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G:\Shared drives\KUSUM\SBI LOAN APPLICATION FORM\Prerak Solar Infra 2 Private Limited\"/>
    </mc:Choice>
  </mc:AlternateContent>
  <xr:revisionPtr revIDLastSave="0" documentId="13_ncr:1_{685DC005-6C38-4EE0-91BA-022AC02065CC}" xr6:coauthVersionLast="47" xr6:coauthVersionMax="47" xr10:uidLastSave="{00000000-0000-0000-0000-000000000000}"/>
  <bookViews>
    <workbookView xWindow="-120" yWindow="-120" windowWidth="29040" windowHeight="15720" tabRatio="934" firstSheet="2" activeTab="5" xr2:uid="{00000000-000D-0000-FFFF-FFFF00000000}"/>
  </bookViews>
  <sheets>
    <sheet name="Instructions" sheetId="96" r:id="rId1"/>
    <sheet name="Operating Statement" sheetId="97" r:id="rId2"/>
    <sheet name="Balance Sheet" sheetId="98" r:id="rId3"/>
    <sheet name="Additional Information" sheetId="99" r:id="rId4"/>
    <sheet name="DSCR Parameters" sheetId="94" r:id="rId5"/>
    <sheet name="Key Assumptions &amp; Proj IRR" sheetId="93" r:id="rId6"/>
    <sheet name="Inputs" sheetId="29" r:id="rId7"/>
    <sheet name="WH Data Sheet with Silos" sheetId="69" state="hidden" r:id="rId8"/>
    <sheet name="Curr Proj Details" sheetId="67" state="hidden" r:id="rId9"/>
    <sheet name="Proposed Silos" sheetId="68" state="hidden" r:id="rId10"/>
    <sheet name="CFS" sheetId="22" r:id="rId11"/>
    <sheet name="Capex &amp; MoF" sheetId="31" r:id="rId12"/>
    <sheet name="P&amp;L" sheetId="63" state="hidden" r:id="rId13"/>
    <sheet name="BS" sheetId="64" state="hidden" r:id="rId14"/>
    <sheet name="Dep" sheetId="26" r:id="rId15"/>
    <sheet name="CFS Raj" sheetId="85" r:id="rId16"/>
    <sheet name="Debt" sheetId="86" r:id="rId17"/>
    <sheet name="Tax" sheetId="37" r:id="rId18"/>
    <sheet name="CFS K'ka" sheetId="87" state="hidden" r:id="rId19"/>
    <sheet name="Debt K'ka" sheetId="88" state="hidden" r:id="rId20"/>
    <sheet name="Tax K'ka" sheetId="89" state="hidden" r:id="rId21"/>
    <sheet name="CFS UP" sheetId="90" state="hidden" r:id="rId22"/>
    <sheet name="Debt UP" sheetId="91" state="hidden" r:id="rId23"/>
    <sheet name="Tax UP" sheetId="92" state="hidden" r:id="rId24"/>
    <sheet name="Additional Cash flows" sheetId="41" state="hidden" r:id="rId25"/>
    <sheet name="OBC Loan" sheetId="10" state="hidden" r:id="rId26"/>
    <sheet name="Cent Bank &amp; SBOP" sheetId="11" state="hidden" r:id="rId27"/>
    <sheet name="Project Cash Flows" sheetId="70" state="hidden" r:id="rId28"/>
    <sheet name="Ph-I Loan repayment" sheetId="71" state="hidden" r:id="rId29"/>
    <sheet name="Ph-II Loan repayment" sheetId="72" state="hidden" r:id="rId30"/>
    <sheet name="Tapamandi Loan repayment" sheetId="73" state="hidden" r:id="rId31"/>
    <sheet name="Dep. Cos Act (2)" sheetId="74" state="hidden" r:id="rId32"/>
    <sheet name="Tax (2)" sheetId="75" state="hidden" r:id="rId33"/>
    <sheet name="CWC Actual &amp; Proj. Rent " sheetId="76"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#REF!</definedName>
    <definedName name="\B">#REF!</definedName>
    <definedName name="\C">#REF!</definedName>
    <definedName name="\D">#REF!</definedName>
    <definedName name="\E">#REF!</definedName>
    <definedName name="\F">#REF!</definedName>
    <definedName name="\Z">#REF!</definedName>
    <definedName name="___thinkcell11wvTEL6W0W2zDrq5o.quA" hidden="1">#REF!</definedName>
    <definedName name="__123Graph_D" hidden="1">[1]Shivaji!#REF!</definedName>
    <definedName name="__FDS_HYPERLINK_TOGGLE_STATE__" hidden="1">"ON"</definedName>
    <definedName name="__xlnm.Print_Area_2">'Operating Statement'!$A$1:$AD$75</definedName>
    <definedName name="__xlnm.Print_Area_3">'Balance Sheet'!$A$1:$AD$163</definedName>
    <definedName name="__xlnm.Print_Area_4">'Additional Information'!$A$1:$AD$73</definedName>
    <definedName name="_1_">[2]Sheet2!#REF!</definedName>
    <definedName name="_2_0RMconsu">[2]Old!#REF!</definedName>
    <definedName name="_3RMconsu">[3]Old!#REF!</definedName>
    <definedName name="_a1" localSheetId="7">'[4]Balance sheet DCCDL Nov 06'!$BN$1:$BP$122</definedName>
    <definedName name="_a1">'[4]Balance sheet DCCDL Nov 06'!$BN$1:$BP$122</definedName>
    <definedName name="_a2">#N/A</definedName>
    <definedName name="_aa1" hidden="1">{#N/A,#N/A,TRUE,"Financials";#N/A,#N/A,TRUE,"Operating Statistics";#N/A,#N/A,TRUE,"Capex &amp; Depreciation";#N/A,#N/A,TRUE,"Debt"}</definedName>
    <definedName name="_aa2">#N/A</definedName>
    <definedName name="_aaa1">#N/A</definedName>
    <definedName name="_ACK1">#REF!</definedName>
    <definedName name="_ACK2">#REF!</definedName>
    <definedName name="_BS1">#REF!</definedName>
    <definedName name="_C">#REF!</definedName>
    <definedName name="_Key1" hidden="1">#REF!</definedName>
    <definedName name="_Key2" hidden="1">#REF!</definedName>
    <definedName name="_Order1" hidden="1">255</definedName>
    <definedName name="_Order2" hidden="1">255</definedName>
    <definedName name="_PG1">#REF!</definedName>
    <definedName name="_PG10">#REF!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Q1">#N/A</definedName>
    <definedName name="_Regression_Int" hidden="1">1</definedName>
    <definedName name="_Regression_Out" hidden="1">[5]Internet!#REF!</definedName>
    <definedName name="_RQ2">#N/A</definedName>
    <definedName name="_sch1">#REF!</definedName>
    <definedName name="_SCH11">#REF!</definedName>
    <definedName name="_SCH4">#REF!</definedName>
    <definedName name="_SCH8">#REF!</definedName>
    <definedName name="_Sort" hidden="1">#REF!</definedName>
    <definedName name="_Table2_In1" hidden="1">#REF!</definedName>
    <definedName name="_Table2_In2" hidden="1">#REF!</definedName>
    <definedName name="_Table2_Out" hidden="1">#REF!</definedName>
    <definedName name="a">#REF!</definedName>
    <definedName name="A0">#REF!</definedName>
    <definedName name="a2a2" hidden="1">{#N/A,#N/A,TRUE,"Financials";#N/A,#N/A,TRUE,"Operating Statistics";#N/A,#N/A,TRUE,"Capex &amp; Depreciation";#N/A,#N/A,TRUE,"Debt"}</definedName>
    <definedName name="aa" localSheetId="10">'[6]BS PNL'!$A$1:$C$122</definedName>
    <definedName name="aa" localSheetId="12">'[6]BS PNL'!$A$1:$C$122</definedName>
    <definedName name="aa" localSheetId="29">'[7]BS PNL'!$A$1:$C$122</definedName>
    <definedName name="aa" localSheetId="7">'[8]BS PNL'!$A$1:$C$122</definedName>
    <definedName name="aa">'[8]BS PNL'!$A$1:$C$122</definedName>
    <definedName name="aa2a2">#N/A</definedName>
    <definedName name="aaa">#N/A</definedName>
    <definedName name="aaaa">#N/A</definedName>
    <definedName name="Ag">[9]Design!#REF!</definedName>
    <definedName name="ANALYST">#REF!</definedName>
    <definedName name="area1">#REF!</definedName>
    <definedName name="area2">#REF!</definedName>
    <definedName name="area3">#REF!</definedName>
    <definedName name="ass_cc" localSheetId="10">[10]Sheet1!$A$1:$C$2443</definedName>
    <definedName name="ass_cc" localSheetId="12">[10]Sheet1!$A$1:$C$2443</definedName>
    <definedName name="ass_cc" localSheetId="29">[11]Sheet1!$A$1:$C$2443</definedName>
    <definedName name="ass_cc" localSheetId="7">[12]Sheet1!$A$1:$C$2443</definedName>
    <definedName name="ass_cc">[12]Sheet1!$A$1:$C$2443</definedName>
    <definedName name="AVgDSCR">#REF!</definedName>
    <definedName name="B">#REF!</definedName>
    <definedName name="bad">#REF!</definedName>
    <definedName name="bae">#REF!</definedName>
    <definedName name="balsh">#REF!</definedName>
    <definedName name="bao">#REF!</definedName>
    <definedName name="bap">#REF!</definedName>
    <definedName name="Basicshares">#REF!</definedName>
    <definedName name="Basicsharesoutstanding">#REF!</definedName>
    <definedName name="BasicSharesOutstandingR" localSheetId="10">[13]Introduction!$E$40:$K$40</definedName>
    <definedName name="BasicSharesOutstandingR" localSheetId="12">[13]Introduction!$E$40:$K$40</definedName>
    <definedName name="BasicSharesOutstandingR" localSheetId="29">[2]Introduction!$E$40:$K$40</definedName>
    <definedName name="BasicSharesOutstandingR" localSheetId="7">[14]Introduction!$E$40:$K$40</definedName>
    <definedName name="BasicSharesOutstandingR">[14]Introduction!$E$40:$K$40</definedName>
    <definedName name="BasicYearEndEPS">#REF!</definedName>
    <definedName name="BasicYearEndShares">#REF!</definedName>
    <definedName name="bat">#REF!</definedName>
    <definedName name="bay">#REF!</definedName>
    <definedName name="bca">#REF!</definedName>
    <definedName name="bcb">#REF!</definedName>
    <definedName name="bce">#REF!</definedName>
    <definedName name="bcl">#REF!</definedName>
    <definedName name="bcm">#REF!</definedName>
    <definedName name="bcp">#REF!</definedName>
    <definedName name="bdp">#REF!</definedName>
    <definedName name="Beg_Bal">#REF!</definedName>
    <definedName name="bet">#REF!</definedName>
    <definedName name="bfc">#REF!</definedName>
    <definedName name="bia">#REF!</definedName>
    <definedName name="bin">#REF!</definedName>
    <definedName name="bio">#REF!</definedName>
    <definedName name="bir">#REF!</definedName>
    <definedName name="bit">#REF!</definedName>
    <definedName name="bll">#REF!</definedName>
    <definedName name="block.balancesheet.blue">#REF!</definedName>
    <definedName name="block.businessbackground.blue">#REF!</definedName>
    <definedName name="block.capitalhistory.blue">#REF!</definedName>
    <definedName name="block.cashflow.blue">#REF!</definedName>
    <definedName name="block.expansionplans.blue">#REF!</definedName>
    <definedName name="block.forecasts.blue">#REF!</definedName>
    <definedName name="block.identityblock.blue">#REF!</definedName>
    <definedName name="block.incomestatement.blue">#REF!</definedName>
    <definedName name="block.investmentargument.blue">#REF!</definedName>
    <definedName name="block.keyassumptions.blue">#REF!</definedName>
    <definedName name="block.keyassumptions2.blue">#REF!</definedName>
    <definedName name="block.mainpoints.red">#REF!</definedName>
    <definedName name="block.PEBANDS.none">#REF!</definedName>
    <definedName name="block.perrel.none">#REF!</definedName>
    <definedName name="block.pricetrends.none">#REF!</definedName>
    <definedName name="block.ratioanalysis.blue">#REF!</definedName>
    <definedName name="block.salesbreakdown.none">#REF!</definedName>
    <definedName name="block.shareholdingpattern.blue">#REF!</definedName>
    <definedName name="block.title.blue">#REF!</definedName>
    <definedName name="Bloomberg">#REF!</definedName>
    <definedName name="blt">#REF!</definedName>
    <definedName name="bmi">#REF!</definedName>
    <definedName name="bnd">#REF!</definedName>
    <definedName name="bnf">#REF!</definedName>
    <definedName name="boc">#REF!</definedName>
    <definedName name="bol">#REF!</definedName>
    <definedName name="Bookvalue">#REF!</definedName>
    <definedName name="bor">#REF!</definedName>
    <definedName name="bot">#REF!</definedName>
    <definedName name="bpp">#REF!</definedName>
    <definedName name="bpu">#REF!</definedName>
    <definedName name="bre">#REF!</definedName>
    <definedName name="Breakdown">#REF!</definedName>
    <definedName name="BriefCoName">#REF!</definedName>
    <definedName name="BriefDate">#REF!</definedName>
    <definedName name="BriefInvPlay">#REF!</definedName>
    <definedName name="BriefPrevDate">#REF!</definedName>
    <definedName name="BriefPrevRecom">#REF!</definedName>
    <definedName name="BriefRationale">#REF!</definedName>
    <definedName name="BriefRecom">#REF!</definedName>
    <definedName name="BriefSummary">#REF!</definedName>
    <definedName name="BriefTime">#REF!</definedName>
    <definedName name="brokerage" localSheetId="10">'[15]P&amp;LSum'!$A$140:$X$157</definedName>
    <definedName name="brokerage" localSheetId="12">'[15]P&amp;LSum'!$A$140:$X$157</definedName>
    <definedName name="brokerage" localSheetId="29">'[16]P&amp;LSum'!$A$140:$X$157</definedName>
    <definedName name="brokerage" localSheetId="7">'[17]P&amp;LSum'!$A$140:$X$157</definedName>
    <definedName name="brokerage">'[17]P&amp;LSum'!$A$140:$X$157</definedName>
    <definedName name="brokerageexp" localSheetId="10">'[18]Detail P&amp;L'!$A$280:$BK$318</definedName>
    <definedName name="brokerageexp" localSheetId="12">'[18]Detail P&amp;L'!$A$280:$BK$318</definedName>
    <definedName name="brokerageexp" localSheetId="29">'[19]Detail P&amp;L'!$A$280:$BK$318</definedName>
    <definedName name="brokerageexp" localSheetId="7">'[20]Detail P&amp;L'!$A$280:$BK$318</definedName>
    <definedName name="brokerageexp">'[20]Detail P&amp;L'!$A$280:$BK$318</definedName>
    <definedName name="BS">#REF!</definedName>
    <definedName name="BSE200Member">#REF!</definedName>
    <definedName name="BSECode">#REF!</definedName>
    <definedName name="bsf">#REF!</definedName>
    <definedName name="bst">#REF!</definedName>
    <definedName name="bta">#REF!</definedName>
    <definedName name="btd">#REF!</definedName>
    <definedName name="bte">#REF!</definedName>
    <definedName name="btl">#REF!</definedName>
    <definedName name="btp">#REF!</definedName>
    <definedName name="Budget">#N/A</definedName>
    <definedName name="Budget_DT">#N/A</definedName>
    <definedName name="Budgeted">#N/A</definedName>
    <definedName name="budgeted\">#N/A</definedName>
    <definedName name="cac">#REF!</definedName>
    <definedName name="cam">#REF!</definedName>
    <definedName name="Capacity_Utilisation">#REF!</definedName>
    <definedName name="CapitalEmployed" localSheetId="26">#REF!</definedName>
    <definedName name="CapitalEmployed" localSheetId="10">#REF!</definedName>
    <definedName name="CapitalEmployed" localSheetId="14">#REF!</definedName>
    <definedName name="CapitalEmployed" localSheetId="31">#REF!</definedName>
    <definedName name="CapitalEmployed" localSheetId="25">#REF!</definedName>
    <definedName name="CapitalEmployed" localSheetId="12">#REF!</definedName>
    <definedName name="CapitalEmployed" localSheetId="28">#REF!</definedName>
    <definedName name="CapitalEmployed" localSheetId="29">#REF!</definedName>
    <definedName name="CapitalEmployed" localSheetId="32">#REF!</definedName>
    <definedName name="CapitalEmployed" localSheetId="7">#REF!</definedName>
    <definedName name="CapitalEmployed">#REF!</definedName>
    <definedName name="CapitalExpenditure">#REF!</definedName>
    <definedName name="Capitalisation">#REF!</definedName>
    <definedName name="CardCoName">#REF!</definedName>
    <definedName name="CardDate">#REF!</definedName>
    <definedName name="CardInvPlay">#REF!</definedName>
    <definedName name="CardPrevDate">#REF!</definedName>
    <definedName name="CardPrevRecom">#REF!</definedName>
    <definedName name="CardRationale">#REF!</definedName>
    <definedName name="CardRecom">#REF!</definedName>
    <definedName name="CardSummary">#REF!</definedName>
    <definedName name="CardTime">#REF!</definedName>
    <definedName name="cash">#REF!</definedName>
    <definedName name="CashflowfromOperations">#REF!</definedName>
    <definedName name="cce">#REF!</definedName>
    <definedName name="ccn">#REF!</definedName>
    <definedName name="cde">#REF!</definedName>
    <definedName name="cdi">#REF!</definedName>
    <definedName name="cdp">#REF!</definedName>
    <definedName name="centre.1">#REF!</definedName>
    <definedName name="centre.2">#REF!</definedName>
    <definedName name="cfc">#REF!</definedName>
    <definedName name="CFPS_Curr_Yr">#REF!</definedName>
    <definedName name="CFPS_Lst_Yr">#REF!</definedName>
    <definedName name="CFPS_Next_Yr">#REF!</definedName>
    <definedName name="cfx">#REF!</definedName>
    <definedName name="ChangesInWorkingCapital">#REF!</definedName>
    <definedName name="checked">#REF!</definedName>
    <definedName name="cii">#REF!</definedName>
    <definedName name="civ">#REF!</definedName>
    <definedName name="cni">#REF!</definedName>
    <definedName name="coa_ramco_168" localSheetId="10">[21]coa_ramco_168!$A$2:$I$2284</definedName>
    <definedName name="coa_ramco_168" localSheetId="12">[21]coa_ramco_168!$A$2:$I$2284</definedName>
    <definedName name="coa_ramco_168" localSheetId="7">[22]coa_ramco_168!$A$2:$I$2284</definedName>
    <definedName name="coa_ramco_168">[22]coa_ramco_168!$A$2:$I$2284</definedName>
    <definedName name="coc">#REF!</definedName>
    <definedName name="Cochin">#REF!</definedName>
    <definedName name="COGS" localSheetId="10">[13]Old!$D$43:$O$43</definedName>
    <definedName name="COGS" localSheetId="12">[13]Old!$D$43:$O$43</definedName>
    <definedName name="COGS" localSheetId="29">[2]Old!$D$43:$O$43</definedName>
    <definedName name="COGS" localSheetId="7">[14]Old!$D$43:$O$43</definedName>
    <definedName name="COGS">[14]Old!$D$43:$O$43</definedName>
    <definedName name="coi">#REF!</definedName>
    <definedName name="CommonDividendPaidOut">#REF!</definedName>
    <definedName name="CommonStock">#REF!</definedName>
    <definedName name="COMP">#REF!</definedName>
    <definedName name="company">#REF!</definedName>
    <definedName name="company_nameh">#REF!</definedName>
    <definedName name="COMPANYA">#REF!</definedName>
    <definedName name="Const">[23]!LongTermDebt+[23]!ShortTermDebt+[23]!CurrentPortion</definedName>
    <definedName name="construction">#N/A</definedName>
    <definedName name="constructioncost" localSheetId="10">'[15]P&amp;LSum'!$A$102:$X$119</definedName>
    <definedName name="constructioncost" localSheetId="12">'[15]P&amp;LSum'!$A$102:$X$119</definedName>
    <definedName name="constructioncost" localSheetId="29">'[16]P&amp;LSum'!$A$102:$X$119</definedName>
    <definedName name="constructioncost" localSheetId="7">'[17]P&amp;LSum'!$A$102:$X$119</definedName>
    <definedName name="constructioncost">'[17]P&amp;LSum'!$A$102:$X$119</definedName>
    <definedName name="cop">#REF!</definedName>
    <definedName name="cot">#REF!</definedName>
    <definedName name="COUNTRY">#REF!</definedName>
    <definedName name="COUNTRY1">#REF!</definedName>
    <definedName name="COUNTRY1a">#REF!</definedName>
    <definedName name="COUNTRYa">#REF!</definedName>
    <definedName name="cover">#REF!</definedName>
    <definedName name="cr">10000000</definedName>
    <definedName name="csDesignMode">1</definedName>
    <definedName name="csi">#REF!</definedName>
    <definedName name="cta">#REF!</definedName>
    <definedName name="CURRENCY">#REF!</definedName>
    <definedName name="CurrentLiab" localSheetId="26">#REF!</definedName>
    <definedName name="CurrentLiab" localSheetId="10">#REF!</definedName>
    <definedName name="CurrentLiab" localSheetId="14">#REF!</definedName>
    <definedName name="CurrentLiab" localSheetId="31">#REF!</definedName>
    <definedName name="CurrentLiab" localSheetId="25">#REF!</definedName>
    <definedName name="CurrentLiab" localSheetId="12">#REF!</definedName>
    <definedName name="CurrentLiab" localSheetId="28">#REF!</definedName>
    <definedName name="CurrentLiab" localSheetId="29">#REF!</definedName>
    <definedName name="CurrentLiab" localSheetId="32">#REF!</definedName>
    <definedName name="CurrentLiab" localSheetId="7">#REF!</definedName>
    <definedName name="CurrentLiab">#REF!</definedName>
    <definedName name="CurrentPortion" localSheetId="10">[13]Sheet3!$J$146:$R$146</definedName>
    <definedName name="CurrentPortion" localSheetId="12">[13]Sheet3!$J$146:$R$146</definedName>
    <definedName name="CurrentPortion" localSheetId="29">[2]Sheet3!$J$146:$R$146</definedName>
    <definedName name="CurrentPortion" localSheetId="7">[14]Sheet3!$J$146:$R$146</definedName>
    <definedName name="CurrentPortion">[14]Sheet3!$J$146:$R$146</definedName>
    <definedName name="CurrentRatio">[2]Introduction!#REF!</definedName>
    <definedName name="cwo">#REF!</definedName>
    <definedName name="cwt">#REF!</definedName>
    <definedName name="d">#REF!</definedName>
    <definedName name="daf">#REF!</definedName>
    <definedName name="dai">#REF!</definedName>
    <definedName name="das">#REF!</definedName>
    <definedName name="Data">#REF!</definedName>
    <definedName name="_xlnm.Database" localSheetId="26">#REF!</definedName>
    <definedName name="_xlnm.Database" localSheetId="10">#REF!</definedName>
    <definedName name="_xlnm.Database" localSheetId="14">#REF!</definedName>
    <definedName name="_xlnm.Database" localSheetId="31">#REF!</definedName>
    <definedName name="_xlnm.Database" localSheetId="25">#REF!</definedName>
    <definedName name="_xlnm.Database" localSheetId="12">#REF!</definedName>
    <definedName name="_xlnm.Database" localSheetId="28">#REF!</definedName>
    <definedName name="_xlnm.Database" localSheetId="29">#REF!</definedName>
    <definedName name="_xlnm.Database" localSheetId="32">#REF!</definedName>
    <definedName name="_xlnm.Database" localSheetId="7">#REF!</definedName>
    <definedName name="_xlnm.Database">#REF!</definedName>
    <definedName name="DataPhone">[24]MenuData!#REF!</definedName>
    <definedName name="date">'[25]5(a)'!$A$6:$Y$35</definedName>
    <definedName name="db">"WIREHKPROD"</definedName>
    <definedName name="Dcap">#REF!</definedName>
    <definedName name="Del">#N/A</definedName>
    <definedName name="DEP">#REF!</definedName>
    <definedName name="Deprecn">#REF!</definedName>
    <definedName name="designed">#REF!</definedName>
    <definedName name="dfd">#REF!</definedName>
    <definedName name="dia">#REF!</definedName>
    <definedName name="did">#REF!</definedName>
    <definedName name="directors">#REF!</definedName>
    <definedName name="Divdates">#REF!</definedName>
    <definedName name="division">#REF!</definedName>
    <definedName name="docu">#REF!</definedName>
    <definedName name="DPS_Curr_Yr">#REF!</definedName>
    <definedName name="DPS_Lst_Yr">#REF!</definedName>
    <definedName name="DPS_Next_Yr">#REF!</definedName>
    <definedName name="Draft" localSheetId="10">[26]Introduction!$E$7</definedName>
    <definedName name="Draft" localSheetId="12">[26]Introduction!$E$7</definedName>
    <definedName name="Draft" localSheetId="29">[27]Introduction!$E$7</definedName>
    <definedName name="Draft" localSheetId="7">[28]Introduction!$E$7</definedName>
    <definedName name="Draft">[28]Introduction!$E$7</definedName>
    <definedName name="dsd">#REF!</definedName>
    <definedName name="DT_A2"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DT_Q2">#N/A</definedName>
    <definedName name="dtd">#REF!</definedName>
    <definedName name="DULHome">#N/A</definedName>
    <definedName name="e">#REF!</definedName>
    <definedName name="eaa">#REF!</definedName>
    <definedName name="eap">#REF!</definedName>
    <definedName name="eat">#REF!</definedName>
    <definedName name="EBIT">#REF!</definedName>
    <definedName name="EBITDA">#REF!</definedName>
    <definedName name="Employees">#REF!</definedName>
    <definedName name="End_Bal" localSheetId="26">#REF!</definedName>
    <definedName name="End_Bal" localSheetId="10">#REF!</definedName>
    <definedName name="End_Bal" localSheetId="14">#REF!</definedName>
    <definedName name="End_Bal" localSheetId="31">#REF!</definedName>
    <definedName name="End_Bal" localSheetId="25">#REF!</definedName>
    <definedName name="End_Bal" localSheetId="12">#REF!</definedName>
    <definedName name="End_Bal" localSheetId="28">#REF!</definedName>
    <definedName name="End_Bal" localSheetId="29">#REF!</definedName>
    <definedName name="End_Bal" localSheetId="32">#REF!</definedName>
    <definedName name="End_Bal" localSheetId="7">#REF!</definedName>
    <definedName name="End_Bal">#REF!</definedName>
    <definedName name="ENDMKT">#REF!</definedName>
    <definedName name="ENDUSER">#REF!</definedName>
    <definedName name="enp">#REF!</definedName>
    <definedName name="epa">#REF!</definedName>
    <definedName name="epc">#REF!</definedName>
    <definedName name="EPS_Curr_Qtr">#REF!</definedName>
    <definedName name="EPS_Curr_Yr">#REF!</definedName>
    <definedName name="EPS_Growth_Rate">#REF!</definedName>
    <definedName name="EPS_Lst_Yr">#REF!</definedName>
    <definedName name="EPS_Next_Yr">#REF!</definedName>
    <definedName name="EPS_Qtr_Date">#REF!</definedName>
    <definedName name="epw">#REF!</definedName>
    <definedName name="epx">#REF!</definedName>
    <definedName name="Equity_Del_Item" localSheetId="10">[29]!Equity_Del_Item</definedName>
    <definedName name="Equity_Del_Item" localSheetId="12">[29]!Equity_Del_Item</definedName>
    <definedName name="Equity_Del_Item" localSheetId="29">[30]!Equity_Del_Item</definedName>
    <definedName name="Equity_Del_Item" localSheetId="7">[31]!Equity_Del_Item</definedName>
    <definedName name="Equity_Del_Item">[31]!Equity_Del_Item</definedName>
    <definedName name="Equity_Ins_Item" localSheetId="10">[29]!Equity_Ins_Item</definedName>
    <definedName name="Equity_Ins_Item" localSheetId="12">[29]!Equity_Ins_Item</definedName>
    <definedName name="Equity_Ins_Item" localSheetId="29">[30]!Equity_Ins_Item</definedName>
    <definedName name="Equity_Ins_Item" localSheetId="7">[31]!Equity_Ins_Item</definedName>
    <definedName name="Equity_Ins_Item">[31]!Equity_Ins_Item</definedName>
    <definedName name="Equity_Ticker">#REF!</definedName>
    <definedName name="Ernesta">#N/A</definedName>
    <definedName name="ExchangeRates">#REF!</definedName>
    <definedName name="excise" localSheetId="10">[13]Old!$D$16:$O$16</definedName>
    <definedName name="excise" localSheetId="12">[13]Old!$D$16:$O$16</definedName>
    <definedName name="excise" localSheetId="29">[2]Old!$D$16:$O$16</definedName>
    <definedName name="excise" localSheetId="7">[14]Old!$D$16:$O$16</definedName>
    <definedName name="excise">[14]Old!$D$16:$O$16</definedName>
    <definedName name="EXIT">#REF!</definedName>
    <definedName name="exp">#REF!</definedName>
    <definedName name="Export">#REF!</definedName>
    <definedName name="ext">#REF!</definedName>
    <definedName name="Extra_Pay">#REF!</definedName>
    <definedName name="Factor">#REF!</definedName>
    <definedName name="FCF">#REF!</definedName>
    <definedName name="fck">#REF!</definedName>
    <definedName name="FinancialActivities">#REF!</definedName>
    <definedName name="Financials">#REF!</definedName>
    <definedName name="FirstYear" localSheetId="10">[26]Introduction!$E$14</definedName>
    <definedName name="FirstYear" localSheetId="12">[26]Introduction!$E$14</definedName>
    <definedName name="FirstYear" localSheetId="29">[27]Introduction!$E$14</definedName>
    <definedName name="FirstYear" localSheetId="7">[28]Introduction!$E$14</definedName>
    <definedName name="FirstYear">[28]Introduction!$E$14</definedName>
    <definedName name="formii_com">'[32]EXIS-COMBINED'!#REF!</definedName>
    <definedName name="FORMIII_COM">'[32]EXIS-COMBINED'!#REF!</definedName>
    <definedName name="FORMIV_COM">'[32]EXIS-COMBINED'!#REF!</definedName>
    <definedName name="FORMV_COM">'[32]EXIS-COMBINED'!#REF!</definedName>
    <definedName name="FORMVI_COM">'[32]EXIS-COMBINED'!#REF!</definedName>
    <definedName name="FreeFloat">#REF!</definedName>
    <definedName name="FSOne">#REF!</definedName>
    <definedName name="FSTwo">#REF!</definedName>
    <definedName name="Full_Print" localSheetId="26">#REF!</definedName>
    <definedName name="Full_Print" localSheetId="10">#REF!</definedName>
    <definedName name="Full_Print" localSheetId="14">#REF!</definedName>
    <definedName name="Full_Print" localSheetId="31">#REF!</definedName>
    <definedName name="Full_Print" localSheetId="25">#REF!</definedName>
    <definedName name="Full_Print" localSheetId="12">#REF!</definedName>
    <definedName name="Full_Print" localSheetId="28">#REF!</definedName>
    <definedName name="Full_Print" localSheetId="29">#REF!</definedName>
    <definedName name="Full_Print" localSheetId="32">#REF!</definedName>
    <definedName name="Full_Print" localSheetId="7">#REF!</definedName>
    <definedName name="Full_Print">#REF!</definedName>
    <definedName name="FullyDilutedYearEndEPS">#REF!</definedName>
    <definedName name="FullyDilutedYearEndShares">#REF!</definedName>
    <definedName name="FV">#REF!</definedName>
    <definedName name="fxa">#REF!</definedName>
    <definedName name="fxe">#REF!</definedName>
    <definedName name="fy">#REF!</definedName>
    <definedName name="FY1991_">#REF!</definedName>
    <definedName name="FY1992_">#REF!</definedName>
    <definedName name="FY1993_">#REF!</definedName>
    <definedName name="FY1994_">#REF!</definedName>
    <definedName name="FY1995_">#REF!</definedName>
    <definedName name="FY1996_">#REF!</definedName>
    <definedName name="FY1997_">#REF!</definedName>
    <definedName name="FY1998_">#REF!</definedName>
    <definedName name="FY1999_">#REF!</definedName>
    <definedName name="FY2000_">#REF!</definedName>
    <definedName name="FY2001_">#REF!</definedName>
    <definedName name="FY2002_">#REF!</definedName>
    <definedName name="FY2003_">#REF!</definedName>
    <definedName name="FY2004_">#REF!</definedName>
    <definedName name="FY2005_">#REF!</definedName>
    <definedName name="FYEND">#REF!</definedName>
    <definedName name="FYENDA">#REF!</definedName>
    <definedName name="g">#REF!</definedName>
    <definedName name="GDRParity">#REF!</definedName>
    <definedName name="GDRPriceRs">#REF!</definedName>
    <definedName name="GDRPriceUSD">#REF!</definedName>
    <definedName name="GDRRsPrice">#REF!</definedName>
    <definedName name="geog">#REF!</definedName>
    <definedName name="geogsp">"Chart 2"</definedName>
    <definedName name="goatrial">#REF!</definedName>
    <definedName name="GROSSPFT">#REF!</definedName>
    <definedName name="GrossProfit">#REF!</definedName>
    <definedName name="Grossrevenue" localSheetId="10">[13]Old!$D$15:$O$15</definedName>
    <definedName name="Grossrevenue" localSheetId="12">[13]Old!$D$15:$O$15</definedName>
    <definedName name="Grossrevenue" localSheetId="29">[2]Old!$D$15:$O$15</definedName>
    <definedName name="Grossrevenue" localSheetId="7">[14]Old!$D$15:$O$15</definedName>
    <definedName name="Grossrevenue">[14]Old!$D$15:$O$15</definedName>
    <definedName name="H199RESULT">#REF!</definedName>
    <definedName name="half">#REF!</definedName>
    <definedName name="Header_Row" localSheetId="26">ROW(#REF!)</definedName>
    <definedName name="Header_Row" localSheetId="10">ROW(#REF!)</definedName>
    <definedName name="Header_Row" localSheetId="14">ROW(#REF!)</definedName>
    <definedName name="Header_Row" localSheetId="31">ROW(#REF!)</definedName>
    <definedName name="Header_Row" localSheetId="25">ROW(#REF!)</definedName>
    <definedName name="Header_Row" localSheetId="12">ROW(#REF!)</definedName>
    <definedName name="Header_Row" localSheetId="28">ROW(#REF!)</definedName>
    <definedName name="Header_Row" localSheetId="29">ROW(#REF!)</definedName>
    <definedName name="Header_Row" localSheetId="7">ROW(#REF!)</definedName>
    <definedName name="Header_Row">ROW(#REF!)</definedName>
    <definedName name="Headers">#REF!</definedName>
    <definedName name="HighLow">#REF!</definedName>
    <definedName name="ian">#REF!</definedName>
    <definedName name="ibc">#REF!</definedName>
    <definedName name="ibf">#REF!</definedName>
    <definedName name="icd">#REF!</definedName>
    <definedName name="ict">#REF!</definedName>
    <definedName name="icu">#REF!</definedName>
    <definedName name="ida">#REF!</definedName>
    <definedName name="iex">#REF!</definedName>
    <definedName name="ifd">#REF!</definedName>
    <definedName name="iff">#REF!</definedName>
    <definedName name="ifl">#REF!</definedName>
    <definedName name="ifn">#REF!</definedName>
    <definedName name="ifo">#REF!</definedName>
    <definedName name="ihd">#REF!</definedName>
    <definedName name="ime">#REF!</definedName>
    <definedName name="IncomeTax">#REF!</definedName>
    <definedName name="IncomeTaxPaidOut">#REF!</definedName>
    <definedName name="industry">#REF!</definedName>
    <definedName name="inm">#REF!</definedName>
    <definedName name="Int">#REF!</definedName>
    <definedName name="int234B">#REF!</definedName>
    <definedName name="int234C">#REF!</definedName>
    <definedName name="Interest_Rate" localSheetId="26">#REF!</definedName>
    <definedName name="Interest_Rate" localSheetId="10">#REF!</definedName>
    <definedName name="Interest_Rate" localSheetId="14">#REF!</definedName>
    <definedName name="Interest_Rate" localSheetId="31">#REF!</definedName>
    <definedName name="Interest_Rate" localSheetId="25">#REF!</definedName>
    <definedName name="Interest_Rate" localSheetId="12">#REF!</definedName>
    <definedName name="Interest_Rate" localSheetId="28">#REF!</definedName>
    <definedName name="Interest_Rate" localSheetId="29">#REF!</definedName>
    <definedName name="Interest_Rate" localSheetId="32">#REF!</definedName>
    <definedName name="Interest_Rate" localSheetId="7">#REF!</definedName>
    <definedName name="Interest_Rate">#REF!</definedName>
    <definedName name="InterestExpense" localSheetId="26">#REF!</definedName>
    <definedName name="InterestExpense" localSheetId="10">#REF!</definedName>
    <definedName name="InterestExpense" localSheetId="14">#REF!</definedName>
    <definedName name="InterestExpense" localSheetId="31">#REF!</definedName>
    <definedName name="InterestExpense" localSheetId="25">#REF!</definedName>
    <definedName name="InterestExpense" localSheetId="12">#REF!</definedName>
    <definedName name="InterestExpense" localSheetId="28">#REF!</definedName>
    <definedName name="InterestExpense" localSheetId="29">#REF!</definedName>
    <definedName name="InterestExpense" localSheetId="32">#REF!</definedName>
    <definedName name="InterestExpense" localSheetId="7">#REF!</definedName>
    <definedName name="InterestExpense">#REF!</definedName>
    <definedName name="InterestIncome" localSheetId="10">'[13]Operating Statistics'!$J$18:$R$18</definedName>
    <definedName name="InterestIncome" localSheetId="12">'[13]Operating Statistics'!$J$18:$R$18</definedName>
    <definedName name="InterestIncome" localSheetId="29">'[2]Operating Statistics'!$J$18:$R$18</definedName>
    <definedName name="InterestIncome" localSheetId="7">'[14]Operating Statistics'!$J$18:$R$18</definedName>
    <definedName name="InterestIncome">'[14]Operating Statistics'!$J$18:$R$18</definedName>
    <definedName name="Investments">#REF!</definedName>
    <definedName name="ip1_">#REF!</definedName>
    <definedName name="ip2_">#REF!</definedName>
    <definedName name="ip3_">#REF!</definedName>
    <definedName name="ip4_">#REF!</definedName>
    <definedName name="ip5_">#REF!</definedName>
    <definedName name="ipr">#REF!</definedName>
    <definedName name="ipu">#REF!</definedName>
    <definedName name="ipv">#REF!</definedName>
    <definedName name="irc">#REF!</definedName>
    <definedName name="ire">#REF!</definedName>
    <definedName name="irf">#REF!</definedName>
    <definedName name="irg">#REF!</definedName>
    <definedName name="irp">#REF!</definedName>
    <definedName name="is1_">#REF!</definedName>
    <definedName name="is2_">#REF!</definedName>
    <definedName name="is3_">#REF!</definedName>
    <definedName name="is4_">#REF!</definedName>
    <definedName name="is5_">#REF!</definedName>
    <definedName name="isb">#REF!</definedName>
    <definedName name="isc">#REF!</definedName>
    <definedName name="ise">#REF!</definedName>
    <definedName name="isf">#REF!</definedName>
    <definedName name="isi">#REF!</definedName>
    <definedName name="isl">#REF!</definedName>
    <definedName name="ist">#REF!</definedName>
    <definedName name="iva">#REF!</definedName>
    <definedName name="J">#REF!</definedName>
    <definedName name="k1_table">#REF!</definedName>
    <definedName name="k1x">[9]Design!#REF!</definedName>
    <definedName name="k1y">[9]Design!#REF!</definedName>
    <definedName name="k2x">[9]Design!#REF!</definedName>
    <definedName name="k2y">[9]Design!#REF!</definedName>
    <definedName name="KA">#REF!</definedName>
    <definedName name="kay" hidden="1">'[33]Cash Flow Working'!#REF!</definedName>
    <definedName name="lac">100000</definedName>
    <definedName name="landcost" localSheetId="10">'[15]P&amp;LSum'!$A$83:$X$102</definedName>
    <definedName name="landcost" localSheetId="12">'[15]P&amp;LSum'!$A$83:$X$102</definedName>
    <definedName name="landcost" localSheetId="29">'[16]P&amp;LSum'!$A$83:$X$102</definedName>
    <definedName name="landcost" localSheetId="7">'[17]P&amp;LSum'!$A$83:$X$102</definedName>
    <definedName name="landcost">'[17]P&amp;LSum'!$A$83:$X$102</definedName>
    <definedName name="Last_Row" localSheetId="26">IF('Cent Bank &amp; SBOP'!Values_Entered,'Cent Bank &amp; SBOP'!Header_Row+'Cent Bank &amp; SBOP'!Number_of_Payments,'Cent Bank &amp; SBOP'!Header_Row)</definedName>
    <definedName name="Last_Row" localSheetId="10">IF(CFS!Values_Entered,CFS!Header_Row+CFS!Number_of_Payments,CFS!Header_Row)</definedName>
    <definedName name="Last_Row" localSheetId="14">IF(Dep!Values_Entered,Dep!Header_Row+Dep!Number_of_Payments,Dep!Header_Row)</definedName>
    <definedName name="Last_Row" localSheetId="31">IF('Dep. Cos Act (2)'!Values_Entered,'Dep. Cos Act (2)'!Header_Row+'Dep. Cos Act (2)'!Number_of_Payments,'Dep. Cos Act (2)'!Header_Row)</definedName>
    <definedName name="Last_Row" localSheetId="25">IF('OBC Loan'!Values_Entered,'OBC Loan'!Header_Row+'OBC Loan'!Number_of_Payments,'OBC Loan'!Header_Row)</definedName>
    <definedName name="Last_Row" localSheetId="12">IF('P&amp;L'!Values_Entered,'P&amp;L'!Header_Row+'P&amp;L'!Number_of_Payments,'P&amp;L'!Header_Row)</definedName>
    <definedName name="Last_Row" localSheetId="28">IF('Ph-I Loan repayment'!Values_Entered,'Ph-I Loan repayment'!Header_Row+'Ph-I Loan repayment'!Number_of_Payments,'Ph-I Loan repayment'!Header_Row)</definedName>
    <definedName name="Last_Row" localSheetId="29">IF([23]!Values_Entered,[23]!Header_Row+[23]!Number_of_Payments,[23]!Header_Row)</definedName>
    <definedName name="Last_Row" localSheetId="32">IF('Tax (2)'!Values_Entered,Header_Row+'Tax (2)'!Number_of_Payments,Header_Row)</definedName>
    <definedName name="Last_Row" localSheetId="7">IF('WH Data Sheet with Silos'!Values_Entered,'WH Data Sheet with Silos'!Header_Row+'WH Data Sheet with Silos'!Number_of_Payments,'WH Data Sheet with Silos'!Header_Row)</definedName>
    <definedName name="Last_Row">IF(Values_Entered,Header_Row+Number_of_Payments,Header_Row)</definedName>
    <definedName name="lex">#REF!</definedName>
    <definedName name="ley">#REF!</definedName>
    <definedName name="LLLL">#REF!</definedName>
    <definedName name="Loan_Amount" localSheetId="26">#REF!</definedName>
    <definedName name="Loan_Amount" localSheetId="10">#REF!</definedName>
    <definedName name="Loan_Amount" localSheetId="14">#REF!</definedName>
    <definedName name="Loan_Amount" localSheetId="31">#REF!</definedName>
    <definedName name="Loan_Amount" localSheetId="25">#REF!</definedName>
    <definedName name="Loan_Amount" localSheetId="12">#REF!</definedName>
    <definedName name="Loan_Amount" localSheetId="28">#REF!</definedName>
    <definedName name="Loan_Amount" localSheetId="29">#REF!</definedName>
    <definedName name="Loan_Amount" localSheetId="32">#REF!</definedName>
    <definedName name="Loan_Amount" localSheetId="7">#REF!</definedName>
    <definedName name="Loan_Amount">#REF!</definedName>
    <definedName name="Loan_Start" localSheetId="26">#REF!</definedName>
    <definedName name="Loan_Start" localSheetId="10">#REF!</definedName>
    <definedName name="Loan_Start" localSheetId="14">#REF!</definedName>
    <definedName name="Loan_Start" localSheetId="31">#REF!</definedName>
    <definedName name="Loan_Start" localSheetId="25">#REF!</definedName>
    <definedName name="Loan_Start" localSheetId="12">#REF!</definedName>
    <definedName name="Loan_Start" localSheetId="28">#REF!</definedName>
    <definedName name="Loan_Start" localSheetId="29">#REF!</definedName>
    <definedName name="Loan_Start" localSheetId="32">#REF!</definedName>
    <definedName name="Loan_Start" localSheetId="7">#REF!</definedName>
    <definedName name="Loan_Start">#REF!</definedName>
    <definedName name="Loan_Years" localSheetId="26">#REF!</definedName>
    <definedName name="Loan_Years" localSheetId="10">#REF!</definedName>
    <definedName name="Loan_Years" localSheetId="14">#REF!</definedName>
    <definedName name="Loan_Years" localSheetId="31">#REF!</definedName>
    <definedName name="Loan_Years" localSheetId="25">#REF!</definedName>
    <definedName name="Loan_Years" localSheetId="12">#REF!</definedName>
    <definedName name="Loan_Years" localSheetId="28">#REF!</definedName>
    <definedName name="Loan_Years" localSheetId="29">#REF!</definedName>
    <definedName name="Loan_Years" localSheetId="32">#REF!</definedName>
    <definedName name="Loan_Years" localSheetId="7">#REF!</definedName>
    <definedName name="Loan_Years">#REF!</definedName>
    <definedName name="LongTermDebt" localSheetId="10">[34]Financials!$J$146:$R$146</definedName>
    <definedName name="LongTermDebt" localSheetId="12">[34]Financials!$J$146:$R$146</definedName>
    <definedName name="LongTermDebt" localSheetId="29">[35]Financials!$J$146:$R$146</definedName>
    <definedName name="LongTermDebt" localSheetId="7">[36]Financials!$J$146:$R$146</definedName>
    <definedName name="LongTermDebt">[36]Financials!$J$146:$R$146</definedName>
    <definedName name="lx">#REF!</definedName>
    <definedName name="ly">#REF!</definedName>
    <definedName name="m">1000000</definedName>
    <definedName name="M1x">[9]Design!#REF!</definedName>
    <definedName name="M1y">[9]Design!#REF!</definedName>
    <definedName name="M2x">[9]Design!#REF!</definedName>
    <definedName name="M2y">[9]Design!#REF!</definedName>
    <definedName name="main_comp">#REF!</definedName>
    <definedName name="Masterdata">#REF!</definedName>
    <definedName name="Masterdata1">#REF!</definedName>
    <definedName name="Mastersheet">#REF!</definedName>
    <definedName name="mastersheet2">#REF!</definedName>
    <definedName name="MAT">#REF!</definedName>
    <definedName name="Max">[37]Assumptions!#REF!</definedName>
    <definedName name="MaxIntCov">#REF!</definedName>
    <definedName name="Mico">[38]Mico!#REF!</definedName>
    <definedName name="MinDSCR">#REF!</definedName>
    <definedName name="MinIntCov">#REF!</definedName>
    <definedName name="mmnote">#REF!</definedName>
    <definedName name="MONTH" localSheetId="10">'[39]August TB'!$B$302</definedName>
    <definedName name="MONTH" localSheetId="12">'[39]August TB'!$B$302</definedName>
    <definedName name="MONTH" localSheetId="29">'[40]August TB'!$B$302</definedName>
    <definedName name="MONTH" localSheetId="7">'[41]August TB'!$B$302</definedName>
    <definedName name="MONTH">'[41]August TB'!$B$302</definedName>
    <definedName name="Monthly"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Months">#REF!</definedName>
    <definedName name="mrc">#REF!</definedName>
    <definedName name="nas">#REF!</definedName>
    <definedName name="NationalMember">#REF!</definedName>
    <definedName name="nbd">#REF!</definedName>
    <definedName name="nbn">#REF!</definedName>
    <definedName name="Neel">#REF!</definedName>
    <definedName name="Neel_M">#REF!</definedName>
    <definedName name="Neel_Metal_Products_Limited">#REF!</definedName>
    <definedName name="NetCashGenerated">#REF!</definedName>
    <definedName name="NetDebt">#N/A</definedName>
    <definedName name="NetDebtToEquity">#REF!</definedName>
    <definedName name="NetFixedAssets">#REF!</definedName>
    <definedName name="NetInterest">'Ph-II Loan repayment'!InterestIncome-'Ph-II Loan repayment'!InterestExpense</definedName>
    <definedName name="NetProfitMargin">#REF!</definedName>
    <definedName name="NOTE_2">#REF!</definedName>
    <definedName name="NOTE_3">#REF!</definedName>
    <definedName name="NOTE_4">#REF!</definedName>
    <definedName name="Num_Pmt_Per_Year">#REF!</definedName>
    <definedName name="Number_of_Payments" localSheetId="26">MATCH(0.01,'Cent Bank &amp; SBOP'!End_Bal,-1)+1</definedName>
    <definedName name="Number_of_Payments" localSheetId="10">MATCH(0.01,CFS!End_Bal,-1)+1</definedName>
    <definedName name="Number_of_Payments" localSheetId="14">MATCH(0.01,Dep!End_Bal,-1)+1</definedName>
    <definedName name="Number_of_Payments" localSheetId="31">MATCH(0.01,'Dep. Cos Act (2)'!End_Bal,-1)+1</definedName>
    <definedName name="Number_of_Payments" localSheetId="25">MATCH(0.01,'OBC Loan'!End_Bal,-1)+1</definedName>
    <definedName name="Number_of_Payments" localSheetId="12">MATCH(0.01,'P&amp;L'!End_Bal,-1)+1</definedName>
    <definedName name="Number_of_Payments" localSheetId="28">MATCH(0.01,'Ph-I Loan repayment'!End_Bal,-1)+1</definedName>
    <definedName name="Number_of_Payments" localSheetId="29">MATCH(0.01,[23]!End_Bal,-1)+1</definedName>
    <definedName name="Number_of_Payments" localSheetId="32">MATCH(0.01,'Tax (2)'!End_Bal,-1)+1</definedName>
    <definedName name="Number_of_Payments" localSheetId="7">MATCH(0.01,'WH Data Sheet with Silos'!End_Bal,-1)+1</definedName>
    <definedName name="Number_of_Payments">MATCH(0.01,End_Bal,-1)+1</definedName>
    <definedName name="OI">#REF!</definedName>
    <definedName name="old_serial" localSheetId="10">'[10]old_serial no.'!$A$1:$F$2520</definedName>
    <definedName name="old_serial" localSheetId="12">'[10]old_serial no.'!$A$1:$F$2520</definedName>
    <definedName name="old_serial" localSheetId="29">'[11]old_serial no.'!$A$1:$F$2520</definedName>
    <definedName name="old_serial" localSheetId="7">'[12]old_serial no.'!$A$1:$F$2520</definedName>
    <definedName name="old_serial">'[12]old_serial no.'!$A$1:$F$2520</definedName>
    <definedName name="OnePager">#REF!</definedName>
    <definedName name="ooo">#REF!</definedName>
    <definedName name="OperatingCashflow">[2]Introduction!#REF!</definedName>
    <definedName name="OperatingProfit">#REF!</definedName>
    <definedName name="OperatingProfitMargin">#REF!</definedName>
    <definedName name="OperatingStatistics" localSheetId="10">[13]Old!$A$1:$P$66</definedName>
    <definedName name="OperatingStatistics" localSheetId="12">[13]Old!$A$1:$P$66</definedName>
    <definedName name="OperatingStatistics" localSheetId="29">[2]Old!$A$1:$P$66</definedName>
    <definedName name="OperatingStatistics" localSheetId="7">[14]Old!$A$1:$P$66</definedName>
    <definedName name="OperatingStatistics">[14]Old!$A$1:$P$66</definedName>
    <definedName name="OtherIncome">#REF!</definedName>
    <definedName name="OtherLTAssets">#REF!</definedName>
    <definedName name="OtherLTLiabilities">#REF!</definedName>
    <definedName name="OutputGrowthEstimates">[2]Old!#REF!</definedName>
    <definedName name="overheadcost" localSheetId="10">'[15]P&amp;LSum'!$A$121:$X$138</definedName>
    <definedName name="overheadcost" localSheetId="12">'[15]P&amp;LSum'!$A$121:$X$138</definedName>
    <definedName name="overheadcost" localSheetId="29">'[16]P&amp;LSum'!$A$121:$X$138</definedName>
    <definedName name="overheadcost" localSheetId="7">'[17]P&amp;LSum'!$A$121:$X$138</definedName>
    <definedName name="overheadcost">'[17]P&amp;LSum'!$A$121:$X$138</definedName>
    <definedName name="ownership">#REF!</definedName>
    <definedName name="p">#REF!</definedName>
    <definedName name="Page">#REF!</definedName>
    <definedName name="page1">#REF!</definedName>
    <definedName name="page2">#REF!</definedName>
    <definedName name="pai">#REF!</definedName>
    <definedName name="pandl">#REF!</definedName>
    <definedName name="parking" localSheetId="10">'[15]P&amp;LSum'!$A$63:$X$80</definedName>
    <definedName name="parking" localSheetId="12">'[15]P&amp;LSum'!$A$63:$X$80</definedName>
    <definedName name="parking" localSheetId="29">'[16]P&amp;LSum'!$A$63:$X$80</definedName>
    <definedName name="parking" localSheetId="7">'[17]P&amp;LSum'!$A$63:$X$80</definedName>
    <definedName name="parking">'[17]P&amp;LSum'!$A$63:$X$80</definedName>
    <definedName name="parkingincome" localSheetId="10">'[18]Detail P&amp;L'!$A$124:$BF$161</definedName>
    <definedName name="parkingincome" localSheetId="12">'[18]Detail P&amp;L'!$A$124:$BF$161</definedName>
    <definedName name="parkingincome" localSheetId="29">'[19]Detail P&amp;L'!$A$124:$BF$161</definedName>
    <definedName name="parkingincome" localSheetId="7">'[20]Detail P&amp;L'!$A$124:$BF$161</definedName>
    <definedName name="parkingincome">'[20]Detail P&amp;L'!$A$124:$BF$161</definedName>
    <definedName name="ParValue">#REF!</definedName>
    <definedName name="pat" localSheetId="10">'[15]P&amp;LSum'!$A$197:$X$214</definedName>
    <definedName name="pat" localSheetId="12">'[15]P&amp;LSum'!$A$197:$X$214</definedName>
    <definedName name="pat" localSheetId="29">'[16]P&amp;LSum'!$A$197:$X$214</definedName>
    <definedName name="pat" localSheetId="7">'[17]P&amp;LSum'!$A$197:$X$214</definedName>
    <definedName name="pat">'[17]P&amp;LSum'!$A$197:$X$214</definedName>
    <definedName name="Pay_Date">#REF!</definedName>
    <definedName name="Pay_Num">#REF!</definedName>
    <definedName name="Payment_Date">DATE(YEAR('Ph-II Loan repayment'!Loan_Start),MONTH('Ph-II Loan repayment'!Loan_Start)+Payment_Number,DAY('Ph-II Loan repayment'!Loan_Start))</definedName>
    <definedName name="pbt" localSheetId="10">'[15]P&amp;LSum'!$A$159:$X$176</definedName>
    <definedName name="pbt" localSheetId="12">'[15]P&amp;LSum'!$A$159:$X$176</definedName>
    <definedName name="pbt" localSheetId="29">'[16]P&amp;LSum'!$A$159:$X$176</definedName>
    <definedName name="pbt" localSheetId="7">'[17]P&amp;LSum'!$A$159:$X$176</definedName>
    <definedName name="pbt">'[17]P&amp;LSum'!$A$159:$X$176</definedName>
    <definedName name="Pbx">[9]Design!#REF!</definedName>
    <definedName name="Pby">[9]Design!#REF!</definedName>
    <definedName name="pco">#REF!</definedName>
    <definedName name="pde">#REF!</definedName>
    <definedName name="pdp">#REF!</definedName>
    <definedName name="peb">#REF!</definedName>
    <definedName name="pebanddata">#REF!</definedName>
    <definedName name="pei">#REF!</definedName>
    <definedName name="PEMultiplesFirstyear">#REF!</definedName>
    <definedName name="PEMultiplesLastyear">#REF!</definedName>
    <definedName name="pereldata">#REF!</definedName>
    <definedName name="pet">#REF!</definedName>
    <definedName name="pfx">#REF!</definedName>
    <definedName name="pga">#REF!</definedName>
    <definedName name="pgp">#REF!</definedName>
    <definedName name="pie">#REF!</definedName>
    <definedName name="pii">#REF!</definedName>
    <definedName name="pin">#REF!</definedName>
    <definedName name="PJCapex">#REF!</definedName>
    <definedName name="PJInterestIncome">#REF!</definedName>
    <definedName name="pjlongtermdebtchanges">#REF!</definedName>
    <definedName name="pjlongterminterestexpense">#REF!</definedName>
    <definedName name="pjnetcashflow">#REF!</definedName>
    <definedName name="pjshorttermdebtchanges">#REF!</definedName>
    <definedName name="pjshortterminterestexpense">#REF!</definedName>
    <definedName name="PJYears">#REF!</definedName>
    <definedName name="Pl">#REF!</definedName>
    <definedName name="pmi">#REF!</definedName>
    <definedName name="pnp">#REF!</definedName>
    <definedName name="POCM">#REF!</definedName>
    <definedName name="poi">#REF!</definedName>
    <definedName name="pop">#REF!</definedName>
    <definedName name="ppr">#REF!</definedName>
    <definedName name="ppt">#REF!</definedName>
    <definedName name="pre">#REF!</definedName>
    <definedName name="PretaxProfit">#REF!</definedName>
    <definedName name="prg">#REF!</definedName>
    <definedName name="price">#REF!</definedName>
    <definedName name="PriceChg1">#REF!</definedName>
    <definedName name="PriceChg12">#REF!</definedName>
    <definedName name="PriceChg3">#REF!</definedName>
    <definedName name="priceh">#REF!</definedName>
    <definedName name="PricesFYEnd">#REF!</definedName>
    <definedName name="PricesIndexed">#REF!</definedName>
    <definedName name="Princ">#REF!</definedName>
    <definedName name="_xlnm.Print_Area" localSheetId="3">'Additional Information'!$A$1:$AD$73</definedName>
    <definedName name="_xlnm.Print_Area" localSheetId="2">'Balance Sheet'!$A$1:$AD$163</definedName>
    <definedName name="_xlnm.Print_Area" localSheetId="13">BS!$A$1:$N$37</definedName>
    <definedName name="_xlnm.Print_Area" localSheetId="26">#REF!</definedName>
    <definedName name="_xlnm.Print_Area" localSheetId="10">CFS!$A$1:$N$71</definedName>
    <definedName name="_xlnm.Print_Area" localSheetId="18">'CFS K''ka'!$A$1:$AA$12</definedName>
    <definedName name="_xlnm.Print_Area" localSheetId="15">'CFS Raj'!$A$1:$AA$12</definedName>
    <definedName name="_xlnm.Print_Area" localSheetId="21">'CFS UP'!$A$1:$AA$12</definedName>
    <definedName name="_xlnm.Print_Area" localSheetId="33">'CWC Actual &amp; Proj. Rent '!$B$1:$E$15</definedName>
    <definedName name="_xlnm.Print_Area" localSheetId="14">#REF!</definedName>
    <definedName name="_xlnm.Print_Area" localSheetId="31">#REF!</definedName>
    <definedName name="_xlnm.Print_Area" localSheetId="6">Inputs!$A$1:$P$47</definedName>
    <definedName name="_xlnm.Print_Area" localSheetId="25">#REF!</definedName>
    <definedName name="_xlnm.Print_Area" localSheetId="1">'Operating Statement'!$A$1:$AD$75</definedName>
    <definedName name="_xlnm.Print_Area" localSheetId="12">'P&amp;L'!$A$1:$P$108</definedName>
    <definedName name="_xlnm.Print_Area" localSheetId="28">'Ph-I Loan repayment'!$A$1:$U$28</definedName>
    <definedName name="_xlnm.Print_Area" localSheetId="29">'Ph-II Loan repayment'!$A$1:$Q$32</definedName>
    <definedName name="_xlnm.Print_Area" localSheetId="9">'Proposed Silos'!$A$1:$J$20</definedName>
    <definedName name="_xlnm.Print_Area" localSheetId="32">#REF!</definedName>
    <definedName name="_xlnm.Print_Area" localSheetId="7">'WH Data Sheet with Silos'!$A$1:$D$16</definedName>
    <definedName name="_xlnm.Print_Area">#REF!</definedName>
    <definedName name="Print_Area_MI">'[42]BSsep07 TRIAL BALANCE'!#REF!</definedName>
    <definedName name="Print_Area_Reset">OFFSET('Ph-II Loan repayment'!Full_Print,0,0,'Ph-II Loan repayment'!Last_Row)</definedName>
    <definedName name="_xlnm.Print_Titles" localSheetId="26">#REF!</definedName>
    <definedName name="_xlnm.Print_Titles" localSheetId="14">#REF!</definedName>
    <definedName name="_xlnm.Print_Titles" localSheetId="31">#REF!</definedName>
    <definedName name="_xlnm.Print_Titles" localSheetId="25">#REF!</definedName>
    <definedName name="_xlnm.Print_Titles" localSheetId="28">#REF!</definedName>
    <definedName name="_xlnm.Print_Titles" localSheetId="32">#REF!</definedName>
    <definedName name="_xlnm.Print_Titles" localSheetId="7">#REF!</definedName>
    <definedName name="_xlnm.Print_Titles">#REF!</definedName>
    <definedName name="PRINT_TITLES_MI">#REF!</definedName>
    <definedName name="PRODSALES">#REF!</definedName>
    <definedName name="Profit___loss_account">#REF!</definedName>
    <definedName name="project">#REF!</definedName>
    <definedName name="pse">#REF!</definedName>
    <definedName name="pta">#REF!</definedName>
    <definedName name="pto">#REF!</definedName>
    <definedName name="Pu">#REF!</definedName>
    <definedName name="Puz">[9]Design!#REF!</definedName>
    <definedName name="pxd">#REF!</definedName>
    <definedName name="Q2_DTC">IF('Ph-II Loan repayment'!Loan_Amount*'Ph-II Loan repayment'!Interest_Rate*'Ph-II Loan repayment'!Loan_Years*'Ph-II Loan repayment'!Loan_Start&gt;0,1,0)</definedName>
    <definedName name="R_M_Breakdown">#REF!</definedName>
    <definedName name="rad">#REF!</definedName>
    <definedName name="Raw_Materials">#REF!</definedName>
    <definedName name="rce">#REF!</definedName>
    <definedName name="rcr">#REF!</definedName>
    <definedName name="rde">#REF!</definedName>
    <definedName name="recommendation">#REF!</definedName>
    <definedName name="recommendationH">#REF!</definedName>
    <definedName name="rect_4_415">#REF!</definedName>
    <definedName name="ReductInInvestments">#REF!</definedName>
    <definedName name="relperfdata">#REF!</definedName>
    <definedName name="Rental" localSheetId="10">'[18]Detail P&amp;L'!$A$46:$BF$83</definedName>
    <definedName name="Rental" localSheetId="12">'[18]Detail P&amp;L'!$A$46:$BF$83</definedName>
    <definedName name="Rental" localSheetId="29">'[19]Detail P&amp;L'!$A$46:$BF$83</definedName>
    <definedName name="Rental" localSheetId="7">'[20]Detail P&amp;L'!$A$46:$BF$83</definedName>
    <definedName name="Rental">'[20]Detail P&amp;L'!$A$46:$BF$83</definedName>
    <definedName name="rentals" localSheetId="10">'[15]P&amp;LSum'!$A$25:$X$42</definedName>
    <definedName name="rentals" localSheetId="12">'[15]P&amp;LSum'!$A$25:$X$42</definedName>
    <definedName name="rentals" localSheetId="29">'[16]P&amp;LSum'!$A$25:$X$42</definedName>
    <definedName name="rentals" localSheetId="7">'[17]P&amp;LSum'!$A$25:$X$42</definedName>
    <definedName name="rentals">'[17]P&amp;LSum'!$A$25:$X$42</definedName>
    <definedName name="RES">#REF!</definedName>
    <definedName name="ReservesAndPremium">#REF!</definedName>
    <definedName name="RetainedEarnings">#REF!</definedName>
    <definedName name="ReturnOnAssets">[2]Introduction!#REF!</definedName>
    <definedName name="ReturnOnEquity">[2]Introduction!#REF!</definedName>
    <definedName name="reuters">#REF!</definedName>
    <definedName name="reuters_codeh">#REF!</definedName>
    <definedName name="ReutersCode">#REF!</definedName>
    <definedName name="rev">#REF!</definedName>
    <definedName name="Revenue">[2]Old!#REF!</definedName>
    <definedName name="RevenueGrowth">#REF!</definedName>
    <definedName name="rfa">#REF!</definedName>
    <definedName name="rfs">#REF!</definedName>
    <definedName name="RM">#REF!</definedName>
    <definedName name="RMconsumed">[2]Old!#REF!</definedName>
    <definedName name="rnf">#REF!</definedName>
    <definedName name="rns">#REF!</definedName>
    <definedName name="rot">#REF!</definedName>
    <definedName name="rre">#REF!</definedName>
    <definedName name="RSBasicShares">[2]Sheet2!#REF!</definedName>
    <definedName name="RSDepreciation">[2]Sheet3!#REF!</definedName>
    <definedName name="RSNPAT">[2]Sheet3!#REF!</definedName>
    <definedName name="RSOperatingProfit">[2]Sheet3!#REF!</definedName>
    <definedName name="RSOtherEquity">[2]Sheet3!#REF!</definedName>
    <definedName name="RSOtherLTAssets">[2]Sheet3!#REF!</definedName>
    <definedName name="RSOtherLTLiabilities">[2]Sheet3!#REF!</definedName>
    <definedName name="RSRetainedEarnings">[2]Sheet3!#REF!</definedName>
    <definedName name="RSWeightedaverageeps">[2]Sheet3!#REF!</definedName>
    <definedName name="RSweightedaverageshares">[2]Sheet3!#REF!</definedName>
    <definedName name="rus">#REF!</definedName>
    <definedName name="rwc">#REF!</definedName>
    <definedName name="rwt">#REF!</definedName>
    <definedName name="S">#REF!</definedName>
    <definedName name="sad">#REF!</definedName>
    <definedName name="saf">#REF!</definedName>
    <definedName name="sal">#REF!</definedName>
    <definedName name="salary">#REF!</definedName>
    <definedName name="Sales">#REF!</definedName>
    <definedName name="Sales_Breakdown">#REF!</definedName>
    <definedName name="Sales_Data">#REF!</definedName>
    <definedName name="SalesTax" localSheetId="10">[13]Old!$D$17:$O$17</definedName>
    <definedName name="SalesTax" localSheetId="12">[13]Old!$D$17:$O$17</definedName>
    <definedName name="SalesTax" localSheetId="29">[2]Old!$D$17:$O$17</definedName>
    <definedName name="SalesTax" localSheetId="7">[14]Old!$D$17:$O$17</definedName>
    <definedName name="SalesTax">[14]Old!$D$17:$O$17</definedName>
    <definedName name="salesvalue" localSheetId="10">'[15]P&amp;LSum'!$A$5:$X$22</definedName>
    <definedName name="salesvalue" localSheetId="12">'[15]P&amp;LSum'!$A$5:$X$22</definedName>
    <definedName name="salesvalue" localSheetId="29">'[16]P&amp;LSum'!$A$5:$X$22</definedName>
    <definedName name="salesvalue" localSheetId="7">'[17]P&amp;LSum'!$A$5:$X$22</definedName>
    <definedName name="salesvalue">'[17]P&amp;LSum'!$A$5:$X$22</definedName>
    <definedName name="sam">Scheduled_Payment+Extra_Payment</definedName>
    <definedName name="sas">#REF!</definedName>
    <definedName name="SB">#REF!</definedName>
    <definedName name="SBM" localSheetId="10">[43]ridgewood!$B$1:$N$579</definedName>
    <definedName name="SBM" localSheetId="12">[43]ridgewood!$B$1:$N$579</definedName>
    <definedName name="SBM" localSheetId="29">[44]ridgewood!$B$1:$N$579</definedName>
    <definedName name="SBM" localSheetId="7">[45]ridgewood!$B$1:$N$579</definedName>
    <definedName name="SBM">[45]ridgewood!$B$1:$N$579</definedName>
    <definedName name="Sched_Pay">#REF!</definedName>
    <definedName name="Scheduled_Extra_Payments">#REF!</definedName>
    <definedName name="Scheduled_Interest_Rate">#REF!</definedName>
    <definedName name="Scheduled_Monthly_Payment">#REF!</definedName>
    <definedName name="SD" localSheetId="7">'[46]Table 5'!$E$1</definedName>
    <definedName name="SD">'[46]Table 5'!$E$1</definedName>
    <definedName name="secsplit">"Chart 3"</definedName>
    <definedName name="sector">#REF!</definedName>
    <definedName name="SECTORa">#REF!</definedName>
    <definedName name="SENSE">#REF!</definedName>
    <definedName name="SENSEX">#REF!</definedName>
    <definedName name="SENSEXIndexed">#REF!</definedName>
    <definedName name="SENSEXMember">#REF!</definedName>
    <definedName name="SENSEXPrices">#REF!</definedName>
    <definedName name="service" localSheetId="10">'[15]P&amp;LSum'!$A$44:$X$61</definedName>
    <definedName name="service" localSheetId="12">'[15]P&amp;LSum'!$A$44:$X$61</definedName>
    <definedName name="service" localSheetId="29">'[16]P&amp;LSum'!$A$44:$X$61</definedName>
    <definedName name="service" localSheetId="7">'[17]P&amp;LSum'!$A$44:$X$61</definedName>
    <definedName name="service">'[17]P&amp;LSum'!$A$44:$X$61</definedName>
    <definedName name="SGA" localSheetId="10">[13]Old!$D$59:$O$59</definedName>
    <definedName name="SGA" localSheetId="12">[13]Old!$D$59:$O$59</definedName>
    <definedName name="SGA" localSheetId="29">[2]Old!$D$59:$O$59</definedName>
    <definedName name="SGA" localSheetId="7">[14]Old!$D$59:$O$59</definedName>
    <definedName name="SGA">[14]Old!$D$59:$O$59</definedName>
    <definedName name="SGandA">#REF!</definedName>
    <definedName name="Share_price">#REF!</definedName>
    <definedName name="ShareholdersEquity">#REF!</definedName>
    <definedName name="shares">#REF!</definedName>
    <definedName name="SharesPerGDR">#REF!</definedName>
    <definedName name="ShortTermDebt" localSheetId="10">[34]Financials!$J$148:$R$148</definedName>
    <definedName name="ShortTermDebt" localSheetId="12">[34]Financials!$J$148:$R$148</definedName>
    <definedName name="ShortTermDebt" localSheetId="29">[35]Financials!$J$148:$R$148</definedName>
    <definedName name="ShortTermDebt" localSheetId="7">[36]Financials!$J$148:$R$148</definedName>
    <definedName name="ShortTermDebt">[36]Financials!$J$148:$R$148</definedName>
    <definedName name="shruti">Scheduled_Payment+Extra_Payment</definedName>
    <definedName name="SNAP">#REF!</definedName>
    <definedName name="sonu">Scheduled_Payment+Extra_Payment</definedName>
    <definedName name="Sonu_DT">[23]!CapitalEmployed+[23]!CurrentLiab</definedName>
    <definedName name="sps">#REF!</definedName>
    <definedName name="Start_Detail">#REF!</definedName>
    <definedName name="Start_Header">#REF!</definedName>
    <definedName name="structure">#REF!</definedName>
    <definedName name="Summary_Date">#REF!</definedName>
    <definedName name="swa">#REF!</definedName>
    <definedName name="swl">#REF!</definedName>
    <definedName name="sws">#REF!</definedName>
    <definedName name="T">#REF!</definedName>
    <definedName name="Table">#REF!</definedName>
    <definedName name="tax" localSheetId="10">'[18]Detail P&amp;L'!$A$359:$BF$397</definedName>
    <definedName name="tax" localSheetId="12">'[18]Detail P&amp;L'!$A$359:$BF$397</definedName>
    <definedName name="tax" localSheetId="29">'[19]Detail P&amp;L'!$A$359:$BF$397</definedName>
    <definedName name="tax" localSheetId="7">'[20]Detail P&amp;L'!$A$359:$BF$397</definedName>
    <definedName name="tax">'[20]Detail P&amp;L'!$A$359:$BF$397</definedName>
    <definedName name="taxrate" localSheetId="10">'[18]Assumption Sheet'!$C$25%</definedName>
    <definedName name="taxrate" localSheetId="12">'[18]Assumption Sheet'!$C$25%</definedName>
    <definedName name="taxrate" localSheetId="29">'[19]Assumption Sheet'!$C$25%</definedName>
    <definedName name="taxrate" localSheetId="7">'[20]Assumption Sheet'!$C$25%</definedName>
    <definedName name="taxrate">'[20]Assumption Sheet'!$C$25%</definedName>
    <definedName name="tci">#REF!</definedName>
    <definedName name="tcs">#REF!</definedName>
    <definedName name="tds">#REF!</definedName>
    <definedName name="Technical">#REF!</definedName>
    <definedName name="Ten">#REF!</definedName>
    <definedName name="tev">#REF!</definedName>
    <definedName name="tfc">#REF!</definedName>
    <definedName name="tfd">#REF!</definedName>
    <definedName name="tfo">#REF!</definedName>
    <definedName name="tfr">#REF!</definedName>
    <definedName name="TI">#REF!</definedName>
    <definedName name="tin">#REF!</definedName>
    <definedName name="tnd">#REF!</definedName>
    <definedName name="Total_Interest">#REF!</definedName>
    <definedName name="Total_Pay">#REF!</definedName>
    <definedName name="Total_Payment">Scheduled_Payment+Extra_Payment</definedName>
    <definedName name="TotalAssets">'Ph-II Loan repayment'!CapitalEmployed+'Ph-II Loan repayment'!CurrentLiab</definedName>
    <definedName name="TotalAssetsNet">#REF!</definedName>
    <definedName name="TotalChangesInWorkingCapital">#REF!</definedName>
    <definedName name="TotalCurrentAssets">#REF!</definedName>
    <definedName name="TotalCurrentLiabilities">#REF!</definedName>
    <definedName name="TotalDebt">[23]!LongTermDebt+[23]!ShortTermDebt+[23]!CurrentPortion</definedName>
    <definedName name="TOTASS" localSheetId="10">[10]tot_ass_9697!$A$1:$H$2376</definedName>
    <definedName name="TOTASS" localSheetId="12">[10]tot_ass_9697!$A$1:$H$2376</definedName>
    <definedName name="TOTASS" localSheetId="29">[11]tot_ass_9697!$A$1:$H$2376</definedName>
    <definedName name="TOTASS" localSheetId="7">[12]tot_ass_9697!$A$1:$H$2376</definedName>
    <definedName name="TOTASS">[12]tot_ass_9697!$A$1:$H$2376</definedName>
    <definedName name="tr">[2]Sheet2!#REF!</definedName>
    <definedName name="tre">#REF!</definedName>
    <definedName name="TS">#REF!</definedName>
    <definedName name="TWO">#REF!</definedName>
    <definedName name="u">#REF!</definedName>
    <definedName name="Units" localSheetId="10">[26]Introduction!$E$13</definedName>
    <definedName name="Units" localSheetId="12">[26]Introduction!$E$13</definedName>
    <definedName name="Units" localSheetId="29">[27]Introduction!$E$13</definedName>
    <definedName name="Units" localSheetId="7">[28]Introduction!$E$13</definedName>
    <definedName name="Units">[28]Introduction!$E$13</definedName>
    <definedName name="Update" localSheetId="10">[26]Introduction!$E$8</definedName>
    <definedName name="Update" localSheetId="12">[26]Introduction!$E$8</definedName>
    <definedName name="Update" localSheetId="29">[27]Introduction!$E$8</definedName>
    <definedName name="Update" localSheetId="7">[28]Introduction!$E$8</definedName>
    <definedName name="Update">[28]Introduction!$E$8</definedName>
    <definedName name="usd_to_inr">'[47]Global Assmptions'!#REF!</definedName>
    <definedName name="V">#REF!</definedName>
    <definedName name="vae">#REF!</definedName>
    <definedName name="validate_Equity_Data" localSheetId="10">[29]!validate_Equity_Data</definedName>
    <definedName name="validate_Equity_Data" localSheetId="12">[29]!validate_Equity_Data</definedName>
    <definedName name="validate_Equity_Data" localSheetId="29">[30]!validate_Equity_Data</definedName>
    <definedName name="validate_Equity_Data" localSheetId="7">[31]!validate_Equity_Data</definedName>
    <definedName name="validate_Equity_Data">[31]!validate_Equity_Data</definedName>
    <definedName name="Values_Entered" localSheetId="26">IF('Cent Bank &amp; SBOP'!Loan_Amount*'Cent Bank &amp; SBOP'!Interest_Rate*'Cent Bank &amp; SBOP'!Loan_Years*'Cent Bank &amp; SBOP'!Loan_Start&gt;0,1,0)</definedName>
    <definedName name="Values_Entered" localSheetId="10">IF(CFS!Loan_Amount*CFS!Interest_Rate*CFS!Loan_Years*CFS!Loan_Start&gt;0,1,0)</definedName>
    <definedName name="Values_Entered" localSheetId="14">IF(Dep!Loan_Amount*Dep!Interest_Rate*Dep!Loan_Years*Dep!Loan_Start&gt;0,1,0)</definedName>
    <definedName name="Values_Entered" localSheetId="31">IF('Dep. Cos Act (2)'!Loan_Amount*'Dep. Cos Act (2)'!Interest_Rate*'Dep. Cos Act (2)'!Loan_Years*'Dep. Cos Act (2)'!Loan_Start&gt;0,1,0)</definedName>
    <definedName name="Values_Entered" localSheetId="25">IF('OBC Loan'!Loan_Amount*'OBC Loan'!Interest_Rate*'OBC Loan'!Loan_Years*'OBC Loan'!Loan_Start&gt;0,1,0)</definedName>
    <definedName name="Values_Entered" localSheetId="12">IF('P&amp;L'!Loan_Amount*'P&amp;L'!Interest_Rate*'P&amp;L'!Loan_Years*'P&amp;L'!Loan_Start&gt;0,1,0)</definedName>
    <definedName name="Values_Entered" localSheetId="28">IF('Ph-I Loan repayment'!Loan_Amount*'Ph-I Loan repayment'!Interest_Rate*'Ph-I Loan repayment'!Loan_Years*'Ph-I Loan repayment'!Loan_Start&gt;0,1,0)</definedName>
    <definedName name="Values_Entered" localSheetId="29">IF([23]!Loan_Amount*[23]!Interest_Rate*[23]!Loan_Years*[23]!Loan_Start&gt;0,1,0)</definedName>
    <definedName name="Values_Entered" localSheetId="32">IF('Tax (2)'!Loan_Amount*'Tax (2)'!Interest_Rate*'Tax (2)'!Loan_Years*'Tax (2)'!Loan_Start&gt;0,1,0)</definedName>
    <definedName name="Values_Entered" localSheetId="7">IF('WH Data Sheet with Silos'!Loan_Amount*'WH Data Sheet with Silos'!Interest_Rate*'WH Data Sheet with Silos'!Loan_Years*'WH Data Sheet with Silos'!Loan_Start&gt;0,1,0)</definedName>
    <definedName name="Values_Entered">IF(Loan_Amount*Interest_Rate*Loan_Years*Loan_Start&gt;0,1,0)</definedName>
    <definedName name="vay">#REF!</definedName>
    <definedName name="vbv">#REF!</definedName>
    <definedName name="vcf">#REF!</definedName>
    <definedName name="vd">#REF!</definedName>
    <definedName name="vdp">#REF!</definedName>
    <definedName name="veb">#REF!</definedName>
    <definedName name="veg">#REF!</definedName>
    <definedName name="vep">#REF!</definedName>
    <definedName name="Version">#REF!</definedName>
    <definedName name="vev">#REF!</definedName>
    <definedName name="vey">#REF!</definedName>
    <definedName name="vfa">#REF!</definedName>
    <definedName name="via">#REF!</definedName>
    <definedName name="vio">#REF!</definedName>
    <definedName name="vmv">#REF!</definedName>
    <definedName name="vnd">#REF!</definedName>
    <definedName name="Volume_Growth">#REF!</definedName>
    <definedName name="vpx">#REF!</definedName>
    <definedName name="vrn">#REF!</definedName>
    <definedName name="vsp">#REF!</definedName>
    <definedName name="vva">#REF!</definedName>
    <definedName name="w" localSheetId="10">'[48]Balance sheet DCCDL Nov 06'!$BN$1:$BP$122</definedName>
    <definedName name="w" localSheetId="12">'[48]Balance sheet DCCDL Nov 06'!$BN$1:$BP$122</definedName>
    <definedName name="w" localSheetId="29">'[49]Balance sheet DCCDL Nov 06'!$BN$1:$BP$122</definedName>
    <definedName name="w" localSheetId="7">'[50]Balance sheet DCCDL Nov 06'!$BN$1:$BP$122</definedName>
    <definedName name="w">'[50]Balance sheet DCCDL Nov 06'!$BN$1:$BP$122</definedName>
    <definedName name="WeightedAverageEPS">#REF!</definedName>
    <definedName name="wrn.All." hidden="1">{#N/A,#N/A,TRUE,"Introduction";#N/A,#N/A,TRUE,"Operating Statistics";#N/A,#N/A,TRUE,"Capex &amp; Depreciation";#N/A,#N/A,TRUE,"Equity";#N/A,#N/A,TRUE,"Debt";#N/A,#N/A,TRUE,"Debt (2)";#N/A,#N/A,TRUE,"Financials";#N/A,#N/A,TRUE,"Market Info";#N/A,#N/A,TRUE,"Company Card";#N/A,#N/A,TRUE,"One Pager";#N/A,#N/A,TRUE,"First Page";#N/A,#N/A,TRUE,"Technical";#N/A,#N/A,TRUE,"Range Names"}</definedName>
    <definedName name="wrn.Full._.Financials." hidden="1">{#N/A,#N/A,TRUE,"Financials";#N/A,#N/A,TRUE,"Operating Statistics";#N/A,#N/A,TRUE,"Capex &amp; Depreciation";#N/A,#N/A,TRUE,"Debt"}</definedName>
    <definedName name="wrn.One._.Pager._.plus._.Technicals." hidden="1">{#N/A,#N/A,FALSE,"One Pager";#N/A,#N/A,FALSE,"Technical"}</definedName>
    <definedName name="X">#REF!</definedName>
    <definedName name="xer">#REF!</definedName>
    <definedName name="xfx">#REF!</definedName>
    <definedName name="xitem">#REF!</definedName>
    <definedName name="xoe">#REF!</definedName>
    <definedName name="xpr">#REF!</definedName>
    <definedName name="xunits">#REF!</definedName>
    <definedName name="Y">#REF!</definedName>
    <definedName name="Y_Y_Growth">'[51]Consolidated BS'!#REF!</definedName>
    <definedName name="Year" localSheetId="10">'[13]#REF'!$D$9</definedName>
    <definedName name="Year" localSheetId="12">'[13]#REF'!$D$9</definedName>
    <definedName name="Year" localSheetId="29">'[2]#REF'!$D$9</definedName>
    <definedName name="Year" localSheetId="7">'[14]#REF'!$D$9</definedName>
    <definedName name="Year">'[14]#REF'!$D$9</definedName>
    <definedName name="YearEnd" localSheetId="10">'[13]#REF'!$D$11</definedName>
    <definedName name="YearEnd" localSheetId="12">'[13]#REF'!$D$11</definedName>
    <definedName name="YearEnd" localSheetId="29">'[2]#REF'!$D$11</definedName>
    <definedName name="YearEnd" localSheetId="7">'[14]#REF'!$D$11</definedName>
    <definedName name="YearEnd">'[14]#REF'!$D$11</definedName>
    <definedName name="yearone">[52]Introduction!$E$16</definedName>
    <definedName name="Z">#REF!</definedName>
    <definedName name="ZZ_AA_User1">#REF!</definedName>
    <definedName name="ZZ_AA_User2">#REF!</definedName>
    <definedName name="ZZ_AA_User3">#REF!</definedName>
    <definedName name="ZZ_AA_User4">#REF!</definedName>
    <definedName name="ZZ_AA_User5">#REF!</definedName>
    <definedName name="ZZ_AAA_BSControl">#REF!</definedName>
    <definedName name="ZZ_AAA_IncludeManual">#REF!</definedName>
    <definedName name="ZZ_AAA_ISControl">#REF!</definedName>
    <definedName name="ZZ_AAA_TerminalStartTest1">#REF!</definedName>
    <definedName name="ZZ_AAA_TerminalStartTest2">#REF!</definedName>
    <definedName name="ZZ_AAA_TerminalStartTest3">#REF!</definedName>
    <definedName name="ZZ_AAA_TerminalStartTest4">#REF!</definedName>
    <definedName name="ZZ_AAA_TerminalStartTest5">#REF!</definedName>
    <definedName name="ZZ_AAA_YearCount">#REF!</definedName>
    <definedName name="ZZ_AAA_YearEndManual">#REF!</definedName>
    <definedName name="ZZ_AAA_YearEnds">#REF!</definedName>
    <definedName name="ZZ_BAL_AccountsPayable">#REF!</definedName>
    <definedName name="ZZ_BAL_AccountsReceivable">#REF!</definedName>
    <definedName name="ZZ_BAL_AverageTotalDebt">#REF!</definedName>
    <definedName name="ZZ_BAL_Balance">#REF!</definedName>
    <definedName name="ZZ_BAL_CapitalizedAssets">#REF!</definedName>
    <definedName name="ZZ_BAL_ConstructionInProgress">#REF!</definedName>
    <definedName name="ZZ_BAL_DebtNet">#REF!</definedName>
    <definedName name="ZZ_BAL_DebtTotal">#REF!</definedName>
    <definedName name="ZZ_BAL_DeferredTaxes">#REF!</definedName>
    <definedName name="ZZ_BAL_Goodwill">#REF!</definedName>
    <definedName name="ZZ_BAL_Inventories">#REF!</definedName>
    <definedName name="ZZ_BAL_LongTermDebt">#REF!</definedName>
    <definedName name="ZZ_BAL_LongTermInterestAssets">#REF!</definedName>
    <definedName name="ZZ_BAL_LongTermNonInterestLiabilities">#REF!</definedName>
    <definedName name="ZZ_BAL_LongTermNonOperatingAssets">#REF!</definedName>
    <definedName name="ZZ_BAL_MinorityInterest">#REF!</definedName>
    <definedName name="ZZ_BAL_NetAssets">#REF!</definedName>
    <definedName name="ZZ_BAL_NetAssetsAverage">#REF!</definedName>
    <definedName name="ZZ_BAL_NetCurrentAssets">#REF!</definedName>
    <definedName name="ZZ_BAL_NetFixedAssets">#REF!</definedName>
    <definedName name="ZZ_BAL_NetWorkingCapital">#REF!</definedName>
    <definedName name="ZZ_BAL_OBSILeases">#REF!</definedName>
    <definedName name="ZZ_BAL_OBSIOther">#REF!</definedName>
    <definedName name="ZZ_BAL_OperatingCash">#REF!</definedName>
    <definedName name="ZZ_BAL_OtherCurrentAssets">#REF!</definedName>
    <definedName name="ZZ_BAL_OtherCurrentLiabilities">#REF!</definedName>
    <definedName name="ZZ_BAL_OtherReserves">#REF!</definedName>
    <definedName name="ZZ_BAL_PreferredStock">#REF!</definedName>
    <definedName name="ZZ_BAL_RetainedEarnings">#REF!</definedName>
    <definedName name="ZZ_BAL_RevaluationReserve">#REF!</definedName>
    <definedName name="ZZ_BAL_ShareCapital">#REF!</definedName>
    <definedName name="ZZ_BAL_SharePremium">#REF!</definedName>
    <definedName name="ZZ_BAL_StatutoryReserves">#REF!</definedName>
    <definedName name="ZZ_BAL_STDebt">#REF!</definedName>
    <definedName name="ZZ_BAL_STInvestments">#REF!</definedName>
    <definedName name="ZZ_BAL_TotalAssets">#REF!</definedName>
    <definedName name="ZZ_BAL_TotalAssetsAverage">#REF!</definedName>
    <definedName name="ZZ_BAL_TotalCommonEquity">#REF!</definedName>
    <definedName name="ZZ_BAL_TotalCurrentAssets">#REF!</definedName>
    <definedName name="ZZ_BAL_TotalCurrentLiabilities">#REF!</definedName>
    <definedName name="ZZ_BAL_TotalEquity">#REF!</definedName>
    <definedName name="ZZ_BAL_TotalEquityAverage">#REF!</definedName>
    <definedName name="ZZ_BAL_TotalLiabilities">#REF!</definedName>
    <definedName name="ZZ_BAL_TotalLiabilitiesPlusEquity">#REF!</definedName>
    <definedName name="ZZ_BAL_TotalLongTermLiabilities">#REF!</definedName>
    <definedName name="ZZ_BAL_TotalReserves">#REF!</definedName>
    <definedName name="ZZ_CAP_AccumulatedGoodwillAmort">#REF!</definedName>
    <definedName name="ZZ_CAP_AccumulatedGoodwillAmortManual">#REF!</definedName>
    <definedName name="ZZ_CAP_AdjToOperatingCapital">#REF!</definedName>
    <definedName name="ZZ_CAP_AdjustedCommonEquity">#REF!</definedName>
    <definedName name="ZZ_CAP_Balance">#REF!</definedName>
    <definedName name="ZZ_CAP_ChangeInOperatingCapital">#REF!</definedName>
    <definedName name="ZZ_CAP_EquityEquivalents">#REF!</definedName>
    <definedName name="ZZ_CAP_LIFOReserve">#REF!</definedName>
    <definedName name="ZZ_CAP_NetWorkingCapitalAdj">#REF!</definedName>
    <definedName name="ZZ_CAP_NonOperatingCapital">#REF!</definedName>
    <definedName name="ZZ_CAP_OperatingCapital">#REF!</definedName>
    <definedName name="ZZ_CAP_OperatingCapitalAverage">#REF!</definedName>
    <definedName name="ZZ_CAP_TotalCapital">#REF!</definedName>
    <definedName name="ZZ_CAP_TotalCapitalAverage">#REF!</definedName>
    <definedName name="ZZ_CAP_TotalCapitalRecon">#REF!</definedName>
    <definedName name="ZZ_CAP_TotalDebtAdj">#REF!</definedName>
    <definedName name="ZZ_CAP_ValueOfOperatingLeases">#REF!</definedName>
    <definedName name="ZZ_CAS_Balance">#REF!</definedName>
    <definedName name="ZZ_CAS_CashFlowFinancing">#REF!</definedName>
    <definedName name="ZZ_CAS_CashFlowInvestment">#REF!</definedName>
    <definedName name="ZZ_CAS_CashFlowOperational">#REF!</definedName>
    <definedName name="ZZ_CAS_CashSTInvestments">#REF!</definedName>
    <definedName name="ZZ_CAS_ChangeInCapitalizedAssets">#REF!</definedName>
    <definedName name="ZZ_CAS_ChangeInCIP">#REF!</definedName>
    <definedName name="ZZ_CAS_ChangeInCommonEquity">#REF!</definedName>
    <definedName name="ZZ_CAS_ChangeInGoodwill">#REF!</definedName>
    <definedName name="ZZ_CAS_ChangeInInvestmentsAssets">#REF!</definedName>
    <definedName name="ZZ_CAS_ChangeInLTDebt">#REF!</definedName>
    <definedName name="ZZ_CAS_ChangeInMinorityInterest">#REF!</definedName>
    <definedName name="ZZ_CAS_ChangeInNetFixedAssets">#REF!</definedName>
    <definedName name="ZZ_CAS_ChangeInOtherLTLiabilities">#REF!</definedName>
    <definedName name="ZZ_CAS_ChangeInOtherNonOperatingAssets">#REF!</definedName>
    <definedName name="ZZ_CAS_ChangeInOtherReserves">#REF!</definedName>
    <definedName name="ZZ_CAS_ChangeInPreferredEquity">#REF!</definedName>
    <definedName name="ZZ_CAS_ChangeInRevaluationReserve">#REF!</definedName>
    <definedName name="ZZ_CAS_ChangeInSharePremium">#REF!</definedName>
    <definedName name="ZZ_CAS_ChangeInStatutoryReserves">#REF!</definedName>
    <definedName name="ZZ_CAS_ChangeInSTDebt">#REF!</definedName>
    <definedName name="ZZ_CAS_ChangeInWC">#REF!</definedName>
    <definedName name="ZZ_CAS_TotalCashFlow">#REF!</definedName>
    <definedName name="ZZ_CAS_TotalCashFlowRecon">#REF!</definedName>
    <definedName name="ZZ_COM_Assets">#REF!</definedName>
    <definedName name="ZZ_COM_Switch1">#REF!</definedName>
    <definedName name="ZZ_COS_BetaManual">#REF!</definedName>
    <definedName name="ZZ_COS_BVCommonEquity">#REF!</definedName>
    <definedName name="ZZ_COS_BVPreferredEquity">#REF!</definedName>
    <definedName name="ZZ_COS_BVTotalCapital">#REF!</definedName>
    <definedName name="ZZ_COS_BVTotalDebt">#REF!</definedName>
    <definedName name="ZZ_COS_CostOfCommonEquity">#REF!</definedName>
    <definedName name="ZZ_COS_CostOfDebtPostTax">#REF!</definedName>
    <definedName name="ZZ_COS_CostOfDebtPreTaxManual">#REF!</definedName>
    <definedName name="ZZ_COS_CostOfPreferredEquityManual">#REF!</definedName>
    <definedName name="ZZ_COS_EquityRiskPremiumManual">#REF!</definedName>
    <definedName name="ZZ_COS_MVCommonEquity">#REF!</definedName>
    <definedName name="ZZ_COS_MVPreferredEquity">#REF!</definedName>
    <definedName name="ZZ_COS_MVTotalCapital">#REF!</definedName>
    <definedName name="ZZ_COS_MVTotalDebt">#REF!</definedName>
    <definedName name="ZZ_COS_RequiredReturnCAPM">#REF!</definedName>
    <definedName name="ZZ_COS_RequiredReturnManual">#REF!</definedName>
    <definedName name="ZZ_COS_RiskFreeRateManual">#REF!</definedName>
    <definedName name="ZZ_COS_Switch1">#REF!</definedName>
    <definedName name="ZZ_COS_TargetDebtToCapitalManual">#REF!</definedName>
    <definedName name="ZZ_COS_UnleveragedCostOfCapital">#REF!</definedName>
    <definedName name="ZZ_COS_WACC">#REF!</definedName>
    <definedName name="ZZ_COS_WACCActual">#REF!</definedName>
    <definedName name="ZZ_COS_WACCManual">#REF!</definedName>
    <definedName name="ZZ_COS_WGTCommonEquity">#REF!</definedName>
    <definedName name="ZZ_COS_WGTPreferredEquity">#REF!</definedName>
    <definedName name="ZZ_COS_WGTTotalDebt">#REF!</definedName>
    <definedName name="ZZ_COV_Cover" localSheetId="10">[13]Financials!$A$1</definedName>
    <definedName name="ZZ_COV_Cover" localSheetId="12">[13]Financials!$A$1</definedName>
    <definedName name="ZZ_COV_Cover" localSheetId="29">[2]Financials!$A$1</definedName>
    <definedName name="ZZ_COV_Cover" localSheetId="7">[14]Financials!$A$1</definedName>
    <definedName name="ZZ_COV_Cover">[14]Financials!$A$1</definedName>
    <definedName name="ZZ_DCF_Balance">#REF!</definedName>
    <definedName name="ZZ_DCF_EVA_Discounted">#REF!</definedName>
    <definedName name="ZZ_DCF_EVA_DiscountedTotal">#REF!</definedName>
    <definedName name="ZZ_DCF_EVA_DiscountFactor">#REF!</definedName>
    <definedName name="ZZ_DCF_EVA_EconomicValueAdded">#REF!</definedName>
    <definedName name="ZZ_DCF_EVA_EconomicValueAddedManual">#REF!</definedName>
    <definedName name="ZZ_DCF_EVA_ImpliedEquityValue">#REF!</definedName>
    <definedName name="ZZ_DCF_EVA_ImpliedEquityValuePerShare">#REF!</definedName>
    <definedName name="ZZ_DCF_EVA_MidYearAdjustmentFactor">#REF!</definedName>
    <definedName name="ZZ_DCF_EVA_OperatingValue">#REF!</definedName>
    <definedName name="ZZ_DCF_EVA_OperatingValueAdj">#REF!</definedName>
    <definedName name="ZZ_DCF_EVA_TotalValue">#REF!</definedName>
    <definedName name="ZZ_DCF_EVA_WACC">#REF!</definedName>
    <definedName name="ZZ_DCF_FCF_Discounted">#REF!</definedName>
    <definedName name="ZZ_DCF_FCF_DiscountFactor">#REF!</definedName>
    <definedName name="ZZ_DCF_FCF_FreeCashFlow">#REF!</definedName>
    <definedName name="ZZ_DCF_FCF_FreeCashFlowManual">#REF!</definedName>
    <definedName name="ZZ_DCF_FCF_ImpliedEquityValue">#REF!</definedName>
    <definedName name="ZZ_DCF_FCF_ImpliedEquityValuePerShare">#REF!</definedName>
    <definedName name="ZZ_DCF_FCF_MidYearAdjustmentFactor">#REF!</definedName>
    <definedName name="ZZ_DCF_FCF_NetInvestment">#REF!</definedName>
    <definedName name="ZZ_DCF_FCF_NOPAT">#REF!</definedName>
    <definedName name="ZZ_DCF_FCF_OperatingValue">#REF!</definedName>
    <definedName name="ZZ_DCF_FCF_OperatingValueAdj">#REF!</definedName>
    <definedName name="ZZ_DCF_FCF_SharePremiumDiscount">#REF!</definedName>
    <definedName name="ZZ_DCF_FCF_TotalValue">#REF!</definedName>
    <definedName name="ZZ_DCF_FCF_WACC">#REF!</definedName>
    <definedName name="ZZ_DCF_LTGrowthRate">#REF!</definedName>
    <definedName name="ZZ_DCF_LTGrowthRateManual">#REF!</definedName>
    <definedName name="ZZ_DCF_NON_TotalNonCommonEquity">#REF!</definedName>
    <definedName name="ZZ_EPS_BookValuePS">#REF!</definedName>
    <definedName name="ZZ_EPS_CFPSFree">#REF!</definedName>
    <definedName name="ZZ_EPS_CFPSGross">#REF!</definedName>
    <definedName name="ZZ_EPS_DPS">#REF!</definedName>
    <definedName name="ZZ_EPS_DPSManual">#REF!</definedName>
    <definedName name="ZZ_EPS_EPSBasic">#REF!</definedName>
    <definedName name="ZZ_EPS_EPSBasicManual">#REF!</definedName>
    <definedName name="ZZ_EPS_EPSBFullyDiluted">#REF!</definedName>
    <definedName name="ZZ_EPS_EPSBFullyDilutedManual">#REF!</definedName>
    <definedName name="ZZ_EPS_EPSPrimary">#REF!</definedName>
    <definedName name="ZZ_EPS_EPSPrimaryManual">#REF!</definedName>
    <definedName name="ZZ_EPS_MarketCapCurrent">#REF!</definedName>
    <definedName name="ZZ_EPS_PriorYearAdjAnnual">#REF!</definedName>
    <definedName name="ZZ_EPS_PriorYearAdjCumulative">#REF!</definedName>
    <definedName name="ZZ_EPS_SharePriceAtYE">#REF!</definedName>
    <definedName name="ZZ_EPS_SharePriceAtYEManual">#REF!</definedName>
    <definedName name="ZZ_EPS_SharesAtYE">#REF!</definedName>
    <definedName name="ZZ_EPS_SharesAtYEManual">#REF!</definedName>
    <definedName name="ZZ_EPS_SharesFullyDiluted">#REF!</definedName>
    <definedName name="ZZ_EPS_SharesFullyDilutedManual">#REF!</definedName>
    <definedName name="ZZ_EPS_SharesPrimary">#REF!</definedName>
    <definedName name="ZZ_EPS_SharesPrimaryManual">#REF!</definedName>
    <definedName name="ZZ_EPS_SharesWgtAvg">#REF!</definedName>
    <definedName name="ZZ_EPS_SharesWgtAvgManual">#REF!</definedName>
    <definedName name="ZZ_FRE_Amortization">#REF!</definedName>
    <definedName name="ZZ_FRE_Balance1">#REF!</definedName>
    <definedName name="ZZ_FRE_Balance2">#REF!</definedName>
    <definedName name="ZZ_FRE_CapitalNetAdditions">#REF!</definedName>
    <definedName name="ZZ_FRE_ChangeInAdjToOperatingInvestedCapital">#REF!</definedName>
    <definedName name="ZZ_FRE_Depreciation">#REF!</definedName>
    <definedName name="ZZ_FRE_FreeCashFlow">#REF!</definedName>
    <definedName name="ZZ_FRE_FreeCashFlowRecon1">#REF!</definedName>
    <definedName name="ZZ_FRE_FreeCashFlowRecon2">#REF!</definedName>
    <definedName name="ZZ_FRE_GrossCashFlow">#REF!</definedName>
    <definedName name="ZZ_FRE_GrossInvestment">#REF!</definedName>
    <definedName name="ZZ_FRE_NetInvestment">#REF!</definedName>
    <definedName name="ZZ_FRE_NetInvestmentRate">#REF!</definedName>
    <definedName name="ZZ_FRE_NOPAT">#REF!</definedName>
    <definedName name="ZZ_FRE_PaymentsToInvestors">#REF!</definedName>
    <definedName name="ZZ_GRO_BasicEPS">#REF!</definedName>
    <definedName name="ZZ_GRO_NetIncome">#REF!</definedName>
    <definedName name="ZZ_GRO_NOPAT">#REF!</definedName>
    <definedName name="ZZ_GRO_Revenue">#REF!</definedName>
    <definedName name="ZZ_INC_AdjToRetainedEarnings">#REF!</definedName>
    <definedName name="ZZ_INC_AdminExpense">#REF!</definedName>
    <definedName name="ZZ_INC_Amortization">#REF!</definedName>
    <definedName name="ZZ_INC_AmortizationGoodwill">#REF!</definedName>
    <definedName name="ZZ_INC_Associates">#REF!</definedName>
    <definedName name="ZZ_INC_BeginningRetainedEarnings">#REF!</definedName>
    <definedName name="ZZ_INC_CashDividends">#REF!</definedName>
    <definedName name="ZZ_INC_CGS">#REF!</definedName>
    <definedName name="ZZ_INC_Depreciation">#REF!</definedName>
    <definedName name="ZZ_INC_EAT">#REF!</definedName>
    <definedName name="ZZ_INC_EBIT">#REF!</definedName>
    <definedName name="ZZ_INC_EBITDA">#REF!</definedName>
    <definedName name="ZZ_INC_EBT">#REF!</definedName>
    <definedName name="ZZ_INC_EffectiveTaxRate">#REF!</definedName>
    <definedName name="ZZ_INC_Exceptionals">#REF!</definedName>
    <definedName name="ZZ_INC_Extraordinaries">#REF!</definedName>
    <definedName name="ZZ_INC_GrossProfit">#REF!</definedName>
    <definedName name="ZZ_INC_IncomeTax">#REF!</definedName>
    <definedName name="ZZ_INC_InterestExpense">#REF!</definedName>
    <definedName name="ZZ_INC_InterestIncome">#REF!</definedName>
    <definedName name="ZZ_INC_Minorities">#REF!</definedName>
    <definedName name="ZZ_INC_NetIncome">#REF!</definedName>
    <definedName name="ZZ_INC_NonOperatingIncome">#REF!</definedName>
    <definedName name="ZZ_INC_OperatingIncome">#REF!</definedName>
    <definedName name="ZZ_INC_OtherAfterTaxIncome">#REF!</definedName>
    <definedName name="ZZ_INC_OtherIncome">#REF!</definedName>
    <definedName name="ZZ_INC_OtherOperatingIncome">#REF!</definedName>
    <definedName name="ZZ_INC_PreferredDividends">#REF!</definedName>
    <definedName name="ZZ_INC_RetainedProfit">#REF!</definedName>
    <definedName name="ZZ_INC_Revenue">#REF!</definedName>
    <definedName name="ZZ_INC_StatutoryAppropriations">#REF!</definedName>
    <definedName name="ZZ_NOP_AdjToOperatingIncome">#REF!</definedName>
    <definedName name="ZZ_NOP_ATInterestExpense">#REF!</definedName>
    <definedName name="ZZ_NOP_ATInterestOnNonCapitalizedLeases">#REF!</definedName>
    <definedName name="ZZ_NOP_ATNonOperatingIncome">#REF!</definedName>
    <definedName name="ZZ_NOP_Balance">#REF!</definedName>
    <definedName name="ZZ_NOP_CashTaxesPaid">#REF!</definedName>
    <definedName name="ZZ_NOP_ChangeInDeferredTaxes">#REF!</definedName>
    <definedName name="ZZ_NOP_ChangeInLIFOReserve">#REF!</definedName>
    <definedName name="ZZ_NOP_EquityEquivalents">#REF!</definedName>
    <definedName name="ZZ_NOP_IncomeAvailableToInvestors">#REF!</definedName>
    <definedName name="ZZ_NOP_LeaseAdjustment">#REF!</definedName>
    <definedName name="ZZ_NOP_MarginalTaxRate">#REF!</definedName>
    <definedName name="ZZ_NOP_MarginalTaxRateManual">#REF!</definedName>
    <definedName name="ZZ_NOP_NOPAT">#REF!</definedName>
    <definedName name="ZZ_NOP_NOPATRecon">#REF!</definedName>
    <definedName name="ZZ_NOP_NOPBT">#REF!</definedName>
    <definedName name="ZZ_NOP_TaxesOnOperatingIncomeAdj">#REF!</definedName>
    <definedName name="ZZ_NOP_TaxOnNonOperatingIncome">#REF!</definedName>
    <definedName name="ZZ_NOP_TaxShieldOnInterestExpense">#REF!</definedName>
    <definedName name="ZZ_OTH_AverageAccountsPayable">#REF!</definedName>
    <definedName name="ZZ_OTH_AverageAccountsReceivable">#REF!</definedName>
    <definedName name="ZZ_OTH_AverageCapitalizedAssets">#REF!</definedName>
    <definedName name="ZZ_OTH_AverageInventories">#REF!</definedName>
    <definedName name="ZZ_OTH_AverageNetFixedAssets">#REF!</definedName>
    <definedName name="ZZ_OTH_AverageNWC">#REF!</definedName>
    <definedName name="ZZ_OTH_CashTaxRate">#REF!</definedName>
    <definedName name="ZZ_OTH_DaysInInventory">#REF!</definedName>
    <definedName name="ZZ_OTH_DaysPayable">#REF!</definedName>
    <definedName name="ZZ_OTH_DaysReceivable">#REF!</definedName>
    <definedName name="ZZ_OTH_DividendPayoutRatio">#REF!</definedName>
    <definedName name="ZZ_OTH_RetentionRate">#REF!</definedName>
    <definedName name="ZZ_PRI_BAL_All">#REF!</definedName>
    <definedName name="ZZ_PRI_CAS_All">#REF!</definedName>
    <definedName name="ZZ_PRI_COM_All">#REF!</definedName>
    <definedName name="ZZ_PRI_COS_All">#REF!</definedName>
    <definedName name="ZZ_PRI_DCF_All">#REF!</definedName>
    <definedName name="ZZ_PRI_EPS_All">#REF!</definedName>
    <definedName name="ZZ_PRI_FRE_All">#REF!</definedName>
    <definedName name="ZZ_PRI_GRO_All">#REF!</definedName>
    <definedName name="ZZ_PRI_INC_All">#REF!</definedName>
    <definedName name="ZZ_PRI_INV_All">#REF!</definedName>
    <definedName name="ZZ_PRI_NOP_All">#REF!</definedName>
    <definedName name="ZZ_PRI_OTH_All">#REF!</definedName>
    <definedName name="ZZ_PRI_RET_All">#REF!</definedName>
    <definedName name="ZZ_PRI_SUM_All">#REF!</definedName>
    <definedName name="ZZ_PRI_VAL_0">#REF!</definedName>
    <definedName name="ZZ_PRI_VAL_1">#REF!</definedName>
    <definedName name="ZZ_RET_DuPont1">#REF!</definedName>
    <definedName name="ZZ_RET_DuPont10">#REF!</definedName>
    <definedName name="ZZ_RET_DuPont11">#REF!</definedName>
    <definedName name="ZZ_RET_DuPont12">#REF!</definedName>
    <definedName name="ZZ_RET_DuPont2">#REF!</definedName>
    <definedName name="ZZ_RET_DuPont3">#REF!</definedName>
    <definedName name="ZZ_RET_DuPont4">#REF!</definedName>
    <definedName name="ZZ_RET_DuPont5">#REF!</definedName>
    <definedName name="ZZ_RET_DuPont6">#REF!</definedName>
    <definedName name="ZZ_RET_DuPont7">#REF!</definedName>
    <definedName name="ZZ_RET_DuPont8">#REF!</definedName>
    <definedName name="ZZ_RET_DuPont9">#REF!</definedName>
    <definedName name="ZZ_RET_InternalGrowth">#REF!</definedName>
    <definedName name="ZZ_RET_ROEAfterTax">#REF!</definedName>
    <definedName name="ZZ_RET_ROEPreTax">#REF!</definedName>
    <definedName name="ZZ_RET_Switch1">#REF!</definedName>
    <definedName name="ZZ_RET_TotalAssets">#REF!</definedName>
    <definedName name="ZZ_RET_TotalCapital">#REF!</definedName>
    <definedName name="ZZ_RET_TotalEquity">#REF!</definedName>
    <definedName name="ZZ_RET_TotalOperatingInvestedCapital">#REF!</definedName>
    <definedName name="ZZ_SUM_AdjBVPS">#REF!</definedName>
    <definedName name="ZZ_SUM_BegOperatingCapital">#REF!</definedName>
    <definedName name="ZZ_SUM_CapitalCharge">#REF!</definedName>
    <definedName name="ZZ_SUM_ChangeInEVA">#REF!</definedName>
    <definedName name="ZZ_SUM_ChangeInMVA">#REF!</definedName>
    <definedName name="ZZ_SUM_EVA">#REF!</definedName>
    <definedName name="ZZ_SUM_EVASpread">#REF!</definedName>
    <definedName name="ZZ_SUM_MVA">#REF!</definedName>
    <definedName name="ZZ_SUM_MVAPS">#REF!</definedName>
    <definedName name="ZZ_SUM_OperatingGrowth">#REF!</definedName>
    <definedName name="ZZ_SUM_ReturnOnCapital">#REF!</definedName>
    <definedName name="ZZ_SUM_TotalCapital">#REF!</definedName>
    <definedName name="ZZ_SYS_AnalystName">#REF!</definedName>
    <definedName name="ZZ_SYS_AutomaticData">#REF!</definedName>
    <definedName name="ZZ_SYS_AvailableToForeigners">#REF!</definedName>
    <definedName name="ZZ_SYS_Beta">#REF!</definedName>
    <definedName name="ZZ_SYS_CodeBloomberg">#REF!</definedName>
    <definedName name="ZZ_SYS_CodeDatastream">#REF!</definedName>
    <definedName name="ZZ_SYS_CodeFileName">#REF!</definedName>
    <definedName name="ZZ_SYS_CodeFilePath">#REF!</definedName>
    <definedName name="ZZ_SYS_CodeFilePathTemp">#REF!</definedName>
    <definedName name="ZZ_SYS_CodeLocal">#REF!</definedName>
    <definedName name="ZZ_SYS_CodeReuters">#REF!</definedName>
    <definedName name="ZZ_SYS_CompanyName">#REF!</definedName>
    <definedName name="ZZ_SYS_CostOfDebt">#REF!</definedName>
    <definedName name="ZZ_SYS_Country">#REF!</definedName>
    <definedName name="ZZ_SYS_Currency">#REF!</definedName>
    <definedName name="ZZ_SYS_CurrencyManual">#REF!</definedName>
    <definedName name="ZZ_SYS_CurrentDateManual">#REF!</definedName>
    <definedName name="ZZ_SYS_CurrentFreeFloatLocalManual">#REF!</definedName>
    <definedName name="ZZ_SYS_CurrentMarketCapIssuedForeignManual">#REF!</definedName>
    <definedName name="ZZ_SYS_CurrentMarketCapIssuedLocalAuto">#REF!</definedName>
    <definedName name="ZZ_SYS_CurrentMarketCapIssuedLocalManual">#REF!</definedName>
    <definedName name="ZZ_SYS_CurrentMonthNo">#REF!</definedName>
    <definedName name="ZZ_SYS_CurrentPriceForeignAuto">#REF!</definedName>
    <definedName name="ZZ_SYS_CurrentPriceForeignManual">#REF!</definedName>
    <definedName name="ZZ_SYS_CurrentPriceLocalAuto">#REF!</definedName>
    <definedName name="ZZ_SYS_CurrentPriceLocalManual">#REF!</definedName>
    <definedName name="ZZ_SYS_CurrentSharesFreeFloatLocalManual">#REF!</definedName>
    <definedName name="ZZ_SYS_CurrentSharesIssuedLocalAuto">#REF!</definedName>
    <definedName name="ZZ_SYS_CurrentSharesIssuedLocalManual">#REF!</definedName>
    <definedName name="ZZ_SYS_CurrentYearEnd">#REF!</definedName>
    <definedName name="ZZ_SYS_Customize">#REF!</definedName>
    <definedName name="ZZ_SYS_CustomPassword">#REF!</definedName>
    <definedName name="ZZ_SYS_DecimalPlacesChoices">#REF!</definedName>
    <definedName name="ZZ_SYS_DecimalPlacesMainIndex">#REF!</definedName>
    <definedName name="ZZ_SYS_DecimalPlacesMultiplesIndex">#REF!</definedName>
    <definedName name="ZZ_SYS_DecimalPlacesOtherIndex">#REF!</definedName>
    <definedName name="ZZ_SYS_DecimalPlacesPercentIndex">#REF!</definedName>
    <definedName name="ZZ_SYS_DecimalPlacesPriceIndex">#REF!</definedName>
    <definedName name="ZZ_SYS_EquityRiskPremium">#REF!</definedName>
    <definedName name="ZZ_SYS_Error1">#REF!</definedName>
    <definedName name="ZZ_SYS_ExcludeMidYearAdj">#REF!</definedName>
    <definedName name="ZZ_SYS_ExcludeTerminalValues">#REF!</definedName>
    <definedName name="ZZ_SYS_ExpiryDate">#REF!</definedName>
    <definedName name="ZZ_SYS_ExpiryStatus">#REF!</definedName>
    <definedName name="ZZ_SYS_HideLicenseAgreement">#REF!</definedName>
    <definedName name="ZZ_SYS_Installed">#REF!</definedName>
    <definedName name="ZZ_SYS_InstalledBy">#REF!</definedName>
    <definedName name="ZZ_SYS_InstalledDate">#REF!</definedName>
    <definedName name="ZZ_SYS_LatestModelUpdate">#REF!</definedName>
    <definedName name="ZZ_SYS_LatestModelUpdateAuto">#REF!</definedName>
    <definedName name="ZZ_SYS_LatestModelUpdateManual">#REF!</definedName>
    <definedName name="ZZ_SYS_LatestPriceUpdate">#REF!</definedName>
    <definedName name="ZZ_SYS_LatestPriceUpdateAuto">#REF!</definedName>
    <definedName name="ZZ_SYS_LatestPriceUpdateManual">#REF!</definedName>
    <definedName name="ZZ_SYS_LocalCodeName">#REF!</definedName>
    <definedName name="ZZ_SYS_MarketCapIssued">#REF!</definedName>
    <definedName name="ZZ_SYS_MarketCode">#REF!</definedName>
    <definedName name="ZZ_SYS_MarketCodeUsed">#REF!</definedName>
    <definedName name="ZZ_SYS_MarketEPSGrowth">#REF!</definedName>
    <definedName name="ZZ_SYS_MarketID">#REF!</definedName>
    <definedName name="ZZ_SYS_MarketIDUsed">#REF!</definedName>
    <definedName name="ZZ_SYS_MarketName">#REF!</definedName>
    <definedName name="ZZ_SYS_MarketNameUsed">#REF!</definedName>
    <definedName name="ZZ_SYS_MarketPE">#REF!</definedName>
    <definedName name="ZZ_SYS_ModelID">#REF!</definedName>
    <definedName name="ZZ_SYS_ModelType">#REF!</definedName>
    <definedName name="ZZ_SYS_PRI_Activity">#REF!</definedName>
    <definedName name="ZZ_SYS_PRI_BAL_All">#REF!</definedName>
    <definedName name="ZZ_SYS_PRI_CAS_All">#REF!</definedName>
    <definedName name="ZZ_SYS_PRI_COM_All">#REF!</definedName>
    <definedName name="ZZ_SYS_PRI_COS_All">#REF!</definedName>
    <definedName name="ZZ_SYS_PRI_DCF_All">#REF!</definedName>
    <definedName name="ZZ_SYS_PRI_EPS_All">#REF!</definedName>
    <definedName name="ZZ_SYS_PRI_Favourites">#REF!</definedName>
    <definedName name="ZZ_SYS_PRI_FRE_All">#REF!</definedName>
    <definedName name="ZZ_SYS_PRI_GRO_All">#REF!</definedName>
    <definedName name="ZZ_SYS_PRI_INC_All">#REF!</definedName>
    <definedName name="ZZ_SYS_PRI_INV_All">#REF!</definedName>
    <definedName name="ZZ_SYS_PRI_NOP_All">#REF!</definedName>
    <definedName name="ZZ_SYS_PRI_OTH_All">#REF!</definedName>
    <definedName name="ZZ_SYS_PRI_RangeNames">#REF!</definedName>
    <definedName name="ZZ_SYS_PRI_RangeTitles">#REF!</definedName>
    <definedName name="ZZ_SYS_PRI_RET_All">#REF!</definedName>
    <definedName name="ZZ_SYS_PRI_SUM_All">#REF!</definedName>
    <definedName name="ZZ_SYS_PRI_VAL0">#REF!</definedName>
    <definedName name="ZZ_SYS_PRI_VAL1">#REF!</definedName>
    <definedName name="ZZ_SYS_Recommendation">#REF!</definedName>
    <definedName name="ZZ_SYS_RecommendationDate">#REF!</definedName>
    <definedName name="ZZ_SYS_RiskFreeRate">#REF!</definedName>
    <definedName name="ZZ_SYS_Rounding">#REF!</definedName>
    <definedName name="ZZ_SYS_RoundingIndex">#REF!</definedName>
    <definedName name="ZZ_SYS_SectionName01">#REF!</definedName>
    <definedName name="ZZ_SYS_SectionName02">#REF!</definedName>
    <definedName name="ZZ_SYS_SectionName03">#REF!</definedName>
    <definedName name="ZZ_SYS_SectionName04">#REF!</definedName>
    <definedName name="ZZ_SYS_SectionName05">#REF!</definedName>
    <definedName name="ZZ_SYS_SectionName06">#REF!</definedName>
    <definedName name="ZZ_SYS_SectionName07">#REF!</definedName>
    <definedName name="ZZ_SYS_SectionName08">#REF!</definedName>
    <definedName name="ZZ_SYS_SectionName09">#REF!</definedName>
    <definedName name="ZZ_SYS_SectionName10">#REF!</definedName>
    <definedName name="ZZ_SYS_SectionName11">#REF!</definedName>
    <definedName name="ZZ_SYS_SectionName12">#REF!</definedName>
    <definedName name="ZZ_SYS_SectionName13">#REF!</definedName>
    <definedName name="ZZ_SYS_SectionName14">#REF!</definedName>
    <definedName name="ZZ_SYS_SectionName15">#REF!</definedName>
    <definedName name="ZZ_SYS_SectionName16">#REF!</definedName>
    <definedName name="ZZ_SYS_SectorCode">#REF!</definedName>
    <definedName name="ZZ_SYS_SectorCodeUsed">#REF!</definedName>
    <definedName name="ZZ_SYS_SectorID">#REF!</definedName>
    <definedName name="ZZ_SYS_SectorIDUsed">#REF!</definedName>
    <definedName name="ZZ_SYS_SectorName">#REF!</definedName>
    <definedName name="ZZ_SYS_SectorNameUsed">#REF!</definedName>
    <definedName name="ZZ_SYS_SharePrice">#REF!</definedName>
    <definedName name="ZZ_SYS_SharesIssued">#REF!</definedName>
    <definedName name="ZZ_SYS_SheetNames">#REF!</definedName>
    <definedName name="ZZ_SYS_ShowPercents">#REF!</definedName>
    <definedName name="ZZ_SYS_ShowXs">#REF!</definedName>
    <definedName name="ZZ_SYS_Units">#REF!</definedName>
    <definedName name="ZZ_SYS_UnitsManual">#REF!</definedName>
    <definedName name="ZZ_SYS_UseCalculationHandling">#REF!</definedName>
    <definedName name="ZZ_SYS_UseForeignPrice">#REF!</definedName>
    <definedName name="ZZ_SYS_UsePrintRangeHandling">#REF!</definedName>
    <definedName name="ZZ_SYS_UserMode">#REF!</definedName>
    <definedName name="ZZ_SYS_UseTaxDeductibleGoodwillAmort">#REF!</definedName>
    <definedName name="ZZ_SYS_VersionDate">#REF!</definedName>
    <definedName name="ZZ_SYS_VersionNo">#REF!</definedName>
    <definedName name="ZZ_SYS_YearCodeForecast">#REF!</definedName>
    <definedName name="ZZ_SYS_YearCodeHistoric">#REF!</definedName>
    <definedName name="ZZ_VAL_DDM_DiscountedDividends">#REF!</definedName>
    <definedName name="ZZ_VAL_DDM_DiscountFactor">#REF!</definedName>
    <definedName name="ZZ_VAL_DDM_DiscountRate">#REF!</definedName>
    <definedName name="ZZ_VAL_DDM_DiscountRateManual">#REF!</definedName>
    <definedName name="ZZ_VAL_DDM_Dividends">#REF!</definedName>
    <definedName name="ZZ_VAL_DDM_DividendsManual">#REF!</definedName>
    <definedName name="ZZ_VAL_DDM_ImpliedEquityValue">#REF!</definedName>
    <definedName name="ZZ_VAL_DDM_ImpliedEquityValuePerShare">#REF!</definedName>
    <definedName name="ZZ_VAL_DDM_LTGrowthRate">#REF!</definedName>
    <definedName name="ZZ_VAL_DDM_LTGrowthRateManual">#REF!</definedName>
    <definedName name="ZZ_VAL_DDM_TotalValue">#REF!</definedName>
    <definedName name="ZZ_VAL_ENT_AdjToEquityValue">#REF!</definedName>
    <definedName name="ZZ_VAL_ENT_EBITDA">#REF!</definedName>
    <definedName name="ZZ_VAL_ENT_EnterpriseValue">#REF!</definedName>
    <definedName name="ZZ_VAL_ENT_EquityValue">#REF!</definedName>
    <definedName name="ZZ_VAL_IRR_FreeCashFlow">#REF!</definedName>
    <definedName name="ZZ_VAL_IRR_FreeCashFlowManual">#REF!</definedName>
    <definedName name="ZZ_VAL_PER_MarketCapActual">#REF!</definedName>
    <definedName name="ZZ_VAL_PER_NetIncome">#REF!</definedName>
    <definedName name="ZZ_VAL_PER_PEMultiple">#REF!</definedName>
    <definedName name="ZZ_VAL_PER_PriceActual">#REF!</definedName>
  </definedNames>
  <calcPr calcId="191029" iterate="1"/>
</workbook>
</file>

<file path=xl/calcChain.xml><?xml version="1.0" encoding="utf-8"?>
<calcChain xmlns="http://schemas.openxmlformats.org/spreadsheetml/2006/main">
  <c r="AD31" i="99" l="1"/>
  <c r="AC31" i="99"/>
  <c r="AB31" i="99"/>
  <c r="AD26" i="99"/>
  <c r="AC26" i="99"/>
  <c r="AB26" i="99"/>
  <c r="AD22" i="99"/>
  <c r="AD23" i="99" s="1"/>
  <c r="AC22" i="99"/>
  <c r="AB22" i="99"/>
  <c r="AC23" i="99"/>
  <c r="AB23" i="99"/>
  <c r="AD25" i="99"/>
  <c r="AC25" i="99"/>
  <c r="AB25" i="99"/>
  <c r="F7" i="85" l="1"/>
  <c r="AD28" i="99"/>
  <c r="AC28" i="99"/>
  <c r="AB28" i="99"/>
  <c r="AD21" i="99"/>
  <c r="AC21" i="99"/>
  <c r="AB21" i="99"/>
  <c r="AA21" i="99"/>
  <c r="Z21" i="99"/>
  <c r="Y21" i="99"/>
  <c r="X21" i="99"/>
  <c r="W21" i="99"/>
  <c r="V21" i="99"/>
  <c r="U21" i="99"/>
  <c r="T21" i="99"/>
  <c r="S21" i="99"/>
  <c r="R21" i="99"/>
  <c r="Q21" i="99"/>
  <c r="P21" i="99"/>
  <c r="O21" i="99"/>
  <c r="N21" i="99"/>
  <c r="M21" i="99"/>
  <c r="L21" i="99"/>
  <c r="K21" i="99"/>
  <c r="J21" i="99"/>
  <c r="I21" i="99"/>
  <c r="H21" i="99"/>
  <c r="G21" i="99"/>
  <c r="F21" i="99"/>
  <c r="E21" i="99"/>
  <c r="AD20" i="99"/>
  <c r="AC20" i="99"/>
  <c r="AB20" i="99"/>
  <c r="AD17" i="99"/>
  <c r="AC17" i="99"/>
  <c r="AB17" i="99"/>
  <c r="AA17" i="99"/>
  <c r="Z17" i="99"/>
  <c r="Y17" i="99"/>
  <c r="X17" i="99"/>
  <c r="W17" i="99"/>
  <c r="V17" i="99"/>
  <c r="U17" i="99"/>
  <c r="T17" i="99"/>
  <c r="AD16" i="99"/>
  <c r="AC16" i="99"/>
  <c r="AB16" i="99"/>
  <c r="AA16" i="99"/>
  <c r="Z16" i="99"/>
  <c r="Y16" i="99"/>
  <c r="X16" i="99"/>
  <c r="W16" i="99"/>
  <c r="V16" i="99"/>
  <c r="U16" i="99"/>
  <c r="T16" i="99"/>
  <c r="C58" i="22"/>
  <c r="C11" i="22"/>
  <c r="C103" i="22"/>
  <c r="C98" i="22"/>
  <c r="C77" i="22"/>
  <c r="AD14" i="99"/>
  <c r="AC14" i="99"/>
  <c r="AB14" i="99"/>
  <c r="AD11" i="99"/>
  <c r="AC11" i="99"/>
  <c r="AB11" i="99"/>
  <c r="AD8" i="99"/>
  <c r="AC8" i="99"/>
  <c r="AB8" i="99"/>
  <c r="C36" i="98"/>
  <c r="C21" i="98"/>
  <c r="AD75" i="98"/>
  <c r="AC75" i="98"/>
  <c r="AB75" i="98"/>
  <c r="C75" i="98"/>
  <c r="AD116" i="98"/>
  <c r="AC116" i="98"/>
  <c r="AB116" i="98"/>
  <c r="AD114" i="98"/>
  <c r="AC114" i="98"/>
  <c r="AB114" i="98"/>
  <c r="AD72" i="98"/>
  <c r="AC72" i="98"/>
  <c r="AB72" i="98"/>
  <c r="C72" i="98"/>
  <c r="AD63" i="98"/>
  <c r="AC63" i="98"/>
  <c r="AB63" i="98"/>
  <c r="C63" i="98"/>
  <c r="AD57" i="98"/>
  <c r="AC57" i="98"/>
  <c r="AB57" i="98"/>
  <c r="C57" i="98"/>
  <c r="AD53" i="98"/>
  <c r="AC53" i="98"/>
  <c r="AB53" i="98"/>
  <c r="C53" i="98"/>
  <c r="AD21" i="98"/>
  <c r="AC21" i="98"/>
  <c r="AB21" i="98"/>
  <c r="AA21" i="98"/>
  <c r="AD36" i="98"/>
  <c r="AC36" i="98"/>
  <c r="AB36" i="98"/>
  <c r="C90" i="22"/>
  <c r="B107" i="22"/>
  <c r="AA87" i="22"/>
  <c r="C85" i="22"/>
  <c r="C76" i="22"/>
  <c r="C80" i="22" s="1"/>
  <c r="C102" i="22"/>
  <c r="B90" i="22"/>
  <c r="B99"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94"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A93" i="22"/>
  <c r="B88" i="22"/>
  <c r="B82" i="22"/>
  <c r="B85" i="22" s="1"/>
  <c r="B79" i="22"/>
  <c r="B102" i="22" l="1"/>
  <c r="AD68" i="97"/>
  <c r="AC68" i="97"/>
  <c r="AB68" i="97"/>
  <c r="AD35" i="97"/>
  <c r="AD37" i="97" s="1"/>
  <c r="AC35" i="97"/>
  <c r="AC37" i="97" s="1"/>
  <c r="AB35" i="97"/>
  <c r="AD7" i="97"/>
  <c r="AD10" i="97" s="1"/>
  <c r="AD13" i="97" s="1"/>
  <c r="AC7" i="97"/>
  <c r="AC10" i="97" s="1"/>
  <c r="AC13" i="97" s="1"/>
  <c r="AB7" i="97"/>
  <c r="AB10" i="97" s="1"/>
  <c r="AB13" i="97" s="1"/>
  <c r="AD24" i="97"/>
  <c r="AD28" i="97" s="1"/>
  <c r="AD31" i="97" s="1"/>
  <c r="AC24" i="97"/>
  <c r="AC28" i="97" s="1"/>
  <c r="AC31" i="97" s="1"/>
  <c r="AB24" i="97"/>
  <c r="U48" i="99"/>
  <c r="T48" i="99"/>
  <c r="P48" i="99"/>
  <c r="J48" i="99"/>
  <c r="I48" i="99"/>
  <c r="AD47" i="99"/>
  <c r="Z47" i="99"/>
  <c r="Y47" i="99"/>
  <c r="X47" i="99"/>
  <c r="W47" i="99"/>
  <c r="V47" i="99"/>
  <c r="U47" i="99"/>
  <c r="T47" i="99"/>
  <c r="N47" i="99"/>
  <c r="M47" i="99"/>
  <c r="L47" i="99"/>
  <c r="K47" i="99"/>
  <c r="J47" i="99"/>
  <c r="I47" i="99"/>
  <c r="H47" i="99"/>
  <c r="G47" i="99"/>
  <c r="AD46" i="99"/>
  <c r="AC46" i="99"/>
  <c r="AC47" i="99" s="1"/>
  <c r="AB46" i="99"/>
  <c r="AB47" i="99" s="1"/>
  <c r="AA46" i="99"/>
  <c r="AA47" i="99" s="1"/>
  <c r="Z46" i="99"/>
  <c r="Y46" i="99"/>
  <c r="X46" i="99"/>
  <c r="W46" i="99"/>
  <c r="V46" i="99"/>
  <c r="U46" i="99"/>
  <c r="T46" i="99"/>
  <c r="S46" i="99"/>
  <c r="S47" i="99" s="1"/>
  <c r="S48" i="99" s="1"/>
  <c r="R46" i="99"/>
  <c r="R47" i="99" s="1"/>
  <c r="Q46" i="99"/>
  <c r="Q47" i="99" s="1"/>
  <c r="P46" i="99"/>
  <c r="P47" i="99" s="1"/>
  <c r="O46" i="99"/>
  <c r="O47" i="99" s="1"/>
  <c r="N46" i="99"/>
  <c r="M46" i="99"/>
  <c r="L46" i="99"/>
  <c r="K46" i="99"/>
  <c r="J46" i="99"/>
  <c r="I46" i="99"/>
  <c r="H46" i="99"/>
  <c r="G46" i="99"/>
  <c r="F46" i="99"/>
  <c r="F47" i="99" s="1"/>
  <c r="E46" i="99"/>
  <c r="E47" i="99" s="1"/>
  <c r="D46" i="99"/>
  <c r="D47" i="99" s="1"/>
  <c r="D48" i="99" s="1"/>
  <c r="C46" i="99"/>
  <c r="C47" i="99" s="1"/>
  <c r="C48" i="99" s="1"/>
  <c r="AD41" i="99"/>
  <c r="AD48" i="99" s="1"/>
  <c r="AC41" i="99"/>
  <c r="AB41" i="99"/>
  <c r="Z41" i="99"/>
  <c r="W41" i="99"/>
  <c r="W48" i="99" s="1"/>
  <c r="V41" i="99"/>
  <c r="V48" i="99" s="1"/>
  <c r="U41" i="99"/>
  <c r="T41" i="99"/>
  <c r="S41" i="99"/>
  <c r="R41" i="99"/>
  <c r="Q41" i="99"/>
  <c r="Q48" i="99" s="1"/>
  <c r="P41" i="99"/>
  <c r="J41" i="99"/>
  <c r="I41" i="99"/>
  <c r="H41" i="99"/>
  <c r="G41" i="99"/>
  <c r="F41" i="99"/>
  <c r="F48" i="99" s="1"/>
  <c r="E41" i="99"/>
  <c r="E48" i="99" s="1"/>
  <c r="D41" i="99"/>
  <c r="C41" i="99"/>
  <c r="AD40" i="99"/>
  <c r="AC40" i="99"/>
  <c r="AB40" i="99"/>
  <c r="AA40" i="99"/>
  <c r="AA41" i="99" s="1"/>
  <c r="Z40" i="99"/>
  <c r="Y40" i="99"/>
  <c r="Y41" i="99" s="1"/>
  <c r="Y48" i="99" s="1"/>
  <c r="X40" i="99"/>
  <c r="X41" i="99" s="1"/>
  <c r="X48" i="99" s="1"/>
  <c r="W40" i="99"/>
  <c r="V40" i="99"/>
  <c r="U40" i="99"/>
  <c r="T40" i="99"/>
  <c r="S40" i="99"/>
  <c r="R40" i="99"/>
  <c r="Q40" i="99"/>
  <c r="P40" i="99"/>
  <c r="O40" i="99"/>
  <c r="O41" i="99" s="1"/>
  <c r="N40" i="99"/>
  <c r="N41" i="99" s="1"/>
  <c r="N48" i="99" s="1"/>
  <c r="M40" i="99"/>
  <c r="M41" i="99" s="1"/>
  <c r="M48" i="99" s="1"/>
  <c r="L40" i="99"/>
  <c r="L41" i="99" s="1"/>
  <c r="L48" i="99" s="1"/>
  <c r="K40" i="99"/>
  <c r="K41" i="99" s="1"/>
  <c r="K48" i="99" s="1"/>
  <c r="J40" i="99"/>
  <c r="I40" i="99"/>
  <c r="H40" i="99"/>
  <c r="G40" i="99"/>
  <c r="F40" i="99"/>
  <c r="E40" i="99"/>
  <c r="D40" i="99"/>
  <c r="C40" i="99"/>
  <c r="AD32" i="99"/>
  <c r="AC32" i="99"/>
  <c r="AB32" i="99"/>
  <c r="C32" i="99"/>
  <c r="AD15" i="99"/>
  <c r="AC15" i="99"/>
  <c r="AB15" i="99"/>
  <c r="C15" i="99"/>
  <c r="AD12" i="99"/>
  <c r="AC12" i="99"/>
  <c r="AB12" i="99"/>
  <c r="C12" i="99"/>
  <c r="AD3" i="99"/>
  <c r="AC3" i="99"/>
  <c r="AB3" i="99"/>
  <c r="AA3" i="99"/>
  <c r="Z3" i="99"/>
  <c r="Y3" i="99"/>
  <c r="X3" i="99"/>
  <c r="W3" i="99"/>
  <c r="V3" i="99"/>
  <c r="U3" i="99"/>
  <c r="T3" i="99"/>
  <c r="S3" i="99"/>
  <c r="R3" i="99"/>
  <c r="Q3" i="99"/>
  <c r="P3" i="99"/>
  <c r="O3" i="99"/>
  <c r="N3" i="99"/>
  <c r="M3" i="99"/>
  <c r="L3" i="99"/>
  <c r="K3" i="99"/>
  <c r="J3" i="99"/>
  <c r="I3" i="99"/>
  <c r="H3" i="99"/>
  <c r="G3" i="99"/>
  <c r="F3" i="99"/>
  <c r="E3" i="99"/>
  <c r="D3" i="99"/>
  <c r="C3" i="99"/>
  <c r="AD2" i="99"/>
  <c r="AC2" i="99"/>
  <c r="AB2" i="99"/>
  <c r="AA2" i="99"/>
  <c r="Z2" i="99"/>
  <c r="Y2" i="99"/>
  <c r="X2" i="99"/>
  <c r="W2" i="99"/>
  <c r="V2" i="99"/>
  <c r="U2" i="99"/>
  <c r="T2" i="99"/>
  <c r="S2" i="99"/>
  <c r="R2" i="99"/>
  <c r="Q2" i="99"/>
  <c r="P2" i="99"/>
  <c r="O2" i="99"/>
  <c r="N2" i="99"/>
  <c r="M2" i="99"/>
  <c r="L2" i="99"/>
  <c r="K2" i="99"/>
  <c r="J2" i="99"/>
  <c r="I2" i="99"/>
  <c r="H2" i="99"/>
  <c r="G2" i="99"/>
  <c r="F2" i="99"/>
  <c r="E2" i="99"/>
  <c r="D2" i="99"/>
  <c r="C2" i="99"/>
  <c r="AD1" i="99"/>
  <c r="AC1" i="99"/>
  <c r="AB1" i="99"/>
  <c r="AA1" i="99"/>
  <c r="Z1" i="99"/>
  <c r="Y1" i="99"/>
  <c r="X1" i="99"/>
  <c r="W1" i="99"/>
  <c r="V1" i="99"/>
  <c r="U1" i="99"/>
  <c r="T1" i="99"/>
  <c r="S1" i="99"/>
  <c r="R1" i="99"/>
  <c r="Q1" i="99"/>
  <c r="P1" i="99"/>
  <c r="O1" i="99"/>
  <c r="N1" i="99"/>
  <c r="M1" i="99"/>
  <c r="L1" i="99"/>
  <c r="K1" i="99"/>
  <c r="J1" i="99"/>
  <c r="I1" i="99"/>
  <c r="H1" i="99"/>
  <c r="G1" i="99"/>
  <c r="F1" i="99"/>
  <c r="E1" i="99"/>
  <c r="D1" i="99"/>
  <c r="C1" i="99"/>
  <c r="AD156" i="98"/>
  <c r="AC156" i="98"/>
  <c r="AB156" i="98"/>
  <c r="AA156" i="98"/>
  <c r="Z156" i="98"/>
  <c r="Y156" i="98"/>
  <c r="X156" i="98"/>
  <c r="W156" i="98"/>
  <c r="V156" i="98"/>
  <c r="U156" i="98"/>
  <c r="T156" i="98"/>
  <c r="S156" i="98"/>
  <c r="R156" i="98"/>
  <c r="Q156" i="98"/>
  <c r="P156" i="98"/>
  <c r="O156" i="98"/>
  <c r="N156" i="98"/>
  <c r="M156" i="98"/>
  <c r="L156" i="98"/>
  <c r="K156" i="98"/>
  <c r="J156" i="98"/>
  <c r="I156" i="98"/>
  <c r="H156" i="98"/>
  <c r="G156" i="98"/>
  <c r="F156" i="98"/>
  <c r="E156" i="98"/>
  <c r="D156" i="98"/>
  <c r="C156" i="98"/>
  <c r="P152" i="98"/>
  <c r="O152" i="98"/>
  <c r="N152" i="98"/>
  <c r="M152" i="98"/>
  <c r="L152" i="98"/>
  <c r="K152" i="98"/>
  <c r="AB144" i="98"/>
  <c r="AB152" i="98" s="1"/>
  <c r="AA144" i="98"/>
  <c r="AA152" i="98" s="1"/>
  <c r="Z144" i="98"/>
  <c r="Z152" i="98" s="1"/>
  <c r="Y144" i="98"/>
  <c r="Y152" i="98" s="1"/>
  <c r="X144" i="98"/>
  <c r="X152" i="98" s="1"/>
  <c r="Q144" i="98"/>
  <c r="Q152" i="98" s="1"/>
  <c r="N144" i="98"/>
  <c r="D144" i="98"/>
  <c r="D152" i="98" s="1"/>
  <c r="C144" i="98"/>
  <c r="C152" i="98" s="1"/>
  <c r="AD143" i="98"/>
  <c r="AD144" i="98" s="1"/>
  <c r="AD152" i="98" s="1"/>
  <c r="AC143" i="98"/>
  <c r="AC144" i="98" s="1"/>
  <c r="AC152" i="98" s="1"/>
  <c r="AB143" i="98"/>
  <c r="AA143" i="98"/>
  <c r="Z143" i="98"/>
  <c r="Y143" i="98"/>
  <c r="X143" i="98"/>
  <c r="W143" i="98"/>
  <c r="V143" i="98"/>
  <c r="U143" i="98"/>
  <c r="T143" i="98"/>
  <c r="S143" i="98"/>
  <c r="S144" i="98" s="1"/>
  <c r="S152" i="98" s="1"/>
  <c r="R143" i="98"/>
  <c r="R144" i="98" s="1"/>
  <c r="R152" i="98" s="1"/>
  <c r="Q143" i="98"/>
  <c r="P143" i="98"/>
  <c r="P144" i="98" s="1"/>
  <c r="O143" i="98"/>
  <c r="O144" i="98" s="1"/>
  <c r="N143" i="98"/>
  <c r="M143" i="98"/>
  <c r="L143" i="98"/>
  <c r="K143" i="98"/>
  <c r="J143" i="98"/>
  <c r="I143" i="98"/>
  <c r="H143" i="98"/>
  <c r="H144" i="98" s="1"/>
  <c r="H152" i="98" s="1"/>
  <c r="G143" i="98"/>
  <c r="F143" i="98"/>
  <c r="F144" i="98" s="1"/>
  <c r="F152" i="98" s="1"/>
  <c r="E143" i="98"/>
  <c r="E144" i="98" s="1"/>
  <c r="E152" i="98" s="1"/>
  <c r="D143" i="98"/>
  <c r="C143" i="98"/>
  <c r="AD128" i="98"/>
  <c r="AC128" i="98"/>
  <c r="AB128" i="98"/>
  <c r="AA128" i="98"/>
  <c r="Z128" i="98"/>
  <c r="Y128" i="98"/>
  <c r="X128" i="98"/>
  <c r="W128" i="98"/>
  <c r="W144" i="98" s="1"/>
  <c r="W152" i="98" s="1"/>
  <c r="V128" i="98"/>
  <c r="V144" i="98" s="1"/>
  <c r="V152" i="98" s="1"/>
  <c r="U128" i="98"/>
  <c r="U144" i="98" s="1"/>
  <c r="U152" i="98" s="1"/>
  <c r="T128" i="98"/>
  <c r="S128" i="98"/>
  <c r="R128" i="98"/>
  <c r="Q128" i="98"/>
  <c r="P128" i="98"/>
  <c r="O128" i="98"/>
  <c r="N128" i="98"/>
  <c r="M128" i="98"/>
  <c r="M144" i="98" s="1"/>
  <c r="L128" i="98"/>
  <c r="L144" i="98" s="1"/>
  <c r="K128" i="98"/>
  <c r="K144" i="98" s="1"/>
  <c r="J128" i="98"/>
  <c r="J144" i="98" s="1"/>
  <c r="J152" i="98" s="1"/>
  <c r="I128" i="98"/>
  <c r="I144" i="98" s="1"/>
  <c r="I152" i="98" s="1"/>
  <c r="H128" i="98"/>
  <c r="G128" i="98"/>
  <c r="F128" i="98"/>
  <c r="E128" i="98"/>
  <c r="D128" i="98"/>
  <c r="C128" i="98"/>
  <c r="AD117" i="98"/>
  <c r="AC117" i="98"/>
  <c r="AB117" i="98"/>
  <c r="AD112" i="98"/>
  <c r="AD158" i="98" s="1"/>
  <c r="AD111" i="98"/>
  <c r="AC111" i="98"/>
  <c r="AB111" i="98"/>
  <c r="AA111" i="98"/>
  <c r="Z111" i="98"/>
  <c r="Y111" i="98"/>
  <c r="X111" i="98"/>
  <c r="W111" i="98"/>
  <c r="V111" i="98"/>
  <c r="U111" i="98"/>
  <c r="T111" i="98"/>
  <c r="S111" i="98"/>
  <c r="R111" i="98"/>
  <c r="Q111" i="98"/>
  <c r="P111" i="98"/>
  <c r="O111" i="98"/>
  <c r="N111" i="98"/>
  <c r="M111" i="98"/>
  <c r="L111" i="98"/>
  <c r="K111" i="98"/>
  <c r="J111" i="98"/>
  <c r="I111" i="98"/>
  <c r="H111" i="98"/>
  <c r="G111" i="98"/>
  <c r="F111" i="98"/>
  <c r="E111" i="98"/>
  <c r="D111" i="98"/>
  <c r="C111" i="98"/>
  <c r="Z98" i="98"/>
  <c r="S98" i="98"/>
  <c r="O98" i="98"/>
  <c r="N98" i="98"/>
  <c r="C98" i="98"/>
  <c r="AD97" i="98"/>
  <c r="AD98" i="98" s="1"/>
  <c r="AC97" i="98"/>
  <c r="AC98" i="98" s="1"/>
  <c r="AB97" i="98"/>
  <c r="AB98" i="98" s="1"/>
  <c r="AA97" i="98"/>
  <c r="AA98" i="98" s="1"/>
  <c r="Z97" i="98"/>
  <c r="Y97" i="98"/>
  <c r="X97" i="98"/>
  <c r="W97" i="98"/>
  <c r="V97" i="98"/>
  <c r="U97" i="98"/>
  <c r="T97" i="98"/>
  <c r="S97" i="98"/>
  <c r="R97" i="98"/>
  <c r="R98" i="98" s="1"/>
  <c r="Q97" i="98"/>
  <c r="Q98" i="98" s="1"/>
  <c r="P97" i="98"/>
  <c r="P98" i="98" s="1"/>
  <c r="O97" i="98"/>
  <c r="N97" i="98"/>
  <c r="M97" i="98"/>
  <c r="L97" i="98"/>
  <c r="K97" i="98"/>
  <c r="J97" i="98"/>
  <c r="I97" i="98"/>
  <c r="H97" i="98"/>
  <c r="G97" i="98"/>
  <c r="G98" i="98" s="1"/>
  <c r="F97" i="98"/>
  <c r="F98" i="98" s="1"/>
  <c r="E97" i="98"/>
  <c r="E98" i="98" s="1"/>
  <c r="D97" i="98"/>
  <c r="D98" i="98" s="1"/>
  <c r="C97" i="98"/>
  <c r="AD92" i="98"/>
  <c r="AC92" i="98"/>
  <c r="AB92" i="98"/>
  <c r="AA92" i="98"/>
  <c r="Z92" i="98"/>
  <c r="Y92" i="98"/>
  <c r="Y98" i="98" s="1"/>
  <c r="X92" i="98"/>
  <c r="X98" i="98" s="1"/>
  <c r="W92" i="98"/>
  <c r="W98" i="98" s="1"/>
  <c r="V92" i="98"/>
  <c r="V98" i="98" s="1"/>
  <c r="U92" i="98"/>
  <c r="U98" i="98" s="1"/>
  <c r="T92" i="98"/>
  <c r="T98" i="98" s="1"/>
  <c r="S92" i="98"/>
  <c r="R92" i="98"/>
  <c r="Q92" i="98"/>
  <c r="P92" i="98"/>
  <c r="O92" i="98"/>
  <c r="N92" i="98"/>
  <c r="M92" i="98"/>
  <c r="M98" i="98" s="1"/>
  <c r="L92" i="98"/>
  <c r="L98" i="98" s="1"/>
  <c r="K92" i="98"/>
  <c r="K98" i="98" s="1"/>
  <c r="J92" i="98"/>
  <c r="J98" i="98" s="1"/>
  <c r="I92" i="98"/>
  <c r="I98" i="98" s="1"/>
  <c r="H92" i="98"/>
  <c r="H98" i="98" s="1"/>
  <c r="G92" i="98"/>
  <c r="F92" i="98"/>
  <c r="E92" i="98"/>
  <c r="D92" i="98"/>
  <c r="C92" i="98"/>
  <c r="AD88" i="98"/>
  <c r="AC88" i="98"/>
  <c r="AB88" i="98"/>
  <c r="AA88" i="98"/>
  <c r="Z88" i="98"/>
  <c r="Y88" i="98"/>
  <c r="X88" i="98"/>
  <c r="W88" i="98"/>
  <c r="V88" i="98"/>
  <c r="U88" i="98"/>
  <c r="T88" i="98"/>
  <c r="S88" i="98"/>
  <c r="R88" i="98"/>
  <c r="Q88" i="98"/>
  <c r="P88" i="98"/>
  <c r="O88" i="98"/>
  <c r="N88" i="98"/>
  <c r="M88" i="98"/>
  <c r="L88" i="98"/>
  <c r="K88" i="98"/>
  <c r="J88" i="98"/>
  <c r="I88" i="98"/>
  <c r="H88" i="98"/>
  <c r="G88" i="98"/>
  <c r="F88" i="98"/>
  <c r="E88" i="98"/>
  <c r="D88" i="98"/>
  <c r="C88" i="98"/>
  <c r="AD82" i="98"/>
  <c r="AC82" i="98"/>
  <c r="AC112" i="98" s="1"/>
  <c r="AC158" i="98" s="1"/>
  <c r="AB82" i="98"/>
  <c r="AB112" i="98" s="1"/>
  <c r="AB158" i="98" s="1"/>
  <c r="AD68" i="98"/>
  <c r="AC68" i="98"/>
  <c r="AB68" i="98"/>
  <c r="C68" i="98"/>
  <c r="AD50" i="98"/>
  <c r="AC50" i="98"/>
  <c r="AB50" i="98"/>
  <c r="C50" i="98"/>
  <c r="AD31" i="98"/>
  <c r="AD32" i="98" s="1"/>
  <c r="AC31" i="98"/>
  <c r="AC32" i="98" s="1"/>
  <c r="AB31" i="98"/>
  <c r="AB32" i="98" s="1"/>
  <c r="AA31" i="98"/>
  <c r="AA32" i="98" s="1"/>
  <c r="C31" i="98"/>
  <c r="C32" i="98" s="1"/>
  <c r="C51" i="98" s="1"/>
  <c r="AD12" i="98"/>
  <c r="AC12" i="98"/>
  <c r="AB12" i="98"/>
  <c r="AA12" i="98"/>
  <c r="Z12" i="98"/>
  <c r="Y12" i="98"/>
  <c r="X12" i="98"/>
  <c r="W12" i="98"/>
  <c r="V12" i="98"/>
  <c r="U12" i="98"/>
  <c r="T12" i="98"/>
  <c r="S12" i="98"/>
  <c r="R12" i="98"/>
  <c r="Q12" i="98"/>
  <c r="P12" i="98"/>
  <c r="O12" i="98"/>
  <c r="N12" i="98"/>
  <c r="M12" i="98"/>
  <c r="L12" i="98"/>
  <c r="K12" i="98"/>
  <c r="J12" i="98"/>
  <c r="I12" i="98"/>
  <c r="H12" i="98"/>
  <c r="G12" i="98"/>
  <c r="F12" i="98"/>
  <c r="E12" i="98"/>
  <c r="D12" i="98"/>
  <c r="C12" i="98"/>
  <c r="AD3" i="98"/>
  <c r="AC3" i="98"/>
  <c r="AB3" i="98"/>
  <c r="AA3" i="98"/>
  <c r="Z3" i="98"/>
  <c r="Y3" i="98"/>
  <c r="X3" i="98"/>
  <c r="W3" i="98"/>
  <c r="V3" i="98"/>
  <c r="U3" i="98"/>
  <c r="T3" i="98"/>
  <c r="S3" i="98"/>
  <c r="R3" i="98"/>
  <c r="Q3" i="98"/>
  <c r="P3" i="98"/>
  <c r="O3" i="98"/>
  <c r="N3" i="98"/>
  <c r="M3" i="98"/>
  <c r="L3" i="98"/>
  <c r="K3" i="98"/>
  <c r="J3" i="98"/>
  <c r="I3" i="98"/>
  <c r="H3" i="98"/>
  <c r="G3" i="98"/>
  <c r="F3" i="98"/>
  <c r="E3" i="98"/>
  <c r="D3" i="98"/>
  <c r="C3" i="98"/>
  <c r="AD2" i="98"/>
  <c r="AC2" i="98"/>
  <c r="AB2" i="98"/>
  <c r="AA2" i="98"/>
  <c r="Z2" i="98"/>
  <c r="Y2" i="98"/>
  <c r="X2" i="98"/>
  <c r="W2" i="98"/>
  <c r="V2" i="98"/>
  <c r="U2" i="98"/>
  <c r="T2" i="98"/>
  <c r="S2" i="98"/>
  <c r="R2" i="98"/>
  <c r="Q2" i="98"/>
  <c r="P2" i="98"/>
  <c r="O2" i="98"/>
  <c r="N2" i="98"/>
  <c r="M2" i="98"/>
  <c r="L2" i="98"/>
  <c r="K2" i="98"/>
  <c r="J2" i="98"/>
  <c r="I2" i="98"/>
  <c r="H2" i="98"/>
  <c r="G2" i="98"/>
  <c r="F2" i="98"/>
  <c r="E2" i="98"/>
  <c r="D2" i="98"/>
  <c r="C2" i="98"/>
  <c r="AD1" i="98"/>
  <c r="AC1" i="98"/>
  <c r="AB1" i="98"/>
  <c r="AA1" i="98"/>
  <c r="Z1" i="98"/>
  <c r="Y1" i="98"/>
  <c r="X1" i="98"/>
  <c r="W1" i="98"/>
  <c r="V1" i="98"/>
  <c r="U1" i="98"/>
  <c r="T1" i="98"/>
  <c r="S1" i="98"/>
  <c r="R1" i="98"/>
  <c r="Q1" i="98"/>
  <c r="P1" i="98"/>
  <c r="O1" i="98"/>
  <c r="N1" i="98"/>
  <c r="M1" i="98"/>
  <c r="L1" i="98"/>
  <c r="K1" i="98"/>
  <c r="J1" i="98"/>
  <c r="I1" i="98"/>
  <c r="H1" i="98"/>
  <c r="G1" i="98"/>
  <c r="F1" i="98"/>
  <c r="E1" i="98"/>
  <c r="D1" i="98"/>
  <c r="C1" i="98"/>
  <c r="AB65" i="97"/>
  <c r="AA65" i="97"/>
  <c r="Z65" i="97"/>
  <c r="Y65" i="97"/>
  <c r="V65" i="97"/>
  <c r="U65" i="97"/>
  <c r="N65" i="97"/>
  <c r="M65" i="97"/>
  <c r="L65" i="97"/>
  <c r="K65" i="97"/>
  <c r="J65" i="97"/>
  <c r="G65" i="97"/>
  <c r="AD64" i="97"/>
  <c r="AC64" i="97"/>
  <c r="AB64" i="97"/>
  <c r="AA64" i="97"/>
  <c r="Z64" i="97"/>
  <c r="Y64" i="97"/>
  <c r="X64" i="97"/>
  <c r="X65" i="97" s="1"/>
  <c r="W64" i="97"/>
  <c r="W65" i="97" s="1"/>
  <c r="V64" i="97"/>
  <c r="U64" i="97"/>
  <c r="T64" i="97"/>
  <c r="S64" i="97"/>
  <c r="R64" i="97"/>
  <c r="Q64" i="97"/>
  <c r="P64" i="97"/>
  <c r="O64" i="97"/>
  <c r="N64" i="97"/>
  <c r="M64" i="97"/>
  <c r="L64" i="97"/>
  <c r="K64" i="97"/>
  <c r="J64" i="97"/>
  <c r="I64" i="97"/>
  <c r="H64" i="97"/>
  <c r="G64" i="97"/>
  <c r="F64" i="97"/>
  <c r="E64" i="97"/>
  <c r="E65" i="97" s="1"/>
  <c r="D64" i="97"/>
  <c r="C64" i="97"/>
  <c r="AD51" i="97"/>
  <c r="AD65" i="97" s="1"/>
  <c r="AC51" i="97"/>
  <c r="AB51" i="97"/>
  <c r="AA51" i="97"/>
  <c r="Z51" i="97"/>
  <c r="Y51" i="97"/>
  <c r="X51" i="97"/>
  <c r="W51" i="97"/>
  <c r="V51" i="97"/>
  <c r="U51" i="97"/>
  <c r="T51" i="97"/>
  <c r="T65" i="97" s="1"/>
  <c r="S51" i="97"/>
  <c r="S65" i="97" s="1"/>
  <c r="R51" i="97"/>
  <c r="R65" i="97" s="1"/>
  <c r="Q51" i="97"/>
  <c r="P51" i="97"/>
  <c r="P65" i="97" s="1"/>
  <c r="O51" i="97"/>
  <c r="O65" i="97" s="1"/>
  <c r="N51" i="97"/>
  <c r="M51" i="97"/>
  <c r="L51" i="97"/>
  <c r="K51" i="97"/>
  <c r="J51" i="97"/>
  <c r="I51" i="97"/>
  <c r="I65" i="97" s="1"/>
  <c r="H51" i="97"/>
  <c r="H65" i="97" s="1"/>
  <c r="G51" i="97"/>
  <c r="F51" i="97"/>
  <c r="F65" i="97" s="1"/>
  <c r="E51" i="97"/>
  <c r="D51" i="97"/>
  <c r="D65" i="97" s="1"/>
  <c r="C51" i="97"/>
  <c r="C65" i="97" s="1"/>
  <c r="AB37" i="97"/>
  <c r="C37" i="97"/>
  <c r="C28" i="97"/>
  <c r="C31" i="97" s="1"/>
  <c r="AD21" i="97"/>
  <c r="AC21" i="97"/>
  <c r="AB21" i="97"/>
  <c r="AA21" i="97"/>
  <c r="Z21" i="97"/>
  <c r="Y21" i="97"/>
  <c r="X21" i="97"/>
  <c r="W21" i="97"/>
  <c r="V21" i="97"/>
  <c r="U21" i="97"/>
  <c r="T21" i="97"/>
  <c r="S21" i="97"/>
  <c r="R21" i="97"/>
  <c r="Q21" i="97"/>
  <c r="P21" i="97"/>
  <c r="O21" i="97"/>
  <c r="N21" i="97"/>
  <c r="M21" i="97"/>
  <c r="L21" i="97"/>
  <c r="K21" i="97"/>
  <c r="J21" i="97"/>
  <c r="I21" i="97"/>
  <c r="H21" i="97"/>
  <c r="G21" i="97"/>
  <c r="F21" i="97"/>
  <c r="E21" i="97"/>
  <c r="D21" i="97"/>
  <c r="C21" i="97"/>
  <c r="AD18" i="97"/>
  <c r="AC18" i="97"/>
  <c r="AB18" i="97"/>
  <c r="AA18" i="97"/>
  <c r="Z18" i="97"/>
  <c r="Y18" i="97"/>
  <c r="X18" i="97"/>
  <c r="W18" i="97"/>
  <c r="V18" i="97"/>
  <c r="U18" i="97"/>
  <c r="T18" i="97"/>
  <c r="S18" i="97"/>
  <c r="R18" i="97"/>
  <c r="Q18" i="97"/>
  <c r="P18" i="97"/>
  <c r="O18" i="97"/>
  <c r="N18" i="97"/>
  <c r="M18" i="97"/>
  <c r="L18" i="97"/>
  <c r="K18" i="97"/>
  <c r="J18" i="97"/>
  <c r="I18" i="97"/>
  <c r="H18" i="97"/>
  <c r="G18" i="97"/>
  <c r="F18" i="97"/>
  <c r="E18" i="97"/>
  <c r="D18" i="97"/>
  <c r="C18" i="97"/>
  <c r="C13" i="97"/>
  <c r="C33" i="97" s="1"/>
  <c r="C38" i="97" s="1"/>
  <c r="C66" i="97" s="1"/>
  <c r="C70" i="97" s="1"/>
  <c r="C72" i="97" s="1"/>
  <c r="C74" i="97" s="1"/>
  <c r="C10" i="97"/>
  <c r="AD4" i="97"/>
  <c r="AD4" i="99" s="1"/>
  <c r="AC4" i="97"/>
  <c r="AC4" i="98" s="1"/>
  <c r="AB4" i="97"/>
  <c r="AB4" i="99" s="1"/>
  <c r="AA4" i="97"/>
  <c r="AA4" i="99" s="1"/>
  <c r="Z4" i="97"/>
  <c r="Z4" i="98" s="1"/>
  <c r="Y4" i="97"/>
  <c r="Y4" i="99" s="1"/>
  <c r="X4" i="97"/>
  <c r="X4" i="99" s="1"/>
  <c r="W4" i="97"/>
  <c r="W4" i="99" s="1"/>
  <c r="V4" i="97"/>
  <c r="U4" i="97"/>
  <c r="T4" i="97"/>
  <c r="T4" i="99" s="1"/>
  <c r="S4" i="97"/>
  <c r="R4" i="97"/>
  <c r="R4" i="98" s="1"/>
  <c r="Q4" i="97"/>
  <c r="Q4" i="98" s="1"/>
  <c r="P4" i="97"/>
  <c r="P4" i="98" s="1"/>
  <c r="O4" i="97"/>
  <c r="O4" i="98" s="1"/>
  <c r="N4" i="97"/>
  <c r="N4" i="98" s="1"/>
  <c r="M4" i="97"/>
  <c r="L4" i="97"/>
  <c r="L4" i="98" s="1"/>
  <c r="K4" i="97"/>
  <c r="K4" i="98" s="1"/>
  <c r="J4" i="97"/>
  <c r="J4" i="98" s="1"/>
  <c r="I4" i="97"/>
  <c r="I4" i="98" s="1"/>
  <c r="H4" i="97"/>
  <c r="H4" i="99" s="1"/>
  <c r="G4" i="97"/>
  <c r="G4" i="99" s="1"/>
  <c r="F4" i="97"/>
  <c r="F4" i="98" s="1"/>
  <c r="E4" i="97"/>
  <c r="E4" i="98" s="1"/>
  <c r="D4" i="97"/>
  <c r="D4" i="99" s="1"/>
  <c r="C4" i="97"/>
  <c r="C4" i="98" s="1"/>
  <c r="C69" i="98" l="1"/>
  <c r="AD51" i="98"/>
  <c r="AD69" i="98" s="1"/>
  <c r="AB51" i="98"/>
  <c r="AB69" i="98" s="1"/>
  <c r="AB162" i="98" s="1"/>
  <c r="AC51" i="98"/>
  <c r="AC69" i="98" s="1"/>
  <c r="AC162" i="98" s="1"/>
  <c r="AB28" i="97"/>
  <c r="AB31" i="97" s="1"/>
  <c r="AB33" i="97" s="1"/>
  <c r="AB38" i="97" s="1"/>
  <c r="AB66" i="97" s="1"/>
  <c r="AB70" i="97" s="1"/>
  <c r="AB72" i="97" s="1"/>
  <c r="AB74" i="97" s="1"/>
  <c r="AD33" i="97"/>
  <c r="AD38" i="97" s="1"/>
  <c r="AD66" i="97" s="1"/>
  <c r="AD70" i="97" s="1"/>
  <c r="AD72" i="97" s="1"/>
  <c r="AD74" i="97" s="1"/>
  <c r="AC33" i="97"/>
  <c r="AC38" i="97" s="1"/>
  <c r="J4" i="99"/>
  <c r="AD4" i="98"/>
  <c r="AC4" i="99"/>
  <c r="AB4" i="98"/>
  <c r="O4" i="99"/>
  <c r="N4" i="99"/>
  <c r="P4" i="99"/>
  <c r="Q4" i="99"/>
  <c r="R4" i="99"/>
  <c r="AA4" i="98"/>
  <c r="Z4" i="99"/>
  <c r="H4" i="98"/>
  <c r="G4" i="98"/>
  <c r="T4" i="98"/>
  <c r="E4" i="99"/>
  <c r="F4" i="99"/>
  <c r="I4" i="99"/>
  <c r="D4" i="98"/>
  <c r="C4" i="99"/>
  <c r="W4" i="98"/>
  <c r="X4" i="98"/>
  <c r="M4" i="99"/>
  <c r="M4" i="98"/>
  <c r="Y4" i="98"/>
  <c r="AD162" i="98"/>
  <c r="G48" i="99"/>
  <c r="Z48" i="99"/>
  <c r="H48" i="99"/>
  <c r="K4" i="99"/>
  <c r="L4" i="99"/>
  <c r="U4" i="98"/>
  <c r="U4" i="99"/>
  <c r="V4" i="98"/>
  <c r="V4" i="99"/>
  <c r="O48" i="99"/>
  <c r="AA48" i="99"/>
  <c r="Q65" i="97"/>
  <c r="AC65" i="97"/>
  <c r="R48" i="99"/>
  <c r="S4" i="98"/>
  <c r="S4" i="99"/>
  <c r="G144" i="98"/>
  <c r="G152" i="98" s="1"/>
  <c r="AB48" i="99"/>
  <c r="T144" i="98"/>
  <c r="T152" i="98" s="1"/>
  <c r="AC48" i="99"/>
  <c r="T17" i="86"/>
  <c r="N17" i="86"/>
  <c r="J17" i="86"/>
  <c r="E17" i="86"/>
  <c r="B25" i="29"/>
  <c r="B23" i="29"/>
  <c r="B22" i="29"/>
  <c r="AC66" i="97" l="1"/>
  <c r="AC70" i="97" s="1"/>
  <c r="AC72" i="97" s="1"/>
  <c r="AC74" i="97" s="1"/>
  <c r="U17" i="86"/>
  <c r="V17" i="86" s="1"/>
  <c r="W17" i="86" s="1"/>
  <c r="X17" i="86" s="1"/>
  <c r="Y17" i="86" s="1"/>
  <c r="Z17" i="86" s="1"/>
  <c r="AA17" i="86" s="1"/>
  <c r="AB17" i="86" s="1"/>
  <c r="B24" i="29"/>
  <c r="D49" i="29" s="1"/>
  <c r="B28" i="29"/>
  <c r="B26" i="29"/>
  <c r="B27" i="29"/>
  <c r="C10" i="29"/>
  <c r="H17" i="29"/>
  <c r="D10" i="29"/>
  <c r="B4" i="29"/>
  <c r="D17" i="29"/>
  <c r="B35" i="29"/>
  <c r="F16" i="85" l="1"/>
  <c r="E16" i="85"/>
  <c r="D16" i="85"/>
  <c r="F1" i="85"/>
  <c r="G1" i="85" s="1"/>
  <c r="D17" i="85"/>
  <c r="AC1" i="26"/>
  <c r="D1" i="26"/>
  <c r="F2" i="86"/>
  <c r="G2" i="86" s="1"/>
  <c r="H2" i="86" s="1"/>
  <c r="I2" i="86" s="1"/>
  <c r="J2" i="86" s="1"/>
  <c r="K2" i="86" s="1"/>
  <c r="L2" i="86" s="1"/>
  <c r="M2" i="86" s="1"/>
  <c r="H4" i="85"/>
  <c r="G7" i="85"/>
  <c r="H7" i="85" s="1"/>
  <c r="I7" i="85" s="1"/>
  <c r="J7" i="85" s="1"/>
  <c r="E2" i="85"/>
  <c r="F2" i="85" s="1"/>
  <c r="I4" i="85"/>
  <c r="G4" i="85"/>
  <c r="H44" i="29"/>
  <c r="G44" i="29"/>
  <c r="F44" i="29"/>
  <c r="B30" i="29"/>
  <c r="F1" i="26" l="1"/>
  <c r="G2" i="85"/>
  <c r="S9" i="29" s="1"/>
  <c r="H1" i="85"/>
  <c r="H16" i="85" s="1"/>
  <c r="G16" i="85"/>
  <c r="E1" i="26"/>
  <c r="I10" i="29"/>
  <c r="H2" i="85" l="1"/>
  <c r="G1" i="26"/>
  <c r="E46" i="29"/>
  <c r="E45" i="29"/>
  <c r="E44" i="29"/>
  <c r="D46" i="29"/>
  <c r="D45" i="29"/>
  <c r="D44" i="29"/>
  <c r="C46" i="29"/>
  <c r="C45" i="29"/>
  <c r="C44" i="29"/>
  <c r="B46" i="29"/>
  <c r="B45" i="29"/>
  <c r="B44" i="29"/>
  <c r="H1" i="26" l="1"/>
  <c r="I2" i="85"/>
  <c r="T9" i="29"/>
  <c r="C11" i="29"/>
  <c r="C12" i="29" s="1"/>
  <c r="I1" i="26" l="1"/>
  <c r="U9" i="29"/>
  <c r="J2" i="85"/>
  <c r="F4" i="90"/>
  <c r="E4" i="90"/>
  <c r="D4" i="90"/>
  <c r="C4" i="90"/>
  <c r="H4" i="90"/>
  <c r="I4" i="90" s="1"/>
  <c r="J4" i="90" s="1"/>
  <c r="K4" i="90" s="1"/>
  <c r="L4" i="90" s="1"/>
  <c r="M4" i="90" s="1"/>
  <c r="N4" i="90" s="1"/>
  <c r="O4" i="90" s="1"/>
  <c r="P4" i="90" s="1"/>
  <c r="Q4" i="90" s="1"/>
  <c r="R4" i="90" s="1"/>
  <c r="S4" i="90" s="1"/>
  <c r="T4" i="90" s="1"/>
  <c r="U4" i="90" s="1"/>
  <c r="V4" i="90" s="1"/>
  <c r="W4" i="90" s="1"/>
  <c r="X4" i="90" s="1"/>
  <c r="Y4" i="90" s="1"/>
  <c r="Z4" i="90" s="1"/>
  <c r="AA4" i="90" s="1"/>
  <c r="AB4" i="90" s="1"/>
  <c r="F4" i="87"/>
  <c r="E4" i="87"/>
  <c r="D4" i="87"/>
  <c r="C4" i="87"/>
  <c r="H4" i="87"/>
  <c r="I4" i="87" s="1"/>
  <c r="J4" i="87" s="1"/>
  <c r="K4" i="87" s="1"/>
  <c r="L4" i="87" s="1"/>
  <c r="M4" i="87" s="1"/>
  <c r="N4" i="87" s="1"/>
  <c r="O4" i="87" s="1"/>
  <c r="P4" i="87" s="1"/>
  <c r="Q4" i="87" s="1"/>
  <c r="R4" i="87" s="1"/>
  <c r="S4" i="87" s="1"/>
  <c r="T4" i="87" s="1"/>
  <c r="U4" i="87" s="1"/>
  <c r="V4" i="87" s="1"/>
  <c r="W4" i="87" s="1"/>
  <c r="X4" i="87" s="1"/>
  <c r="Y4" i="87" s="1"/>
  <c r="Z4" i="87" s="1"/>
  <c r="AA4" i="87" s="1"/>
  <c r="AB4" i="87" s="1"/>
  <c r="F4" i="85"/>
  <c r="E4" i="85"/>
  <c r="D4" i="85"/>
  <c r="C4" i="85"/>
  <c r="C48" i="29"/>
  <c r="D48" i="29" s="1"/>
  <c r="E48" i="29" s="1"/>
  <c r="F48" i="29" s="1"/>
  <c r="G48" i="29" s="1"/>
  <c r="H48" i="29" s="1"/>
  <c r="I48" i="29" s="1"/>
  <c r="J48" i="29" s="1"/>
  <c r="K48" i="29" s="1"/>
  <c r="L48" i="29" s="1"/>
  <c r="M48" i="29" s="1"/>
  <c r="N48" i="29" s="1"/>
  <c r="O48" i="29" s="1"/>
  <c r="P48" i="29" s="1"/>
  <c r="Q48" i="29" s="1"/>
  <c r="R48" i="29" s="1"/>
  <c r="S48" i="29" s="1"/>
  <c r="J1" i="26" l="1"/>
  <c r="K2" i="85"/>
  <c r="T48" i="29"/>
  <c r="C8" i="92"/>
  <c r="AB26" i="91"/>
  <c r="AA26" i="91"/>
  <c r="Z26" i="91"/>
  <c r="Y26" i="91"/>
  <c r="X26" i="91"/>
  <c r="W26" i="91"/>
  <c r="V26" i="91"/>
  <c r="U26" i="91"/>
  <c r="T26" i="91"/>
  <c r="S26" i="91"/>
  <c r="R26" i="91"/>
  <c r="Q26" i="91"/>
  <c r="P26" i="91"/>
  <c r="O26" i="91"/>
  <c r="N26" i="91"/>
  <c r="M26" i="91"/>
  <c r="B25" i="91"/>
  <c r="B17" i="91"/>
  <c r="C2" i="91"/>
  <c r="D17" i="90"/>
  <c r="E17" i="90" s="1"/>
  <c r="F17" i="90" s="1"/>
  <c r="G17" i="90" s="1"/>
  <c r="H17" i="90" s="1"/>
  <c r="I17" i="90" s="1"/>
  <c r="J17" i="90" s="1"/>
  <c r="K17" i="90" s="1"/>
  <c r="L17" i="90" s="1"/>
  <c r="M17" i="90" s="1"/>
  <c r="N17" i="90" s="1"/>
  <c r="O17" i="90" s="1"/>
  <c r="P17" i="90" s="1"/>
  <c r="Q17" i="90" s="1"/>
  <c r="R17" i="90" s="1"/>
  <c r="S17" i="90" s="1"/>
  <c r="T17" i="90" s="1"/>
  <c r="U17" i="90" s="1"/>
  <c r="V17" i="90" s="1"/>
  <c r="W17" i="90" s="1"/>
  <c r="X17" i="90" s="1"/>
  <c r="Y17" i="90" s="1"/>
  <c r="Z17" i="90" s="1"/>
  <c r="AA17" i="90" s="1"/>
  <c r="AB17" i="90" s="1"/>
  <c r="D16" i="90"/>
  <c r="E16" i="90" s="1"/>
  <c r="F16" i="90" s="1"/>
  <c r="G16" i="90" s="1"/>
  <c r="H16" i="90" s="1"/>
  <c r="I16" i="90" s="1"/>
  <c r="J16" i="90" s="1"/>
  <c r="K16" i="90" s="1"/>
  <c r="L16" i="90" s="1"/>
  <c r="M16" i="90" s="1"/>
  <c r="N16" i="90" s="1"/>
  <c r="O16" i="90" s="1"/>
  <c r="P16" i="90" s="1"/>
  <c r="Q16" i="90" s="1"/>
  <c r="R16" i="90" s="1"/>
  <c r="S16" i="90" s="1"/>
  <c r="T16" i="90" s="1"/>
  <c r="U16" i="90" s="1"/>
  <c r="V16" i="90" s="1"/>
  <c r="W16" i="90" s="1"/>
  <c r="X16" i="90" s="1"/>
  <c r="Y16" i="90" s="1"/>
  <c r="Z16" i="90" s="1"/>
  <c r="AA16" i="90" s="1"/>
  <c r="AB16" i="90" s="1"/>
  <c r="C13" i="90"/>
  <c r="A11" i="90"/>
  <c r="C7" i="90"/>
  <c r="D7" i="90" s="1"/>
  <c r="E7" i="90" s="1"/>
  <c r="F7" i="90" s="1"/>
  <c r="D3" i="90"/>
  <c r="E3" i="90" s="1"/>
  <c r="F3" i="90" s="1"/>
  <c r="G3" i="90" s="1"/>
  <c r="H3" i="90" s="1"/>
  <c r="I3" i="90" s="1"/>
  <c r="J3" i="90" s="1"/>
  <c r="K3" i="90" s="1"/>
  <c r="L3" i="90" s="1"/>
  <c r="M3" i="90" s="1"/>
  <c r="N3" i="90" s="1"/>
  <c r="O3" i="90" s="1"/>
  <c r="P3" i="90" s="1"/>
  <c r="Q3" i="90" s="1"/>
  <c r="R3" i="90" s="1"/>
  <c r="S3" i="90" s="1"/>
  <c r="T3" i="90" s="1"/>
  <c r="U3" i="90" s="1"/>
  <c r="V3" i="90" s="1"/>
  <c r="W3" i="90" s="1"/>
  <c r="X3" i="90" s="1"/>
  <c r="Y3" i="90" s="1"/>
  <c r="AB2" i="90"/>
  <c r="AA2" i="90"/>
  <c r="AA2" i="92" s="1"/>
  <c r="Z2" i="90"/>
  <c r="Y2" i="90"/>
  <c r="X2" i="90"/>
  <c r="W2" i="90"/>
  <c r="V2" i="90"/>
  <c r="V2" i="92" s="1"/>
  <c r="U2" i="90"/>
  <c r="T2" i="90"/>
  <c r="S2" i="90"/>
  <c r="S2" i="92" s="1"/>
  <c r="R2" i="90"/>
  <c r="Q2" i="90"/>
  <c r="P2" i="90"/>
  <c r="O2" i="90"/>
  <c r="N2" i="90"/>
  <c r="N2" i="92" s="1"/>
  <c r="M2" i="90"/>
  <c r="L2" i="90"/>
  <c r="K2" i="90"/>
  <c r="K2" i="92" s="1"/>
  <c r="J2" i="90"/>
  <c r="I2" i="90"/>
  <c r="H2" i="90"/>
  <c r="G2" i="90"/>
  <c r="F2" i="90"/>
  <c r="F2" i="92" s="1"/>
  <c r="E2" i="90"/>
  <c r="D2" i="90"/>
  <c r="C2" i="90"/>
  <c r="C2" i="92" s="1"/>
  <c r="D1" i="90"/>
  <c r="D2" i="91" s="1"/>
  <c r="C8" i="89"/>
  <c r="AB26" i="88"/>
  <c r="AA26" i="88"/>
  <c r="Z26" i="88"/>
  <c r="Y26" i="88"/>
  <c r="X26" i="88"/>
  <c r="W26" i="88"/>
  <c r="V26" i="88"/>
  <c r="U26" i="88"/>
  <c r="T26" i="88"/>
  <c r="S26" i="88"/>
  <c r="R26" i="88"/>
  <c r="Q26" i="88"/>
  <c r="P26" i="88"/>
  <c r="O26" i="88"/>
  <c r="N26" i="88"/>
  <c r="M26" i="88"/>
  <c r="B25" i="88"/>
  <c r="B17" i="88"/>
  <c r="C2" i="88"/>
  <c r="D17" i="87"/>
  <c r="E17" i="87" s="1"/>
  <c r="F17" i="87" s="1"/>
  <c r="G17" i="87" s="1"/>
  <c r="H17" i="87" s="1"/>
  <c r="I17" i="87" s="1"/>
  <c r="J17" i="87" s="1"/>
  <c r="K17" i="87" s="1"/>
  <c r="L17" i="87" s="1"/>
  <c r="M17" i="87" s="1"/>
  <c r="N17" i="87" s="1"/>
  <c r="O17" i="87" s="1"/>
  <c r="P17" i="87" s="1"/>
  <c r="Q17" i="87" s="1"/>
  <c r="R17" i="87" s="1"/>
  <c r="S17" i="87" s="1"/>
  <c r="T17" i="87" s="1"/>
  <c r="U17" i="87" s="1"/>
  <c r="V17" i="87" s="1"/>
  <c r="W17" i="87" s="1"/>
  <c r="X17" i="87" s="1"/>
  <c r="Y17" i="87" s="1"/>
  <c r="Z17" i="87" s="1"/>
  <c r="AA17" i="87" s="1"/>
  <c r="AB17" i="87" s="1"/>
  <c r="D16" i="87"/>
  <c r="E16" i="87" s="1"/>
  <c r="F16" i="87" s="1"/>
  <c r="G16" i="87" s="1"/>
  <c r="H16" i="87" s="1"/>
  <c r="I16" i="87" s="1"/>
  <c r="J16" i="87" s="1"/>
  <c r="K16" i="87" s="1"/>
  <c r="L16" i="87" s="1"/>
  <c r="M16" i="87" s="1"/>
  <c r="N16" i="87" s="1"/>
  <c r="O16" i="87" s="1"/>
  <c r="P16" i="87" s="1"/>
  <c r="Q16" i="87" s="1"/>
  <c r="R16" i="87" s="1"/>
  <c r="S16" i="87" s="1"/>
  <c r="T16" i="87" s="1"/>
  <c r="U16" i="87" s="1"/>
  <c r="V16" i="87" s="1"/>
  <c r="W16" i="87" s="1"/>
  <c r="X16" i="87" s="1"/>
  <c r="Y16" i="87" s="1"/>
  <c r="Z16" i="87" s="1"/>
  <c r="AA16" i="87" s="1"/>
  <c r="AB16" i="87" s="1"/>
  <c r="C13" i="87"/>
  <c r="A11" i="87"/>
  <c r="C7" i="87"/>
  <c r="D7" i="87" s="1"/>
  <c r="D3" i="87"/>
  <c r="E3" i="87" s="1"/>
  <c r="F3" i="87" s="1"/>
  <c r="G3" i="87" s="1"/>
  <c r="H3" i="87" s="1"/>
  <c r="I3" i="87" s="1"/>
  <c r="J3" i="87" s="1"/>
  <c r="K3" i="87" s="1"/>
  <c r="L3" i="87" s="1"/>
  <c r="M3" i="87" s="1"/>
  <c r="N3" i="87" s="1"/>
  <c r="O3" i="87" s="1"/>
  <c r="P3" i="87" s="1"/>
  <c r="Q3" i="87" s="1"/>
  <c r="R3" i="87" s="1"/>
  <c r="S3" i="87" s="1"/>
  <c r="T3" i="87" s="1"/>
  <c r="U3" i="87" s="1"/>
  <c r="V3" i="87" s="1"/>
  <c r="W3" i="87" s="1"/>
  <c r="X3" i="87" s="1"/>
  <c r="Y3" i="87" s="1"/>
  <c r="AB2" i="87"/>
  <c r="AB2" i="89" s="1"/>
  <c r="AA2" i="87"/>
  <c r="Z2" i="87"/>
  <c r="Y2" i="87"/>
  <c r="Y2" i="89" s="1"/>
  <c r="X2" i="87"/>
  <c r="X2" i="89" s="1"/>
  <c r="W2" i="87"/>
  <c r="V2" i="87"/>
  <c r="U2" i="87"/>
  <c r="U2" i="89" s="1"/>
  <c r="T2" i="87"/>
  <c r="T2" i="89" s="1"/>
  <c r="S2" i="87"/>
  <c r="R2" i="87"/>
  <c r="Q2" i="87"/>
  <c r="Q2" i="89" s="1"/>
  <c r="P2" i="87"/>
  <c r="P2" i="89" s="1"/>
  <c r="O2" i="87"/>
  <c r="N2" i="87"/>
  <c r="M2" i="87"/>
  <c r="M2" i="89" s="1"/>
  <c r="L2" i="87"/>
  <c r="L2" i="89" s="1"/>
  <c r="K2" i="87"/>
  <c r="J2" i="87"/>
  <c r="I2" i="87"/>
  <c r="I2" i="89" s="1"/>
  <c r="H2" i="87"/>
  <c r="H2" i="89" s="1"/>
  <c r="G2" i="87"/>
  <c r="F2" i="87"/>
  <c r="E2" i="87"/>
  <c r="E2" i="89" s="1"/>
  <c r="D2" i="87"/>
  <c r="D2" i="89" s="1"/>
  <c r="C2" i="87"/>
  <c r="D1" i="87"/>
  <c r="D2" i="88" s="1"/>
  <c r="AA55" i="22"/>
  <c r="Z55" i="22"/>
  <c r="Y55" i="22"/>
  <c r="X55" i="22"/>
  <c r="W55" i="22"/>
  <c r="V55" i="22"/>
  <c r="U55" i="22"/>
  <c r="T55" i="22"/>
  <c r="S55" i="22"/>
  <c r="R55" i="22"/>
  <c r="Q55" i="22"/>
  <c r="P55" i="22"/>
  <c r="O55" i="22"/>
  <c r="N55" i="22"/>
  <c r="M55" i="22"/>
  <c r="L55" i="22"/>
  <c r="E1" i="87" l="1"/>
  <c r="K1" i="26"/>
  <c r="L2" i="85"/>
  <c r="U48" i="29"/>
  <c r="V48" i="29" s="1"/>
  <c r="W48" i="29" s="1"/>
  <c r="X48" i="29" s="1"/>
  <c r="Y48" i="29" s="1"/>
  <c r="Z48" i="29" s="1"/>
  <c r="D13" i="87"/>
  <c r="D13" i="90"/>
  <c r="K3" i="91"/>
  <c r="AA3" i="91"/>
  <c r="Z3" i="90"/>
  <c r="AB3" i="90" s="1"/>
  <c r="AA3" i="90"/>
  <c r="J2" i="92"/>
  <c r="J3" i="91"/>
  <c r="R2" i="92"/>
  <c r="R3" i="91"/>
  <c r="E1" i="90"/>
  <c r="W2" i="92"/>
  <c r="W3" i="91"/>
  <c r="G7" i="90"/>
  <c r="D2" i="92"/>
  <c r="D3" i="91"/>
  <c r="H2" i="92"/>
  <c r="H3" i="91"/>
  <c r="L2" i="92"/>
  <c r="L3" i="91"/>
  <c r="P2" i="92"/>
  <c r="P3" i="91"/>
  <c r="T2" i="92"/>
  <c r="T3" i="91"/>
  <c r="X2" i="92"/>
  <c r="X3" i="91"/>
  <c r="AB2" i="92"/>
  <c r="AB3" i="91"/>
  <c r="C3" i="91"/>
  <c r="S3" i="91"/>
  <c r="Z2" i="92"/>
  <c r="Z3" i="91"/>
  <c r="G2" i="92"/>
  <c r="G3" i="91"/>
  <c r="O2" i="92"/>
  <c r="O3" i="91"/>
  <c r="N3" i="91"/>
  <c r="E2" i="92"/>
  <c r="E3" i="91"/>
  <c r="I2" i="92"/>
  <c r="I3" i="91"/>
  <c r="M2" i="92"/>
  <c r="M3" i="91"/>
  <c r="Q2" i="92"/>
  <c r="Q3" i="91"/>
  <c r="U2" i="92"/>
  <c r="U3" i="91"/>
  <c r="Y2" i="92"/>
  <c r="Y3" i="91"/>
  <c r="F3" i="91"/>
  <c r="V3" i="91"/>
  <c r="E7" i="87"/>
  <c r="Z3" i="87"/>
  <c r="AB3" i="87" s="1"/>
  <c r="AA3" i="87"/>
  <c r="F2" i="89"/>
  <c r="F3" i="88"/>
  <c r="J2" i="89"/>
  <c r="J3" i="88"/>
  <c r="N2" i="89"/>
  <c r="N3" i="88"/>
  <c r="R2" i="89"/>
  <c r="R3" i="88"/>
  <c r="V2" i="89"/>
  <c r="V3" i="88"/>
  <c r="Z2" i="89"/>
  <c r="Z3" i="88"/>
  <c r="H3" i="88"/>
  <c r="P3" i="88"/>
  <c r="X3" i="88"/>
  <c r="C2" i="89"/>
  <c r="C3" i="88"/>
  <c r="G2" i="89"/>
  <c r="G3" i="88"/>
  <c r="K2" i="89"/>
  <c r="K3" i="88"/>
  <c r="O2" i="89"/>
  <c r="O3" i="88"/>
  <c r="S2" i="89"/>
  <c r="S3" i="88"/>
  <c r="W2" i="89"/>
  <c r="W3" i="88"/>
  <c r="AA2" i="89"/>
  <c r="AA3" i="88"/>
  <c r="I3" i="88"/>
  <c r="Q3" i="88"/>
  <c r="Y3" i="88"/>
  <c r="D3" i="88"/>
  <c r="L3" i="88"/>
  <c r="T3" i="88"/>
  <c r="AB3" i="88"/>
  <c r="E3" i="88"/>
  <c r="M3" i="88"/>
  <c r="U3" i="88"/>
  <c r="L1" i="26" l="1"/>
  <c r="M2" i="85"/>
  <c r="E2" i="88"/>
  <c r="F1" i="87"/>
  <c r="E49" i="29"/>
  <c r="E13" i="87"/>
  <c r="E13" i="90"/>
  <c r="H7" i="90"/>
  <c r="F1" i="90"/>
  <c r="E2" i="91"/>
  <c r="F7" i="87"/>
  <c r="F2" i="88" l="1"/>
  <c r="G1" i="87"/>
  <c r="M1" i="26"/>
  <c r="N2" i="85"/>
  <c r="F49" i="29"/>
  <c r="G49" i="29" s="1"/>
  <c r="F13" i="87"/>
  <c r="F13" i="90"/>
  <c r="I7" i="90"/>
  <c r="F2" i="91"/>
  <c r="G1" i="90"/>
  <c r="G7" i="87"/>
  <c r="H1" i="87" l="1"/>
  <c r="G2" i="88"/>
  <c r="N1" i="26"/>
  <c r="O2" i="85"/>
  <c r="H49" i="29"/>
  <c r="G13" i="90"/>
  <c r="G13" i="87"/>
  <c r="G2" i="91"/>
  <c r="H1" i="90"/>
  <c r="J7" i="90"/>
  <c r="H7" i="87"/>
  <c r="O1" i="26" l="1"/>
  <c r="P2" i="85"/>
  <c r="I1" i="87"/>
  <c r="H2" i="88"/>
  <c r="I49" i="29"/>
  <c r="H13" i="87"/>
  <c r="H13" i="90"/>
  <c r="H2" i="91"/>
  <c r="I1" i="90"/>
  <c r="K7" i="90"/>
  <c r="I7" i="87"/>
  <c r="I2" i="88" l="1"/>
  <c r="J1" i="87"/>
  <c r="P1" i="26"/>
  <c r="Q2" i="85"/>
  <c r="J49" i="29"/>
  <c r="I13" i="90"/>
  <c r="I13" i="87"/>
  <c r="L7" i="90"/>
  <c r="I2" i="91"/>
  <c r="J1" i="90"/>
  <c r="J7" i="87"/>
  <c r="Q1" i="26" l="1"/>
  <c r="R2" i="85"/>
  <c r="K1" i="87"/>
  <c r="J2" i="88"/>
  <c r="K49" i="29"/>
  <c r="J13" i="87"/>
  <c r="J13" i="90"/>
  <c r="J2" i="91"/>
  <c r="K1" i="90"/>
  <c r="M7" i="90"/>
  <c r="K7" i="87"/>
  <c r="L1" i="87" l="1"/>
  <c r="K2" i="88"/>
  <c r="R1" i="26"/>
  <c r="S2" i="85"/>
  <c r="L49" i="29"/>
  <c r="K13" i="90"/>
  <c r="K13" i="87"/>
  <c r="N7" i="90"/>
  <c r="K2" i="91"/>
  <c r="L1" i="90"/>
  <c r="L7" i="87"/>
  <c r="S1" i="26" l="1"/>
  <c r="T2" i="85"/>
  <c r="L2" i="88"/>
  <c r="M1" i="87"/>
  <c r="M49" i="29"/>
  <c r="L13" i="87"/>
  <c r="L13" i="90"/>
  <c r="L2" i="91"/>
  <c r="M1" i="90"/>
  <c r="O7" i="90"/>
  <c r="M7" i="87"/>
  <c r="T1" i="26" l="1"/>
  <c r="U2" i="85"/>
  <c r="N1" i="87"/>
  <c r="M2" i="88"/>
  <c r="N49" i="29"/>
  <c r="M13" i="90"/>
  <c r="M13" i="87"/>
  <c r="M2" i="91"/>
  <c r="N1" i="90"/>
  <c r="P7" i="90"/>
  <c r="N7" i="87"/>
  <c r="O1" i="87" l="1"/>
  <c r="N2" i="88"/>
  <c r="U1" i="26"/>
  <c r="V2" i="85"/>
  <c r="O49" i="29"/>
  <c r="N13" i="87"/>
  <c r="N13" i="90"/>
  <c r="Q7" i="90"/>
  <c r="N2" i="91"/>
  <c r="O1" i="90"/>
  <c r="O7" i="87"/>
  <c r="V1" i="26" l="1"/>
  <c r="W2" i="85"/>
  <c r="O2" i="88"/>
  <c r="P1" i="87"/>
  <c r="P49" i="29"/>
  <c r="O13" i="90"/>
  <c r="O13" i="87"/>
  <c r="R7" i="90"/>
  <c r="O2" i="91"/>
  <c r="P1" i="90"/>
  <c r="P7" i="87"/>
  <c r="Q1" i="87" l="1"/>
  <c r="P2" i="88"/>
  <c r="W1" i="26"/>
  <c r="X2" i="85"/>
  <c r="Q49" i="29"/>
  <c r="P13" i="90"/>
  <c r="P13" i="87"/>
  <c r="S7" i="90"/>
  <c r="P2" i="91"/>
  <c r="Q1" i="90"/>
  <c r="Q7" i="87"/>
  <c r="X1" i="26" l="1"/>
  <c r="Y2" i="85"/>
  <c r="R1" i="87"/>
  <c r="Q2" i="88"/>
  <c r="R49" i="29"/>
  <c r="Q13" i="87"/>
  <c r="Q13" i="90"/>
  <c r="T7" i="90"/>
  <c r="Q2" i="91"/>
  <c r="R1" i="90"/>
  <c r="R7" i="87"/>
  <c r="S1" i="87" l="1"/>
  <c r="R2" i="88"/>
  <c r="Y1" i="26"/>
  <c r="Z2" i="85"/>
  <c r="S49" i="29"/>
  <c r="T49" i="29" s="1"/>
  <c r="U49" i="29" s="1"/>
  <c r="R13" i="90"/>
  <c r="R13" i="87"/>
  <c r="R2" i="91"/>
  <c r="S1" i="90"/>
  <c r="U7" i="90"/>
  <c r="S7" i="87"/>
  <c r="Z1" i="26" l="1"/>
  <c r="AA2" i="85"/>
  <c r="T1" i="87"/>
  <c r="S2" i="88"/>
  <c r="S13" i="87"/>
  <c r="S13" i="90"/>
  <c r="V7" i="90"/>
  <c r="S2" i="91"/>
  <c r="T1" i="90"/>
  <c r="T7" i="87"/>
  <c r="T2" i="88" l="1"/>
  <c r="U1" i="87"/>
  <c r="AA1" i="26"/>
  <c r="AB2" i="85"/>
  <c r="AB1" i="26" s="1"/>
  <c r="T13" i="90"/>
  <c r="T13" i="87"/>
  <c r="T2" i="91"/>
  <c r="U1" i="90"/>
  <c r="W7" i="90"/>
  <c r="U7" i="87"/>
  <c r="V1" i="87" l="1"/>
  <c r="U2" i="88"/>
  <c r="V49" i="29"/>
  <c r="U13" i="87"/>
  <c r="U13" i="90"/>
  <c r="X7" i="90"/>
  <c r="U2" i="91"/>
  <c r="V1" i="90"/>
  <c r="V7" i="87"/>
  <c r="V2" i="88" l="1"/>
  <c r="W1" i="87"/>
  <c r="W49" i="29"/>
  <c r="V13" i="90"/>
  <c r="V13" i="87"/>
  <c r="Y7" i="90"/>
  <c r="V2" i="91"/>
  <c r="W1" i="90"/>
  <c r="W7" i="87"/>
  <c r="W2" i="88" l="1"/>
  <c r="X1" i="87"/>
  <c r="X49" i="29"/>
  <c r="W13" i="87"/>
  <c r="W13" i="90"/>
  <c r="W2" i="91"/>
  <c r="X1" i="90"/>
  <c r="Z7" i="90"/>
  <c r="X7" i="87"/>
  <c r="Y1" i="87" l="1"/>
  <c r="X2" i="88"/>
  <c r="Y49" i="29"/>
  <c r="X13" i="90"/>
  <c r="X13" i="87"/>
  <c r="X2" i="91"/>
  <c r="Y1" i="90"/>
  <c r="AA7" i="90"/>
  <c r="Y7" i="87"/>
  <c r="Z1" i="87" l="1"/>
  <c r="Y2" i="88"/>
  <c r="Z49" i="29"/>
  <c r="Y13" i="87"/>
  <c r="Y13" i="90"/>
  <c r="AB7" i="90"/>
  <c r="Y2" i="91"/>
  <c r="Z1" i="90"/>
  <c r="Z7" i="87"/>
  <c r="Z2" i="88" l="1"/>
  <c r="AA1" i="87"/>
  <c r="Z13" i="90"/>
  <c r="Z13" i="87"/>
  <c r="Z2" i="91"/>
  <c r="AA1" i="90"/>
  <c r="AA7" i="87"/>
  <c r="AA2" i="88" l="1"/>
  <c r="AB1" i="87"/>
  <c r="AB2" i="88" s="1"/>
  <c r="AA13" i="87"/>
  <c r="AA13" i="90"/>
  <c r="AA2" i="91"/>
  <c r="AB1" i="90"/>
  <c r="AB2" i="91" s="1"/>
  <c r="AB7" i="87"/>
  <c r="AB13" i="90" l="1"/>
  <c r="AB13" i="87"/>
  <c r="B26" i="86"/>
  <c r="AB27" i="86" l="1"/>
  <c r="AA27" i="86"/>
  <c r="Z27" i="86"/>
  <c r="Y27" i="86"/>
  <c r="X27" i="86"/>
  <c r="W27" i="86"/>
  <c r="V27" i="86"/>
  <c r="U27" i="86"/>
  <c r="T27" i="86"/>
  <c r="S27" i="86"/>
  <c r="R27" i="86"/>
  <c r="Q27" i="86"/>
  <c r="P27" i="86"/>
  <c r="O27" i="86"/>
  <c r="N27" i="86"/>
  <c r="M27" i="86"/>
  <c r="B38" i="26" l="1"/>
  <c r="B39" i="26" s="1"/>
  <c r="B40" i="26" s="1"/>
  <c r="B16" i="26"/>
  <c r="B17" i="26" s="1"/>
  <c r="B18" i="26" s="1"/>
  <c r="C8" i="37"/>
  <c r="C30" i="26"/>
  <c r="C29" i="26"/>
  <c r="C28" i="26"/>
  <c r="AC32" i="26"/>
  <c r="AB32" i="26"/>
  <c r="AA32" i="26"/>
  <c r="Z32" i="26"/>
  <c r="Y32" i="26"/>
  <c r="X32" i="26"/>
  <c r="W32" i="26"/>
  <c r="V32" i="26"/>
  <c r="U32" i="26"/>
  <c r="T32" i="26"/>
  <c r="S32" i="26"/>
  <c r="R32" i="26"/>
  <c r="Q32" i="26"/>
  <c r="P32" i="26"/>
  <c r="O32" i="26"/>
  <c r="N32" i="26"/>
  <c r="M32" i="26"/>
  <c r="AC2" i="26"/>
  <c r="C13" i="85"/>
  <c r="E17" i="85"/>
  <c r="F17" i="85" s="1"/>
  <c r="G17" i="85" s="1"/>
  <c r="H17" i="85" s="1"/>
  <c r="I17" i="85" s="1"/>
  <c r="J17" i="85" s="1"/>
  <c r="K17" i="85" s="1"/>
  <c r="L17" i="85" s="1"/>
  <c r="M17" i="85" s="1"/>
  <c r="N17" i="85" s="1"/>
  <c r="O17" i="85" s="1"/>
  <c r="P17" i="85" s="1"/>
  <c r="Q17" i="85" s="1"/>
  <c r="R17" i="85" s="1"/>
  <c r="S17" i="85" s="1"/>
  <c r="T17" i="85" s="1"/>
  <c r="U17" i="85" s="1"/>
  <c r="V17" i="85" s="1"/>
  <c r="W17" i="85" s="1"/>
  <c r="X17" i="85" s="1"/>
  <c r="Y17" i="85" s="1"/>
  <c r="Z17" i="85" s="1"/>
  <c r="AA17" i="85" s="1"/>
  <c r="AB17" i="85" s="1"/>
  <c r="A11" i="85"/>
  <c r="E6" i="29"/>
  <c r="C6" i="90" s="1"/>
  <c r="E5" i="29"/>
  <c r="C6" i="87" s="1"/>
  <c r="E4" i="29"/>
  <c r="D6" i="85" s="1"/>
  <c r="J4" i="85"/>
  <c r="K4" i="85" s="1"/>
  <c r="L4" i="85" s="1"/>
  <c r="M4" i="85" s="1"/>
  <c r="N4" i="85" s="1"/>
  <c r="O4" i="85" s="1"/>
  <c r="P4" i="85" s="1"/>
  <c r="Q4" i="85" s="1"/>
  <c r="R4" i="85" s="1"/>
  <c r="S4" i="85" s="1"/>
  <c r="T4" i="85" s="1"/>
  <c r="U4" i="85" s="1"/>
  <c r="V4" i="85" s="1"/>
  <c r="W4" i="85" s="1"/>
  <c r="X4" i="85" s="1"/>
  <c r="Y4" i="85" s="1"/>
  <c r="Z4" i="85" s="1"/>
  <c r="AA4" i="85" s="1"/>
  <c r="AB4" i="85" s="1"/>
  <c r="D3" i="85"/>
  <c r="E3" i="85" s="1"/>
  <c r="F3" i="85" s="1"/>
  <c r="G3" i="85" s="1"/>
  <c r="H3" i="85" s="1"/>
  <c r="I3" i="85" s="1"/>
  <c r="J3" i="85" s="1"/>
  <c r="K3" i="85" s="1"/>
  <c r="L3" i="85" s="1"/>
  <c r="M3" i="85" s="1"/>
  <c r="N3" i="85" s="1"/>
  <c r="O3" i="85" s="1"/>
  <c r="P3" i="85" s="1"/>
  <c r="Q3" i="85" s="1"/>
  <c r="R3" i="85" s="1"/>
  <c r="S3" i="85" s="1"/>
  <c r="T3" i="85" s="1"/>
  <c r="U3" i="85" s="1"/>
  <c r="V3" i="85" s="1"/>
  <c r="W3" i="85" s="1"/>
  <c r="X3" i="85" s="1"/>
  <c r="Y3" i="85" s="1"/>
  <c r="R9" i="29"/>
  <c r="Q9" i="29"/>
  <c r="P9" i="29"/>
  <c r="O9" i="29"/>
  <c r="AA6" i="85" l="1"/>
  <c r="W6" i="85"/>
  <c r="S6" i="85"/>
  <c r="O6" i="85"/>
  <c r="J6" i="85"/>
  <c r="F6" i="85"/>
  <c r="X6" i="85"/>
  <c r="P6" i="85"/>
  <c r="K6" i="85"/>
  <c r="Z6" i="85"/>
  <c r="V6" i="85"/>
  <c r="R6" i="85"/>
  <c r="N6" i="85"/>
  <c r="I6" i="85"/>
  <c r="E6" i="85"/>
  <c r="AB6" i="85"/>
  <c r="T6" i="85"/>
  <c r="G6" i="85"/>
  <c r="Y6" i="85"/>
  <c r="U6" i="85"/>
  <c r="Q6" i="85"/>
  <c r="M6" i="85"/>
  <c r="L6" i="85"/>
  <c r="H6" i="85"/>
  <c r="Y6" i="87"/>
  <c r="Z6" i="87"/>
  <c r="R6" i="87"/>
  <c r="M6" i="87"/>
  <c r="H6" i="87"/>
  <c r="AA6" i="87"/>
  <c r="AB6" i="87"/>
  <c r="N6" i="87"/>
  <c r="V6" i="87"/>
  <c r="Q6" i="87"/>
  <c r="L6" i="87"/>
  <c r="F6" i="87"/>
  <c r="T6" i="87"/>
  <c r="D6" i="87"/>
  <c r="U6" i="87"/>
  <c r="P6" i="87"/>
  <c r="J6" i="87"/>
  <c r="E6" i="87"/>
  <c r="I6" i="87"/>
  <c r="G6" i="87"/>
  <c r="W6" i="87"/>
  <c r="K6" i="87"/>
  <c r="X6" i="87"/>
  <c r="O6" i="87"/>
  <c r="S6" i="87"/>
  <c r="Z6" i="90"/>
  <c r="F6" i="90"/>
  <c r="I6" i="90"/>
  <c r="R6" i="90"/>
  <c r="O6" i="90"/>
  <c r="D6" i="90"/>
  <c r="T6" i="90"/>
  <c r="E6" i="90"/>
  <c r="N6" i="90"/>
  <c r="Q6" i="90"/>
  <c r="S6" i="90"/>
  <c r="H6" i="90"/>
  <c r="X6" i="90"/>
  <c r="M6" i="90"/>
  <c r="V6" i="90"/>
  <c r="AB6" i="90"/>
  <c r="G6" i="90"/>
  <c r="W6" i="90"/>
  <c r="L6" i="90"/>
  <c r="U6" i="90"/>
  <c r="Y6" i="90"/>
  <c r="J6" i="90"/>
  <c r="K6" i="90"/>
  <c r="AA6" i="90"/>
  <c r="P6" i="90"/>
  <c r="E2" i="26"/>
  <c r="D2" i="22" s="1"/>
  <c r="C19" i="94" s="1"/>
  <c r="D2" i="37"/>
  <c r="D3" i="86"/>
  <c r="H2" i="37"/>
  <c r="H3" i="86"/>
  <c r="L2" i="37"/>
  <c r="L3" i="86"/>
  <c r="P2" i="37"/>
  <c r="P3" i="86"/>
  <c r="T2" i="37"/>
  <c r="T3" i="86"/>
  <c r="X2" i="37"/>
  <c r="X3" i="86"/>
  <c r="AB2" i="37"/>
  <c r="AB3" i="86"/>
  <c r="E2" i="37"/>
  <c r="E3" i="86"/>
  <c r="I2" i="37"/>
  <c r="I3" i="86"/>
  <c r="M2" i="37"/>
  <c r="M3" i="86"/>
  <c r="Q2" i="37"/>
  <c r="Q3" i="86"/>
  <c r="U2" i="37"/>
  <c r="U3" i="86"/>
  <c r="Y2" i="37"/>
  <c r="Y3" i="86"/>
  <c r="E3" i="22"/>
  <c r="F3" i="86"/>
  <c r="I3" i="22"/>
  <c r="J3" i="86"/>
  <c r="M3" i="22"/>
  <c r="N3" i="86"/>
  <c r="Q3" i="22"/>
  <c r="R3" i="86"/>
  <c r="U3" i="22"/>
  <c r="V3" i="86"/>
  <c r="Y3" i="22"/>
  <c r="Z3" i="86"/>
  <c r="C2" i="37"/>
  <c r="C3" i="86"/>
  <c r="G2" i="37"/>
  <c r="G3" i="86"/>
  <c r="K2" i="37"/>
  <c r="K3" i="86"/>
  <c r="O2" i="37"/>
  <c r="O3" i="86"/>
  <c r="S2" i="37"/>
  <c r="S3" i="86"/>
  <c r="W2" i="37"/>
  <c r="W3" i="86"/>
  <c r="AA2" i="37"/>
  <c r="AA3" i="86"/>
  <c r="F3" i="22"/>
  <c r="J3" i="22"/>
  <c r="N3" i="22"/>
  <c r="R3" i="22"/>
  <c r="V3" i="22"/>
  <c r="Z3" i="22"/>
  <c r="D2" i="26"/>
  <c r="C2" i="22" s="1"/>
  <c r="F2" i="37"/>
  <c r="J2" i="37"/>
  <c r="N2" i="37"/>
  <c r="R2" i="37"/>
  <c r="V2" i="37"/>
  <c r="Z2" i="37"/>
  <c r="D13" i="85"/>
  <c r="C3" i="22"/>
  <c r="C75" i="22" s="1"/>
  <c r="G3" i="22"/>
  <c r="K3" i="22"/>
  <c r="O3" i="22"/>
  <c r="S3" i="22"/>
  <c r="W3" i="22"/>
  <c r="AA3" i="22"/>
  <c r="D3" i="22"/>
  <c r="H3" i="22"/>
  <c r="L3" i="22"/>
  <c r="P3" i="22"/>
  <c r="T3" i="22"/>
  <c r="X3" i="22"/>
  <c r="C27" i="26"/>
  <c r="Z3" i="85"/>
  <c r="AB3" i="85" s="1"/>
  <c r="AA3" i="85"/>
  <c r="J20" i="94" l="1"/>
  <c r="K75" i="22"/>
  <c r="U20" i="94"/>
  <c r="V75" i="22"/>
  <c r="P20" i="94"/>
  <c r="Q75" i="22"/>
  <c r="F20" i="94"/>
  <c r="G75" i="22"/>
  <c r="Q20" i="94"/>
  <c r="R75" i="22"/>
  <c r="W20" i="94"/>
  <c r="X75" i="22"/>
  <c r="M20" i="94"/>
  <c r="N75" i="22"/>
  <c r="L20" i="94"/>
  <c r="M75" i="22"/>
  <c r="S20" i="94"/>
  <c r="T75" i="22"/>
  <c r="I20" i="94"/>
  <c r="J75" i="22"/>
  <c r="O20" i="94"/>
  <c r="P75" i="22"/>
  <c r="E20" i="94"/>
  <c r="F75" i="22"/>
  <c r="H20" i="94"/>
  <c r="I75" i="22"/>
  <c r="K20" i="94"/>
  <c r="L75" i="22"/>
  <c r="G20" i="94"/>
  <c r="H75" i="22"/>
  <c r="D20" i="94"/>
  <c r="E75" i="22"/>
  <c r="C20" i="94"/>
  <c r="D75" i="22"/>
  <c r="Z20" i="94"/>
  <c r="AA75" i="22"/>
  <c r="X20" i="94"/>
  <c r="Y75" i="22"/>
  <c r="V20" i="94"/>
  <c r="W75" i="22"/>
  <c r="R20" i="94"/>
  <c r="S75" i="22"/>
  <c r="T20" i="94"/>
  <c r="U75" i="22"/>
  <c r="N20" i="94"/>
  <c r="O75" i="22"/>
  <c r="Y20" i="94"/>
  <c r="Z75" i="22"/>
  <c r="X47" i="22"/>
  <c r="C47" i="22"/>
  <c r="T47" i="22"/>
  <c r="D47" i="22"/>
  <c r="O47" i="22"/>
  <c r="Z47" i="22"/>
  <c r="J47" i="22"/>
  <c r="U47" i="22"/>
  <c r="M47" i="22"/>
  <c r="E47" i="22"/>
  <c r="H47" i="22"/>
  <c r="N47" i="22"/>
  <c r="AA47" i="22"/>
  <c r="K47" i="22"/>
  <c r="V47" i="22"/>
  <c r="F47" i="22"/>
  <c r="S47" i="22"/>
  <c r="P47" i="22"/>
  <c r="L47" i="22"/>
  <c r="W47" i="22"/>
  <c r="G47" i="22"/>
  <c r="R47" i="22"/>
  <c r="B47" i="22"/>
  <c r="Y47" i="22"/>
  <c r="Q47" i="22"/>
  <c r="I47" i="22"/>
  <c r="E13" i="85"/>
  <c r="F2" i="26" l="1"/>
  <c r="E2" i="22" s="1"/>
  <c r="D19" i="94" s="1"/>
  <c r="F13" i="85"/>
  <c r="I44" i="29"/>
  <c r="H18" i="29"/>
  <c r="H19" i="29" s="1"/>
  <c r="G17" i="29"/>
  <c r="G18" i="29" s="1"/>
  <c r="G19" i="29" s="1"/>
  <c r="D18" i="29"/>
  <c r="D19" i="29" s="1"/>
  <c r="K18" i="29"/>
  <c r="K19" i="29" s="1"/>
  <c r="A12" i="29"/>
  <c r="A11" i="29"/>
  <c r="A10" i="29"/>
  <c r="E12" i="29"/>
  <c r="E11" i="29"/>
  <c r="E10" i="29"/>
  <c r="H11" i="29"/>
  <c r="B7" i="29"/>
  <c r="D6" i="29"/>
  <c r="D5" i="29"/>
  <c r="D4" i="29"/>
  <c r="B10" i="29" l="1"/>
  <c r="C5" i="85"/>
  <c r="C8" i="85" s="1"/>
  <c r="B24" i="92"/>
  <c r="B24" i="89"/>
  <c r="B24" i="37"/>
  <c r="B20" i="92"/>
  <c r="B20" i="89"/>
  <c r="B20" i="37"/>
  <c r="B12" i="29"/>
  <c r="B19" i="29" s="1"/>
  <c r="C5" i="90"/>
  <c r="B11" i="29"/>
  <c r="C5" i="87"/>
  <c r="G2" i="26"/>
  <c r="F2" i="22" s="1"/>
  <c r="E19" i="94" s="1"/>
  <c r="G13" i="85"/>
  <c r="F45" i="29"/>
  <c r="G45" i="29" s="1"/>
  <c r="H45" i="29" s="1"/>
  <c r="I45" i="29" s="1"/>
  <c r="F46" i="29"/>
  <c r="G46" i="29" s="1"/>
  <c r="H46" i="29" s="1"/>
  <c r="I46" i="29" s="1"/>
  <c r="H12" i="29"/>
  <c r="D7" i="29"/>
  <c r="I12" i="29" l="1"/>
  <c r="B17" i="29"/>
  <c r="L17" i="29" s="1"/>
  <c r="F12" i="29"/>
  <c r="B18" i="29"/>
  <c r="B13" i="29"/>
  <c r="F10" i="29"/>
  <c r="I11" i="29"/>
  <c r="F11" i="29"/>
  <c r="C21" i="87"/>
  <c r="C22" i="87"/>
  <c r="C21" i="90"/>
  <c r="C22" i="90"/>
  <c r="C21" i="85"/>
  <c r="C22" i="85"/>
  <c r="C8" i="90"/>
  <c r="C10" i="90" s="1"/>
  <c r="D5" i="90"/>
  <c r="C10" i="85"/>
  <c r="D5" i="85"/>
  <c r="D8" i="85" s="1"/>
  <c r="D5" i="87"/>
  <c r="C8" i="87"/>
  <c r="C10" i="87" s="1"/>
  <c r="I1" i="85"/>
  <c r="I16" i="85" s="1"/>
  <c r="H2" i="26"/>
  <c r="G2" i="22" s="1"/>
  <c r="F19" i="94" s="1"/>
  <c r="H13" i="85"/>
  <c r="B20" i="29" l="1"/>
  <c r="F13" i="29"/>
  <c r="D21" i="87"/>
  <c r="D22" i="87"/>
  <c r="D21" i="85"/>
  <c r="D22" i="85"/>
  <c r="C20" i="90"/>
  <c r="C5" i="91" s="1"/>
  <c r="D21" i="90"/>
  <c r="D22" i="90"/>
  <c r="C20" i="85"/>
  <c r="C5" i="86" s="1"/>
  <c r="C20" i="87"/>
  <c r="C5" i="88" s="1"/>
  <c r="D9" i="85"/>
  <c r="C11" i="85"/>
  <c r="E5" i="85"/>
  <c r="E8" i="85" s="1"/>
  <c r="D8" i="90"/>
  <c r="E5" i="90"/>
  <c r="C11" i="90"/>
  <c r="C18" i="90" s="1"/>
  <c r="D9" i="90"/>
  <c r="C11" i="87"/>
  <c r="C18" i="87" s="1"/>
  <c r="B7" i="22" s="1"/>
  <c r="D9" i="87"/>
  <c r="D8" i="87"/>
  <c r="E5" i="87"/>
  <c r="J1" i="85"/>
  <c r="J16" i="85" s="1"/>
  <c r="I2" i="26"/>
  <c r="H2" i="22" s="1"/>
  <c r="G19" i="94" s="1"/>
  <c r="I13" i="85"/>
  <c r="K7" i="85"/>
  <c r="B11" i="22" l="1"/>
  <c r="B13" i="22"/>
  <c r="B12" i="22"/>
  <c r="D20" i="90"/>
  <c r="D5" i="91" s="1"/>
  <c r="E21" i="87"/>
  <c r="E22" i="87"/>
  <c r="E21" i="90"/>
  <c r="E22" i="90"/>
  <c r="D20" i="85"/>
  <c r="D5" i="86" s="1"/>
  <c r="E21" i="85"/>
  <c r="E22" i="85"/>
  <c r="D20" i="87"/>
  <c r="D5" i="88" s="1"/>
  <c r="D10" i="90"/>
  <c r="D11" i="90" s="1"/>
  <c r="D18" i="90" s="1"/>
  <c r="D10" i="85"/>
  <c r="D11" i="85" s="1"/>
  <c r="B8" i="22"/>
  <c r="C4" i="91"/>
  <c r="C6" i="91" s="1"/>
  <c r="C24" i="90"/>
  <c r="F5" i="90"/>
  <c r="E8" i="90"/>
  <c r="C18" i="85"/>
  <c r="F5" i="85"/>
  <c r="F8" i="85" s="1"/>
  <c r="F5" i="87"/>
  <c r="E8" i="87"/>
  <c r="D10" i="87"/>
  <c r="C24" i="87"/>
  <c r="C4" i="88"/>
  <c r="C6" i="88" s="1"/>
  <c r="K1" i="85"/>
  <c r="K16" i="85" s="1"/>
  <c r="J2" i="26"/>
  <c r="I2" i="22" s="1"/>
  <c r="H19" i="94" s="1"/>
  <c r="J13" i="85"/>
  <c r="L7" i="85"/>
  <c r="C13" i="22" l="1"/>
  <c r="C12" i="22"/>
  <c r="E9" i="90"/>
  <c r="E10" i="90" s="1"/>
  <c r="E20" i="90"/>
  <c r="E5" i="91" s="1"/>
  <c r="F21" i="87"/>
  <c r="F22" i="87"/>
  <c r="F21" i="90"/>
  <c r="F22" i="90"/>
  <c r="E20" i="85"/>
  <c r="E5" i="86" s="1"/>
  <c r="F21" i="85"/>
  <c r="F22" i="85"/>
  <c r="E20" i="87"/>
  <c r="D12" i="22" s="1"/>
  <c r="E9" i="85"/>
  <c r="E10" i="85" s="1"/>
  <c r="D18" i="85"/>
  <c r="C4" i="86"/>
  <c r="C6" i="86" s="1"/>
  <c r="B6" i="22"/>
  <c r="B5" i="22" s="1"/>
  <c r="G5" i="85"/>
  <c r="C24" i="85"/>
  <c r="C8" i="22"/>
  <c r="D24" i="90"/>
  <c r="D4" i="91"/>
  <c r="D6" i="91" s="1"/>
  <c r="G5" i="90"/>
  <c r="F8" i="90"/>
  <c r="E9" i="87"/>
  <c r="E10" i="87" s="1"/>
  <c r="D11" i="87"/>
  <c r="D18" i="87" s="1"/>
  <c r="C7" i="22" s="1"/>
  <c r="G5" i="87"/>
  <c r="F8" i="87"/>
  <c r="L1" i="85"/>
  <c r="L16" i="85" s="1"/>
  <c r="K2" i="26"/>
  <c r="J2" i="22" s="1"/>
  <c r="I19" i="94" s="1"/>
  <c r="K13" i="85"/>
  <c r="M7" i="85"/>
  <c r="E5" i="88" l="1"/>
  <c r="D13" i="22"/>
  <c r="C10" i="22"/>
  <c r="D11" i="22"/>
  <c r="D24" i="97" s="1"/>
  <c r="D28" i="97" s="1"/>
  <c r="D31" i="97" s="1"/>
  <c r="F20" i="90"/>
  <c r="F5" i="91" s="1"/>
  <c r="G21" i="87"/>
  <c r="G22" i="87"/>
  <c r="G21" i="90"/>
  <c r="G22" i="90"/>
  <c r="G21" i="85"/>
  <c r="G22" i="85"/>
  <c r="F20" i="85"/>
  <c r="E11" i="22" s="1"/>
  <c r="F20" i="87"/>
  <c r="F5" i="88" s="1"/>
  <c r="H5" i="85"/>
  <c r="E11" i="85"/>
  <c r="F9" i="85"/>
  <c r="F10" i="85" s="1"/>
  <c r="G8" i="85" s="1"/>
  <c r="H5" i="90"/>
  <c r="G8" i="90"/>
  <c r="D4" i="86"/>
  <c r="D6" i="86" s="1"/>
  <c r="C6" i="22"/>
  <c r="C5" i="22" s="1"/>
  <c r="E11" i="90"/>
  <c r="E18" i="90" s="1"/>
  <c r="F9" i="90"/>
  <c r="F10" i="90" s="1"/>
  <c r="D24" i="85"/>
  <c r="G8" i="87"/>
  <c r="H5" i="87"/>
  <c r="E11" i="87"/>
  <c r="E18" i="87" s="1"/>
  <c r="D7" i="22" s="1"/>
  <c r="F9" i="87"/>
  <c r="F10" i="87" s="1"/>
  <c r="D4" i="88"/>
  <c r="D6" i="88" s="1"/>
  <c r="D24" i="87"/>
  <c r="M1" i="85"/>
  <c r="M16" i="85" s="1"/>
  <c r="L2" i="26"/>
  <c r="K2" i="22" s="1"/>
  <c r="J19" i="94" s="1"/>
  <c r="L13" i="85"/>
  <c r="N7" i="85"/>
  <c r="E24" i="97" l="1"/>
  <c r="E28" i="97" s="1"/>
  <c r="E31" i="97" s="1"/>
  <c r="E22" i="99"/>
  <c r="E23" i="99" s="1"/>
  <c r="D10" i="22"/>
  <c r="E13" i="22"/>
  <c r="G20" i="85"/>
  <c r="G5" i="86" s="1"/>
  <c r="G20" i="87"/>
  <c r="F12" i="22" s="1"/>
  <c r="H21" i="87"/>
  <c r="H22" i="87"/>
  <c r="G20" i="90"/>
  <c r="G5" i="91" s="1"/>
  <c r="E12" i="22"/>
  <c r="F5" i="86"/>
  <c r="H21" i="90"/>
  <c r="H22" i="90"/>
  <c r="H21" i="85"/>
  <c r="H22" i="85"/>
  <c r="F11" i="90"/>
  <c r="F18" i="90" s="1"/>
  <c r="G9" i="90"/>
  <c r="G10" i="90" s="1"/>
  <c r="I5" i="90"/>
  <c r="H8" i="90"/>
  <c r="G9" i="85"/>
  <c r="G10" i="85" s="1"/>
  <c r="H8" i="85" s="1"/>
  <c r="F11" i="85"/>
  <c r="E20" i="99" s="1"/>
  <c r="I5" i="85"/>
  <c r="D8" i="22"/>
  <c r="E24" i="90"/>
  <c r="E4" i="91"/>
  <c r="E6" i="91" s="1"/>
  <c r="E18" i="85"/>
  <c r="E4" i="88"/>
  <c r="E6" i="88" s="1"/>
  <c r="E24" i="87"/>
  <c r="I5" i="87"/>
  <c r="H8" i="87"/>
  <c r="F11" i="87"/>
  <c r="F18" i="87" s="1"/>
  <c r="E7" i="22" s="1"/>
  <c r="G9" i="87"/>
  <c r="G10" i="87" s="1"/>
  <c r="N1" i="85"/>
  <c r="N16" i="85" s="1"/>
  <c r="M2" i="26"/>
  <c r="L2" i="22" s="1"/>
  <c r="K19" i="94" s="1"/>
  <c r="M13" i="85"/>
  <c r="O7" i="85"/>
  <c r="F11" i="22" l="1"/>
  <c r="G5" i="88"/>
  <c r="H20" i="85"/>
  <c r="G11" i="22" s="1"/>
  <c r="I21" i="90"/>
  <c r="I22" i="90"/>
  <c r="F13" i="22"/>
  <c r="H20" i="90"/>
  <c r="G13" i="22" s="1"/>
  <c r="I21" i="85"/>
  <c r="I22" i="85"/>
  <c r="I21" i="87"/>
  <c r="I22" i="87"/>
  <c r="H20" i="87"/>
  <c r="H5" i="88" s="1"/>
  <c r="E4" i="86"/>
  <c r="E6" i="86" s="1"/>
  <c r="D6" i="22"/>
  <c r="F18" i="85"/>
  <c r="I8" i="90"/>
  <c r="J5" i="90"/>
  <c r="E24" i="85"/>
  <c r="G11" i="85"/>
  <c r="F20" i="99" s="1"/>
  <c r="H9" i="85"/>
  <c r="H10" i="85" s="1"/>
  <c r="I8" i="85" s="1"/>
  <c r="G11" i="90"/>
  <c r="G18" i="90" s="1"/>
  <c r="H9" i="90"/>
  <c r="H10" i="90" s="1"/>
  <c r="J5" i="85"/>
  <c r="E8" i="22"/>
  <c r="F24" i="90"/>
  <c r="F4" i="91"/>
  <c r="F6" i="91" s="1"/>
  <c r="G11" i="87"/>
  <c r="G18" i="87" s="1"/>
  <c r="F7" i="22" s="1"/>
  <c r="H9" i="87"/>
  <c r="H10" i="87" s="1"/>
  <c r="J5" i="87"/>
  <c r="I8" i="87"/>
  <c r="F4" i="88"/>
  <c r="F6" i="88" s="1"/>
  <c r="F24" i="87"/>
  <c r="O1" i="85"/>
  <c r="O16" i="85" s="1"/>
  <c r="N2" i="86"/>
  <c r="N2" i="26"/>
  <c r="M2" i="22" s="1"/>
  <c r="L19" i="94" s="1"/>
  <c r="N13" i="85"/>
  <c r="P7" i="85"/>
  <c r="G24" i="97" l="1"/>
  <c r="G28" i="97" s="1"/>
  <c r="G31" i="97" s="1"/>
  <c r="G22" i="99"/>
  <c r="G23" i="99" s="1"/>
  <c r="F24" i="97"/>
  <c r="F28" i="97" s="1"/>
  <c r="F31" i="97" s="1"/>
  <c r="F22" i="99"/>
  <c r="F23" i="99" s="1"/>
  <c r="D5" i="22"/>
  <c r="D15" i="22" s="1"/>
  <c r="D7" i="97"/>
  <c r="D10" i="97" s="1"/>
  <c r="D13" i="97" s="1"/>
  <c r="D33" i="97" s="1"/>
  <c r="H5" i="91"/>
  <c r="G12" i="22"/>
  <c r="H5" i="86"/>
  <c r="J21" i="90"/>
  <c r="J22" i="90"/>
  <c r="I20" i="87"/>
  <c r="I5" i="88" s="1"/>
  <c r="J21" i="85"/>
  <c r="J22" i="85"/>
  <c r="J21" i="87"/>
  <c r="J22" i="87"/>
  <c r="I20" i="85"/>
  <c r="H11" i="22" s="1"/>
  <c r="I20" i="90"/>
  <c r="H13" i="22" s="1"/>
  <c r="I9" i="90"/>
  <c r="I10" i="90" s="1"/>
  <c r="H11" i="90"/>
  <c r="H18" i="90" s="1"/>
  <c r="I9" i="85"/>
  <c r="I10" i="85" s="1"/>
  <c r="J8" i="85" s="1"/>
  <c r="H11" i="85"/>
  <c r="G20" i="99" s="1"/>
  <c r="F8" i="22"/>
  <c r="G24" i="90"/>
  <c r="G4" i="91"/>
  <c r="G6" i="91" s="1"/>
  <c r="F4" i="86"/>
  <c r="F6" i="86" s="1"/>
  <c r="E6" i="22"/>
  <c r="J8" i="90"/>
  <c r="K5" i="90"/>
  <c r="F24" i="85"/>
  <c r="K5" i="85"/>
  <c r="G18" i="85"/>
  <c r="H11" i="87"/>
  <c r="H18" i="87" s="1"/>
  <c r="G7" i="22" s="1"/>
  <c r="I9" i="87"/>
  <c r="I10" i="87" s="1"/>
  <c r="J8" i="87"/>
  <c r="K5" i="87"/>
  <c r="G4" i="88"/>
  <c r="G6" i="88" s="1"/>
  <c r="G24" i="87"/>
  <c r="P1" i="85"/>
  <c r="P16" i="85" s="1"/>
  <c r="O2" i="86"/>
  <c r="O2" i="26"/>
  <c r="N2" i="22" s="1"/>
  <c r="M19" i="94" s="1"/>
  <c r="O13" i="85"/>
  <c r="Q7" i="85"/>
  <c r="H24" i="97" l="1"/>
  <c r="H28" i="97" s="1"/>
  <c r="H31" i="97" s="1"/>
  <c r="H22" i="99"/>
  <c r="H23" i="99" s="1"/>
  <c r="C21" i="94"/>
  <c r="D8" i="99"/>
  <c r="E5" i="22"/>
  <c r="E7" i="97"/>
  <c r="E10" i="97" s="1"/>
  <c r="E13" i="97" s="1"/>
  <c r="E33" i="97" s="1"/>
  <c r="H12" i="22"/>
  <c r="I5" i="91"/>
  <c r="J20" i="85"/>
  <c r="J5" i="86" s="1"/>
  <c r="K21" i="90"/>
  <c r="K22" i="90"/>
  <c r="J20" i="87"/>
  <c r="J5" i="88" s="1"/>
  <c r="K21" i="87"/>
  <c r="K22" i="87"/>
  <c r="K21" i="85"/>
  <c r="K22" i="85"/>
  <c r="I5" i="86"/>
  <c r="J20" i="90"/>
  <c r="J5" i="91" s="1"/>
  <c r="J9" i="85"/>
  <c r="J10" i="85" s="1"/>
  <c r="K8" i="85" s="1"/>
  <c r="I11" i="85"/>
  <c r="H20" i="99" s="1"/>
  <c r="F6" i="22"/>
  <c r="G4" i="86"/>
  <c r="G6" i="86" s="1"/>
  <c r="H18" i="85"/>
  <c r="H24" i="85" s="1"/>
  <c r="G24" i="85"/>
  <c r="K8" i="90"/>
  <c r="L5" i="90"/>
  <c r="G8" i="22"/>
  <c r="H24" i="90"/>
  <c r="H4" i="91"/>
  <c r="H6" i="91" s="1"/>
  <c r="L5" i="85"/>
  <c r="I11" i="90"/>
  <c r="I18" i="90" s="1"/>
  <c r="J9" i="90"/>
  <c r="J10" i="90" s="1"/>
  <c r="K8" i="87"/>
  <c r="L5" i="87"/>
  <c r="I11" i="87"/>
  <c r="I18" i="87" s="1"/>
  <c r="H7" i="22" s="1"/>
  <c r="J9" i="87"/>
  <c r="J10" i="87" s="1"/>
  <c r="H24" i="87"/>
  <c r="H4" i="88"/>
  <c r="H6" i="88" s="1"/>
  <c r="Q1" i="85"/>
  <c r="Q16" i="85" s="1"/>
  <c r="P2" i="86"/>
  <c r="P2" i="26"/>
  <c r="O2" i="22" s="1"/>
  <c r="N19" i="94" s="1"/>
  <c r="P13" i="85"/>
  <c r="R7" i="85"/>
  <c r="F5" i="22" l="1"/>
  <c r="F7" i="97"/>
  <c r="F10" i="97" s="1"/>
  <c r="F13" i="97" s="1"/>
  <c r="F33" i="97" s="1"/>
  <c r="I13" i="22"/>
  <c r="I11" i="22"/>
  <c r="K20" i="87"/>
  <c r="K5" i="88" s="1"/>
  <c r="K20" i="85"/>
  <c r="J11" i="22" s="1"/>
  <c r="L21" i="87"/>
  <c r="L22" i="87"/>
  <c r="I12" i="22"/>
  <c r="L21" i="85"/>
  <c r="L22" i="85"/>
  <c r="L21" i="90"/>
  <c r="L22" i="90"/>
  <c r="K20" i="90"/>
  <c r="K5" i="91" s="1"/>
  <c r="K9" i="90"/>
  <c r="K10" i="90" s="1"/>
  <c r="J11" i="90"/>
  <c r="J18" i="90" s="1"/>
  <c r="L8" i="90"/>
  <c r="M5" i="90"/>
  <c r="I18" i="85"/>
  <c r="I24" i="85" s="1"/>
  <c r="H8" i="22"/>
  <c r="I24" i="90"/>
  <c r="I4" i="91"/>
  <c r="I6" i="91" s="1"/>
  <c r="M5" i="85"/>
  <c r="K9" i="85"/>
  <c r="K10" i="85" s="1"/>
  <c r="L8" i="85" s="1"/>
  <c r="J11" i="85"/>
  <c r="I20" i="99" s="1"/>
  <c r="H4" i="86"/>
  <c r="H6" i="86" s="1"/>
  <c r="G6" i="22"/>
  <c r="M5" i="87"/>
  <c r="L8" i="87"/>
  <c r="I4" i="88"/>
  <c r="I6" i="88" s="1"/>
  <c r="I24" i="87"/>
  <c r="J11" i="87"/>
  <c r="J18" i="87" s="1"/>
  <c r="I7" i="22" s="1"/>
  <c r="K9" i="87"/>
  <c r="K10" i="87" s="1"/>
  <c r="R1" i="85"/>
  <c r="R16" i="85" s="1"/>
  <c r="Q2" i="86"/>
  <c r="Q2" i="26"/>
  <c r="P2" i="22" s="1"/>
  <c r="O19" i="94" s="1"/>
  <c r="Q13" i="85"/>
  <c r="S7" i="85"/>
  <c r="J24" i="97" l="1"/>
  <c r="J28" i="97" s="1"/>
  <c r="J31" i="97" s="1"/>
  <c r="J22" i="99"/>
  <c r="J23" i="99" s="1"/>
  <c r="I24" i="97"/>
  <c r="I28" i="97" s="1"/>
  <c r="I31" i="97" s="1"/>
  <c r="I22" i="99"/>
  <c r="I23" i="99" s="1"/>
  <c r="G5" i="22"/>
  <c r="G7" i="97"/>
  <c r="G10" i="97" s="1"/>
  <c r="G13" i="97" s="1"/>
  <c r="G33" i="97" s="1"/>
  <c r="J12" i="22"/>
  <c r="K5" i="86"/>
  <c r="J13" i="22"/>
  <c r="M21" i="85"/>
  <c r="M22" i="85"/>
  <c r="L20" i="90"/>
  <c r="L5" i="91" s="1"/>
  <c r="L20" i="87"/>
  <c r="K12" i="22" s="1"/>
  <c r="M21" i="87"/>
  <c r="M22" i="87"/>
  <c r="M21" i="90"/>
  <c r="M22" i="90"/>
  <c r="L20" i="85"/>
  <c r="K11" i="22" s="1"/>
  <c r="L9" i="85"/>
  <c r="L10" i="85" s="1"/>
  <c r="M8" i="85" s="1"/>
  <c r="K11" i="85"/>
  <c r="J20" i="99" s="1"/>
  <c r="I4" i="86"/>
  <c r="I6" i="86" s="1"/>
  <c r="H6" i="22"/>
  <c r="N5" i="90"/>
  <c r="M8" i="90"/>
  <c r="J18" i="85"/>
  <c r="J24" i="85" s="1"/>
  <c r="N5" i="85"/>
  <c r="I8" i="22"/>
  <c r="J4" i="91"/>
  <c r="J6" i="91" s="1"/>
  <c r="J24" i="90"/>
  <c r="K11" i="90"/>
  <c r="K18" i="90" s="1"/>
  <c r="L9" i="90"/>
  <c r="L10" i="90" s="1"/>
  <c r="K11" i="87"/>
  <c r="K18" i="87" s="1"/>
  <c r="J7" i="22" s="1"/>
  <c r="L9" i="87"/>
  <c r="L10" i="87" s="1"/>
  <c r="J4" i="88"/>
  <c r="J6" i="88" s="1"/>
  <c r="J24" i="87"/>
  <c r="N5" i="87"/>
  <c r="M8" i="87"/>
  <c r="S1" i="85"/>
  <c r="S16" i="85" s="1"/>
  <c r="R2" i="86"/>
  <c r="R2" i="26"/>
  <c r="Q2" i="22" s="1"/>
  <c r="P19" i="94" s="1"/>
  <c r="R13" i="85"/>
  <c r="T7" i="85"/>
  <c r="K24" i="97" l="1"/>
  <c r="K28" i="97" s="1"/>
  <c r="K31" i="97" s="1"/>
  <c r="K22" i="99"/>
  <c r="K23" i="99" s="1"/>
  <c r="H5" i="22"/>
  <c r="H7" i="97"/>
  <c r="H10" i="97" s="1"/>
  <c r="H13" i="97" s="1"/>
  <c r="H33" i="97" s="1"/>
  <c r="L5" i="86"/>
  <c r="K13" i="22"/>
  <c r="N21" i="90"/>
  <c r="N22" i="90"/>
  <c r="L5" i="88"/>
  <c r="M20" i="90"/>
  <c r="M5" i="91" s="1"/>
  <c r="N21" i="87"/>
  <c r="N22" i="87"/>
  <c r="N21" i="85"/>
  <c r="N22" i="85"/>
  <c r="M20" i="87"/>
  <c r="L12" i="22" s="1"/>
  <c r="M20" i="85"/>
  <c r="L11" i="22" s="1"/>
  <c r="L11" i="90"/>
  <c r="L18" i="90" s="1"/>
  <c r="M9" i="90"/>
  <c r="M10" i="90" s="1"/>
  <c r="N8" i="90"/>
  <c r="O5" i="90"/>
  <c r="O5" i="85"/>
  <c r="M9" i="85"/>
  <c r="M10" i="85" s="1"/>
  <c r="N8" i="85" s="1"/>
  <c r="L11" i="85"/>
  <c r="K20" i="99" s="1"/>
  <c r="K18" i="85"/>
  <c r="J8" i="22"/>
  <c r="K4" i="91"/>
  <c r="K6" i="91" s="1"/>
  <c r="K24" i="90"/>
  <c r="J4" i="86"/>
  <c r="J6" i="86" s="1"/>
  <c r="I6" i="22"/>
  <c r="O5" i="87"/>
  <c r="N8" i="87"/>
  <c r="L11" i="87"/>
  <c r="L18" i="87" s="1"/>
  <c r="K7" i="22" s="1"/>
  <c r="M9" i="87"/>
  <c r="M10" i="87" s="1"/>
  <c r="K24" i="87"/>
  <c r="K4" i="88"/>
  <c r="K6" i="88" s="1"/>
  <c r="T1" i="85"/>
  <c r="T16" i="85" s="1"/>
  <c r="S2" i="86"/>
  <c r="S2" i="26"/>
  <c r="R2" i="22" s="1"/>
  <c r="Q19" i="94" s="1"/>
  <c r="S13" i="85"/>
  <c r="U7" i="85"/>
  <c r="L24" i="97" l="1"/>
  <c r="L28" i="97" s="1"/>
  <c r="L31" i="97" s="1"/>
  <c r="L22" i="99"/>
  <c r="L23" i="99" s="1"/>
  <c r="I5" i="22"/>
  <c r="I7" i="97"/>
  <c r="I10" i="97" s="1"/>
  <c r="I13" i="97" s="1"/>
  <c r="I33" i="97" s="1"/>
  <c r="M5" i="88"/>
  <c r="M5" i="86"/>
  <c r="O21" i="87"/>
  <c r="O22" i="87"/>
  <c r="N20" i="85"/>
  <c r="M11" i="22" s="1"/>
  <c r="L13" i="22"/>
  <c r="O21" i="90"/>
  <c r="O22" i="90"/>
  <c r="O21" i="85"/>
  <c r="O22" i="85"/>
  <c r="N20" i="87"/>
  <c r="N5" i="88" s="1"/>
  <c r="N20" i="90"/>
  <c r="N5" i="91" s="1"/>
  <c r="N9" i="85"/>
  <c r="N10" i="85" s="1"/>
  <c r="O8" i="85" s="1"/>
  <c r="M11" i="85"/>
  <c r="L20" i="99" s="1"/>
  <c r="J6" i="22"/>
  <c r="K4" i="86"/>
  <c r="K6" i="86" s="1"/>
  <c r="L18" i="85"/>
  <c r="L24" i="85" s="1"/>
  <c r="K24" i="85"/>
  <c r="P5" i="85"/>
  <c r="M11" i="90"/>
  <c r="M18" i="90" s="1"/>
  <c r="N9" i="90"/>
  <c r="N10" i="90" s="1"/>
  <c r="P5" i="90"/>
  <c r="O8" i="90"/>
  <c r="K8" i="22"/>
  <c r="L4" i="91"/>
  <c r="L6" i="91" s="1"/>
  <c r="L24" i="90"/>
  <c r="M11" i="87"/>
  <c r="M18" i="87" s="1"/>
  <c r="L7" i="22" s="1"/>
  <c r="N9" i="87"/>
  <c r="N10" i="87" s="1"/>
  <c r="L4" i="88"/>
  <c r="L6" i="88" s="1"/>
  <c r="L24" i="87"/>
  <c r="P5" i="87"/>
  <c r="O8" i="87"/>
  <c r="U1" i="85"/>
  <c r="U16" i="85" s="1"/>
  <c r="T2" i="86"/>
  <c r="T2" i="26"/>
  <c r="S2" i="22" s="1"/>
  <c r="R19" i="94" s="1"/>
  <c r="T13" i="85"/>
  <c r="V7" i="85"/>
  <c r="M24" i="97" l="1"/>
  <c r="M28" i="97" s="1"/>
  <c r="M31" i="97" s="1"/>
  <c r="M22" i="99"/>
  <c r="M23" i="99"/>
  <c r="J5" i="22"/>
  <c r="J7" i="97"/>
  <c r="J10" i="97" s="1"/>
  <c r="J13" i="97" s="1"/>
  <c r="J33" i="97" s="1"/>
  <c r="M12" i="22"/>
  <c r="M13" i="22"/>
  <c r="N5" i="86"/>
  <c r="O20" i="85"/>
  <c r="N11" i="22" s="1"/>
  <c r="P21" i="90"/>
  <c r="P22" i="90"/>
  <c r="P21" i="87"/>
  <c r="P22" i="87"/>
  <c r="P21" i="85"/>
  <c r="P22" i="85"/>
  <c r="O20" i="90"/>
  <c r="O5" i="91" s="1"/>
  <c r="O20" i="87"/>
  <c r="O5" i="88" s="1"/>
  <c r="O9" i="85"/>
  <c r="O10" i="85" s="1"/>
  <c r="P8" i="85" s="1"/>
  <c r="N11" i="85"/>
  <c r="M20" i="99" s="1"/>
  <c r="Q5" i="85"/>
  <c r="L4" i="86"/>
  <c r="L6" i="86" s="1"/>
  <c r="K6" i="22"/>
  <c r="N11" i="90"/>
  <c r="N18" i="90" s="1"/>
  <c r="O9" i="90"/>
  <c r="O10" i="90" s="1"/>
  <c r="L8" i="22"/>
  <c r="M4" i="91"/>
  <c r="M6" i="91" s="1"/>
  <c r="M24" i="90"/>
  <c r="M18" i="85"/>
  <c r="P8" i="90"/>
  <c r="Q5" i="90"/>
  <c r="N11" i="87"/>
  <c r="N18" i="87" s="1"/>
  <c r="M7" i="22" s="1"/>
  <c r="O9" i="87"/>
  <c r="O10" i="87" s="1"/>
  <c r="P8" i="87"/>
  <c r="Q5" i="87"/>
  <c r="M4" i="88"/>
  <c r="M6" i="88" s="1"/>
  <c r="M24" i="87"/>
  <c r="V1" i="85"/>
  <c r="V16" i="85" s="1"/>
  <c r="U2" i="86"/>
  <c r="U2" i="26"/>
  <c r="T2" i="22" s="1"/>
  <c r="S19" i="94" s="1"/>
  <c r="U13" i="85"/>
  <c r="W7" i="85"/>
  <c r="N24" i="97" l="1"/>
  <c r="N28" i="97" s="1"/>
  <c r="N31" i="97" s="1"/>
  <c r="N22" i="99"/>
  <c r="N23" i="99"/>
  <c r="K5" i="22"/>
  <c r="K7" i="97"/>
  <c r="K10" i="97" s="1"/>
  <c r="K13" i="97" s="1"/>
  <c r="K33" i="97" s="1"/>
  <c r="O5" i="86"/>
  <c r="N12" i="22"/>
  <c r="P20" i="87"/>
  <c r="P5" i="88" s="1"/>
  <c r="Q21" i="90"/>
  <c r="Q22" i="90"/>
  <c r="Q21" i="87"/>
  <c r="Q22" i="87"/>
  <c r="P20" i="90"/>
  <c r="O13" i="22" s="1"/>
  <c r="N13" i="22"/>
  <c r="Q21" i="85"/>
  <c r="Q22" i="85"/>
  <c r="P20" i="85"/>
  <c r="P5" i="86" s="1"/>
  <c r="R5" i="90"/>
  <c r="Q8" i="90"/>
  <c r="M8" i="22"/>
  <c r="N4" i="91"/>
  <c r="N6" i="91" s="1"/>
  <c r="N24" i="90"/>
  <c r="R5" i="85"/>
  <c r="P9" i="85"/>
  <c r="P10" i="85" s="1"/>
  <c r="Q8" i="85" s="1"/>
  <c r="O11" i="85"/>
  <c r="N20" i="99" s="1"/>
  <c r="L6" i="22"/>
  <c r="M4" i="86"/>
  <c r="M6" i="86" s="1"/>
  <c r="O11" i="90"/>
  <c r="O18" i="90" s="1"/>
  <c r="P9" i="90"/>
  <c r="P10" i="90" s="1"/>
  <c r="M24" i="85"/>
  <c r="N18" i="85"/>
  <c r="O11" i="87"/>
  <c r="O18" i="87" s="1"/>
  <c r="N7" i="22" s="1"/>
  <c r="P9" i="87"/>
  <c r="P10" i="87" s="1"/>
  <c r="N24" i="87"/>
  <c r="N4" i="88"/>
  <c r="N6" i="88" s="1"/>
  <c r="Q8" i="87"/>
  <c r="R5" i="87"/>
  <c r="W1" i="85"/>
  <c r="W16" i="85" s="1"/>
  <c r="V2" i="86"/>
  <c r="V2" i="26"/>
  <c r="U2" i="22" s="1"/>
  <c r="T19" i="94" s="1"/>
  <c r="V13" i="85"/>
  <c r="X7" i="85"/>
  <c r="L5" i="22" l="1"/>
  <c r="L7" i="97"/>
  <c r="L10" i="97" s="1"/>
  <c r="L13" i="97" s="1"/>
  <c r="L33" i="97" s="1"/>
  <c r="P5" i="91"/>
  <c r="O12" i="22"/>
  <c r="O11" i="22"/>
  <c r="R21" i="85"/>
  <c r="R22" i="85"/>
  <c r="R21" i="90"/>
  <c r="R22" i="90"/>
  <c r="R21" i="87"/>
  <c r="R22" i="87"/>
  <c r="Q20" i="85"/>
  <c r="P11" i="22" s="1"/>
  <c r="Q20" i="87"/>
  <c r="P12" i="22" s="1"/>
  <c r="Q20" i="90"/>
  <c r="Q5" i="91" s="1"/>
  <c r="Q9" i="85"/>
  <c r="Q10" i="85" s="1"/>
  <c r="R8" i="85" s="1"/>
  <c r="P11" i="85"/>
  <c r="N8" i="22"/>
  <c r="O4" i="91"/>
  <c r="O6" i="91" s="1"/>
  <c r="O24" i="90"/>
  <c r="O18" i="85"/>
  <c r="O24" i="85" s="1"/>
  <c r="S5" i="90"/>
  <c r="R8" i="90"/>
  <c r="M6" i="22"/>
  <c r="N4" i="86"/>
  <c r="N6" i="86" s="1"/>
  <c r="N24" i="85"/>
  <c r="Q9" i="90"/>
  <c r="Q10" i="90" s="1"/>
  <c r="P11" i="90"/>
  <c r="P18" i="90" s="1"/>
  <c r="S5" i="85"/>
  <c r="R8" i="87"/>
  <c r="S5" i="87"/>
  <c r="P11" i="87"/>
  <c r="P18" i="87" s="1"/>
  <c r="O7" i="22" s="1"/>
  <c r="Q9" i="87"/>
  <c r="Q10" i="87" s="1"/>
  <c r="O24" i="87"/>
  <c r="O4" i="88"/>
  <c r="O6" i="88" s="1"/>
  <c r="X1" i="85"/>
  <c r="X16" i="85" s="1"/>
  <c r="W2" i="86"/>
  <c r="W2" i="26"/>
  <c r="V2" i="22" s="1"/>
  <c r="U19" i="94" s="1"/>
  <c r="W13" i="85"/>
  <c r="Y7" i="85"/>
  <c r="O24" i="97" l="1"/>
  <c r="O28" i="97" s="1"/>
  <c r="O31" i="97" s="1"/>
  <c r="O22" i="99"/>
  <c r="O23" i="99"/>
  <c r="P24" i="97"/>
  <c r="P28" i="97" s="1"/>
  <c r="P31" i="97" s="1"/>
  <c r="P22" i="99"/>
  <c r="P23" i="99" s="1"/>
  <c r="P18" i="85"/>
  <c r="O6" i="22" s="1"/>
  <c r="O7" i="97" s="1"/>
  <c r="O10" i="97" s="1"/>
  <c r="O13" i="97" s="1"/>
  <c r="O33" i="97" s="1"/>
  <c r="O20" i="99"/>
  <c r="M5" i="22"/>
  <c r="M7" i="97"/>
  <c r="M10" i="97" s="1"/>
  <c r="M13" i="97" s="1"/>
  <c r="M33" i="97" s="1"/>
  <c r="P13" i="22"/>
  <c r="Q5" i="88"/>
  <c r="Q5" i="86"/>
  <c r="S21" i="87"/>
  <c r="S22" i="87"/>
  <c r="S21" i="90"/>
  <c r="S22" i="90"/>
  <c r="R20" i="90"/>
  <c r="R5" i="91" s="1"/>
  <c r="S21" i="85"/>
  <c r="S22" i="85"/>
  <c r="R20" i="87"/>
  <c r="R5" i="88" s="1"/>
  <c r="R20" i="85"/>
  <c r="Q11" i="22" s="1"/>
  <c r="R9" i="85"/>
  <c r="R10" i="85" s="1"/>
  <c r="S8" i="85" s="1"/>
  <c r="Q11" i="85"/>
  <c r="Q11" i="90"/>
  <c r="Q18" i="90" s="1"/>
  <c r="R9" i="90"/>
  <c r="R10" i="90" s="1"/>
  <c r="S8" i="90"/>
  <c r="T5" i="90"/>
  <c r="T5" i="85"/>
  <c r="O8" i="22"/>
  <c r="P4" i="91"/>
  <c r="P6" i="91" s="1"/>
  <c r="P24" i="90"/>
  <c r="O4" i="86"/>
  <c r="O6" i="86" s="1"/>
  <c r="N6" i="22"/>
  <c r="P4" i="88"/>
  <c r="P6" i="88" s="1"/>
  <c r="P24" i="87"/>
  <c r="Q11" i="87"/>
  <c r="Q18" i="87" s="1"/>
  <c r="P7" i="22" s="1"/>
  <c r="R9" i="87"/>
  <c r="R10" i="87" s="1"/>
  <c r="S8" i="87"/>
  <c r="T5" i="87"/>
  <c r="Y1" i="85"/>
  <c r="Y16" i="85" s="1"/>
  <c r="X2" i="86"/>
  <c r="X2" i="26"/>
  <c r="W2" i="22" s="1"/>
  <c r="V19" i="94" s="1"/>
  <c r="X13" i="85"/>
  <c r="Z7" i="85"/>
  <c r="Q24" i="97" l="1"/>
  <c r="Q28" i="97" s="1"/>
  <c r="Q31" i="97" s="1"/>
  <c r="Q22" i="99"/>
  <c r="Q23" i="99" s="1"/>
  <c r="P24" i="85"/>
  <c r="P4" i="86"/>
  <c r="P6" i="86" s="1"/>
  <c r="Q18" i="85"/>
  <c r="Q4" i="86" s="1"/>
  <c r="Q6" i="86" s="1"/>
  <c r="P20" i="99"/>
  <c r="N5" i="22"/>
  <c r="N7" i="97"/>
  <c r="N10" i="97" s="1"/>
  <c r="N13" i="97" s="1"/>
  <c r="N33" i="97" s="1"/>
  <c r="Q13" i="22"/>
  <c r="R5" i="86"/>
  <c r="Q12" i="22"/>
  <c r="T21" i="90"/>
  <c r="T22" i="90"/>
  <c r="S20" i="85"/>
  <c r="R11" i="22" s="1"/>
  <c r="S20" i="90"/>
  <c r="R13" i="22" s="1"/>
  <c r="T21" i="87"/>
  <c r="T22" i="87"/>
  <c r="T21" i="85"/>
  <c r="T22" i="85"/>
  <c r="S20" i="87"/>
  <c r="R12" i="22" s="1"/>
  <c r="P8" i="22"/>
  <c r="Q24" i="90"/>
  <c r="Q4" i="91"/>
  <c r="Q6" i="91" s="1"/>
  <c r="U5" i="85"/>
  <c r="T8" i="90"/>
  <c r="U5" i="90"/>
  <c r="S9" i="85"/>
  <c r="S10" i="85" s="1"/>
  <c r="T8" i="85" s="1"/>
  <c r="R11" i="85"/>
  <c r="Q20" i="99" s="1"/>
  <c r="O5" i="22"/>
  <c r="P6" i="22"/>
  <c r="P7" i="97" s="1"/>
  <c r="P10" i="97" s="1"/>
  <c r="P13" i="97" s="1"/>
  <c r="P33" i="97" s="1"/>
  <c r="R11" i="90"/>
  <c r="R18" i="90" s="1"/>
  <c r="S9" i="90"/>
  <c r="S10" i="90" s="1"/>
  <c r="Q4" i="88"/>
  <c r="Q6" i="88" s="1"/>
  <c r="Q24" i="87"/>
  <c r="R11" i="87"/>
  <c r="R18" i="87" s="1"/>
  <c r="Q7" i="22" s="1"/>
  <c r="S9" i="87"/>
  <c r="S10" i="87" s="1"/>
  <c r="T8" i="87"/>
  <c r="U5" i="87"/>
  <c r="Z1" i="85"/>
  <c r="Z16" i="85" s="1"/>
  <c r="Y2" i="86"/>
  <c r="Y2" i="26"/>
  <c r="X2" i="22" s="1"/>
  <c r="W19" i="94" s="1"/>
  <c r="Y13" i="85"/>
  <c r="AA7" i="85"/>
  <c r="B17" i="76"/>
  <c r="B18" i="76" s="1"/>
  <c r="B19" i="76" s="1"/>
  <c r="B20" i="76" s="1"/>
  <c r="B21" i="76" s="1"/>
  <c r="B22" i="76" s="1"/>
  <c r="B23" i="76" s="1"/>
  <c r="B24" i="76" s="1"/>
  <c r="B25" i="76" s="1"/>
  <c r="B26" i="76" s="1"/>
  <c r="D13" i="76"/>
  <c r="E15" i="76" s="1"/>
  <c r="D16" i="76" s="1"/>
  <c r="D12" i="76"/>
  <c r="D11" i="76"/>
  <c r="D10" i="76"/>
  <c r="D9" i="76"/>
  <c r="D8" i="76"/>
  <c r="D7" i="76"/>
  <c r="D6" i="76"/>
  <c r="E6" i="76" s="1"/>
  <c r="A6" i="76"/>
  <c r="A7" i="76" s="1"/>
  <c r="A8" i="76" s="1"/>
  <c r="A9" i="76" s="1"/>
  <c r="A10" i="76" s="1"/>
  <c r="A11" i="76" s="1"/>
  <c r="A12" i="76" s="1"/>
  <c r="A13" i="76" s="1"/>
  <c r="D5" i="76"/>
  <c r="C24" i="75"/>
  <c r="B21" i="75"/>
  <c r="B8" i="75"/>
  <c r="C6" i="75"/>
  <c r="C4" i="75"/>
  <c r="B11" i="74"/>
  <c r="C11" i="74" s="1"/>
  <c r="C15" i="74" s="1"/>
  <c r="D7" i="74" s="1"/>
  <c r="A11" i="74"/>
  <c r="A15" i="74" s="1"/>
  <c r="A10" i="74"/>
  <c r="A14" i="74" s="1"/>
  <c r="C6" i="74"/>
  <c r="C10" i="74" s="1"/>
  <c r="C9" i="74" s="1"/>
  <c r="C3" i="75" s="1"/>
  <c r="D3" i="74"/>
  <c r="E3" i="74" s="1"/>
  <c r="F3" i="74" s="1"/>
  <c r="G3" i="74" s="1"/>
  <c r="H3" i="74" s="1"/>
  <c r="I3" i="74" s="1"/>
  <c r="J3" i="74" s="1"/>
  <c r="K3" i="74" s="1"/>
  <c r="L3" i="74" s="1"/>
  <c r="M3" i="74" s="1"/>
  <c r="N3" i="74" s="1"/>
  <c r="O3" i="74" s="1"/>
  <c r="P3" i="74" s="1"/>
  <c r="Q3" i="74" s="1"/>
  <c r="R3" i="74" s="1"/>
  <c r="S3" i="74" s="1"/>
  <c r="T3" i="74" s="1"/>
  <c r="U3" i="74" s="1"/>
  <c r="V3" i="74" s="1"/>
  <c r="W3" i="74" s="1"/>
  <c r="X3" i="74" s="1"/>
  <c r="Y3" i="74" s="1"/>
  <c r="Z3" i="74" s="1"/>
  <c r="C2" i="74"/>
  <c r="C55" i="73"/>
  <c r="C60" i="73" s="1"/>
  <c r="C48" i="73"/>
  <c r="C51" i="73" s="1"/>
  <c r="D37" i="73"/>
  <c r="C28" i="73"/>
  <c r="B26" i="73"/>
  <c r="C22" i="73"/>
  <c r="C21" i="73"/>
  <c r="C24" i="73" s="1"/>
  <c r="C25" i="73" s="1"/>
  <c r="D12" i="73"/>
  <c r="D17" i="73" s="1"/>
  <c r="D22" i="73" s="1"/>
  <c r="T11" i="73"/>
  <c r="P7" i="73"/>
  <c r="P12" i="73" s="1"/>
  <c r="P17" i="73" s="1"/>
  <c r="P22" i="73" s="1"/>
  <c r="O7" i="73"/>
  <c r="N7" i="73"/>
  <c r="M7" i="73"/>
  <c r="L7" i="73"/>
  <c r="L12" i="73" s="1"/>
  <c r="L17" i="73" s="1"/>
  <c r="L22" i="73" s="1"/>
  <c r="K7" i="73"/>
  <c r="J7" i="73"/>
  <c r="I7" i="73"/>
  <c r="H7" i="73"/>
  <c r="H12" i="73" s="1"/>
  <c r="H17" i="73" s="1"/>
  <c r="H22" i="73" s="1"/>
  <c r="G7" i="73"/>
  <c r="F7" i="73"/>
  <c r="E7" i="73"/>
  <c r="C4" i="73"/>
  <c r="C34" i="73" s="1"/>
  <c r="Q2" i="73"/>
  <c r="P2" i="73"/>
  <c r="O2" i="73"/>
  <c r="N2" i="73"/>
  <c r="M2" i="73"/>
  <c r="L2" i="73"/>
  <c r="K2" i="73"/>
  <c r="J2" i="73"/>
  <c r="I2" i="73"/>
  <c r="H2" i="73"/>
  <c r="G2" i="73"/>
  <c r="F2" i="73"/>
  <c r="E2" i="73"/>
  <c r="D2" i="73"/>
  <c r="Q30" i="72"/>
  <c r="P30" i="72"/>
  <c r="O30" i="72"/>
  <c r="N30" i="72"/>
  <c r="M30" i="72"/>
  <c r="L30" i="72"/>
  <c r="K30" i="72"/>
  <c r="J30" i="72"/>
  <c r="I30" i="72"/>
  <c r="H30" i="72"/>
  <c r="G30" i="72"/>
  <c r="F30" i="72"/>
  <c r="E30" i="72"/>
  <c r="D30" i="72"/>
  <c r="C30" i="72"/>
  <c r="P29" i="72"/>
  <c r="Q29" i="72" s="1"/>
  <c r="B29" i="72" s="1"/>
  <c r="B27" i="72"/>
  <c r="C12" i="72" s="1"/>
  <c r="C9" i="72"/>
  <c r="C8" i="72"/>
  <c r="D4" i="72"/>
  <c r="E4" i="72" s="1"/>
  <c r="F4" i="72" s="1"/>
  <c r="G4" i="72" s="1"/>
  <c r="H4" i="72" s="1"/>
  <c r="I4" i="72" s="1"/>
  <c r="J4" i="72" s="1"/>
  <c r="K4" i="72" s="1"/>
  <c r="L4" i="72" s="1"/>
  <c r="M4" i="72" s="1"/>
  <c r="N4" i="72" s="1"/>
  <c r="O4" i="72" s="1"/>
  <c r="P4" i="72" s="1"/>
  <c r="Q4" i="72" s="1"/>
  <c r="Q2" i="72"/>
  <c r="P2" i="72"/>
  <c r="O2" i="72"/>
  <c r="N2" i="72"/>
  <c r="M2" i="72"/>
  <c r="L2" i="72"/>
  <c r="K2" i="72"/>
  <c r="J2" i="72"/>
  <c r="I2" i="72"/>
  <c r="H2" i="72"/>
  <c r="G2" i="72"/>
  <c r="F2" i="72"/>
  <c r="E2" i="72"/>
  <c r="D2" i="72"/>
  <c r="C2" i="72"/>
  <c r="E26" i="71"/>
  <c r="D26" i="71"/>
  <c r="C26" i="71"/>
  <c r="C25" i="71"/>
  <c r="T12" i="71"/>
  <c r="S12" i="71"/>
  <c r="R12" i="71"/>
  <c r="Q12" i="71"/>
  <c r="P12" i="71"/>
  <c r="O12" i="71"/>
  <c r="N12" i="71"/>
  <c r="M12" i="71"/>
  <c r="L12" i="71"/>
  <c r="K12" i="71"/>
  <c r="J12" i="71"/>
  <c r="I12" i="71"/>
  <c r="H12" i="71"/>
  <c r="G12" i="71"/>
  <c r="F12" i="71"/>
  <c r="F6" i="71"/>
  <c r="D4" i="71"/>
  <c r="E4" i="71" s="1"/>
  <c r="F4" i="71" s="1"/>
  <c r="G4" i="71" s="1"/>
  <c r="H4" i="71" s="1"/>
  <c r="I4" i="71" s="1"/>
  <c r="J4" i="71" s="1"/>
  <c r="K4" i="71" s="1"/>
  <c r="L4" i="71" s="1"/>
  <c r="M4" i="71" s="1"/>
  <c r="N4" i="71" s="1"/>
  <c r="O4" i="71" s="1"/>
  <c r="P4" i="71" s="1"/>
  <c r="Q4" i="71" s="1"/>
  <c r="R4" i="71" s="1"/>
  <c r="S4" i="71" s="1"/>
  <c r="T4" i="71" s="1"/>
  <c r="D3" i="71"/>
  <c r="E3" i="71" s="1"/>
  <c r="F3" i="71" s="1"/>
  <c r="G3" i="71" s="1"/>
  <c r="H3" i="71" s="1"/>
  <c r="I3" i="71" s="1"/>
  <c r="J3" i="71" s="1"/>
  <c r="K3" i="71" s="1"/>
  <c r="L3" i="71" s="1"/>
  <c r="M3" i="71" s="1"/>
  <c r="N3" i="71" s="1"/>
  <c r="O3" i="71" s="1"/>
  <c r="P3" i="71" s="1"/>
  <c r="Q3" i="71" s="1"/>
  <c r="R3" i="71" s="1"/>
  <c r="S3" i="71" s="1"/>
  <c r="T3" i="71" s="1"/>
  <c r="B2" i="71"/>
  <c r="C2" i="71" s="1"/>
  <c r="D2" i="71" s="1"/>
  <c r="AB84" i="70"/>
  <c r="AA84" i="70"/>
  <c r="Z84" i="70"/>
  <c r="Y84" i="70"/>
  <c r="X84" i="70"/>
  <c r="W84" i="70"/>
  <c r="V84" i="70"/>
  <c r="U84" i="70"/>
  <c r="T84" i="70"/>
  <c r="S84" i="70"/>
  <c r="R84" i="70"/>
  <c r="Q84" i="70"/>
  <c r="O84" i="70"/>
  <c r="N84" i="70"/>
  <c r="M84" i="70"/>
  <c r="L84" i="70"/>
  <c r="K84" i="70"/>
  <c r="J84" i="70"/>
  <c r="I84" i="70"/>
  <c r="H84" i="70"/>
  <c r="G84" i="70"/>
  <c r="F84" i="70"/>
  <c r="E84" i="70"/>
  <c r="AB79" i="70"/>
  <c r="AA79" i="70"/>
  <c r="Z79" i="70"/>
  <c r="Y79" i="70"/>
  <c r="X79" i="70"/>
  <c r="W79" i="70"/>
  <c r="V79" i="70"/>
  <c r="U79" i="70"/>
  <c r="T79" i="70"/>
  <c r="S79" i="70"/>
  <c r="R79" i="70"/>
  <c r="Q79" i="70"/>
  <c r="E73" i="70"/>
  <c r="D68" i="70"/>
  <c r="D85" i="70" s="1"/>
  <c r="AB67" i="70"/>
  <c r="AA67" i="70"/>
  <c r="Z67" i="70"/>
  <c r="Y67" i="70"/>
  <c r="Y31" i="70" s="1"/>
  <c r="Y30" i="70" s="1"/>
  <c r="X67" i="70"/>
  <c r="W67" i="70"/>
  <c r="V67" i="70"/>
  <c r="U67" i="70"/>
  <c r="T67" i="70"/>
  <c r="S67" i="70"/>
  <c r="AB62" i="70"/>
  <c r="AA62" i="70"/>
  <c r="Z62" i="70"/>
  <c r="Y62" i="70"/>
  <c r="X62" i="70"/>
  <c r="W62" i="70"/>
  <c r="W20" i="70" s="1"/>
  <c r="V62" i="70"/>
  <c r="U62" i="70"/>
  <c r="T62" i="70"/>
  <c r="S62" i="70"/>
  <c r="E56" i="70"/>
  <c r="AB50" i="70"/>
  <c r="AA50" i="70"/>
  <c r="Z50" i="70"/>
  <c r="Y50" i="70"/>
  <c r="X50" i="70"/>
  <c r="W50" i="70"/>
  <c r="V50" i="70"/>
  <c r="U50" i="70"/>
  <c r="U31" i="70" s="1"/>
  <c r="U30" i="70" s="1"/>
  <c r="T50" i="70"/>
  <c r="T31" i="70" s="1"/>
  <c r="T30" i="70" s="1"/>
  <c r="AB45" i="70"/>
  <c r="AB20" i="70" s="1"/>
  <c r="AA45" i="70"/>
  <c r="AA20" i="70" s="1"/>
  <c r="Z45" i="70"/>
  <c r="Z20" i="70" s="1"/>
  <c r="Y45" i="70"/>
  <c r="X45" i="70"/>
  <c r="W45" i="70"/>
  <c r="V45" i="70"/>
  <c r="U45" i="70"/>
  <c r="T45" i="70"/>
  <c r="E39" i="70"/>
  <c r="AA31" i="70"/>
  <c r="AA30" i="70" s="1"/>
  <c r="W31" i="70"/>
  <c r="W30" i="70" s="1"/>
  <c r="Y20" i="70"/>
  <c r="U20" i="70"/>
  <c r="E14" i="70"/>
  <c r="C1" i="75" s="1"/>
  <c r="G10" i="70"/>
  <c r="H10" i="70" s="1"/>
  <c r="I10" i="70" s="1"/>
  <c r="J10" i="70" s="1"/>
  <c r="K10" i="70" s="1"/>
  <c r="L10" i="70" s="1"/>
  <c r="M10" i="70" s="1"/>
  <c r="N10" i="70" s="1"/>
  <c r="O10" i="70" s="1"/>
  <c r="P10" i="70" s="1"/>
  <c r="Q10" i="70" s="1"/>
  <c r="R10" i="70" s="1"/>
  <c r="S10" i="70" s="1"/>
  <c r="T10" i="70" s="1"/>
  <c r="U10" i="70" s="1"/>
  <c r="V10" i="70" s="1"/>
  <c r="W10" i="70" s="1"/>
  <c r="X10" i="70" s="1"/>
  <c r="Y10" i="70" s="1"/>
  <c r="Z10" i="70" s="1"/>
  <c r="AA10" i="70" s="1"/>
  <c r="AB10" i="70" s="1"/>
  <c r="E9" i="70"/>
  <c r="F9" i="70" s="1"/>
  <c r="N7" i="70"/>
  <c r="O7" i="70" s="1"/>
  <c r="P7" i="70" s="1"/>
  <c r="Q7" i="70" s="1"/>
  <c r="R7" i="70" s="1"/>
  <c r="S7" i="70" s="1"/>
  <c r="T7" i="70" s="1"/>
  <c r="U7" i="70" s="1"/>
  <c r="V7" i="70" s="1"/>
  <c r="W7" i="70" s="1"/>
  <c r="X7" i="70" s="1"/>
  <c r="Y7" i="70" s="1"/>
  <c r="Z7" i="70" s="1"/>
  <c r="AA7" i="70" s="1"/>
  <c r="AB7" i="70" s="1"/>
  <c r="F7" i="70"/>
  <c r="G7" i="70" s="1"/>
  <c r="H7" i="70" s="1"/>
  <c r="I7" i="70" s="1"/>
  <c r="J7" i="70" s="1"/>
  <c r="K7" i="70" s="1"/>
  <c r="L7" i="70" s="1"/>
  <c r="M7" i="70" s="1"/>
  <c r="L6" i="70"/>
  <c r="M6" i="70" s="1"/>
  <c r="N6" i="70" s="1"/>
  <c r="O6" i="70" s="1"/>
  <c r="P6" i="70" s="1"/>
  <c r="Q6" i="70" s="1"/>
  <c r="R6" i="70" s="1"/>
  <c r="S6" i="70" s="1"/>
  <c r="T6" i="70" s="1"/>
  <c r="U6" i="70" s="1"/>
  <c r="V6" i="70" s="1"/>
  <c r="W6" i="70" s="1"/>
  <c r="X6" i="70" s="1"/>
  <c r="Y6" i="70" s="1"/>
  <c r="Z6" i="70" s="1"/>
  <c r="AA6" i="70" s="1"/>
  <c r="AB6" i="70" s="1"/>
  <c r="K6" i="70"/>
  <c r="F6" i="70"/>
  <c r="G6" i="70" s="1"/>
  <c r="H6" i="70" s="1"/>
  <c r="I6" i="70" s="1"/>
  <c r="J6" i="70" s="1"/>
  <c r="E5" i="70"/>
  <c r="E75" i="70" s="1"/>
  <c r="D5" i="70"/>
  <c r="F4" i="70"/>
  <c r="F58" i="70" s="1"/>
  <c r="E4" i="70"/>
  <c r="E58" i="70" s="1"/>
  <c r="F3" i="70"/>
  <c r="F41" i="70" s="1"/>
  <c r="E3" i="70"/>
  <c r="E41" i="70" s="1"/>
  <c r="F2" i="70"/>
  <c r="F39" i="70" s="1"/>
  <c r="R24" i="97" l="1"/>
  <c r="R28" i="97" s="1"/>
  <c r="R31" i="97" s="1"/>
  <c r="R22" i="99"/>
  <c r="R23" i="99" s="1"/>
  <c r="Q24" i="85"/>
  <c r="C5" i="74"/>
  <c r="E8" i="76"/>
  <c r="V20" i="70"/>
  <c r="E10" i="76"/>
  <c r="Z31" i="70"/>
  <c r="Z30" i="70" s="1"/>
  <c r="X20" i="70"/>
  <c r="C50" i="73"/>
  <c r="C56" i="73" s="1"/>
  <c r="D36" i="73" s="1"/>
  <c r="D39" i="73" s="1"/>
  <c r="E12" i="76"/>
  <c r="V31" i="70"/>
  <c r="V30" i="70" s="1"/>
  <c r="AB31" i="70"/>
  <c r="AB30" i="70" s="1"/>
  <c r="T20" i="70"/>
  <c r="X31" i="70"/>
  <c r="X30" i="70" s="1"/>
  <c r="C2" i="73"/>
  <c r="C61" i="73"/>
  <c r="S5" i="88"/>
  <c r="S5" i="86"/>
  <c r="S5" i="91"/>
  <c r="U21" i="90"/>
  <c r="U22" i="90"/>
  <c r="U21" i="85"/>
  <c r="U22" i="85"/>
  <c r="U21" i="87"/>
  <c r="U22" i="87"/>
  <c r="T20" i="85"/>
  <c r="S11" i="22" s="1"/>
  <c r="T20" i="87"/>
  <c r="T5" i="88" s="1"/>
  <c r="T20" i="90"/>
  <c r="T5" i="91" s="1"/>
  <c r="P5" i="22"/>
  <c r="T9" i="85"/>
  <c r="T10" i="85" s="1"/>
  <c r="U8" i="85" s="1"/>
  <c r="S11" i="85"/>
  <c r="R20" i="99" s="1"/>
  <c r="S11" i="90"/>
  <c r="S18" i="90" s="1"/>
  <c r="T9" i="90"/>
  <c r="T10" i="90" s="1"/>
  <c r="R18" i="85"/>
  <c r="Q8" i="22"/>
  <c r="R24" i="90"/>
  <c r="R4" i="91"/>
  <c r="R6" i="91" s="1"/>
  <c r="V5" i="85"/>
  <c r="V5" i="90"/>
  <c r="U8" i="90"/>
  <c r="S11" i="87"/>
  <c r="S18" i="87" s="1"/>
  <c r="R7" i="22" s="1"/>
  <c r="T9" i="87"/>
  <c r="T10" i="87" s="1"/>
  <c r="R24" i="87"/>
  <c r="R4" i="88"/>
  <c r="R6" i="88" s="1"/>
  <c r="U8" i="87"/>
  <c r="V5" i="87"/>
  <c r="AA1" i="85"/>
  <c r="AA16" i="85" s="1"/>
  <c r="Z2" i="86"/>
  <c r="Z2" i="26"/>
  <c r="Y2" i="22" s="1"/>
  <c r="X19" i="94" s="1"/>
  <c r="C11" i="72"/>
  <c r="C13" i="72" s="1"/>
  <c r="C16" i="72" s="1"/>
  <c r="C19" i="72" s="1"/>
  <c r="Z13" i="85"/>
  <c r="AB7" i="85"/>
  <c r="B31" i="72"/>
  <c r="F51" i="70"/>
  <c r="F59" i="70"/>
  <c r="F76" i="70"/>
  <c r="F42" i="70"/>
  <c r="G9" i="70"/>
  <c r="F60" i="70"/>
  <c r="F68" i="70"/>
  <c r="E85" i="70"/>
  <c r="E83" i="70" s="1"/>
  <c r="G2" i="70"/>
  <c r="E51" i="70"/>
  <c r="G3" i="70"/>
  <c r="E68" i="70"/>
  <c r="G4" i="70"/>
  <c r="F5" i="70"/>
  <c r="D24" i="71"/>
  <c r="D25" i="71" s="1"/>
  <c r="E2" i="71"/>
  <c r="D2" i="74"/>
  <c r="F56" i="70"/>
  <c r="F73" i="70"/>
  <c r="F14" i="70" s="1"/>
  <c r="D1" i="75" s="1"/>
  <c r="E76" i="70"/>
  <c r="E77" i="70" s="1"/>
  <c r="E59" i="70"/>
  <c r="E60" i="70" s="1"/>
  <c r="E42" i="70"/>
  <c r="E16" i="70"/>
  <c r="F8" i="71"/>
  <c r="F11" i="71" s="1"/>
  <c r="G26" i="71"/>
  <c r="F50" i="70" s="1"/>
  <c r="G17" i="71"/>
  <c r="G22" i="71" s="1"/>
  <c r="I17" i="71"/>
  <c r="I22" i="71" s="1"/>
  <c r="K17" i="71"/>
  <c r="K22" i="71" s="1"/>
  <c r="M26" i="71"/>
  <c r="L50" i="70" s="1"/>
  <c r="M17" i="71"/>
  <c r="M22" i="71" s="1"/>
  <c r="O26" i="71"/>
  <c r="N50" i="70" s="1"/>
  <c r="O17" i="71"/>
  <c r="O22" i="71" s="1"/>
  <c r="Q17" i="71"/>
  <c r="Q22" i="71" s="1"/>
  <c r="S26" i="71"/>
  <c r="R50" i="70" s="1"/>
  <c r="S17" i="71"/>
  <c r="S22" i="71" s="1"/>
  <c r="Q27" i="72"/>
  <c r="F17" i="71"/>
  <c r="F22" i="71" s="1"/>
  <c r="H17" i="71"/>
  <c r="H22" i="71" s="1"/>
  <c r="J17" i="71"/>
  <c r="J22" i="71" s="1"/>
  <c r="L17" i="71"/>
  <c r="L22" i="71" s="1"/>
  <c r="N17" i="71"/>
  <c r="N22" i="71" s="1"/>
  <c r="P17" i="71"/>
  <c r="P22" i="71" s="1"/>
  <c r="R17" i="71"/>
  <c r="R22" i="71" s="1"/>
  <c r="T17" i="71"/>
  <c r="T22" i="71" s="1"/>
  <c r="C17" i="72"/>
  <c r="C22" i="72" s="1"/>
  <c r="D27" i="72"/>
  <c r="F27" i="72"/>
  <c r="H27" i="72"/>
  <c r="J27" i="72"/>
  <c r="L27" i="72"/>
  <c r="N27" i="72"/>
  <c r="P27" i="72"/>
  <c r="B32" i="72"/>
  <c r="D4" i="73"/>
  <c r="E12" i="73"/>
  <c r="E17" i="73" s="1"/>
  <c r="E22" i="73" s="1"/>
  <c r="G12" i="73"/>
  <c r="G17" i="73" s="1"/>
  <c r="G22" i="73" s="1"/>
  <c r="I12" i="73"/>
  <c r="I17" i="73" s="1"/>
  <c r="I22" i="73" s="1"/>
  <c r="K12" i="73"/>
  <c r="K17" i="73" s="1"/>
  <c r="K22" i="73" s="1"/>
  <c r="M12" i="73"/>
  <c r="M17" i="73" s="1"/>
  <c r="M22" i="73" s="1"/>
  <c r="O12" i="73"/>
  <c r="O17" i="73" s="1"/>
  <c r="O22" i="73" s="1"/>
  <c r="F12" i="73"/>
  <c r="F17" i="73" s="1"/>
  <c r="F22" i="73" s="1"/>
  <c r="J12" i="73"/>
  <c r="J17" i="73" s="1"/>
  <c r="J22" i="73" s="1"/>
  <c r="N12" i="73"/>
  <c r="N17" i="73" s="1"/>
  <c r="N22" i="73" s="1"/>
  <c r="C23" i="73"/>
  <c r="D6" i="73" s="1"/>
  <c r="P28" i="73"/>
  <c r="N28" i="73"/>
  <c r="L28" i="73"/>
  <c r="J28" i="73"/>
  <c r="H28" i="73"/>
  <c r="F28" i="73"/>
  <c r="D28" i="73"/>
  <c r="Q26" i="73"/>
  <c r="E28" i="73"/>
  <c r="I28" i="73"/>
  <c r="M28" i="73"/>
  <c r="C27" i="72"/>
  <c r="E27" i="72"/>
  <c r="G27" i="72"/>
  <c r="I27" i="72"/>
  <c r="K27" i="72"/>
  <c r="M27" i="72"/>
  <c r="O27" i="72"/>
  <c r="B30" i="72"/>
  <c r="C27" i="73"/>
  <c r="G28" i="73"/>
  <c r="K28" i="73"/>
  <c r="O28" i="73"/>
  <c r="D38" i="73"/>
  <c r="D42" i="73" s="1"/>
  <c r="D43" i="73"/>
  <c r="D49" i="73" s="1"/>
  <c r="D55" i="73" s="1"/>
  <c r="E37" i="73" s="1"/>
  <c r="D15" i="74"/>
  <c r="E7" i="74" s="1"/>
  <c r="D11" i="74"/>
  <c r="C14" i="74"/>
  <c r="E16" i="76"/>
  <c r="E17" i="76" s="1"/>
  <c r="E18" i="76" s="1"/>
  <c r="E19" i="76" s="1"/>
  <c r="E20" i="76" s="1"/>
  <c r="E21" i="76" s="1"/>
  <c r="E22" i="76" s="1"/>
  <c r="E23" i="76" s="1"/>
  <c r="E24" i="76" s="1"/>
  <c r="E25" i="76" s="1"/>
  <c r="E26" i="76" s="1"/>
  <c r="E7" i="76"/>
  <c r="E9" i="76"/>
  <c r="E11" i="76"/>
  <c r="E13" i="76"/>
  <c r="S24" i="97" l="1"/>
  <c r="S28" i="97" s="1"/>
  <c r="S31" i="97" s="1"/>
  <c r="S22" i="99"/>
  <c r="S23" i="99" s="1"/>
  <c r="I26" i="71"/>
  <c r="H50" i="70" s="1"/>
  <c r="K26" i="71"/>
  <c r="J50" i="70" s="1"/>
  <c r="C54" i="73"/>
  <c r="C57" i="73" s="1"/>
  <c r="C59" i="73" s="1"/>
  <c r="C14" i="72"/>
  <c r="Q26" i="71"/>
  <c r="P50" i="70" s="1"/>
  <c r="T5" i="86"/>
  <c r="S13" i="22"/>
  <c r="U20" i="85"/>
  <c r="U5" i="86" s="1"/>
  <c r="V21" i="87"/>
  <c r="V22" i="87"/>
  <c r="S12" i="22"/>
  <c r="V21" i="85"/>
  <c r="V22" i="85"/>
  <c r="V21" i="90"/>
  <c r="V22" i="90"/>
  <c r="U20" i="87"/>
  <c r="T12" i="22" s="1"/>
  <c r="U20" i="90"/>
  <c r="U5" i="91" s="1"/>
  <c r="T11" i="90"/>
  <c r="T18" i="90" s="1"/>
  <c r="U9" i="90"/>
  <c r="U10" i="90" s="1"/>
  <c r="U9" i="85"/>
  <c r="U10" i="85" s="1"/>
  <c r="V8" i="85" s="1"/>
  <c r="T11" i="85"/>
  <c r="S20" i="99" s="1"/>
  <c r="R4" i="86"/>
  <c r="R6" i="86" s="1"/>
  <c r="Q6" i="22"/>
  <c r="R24" i="85"/>
  <c r="W5" i="90"/>
  <c r="V8" i="90"/>
  <c r="W5" i="85"/>
  <c r="R8" i="22"/>
  <c r="S4" i="91"/>
  <c r="S6" i="91" s="1"/>
  <c r="S24" i="90"/>
  <c r="S18" i="85"/>
  <c r="T11" i="87"/>
  <c r="T18" i="87" s="1"/>
  <c r="S7" i="22" s="1"/>
  <c r="U9" i="87"/>
  <c r="U10" i="87" s="1"/>
  <c r="V8" i="87"/>
  <c r="W5" i="87"/>
  <c r="S24" i="87"/>
  <c r="S4" i="88"/>
  <c r="S6" i="88" s="1"/>
  <c r="AB1" i="85"/>
  <c r="AB16" i="85" s="1"/>
  <c r="AA2" i="86"/>
  <c r="AA2" i="26"/>
  <c r="Z2" i="22" s="1"/>
  <c r="Y19" i="94" s="1"/>
  <c r="AA13" i="85"/>
  <c r="C13" i="74"/>
  <c r="D6" i="74"/>
  <c r="E43" i="73"/>
  <c r="E49" i="73" s="1"/>
  <c r="E55" i="73" s="1"/>
  <c r="F37" i="73" s="1"/>
  <c r="D44" i="73"/>
  <c r="D48" i="73" s="1"/>
  <c r="D45" i="73"/>
  <c r="O7" i="72"/>
  <c r="P67" i="70"/>
  <c r="G7" i="72"/>
  <c r="H67" i="70"/>
  <c r="H31" i="70" s="1"/>
  <c r="H30" i="70" s="1"/>
  <c r="N7" i="72"/>
  <c r="O67" i="70"/>
  <c r="J7" i="72"/>
  <c r="K67" i="70"/>
  <c r="D17" i="76"/>
  <c r="D18" i="76" s="1"/>
  <c r="D19" i="76" s="1"/>
  <c r="D20" i="76" s="1"/>
  <c r="D21" i="76" s="1"/>
  <c r="D22" i="76" s="1"/>
  <c r="D60" i="73"/>
  <c r="D61" i="73" s="1"/>
  <c r="M7" i="72"/>
  <c r="N67" i="70"/>
  <c r="N31" i="70" s="1"/>
  <c r="N30" i="70" s="1"/>
  <c r="I7" i="72"/>
  <c r="J67" i="70"/>
  <c r="J31" i="70" s="1"/>
  <c r="J30" i="70" s="1"/>
  <c r="E7" i="72"/>
  <c r="F67" i="70"/>
  <c r="F66" i="70" s="1"/>
  <c r="Q28" i="73"/>
  <c r="B28" i="73" s="1"/>
  <c r="Q7" i="73"/>
  <c r="Q12" i="73" s="1"/>
  <c r="Q17" i="73" s="1"/>
  <c r="P84" i="70"/>
  <c r="D9" i="73"/>
  <c r="D8" i="73"/>
  <c r="D11" i="73" s="1"/>
  <c r="D34" i="73"/>
  <c r="E4" i="73"/>
  <c r="P7" i="72"/>
  <c r="Q67" i="70"/>
  <c r="L7" i="72"/>
  <c r="M67" i="70"/>
  <c r="H7" i="72"/>
  <c r="I67" i="70"/>
  <c r="D7" i="72"/>
  <c r="E67" i="70"/>
  <c r="E66" i="70" s="1"/>
  <c r="B25" i="72"/>
  <c r="T26" i="71"/>
  <c r="S50" i="70" s="1"/>
  <c r="R26" i="71"/>
  <c r="Q50" i="70" s="1"/>
  <c r="P26" i="71"/>
  <c r="O50" i="70" s="1"/>
  <c r="N26" i="71"/>
  <c r="M50" i="70" s="1"/>
  <c r="L26" i="71"/>
  <c r="K50" i="70" s="1"/>
  <c r="J26" i="71"/>
  <c r="I50" i="70" s="1"/>
  <c r="H26" i="71"/>
  <c r="G50" i="70" s="1"/>
  <c r="F26" i="71"/>
  <c r="Q7" i="72"/>
  <c r="R67" i="70"/>
  <c r="R31" i="70" s="1"/>
  <c r="R30" i="70" s="1"/>
  <c r="C18" i="72"/>
  <c r="C21" i="72" s="1"/>
  <c r="F13" i="71"/>
  <c r="F16" i="71" s="1"/>
  <c r="E17" i="70"/>
  <c r="E18" i="70" s="1"/>
  <c r="G58" i="70"/>
  <c r="H4" i="70"/>
  <c r="E43" i="70"/>
  <c r="E2" i="74"/>
  <c r="G73" i="70"/>
  <c r="G14" i="70" s="1"/>
  <c r="E1" i="75" s="1"/>
  <c r="G56" i="70"/>
  <c r="G39" i="70"/>
  <c r="H2" i="70"/>
  <c r="F17" i="70"/>
  <c r="F43" i="70"/>
  <c r="E11" i="74"/>
  <c r="E15" i="74" s="1"/>
  <c r="F7" i="74" s="1"/>
  <c r="K7" i="72"/>
  <c r="L67" i="70"/>
  <c r="L31" i="70" s="1"/>
  <c r="L30" i="70" s="1"/>
  <c r="F7" i="72"/>
  <c r="G67" i="70"/>
  <c r="F49" i="70"/>
  <c r="E24" i="71"/>
  <c r="E25" i="71" s="1"/>
  <c r="F2" i="71"/>
  <c r="F14" i="71" s="1"/>
  <c r="F75" i="70"/>
  <c r="G5" i="70"/>
  <c r="G41" i="70"/>
  <c r="H3" i="70"/>
  <c r="G76" i="70"/>
  <c r="G59" i="70"/>
  <c r="G42" i="70"/>
  <c r="H9" i="70"/>
  <c r="Q5" i="22" l="1"/>
  <c r="Q7" i="97"/>
  <c r="Q10" i="97" s="1"/>
  <c r="Q13" i="97" s="1"/>
  <c r="Q33" i="97" s="1"/>
  <c r="P31" i="70"/>
  <c r="P30" i="70" s="1"/>
  <c r="F31" i="70"/>
  <c r="F30" i="70" s="1"/>
  <c r="G17" i="70"/>
  <c r="U5" i="88"/>
  <c r="T13" i="22"/>
  <c r="T11" i="22"/>
  <c r="W21" i="87"/>
  <c r="W22" i="87"/>
  <c r="V20" i="90"/>
  <c r="U13" i="22" s="1"/>
  <c r="W21" i="90"/>
  <c r="W22" i="90"/>
  <c r="V20" i="87"/>
  <c r="U12" i="22" s="1"/>
  <c r="W21" i="85"/>
  <c r="W22" i="85"/>
  <c r="V20" i="85"/>
  <c r="U11" i="22" s="1"/>
  <c r="W8" i="90"/>
  <c r="X5" i="90"/>
  <c r="V9" i="85"/>
  <c r="V10" i="85" s="1"/>
  <c r="W8" i="85" s="1"/>
  <c r="U11" i="85"/>
  <c r="T20" i="99" s="1"/>
  <c r="R6" i="22"/>
  <c r="S4" i="86"/>
  <c r="S6" i="86" s="1"/>
  <c r="X5" i="85"/>
  <c r="T18" i="85"/>
  <c r="U11" i="90"/>
  <c r="U18" i="90" s="1"/>
  <c r="V9" i="90"/>
  <c r="V10" i="90" s="1"/>
  <c r="S24" i="85"/>
  <c r="S8" i="22"/>
  <c r="T24" i="90"/>
  <c r="T4" i="91"/>
  <c r="T6" i="91" s="1"/>
  <c r="X5" i="87"/>
  <c r="W8" i="87"/>
  <c r="U11" i="87"/>
  <c r="U18" i="87" s="1"/>
  <c r="T7" i="22" s="1"/>
  <c r="V9" i="87"/>
  <c r="V10" i="87" s="1"/>
  <c r="T4" i="88"/>
  <c r="T6" i="88" s="1"/>
  <c r="T24" i="87"/>
  <c r="AB2" i="26"/>
  <c r="AA2" i="22" s="1"/>
  <c r="Z19" i="94" s="1"/>
  <c r="AB2" i="86"/>
  <c r="AB13" i="85"/>
  <c r="G51" i="70"/>
  <c r="G43" i="70"/>
  <c r="F85" i="70"/>
  <c r="F83" i="70" s="1"/>
  <c r="F77" i="70"/>
  <c r="F16" i="70"/>
  <c r="F18" i="70" s="1"/>
  <c r="F2" i="74"/>
  <c r="H56" i="70"/>
  <c r="H73" i="70"/>
  <c r="H14" i="70" s="1"/>
  <c r="F1" i="75" s="1"/>
  <c r="H39" i="70"/>
  <c r="I2" i="70"/>
  <c r="K31" i="70"/>
  <c r="K30" i="70" s="1"/>
  <c r="O31" i="70"/>
  <c r="O30" i="70" s="1"/>
  <c r="H59" i="70"/>
  <c r="H76" i="70"/>
  <c r="H42" i="70"/>
  <c r="I9" i="70"/>
  <c r="I3" i="70"/>
  <c r="I41" i="70" s="1"/>
  <c r="H41" i="70"/>
  <c r="G75" i="70"/>
  <c r="H5" i="70"/>
  <c r="G2" i="71"/>
  <c r="H2" i="71" s="1"/>
  <c r="I2" i="71" s="1"/>
  <c r="J2" i="71" s="1"/>
  <c r="K2" i="71" s="1"/>
  <c r="L2" i="71" s="1"/>
  <c r="M2" i="71" s="1"/>
  <c r="N2" i="71" s="1"/>
  <c r="O2" i="71" s="1"/>
  <c r="P2" i="71" s="1"/>
  <c r="Q2" i="71" s="1"/>
  <c r="R2" i="71" s="1"/>
  <c r="S2" i="71" s="1"/>
  <c r="T2" i="71" s="1"/>
  <c r="F9" i="71"/>
  <c r="F12" i="72"/>
  <c r="F17" i="72" s="1"/>
  <c r="F22" i="72" s="1"/>
  <c r="G68" i="70"/>
  <c r="G66" i="70" s="1"/>
  <c r="G60" i="70"/>
  <c r="F19" i="71"/>
  <c r="F18" i="71"/>
  <c r="F21" i="71" s="1"/>
  <c r="C23" i="72"/>
  <c r="D6" i="72" s="1"/>
  <c r="C24" i="72"/>
  <c r="Q12" i="72"/>
  <c r="Q17" i="72" s="1"/>
  <c r="Q22" i="72" s="1"/>
  <c r="E50" i="70"/>
  <c r="B26" i="71"/>
  <c r="I31" i="70"/>
  <c r="I30" i="70" s="1"/>
  <c r="M31" i="70"/>
  <c r="M30" i="70" s="1"/>
  <c r="Q31" i="70"/>
  <c r="Q30" i="70" s="1"/>
  <c r="H12" i="72"/>
  <c r="H17" i="72" s="1"/>
  <c r="H22" i="72" s="1"/>
  <c r="P12" i="72"/>
  <c r="P17" i="72" s="1"/>
  <c r="P22" i="72" s="1"/>
  <c r="I12" i="72"/>
  <c r="I17" i="72" s="1"/>
  <c r="I22" i="72" s="1"/>
  <c r="J12" i="72"/>
  <c r="J17" i="72" s="1"/>
  <c r="J22" i="72" s="1"/>
  <c r="O12" i="72"/>
  <c r="O17" i="72" s="1"/>
  <c r="O22" i="72" s="1"/>
  <c r="E60" i="73"/>
  <c r="E61" i="73" s="1"/>
  <c r="D10" i="74"/>
  <c r="D9" i="74" s="1"/>
  <c r="D3" i="75" s="1"/>
  <c r="D5" i="74"/>
  <c r="K12" i="72"/>
  <c r="K17" i="72" s="1"/>
  <c r="K22" i="72" s="1"/>
  <c r="F11" i="74"/>
  <c r="F15" i="74" s="1"/>
  <c r="G7" i="74" s="1"/>
  <c r="H58" i="70"/>
  <c r="I4" i="70"/>
  <c r="G49" i="70"/>
  <c r="G31" i="70"/>
  <c r="G30" i="70" s="1"/>
  <c r="S31" i="70"/>
  <c r="S30" i="70" s="1"/>
  <c r="D12" i="72"/>
  <c r="D17" i="72" s="1"/>
  <c r="D22" i="72" s="1"/>
  <c r="L12" i="72"/>
  <c r="L17" i="72" s="1"/>
  <c r="L22" i="72" s="1"/>
  <c r="E34" i="73"/>
  <c r="F4" i="73"/>
  <c r="D14" i="73"/>
  <c r="D13" i="73"/>
  <c r="D16" i="73" s="1"/>
  <c r="E12" i="72"/>
  <c r="E17" i="72" s="1"/>
  <c r="E22" i="72" s="1"/>
  <c r="M12" i="72"/>
  <c r="M17" i="72" s="1"/>
  <c r="M22" i="72" s="1"/>
  <c r="D23" i="76"/>
  <c r="D24" i="76" s="1"/>
  <c r="D25" i="76" s="1"/>
  <c r="J3" i="70"/>
  <c r="N12" i="72"/>
  <c r="N17" i="72" s="1"/>
  <c r="N22" i="72" s="1"/>
  <c r="G12" i="72"/>
  <c r="G17" i="72" s="1"/>
  <c r="G22" i="72" s="1"/>
  <c r="D51" i="73"/>
  <c r="D50" i="73"/>
  <c r="F43" i="73"/>
  <c r="F49" i="73" s="1"/>
  <c r="F55" i="73" s="1"/>
  <c r="G37" i="73" s="1"/>
  <c r="U24" i="97" l="1"/>
  <c r="U28" i="97" s="1"/>
  <c r="U31" i="97" s="1"/>
  <c r="U22" i="99"/>
  <c r="U23" i="99" s="1"/>
  <c r="T24" i="97"/>
  <c r="T28" i="97" s="1"/>
  <c r="T31" i="97" s="1"/>
  <c r="T22" i="99"/>
  <c r="T23" i="99" s="1"/>
  <c r="R5" i="22"/>
  <c r="R7" i="97"/>
  <c r="R10" i="97" s="1"/>
  <c r="R13" i="97" s="1"/>
  <c r="R33" i="97" s="1"/>
  <c r="F60" i="73"/>
  <c r="F61" i="73" s="1"/>
  <c r="V5" i="91"/>
  <c r="V5" i="88"/>
  <c r="V5" i="86"/>
  <c r="W20" i="90"/>
  <c r="V13" i="22" s="1"/>
  <c r="W20" i="85"/>
  <c r="V11" i="22" s="1"/>
  <c r="X21" i="87"/>
  <c r="X22" i="87"/>
  <c r="X21" i="85"/>
  <c r="X22" i="85"/>
  <c r="X21" i="90"/>
  <c r="X22" i="90"/>
  <c r="W20" i="87"/>
  <c r="V12" i="22" s="1"/>
  <c r="U10" i="22"/>
  <c r="V11" i="90"/>
  <c r="V18" i="90" s="1"/>
  <c r="W9" i="90"/>
  <c r="W10" i="90" s="1"/>
  <c r="Y5" i="85"/>
  <c r="W9" i="85"/>
  <c r="W10" i="85" s="1"/>
  <c r="X8" i="85" s="1"/>
  <c r="V11" i="85"/>
  <c r="U20" i="99" s="1"/>
  <c r="T8" i="22"/>
  <c r="U4" i="91"/>
  <c r="U6" i="91" s="1"/>
  <c r="U24" i="90"/>
  <c r="X8" i="90"/>
  <c r="Y5" i="90"/>
  <c r="T4" i="86"/>
  <c r="T6" i="86" s="1"/>
  <c r="S6" i="22"/>
  <c r="T24" i="85"/>
  <c r="U18" i="85"/>
  <c r="U4" i="88"/>
  <c r="U6" i="88" s="1"/>
  <c r="U24" i="87"/>
  <c r="X8" i="87"/>
  <c r="Y5" i="87"/>
  <c r="V11" i="87"/>
  <c r="V18" i="87" s="1"/>
  <c r="U7" i="22" s="1"/>
  <c r="W9" i="87"/>
  <c r="W10" i="87" s="1"/>
  <c r="G11" i="74"/>
  <c r="G15" i="74" s="1"/>
  <c r="H7" i="74" s="1"/>
  <c r="D26" i="76"/>
  <c r="M4" i="70"/>
  <c r="I58" i="70"/>
  <c r="J4" i="70"/>
  <c r="C26" i="72"/>
  <c r="C28" i="72"/>
  <c r="F24" i="71"/>
  <c r="F23" i="71"/>
  <c r="F25" i="71"/>
  <c r="H75" i="70"/>
  <c r="H16" i="70" s="1"/>
  <c r="I5" i="70"/>
  <c r="H51" i="70"/>
  <c r="H49" i="70" s="1"/>
  <c r="H43" i="70"/>
  <c r="I76" i="70"/>
  <c r="I59" i="70"/>
  <c r="I42" i="70"/>
  <c r="J9" i="70"/>
  <c r="G43" i="73"/>
  <c r="G49" i="73" s="1"/>
  <c r="G55" i="73" s="1"/>
  <c r="H37" i="73" s="1"/>
  <c r="D56" i="73"/>
  <c r="E36" i="73" s="1"/>
  <c r="D54" i="73"/>
  <c r="D57" i="73" s="1"/>
  <c r="D59" i="73" s="1"/>
  <c r="J41" i="70"/>
  <c r="K3" i="70"/>
  <c r="D19" i="73"/>
  <c r="D18" i="73"/>
  <c r="D21" i="73" s="1"/>
  <c r="G4" i="73"/>
  <c r="F34" i="73"/>
  <c r="H60" i="70"/>
  <c r="H68" i="70"/>
  <c r="H66" i="70" s="1"/>
  <c r="D14" i="74"/>
  <c r="E49" i="70"/>
  <c r="E31" i="70"/>
  <c r="E30" i="70" s="1"/>
  <c r="D9" i="72"/>
  <c r="D8" i="72"/>
  <c r="D11" i="72" s="1"/>
  <c r="G77" i="70"/>
  <c r="G85" i="70"/>
  <c r="G83" i="70" s="1"/>
  <c r="I51" i="70"/>
  <c r="I49" i="70" s="1"/>
  <c r="I43" i="70"/>
  <c r="H17" i="70"/>
  <c r="G2" i="74"/>
  <c r="I73" i="70"/>
  <c r="I14" i="70" s="1"/>
  <c r="G1" i="75" s="1"/>
  <c r="I56" i="70"/>
  <c r="I39" i="70"/>
  <c r="J2" i="70"/>
  <c r="G16" i="70"/>
  <c r="G18" i="70" s="1"/>
  <c r="V24" i="97" l="1"/>
  <c r="V28" i="97" s="1"/>
  <c r="V31" i="97" s="1"/>
  <c r="V22" i="99"/>
  <c r="V23" i="99"/>
  <c r="S5" i="22"/>
  <c r="S7" i="97"/>
  <c r="S10" i="97" s="1"/>
  <c r="S13" i="97" s="1"/>
  <c r="S33" i="97" s="1"/>
  <c r="W5" i="91"/>
  <c r="I17" i="70"/>
  <c r="W5" i="86"/>
  <c r="X20" i="85"/>
  <c r="W11" i="22" s="1"/>
  <c r="W5" i="88"/>
  <c r="X20" i="90"/>
  <c r="W13" i="22" s="1"/>
  <c r="X20" i="87"/>
  <c r="X5" i="88" s="1"/>
  <c r="Y21" i="85"/>
  <c r="Y22" i="85"/>
  <c r="Y21" i="87"/>
  <c r="Y22" i="87"/>
  <c r="Y21" i="90"/>
  <c r="Y22" i="90"/>
  <c r="U4" i="86"/>
  <c r="U6" i="86" s="1"/>
  <c r="T6" i="22"/>
  <c r="U24" i="85"/>
  <c r="X9" i="85"/>
  <c r="X10" i="85" s="1"/>
  <c r="Y8" i="85" s="1"/>
  <c r="W11" i="85"/>
  <c r="V20" i="99" s="1"/>
  <c r="Z5" i="90"/>
  <c r="Y8" i="90"/>
  <c r="W11" i="90"/>
  <c r="W18" i="90" s="1"/>
  <c r="X9" i="90"/>
  <c r="X10" i="90" s="1"/>
  <c r="V18" i="85"/>
  <c r="V24" i="85" s="1"/>
  <c r="U8" i="22"/>
  <c r="V4" i="91"/>
  <c r="V6" i="91" s="1"/>
  <c r="V24" i="90"/>
  <c r="V10" i="22"/>
  <c r="Z5" i="85"/>
  <c r="Z5" i="87"/>
  <c r="Y8" i="87"/>
  <c r="V24" i="87"/>
  <c r="V4" i="88"/>
  <c r="V6" i="88" s="1"/>
  <c r="W11" i="87"/>
  <c r="W18" i="87" s="1"/>
  <c r="V7" i="22" s="1"/>
  <c r="X9" i="87"/>
  <c r="X10" i="87" s="1"/>
  <c r="H11" i="74"/>
  <c r="H15" i="74" s="1"/>
  <c r="I7" i="74" s="1"/>
  <c r="D14" i="72"/>
  <c r="D13" i="72"/>
  <c r="D16" i="72" s="1"/>
  <c r="E6" i="74"/>
  <c r="D13" i="74"/>
  <c r="G34" i="73"/>
  <c r="H4" i="73"/>
  <c r="J51" i="70"/>
  <c r="J49" i="70" s="1"/>
  <c r="E39" i="73"/>
  <c r="E38" i="73"/>
  <c r="E42" i="73" s="1"/>
  <c r="H43" i="73"/>
  <c r="H49" i="73" s="1"/>
  <c r="H55" i="73" s="1"/>
  <c r="I37" i="73" s="1"/>
  <c r="H18" i="70"/>
  <c r="I75" i="70"/>
  <c r="J5" i="70"/>
  <c r="E45" i="70"/>
  <c r="G6" i="71"/>
  <c r="I68" i="70"/>
  <c r="I66" i="70" s="1"/>
  <c r="I60" i="70"/>
  <c r="H2" i="74"/>
  <c r="J56" i="70"/>
  <c r="J73" i="70"/>
  <c r="J14" i="70" s="1"/>
  <c r="H1" i="75" s="1"/>
  <c r="J39" i="70"/>
  <c r="K2" i="70"/>
  <c r="I16" i="70"/>
  <c r="I18" i="70" s="1"/>
  <c r="D24" i="73"/>
  <c r="D25" i="73" s="1"/>
  <c r="D23" i="73"/>
  <c r="E6" i="73" s="1"/>
  <c r="K41" i="70"/>
  <c r="L3" i="70"/>
  <c r="G60" i="73"/>
  <c r="G61" i="73" s="1"/>
  <c r="J59" i="70"/>
  <c r="J76" i="70"/>
  <c r="K9" i="70"/>
  <c r="J42" i="70"/>
  <c r="J43" i="70" s="1"/>
  <c r="H85" i="70"/>
  <c r="H83" i="70" s="1"/>
  <c r="H77" i="70"/>
  <c r="C33" i="72"/>
  <c r="C34" i="72" s="1"/>
  <c r="C35" i="72" s="1"/>
  <c r="J58" i="70"/>
  <c r="K4" i="70"/>
  <c r="M58" i="70"/>
  <c r="M5" i="70"/>
  <c r="N4" i="70"/>
  <c r="W24" i="97" l="1"/>
  <c r="W28" i="97" s="1"/>
  <c r="W31" i="97" s="1"/>
  <c r="W22" i="99"/>
  <c r="W23" i="99" s="1"/>
  <c r="X5" i="86"/>
  <c r="T5" i="22"/>
  <c r="T7" i="97"/>
  <c r="T10" i="97" s="1"/>
  <c r="T13" i="97" s="1"/>
  <c r="T33" i="97" s="1"/>
  <c r="H60" i="73"/>
  <c r="H61" i="73" s="1"/>
  <c r="D27" i="73"/>
  <c r="W12" i="22"/>
  <c r="W10" i="22" s="1"/>
  <c r="X5" i="91"/>
  <c r="Y20" i="90"/>
  <c r="X13" i="22" s="1"/>
  <c r="Y20" i="85"/>
  <c r="X11" i="22" s="1"/>
  <c r="Y20" i="87"/>
  <c r="Y5" i="88" s="1"/>
  <c r="Z21" i="87"/>
  <c r="Z22" i="87"/>
  <c r="Z21" i="85"/>
  <c r="Z22" i="85"/>
  <c r="Z21" i="90"/>
  <c r="Z22" i="90"/>
  <c r="Y9" i="85"/>
  <c r="Y10" i="85" s="1"/>
  <c r="Z8" i="85" s="1"/>
  <c r="X11" i="85"/>
  <c r="W20" i="99" s="1"/>
  <c r="X11" i="90"/>
  <c r="X18" i="90" s="1"/>
  <c r="Y9" i="90"/>
  <c r="Y10" i="90" s="1"/>
  <c r="Z8" i="90"/>
  <c r="AA5" i="90"/>
  <c r="AA5" i="85"/>
  <c r="V8" i="22"/>
  <c r="W24" i="90"/>
  <c r="W4" i="91"/>
  <c r="W6" i="91" s="1"/>
  <c r="W18" i="85"/>
  <c r="W24" i="85" s="1"/>
  <c r="U6" i="22"/>
  <c r="V4" i="86"/>
  <c r="V6" i="86" s="1"/>
  <c r="X11" i="87"/>
  <c r="X18" i="87" s="1"/>
  <c r="W7" i="22" s="1"/>
  <c r="Y9" i="87"/>
  <c r="Y10" i="87" s="1"/>
  <c r="W24" i="87"/>
  <c r="W4" i="88"/>
  <c r="W6" i="88" s="1"/>
  <c r="Z8" i="87"/>
  <c r="AA5" i="87"/>
  <c r="I11" i="74"/>
  <c r="I15" i="74" s="1"/>
  <c r="J7" i="74" s="1"/>
  <c r="M75" i="70"/>
  <c r="N5" i="70"/>
  <c r="K58" i="70"/>
  <c r="L4" i="70"/>
  <c r="L58" i="70" s="1"/>
  <c r="K76" i="70"/>
  <c r="K59" i="70"/>
  <c r="K42" i="70"/>
  <c r="L9" i="70"/>
  <c r="L41" i="70"/>
  <c r="M3" i="70"/>
  <c r="E9" i="73"/>
  <c r="E8" i="73"/>
  <c r="E11" i="73" s="1"/>
  <c r="I2" i="74"/>
  <c r="K73" i="70"/>
  <c r="K14" i="70" s="1"/>
  <c r="I1" i="75" s="1"/>
  <c r="K56" i="70"/>
  <c r="K39" i="70"/>
  <c r="L2" i="70"/>
  <c r="G8" i="71"/>
  <c r="G11" i="71" s="1"/>
  <c r="G9" i="71"/>
  <c r="J75" i="70"/>
  <c r="K5" i="70"/>
  <c r="H34" i="73"/>
  <c r="I4" i="73"/>
  <c r="E10" i="74"/>
  <c r="E9" i="74" s="1"/>
  <c r="E3" i="75" s="1"/>
  <c r="E5" i="74"/>
  <c r="N58" i="70"/>
  <c r="O4" i="70"/>
  <c r="M68" i="70"/>
  <c r="M66" i="70" s="1"/>
  <c r="J60" i="70"/>
  <c r="J68" i="70"/>
  <c r="J66" i="70" s="1"/>
  <c r="J17" i="70"/>
  <c r="K51" i="70"/>
  <c r="K49" i="70" s="1"/>
  <c r="K43" i="70"/>
  <c r="E47" i="70"/>
  <c r="E53" i="70" s="1"/>
  <c r="I77" i="70"/>
  <c r="I85" i="70"/>
  <c r="I83" i="70" s="1"/>
  <c r="I43" i="73"/>
  <c r="I49" i="73" s="1"/>
  <c r="I55" i="73" s="1"/>
  <c r="J37" i="73" s="1"/>
  <c r="I60" i="73"/>
  <c r="I61" i="73" s="1"/>
  <c r="E45" i="73"/>
  <c r="E44" i="73"/>
  <c r="E48" i="73" s="1"/>
  <c r="J16" i="70"/>
  <c r="D19" i="72"/>
  <c r="D18" i="72"/>
  <c r="D21" i="72" s="1"/>
  <c r="X24" i="97" l="1"/>
  <c r="X28" i="97" s="1"/>
  <c r="X31" i="97" s="1"/>
  <c r="X22" i="99"/>
  <c r="X23" i="99"/>
  <c r="U5" i="22"/>
  <c r="U15" i="22" s="1"/>
  <c r="U7" i="97"/>
  <c r="U10" i="97" s="1"/>
  <c r="U13" i="97" s="1"/>
  <c r="U33" i="97" s="1"/>
  <c r="K17" i="70"/>
  <c r="Y5" i="86"/>
  <c r="Y5" i="91"/>
  <c r="Z20" i="90"/>
  <c r="Y13" i="22" s="1"/>
  <c r="Z20" i="87"/>
  <c r="Z5" i="88" s="1"/>
  <c r="X12" i="22"/>
  <c r="X10" i="22" s="1"/>
  <c r="Z20" i="85"/>
  <c r="Y11" i="22" s="1"/>
  <c r="AA21" i="87"/>
  <c r="AA22" i="87"/>
  <c r="AA21" i="90"/>
  <c r="AA22" i="90"/>
  <c r="AA21" i="85"/>
  <c r="AA22" i="85"/>
  <c r="AB5" i="85"/>
  <c r="Z9" i="85"/>
  <c r="Z10" i="85" s="1"/>
  <c r="AA8" i="85" s="1"/>
  <c r="Y11" i="85"/>
  <c r="X20" i="99" s="1"/>
  <c r="Y11" i="90"/>
  <c r="Y18" i="90" s="1"/>
  <c r="Z9" i="90"/>
  <c r="Z10" i="90" s="1"/>
  <c r="X18" i="85"/>
  <c r="X24" i="85" s="1"/>
  <c r="V6" i="22"/>
  <c r="W4" i="86"/>
  <c r="W6" i="86" s="1"/>
  <c r="AB5" i="90"/>
  <c r="AA8" i="90"/>
  <c r="W8" i="22"/>
  <c r="X4" i="91"/>
  <c r="X6" i="91" s="1"/>
  <c r="X24" i="90"/>
  <c r="AA8" i="87"/>
  <c r="AB5" i="87"/>
  <c r="Y11" i="87"/>
  <c r="Y18" i="87" s="1"/>
  <c r="X7" i="22" s="1"/>
  <c r="Z9" i="87"/>
  <c r="Z10" i="87" s="1"/>
  <c r="X24" i="87"/>
  <c r="X4" i="88"/>
  <c r="X6" i="88" s="1"/>
  <c r="J11" i="74"/>
  <c r="J15" i="74" s="1"/>
  <c r="K7" i="74" s="1"/>
  <c r="E51" i="73"/>
  <c r="E50" i="73"/>
  <c r="N68" i="70"/>
  <c r="N66" i="70" s="1"/>
  <c r="K75" i="70"/>
  <c r="L5" i="70"/>
  <c r="L75" i="70" s="1"/>
  <c r="J2" i="74"/>
  <c r="L56" i="70"/>
  <c r="L73" i="70"/>
  <c r="L14" i="70" s="1"/>
  <c r="J1" i="75" s="1"/>
  <c r="M2" i="70"/>
  <c r="L39" i="70"/>
  <c r="L51" i="70"/>
  <c r="L49" i="70" s="1"/>
  <c r="L16" i="70"/>
  <c r="L68" i="70"/>
  <c r="L66" i="70" s="1"/>
  <c r="N75" i="70"/>
  <c r="O5" i="70"/>
  <c r="D24" i="72"/>
  <c r="D28" i="72" s="1"/>
  <c r="D23" i="72"/>
  <c r="E6" i="72" s="1"/>
  <c r="J18" i="70"/>
  <c r="J43" i="73"/>
  <c r="J49" i="73" s="1"/>
  <c r="J55" i="73" s="1"/>
  <c r="K37" i="73" s="1"/>
  <c r="O58" i="70"/>
  <c r="P4" i="70"/>
  <c r="E14" i="74"/>
  <c r="I34" i="73"/>
  <c r="J4" i="73"/>
  <c r="J85" i="70"/>
  <c r="J83" i="70" s="1"/>
  <c r="J77" i="70"/>
  <c r="G13" i="71"/>
  <c r="G16" i="71" s="1"/>
  <c r="G14" i="71"/>
  <c r="E14" i="73"/>
  <c r="E13" i="73"/>
  <c r="E16" i="73" s="1"/>
  <c r="M41" i="70"/>
  <c r="N3" i="70"/>
  <c r="L59" i="70"/>
  <c r="L60" i="70" s="1"/>
  <c r="L76" i="70"/>
  <c r="L42" i="70"/>
  <c r="L17" i="70" s="1"/>
  <c r="M9" i="70"/>
  <c r="K68" i="70"/>
  <c r="K66" i="70" s="1"/>
  <c r="K60" i="70"/>
  <c r="M85" i="70"/>
  <c r="M83" i="70" s="1"/>
  <c r="Y24" i="97" l="1"/>
  <c r="Y28" i="97" s="1"/>
  <c r="Y31" i="97" s="1"/>
  <c r="Y22" i="99"/>
  <c r="Y23" i="99"/>
  <c r="T21" i="94"/>
  <c r="U8" i="99"/>
  <c r="U16" i="22"/>
  <c r="V5" i="22"/>
  <c r="V15" i="22" s="1"/>
  <c r="V7" i="97"/>
  <c r="V10" i="97" s="1"/>
  <c r="V13" i="97" s="1"/>
  <c r="V33" i="97" s="1"/>
  <c r="J60" i="73"/>
  <c r="J61" i="73" s="1"/>
  <c r="Z5" i="91"/>
  <c r="AA20" i="90"/>
  <c r="AA5" i="91" s="1"/>
  <c r="Y12" i="22"/>
  <c r="Y10" i="22" s="1"/>
  <c r="AA20" i="87"/>
  <c r="AA5" i="88" s="1"/>
  <c r="Z5" i="86"/>
  <c r="AA20" i="85"/>
  <c r="AA5" i="86" s="1"/>
  <c r="AB21" i="85"/>
  <c r="AB22" i="85"/>
  <c r="AB21" i="90"/>
  <c r="AB22" i="90"/>
  <c r="AB21" i="87"/>
  <c r="AB22" i="87"/>
  <c r="Z11" i="90"/>
  <c r="Z18" i="90" s="1"/>
  <c r="AA9" i="90"/>
  <c r="AA10" i="90" s="1"/>
  <c r="Y18" i="85"/>
  <c r="AA9" i="85"/>
  <c r="AA10" i="85" s="1"/>
  <c r="AB8" i="85" s="1"/>
  <c r="Z11" i="85"/>
  <c r="Y20" i="99" s="1"/>
  <c r="X8" i="22"/>
  <c r="Y4" i="91"/>
  <c r="Y6" i="91" s="1"/>
  <c r="Y24" i="90"/>
  <c r="AB8" i="90"/>
  <c r="W6" i="22"/>
  <c r="X4" i="86"/>
  <c r="X6" i="86" s="1"/>
  <c r="Y4" i="88"/>
  <c r="Y6" i="88" s="1"/>
  <c r="Y24" i="87"/>
  <c r="AB8" i="87"/>
  <c r="Z11" i="87"/>
  <c r="Z18" i="87" s="1"/>
  <c r="Y7" i="22" s="1"/>
  <c r="AA9" i="87"/>
  <c r="AA10" i="87" s="1"/>
  <c r="D26" i="72"/>
  <c r="D33" i="72" s="1"/>
  <c r="D34" i="72" s="1"/>
  <c r="D35" i="72" s="1"/>
  <c r="M51" i="70"/>
  <c r="M49" i="70" s="1"/>
  <c r="M16" i="70"/>
  <c r="G18" i="71"/>
  <c r="G21" i="71" s="1"/>
  <c r="G19" i="71"/>
  <c r="N85" i="70"/>
  <c r="N83" i="70" s="1"/>
  <c r="M76" i="70"/>
  <c r="M77" i="70" s="1"/>
  <c r="M59" i="70"/>
  <c r="M60" i="70" s="1"/>
  <c r="M42" i="70"/>
  <c r="N9" i="70"/>
  <c r="N41" i="70"/>
  <c r="O3" i="70"/>
  <c r="E19" i="73"/>
  <c r="E18" i="73"/>
  <c r="E21" i="73" s="1"/>
  <c r="J34" i="73"/>
  <c r="K4" i="73"/>
  <c r="E13" i="74"/>
  <c r="F6" i="74"/>
  <c r="O68" i="70"/>
  <c r="O66" i="70" s="1"/>
  <c r="K43" i="73"/>
  <c r="K49" i="73" s="1"/>
  <c r="K55" i="73" s="1"/>
  <c r="L37" i="73" s="1"/>
  <c r="O75" i="70"/>
  <c r="P5" i="70"/>
  <c r="L43" i="70"/>
  <c r="K2" i="74"/>
  <c r="M73" i="70"/>
  <c r="M14" i="70" s="1"/>
  <c r="K1" i="75" s="1"/>
  <c r="M56" i="70"/>
  <c r="M39" i="70"/>
  <c r="N2" i="70"/>
  <c r="K77" i="70"/>
  <c r="K85" i="70"/>
  <c r="K83" i="70" s="1"/>
  <c r="K16" i="70"/>
  <c r="K18" i="70" s="1"/>
  <c r="P58" i="70"/>
  <c r="Q4" i="70"/>
  <c r="E8" i="72"/>
  <c r="E11" i="72" s="1"/>
  <c r="E9" i="72"/>
  <c r="L18" i="70"/>
  <c r="L85" i="70"/>
  <c r="L83" i="70" s="1"/>
  <c r="L77" i="70"/>
  <c r="E56" i="73"/>
  <c r="F36" i="73" s="1"/>
  <c r="E54" i="73"/>
  <c r="E57" i="73" s="1"/>
  <c r="E59" i="73" s="1"/>
  <c r="K15" i="74"/>
  <c r="L7" i="74" s="1"/>
  <c r="K11" i="74"/>
  <c r="U21" i="94" l="1"/>
  <c r="V8" i="99"/>
  <c r="V16" i="22"/>
  <c r="W5" i="22"/>
  <c r="W15" i="22" s="1"/>
  <c r="W7" i="97"/>
  <c r="W10" i="97" s="1"/>
  <c r="W13" i="97" s="1"/>
  <c r="W33" i="97" s="1"/>
  <c r="K60" i="73"/>
  <c r="K61" i="73" s="1"/>
  <c r="M17" i="70"/>
  <c r="Z11" i="22"/>
  <c r="E62" i="70"/>
  <c r="E64" i="70" s="1"/>
  <c r="E70" i="70" s="1"/>
  <c r="Z13" i="22"/>
  <c r="Z12" i="22"/>
  <c r="AB20" i="90"/>
  <c r="AB5" i="91" s="1"/>
  <c r="AB20" i="87"/>
  <c r="AB5" i="88" s="1"/>
  <c r="AB20" i="85"/>
  <c r="AB5" i="86" s="1"/>
  <c r="X6" i="22"/>
  <c r="Y4" i="86"/>
  <c r="Y6" i="86" s="1"/>
  <c r="AB9" i="85"/>
  <c r="AB10" i="85" s="1"/>
  <c r="AB11" i="85" s="1"/>
  <c r="AA20" i="99" s="1"/>
  <c r="AA11" i="85"/>
  <c r="Z20" i="99" s="1"/>
  <c r="Y24" i="85"/>
  <c r="Z18" i="85"/>
  <c r="Z24" i="85" s="1"/>
  <c r="AA11" i="90"/>
  <c r="AA18" i="90" s="1"/>
  <c r="AB9" i="90"/>
  <c r="AB10" i="90" s="1"/>
  <c r="AB11" i="90" s="1"/>
  <c r="AB18" i="90" s="1"/>
  <c r="Y8" i="22"/>
  <c r="Z4" i="91"/>
  <c r="Z6" i="91" s="1"/>
  <c r="Z24" i="90"/>
  <c r="AA11" i="87"/>
  <c r="AA18" i="87" s="1"/>
  <c r="Z7" i="22" s="1"/>
  <c r="AB9" i="87"/>
  <c r="AB10" i="87" s="1"/>
  <c r="AB11" i="87" s="1"/>
  <c r="AB18" i="87" s="1"/>
  <c r="AA7" i="22" s="1"/>
  <c r="Z4" i="88"/>
  <c r="Z6" i="88" s="1"/>
  <c r="Z24" i="87"/>
  <c r="D31" i="72"/>
  <c r="F38" i="73"/>
  <c r="F42" i="73" s="1"/>
  <c r="F39" i="73"/>
  <c r="Q58" i="70"/>
  <c r="R4" i="70"/>
  <c r="L2" i="74"/>
  <c r="N56" i="70"/>
  <c r="N73" i="70"/>
  <c r="N14" i="70" s="1"/>
  <c r="L1" i="75" s="1"/>
  <c r="N39" i="70"/>
  <c r="O2" i="70"/>
  <c r="F10" i="74"/>
  <c r="F9" i="74" s="1"/>
  <c r="F3" i="75" s="1"/>
  <c r="F5" i="74"/>
  <c r="K34" i="73"/>
  <c r="L4" i="73"/>
  <c r="N51" i="70"/>
  <c r="N49" i="70" s="1"/>
  <c r="N16" i="70"/>
  <c r="M18" i="70"/>
  <c r="E13" i="72"/>
  <c r="E16" i="72" s="1"/>
  <c r="E14" i="72"/>
  <c r="P68" i="70"/>
  <c r="P66" i="70" s="1"/>
  <c r="P75" i="70"/>
  <c r="Q5" i="70"/>
  <c r="L43" i="73"/>
  <c r="L49" i="73" s="1"/>
  <c r="L55" i="73" s="1"/>
  <c r="M37" i="73" s="1"/>
  <c r="E23" i="73"/>
  <c r="F6" i="73" s="1"/>
  <c r="E24" i="73"/>
  <c r="E27" i="73" s="1"/>
  <c r="O41" i="70"/>
  <c r="P3" i="70"/>
  <c r="N59" i="70"/>
  <c r="N60" i="70" s="1"/>
  <c r="N76" i="70"/>
  <c r="N77" i="70" s="1"/>
  <c r="O9" i="70"/>
  <c r="N42" i="70"/>
  <c r="G23" i="71"/>
  <c r="H6" i="71" s="1"/>
  <c r="G24" i="71"/>
  <c r="G25" i="71" s="1"/>
  <c r="F45" i="70" s="1"/>
  <c r="M43" i="70"/>
  <c r="L15" i="74"/>
  <c r="M7" i="74" s="1"/>
  <c r="L11" i="74"/>
  <c r="O85" i="70"/>
  <c r="O83" i="70" s="1"/>
  <c r="Z24" i="97" l="1"/>
  <c r="Z28" i="97" s="1"/>
  <c r="Z31" i="97" s="1"/>
  <c r="Z22" i="99"/>
  <c r="Z23" i="99"/>
  <c r="V21" i="94"/>
  <c r="W8" i="99"/>
  <c r="W16" i="22"/>
  <c r="X5" i="22"/>
  <c r="X15" i="22" s="1"/>
  <c r="X7" i="97"/>
  <c r="X10" i="97" s="1"/>
  <c r="X13" i="97" s="1"/>
  <c r="X33" i="97" s="1"/>
  <c r="L60" i="73"/>
  <c r="L61" i="73" s="1"/>
  <c r="AA11" i="22"/>
  <c r="Z10" i="22"/>
  <c r="AA13" i="22"/>
  <c r="AA12" i="22"/>
  <c r="AA8" i="22"/>
  <c r="AB4" i="91"/>
  <c r="AB6" i="91" s="1"/>
  <c r="AB24" i="90"/>
  <c r="Z8" i="22"/>
  <c r="AA4" i="91"/>
  <c r="AA6" i="91" s="1"/>
  <c r="AA24" i="90"/>
  <c r="AA18" i="85"/>
  <c r="Z4" i="86"/>
  <c r="Z6" i="86" s="1"/>
  <c r="Y6" i="22"/>
  <c r="AB18" i="85"/>
  <c r="AB4" i="88"/>
  <c r="AB6" i="88" s="1"/>
  <c r="AB24" i="87"/>
  <c r="AA4" i="88"/>
  <c r="AA6" i="88" s="1"/>
  <c r="AA24" i="87"/>
  <c r="F47" i="70"/>
  <c r="F53" i="70" s="1"/>
  <c r="M11" i="74"/>
  <c r="M15" i="74" s="1"/>
  <c r="N7" i="74" s="1"/>
  <c r="O76" i="70"/>
  <c r="O77" i="70" s="1"/>
  <c r="O59" i="70"/>
  <c r="O60" i="70" s="1"/>
  <c r="O42" i="70"/>
  <c r="O43" i="70" s="1"/>
  <c r="P9" i="70"/>
  <c r="O51" i="70"/>
  <c r="O49" i="70" s="1"/>
  <c r="O16" i="70"/>
  <c r="F9" i="73"/>
  <c r="F8" i="73"/>
  <c r="F11" i="73" s="1"/>
  <c r="P85" i="70"/>
  <c r="P83" i="70" s="1"/>
  <c r="R58" i="70"/>
  <c r="S4" i="70"/>
  <c r="H9" i="71"/>
  <c r="H8" i="71"/>
  <c r="H11" i="71" s="1"/>
  <c r="N17" i="70"/>
  <c r="N18" i="70" s="1"/>
  <c r="Q3" i="70"/>
  <c r="P41" i="70"/>
  <c r="M43" i="73"/>
  <c r="M49" i="73" s="1"/>
  <c r="M55" i="73" s="1"/>
  <c r="N37" i="73" s="1"/>
  <c r="Q75" i="70"/>
  <c r="R5" i="70"/>
  <c r="E25" i="73"/>
  <c r="E18" i="72"/>
  <c r="E21" i="72" s="1"/>
  <c r="E19" i="72"/>
  <c r="N43" i="70"/>
  <c r="L34" i="73"/>
  <c r="M4" i="73"/>
  <c r="F14" i="74"/>
  <c r="M2" i="74"/>
  <c r="O73" i="70"/>
  <c r="O14" i="70" s="1"/>
  <c r="M1" i="75" s="1"/>
  <c r="O56" i="70"/>
  <c r="O39" i="70"/>
  <c r="P2" i="70"/>
  <c r="Q68" i="70"/>
  <c r="Q66" i="70" s="1"/>
  <c r="F44" i="73"/>
  <c r="F48" i="73" s="1"/>
  <c r="F45" i="73"/>
  <c r="AA24" i="97" l="1"/>
  <c r="AA28" i="97" s="1"/>
  <c r="AA31" i="97" s="1"/>
  <c r="AA22" i="99"/>
  <c r="AA23" i="99"/>
  <c r="W21" i="94"/>
  <c r="X8" i="99"/>
  <c r="X16" i="22"/>
  <c r="Y5" i="22"/>
  <c r="Y15" i="22" s="1"/>
  <c r="Y7" i="97"/>
  <c r="Y10" i="97" s="1"/>
  <c r="Y13" i="97" s="1"/>
  <c r="Y33" i="97" s="1"/>
  <c r="AA10" i="22"/>
  <c r="AB4" i="86"/>
  <c r="AB6" i="86" s="1"/>
  <c r="AA6" i="22"/>
  <c r="AA4" i="86"/>
  <c r="AA6" i="86" s="1"/>
  <c r="Z6" i="22"/>
  <c r="AB24" i="85"/>
  <c r="AA24" i="85"/>
  <c r="N11" i="74"/>
  <c r="N15" i="74" s="1"/>
  <c r="O7" i="74" s="1"/>
  <c r="F51" i="73"/>
  <c r="F50" i="73"/>
  <c r="G6" i="74"/>
  <c r="F13" i="74"/>
  <c r="Q85" i="70"/>
  <c r="Q83" i="70" s="1"/>
  <c r="N43" i="73"/>
  <c r="N49" i="73" s="1"/>
  <c r="N55" i="73" s="1"/>
  <c r="O37" i="73" s="1"/>
  <c r="Q41" i="70"/>
  <c r="R3" i="70"/>
  <c r="S58" i="70"/>
  <c r="T4" i="70"/>
  <c r="F13" i="73"/>
  <c r="F16" i="73" s="1"/>
  <c r="F14" i="73"/>
  <c r="P59" i="70"/>
  <c r="P60" i="70" s="1"/>
  <c r="P76" i="70"/>
  <c r="P77" i="70" s="1"/>
  <c r="P42" i="70"/>
  <c r="P17" i="70" s="1"/>
  <c r="Q9" i="70"/>
  <c r="N2" i="74"/>
  <c r="P56" i="70"/>
  <c r="P73" i="70"/>
  <c r="P14" i="70" s="1"/>
  <c r="N1" i="75" s="1"/>
  <c r="Q2" i="70"/>
  <c r="P39" i="70"/>
  <c r="M34" i="73"/>
  <c r="N4" i="73"/>
  <c r="E23" i="72"/>
  <c r="E24" i="72"/>
  <c r="E26" i="72" s="1"/>
  <c r="R75" i="70"/>
  <c r="S5" i="70"/>
  <c r="M60" i="73"/>
  <c r="M61" i="73" s="1"/>
  <c r="P51" i="70"/>
  <c r="P49" i="70" s="1"/>
  <c r="P16" i="70"/>
  <c r="H14" i="71"/>
  <c r="H13" i="71"/>
  <c r="H16" i="71" s="1"/>
  <c r="R68" i="70"/>
  <c r="R66" i="70" s="1"/>
  <c r="O17" i="70"/>
  <c r="O18" i="70" s="1"/>
  <c r="X21" i="94" l="1"/>
  <c r="Y8" i="99"/>
  <c r="Y16" i="22"/>
  <c r="Z5" i="22"/>
  <c r="Z15" i="22" s="1"/>
  <c r="Z7" i="97"/>
  <c r="Z10" i="97" s="1"/>
  <c r="Z13" i="97" s="1"/>
  <c r="Z33" i="97" s="1"/>
  <c r="AA5" i="22"/>
  <c r="AA15" i="22" s="1"/>
  <c r="AA8" i="99" s="1"/>
  <c r="AA7" i="97"/>
  <c r="AA10" i="97" s="1"/>
  <c r="AA13" i="97" s="1"/>
  <c r="AA33" i="97" s="1"/>
  <c r="P43" i="70"/>
  <c r="N60" i="73"/>
  <c r="N61" i="73" s="1"/>
  <c r="E31" i="72"/>
  <c r="F62" i="70"/>
  <c r="E33" i="72"/>
  <c r="E34" i="72" s="1"/>
  <c r="E35" i="72" s="1"/>
  <c r="O11" i="74"/>
  <c r="O15" i="74" s="1"/>
  <c r="P7" i="74" s="1"/>
  <c r="H19" i="71"/>
  <c r="H18" i="71"/>
  <c r="H21" i="71" s="1"/>
  <c r="S75" i="70"/>
  <c r="T5" i="70"/>
  <c r="O2" i="74"/>
  <c r="Q73" i="70"/>
  <c r="Q14" i="70" s="1"/>
  <c r="O1" i="75" s="1"/>
  <c r="Q56" i="70"/>
  <c r="Q39" i="70"/>
  <c r="R2" i="70"/>
  <c r="T58" i="70"/>
  <c r="U4" i="70"/>
  <c r="Q51" i="70"/>
  <c r="Q49" i="70" s="1"/>
  <c r="Q16" i="70"/>
  <c r="F56" i="73"/>
  <c r="G36" i="73" s="1"/>
  <c r="F54" i="73"/>
  <c r="F57" i="73" s="1"/>
  <c r="F59" i="73" s="1"/>
  <c r="E28" i="72"/>
  <c r="P18" i="70"/>
  <c r="R85" i="70"/>
  <c r="R83" i="70" s="1"/>
  <c r="F6" i="72"/>
  <c r="N34" i="73"/>
  <c r="O4" i="73"/>
  <c r="Q76" i="70"/>
  <c r="Q77" i="70" s="1"/>
  <c r="Q81" i="70" s="1"/>
  <c r="Q87" i="70" s="1"/>
  <c r="Q59" i="70"/>
  <c r="Q60" i="70" s="1"/>
  <c r="Q42" i="70"/>
  <c r="R9" i="70"/>
  <c r="F18" i="73"/>
  <c r="F21" i="73" s="1"/>
  <c r="F19" i="73"/>
  <c r="S68" i="70"/>
  <c r="S66" i="70" s="1"/>
  <c r="R41" i="70"/>
  <c r="S3" i="70"/>
  <c r="O43" i="73"/>
  <c r="O49" i="73" s="1"/>
  <c r="O55" i="73" s="1"/>
  <c r="G10" i="74"/>
  <c r="G9" i="74" s="1"/>
  <c r="G3" i="75" s="1"/>
  <c r="G5" i="74"/>
  <c r="Z16" i="22" l="1"/>
  <c r="Z8" i="99"/>
  <c r="Y21" i="94"/>
  <c r="AA16" i="22"/>
  <c r="Z21" i="94"/>
  <c r="P11" i="74"/>
  <c r="P15" i="74" s="1"/>
  <c r="Q7" i="74" s="1"/>
  <c r="R51" i="70"/>
  <c r="R49" i="70" s="1"/>
  <c r="R16" i="70"/>
  <c r="F24" i="73"/>
  <c r="F27" i="73" s="1"/>
  <c r="F23" i="73"/>
  <c r="R59" i="70"/>
  <c r="R60" i="70" s="1"/>
  <c r="R76" i="70"/>
  <c r="R77" i="70" s="1"/>
  <c r="R81" i="70" s="1"/>
  <c r="R87" i="70" s="1"/>
  <c r="R42" i="70"/>
  <c r="R17" i="70" s="1"/>
  <c r="S9" i="70"/>
  <c r="O34" i="73"/>
  <c r="P4" i="73"/>
  <c r="Q18" i="70"/>
  <c r="T68" i="70"/>
  <c r="T66" i="70" s="1"/>
  <c r="P2" i="74"/>
  <c r="R56" i="70"/>
  <c r="R73" i="70"/>
  <c r="R14" i="70" s="1"/>
  <c r="P1" i="75" s="1"/>
  <c r="R39" i="70"/>
  <c r="S2" i="70"/>
  <c r="S85" i="70"/>
  <c r="S83" i="70" s="1"/>
  <c r="H24" i="71"/>
  <c r="H25" i="71" s="1"/>
  <c r="G45" i="70" s="1"/>
  <c r="H23" i="71"/>
  <c r="I6" i="71" s="1"/>
  <c r="F64" i="70"/>
  <c r="F70" i="70" s="1"/>
  <c r="G14" i="74"/>
  <c r="O60" i="73"/>
  <c r="O61" i="73" s="1"/>
  <c r="S41" i="70"/>
  <c r="T3" i="70"/>
  <c r="Q17" i="70"/>
  <c r="F9" i="72"/>
  <c r="F8" i="72"/>
  <c r="F11" i="72" s="1"/>
  <c r="G39" i="73"/>
  <c r="G38" i="73"/>
  <c r="G42" i="73" s="1"/>
  <c r="Q43" i="70"/>
  <c r="U58" i="70"/>
  <c r="V4" i="70"/>
  <c r="T75" i="70"/>
  <c r="U5" i="70"/>
  <c r="F25" i="73" l="1"/>
  <c r="E79" i="70" s="1"/>
  <c r="E81" i="70" s="1"/>
  <c r="E87" i="70" s="1"/>
  <c r="Q11" i="74"/>
  <c r="Q15" i="74" s="1"/>
  <c r="R7" i="74" s="1"/>
  <c r="G47" i="70"/>
  <c r="G53" i="70" s="1"/>
  <c r="T85" i="70"/>
  <c r="T83" i="70" s="1"/>
  <c r="U68" i="70"/>
  <c r="U66" i="70" s="1"/>
  <c r="G45" i="73"/>
  <c r="G44" i="73"/>
  <c r="G48" i="73" s="1"/>
  <c r="S51" i="70"/>
  <c r="S49" i="70" s="1"/>
  <c r="S16" i="70"/>
  <c r="G13" i="74"/>
  <c r="H6" i="74"/>
  <c r="P34" i="73"/>
  <c r="Q4" i="73"/>
  <c r="R43" i="70"/>
  <c r="U75" i="70"/>
  <c r="V5" i="70"/>
  <c r="V58" i="70"/>
  <c r="W4" i="70"/>
  <c r="F14" i="72"/>
  <c r="F13" i="72"/>
  <c r="F16" i="72" s="1"/>
  <c r="U3" i="70"/>
  <c r="T41" i="70"/>
  <c r="I8" i="71"/>
  <c r="I11" i="71" s="1"/>
  <c r="I9" i="71"/>
  <c r="Q2" i="74"/>
  <c r="S73" i="70"/>
  <c r="S14" i="70" s="1"/>
  <c r="Q1" i="75" s="1"/>
  <c r="S56" i="70"/>
  <c r="S39" i="70"/>
  <c r="T2" i="70"/>
  <c r="S76" i="70"/>
  <c r="S77" i="70" s="1"/>
  <c r="S81" i="70" s="1"/>
  <c r="S87" i="70" s="1"/>
  <c r="S59" i="70"/>
  <c r="S60" i="70" s="1"/>
  <c r="S64" i="70" s="1"/>
  <c r="S70" i="70" s="1"/>
  <c r="S42" i="70"/>
  <c r="S17" i="70" s="1"/>
  <c r="T9" i="70"/>
  <c r="G6" i="73"/>
  <c r="F28" i="71"/>
  <c r="F29" i="71" s="1"/>
  <c r="R18" i="70"/>
  <c r="E20" i="70" l="1"/>
  <c r="E22" i="70" s="1"/>
  <c r="C2" i="75" s="1"/>
  <c r="R11" i="74"/>
  <c r="R15" i="74" s="1"/>
  <c r="S7" i="74" s="1"/>
  <c r="G9" i="73"/>
  <c r="G8" i="73"/>
  <c r="G11" i="73" s="1"/>
  <c r="T51" i="70"/>
  <c r="T49" i="70" s="1"/>
  <c r="T16" i="70"/>
  <c r="F19" i="72"/>
  <c r="F18" i="72"/>
  <c r="F21" i="72" s="1"/>
  <c r="W58" i="70"/>
  <c r="X4" i="70"/>
  <c r="V75" i="70"/>
  <c r="W5" i="70"/>
  <c r="S43" i="70"/>
  <c r="G51" i="73"/>
  <c r="G50" i="73"/>
  <c r="T59" i="70"/>
  <c r="T60" i="70" s="1"/>
  <c r="T64" i="70" s="1"/>
  <c r="T70" i="70" s="1"/>
  <c r="T76" i="70"/>
  <c r="T77" i="70" s="1"/>
  <c r="T81" i="70" s="1"/>
  <c r="T87" i="70" s="1"/>
  <c r="U9" i="70"/>
  <c r="T42" i="70"/>
  <c r="T43" i="70" s="1"/>
  <c r="T47" i="70" s="1"/>
  <c r="T53" i="70" s="1"/>
  <c r="R2" i="74"/>
  <c r="T56" i="70"/>
  <c r="T73" i="70"/>
  <c r="T14" i="70" s="1"/>
  <c r="R1" i="75" s="1"/>
  <c r="T39" i="70"/>
  <c r="U2" i="70"/>
  <c r="I13" i="71"/>
  <c r="I16" i="71" s="1"/>
  <c r="I14" i="71"/>
  <c r="U41" i="70"/>
  <c r="V3" i="70"/>
  <c r="V68" i="70"/>
  <c r="V66" i="70" s="1"/>
  <c r="U85" i="70"/>
  <c r="U83" i="70" s="1"/>
  <c r="H10" i="74"/>
  <c r="H9" i="74" s="1"/>
  <c r="H3" i="75" s="1"/>
  <c r="H5" i="74"/>
  <c r="S18" i="70"/>
  <c r="C25" i="75" l="1"/>
  <c r="D24" i="75" s="1"/>
  <c r="V41" i="70"/>
  <c r="W3" i="70"/>
  <c r="S2" i="74"/>
  <c r="U73" i="70"/>
  <c r="U14" i="70" s="1"/>
  <c r="S1" i="75" s="1"/>
  <c r="U56" i="70"/>
  <c r="U39" i="70"/>
  <c r="V2" i="70"/>
  <c r="U76" i="70"/>
  <c r="U77" i="70" s="1"/>
  <c r="U81" i="70" s="1"/>
  <c r="U87" i="70" s="1"/>
  <c r="U59" i="70"/>
  <c r="U60" i="70" s="1"/>
  <c r="U64" i="70" s="1"/>
  <c r="U70" i="70" s="1"/>
  <c r="U42" i="70"/>
  <c r="U17" i="70" s="1"/>
  <c r="V9" i="70"/>
  <c r="C16" i="75"/>
  <c r="C17" i="75" s="1"/>
  <c r="C8" i="75"/>
  <c r="C5" i="75"/>
  <c r="C7" i="75" s="1"/>
  <c r="W75" i="70"/>
  <c r="X5" i="70"/>
  <c r="X58" i="70"/>
  <c r="Y4" i="70"/>
  <c r="F24" i="72"/>
  <c r="F26" i="72" s="1"/>
  <c r="F23" i="72"/>
  <c r="G6" i="72" s="1"/>
  <c r="G14" i="73"/>
  <c r="G13" i="73"/>
  <c r="G16" i="73" s="1"/>
  <c r="S11" i="74"/>
  <c r="S15" i="74" s="1"/>
  <c r="T7" i="74" s="1"/>
  <c r="H14" i="74"/>
  <c r="U51" i="70"/>
  <c r="U49" i="70" s="1"/>
  <c r="U16" i="70"/>
  <c r="I18" i="71"/>
  <c r="I21" i="71" s="1"/>
  <c r="I19" i="71"/>
  <c r="T17" i="70"/>
  <c r="G56" i="73"/>
  <c r="H36" i="73" s="1"/>
  <c r="G54" i="73"/>
  <c r="G57" i="73" s="1"/>
  <c r="G59" i="73" s="1"/>
  <c r="V85" i="70"/>
  <c r="V83" i="70" s="1"/>
  <c r="W68" i="70"/>
  <c r="W66" i="70" s="1"/>
  <c r="T18" i="70"/>
  <c r="T22" i="70" s="1"/>
  <c r="U18" i="70" l="1"/>
  <c r="U22" i="70" s="1"/>
  <c r="F28" i="72"/>
  <c r="T11" i="74"/>
  <c r="T15" i="74" s="1"/>
  <c r="U7" i="74" s="1"/>
  <c r="F31" i="72"/>
  <c r="G62" i="70"/>
  <c r="F33" i="72"/>
  <c r="F34" i="72" s="1"/>
  <c r="F35" i="72" s="1"/>
  <c r="H38" i="73"/>
  <c r="H42" i="73" s="1"/>
  <c r="H39" i="73"/>
  <c r="G19" i="73"/>
  <c r="G18" i="73"/>
  <c r="G21" i="73" s="1"/>
  <c r="G8" i="72"/>
  <c r="G11" i="72" s="1"/>
  <c r="G9" i="72"/>
  <c r="Y58" i="70"/>
  <c r="Z4" i="70"/>
  <c r="X75" i="70"/>
  <c r="Y5" i="70"/>
  <c r="W41" i="70"/>
  <c r="X3" i="70"/>
  <c r="I23" i="71"/>
  <c r="J6" i="71" s="1"/>
  <c r="I24" i="71"/>
  <c r="I25" i="71" s="1"/>
  <c r="H45" i="70" s="1"/>
  <c r="U43" i="70"/>
  <c r="U47" i="70" s="1"/>
  <c r="U53" i="70" s="1"/>
  <c r="I6" i="74"/>
  <c r="H13" i="74"/>
  <c r="X68" i="70"/>
  <c r="X66" i="70" s="1"/>
  <c r="W85" i="70"/>
  <c r="W83" i="70" s="1"/>
  <c r="C20" i="75"/>
  <c r="C21" i="75" s="1"/>
  <c r="C9" i="75" s="1"/>
  <c r="C13" i="75" s="1"/>
  <c r="E26" i="70" s="1"/>
  <c r="D6" i="75"/>
  <c r="V59" i="70"/>
  <c r="V60" i="70" s="1"/>
  <c r="V64" i="70" s="1"/>
  <c r="V70" i="70" s="1"/>
  <c r="V76" i="70"/>
  <c r="V77" i="70" s="1"/>
  <c r="V81" i="70" s="1"/>
  <c r="V87" i="70" s="1"/>
  <c r="V42" i="70"/>
  <c r="V43" i="70" s="1"/>
  <c r="V47" i="70" s="1"/>
  <c r="W9" i="70"/>
  <c r="T2" i="74"/>
  <c r="V56" i="70"/>
  <c r="V73" i="70"/>
  <c r="V14" i="70" s="1"/>
  <c r="T1" i="75" s="1"/>
  <c r="V39" i="70"/>
  <c r="W2" i="70"/>
  <c r="V51" i="70"/>
  <c r="V49" i="70" s="1"/>
  <c r="V16" i="70"/>
  <c r="C10" i="75" l="1"/>
  <c r="E25" i="70" s="1"/>
  <c r="E24" i="70" s="1"/>
  <c r="E28" i="70" s="1"/>
  <c r="E33" i="70" s="1"/>
  <c r="H47" i="70"/>
  <c r="H53" i="70" s="1"/>
  <c r="U11" i="74"/>
  <c r="U15" i="74" s="1"/>
  <c r="V7" i="74" s="1"/>
  <c r="W76" i="70"/>
  <c r="W77" i="70" s="1"/>
  <c r="W81" i="70" s="1"/>
  <c r="W87" i="70" s="1"/>
  <c r="W59" i="70"/>
  <c r="W60" i="70" s="1"/>
  <c r="W64" i="70" s="1"/>
  <c r="W70" i="70" s="1"/>
  <c r="W42" i="70"/>
  <c r="X9" i="70"/>
  <c r="J9" i="71"/>
  <c r="J8" i="71"/>
  <c r="J11" i="71" s="1"/>
  <c r="X41" i="70"/>
  <c r="Y3" i="70"/>
  <c r="Y75" i="70"/>
  <c r="Z5" i="70"/>
  <c r="Z58" i="70"/>
  <c r="AA4" i="70"/>
  <c r="G24" i="73"/>
  <c r="G25" i="73" s="1"/>
  <c r="F79" i="70" s="1"/>
  <c r="G23" i="73"/>
  <c r="H6" i="73" s="1"/>
  <c r="H44" i="73"/>
  <c r="H48" i="73" s="1"/>
  <c r="H45" i="73"/>
  <c r="V53" i="70"/>
  <c r="U2" i="74"/>
  <c r="W73" i="70"/>
  <c r="W14" i="70" s="1"/>
  <c r="U1" i="75" s="1"/>
  <c r="W56" i="70"/>
  <c r="W39" i="70"/>
  <c r="X2" i="70"/>
  <c r="V17" i="70"/>
  <c r="V18" i="70" s="1"/>
  <c r="V22" i="70" s="1"/>
  <c r="I10" i="74"/>
  <c r="I9" i="74" s="1"/>
  <c r="I3" i="75" s="1"/>
  <c r="I5" i="74"/>
  <c r="I14" i="74"/>
  <c r="W51" i="70"/>
  <c r="W49" i="70" s="1"/>
  <c r="W43" i="70"/>
  <c r="W47" i="70" s="1"/>
  <c r="W53" i="70" s="1"/>
  <c r="W16" i="70"/>
  <c r="C11" i="75"/>
  <c r="C12" i="75" s="1"/>
  <c r="X85" i="70"/>
  <c r="X83" i="70" s="1"/>
  <c r="Y68" i="70"/>
  <c r="Y66" i="70" s="1"/>
  <c r="G13" i="72"/>
  <c r="G16" i="72" s="1"/>
  <c r="G14" i="72"/>
  <c r="G64" i="70"/>
  <c r="G70" i="70" s="1"/>
  <c r="G27" i="73" l="1"/>
  <c r="F81" i="70"/>
  <c r="F87" i="70" s="1"/>
  <c r="F20" i="70"/>
  <c r="F22" i="70" s="1"/>
  <c r="I13" i="74"/>
  <c r="J6" i="74"/>
  <c r="V2" i="74"/>
  <c r="X56" i="70"/>
  <c r="X73" i="70"/>
  <c r="X14" i="70" s="1"/>
  <c r="V1" i="75" s="1"/>
  <c r="Y2" i="70"/>
  <c r="X39" i="70"/>
  <c r="H9" i="73"/>
  <c r="H8" i="73"/>
  <c r="H11" i="73" s="1"/>
  <c r="AA58" i="70"/>
  <c r="AB4" i="70"/>
  <c r="AB58" i="70" s="1"/>
  <c r="Z75" i="70"/>
  <c r="AA5" i="70"/>
  <c r="Y41" i="70"/>
  <c r="Z3" i="70"/>
  <c r="J14" i="71"/>
  <c r="J13" i="71"/>
  <c r="J16" i="71" s="1"/>
  <c r="X59" i="70"/>
  <c r="X60" i="70" s="1"/>
  <c r="X64" i="70" s="1"/>
  <c r="X70" i="70" s="1"/>
  <c r="X76" i="70"/>
  <c r="X77" i="70" s="1"/>
  <c r="X81" i="70" s="1"/>
  <c r="X87" i="70" s="1"/>
  <c r="Y9" i="70"/>
  <c r="X42" i="70"/>
  <c r="X43" i="70" s="1"/>
  <c r="X47" i="70" s="1"/>
  <c r="X53" i="70" s="1"/>
  <c r="V11" i="74"/>
  <c r="V15" i="74" s="1"/>
  <c r="W7" i="74" s="1"/>
  <c r="G18" i="72"/>
  <c r="G21" i="72" s="1"/>
  <c r="G19" i="72"/>
  <c r="H51" i="73"/>
  <c r="H50" i="73"/>
  <c r="Z68" i="70"/>
  <c r="Z66" i="70" s="1"/>
  <c r="Y85" i="70"/>
  <c r="Y83" i="70" s="1"/>
  <c r="X51" i="70"/>
  <c r="X49" i="70" s="1"/>
  <c r="X16" i="70"/>
  <c r="W17" i="70"/>
  <c r="W18" i="70" s="1"/>
  <c r="W22" i="70" s="1"/>
  <c r="W11" i="74" l="1"/>
  <c r="W15" i="74" s="1"/>
  <c r="X7" i="74" s="1"/>
  <c r="Y76" i="70"/>
  <c r="Y77" i="70" s="1"/>
  <c r="Y81" i="70" s="1"/>
  <c r="Y87" i="70" s="1"/>
  <c r="Y59" i="70"/>
  <c r="Y60" i="70" s="1"/>
  <c r="Y64" i="70" s="1"/>
  <c r="Y70" i="70" s="1"/>
  <c r="Y42" i="70"/>
  <c r="Z9" i="70"/>
  <c r="Y51" i="70"/>
  <c r="Y49" i="70" s="1"/>
  <c r="Y16" i="70"/>
  <c r="Z85" i="70"/>
  <c r="Z83" i="70" s="1"/>
  <c r="AA68" i="70"/>
  <c r="AA66" i="70" s="1"/>
  <c r="H14" i="73"/>
  <c r="H13" i="73"/>
  <c r="H16" i="73" s="1"/>
  <c r="X18" i="70"/>
  <c r="X22" i="70" s="1"/>
  <c r="H56" i="73"/>
  <c r="I36" i="73" s="1"/>
  <c r="H54" i="73"/>
  <c r="H57" i="73" s="1"/>
  <c r="H59" i="73" s="1"/>
  <c r="G23" i="72"/>
  <c r="H6" i="72" s="1"/>
  <c r="G24" i="72"/>
  <c r="G26" i="72" s="1"/>
  <c r="X17" i="70"/>
  <c r="J19" i="71"/>
  <c r="J18" i="71"/>
  <c r="J21" i="71" s="1"/>
  <c r="Z41" i="70"/>
  <c r="AA3" i="70"/>
  <c r="AA75" i="70"/>
  <c r="AB5" i="70"/>
  <c r="AB75" i="70" s="1"/>
  <c r="AB68" i="70"/>
  <c r="AB66" i="70" s="1"/>
  <c r="W2" i="74"/>
  <c r="Y73" i="70"/>
  <c r="Y14" i="70" s="1"/>
  <c r="W1" i="75" s="1"/>
  <c r="Y56" i="70"/>
  <c r="Y39" i="70"/>
  <c r="Z2" i="70"/>
  <c r="J10" i="74"/>
  <c r="J9" i="74" s="1"/>
  <c r="J3" i="75" s="1"/>
  <c r="J5" i="74"/>
  <c r="D25" i="75"/>
  <c r="E24" i="75" s="1"/>
  <c r="D2" i="75"/>
  <c r="Y17" i="70" l="1"/>
  <c r="Y18" i="70" s="1"/>
  <c r="Y22" i="70" s="1"/>
  <c r="X11" i="74"/>
  <c r="X15" i="74" s="1"/>
  <c r="Y7" i="74" s="1"/>
  <c r="G31" i="72"/>
  <c r="H62" i="70"/>
  <c r="G33" i="72"/>
  <c r="G34" i="72" s="1"/>
  <c r="G35" i="72" s="1"/>
  <c r="X2" i="74"/>
  <c r="Z56" i="70"/>
  <c r="Z73" i="70"/>
  <c r="Z14" i="70" s="1"/>
  <c r="X1" i="75" s="1"/>
  <c r="Z39" i="70"/>
  <c r="AA2" i="70"/>
  <c r="AA85" i="70"/>
  <c r="AA83" i="70" s="1"/>
  <c r="Z51" i="70"/>
  <c r="Z49" i="70" s="1"/>
  <c r="Z16" i="70"/>
  <c r="H19" i="73"/>
  <c r="H18" i="73"/>
  <c r="H21" i="73" s="1"/>
  <c r="G28" i="72"/>
  <c r="D5" i="75"/>
  <c r="D7" i="75" s="1"/>
  <c r="D16" i="75"/>
  <c r="D17" i="75" s="1"/>
  <c r="D8" i="75"/>
  <c r="J14" i="74"/>
  <c r="AB85" i="70"/>
  <c r="AB83" i="70" s="1"/>
  <c r="AA41" i="70"/>
  <c r="AB3" i="70"/>
  <c r="AB41" i="70" s="1"/>
  <c r="J24" i="71"/>
  <c r="J25" i="71" s="1"/>
  <c r="I45" i="70" s="1"/>
  <c r="J23" i="71"/>
  <c r="K6" i="71" s="1"/>
  <c r="H9" i="72"/>
  <c r="H8" i="72"/>
  <c r="H11" i="72" s="1"/>
  <c r="I39" i="73"/>
  <c r="I38" i="73"/>
  <c r="I42" i="73" s="1"/>
  <c r="Y43" i="70"/>
  <c r="Y47" i="70" s="1"/>
  <c r="Y53" i="70" s="1"/>
  <c r="Z59" i="70"/>
  <c r="Z60" i="70" s="1"/>
  <c r="Z64" i="70" s="1"/>
  <c r="Z70" i="70" s="1"/>
  <c r="Z76" i="70"/>
  <c r="Z77" i="70" s="1"/>
  <c r="Z81" i="70" s="1"/>
  <c r="Z87" i="70" s="1"/>
  <c r="AA9" i="70"/>
  <c r="Z42" i="70"/>
  <c r="Z17" i="70" s="1"/>
  <c r="I47" i="70" l="1"/>
  <c r="I53" i="70" s="1"/>
  <c r="AA51" i="70"/>
  <c r="AA49" i="70" s="1"/>
  <c r="AA16" i="70"/>
  <c r="D20" i="75"/>
  <c r="D21" i="75" s="1"/>
  <c r="D9" i="75" s="1"/>
  <c r="D13" i="75" s="1"/>
  <c r="F26" i="70" s="1"/>
  <c r="E6" i="75"/>
  <c r="Z18" i="70"/>
  <c r="Z22" i="70" s="1"/>
  <c r="H64" i="70"/>
  <c r="H70" i="70" s="1"/>
  <c r="Y11" i="74"/>
  <c r="Y15" i="74" s="1"/>
  <c r="Z7" i="74" s="1"/>
  <c r="AA76" i="70"/>
  <c r="AA77" i="70" s="1"/>
  <c r="AA81" i="70" s="1"/>
  <c r="AA87" i="70" s="1"/>
  <c r="AA59" i="70"/>
  <c r="AA60" i="70" s="1"/>
  <c r="AA64" i="70" s="1"/>
  <c r="AA70" i="70" s="1"/>
  <c r="AA42" i="70"/>
  <c r="AA43" i="70" s="1"/>
  <c r="AA47" i="70" s="1"/>
  <c r="AA53" i="70" s="1"/>
  <c r="AB9" i="70"/>
  <c r="I45" i="73"/>
  <c r="I44" i="73"/>
  <c r="I48" i="73" s="1"/>
  <c r="H14" i="72"/>
  <c r="H13" i="72"/>
  <c r="H16" i="72" s="1"/>
  <c r="K8" i="71"/>
  <c r="K11" i="71" s="1"/>
  <c r="K9" i="71"/>
  <c r="AB51" i="70"/>
  <c r="AB49" i="70" s="1"/>
  <c r="AB16" i="70"/>
  <c r="K6" i="74"/>
  <c r="J13" i="74"/>
  <c r="H24" i="73"/>
  <c r="H25" i="73" s="1"/>
  <c r="G79" i="70" s="1"/>
  <c r="H23" i="73"/>
  <c r="I6" i="73" s="1"/>
  <c r="Z43" i="70"/>
  <c r="Z47" i="70" s="1"/>
  <c r="Z53" i="70" s="1"/>
  <c r="Y2" i="74"/>
  <c r="AA73" i="70"/>
  <c r="AA14" i="70" s="1"/>
  <c r="Y1" i="75" s="1"/>
  <c r="AA56" i="70"/>
  <c r="AA39" i="70"/>
  <c r="AB2" i="70"/>
  <c r="Z11" i="74" l="1"/>
  <c r="Z15" i="74" s="1"/>
  <c r="G81" i="70"/>
  <c r="G87" i="70" s="1"/>
  <c r="G20" i="70"/>
  <c r="G22" i="70" s="1"/>
  <c r="K10" i="74"/>
  <c r="K9" i="74" s="1"/>
  <c r="K3" i="75" s="1"/>
  <c r="K5" i="74"/>
  <c r="K14" i="74"/>
  <c r="H19" i="72"/>
  <c r="H18" i="72"/>
  <c r="H21" i="72" s="1"/>
  <c r="I51" i="73"/>
  <c r="I50" i="73"/>
  <c r="AB59" i="70"/>
  <c r="AB60" i="70" s="1"/>
  <c r="AB64" i="70" s="1"/>
  <c r="AB70" i="70" s="1"/>
  <c r="AB76" i="70"/>
  <c r="AB77" i="70" s="1"/>
  <c r="AB81" i="70" s="1"/>
  <c r="AB87" i="70" s="1"/>
  <c r="AB42" i="70"/>
  <c r="H27" i="73"/>
  <c r="D11" i="75"/>
  <c r="D12" i="75" s="1"/>
  <c r="Z2" i="74"/>
  <c r="AB56" i="70"/>
  <c r="AB73" i="70"/>
  <c r="AB14" i="70" s="1"/>
  <c r="Z1" i="75" s="1"/>
  <c r="AB39" i="70"/>
  <c r="I9" i="73"/>
  <c r="I8" i="73"/>
  <c r="I11" i="73" s="1"/>
  <c r="K13" i="71"/>
  <c r="K16" i="71" s="1"/>
  <c r="K14" i="71"/>
  <c r="AA17" i="70"/>
  <c r="D10" i="75"/>
  <c r="F25" i="70" s="1"/>
  <c r="F24" i="70" s="1"/>
  <c r="F28" i="70" s="1"/>
  <c r="F33" i="70" s="1"/>
  <c r="AA18" i="70"/>
  <c r="AA22" i="70" s="1"/>
  <c r="K18" i="71" l="1"/>
  <c r="K21" i="71" s="1"/>
  <c r="K19" i="71"/>
  <c r="AB17" i="70"/>
  <c r="AB18" i="70" s="1"/>
  <c r="AB22" i="70" s="1"/>
  <c r="AB43" i="70"/>
  <c r="AB47" i="70" s="1"/>
  <c r="AB53" i="70" s="1"/>
  <c r="I14" i="73"/>
  <c r="I13" i="73"/>
  <c r="I16" i="73" s="1"/>
  <c r="I56" i="73"/>
  <c r="J36" i="73" s="1"/>
  <c r="I54" i="73"/>
  <c r="I57" i="73" s="1"/>
  <c r="I59" i="73" s="1"/>
  <c r="H24" i="72"/>
  <c r="H28" i="72" s="1"/>
  <c r="H23" i="72"/>
  <c r="I6" i="72" s="1"/>
  <c r="K13" i="74"/>
  <c r="L6" i="74"/>
  <c r="E25" i="75"/>
  <c r="F24" i="75" s="1"/>
  <c r="E2" i="75"/>
  <c r="J38" i="73" l="1"/>
  <c r="J42" i="73" s="1"/>
  <c r="J39" i="73"/>
  <c r="H26" i="72"/>
  <c r="K23" i="71"/>
  <c r="L6" i="71" s="1"/>
  <c r="K24" i="71"/>
  <c r="K25" i="71" s="1"/>
  <c r="J45" i="70" s="1"/>
  <c r="E16" i="75"/>
  <c r="E17" i="75" s="1"/>
  <c r="E8" i="75"/>
  <c r="E5" i="75"/>
  <c r="E7" i="75" s="1"/>
  <c r="L10" i="74"/>
  <c r="L9" i="74" s="1"/>
  <c r="L3" i="75" s="1"/>
  <c r="L5" i="74"/>
  <c r="I8" i="72"/>
  <c r="I11" i="72" s="1"/>
  <c r="I9" i="72"/>
  <c r="I19" i="73"/>
  <c r="I18" i="73"/>
  <c r="I21" i="73" s="1"/>
  <c r="I13" i="72" l="1"/>
  <c r="I16" i="72" s="1"/>
  <c r="I14" i="72"/>
  <c r="E20" i="75"/>
  <c r="E21" i="75" s="1"/>
  <c r="E9" i="75" s="1"/>
  <c r="E13" i="75" s="1"/>
  <c r="G26" i="70" s="1"/>
  <c r="F6" i="75"/>
  <c r="L9" i="71"/>
  <c r="L8" i="71"/>
  <c r="L11" i="71" s="1"/>
  <c r="I23" i="73"/>
  <c r="J6" i="73" s="1"/>
  <c r="I24" i="73"/>
  <c r="I25" i="73" s="1"/>
  <c r="H79" i="70" s="1"/>
  <c r="L14" i="74"/>
  <c r="J47" i="70"/>
  <c r="J53" i="70" s="1"/>
  <c r="H31" i="72"/>
  <c r="I62" i="70"/>
  <c r="H33" i="72"/>
  <c r="H34" i="72" s="1"/>
  <c r="H35" i="72" s="1"/>
  <c r="J44" i="73"/>
  <c r="J48" i="73" s="1"/>
  <c r="J45" i="73"/>
  <c r="E10" i="75" l="1"/>
  <c r="G25" i="70" s="1"/>
  <c r="G24" i="70" s="1"/>
  <c r="G28" i="70" s="1"/>
  <c r="G33" i="70" s="1"/>
  <c r="E11" i="75"/>
  <c r="E12" i="75" s="1"/>
  <c r="H81" i="70"/>
  <c r="H87" i="70" s="1"/>
  <c r="H20" i="70"/>
  <c r="H22" i="70" s="1"/>
  <c r="I27" i="73"/>
  <c r="L14" i="71"/>
  <c r="L13" i="71"/>
  <c r="L16" i="71" s="1"/>
  <c r="J51" i="73"/>
  <c r="J50" i="73"/>
  <c r="I64" i="70"/>
  <c r="I70" i="70" s="1"/>
  <c r="M6" i="74"/>
  <c r="L13" i="74"/>
  <c r="J9" i="73"/>
  <c r="J8" i="73"/>
  <c r="J11" i="73" s="1"/>
  <c r="I18" i="72"/>
  <c r="I21" i="72" s="1"/>
  <c r="I19" i="72"/>
  <c r="M10" i="74" l="1"/>
  <c r="M9" i="74" s="1"/>
  <c r="M3" i="75" s="1"/>
  <c r="M5" i="74"/>
  <c r="M14" i="74"/>
  <c r="J56" i="73"/>
  <c r="K36" i="73" s="1"/>
  <c r="J54" i="73"/>
  <c r="J57" i="73" s="1"/>
  <c r="J59" i="73" s="1"/>
  <c r="L19" i="71"/>
  <c r="L18" i="71"/>
  <c r="L21" i="71" s="1"/>
  <c r="F25" i="75"/>
  <c r="G24" i="75" s="1"/>
  <c r="F2" i="75"/>
  <c r="I23" i="72"/>
  <c r="J6" i="72" s="1"/>
  <c r="I24" i="72"/>
  <c r="I26" i="72" s="1"/>
  <c r="J13" i="73"/>
  <c r="J16" i="73" s="1"/>
  <c r="J14" i="73"/>
  <c r="I31" i="72" l="1"/>
  <c r="J62" i="70"/>
  <c r="I33" i="72"/>
  <c r="I34" i="72" s="1"/>
  <c r="I35" i="72" s="1"/>
  <c r="K39" i="73"/>
  <c r="K38" i="73"/>
  <c r="K42" i="73" s="1"/>
  <c r="I28" i="72"/>
  <c r="J18" i="73"/>
  <c r="J21" i="73" s="1"/>
  <c r="J19" i="73"/>
  <c r="J9" i="72"/>
  <c r="J8" i="72"/>
  <c r="J11" i="72" s="1"/>
  <c r="F5" i="75"/>
  <c r="F7" i="75" s="1"/>
  <c r="F16" i="75"/>
  <c r="F17" i="75" s="1"/>
  <c r="F8" i="75"/>
  <c r="L24" i="71"/>
  <c r="L25" i="71" s="1"/>
  <c r="K45" i="70" s="1"/>
  <c r="L23" i="71"/>
  <c r="M6" i="71" s="1"/>
  <c r="M13" i="74"/>
  <c r="N6" i="74"/>
  <c r="K47" i="70" l="1"/>
  <c r="K53" i="70" s="1"/>
  <c r="J14" i="72"/>
  <c r="J13" i="72"/>
  <c r="J16" i="72" s="1"/>
  <c r="K45" i="73"/>
  <c r="K44" i="73"/>
  <c r="K48" i="73" s="1"/>
  <c r="J64" i="70"/>
  <c r="J70" i="70" s="1"/>
  <c r="N10" i="74"/>
  <c r="N9" i="74" s="1"/>
  <c r="N3" i="75" s="1"/>
  <c r="N5" i="74"/>
  <c r="M8" i="71"/>
  <c r="M11" i="71" s="1"/>
  <c r="M9" i="71"/>
  <c r="F20" i="75"/>
  <c r="F21" i="75" s="1"/>
  <c r="F9" i="75" s="1"/>
  <c r="F13" i="75" s="1"/>
  <c r="H26" i="70" s="1"/>
  <c r="G6" i="75"/>
  <c r="J24" i="73"/>
  <c r="J25" i="73" s="1"/>
  <c r="I79" i="70" s="1"/>
  <c r="J23" i="73"/>
  <c r="K6" i="73" s="1"/>
  <c r="N14" i="74" l="1"/>
  <c r="J27" i="73"/>
  <c r="F10" i="75"/>
  <c r="H25" i="70" s="1"/>
  <c r="H24" i="70" s="1"/>
  <c r="H28" i="70" s="1"/>
  <c r="H33" i="70" s="1"/>
  <c r="I81" i="70"/>
  <c r="I87" i="70" s="1"/>
  <c r="I20" i="70"/>
  <c r="I22" i="70" s="1"/>
  <c r="K9" i="73"/>
  <c r="K8" i="73"/>
  <c r="K11" i="73" s="1"/>
  <c r="O6" i="74"/>
  <c r="N13" i="74"/>
  <c r="K51" i="73"/>
  <c r="K50" i="73"/>
  <c r="J19" i="72"/>
  <c r="J18" i="72"/>
  <c r="J21" i="72" s="1"/>
  <c r="F11" i="75"/>
  <c r="F12" i="75" s="1"/>
  <c r="M13" i="71"/>
  <c r="M16" i="71" s="1"/>
  <c r="M14" i="71"/>
  <c r="O10" i="74" l="1"/>
  <c r="O9" i="74" s="1"/>
  <c r="O3" i="75" s="1"/>
  <c r="O5" i="74"/>
  <c r="O14" i="74"/>
  <c r="M18" i="71"/>
  <c r="M21" i="71" s="1"/>
  <c r="M19" i="71"/>
  <c r="J24" i="72"/>
  <c r="J26" i="72" s="1"/>
  <c r="J23" i="72"/>
  <c r="K6" i="72" s="1"/>
  <c r="K56" i="73"/>
  <c r="L36" i="73" s="1"/>
  <c r="K54" i="73"/>
  <c r="K57" i="73" s="1"/>
  <c r="K59" i="73" s="1"/>
  <c r="K14" i="73"/>
  <c r="K13" i="73"/>
  <c r="K16" i="73" s="1"/>
  <c r="G25" i="75"/>
  <c r="H24" i="75" s="1"/>
  <c r="G2" i="75"/>
  <c r="J28" i="72" l="1"/>
  <c r="J31" i="72"/>
  <c r="K62" i="70"/>
  <c r="J33" i="72"/>
  <c r="J34" i="72" s="1"/>
  <c r="J35" i="72" s="1"/>
  <c r="G16" i="75"/>
  <c r="G17" i="75" s="1"/>
  <c r="G8" i="75"/>
  <c r="G5" i="75"/>
  <c r="G7" i="75" s="1"/>
  <c r="K19" i="73"/>
  <c r="K18" i="73"/>
  <c r="K21" i="73" s="1"/>
  <c r="K8" i="72"/>
  <c r="K11" i="72" s="1"/>
  <c r="K9" i="72"/>
  <c r="O13" i="74"/>
  <c r="P6" i="74"/>
  <c r="L38" i="73"/>
  <c r="L42" i="73" s="1"/>
  <c r="L39" i="73"/>
  <c r="M23" i="71"/>
  <c r="N6" i="71" s="1"/>
  <c r="M24" i="71"/>
  <c r="M25" i="71" s="1"/>
  <c r="L45" i="70" s="1"/>
  <c r="L47" i="70" l="1"/>
  <c r="L53" i="70" s="1"/>
  <c r="K24" i="73"/>
  <c r="K27" i="73" s="1"/>
  <c r="K23" i="73"/>
  <c r="L6" i="73" s="1"/>
  <c r="P14" i="74"/>
  <c r="P10" i="74"/>
  <c r="P9" i="74" s="1"/>
  <c r="P3" i="75" s="1"/>
  <c r="P5" i="74"/>
  <c r="G20" i="75"/>
  <c r="G21" i="75" s="1"/>
  <c r="G9" i="75" s="1"/>
  <c r="G13" i="75" s="1"/>
  <c r="I26" i="70" s="1"/>
  <c r="H6" i="75"/>
  <c r="N9" i="71"/>
  <c r="N8" i="71"/>
  <c r="N11" i="71" s="1"/>
  <c r="L44" i="73"/>
  <c r="L48" i="73" s="1"/>
  <c r="L45" i="73"/>
  <c r="K13" i="72"/>
  <c r="K16" i="72" s="1"/>
  <c r="K14" i="72"/>
  <c r="K64" i="70"/>
  <c r="K70" i="70" s="1"/>
  <c r="K25" i="73" l="1"/>
  <c r="J79" i="70" s="1"/>
  <c r="J20" i="70" s="1"/>
  <c r="J22" i="70" s="1"/>
  <c r="G11" i="75"/>
  <c r="G12" i="75" s="1"/>
  <c r="G10" i="75"/>
  <c r="I25" i="70" s="1"/>
  <c r="I24" i="70" s="1"/>
  <c r="I28" i="70" s="1"/>
  <c r="I33" i="70" s="1"/>
  <c r="Q6" i="74"/>
  <c r="P13" i="74"/>
  <c r="L9" i="73"/>
  <c r="L8" i="73"/>
  <c r="L11" i="73" s="1"/>
  <c r="N14" i="71"/>
  <c r="N13" i="71"/>
  <c r="N16" i="71" s="1"/>
  <c r="K18" i="72"/>
  <c r="K21" i="72" s="1"/>
  <c r="K19" i="72"/>
  <c r="L51" i="73"/>
  <c r="L50" i="73"/>
  <c r="J81" i="70" l="1"/>
  <c r="J87" i="70" s="1"/>
  <c r="L56" i="73"/>
  <c r="M36" i="73" s="1"/>
  <c r="L54" i="73"/>
  <c r="L57" i="73" s="1"/>
  <c r="L59" i="73" s="1"/>
  <c r="Q10" i="74"/>
  <c r="Q9" i="74" s="1"/>
  <c r="Q3" i="75" s="1"/>
  <c r="Q5" i="74"/>
  <c r="H25" i="75"/>
  <c r="I24" i="75" s="1"/>
  <c r="H2" i="75"/>
  <c r="K23" i="72"/>
  <c r="L6" i="72" s="1"/>
  <c r="K24" i="72"/>
  <c r="K26" i="72" s="1"/>
  <c r="N19" i="71"/>
  <c r="N18" i="71"/>
  <c r="N21" i="71" s="1"/>
  <c r="L14" i="73"/>
  <c r="L13" i="73"/>
  <c r="L16" i="73" s="1"/>
  <c r="Q14" i="74" l="1"/>
  <c r="K31" i="72"/>
  <c r="L62" i="70"/>
  <c r="K33" i="72"/>
  <c r="K34" i="72" s="1"/>
  <c r="K35" i="72" s="1"/>
  <c r="L19" i="73"/>
  <c r="L18" i="73"/>
  <c r="L21" i="73" s="1"/>
  <c r="N24" i="71"/>
  <c r="N25" i="71" s="1"/>
  <c r="M45" i="70" s="1"/>
  <c r="N23" i="71"/>
  <c r="O6" i="71" s="1"/>
  <c r="K28" i="72"/>
  <c r="L9" i="72"/>
  <c r="L8" i="72"/>
  <c r="L11" i="72" s="1"/>
  <c r="H5" i="75"/>
  <c r="H7" i="75" s="1"/>
  <c r="H16" i="75"/>
  <c r="H17" i="75" s="1"/>
  <c r="H8" i="75"/>
  <c r="Q13" i="74"/>
  <c r="R6" i="74"/>
  <c r="M39" i="73"/>
  <c r="M38" i="73"/>
  <c r="M42" i="73" s="1"/>
  <c r="H20" i="75" l="1"/>
  <c r="H21" i="75" s="1"/>
  <c r="H9" i="75" s="1"/>
  <c r="H13" i="75" s="1"/>
  <c r="J26" i="70" s="1"/>
  <c r="I6" i="75"/>
  <c r="O8" i="71"/>
  <c r="O11" i="71" s="1"/>
  <c r="O9" i="71"/>
  <c r="L24" i="73"/>
  <c r="L25" i="73" s="1"/>
  <c r="K79" i="70" s="1"/>
  <c r="L23" i="73"/>
  <c r="M6" i="73" s="1"/>
  <c r="M45" i="73"/>
  <c r="M44" i="73"/>
  <c r="M48" i="73" s="1"/>
  <c r="R10" i="74"/>
  <c r="R9" i="74" s="1"/>
  <c r="R5" i="74"/>
  <c r="L14" i="72"/>
  <c r="L13" i="72"/>
  <c r="L16" i="72" s="1"/>
  <c r="M47" i="70"/>
  <c r="M53" i="70" s="1"/>
  <c r="L64" i="70"/>
  <c r="L70" i="70" s="1"/>
  <c r="L27" i="73" l="1"/>
  <c r="H10" i="75"/>
  <c r="J25" i="70" s="1"/>
  <c r="J24" i="70" s="1"/>
  <c r="J28" i="70" s="1"/>
  <c r="J33" i="70" s="1"/>
  <c r="L19" i="72"/>
  <c r="L18" i="72"/>
  <c r="L21" i="72" s="1"/>
  <c r="K81" i="70"/>
  <c r="K87" i="70" s="1"/>
  <c r="K20" i="70"/>
  <c r="K22" i="70" s="1"/>
  <c r="R3" i="75"/>
  <c r="R2" i="75"/>
  <c r="M51" i="73"/>
  <c r="M50" i="73"/>
  <c r="M9" i="73"/>
  <c r="M8" i="73"/>
  <c r="M11" i="73" s="1"/>
  <c r="R14" i="74"/>
  <c r="O13" i="71"/>
  <c r="O16" i="71" s="1"/>
  <c r="O14" i="71"/>
  <c r="H11" i="75"/>
  <c r="H12" i="75" s="1"/>
  <c r="S6" i="74" l="1"/>
  <c r="R13" i="74"/>
  <c r="O18" i="71"/>
  <c r="O21" i="71" s="1"/>
  <c r="O19" i="71"/>
  <c r="M14" i="73"/>
  <c r="M13" i="73"/>
  <c r="M16" i="73" s="1"/>
  <c r="M56" i="73"/>
  <c r="N36" i="73" s="1"/>
  <c r="M54" i="73"/>
  <c r="M57" i="73" s="1"/>
  <c r="M59" i="73" s="1"/>
  <c r="R5" i="75"/>
  <c r="R16" i="75"/>
  <c r="R17" i="75" s="1"/>
  <c r="R8" i="75"/>
  <c r="I25" i="75"/>
  <c r="J24" i="75" s="1"/>
  <c r="I2" i="75"/>
  <c r="L24" i="72"/>
  <c r="L28" i="72" s="1"/>
  <c r="B28" i="72" s="1"/>
  <c r="L23" i="72"/>
  <c r="M6" i="72" s="1"/>
  <c r="L26" i="72" l="1"/>
  <c r="L31" i="72" s="1"/>
  <c r="M62" i="70"/>
  <c r="L33" i="72"/>
  <c r="L34" i="72" s="1"/>
  <c r="L35" i="72" s="1"/>
  <c r="I16" i="75"/>
  <c r="I17" i="75" s="1"/>
  <c r="I8" i="75"/>
  <c r="I5" i="75"/>
  <c r="I7" i="75" s="1"/>
  <c r="N38" i="73"/>
  <c r="N42" i="73" s="1"/>
  <c r="N39" i="73"/>
  <c r="O23" i="71"/>
  <c r="P6" i="71" s="1"/>
  <c r="O24" i="71"/>
  <c r="O25" i="71" s="1"/>
  <c r="N45" i="70" s="1"/>
  <c r="M8" i="72"/>
  <c r="M11" i="72" s="1"/>
  <c r="M9" i="72"/>
  <c r="M19" i="73"/>
  <c r="M18" i="73"/>
  <c r="M21" i="73" s="1"/>
  <c r="S10" i="74"/>
  <c r="S9" i="74" s="1"/>
  <c r="S5" i="74"/>
  <c r="S14" i="74"/>
  <c r="N47" i="70" l="1"/>
  <c r="N53" i="70" s="1"/>
  <c r="S13" i="74"/>
  <c r="T6" i="74"/>
  <c r="M23" i="73"/>
  <c r="N6" i="73" s="1"/>
  <c r="M24" i="73"/>
  <c r="M27" i="73" s="1"/>
  <c r="P9" i="71"/>
  <c r="P8" i="71"/>
  <c r="P11" i="71" s="1"/>
  <c r="N44" i="73"/>
  <c r="N48" i="73" s="1"/>
  <c r="N45" i="73"/>
  <c r="I20" i="75"/>
  <c r="I21" i="75" s="1"/>
  <c r="I9" i="75" s="1"/>
  <c r="I13" i="75" s="1"/>
  <c r="K26" i="70" s="1"/>
  <c r="J6" i="75"/>
  <c r="M64" i="70"/>
  <c r="M70" i="70" s="1"/>
  <c r="S3" i="75"/>
  <c r="S2" i="75"/>
  <c r="M13" i="72"/>
  <c r="M16" i="72" s="1"/>
  <c r="M14" i="72"/>
  <c r="M18" i="72" l="1"/>
  <c r="M21" i="72" s="1"/>
  <c r="M19" i="72"/>
  <c r="N51" i="73"/>
  <c r="N50" i="73"/>
  <c r="I10" i="75"/>
  <c r="K25" i="70" s="1"/>
  <c r="K24" i="70" s="1"/>
  <c r="K28" i="70" s="1"/>
  <c r="K33" i="70" s="1"/>
  <c r="S16" i="75"/>
  <c r="S17" i="75" s="1"/>
  <c r="S8" i="75"/>
  <c r="S5" i="75"/>
  <c r="P14" i="71"/>
  <c r="P13" i="71"/>
  <c r="P16" i="71" s="1"/>
  <c r="M25" i="73"/>
  <c r="L79" i="70" s="1"/>
  <c r="N9" i="73"/>
  <c r="N8" i="73"/>
  <c r="N11" i="73" s="1"/>
  <c r="I11" i="75"/>
  <c r="I12" i="75" s="1"/>
  <c r="T10" i="74"/>
  <c r="T9" i="74" s="1"/>
  <c r="T5" i="74"/>
  <c r="T3" i="75" l="1"/>
  <c r="T2" i="75"/>
  <c r="P19" i="71"/>
  <c r="P18" i="71"/>
  <c r="P21" i="71" s="1"/>
  <c r="N56" i="73"/>
  <c r="O36" i="73" s="1"/>
  <c r="N54" i="73"/>
  <c r="N57" i="73" s="1"/>
  <c r="N59" i="73" s="1"/>
  <c r="M23" i="72"/>
  <c r="N6" i="72" s="1"/>
  <c r="M24" i="72"/>
  <c r="M28" i="72" s="1"/>
  <c r="T14" i="74"/>
  <c r="N13" i="73"/>
  <c r="N16" i="73" s="1"/>
  <c r="N14" i="73"/>
  <c r="L81" i="70"/>
  <c r="L87" i="70" s="1"/>
  <c r="L20" i="70"/>
  <c r="L22" i="70" s="1"/>
  <c r="M26" i="72" l="1"/>
  <c r="N62" i="70" s="1"/>
  <c r="J25" i="75"/>
  <c r="K24" i="75" s="1"/>
  <c r="J2" i="75"/>
  <c r="U6" i="74"/>
  <c r="T13" i="74"/>
  <c r="N9" i="72"/>
  <c r="N8" i="72"/>
  <c r="N11" i="72" s="1"/>
  <c r="O39" i="73"/>
  <c r="O38" i="73"/>
  <c r="O42" i="73" s="1"/>
  <c r="P25" i="71"/>
  <c r="O45" i="70" s="1"/>
  <c r="N18" i="73"/>
  <c r="N21" i="73" s="1"/>
  <c r="N19" i="73"/>
  <c r="P24" i="71"/>
  <c r="P23" i="71"/>
  <c r="Q6" i="71" s="1"/>
  <c r="T5" i="75"/>
  <c r="T16" i="75"/>
  <c r="T17" i="75" s="1"/>
  <c r="T8" i="75"/>
  <c r="M33" i="72" l="1"/>
  <c r="M34" i="72" s="1"/>
  <c r="M35" i="72" s="1"/>
  <c r="M31" i="72"/>
  <c r="Q8" i="71"/>
  <c r="Q11" i="71" s="1"/>
  <c r="Q9" i="71"/>
  <c r="N24" i="73"/>
  <c r="N27" i="73" s="1"/>
  <c r="B27" i="73" s="1"/>
  <c r="N23" i="73"/>
  <c r="O6" i="73" s="1"/>
  <c r="N64" i="70"/>
  <c r="N70" i="70" s="1"/>
  <c r="O45" i="73"/>
  <c r="O44" i="73"/>
  <c r="O48" i="73" s="1"/>
  <c r="N14" i="72"/>
  <c r="N13" i="72"/>
  <c r="N16" i="72" s="1"/>
  <c r="O47" i="70"/>
  <c r="O53" i="70" s="1"/>
  <c r="U10" i="74"/>
  <c r="U9" i="74" s="1"/>
  <c r="U5" i="74"/>
  <c r="J5" i="75"/>
  <c r="J7" i="75" s="1"/>
  <c r="J16" i="75"/>
  <c r="J17" i="75" s="1"/>
  <c r="J8" i="75"/>
  <c r="U14" i="74" l="1"/>
  <c r="N25" i="73"/>
  <c r="M79" i="70" s="1"/>
  <c r="M81" i="70" s="1"/>
  <c r="M87" i="70" s="1"/>
  <c r="U3" i="75"/>
  <c r="U2" i="75"/>
  <c r="J20" i="75"/>
  <c r="J21" i="75" s="1"/>
  <c r="J9" i="75" s="1"/>
  <c r="J13" i="75" s="1"/>
  <c r="L26" i="70" s="1"/>
  <c r="K6" i="75"/>
  <c r="N19" i="72"/>
  <c r="N18" i="72"/>
  <c r="N21" i="72" s="1"/>
  <c r="O51" i="73"/>
  <c r="O50" i="73"/>
  <c r="M20" i="70"/>
  <c r="M22" i="70" s="1"/>
  <c r="Q14" i="71"/>
  <c r="Q13" i="71"/>
  <c r="Q16" i="71" s="1"/>
  <c r="U13" i="74"/>
  <c r="V6" i="74"/>
  <c r="O9" i="73"/>
  <c r="O8" i="73"/>
  <c r="O11" i="73" s="1"/>
  <c r="O14" i="73" l="1"/>
  <c r="O13" i="73"/>
  <c r="O16" i="73" s="1"/>
  <c r="V10" i="74"/>
  <c r="V9" i="74" s="1"/>
  <c r="V5" i="74"/>
  <c r="Q18" i="71"/>
  <c r="Q21" i="71" s="1"/>
  <c r="Q19" i="71"/>
  <c r="K25" i="75"/>
  <c r="L24" i="75" s="1"/>
  <c r="K2" i="75"/>
  <c r="O56" i="73"/>
  <c r="P36" i="73" s="1"/>
  <c r="O54" i="73"/>
  <c r="O57" i="73" s="1"/>
  <c r="O59" i="73" s="1"/>
  <c r="N24" i="72"/>
  <c r="N26" i="72" s="1"/>
  <c r="N23" i="72"/>
  <c r="O6" i="72" s="1"/>
  <c r="J10" i="75"/>
  <c r="L25" i="70" s="1"/>
  <c r="L24" i="70" s="1"/>
  <c r="L28" i="70" s="1"/>
  <c r="L33" i="70" s="1"/>
  <c r="U16" i="75"/>
  <c r="U17" i="75" s="1"/>
  <c r="U8" i="75"/>
  <c r="U5" i="75"/>
  <c r="J11" i="75"/>
  <c r="J12" i="75" s="1"/>
  <c r="V14" i="74" l="1"/>
  <c r="O62" i="70"/>
  <c r="N33" i="72"/>
  <c r="N34" i="72" s="1"/>
  <c r="N35" i="72" s="1"/>
  <c r="P39" i="73"/>
  <c r="P37" i="73"/>
  <c r="K16" i="75"/>
  <c r="K17" i="75" s="1"/>
  <c r="K8" i="75"/>
  <c r="K5" i="75"/>
  <c r="K7" i="75" s="1"/>
  <c r="W6" i="74"/>
  <c r="V13" i="74"/>
  <c r="N28" i="72"/>
  <c r="O8" i="72"/>
  <c r="O11" i="72" s="1"/>
  <c r="O9" i="72"/>
  <c r="Q23" i="71"/>
  <c r="R6" i="71" s="1"/>
  <c r="Q24" i="71"/>
  <c r="V3" i="75"/>
  <c r="V2" i="75"/>
  <c r="O19" i="73"/>
  <c r="O18" i="73"/>
  <c r="O21" i="73" s="1"/>
  <c r="Q25" i="71"/>
  <c r="O24" i="73" l="1"/>
  <c r="O25" i="73" s="1"/>
  <c r="N79" i="70" s="1"/>
  <c r="O23" i="73"/>
  <c r="P6" i="73" s="1"/>
  <c r="V5" i="75"/>
  <c r="V16" i="75"/>
  <c r="V17" i="75" s="1"/>
  <c r="V8" i="75"/>
  <c r="K20" i="75"/>
  <c r="K21" i="75" s="1"/>
  <c r="K9" i="75" s="1"/>
  <c r="K13" i="75" s="1"/>
  <c r="M26" i="70" s="1"/>
  <c r="L6" i="75"/>
  <c r="R9" i="71"/>
  <c r="R8" i="71"/>
  <c r="R11" i="71" s="1"/>
  <c r="O13" i="72"/>
  <c r="O16" i="72" s="1"/>
  <c r="O14" i="72"/>
  <c r="W10" i="74"/>
  <c r="W9" i="74" s="1"/>
  <c r="W5" i="74"/>
  <c r="P43" i="73"/>
  <c r="P49" i="73" s="1"/>
  <c r="P55" i="73" s="1"/>
  <c r="P38" i="73"/>
  <c r="P42" i="73" s="1"/>
  <c r="O64" i="70"/>
  <c r="O70" i="70" s="1"/>
  <c r="P45" i="70"/>
  <c r="B25" i="71"/>
  <c r="K11" i="75" l="1"/>
  <c r="K12" i="75" s="1"/>
  <c r="P60" i="73"/>
  <c r="P61" i="73" s="1"/>
  <c r="W14" i="74"/>
  <c r="O27" i="73"/>
  <c r="P47" i="70"/>
  <c r="P53" i="70" s="1"/>
  <c r="K10" i="75"/>
  <c r="M25" i="70" s="1"/>
  <c r="M24" i="70" s="1"/>
  <c r="M28" i="70" s="1"/>
  <c r="M33" i="70" s="1"/>
  <c r="W13" i="74"/>
  <c r="X6" i="74"/>
  <c r="W3" i="75"/>
  <c r="W2" i="75"/>
  <c r="O18" i="72"/>
  <c r="O21" i="72" s="1"/>
  <c r="O19" i="72"/>
  <c r="N81" i="70"/>
  <c r="N87" i="70" s="1"/>
  <c r="N20" i="70"/>
  <c r="N22" i="70" s="1"/>
  <c r="P44" i="73"/>
  <c r="P48" i="73" s="1"/>
  <c r="P45" i="73"/>
  <c r="R14" i="71"/>
  <c r="R13" i="71"/>
  <c r="R16" i="71" s="1"/>
  <c r="P9" i="73"/>
  <c r="P8" i="73"/>
  <c r="P11" i="73" s="1"/>
  <c r="P14" i="73" l="1"/>
  <c r="P13" i="73"/>
  <c r="P16" i="73" s="1"/>
  <c r="P51" i="73"/>
  <c r="P50" i="73"/>
  <c r="P54" i="73" s="1"/>
  <c r="W16" i="75"/>
  <c r="W17" i="75" s="1"/>
  <c r="W8" i="75"/>
  <c r="W5" i="75"/>
  <c r="X10" i="74"/>
  <c r="X9" i="74" s="1"/>
  <c r="X5" i="74"/>
  <c r="R19" i="71"/>
  <c r="R18" i="71"/>
  <c r="R21" i="71" s="1"/>
  <c r="L25" i="75"/>
  <c r="M24" i="75" s="1"/>
  <c r="L2" i="75"/>
  <c r="O23" i="72"/>
  <c r="P6" i="72" s="1"/>
  <c r="O24" i="72"/>
  <c r="X14" i="74" l="1"/>
  <c r="P9" i="72"/>
  <c r="P8" i="72"/>
  <c r="P11" i="72" s="1"/>
  <c r="R24" i="71"/>
  <c r="R23" i="71"/>
  <c r="S6" i="71" s="1"/>
  <c r="O26" i="72"/>
  <c r="O28" i="72"/>
  <c r="R25" i="71"/>
  <c r="Q45" i="70" s="1"/>
  <c r="X3" i="75"/>
  <c r="X2" i="75"/>
  <c r="P19" i="73"/>
  <c r="P18" i="73"/>
  <c r="P21" i="73" s="1"/>
  <c r="L5" i="75"/>
  <c r="L7" i="75" s="1"/>
  <c r="L16" i="75"/>
  <c r="L17" i="75" s="1"/>
  <c r="L8" i="75"/>
  <c r="Y6" i="74"/>
  <c r="X13" i="74"/>
  <c r="P57" i="73"/>
  <c r="P59" i="73" s="1"/>
  <c r="P56" i="73"/>
  <c r="Y10" i="74" l="1"/>
  <c r="Y9" i="74" s="1"/>
  <c r="Y5" i="74"/>
  <c r="Y14" i="74"/>
  <c r="L20" i="75"/>
  <c r="L21" i="75" s="1"/>
  <c r="L9" i="75" s="1"/>
  <c r="L13" i="75" s="1"/>
  <c r="N26" i="70" s="1"/>
  <c r="M6" i="75"/>
  <c r="X5" i="75"/>
  <c r="X16" i="75"/>
  <c r="X17" i="75" s="1"/>
  <c r="X8" i="75"/>
  <c r="Q47" i="70"/>
  <c r="Q53" i="70" s="1"/>
  <c r="P62" i="70"/>
  <c r="O33" i="72"/>
  <c r="O34" i="72" s="1"/>
  <c r="O35" i="72" s="1"/>
  <c r="P24" i="73"/>
  <c r="P27" i="73" s="1"/>
  <c r="P23" i="73"/>
  <c r="Q6" i="73" s="1"/>
  <c r="S8" i="71"/>
  <c r="S11" i="71" s="1"/>
  <c r="S9" i="71"/>
  <c r="P14" i="72"/>
  <c r="P13" i="72"/>
  <c r="P16" i="72" s="1"/>
  <c r="L10" i="75" l="1"/>
  <c r="N25" i="70" s="1"/>
  <c r="N24" i="70" s="1"/>
  <c r="N28" i="70" s="1"/>
  <c r="N33" i="70" s="1"/>
  <c r="P25" i="73"/>
  <c r="O79" i="70" s="1"/>
  <c r="P19" i="72"/>
  <c r="P18" i="72"/>
  <c r="P21" i="72" s="1"/>
  <c r="Q9" i="73"/>
  <c r="Q8" i="73"/>
  <c r="Q11" i="73" s="1"/>
  <c r="S14" i="71"/>
  <c r="S13" i="71"/>
  <c r="S16" i="71" s="1"/>
  <c r="P64" i="70"/>
  <c r="P70" i="70" s="1"/>
  <c r="L11" i="75"/>
  <c r="L12" i="75" s="1"/>
  <c r="Y13" i="74"/>
  <c r="Z6" i="74"/>
  <c r="Y3" i="75"/>
  <c r="Y2" i="75"/>
  <c r="B25" i="73" l="1"/>
  <c r="Y16" i="75"/>
  <c r="Y17" i="75" s="1"/>
  <c r="Y8" i="75"/>
  <c r="Y5" i="75"/>
  <c r="Z10" i="74"/>
  <c r="Z9" i="74" s="1"/>
  <c r="Z5" i="74"/>
  <c r="O81" i="70"/>
  <c r="O87" i="70" s="1"/>
  <c r="O20" i="70"/>
  <c r="O22" i="70" s="1"/>
  <c r="S18" i="71"/>
  <c r="S21" i="71" s="1"/>
  <c r="S19" i="71"/>
  <c r="Q14" i="73"/>
  <c r="Q13" i="73"/>
  <c r="Q16" i="73" s="1"/>
  <c r="P24" i="72"/>
  <c r="P26" i="72" s="1"/>
  <c r="P23" i="72"/>
  <c r="Q6" i="72" s="1"/>
  <c r="Q62" i="70" l="1"/>
  <c r="P33" i="72"/>
  <c r="P34" i="72" s="1"/>
  <c r="P35" i="72" s="1"/>
  <c r="S23" i="71"/>
  <c r="T6" i="71" s="1"/>
  <c r="S24" i="71"/>
  <c r="S25" i="71" s="1"/>
  <c r="R45" i="70" s="1"/>
  <c r="Q8" i="72"/>
  <c r="Q11" i="72" s="1"/>
  <c r="Q9" i="72"/>
  <c r="Q19" i="73"/>
  <c r="Q25" i="73" s="1"/>
  <c r="P79" i="70" s="1"/>
  <c r="Q18" i="73"/>
  <c r="P28" i="72"/>
  <c r="M25" i="75"/>
  <c r="N24" i="75" s="1"/>
  <c r="M2" i="75"/>
  <c r="Z14" i="74"/>
  <c r="Z13" i="74" s="1"/>
  <c r="Z3" i="75"/>
  <c r="Z2" i="75"/>
  <c r="R47" i="70" l="1"/>
  <c r="R53" i="70" s="1"/>
  <c r="Z16" i="75"/>
  <c r="Z17" i="75" s="1"/>
  <c r="Z5" i="75"/>
  <c r="Z8" i="75"/>
  <c r="Q13" i="72"/>
  <c r="Q16" i="72" s="1"/>
  <c r="Q14" i="72"/>
  <c r="T9" i="71"/>
  <c r="T8" i="71"/>
  <c r="T11" i="71" s="1"/>
  <c r="Q64" i="70"/>
  <c r="Q70" i="70" s="1"/>
  <c r="Q20" i="70"/>
  <c r="Q22" i="70" s="1"/>
  <c r="M16" i="75"/>
  <c r="M17" i="75" s="1"/>
  <c r="M8" i="75"/>
  <c r="M5" i="75"/>
  <c r="M7" i="75" s="1"/>
  <c r="P81" i="70"/>
  <c r="P87" i="70" s="1"/>
  <c r="P20" i="70"/>
  <c r="P22" i="70" s="1"/>
  <c r="O2" i="75" l="1"/>
  <c r="T14" i="71"/>
  <c r="T13" i="71"/>
  <c r="T16" i="71" s="1"/>
  <c r="N25" i="75"/>
  <c r="O24" i="75" s="1"/>
  <c r="O25" i="75" s="1"/>
  <c r="P24" i="75" s="1"/>
  <c r="N2" i="75"/>
  <c r="M20" i="75"/>
  <c r="M21" i="75" s="1"/>
  <c r="M9" i="75" s="1"/>
  <c r="M13" i="75" s="1"/>
  <c r="O26" i="70" s="1"/>
  <c r="N6" i="75"/>
  <c r="Q18" i="72"/>
  <c r="Q21" i="72" s="1"/>
  <c r="Q19" i="72"/>
  <c r="M10" i="75" l="1"/>
  <c r="O25" i="70" s="1"/>
  <c r="O24" i="70" s="1"/>
  <c r="O28" i="70" s="1"/>
  <c r="O33" i="70" s="1"/>
  <c r="Q23" i="72"/>
  <c r="Q24" i="72"/>
  <c r="Q26" i="72" s="1"/>
  <c r="O16" i="75"/>
  <c r="O17" i="75" s="1"/>
  <c r="O8" i="75"/>
  <c r="O5" i="75"/>
  <c r="N5" i="75"/>
  <c r="N7" i="75" s="1"/>
  <c r="N16" i="75"/>
  <c r="N17" i="75" s="1"/>
  <c r="N8" i="75"/>
  <c r="T19" i="71"/>
  <c r="T18" i="71"/>
  <c r="T21" i="71" s="1"/>
  <c r="M11" i="75"/>
  <c r="M12" i="75" s="1"/>
  <c r="T24" i="71" l="1"/>
  <c r="T25" i="71" s="1"/>
  <c r="S45" i="70" s="1"/>
  <c r="T23" i="71"/>
  <c r="N20" i="75"/>
  <c r="N21" i="75" s="1"/>
  <c r="N9" i="75" s="1"/>
  <c r="N13" i="75" s="1"/>
  <c r="P26" i="70" s="1"/>
  <c r="O6" i="75"/>
  <c r="O7" i="75" s="1"/>
  <c r="R62" i="70"/>
  <c r="Q33" i="72"/>
  <c r="Q34" i="72" s="1"/>
  <c r="Q35" i="72" s="1"/>
  <c r="B26" i="72"/>
  <c r="Q28" i="72"/>
  <c r="S20" i="70" l="1"/>
  <c r="S22" i="70" s="1"/>
  <c r="S47" i="70"/>
  <c r="S53" i="70" s="1"/>
  <c r="O20" i="75"/>
  <c r="O21" i="75" s="1"/>
  <c r="O9" i="75" s="1"/>
  <c r="P6" i="75"/>
  <c r="R64" i="70"/>
  <c r="R70" i="70" s="1"/>
  <c r="R20" i="70"/>
  <c r="R22" i="70" s="1"/>
  <c r="N10" i="75"/>
  <c r="P25" i="70" s="1"/>
  <c r="P24" i="70" s="1"/>
  <c r="P28" i="70" s="1"/>
  <c r="P33" i="70" s="1"/>
  <c r="N11" i="75"/>
  <c r="N12" i="75" s="1"/>
  <c r="P25" i="75" l="1"/>
  <c r="Q24" i="75" s="1"/>
  <c r="Q25" i="75" s="1"/>
  <c r="R24" i="75" s="1"/>
  <c r="R25" i="75" s="1"/>
  <c r="S24" i="75" s="1"/>
  <c r="S25" i="75" s="1"/>
  <c r="T24" i="75" s="1"/>
  <c r="T25" i="75" s="1"/>
  <c r="U24" i="75" s="1"/>
  <c r="U25" i="75" s="1"/>
  <c r="V24" i="75" s="1"/>
  <c r="V25" i="75" s="1"/>
  <c r="W24" i="75" s="1"/>
  <c r="W25" i="75" s="1"/>
  <c r="X24" i="75" s="1"/>
  <c r="X25" i="75" s="1"/>
  <c r="Y24" i="75" s="1"/>
  <c r="Y25" i="75" s="1"/>
  <c r="Z24" i="75" s="1"/>
  <c r="Z25" i="75" s="1"/>
  <c r="P2" i="75"/>
  <c r="O13" i="75"/>
  <c r="Q26" i="70" s="1"/>
  <c r="O10" i="75"/>
  <c r="Q25" i="70" s="1"/>
  <c r="O11" i="75"/>
  <c r="Q2" i="75"/>
  <c r="Q24" i="70" l="1"/>
  <c r="Q28" i="70" s="1"/>
  <c r="Q33" i="70" s="1"/>
  <c r="O12" i="75"/>
  <c r="Q16" i="75"/>
  <c r="Q17" i="75" s="1"/>
  <c r="Q8" i="75"/>
  <c r="Q5" i="75"/>
  <c r="P5" i="75"/>
  <c r="P7" i="75" s="1"/>
  <c r="P16" i="75"/>
  <c r="P17" i="75" s="1"/>
  <c r="P8" i="75"/>
  <c r="P20" i="75" l="1"/>
  <c r="P21" i="75" s="1"/>
  <c r="P9" i="75" s="1"/>
  <c r="P13" i="75" s="1"/>
  <c r="R26" i="70" s="1"/>
  <c r="Q6" i="75"/>
  <c r="Q7" i="75" s="1"/>
  <c r="P10" i="75" l="1"/>
  <c r="R25" i="70" s="1"/>
  <c r="R24" i="70" s="1"/>
  <c r="R28" i="70" s="1"/>
  <c r="R33" i="70" s="1"/>
  <c r="Q20" i="75"/>
  <c r="Q21" i="75" s="1"/>
  <c r="Q9" i="75" s="1"/>
  <c r="R6" i="75"/>
  <c r="R7" i="75" s="1"/>
  <c r="P11" i="75"/>
  <c r="P12" i="75" s="1"/>
  <c r="Q13" i="75" l="1"/>
  <c r="S26" i="70" s="1"/>
  <c r="Q11" i="75"/>
  <c r="Q10" i="75"/>
  <c r="S25" i="70" s="1"/>
  <c r="R20" i="75"/>
  <c r="R21" i="75" s="1"/>
  <c r="R9" i="75" s="1"/>
  <c r="S6" i="75"/>
  <c r="S7" i="75" s="1"/>
  <c r="S24" i="70" l="1"/>
  <c r="S28" i="70" s="1"/>
  <c r="S33" i="70" s="1"/>
  <c r="S20" i="75"/>
  <c r="S21" i="75" s="1"/>
  <c r="S9" i="75" s="1"/>
  <c r="T6" i="75"/>
  <c r="T7" i="75" s="1"/>
  <c r="R11" i="75"/>
  <c r="R10" i="75"/>
  <c r="T25" i="70" s="1"/>
  <c r="Q12" i="75"/>
  <c r="R13" i="75" s="1"/>
  <c r="T26" i="70" s="1"/>
  <c r="T24" i="70" l="1"/>
  <c r="T28" i="70" s="1"/>
  <c r="T33" i="70" s="1"/>
  <c r="S11" i="75"/>
  <c r="S10" i="75"/>
  <c r="U25" i="70" s="1"/>
  <c r="R12" i="75"/>
  <c r="S13" i="75" s="1"/>
  <c r="U26" i="70" s="1"/>
  <c r="T20" i="75"/>
  <c r="T21" i="75" s="1"/>
  <c r="T9" i="75" s="1"/>
  <c r="U6" i="75"/>
  <c r="U7" i="75" s="1"/>
  <c r="U24" i="70" l="1"/>
  <c r="U28" i="70" s="1"/>
  <c r="U33" i="70" s="1"/>
  <c r="C37" i="70" s="1"/>
  <c r="T11" i="75"/>
  <c r="T10" i="75"/>
  <c r="V25" i="70" s="1"/>
  <c r="U20" i="75"/>
  <c r="U21" i="75" s="1"/>
  <c r="U9" i="75" s="1"/>
  <c r="V6" i="75"/>
  <c r="V7" i="75" s="1"/>
  <c r="S12" i="75"/>
  <c r="T13" i="75" s="1"/>
  <c r="V26" i="70" s="1"/>
  <c r="C35" i="70" l="1"/>
  <c r="C36" i="70"/>
  <c r="U11" i="75"/>
  <c r="U10" i="75"/>
  <c r="W25" i="70" s="1"/>
  <c r="V24" i="70"/>
  <c r="V28" i="70" s="1"/>
  <c r="V33" i="70" s="1"/>
  <c r="V20" i="75"/>
  <c r="V21" i="75" s="1"/>
  <c r="V9" i="75" s="1"/>
  <c r="W6" i="75"/>
  <c r="W7" i="75" s="1"/>
  <c r="T12" i="75"/>
  <c r="U13" i="75" s="1"/>
  <c r="W26" i="70" s="1"/>
  <c r="V11" i="75" l="1"/>
  <c r="V10" i="75"/>
  <c r="X25" i="70" s="1"/>
  <c r="W20" i="75"/>
  <c r="W21" i="75" s="1"/>
  <c r="W9" i="75" s="1"/>
  <c r="X6" i="75"/>
  <c r="X7" i="75" s="1"/>
  <c r="U12" i="75"/>
  <c r="V13" i="75" s="1"/>
  <c r="X26" i="70" s="1"/>
  <c r="W24" i="70"/>
  <c r="W28" i="70" s="1"/>
  <c r="W33" i="70" s="1"/>
  <c r="X20" i="75" l="1"/>
  <c r="X21" i="75" s="1"/>
  <c r="X9" i="75" s="1"/>
  <c r="Y6" i="75"/>
  <c r="Y7" i="75" s="1"/>
  <c r="X24" i="70"/>
  <c r="X28" i="70" s="1"/>
  <c r="X33" i="70" s="1"/>
  <c r="W10" i="75"/>
  <c r="Y25" i="70" s="1"/>
  <c r="W11" i="75"/>
  <c r="V12" i="75"/>
  <c r="W13" i="75" s="1"/>
  <c r="Y26" i="70" s="1"/>
  <c r="Y24" i="70" l="1"/>
  <c r="Y28" i="70" s="1"/>
  <c r="Y33" i="70" s="1"/>
  <c r="W12" i="75"/>
  <c r="X13" i="75" s="1"/>
  <c r="Z26" i="70" s="1"/>
  <c r="Y20" i="75"/>
  <c r="Y21" i="75" s="1"/>
  <c r="Y9" i="75" s="1"/>
  <c r="Z6" i="75"/>
  <c r="Z7" i="75" s="1"/>
  <c r="Z20" i="75" s="1"/>
  <c r="Z21" i="75" s="1"/>
  <c r="Z9" i="75" s="1"/>
  <c r="X10" i="75"/>
  <c r="Z25" i="70" s="1"/>
  <c r="X11" i="75"/>
  <c r="X12" i="75" l="1"/>
  <c r="Y13" i="75" s="1"/>
  <c r="AA26" i="70" s="1"/>
  <c r="Z24" i="70"/>
  <c r="Z28" i="70" s="1"/>
  <c r="Z33" i="70" s="1"/>
  <c r="Z10" i="75"/>
  <c r="AB25" i="70" s="1"/>
  <c r="Z11" i="75"/>
  <c r="Y11" i="75"/>
  <c r="Y10" i="75"/>
  <c r="AA25" i="70" s="1"/>
  <c r="AA24" i="70" l="1"/>
  <c r="AA28" i="70" s="1"/>
  <c r="AA33" i="70" s="1"/>
  <c r="Y12" i="75"/>
  <c r="Z13" i="75" s="1"/>
  <c r="AB26" i="70" s="1"/>
  <c r="AB24" i="70" s="1"/>
  <c r="AB28" i="70" s="1"/>
  <c r="AB33" i="70" s="1"/>
  <c r="Z12" i="75" l="1"/>
  <c r="D11" i="68"/>
  <c r="C11" i="68"/>
  <c r="D13" i="69" l="1"/>
  <c r="D12" i="69"/>
  <c r="D10" i="69"/>
  <c r="D7" i="69"/>
  <c r="D3" i="69"/>
  <c r="A4" i="68"/>
  <c r="A5" i="68" s="1"/>
  <c r="A6" i="68" s="1"/>
  <c r="A7" i="68" s="1"/>
  <c r="A8" i="68" s="1"/>
  <c r="A9" i="68" s="1"/>
  <c r="A10" i="68" s="1"/>
  <c r="C5" i="69"/>
  <c r="C14" i="69" s="1"/>
  <c r="A4" i="69"/>
  <c r="A5" i="69" s="1"/>
  <c r="A6" i="69" s="1"/>
  <c r="A7" i="69" s="1"/>
  <c r="A8" i="69" s="1"/>
  <c r="A9" i="69" s="1"/>
  <c r="A10" i="69" s="1"/>
  <c r="A11" i="69" s="1"/>
  <c r="A12" i="69" s="1"/>
  <c r="A13" i="69" s="1"/>
  <c r="F8" i="68"/>
  <c r="G8" i="68" s="1"/>
  <c r="H8" i="68" s="1"/>
  <c r="F7" i="68"/>
  <c r="G7" i="68" s="1"/>
  <c r="H7" i="68" s="1"/>
  <c r="F6" i="68"/>
  <c r="G6" i="68" s="1"/>
  <c r="H6" i="68" s="1"/>
  <c r="F9" i="68"/>
  <c r="G9" i="68" s="1"/>
  <c r="H9" i="68" s="1"/>
  <c r="F3" i="68"/>
  <c r="F4" i="68"/>
  <c r="G4" i="68" s="1"/>
  <c r="H4" i="68" s="1"/>
  <c r="F5" i="68"/>
  <c r="D20" i="68"/>
  <c r="E7" i="68"/>
  <c r="E6" i="68"/>
  <c r="C14" i="68"/>
  <c r="C16" i="68" s="1"/>
  <c r="E11" i="68" l="1"/>
  <c r="G3" i="68"/>
  <c r="D14" i="69"/>
  <c r="F10" i="68"/>
  <c r="G10" i="68" s="1"/>
  <c r="H10" i="68" s="1"/>
  <c r="I10" i="68" s="1"/>
  <c r="J10" i="68" s="1"/>
  <c r="I8" i="68"/>
  <c r="J8" i="68" s="1"/>
  <c r="I9" i="68"/>
  <c r="J9" i="68" s="1"/>
  <c r="I6" i="68"/>
  <c r="J6" i="68" s="1"/>
  <c r="I4" i="68"/>
  <c r="J4" i="68" s="1"/>
  <c r="I7" i="68"/>
  <c r="J7" i="68" s="1"/>
  <c r="G5" i="68"/>
  <c r="C54" i="63"/>
  <c r="L5" i="67"/>
  <c r="K5" i="67"/>
  <c r="K6" i="67"/>
  <c r="J4" i="67"/>
  <c r="F5" i="67"/>
  <c r="E3" i="67"/>
  <c r="D3" i="67"/>
  <c r="C3" i="67"/>
  <c r="C5" i="67"/>
  <c r="C4" i="67"/>
  <c r="C10" i="64"/>
  <c r="D10" i="64" s="1"/>
  <c r="C5" i="26"/>
  <c r="B4" i="64"/>
  <c r="B3" i="64"/>
  <c r="C14" i="31"/>
  <c r="C21" i="31"/>
  <c r="B20" i="64"/>
  <c r="D45" i="64"/>
  <c r="E45" i="64"/>
  <c r="F45" i="64"/>
  <c r="G45" i="64"/>
  <c r="H45" i="64"/>
  <c r="I45" i="64" s="1"/>
  <c r="J45" i="64" s="1"/>
  <c r="K45" i="64" s="1"/>
  <c r="L45" i="64" s="1"/>
  <c r="M45" i="64" s="1"/>
  <c r="N45" i="64" s="1"/>
  <c r="O45" i="64" s="1"/>
  <c r="P45" i="64" s="1"/>
  <c r="Q45" i="64" s="1"/>
  <c r="R45" i="64" s="1"/>
  <c r="S45" i="64"/>
  <c r="T45" i="64"/>
  <c r="U45" i="64" s="1"/>
  <c r="D43" i="64"/>
  <c r="E43" i="64"/>
  <c r="F43" i="64"/>
  <c r="G43" i="64" s="1"/>
  <c r="H43" i="64" s="1"/>
  <c r="I43" i="64" s="1"/>
  <c r="J43" i="64" s="1"/>
  <c r="K43" i="64" s="1"/>
  <c r="L43" i="64" s="1"/>
  <c r="M43" i="64"/>
  <c r="N43" i="64" s="1"/>
  <c r="O43" i="64" s="1"/>
  <c r="P43" i="64" s="1"/>
  <c r="Q43" i="64" s="1"/>
  <c r="R43" i="64" s="1"/>
  <c r="S43" i="64" s="1"/>
  <c r="T43" i="64" s="1"/>
  <c r="U43" i="64" s="1"/>
  <c r="C1" i="64"/>
  <c r="D1" i="64"/>
  <c r="E1" i="64"/>
  <c r="F1" i="64"/>
  <c r="G1" i="64" s="1"/>
  <c r="H1" i="64" s="1"/>
  <c r="I1" i="64" s="1"/>
  <c r="J1" i="64" s="1"/>
  <c r="K1" i="64" s="1"/>
  <c r="L1" i="64" s="1"/>
  <c r="M1" i="64" s="1"/>
  <c r="N1" i="64" s="1"/>
  <c r="O1" i="64" s="1"/>
  <c r="P1" i="64" s="1"/>
  <c r="Q1" i="64" s="1"/>
  <c r="R1" i="64" s="1"/>
  <c r="S1" i="64" s="1"/>
  <c r="T1" i="64" s="1"/>
  <c r="U1" i="64" s="1"/>
  <c r="B7" i="64"/>
  <c r="D94" i="63"/>
  <c r="D93" i="63"/>
  <c r="D92" i="63"/>
  <c r="D91" i="63"/>
  <c r="D90" i="63"/>
  <c r="D89" i="63"/>
  <c r="D88" i="63"/>
  <c r="D87" i="63"/>
  <c r="D86" i="63"/>
  <c r="D85" i="63"/>
  <c r="D84" i="63"/>
  <c r="D83" i="63"/>
  <c r="W82" i="63"/>
  <c r="V82" i="63"/>
  <c r="U82" i="63"/>
  <c r="T82" i="63"/>
  <c r="A36" i="63"/>
  <c r="A35" i="63"/>
  <c r="A34" i="63"/>
  <c r="A51" i="63" s="1"/>
  <c r="A72" i="63" s="1"/>
  <c r="A92" i="63" s="1"/>
  <c r="A33" i="63"/>
  <c r="A50" i="63" s="1"/>
  <c r="A71" i="63" s="1"/>
  <c r="A91" i="63" s="1"/>
  <c r="A32" i="63"/>
  <c r="B31" i="63"/>
  <c r="A31" i="63"/>
  <c r="A14" i="63" s="1"/>
  <c r="A30" i="63"/>
  <c r="A47" i="63" s="1"/>
  <c r="A68" i="63" s="1"/>
  <c r="A88" i="63" s="1"/>
  <c r="B29" i="63"/>
  <c r="A29" i="63"/>
  <c r="A46" i="63" s="1"/>
  <c r="A67" i="63" s="1"/>
  <c r="A87" i="63" s="1"/>
  <c r="B28" i="63"/>
  <c r="A28" i="63"/>
  <c r="A27" i="63"/>
  <c r="A10" i="63" s="1"/>
  <c r="A26" i="63"/>
  <c r="A25" i="63"/>
  <c r="A24" i="63"/>
  <c r="A41" i="63" s="1"/>
  <c r="A62" i="63" s="1"/>
  <c r="A82" i="63" s="1"/>
  <c r="A23" i="63"/>
  <c r="A6" i="63" s="1"/>
  <c r="I19" i="63"/>
  <c r="H19" i="63"/>
  <c r="G19" i="63"/>
  <c r="F19" i="63"/>
  <c r="E19" i="63"/>
  <c r="D19" i="63"/>
  <c r="H18" i="63"/>
  <c r="G18" i="63"/>
  <c r="F18" i="63"/>
  <c r="E18" i="63"/>
  <c r="D18" i="63"/>
  <c r="G17" i="63"/>
  <c r="F17" i="63"/>
  <c r="E17" i="63"/>
  <c r="D17" i="63"/>
  <c r="G16" i="63"/>
  <c r="F16" i="63"/>
  <c r="E16" i="63"/>
  <c r="D16" i="63"/>
  <c r="F15" i="63"/>
  <c r="E15" i="63"/>
  <c r="D15" i="63"/>
  <c r="E14" i="63"/>
  <c r="D14" i="63"/>
  <c r="J13" i="63"/>
  <c r="I13" i="63"/>
  <c r="H13" i="63"/>
  <c r="G13" i="63"/>
  <c r="F13" i="63"/>
  <c r="E13" i="63"/>
  <c r="D13" i="63"/>
  <c r="H12" i="63"/>
  <c r="G12" i="63"/>
  <c r="F12" i="63"/>
  <c r="E12" i="63"/>
  <c r="D12" i="63"/>
  <c r="G11" i="63"/>
  <c r="F11" i="63"/>
  <c r="E11" i="63"/>
  <c r="D11" i="63"/>
  <c r="F10" i="63"/>
  <c r="E10" i="63"/>
  <c r="D10" i="63"/>
  <c r="F9" i="63"/>
  <c r="E9" i="63"/>
  <c r="D9" i="63"/>
  <c r="H8" i="63"/>
  <c r="G8" i="63"/>
  <c r="F8" i="63"/>
  <c r="E8" i="63"/>
  <c r="D8" i="63"/>
  <c r="E7" i="63"/>
  <c r="D7" i="63"/>
  <c r="D6" i="63"/>
  <c r="E3" i="63"/>
  <c r="F3" i="63" s="1"/>
  <c r="G3" i="63" s="1"/>
  <c r="H3" i="63" s="1"/>
  <c r="I3" i="63" s="1"/>
  <c r="J3" i="63" s="1"/>
  <c r="K3" i="63" s="1"/>
  <c r="L3" i="63" s="1"/>
  <c r="M3" i="63" s="1"/>
  <c r="N3" i="63" s="1"/>
  <c r="O3" i="63" s="1"/>
  <c r="P3" i="63" s="1"/>
  <c r="Q3" i="63" s="1"/>
  <c r="R3" i="63" s="1"/>
  <c r="S3" i="63" s="1"/>
  <c r="T3" i="63" s="1"/>
  <c r="U3" i="63" s="1"/>
  <c r="V3" i="63" s="1"/>
  <c r="W3" i="63" s="1"/>
  <c r="E2" i="63"/>
  <c r="F2" i="63" s="1"/>
  <c r="G2" i="63" s="1"/>
  <c r="H2" i="63" s="1"/>
  <c r="I2" i="63" s="1"/>
  <c r="J2" i="63" s="1"/>
  <c r="K2" i="63" s="1"/>
  <c r="L2" i="63" s="1"/>
  <c r="M2" i="63" s="1"/>
  <c r="N2" i="63" s="1"/>
  <c r="O2" i="63" s="1"/>
  <c r="P2" i="63" s="1"/>
  <c r="Q2" i="63" s="1"/>
  <c r="R2" i="63" s="1"/>
  <c r="S2" i="63" s="1"/>
  <c r="T2" i="63" s="1"/>
  <c r="U2" i="63" s="1"/>
  <c r="V2" i="63" s="1"/>
  <c r="W2" i="63" s="1"/>
  <c r="B17" i="31"/>
  <c r="B24" i="31" s="1"/>
  <c r="B16" i="31"/>
  <c r="B23" i="31" s="1"/>
  <c r="B15" i="31"/>
  <c r="B22" i="31" s="1"/>
  <c r="B31" i="31"/>
  <c r="B42" i="31" s="1"/>
  <c r="B47" i="31" s="1"/>
  <c r="B30" i="31"/>
  <c r="B41" i="31" s="1"/>
  <c r="B46" i="31" s="1"/>
  <c r="B29" i="31"/>
  <c r="B40" i="31" s="1"/>
  <c r="B45" i="31" s="1"/>
  <c r="G5" i="41"/>
  <c r="F5" i="41"/>
  <c r="E5" i="41"/>
  <c r="A32" i="64"/>
  <c r="K13" i="63"/>
  <c r="I9" i="63"/>
  <c r="G9" i="63"/>
  <c r="B32" i="63"/>
  <c r="B30" i="63"/>
  <c r="B33" i="63"/>
  <c r="L5" i="41"/>
  <c r="O5" i="41" s="1"/>
  <c r="R5" i="41" s="1"/>
  <c r="U5" i="41" s="1"/>
  <c r="M5" i="41"/>
  <c r="P5" i="41"/>
  <c r="S5" i="41"/>
  <c r="K5" i="41"/>
  <c r="N5" i="41"/>
  <c r="Q5" i="41"/>
  <c r="T5" i="41" s="1"/>
  <c r="C13" i="10"/>
  <c r="C16" i="10" s="1"/>
  <c r="C18" i="10" s="1"/>
  <c r="C2" i="10"/>
  <c r="D2" i="10" s="1"/>
  <c r="E2" i="10" s="1"/>
  <c r="F2" i="10" s="1"/>
  <c r="G2" i="10" s="1"/>
  <c r="H2" i="10" s="1"/>
  <c r="I2" i="10" s="1"/>
  <c r="J2" i="10" s="1"/>
  <c r="K2" i="10" s="1"/>
  <c r="L2" i="10" s="1"/>
  <c r="M2" i="10" s="1"/>
  <c r="N2" i="10" s="1"/>
  <c r="O2" i="10" s="1"/>
  <c r="P2" i="10" s="1"/>
  <c r="Q2" i="10" s="1"/>
  <c r="R2" i="10" s="1"/>
  <c r="S2" i="10" s="1"/>
  <c r="T2" i="10" s="1"/>
  <c r="U2" i="10" s="1"/>
  <c r="V2" i="10" s="1"/>
  <c r="W2" i="10" s="1"/>
  <c r="X2" i="10" s="1"/>
  <c r="Y2" i="10" s="1"/>
  <c r="F7" i="41"/>
  <c r="G7" i="41" s="1"/>
  <c r="G8" i="41"/>
  <c r="H8" i="41" s="1"/>
  <c r="I8" i="41" s="1"/>
  <c r="J8" i="41" s="1"/>
  <c r="K8" i="41" s="1"/>
  <c r="L8" i="41" s="1"/>
  <c r="M8" i="41" s="1"/>
  <c r="N8" i="41" s="1"/>
  <c r="O8" i="41" s="1"/>
  <c r="P8" i="41" s="1"/>
  <c r="Q8" i="41" s="1"/>
  <c r="R8" i="41" s="1"/>
  <c r="S8" i="41" s="1"/>
  <c r="T8" i="41" s="1"/>
  <c r="U8" i="41" s="1"/>
  <c r="F3" i="41"/>
  <c r="G3" i="41"/>
  <c r="H3" i="41"/>
  <c r="I3" i="41"/>
  <c r="J3" i="41" s="1"/>
  <c r="K3" i="41" s="1"/>
  <c r="L3" i="41" s="1"/>
  <c r="M3" i="41" s="1"/>
  <c r="N3" i="41" s="1"/>
  <c r="O3" i="41" s="1"/>
  <c r="P3" i="41" s="1"/>
  <c r="Q3" i="41" s="1"/>
  <c r="R3" i="41" s="1"/>
  <c r="S3" i="41" s="1"/>
  <c r="T3" i="41" s="1"/>
  <c r="U3" i="41" s="1"/>
  <c r="A75" i="11"/>
  <c r="A71" i="11"/>
  <c r="D22" i="11"/>
  <c r="Q7" i="11"/>
  <c r="P7" i="11"/>
  <c r="O7" i="11"/>
  <c r="N7" i="11"/>
  <c r="M7" i="11"/>
  <c r="L7" i="11"/>
  <c r="K7" i="11"/>
  <c r="K12" i="11" s="1"/>
  <c r="K17" i="11" s="1"/>
  <c r="K22" i="11" s="1"/>
  <c r="J7" i="11"/>
  <c r="J12" i="11" s="1"/>
  <c r="J17" i="11" s="1"/>
  <c r="J22" i="11" s="1"/>
  <c r="I7" i="11"/>
  <c r="H7" i="11"/>
  <c r="H12" i="11" s="1"/>
  <c r="H17" i="11" s="1"/>
  <c r="H22" i="11" s="1"/>
  <c r="G7" i="11"/>
  <c r="F7" i="11"/>
  <c r="E7" i="11"/>
  <c r="Y7" i="10"/>
  <c r="X7" i="10"/>
  <c r="X12" i="10" s="1"/>
  <c r="W7" i="10"/>
  <c r="W12" i="10" s="1"/>
  <c r="W17" i="10" s="1"/>
  <c r="W22" i="10" s="1"/>
  <c r="V7" i="10"/>
  <c r="U7" i="10"/>
  <c r="U12" i="10" s="1"/>
  <c r="U17" i="10" s="1"/>
  <c r="U22" i="10" s="1"/>
  <c r="T7" i="10"/>
  <c r="T12" i="10" s="1"/>
  <c r="T17" i="10" s="1"/>
  <c r="T22" i="10" s="1"/>
  <c r="S7" i="10"/>
  <c r="R7" i="10"/>
  <c r="Q7" i="10"/>
  <c r="O7" i="10"/>
  <c r="N7" i="10"/>
  <c r="M7" i="10"/>
  <c r="M12" i="10" s="1"/>
  <c r="M17" i="10" s="1"/>
  <c r="M22" i="10" s="1"/>
  <c r="I7" i="10"/>
  <c r="Y12" i="10"/>
  <c r="Y17" i="10"/>
  <c r="Y22" i="10" s="1"/>
  <c r="Y26" i="10" s="1"/>
  <c r="S12" i="10"/>
  <c r="S17" i="10"/>
  <c r="S22" i="10"/>
  <c r="R12" i="10"/>
  <c r="Q12" i="10"/>
  <c r="Q17" i="10"/>
  <c r="Q22" i="10" s="1"/>
  <c r="P32" i="10"/>
  <c r="P7" i="10" s="1"/>
  <c r="O32" i="10"/>
  <c r="N32" i="10"/>
  <c r="M32" i="10"/>
  <c r="L32" i="10"/>
  <c r="L7" i="10" s="1"/>
  <c r="L12" i="10" s="1"/>
  <c r="L17" i="10" s="1"/>
  <c r="L22" i="10" s="1"/>
  <c r="K32" i="10"/>
  <c r="K7" i="10" s="1"/>
  <c r="K12" i="10" s="1"/>
  <c r="K17" i="10" s="1"/>
  <c r="K22" i="10" s="1"/>
  <c r="J32" i="10"/>
  <c r="J7" i="10" s="1"/>
  <c r="I32" i="10"/>
  <c r="C32" i="10"/>
  <c r="C22" i="10" s="1"/>
  <c r="C26" i="10" s="1"/>
  <c r="I31" i="10"/>
  <c r="H31" i="10"/>
  <c r="H32" i="10"/>
  <c r="H7" i="10" s="1"/>
  <c r="G31" i="10"/>
  <c r="G32" i="10" s="1"/>
  <c r="G7" i="10" s="1"/>
  <c r="F31" i="10"/>
  <c r="F32" i="10" s="1"/>
  <c r="F7" i="10" s="1"/>
  <c r="E31" i="10"/>
  <c r="E32" i="10" s="1"/>
  <c r="E7" i="10" s="1"/>
  <c r="D31" i="10"/>
  <c r="D32" i="10" s="1"/>
  <c r="D7" i="10" s="1"/>
  <c r="D12" i="10" s="1"/>
  <c r="D17" i="10" s="1"/>
  <c r="D22" i="10" s="1"/>
  <c r="C21" i="10"/>
  <c r="D29" i="31"/>
  <c r="A46" i="29"/>
  <c r="A45" i="29"/>
  <c r="A44" i="29"/>
  <c r="A37" i="29"/>
  <c r="A36" i="29"/>
  <c r="A35" i="29"/>
  <c r="A8" i="22"/>
  <c r="A7" i="22"/>
  <c r="A7" i="26" s="1"/>
  <c r="A6" i="22"/>
  <c r="A6" i="26" s="1"/>
  <c r="Q57" i="11"/>
  <c r="Q38" i="11" s="1"/>
  <c r="Q43" i="11" s="1"/>
  <c r="Q48" i="11" s="1"/>
  <c r="D34" i="31"/>
  <c r="D35" i="31" s="1"/>
  <c r="E36" i="31"/>
  <c r="F36" i="31" s="1"/>
  <c r="G36" i="31" s="1"/>
  <c r="H36" i="31" s="1"/>
  <c r="I36" i="31" s="1"/>
  <c r="J36" i="31" s="1"/>
  <c r="K36" i="31" s="1"/>
  <c r="L36" i="31" s="1"/>
  <c r="M36" i="31" s="1"/>
  <c r="N36" i="31" s="1"/>
  <c r="O36" i="31" s="1"/>
  <c r="P36" i="31" s="1"/>
  <c r="Q36" i="31" s="1"/>
  <c r="R36" i="31" s="1"/>
  <c r="S36" i="31" s="1"/>
  <c r="T36" i="31" s="1"/>
  <c r="U36" i="31" s="1"/>
  <c r="V36" i="31" s="1"/>
  <c r="W36" i="31" s="1"/>
  <c r="X36" i="31" s="1"/>
  <c r="Y36" i="31" s="1"/>
  <c r="Z36" i="31" s="1"/>
  <c r="AA36" i="31" s="1"/>
  <c r="AB36" i="31" s="1"/>
  <c r="AC36" i="31" s="1"/>
  <c r="AD36" i="31" s="1"/>
  <c r="AE36" i="31" s="1"/>
  <c r="AF36" i="31" s="1"/>
  <c r="AG36" i="31" s="1"/>
  <c r="AH36" i="31" s="1"/>
  <c r="AI36" i="31" s="1"/>
  <c r="AJ36" i="31" s="1"/>
  <c r="AK36" i="31" s="1"/>
  <c r="AL36" i="31" s="1"/>
  <c r="AM36" i="31" s="1"/>
  <c r="AN36" i="31" s="1"/>
  <c r="AO36" i="31" s="1"/>
  <c r="AP36" i="31" s="1"/>
  <c r="AQ36" i="31" s="1"/>
  <c r="AR36" i="31" s="1"/>
  <c r="AS36" i="31" s="1"/>
  <c r="AT36" i="31" s="1"/>
  <c r="AU36" i="31" s="1"/>
  <c r="AV36" i="31" s="1"/>
  <c r="AW36" i="31" s="1"/>
  <c r="AX36" i="31" s="1"/>
  <c r="AY36" i="31" s="1"/>
  <c r="AZ36" i="31" s="1"/>
  <c r="BA36" i="31" s="1"/>
  <c r="BB36" i="31" s="1"/>
  <c r="BC36" i="31" s="1"/>
  <c r="BD36" i="31" s="1"/>
  <c r="BE36" i="31" s="1"/>
  <c r="BF36" i="31" s="1"/>
  <c r="BG36" i="31" s="1"/>
  <c r="BH36" i="31" s="1"/>
  <c r="BI36" i="31" s="1"/>
  <c r="BJ36" i="31" s="1"/>
  <c r="BK36" i="31" s="1"/>
  <c r="E6" i="31"/>
  <c r="F6" i="31" s="1"/>
  <c r="G6" i="31" s="1"/>
  <c r="H6" i="31" s="1"/>
  <c r="I6" i="31" s="1"/>
  <c r="J6" i="31" s="1"/>
  <c r="K6" i="31" s="1"/>
  <c r="L6" i="31" s="1"/>
  <c r="M6" i="31" s="1"/>
  <c r="D5" i="31"/>
  <c r="D7" i="31" s="1"/>
  <c r="D14" i="31" s="1"/>
  <c r="C77" i="11"/>
  <c r="C68" i="11"/>
  <c r="C76" i="11"/>
  <c r="C75" i="11" s="1"/>
  <c r="C67" i="11"/>
  <c r="R65" i="11"/>
  <c r="R77" i="11" s="1"/>
  <c r="P65" i="11"/>
  <c r="P77" i="11" s="1"/>
  <c r="O65" i="11"/>
  <c r="O77" i="11" s="1"/>
  <c r="N65" i="11"/>
  <c r="N77" i="11"/>
  <c r="M65" i="11"/>
  <c r="M77" i="11"/>
  <c r="L65" i="11"/>
  <c r="L63" i="11" s="1"/>
  <c r="L77" i="11"/>
  <c r="K65" i="11"/>
  <c r="K77" i="11" s="1"/>
  <c r="J65" i="11"/>
  <c r="J77" i="11"/>
  <c r="I65" i="11"/>
  <c r="I77" i="11"/>
  <c r="H65" i="11"/>
  <c r="H77" i="11" s="1"/>
  <c r="G65" i="11"/>
  <c r="G77" i="11" s="1"/>
  <c r="F65" i="11"/>
  <c r="F77" i="11"/>
  <c r="E65" i="11"/>
  <c r="E63" i="11" s="1"/>
  <c r="E77" i="11"/>
  <c r="D65" i="11"/>
  <c r="C65" i="11"/>
  <c r="C52" i="11"/>
  <c r="C2" i="11"/>
  <c r="D34" i="11"/>
  <c r="E34" i="11" s="1"/>
  <c r="F34" i="11" s="1"/>
  <c r="G34" i="11" s="1"/>
  <c r="H34" i="11" s="1"/>
  <c r="I34" i="11" s="1"/>
  <c r="J34" i="11" s="1"/>
  <c r="K34" i="11" s="1"/>
  <c r="L34" i="11" s="1"/>
  <c r="M34" i="11" s="1"/>
  <c r="N34" i="11" s="1"/>
  <c r="O34" i="11" s="1"/>
  <c r="P34" i="11" s="1"/>
  <c r="Q34" i="11" s="1"/>
  <c r="R34" i="11" s="1"/>
  <c r="E38" i="11"/>
  <c r="E43" i="11"/>
  <c r="E48" i="11"/>
  <c r="E53" i="11"/>
  <c r="F38" i="11"/>
  <c r="F43" i="11" s="1"/>
  <c r="F48" i="11" s="1"/>
  <c r="F53" i="11" s="1"/>
  <c r="G38" i="11"/>
  <c r="G43" i="11"/>
  <c r="G48" i="11" s="1"/>
  <c r="G53" i="11" s="1"/>
  <c r="H38" i="11"/>
  <c r="H43" i="11" s="1"/>
  <c r="H48" i="11" s="1"/>
  <c r="H53" i="11" s="1"/>
  <c r="I38" i="11"/>
  <c r="I43" i="11"/>
  <c r="I48" i="11"/>
  <c r="I53" i="11"/>
  <c r="J38" i="11"/>
  <c r="K38" i="11"/>
  <c r="L38" i="11"/>
  <c r="L43" i="11"/>
  <c r="L48" i="11" s="1"/>
  <c r="L53" i="11" s="1"/>
  <c r="M38" i="11"/>
  <c r="M43" i="11"/>
  <c r="M48" i="11"/>
  <c r="M53" i="11"/>
  <c r="N38" i="11"/>
  <c r="O38" i="11"/>
  <c r="O43" i="11" s="1"/>
  <c r="O48" i="11" s="1"/>
  <c r="O53" i="11" s="1"/>
  <c r="P38" i="11"/>
  <c r="P43" i="11" s="1"/>
  <c r="P48" i="11" s="1"/>
  <c r="P53" i="11" s="1"/>
  <c r="R38" i="11"/>
  <c r="R43" i="11"/>
  <c r="R48" i="11"/>
  <c r="R53" i="11"/>
  <c r="D43" i="11"/>
  <c r="D48" i="11" s="1"/>
  <c r="D53" i="11" s="1"/>
  <c r="J43" i="11"/>
  <c r="J48" i="11" s="1"/>
  <c r="J53" i="11" s="1"/>
  <c r="K43" i="11"/>
  <c r="K48" i="11"/>
  <c r="K53" i="11"/>
  <c r="N43" i="11"/>
  <c r="N48" i="11" s="1"/>
  <c r="N53" i="11" s="1"/>
  <c r="C53" i="11"/>
  <c r="S26" i="10"/>
  <c r="J46" i="29"/>
  <c r="K46" i="29" s="1"/>
  <c r="C42" i="29"/>
  <c r="D42" i="29" s="1"/>
  <c r="E42" i="29" s="1"/>
  <c r="F42" i="29" s="1"/>
  <c r="G42" i="29" s="1"/>
  <c r="H42" i="29" s="1"/>
  <c r="I42" i="29" s="1"/>
  <c r="J42" i="29" s="1"/>
  <c r="K42" i="29" s="1"/>
  <c r="L42" i="29" s="1"/>
  <c r="M42" i="29" s="1"/>
  <c r="N42" i="29" s="1"/>
  <c r="O42" i="29" s="1"/>
  <c r="P42" i="29" s="1"/>
  <c r="Q42" i="29" s="1"/>
  <c r="R42" i="29" s="1"/>
  <c r="S42" i="29" s="1"/>
  <c r="C19" i="29"/>
  <c r="E19" i="29" s="1"/>
  <c r="C18" i="29"/>
  <c r="E18" i="29" s="1"/>
  <c r="C17" i="29"/>
  <c r="E17" i="29" s="1"/>
  <c r="A19" i="29"/>
  <c r="A18" i="29"/>
  <c r="A17" i="29"/>
  <c r="L19" i="29"/>
  <c r="R12" i="11"/>
  <c r="J4" i="11"/>
  <c r="K4" i="11"/>
  <c r="L4" i="11"/>
  <c r="M4" i="11" s="1"/>
  <c r="N4" i="11" s="1"/>
  <c r="O4" i="11" s="1"/>
  <c r="P4" i="11" s="1"/>
  <c r="Q4" i="11" s="1"/>
  <c r="R4" i="11" s="1"/>
  <c r="D4" i="11"/>
  <c r="E4" i="11"/>
  <c r="F4" i="11"/>
  <c r="G4" i="11"/>
  <c r="H4" i="11"/>
  <c r="I4" i="11" s="1"/>
  <c r="D3" i="11"/>
  <c r="E3" i="11"/>
  <c r="F3" i="11" s="1"/>
  <c r="G3" i="11" s="1"/>
  <c r="H3" i="11" s="1"/>
  <c r="I3" i="11" s="1"/>
  <c r="J3" i="11" s="1"/>
  <c r="K3" i="11" s="1"/>
  <c r="L3" i="11" s="1"/>
  <c r="M3" i="11" s="1"/>
  <c r="N3" i="11" s="1"/>
  <c r="O3" i="11" s="1"/>
  <c r="P3" i="11" s="1"/>
  <c r="Q3" i="11" s="1"/>
  <c r="R3" i="11" s="1"/>
  <c r="D4" i="10"/>
  <c r="E4" i="10" s="1"/>
  <c r="F4" i="10" s="1"/>
  <c r="G4" i="10" s="1"/>
  <c r="H4" i="10" s="1"/>
  <c r="I4" i="10" s="1"/>
  <c r="J4" i="10" s="1"/>
  <c r="K4" i="10" s="1"/>
  <c r="L4" i="10" s="1"/>
  <c r="M4" i="10" s="1"/>
  <c r="N4" i="10" s="1"/>
  <c r="O4" i="10" s="1"/>
  <c r="P4" i="10" s="1"/>
  <c r="Q4" i="10" s="1"/>
  <c r="R4" i="10" s="1"/>
  <c r="S4" i="10" s="1"/>
  <c r="T4" i="10" s="1"/>
  <c r="U4" i="10" s="1"/>
  <c r="V4" i="10" s="1"/>
  <c r="W4" i="10" s="1"/>
  <c r="X4" i="10" s="1"/>
  <c r="Y4" i="10" s="1"/>
  <c r="D3" i="10"/>
  <c r="E3" i="10" s="1"/>
  <c r="F3" i="10" s="1"/>
  <c r="G3" i="10" s="1"/>
  <c r="H3" i="10" s="1"/>
  <c r="I3" i="10" s="1"/>
  <c r="J3" i="10" s="1"/>
  <c r="K3" i="10" s="1"/>
  <c r="L3" i="10" s="1"/>
  <c r="M3" i="10" s="1"/>
  <c r="N3" i="10" s="1"/>
  <c r="O3" i="10" s="1"/>
  <c r="P3" i="10" s="1"/>
  <c r="Q3" i="10" s="1"/>
  <c r="R3" i="10" s="1"/>
  <c r="S3" i="10" s="1"/>
  <c r="T3" i="10" s="1"/>
  <c r="U3" i="10" s="1"/>
  <c r="V3" i="10" s="1"/>
  <c r="W3" i="10" s="1"/>
  <c r="X3" i="10" s="1"/>
  <c r="Y3" i="10" s="1"/>
  <c r="L26" i="10"/>
  <c r="K26" i="10"/>
  <c r="C6" i="10"/>
  <c r="C8" i="10"/>
  <c r="R17" i="11"/>
  <c r="R22" i="11"/>
  <c r="R26" i="11"/>
  <c r="C43" i="29"/>
  <c r="D43" i="29" s="1"/>
  <c r="O12" i="11"/>
  <c r="O17" i="11" s="1"/>
  <c r="O22" i="11" s="1"/>
  <c r="L12" i="11"/>
  <c r="L17" i="11"/>
  <c r="L22" i="11"/>
  <c r="N12" i="11"/>
  <c r="N17" i="11"/>
  <c r="N22" i="11"/>
  <c r="Q12" i="11"/>
  <c r="D17" i="11"/>
  <c r="D64" i="11"/>
  <c r="D73" i="11"/>
  <c r="F12" i="11"/>
  <c r="F17" i="11"/>
  <c r="F22" i="11"/>
  <c r="I12" i="11"/>
  <c r="I17" i="11"/>
  <c r="I22" i="11" s="1"/>
  <c r="M12" i="11"/>
  <c r="M17" i="11"/>
  <c r="M22" i="11"/>
  <c r="P12" i="11"/>
  <c r="P17" i="11" s="1"/>
  <c r="P22" i="11" s="1"/>
  <c r="E12" i="11"/>
  <c r="E17" i="11"/>
  <c r="E22" i="11"/>
  <c r="P64" i="11"/>
  <c r="P73" i="11" s="1"/>
  <c r="P63" i="11"/>
  <c r="O64" i="11"/>
  <c r="O63" i="11" s="1"/>
  <c r="L64" i="11"/>
  <c r="K64" i="11"/>
  <c r="K73" i="11" s="1"/>
  <c r="G12" i="11"/>
  <c r="G17" i="11"/>
  <c r="G22" i="11" s="1"/>
  <c r="C20" i="64"/>
  <c r="C26" i="11"/>
  <c r="C64" i="11" s="1"/>
  <c r="I64" i="11"/>
  <c r="I73" i="11" s="1"/>
  <c r="H64" i="11"/>
  <c r="H73" i="11" s="1"/>
  <c r="Q64" i="11"/>
  <c r="Q73" i="11" s="1"/>
  <c r="D31" i="31"/>
  <c r="E64" i="11"/>
  <c r="D18" i="11"/>
  <c r="D21" i="11"/>
  <c r="D23" i="11" s="1"/>
  <c r="E6" i="11" s="1"/>
  <c r="E8" i="11" s="1"/>
  <c r="E11" i="11" s="1"/>
  <c r="E13" i="11" s="1"/>
  <c r="E16" i="11" s="1"/>
  <c r="E18" i="11" s="1"/>
  <c r="E21" i="11" s="1"/>
  <c r="E23" i="11" s="1"/>
  <c r="F6" i="11" s="1"/>
  <c r="F8" i="11" s="1"/>
  <c r="F11" i="11" s="1"/>
  <c r="F13" i="11" s="1"/>
  <c r="F16" i="11" s="1"/>
  <c r="F18" i="11" s="1"/>
  <c r="F21" i="11" s="1"/>
  <c r="F23" i="11" s="1"/>
  <c r="G6" i="11" s="1"/>
  <c r="G8" i="11" s="1"/>
  <c r="G11" i="11" s="1"/>
  <c r="G13" i="11" s="1"/>
  <c r="G16" i="11" s="1"/>
  <c r="G18" i="11" s="1"/>
  <c r="G21" i="11" s="1"/>
  <c r="G23" i="11" s="1"/>
  <c r="H6" i="11" s="1"/>
  <c r="H8" i="11" s="1"/>
  <c r="H11" i="11" s="1"/>
  <c r="H13" i="11" s="1"/>
  <c r="H16" i="11" s="1"/>
  <c r="H18" i="11" s="1"/>
  <c r="H21" i="11" s="1"/>
  <c r="H23" i="11" s="1"/>
  <c r="I6" i="11" s="1"/>
  <c r="I8" i="11" s="1"/>
  <c r="I11" i="11" s="1"/>
  <c r="I13" i="11" s="1"/>
  <c r="I16" i="11" s="1"/>
  <c r="I18" i="11" s="1"/>
  <c r="I21" i="11" s="1"/>
  <c r="I23" i="11" s="1"/>
  <c r="J6" i="11" s="1"/>
  <c r="J8" i="11" s="1"/>
  <c r="J11" i="11" s="1"/>
  <c r="J13" i="11" s="1"/>
  <c r="J16" i="11" s="1"/>
  <c r="J18" i="11" s="1"/>
  <c r="J21" i="11" s="1"/>
  <c r="J23" i="11" s="1"/>
  <c r="K6" i="11" s="1"/>
  <c r="K8" i="11" s="1"/>
  <c r="K11" i="11" s="1"/>
  <c r="K13" i="11" s="1"/>
  <c r="K16" i="11" s="1"/>
  <c r="K18" i="11" s="1"/>
  <c r="K21" i="11" s="1"/>
  <c r="K23" i="11" s="1"/>
  <c r="L6" i="11" s="1"/>
  <c r="L8" i="11" s="1"/>
  <c r="L11" i="11" s="1"/>
  <c r="L13" i="11" s="1"/>
  <c r="L16" i="11" s="1"/>
  <c r="L18" i="11" s="1"/>
  <c r="L21" i="11" s="1"/>
  <c r="L23" i="11" s="1"/>
  <c r="M6" i="11" s="1"/>
  <c r="M8" i="11" s="1"/>
  <c r="M11" i="11" s="1"/>
  <c r="M13" i="11" s="1"/>
  <c r="M16" i="11" s="1"/>
  <c r="M18" i="11" s="1"/>
  <c r="M21" i="11" s="1"/>
  <c r="M23" i="11" s="1"/>
  <c r="N6" i="11" s="1"/>
  <c r="N8" i="11" s="1"/>
  <c r="N11" i="11" s="1"/>
  <c r="N13" i="11" s="1"/>
  <c r="N16" i="11" s="1"/>
  <c r="N18" i="11" s="1"/>
  <c r="N21" i="11" s="1"/>
  <c r="N23" i="11" s="1"/>
  <c r="O6" i="11" s="1"/>
  <c r="O8" i="11" s="1"/>
  <c r="O11" i="11" s="1"/>
  <c r="O13" i="11" s="1"/>
  <c r="O16" i="11" s="1"/>
  <c r="O18" i="11" s="1"/>
  <c r="O21" i="11" s="1"/>
  <c r="O23" i="11" s="1"/>
  <c r="P6" i="11" s="1"/>
  <c r="P8" i="11" s="1"/>
  <c r="P11" i="11" s="1"/>
  <c r="P13" i="11" s="1"/>
  <c r="P16" i="11" s="1"/>
  <c r="P18" i="11" s="1"/>
  <c r="P21" i="11" s="1"/>
  <c r="P23" i="11" s="1"/>
  <c r="Q6" i="11" s="1"/>
  <c r="Q8" i="11" s="1"/>
  <c r="Q11" i="11" s="1"/>
  <c r="Q13" i="11" s="1"/>
  <c r="Q16" i="11" s="1"/>
  <c r="Q18" i="11" s="1"/>
  <c r="Q21" i="11" s="1"/>
  <c r="Q23" i="11" s="1"/>
  <c r="R6" i="11" s="1"/>
  <c r="R8" i="11" s="1"/>
  <c r="R11" i="11" s="1"/>
  <c r="R13" i="11" s="1"/>
  <c r="R16" i="11" s="1"/>
  <c r="R18" i="11" s="1"/>
  <c r="R21" i="11" s="1"/>
  <c r="R23" i="11" s="1"/>
  <c r="G64" i="11"/>
  <c r="G63" i="11" s="1"/>
  <c r="I63" i="11"/>
  <c r="O73" i="11"/>
  <c r="J64" i="11"/>
  <c r="M64" i="11"/>
  <c r="N64" i="11"/>
  <c r="F64" i="11"/>
  <c r="L73" i="11"/>
  <c r="E73" i="11"/>
  <c r="F73" i="11"/>
  <c r="F63" i="11"/>
  <c r="M73" i="11"/>
  <c r="M63" i="11"/>
  <c r="J63" i="11"/>
  <c r="J73" i="11"/>
  <c r="N73" i="11"/>
  <c r="N63" i="11"/>
  <c r="D30" i="31"/>
  <c r="O7" i="63"/>
  <c r="B36" i="29"/>
  <c r="D20" i="41"/>
  <c r="F20" i="41"/>
  <c r="D21" i="41"/>
  <c r="E20" i="41"/>
  <c r="F21" i="41"/>
  <c r="E21" i="41"/>
  <c r="G20" i="41"/>
  <c r="G21" i="41"/>
  <c r="H21" i="41"/>
  <c r="H20" i="41"/>
  <c r="I20" i="41"/>
  <c r="J20" i="41"/>
  <c r="K20" i="41"/>
  <c r="J21" i="41"/>
  <c r="I21" i="41"/>
  <c r="L20" i="41"/>
  <c r="K21" i="41"/>
  <c r="L21" i="41"/>
  <c r="M20" i="41"/>
  <c r="N20" i="41"/>
  <c r="M21" i="41"/>
  <c r="N21" i="41"/>
  <c r="O20" i="41"/>
  <c r="P20" i="41"/>
  <c r="Q20" i="41"/>
  <c r="O21" i="41"/>
  <c r="P21" i="41"/>
  <c r="Q21" i="41"/>
  <c r="R21" i="41"/>
  <c r="R20" i="41"/>
  <c r="S20" i="41"/>
  <c r="T20" i="41"/>
  <c r="S21" i="41"/>
  <c r="T21" i="41"/>
  <c r="U20" i="41"/>
  <c r="U21" i="41"/>
  <c r="K22" i="41" l="1"/>
  <c r="G12" i="10"/>
  <c r="G17" i="10" s="1"/>
  <c r="G22" i="10" s="1"/>
  <c r="E12" i="10"/>
  <c r="E17" i="10" s="1"/>
  <c r="E22" i="10" s="1"/>
  <c r="D77" i="11"/>
  <c r="D63" i="11"/>
  <c r="X26" i="10"/>
  <c r="X17" i="10"/>
  <c r="X22" i="10" s="1"/>
  <c r="N12" i="10"/>
  <c r="N17" i="10" s="1"/>
  <c r="N22" i="10" s="1"/>
  <c r="N26" i="10"/>
  <c r="O26" i="10"/>
  <c r="H7" i="41"/>
  <c r="I7" i="41" s="1"/>
  <c r="J7" i="41" s="1"/>
  <c r="K7" i="41" s="1"/>
  <c r="L7" i="41" s="1"/>
  <c r="M7" i="41" s="1"/>
  <c r="N7" i="41" s="1"/>
  <c r="O7" i="41" s="1"/>
  <c r="P7" i="41" s="1"/>
  <c r="Q7" i="41" s="1"/>
  <c r="R7" i="41" s="1"/>
  <c r="S7" i="41" s="1"/>
  <c r="T7" i="41" s="1"/>
  <c r="U7" i="41" s="1"/>
  <c r="F12" i="10"/>
  <c r="F17" i="10" s="1"/>
  <c r="F22" i="10" s="1"/>
  <c r="T42" i="29"/>
  <c r="U42" i="29" s="1"/>
  <c r="V42" i="29" s="1"/>
  <c r="W42" i="29" s="1"/>
  <c r="X42" i="29" s="1"/>
  <c r="Y42" i="29" s="1"/>
  <c r="Z42" i="29" s="1"/>
  <c r="P12" i="10"/>
  <c r="P17" i="10" s="1"/>
  <c r="P22" i="10" s="1"/>
  <c r="P26" i="10"/>
  <c r="R17" i="10"/>
  <c r="R22" i="10" s="1"/>
  <c r="L6" i="67"/>
  <c r="J5" i="67"/>
  <c r="J6" i="67" s="1"/>
  <c r="R64" i="11"/>
  <c r="B26" i="11"/>
  <c r="K63" i="11"/>
  <c r="J26" i="10"/>
  <c r="J12" i="10"/>
  <c r="J17" i="10" s="1"/>
  <c r="J22" i="10" s="1"/>
  <c r="M26" i="10"/>
  <c r="C72" i="11"/>
  <c r="C71" i="11" s="1"/>
  <c r="C66" i="11"/>
  <c r="D82" i="63" s="1"/>
  <c r="H12" i="10"/>
  <c r="H17" i="10" s="1"/>
  <c r="H22" i="10" s="1"/>
  <c r="T26" i="10"/>
  <c r="B64" i="11"/>
  <c r="C73" i="11"/>
  <c r="C63" i="11"/>
  <c r="V26" i="10"/>
  <c r="U26" i="10"/>
  <c r="V12" i="10"/>
  <c r="V17" i="10" s="1"/>
  <c r="V22" i="10" s="1"/>
  <c r="C27" i="11"/>
  <c r="G73" i="11"/>
  <c r="Q26" i="10"/>
  <c r="W26" i="10"/>
  <c r="O12" i="10"/>
  <c r="O17" i="10" s="1"/>
  <c r="O22" i="10" s="1"/>
  <c r="H63" i="11"/>
  <c r="C54" i="11"/>
  <c r="D37" i="11" s="1"/>
  <c r="D39" i="11" s="1"/>
  <c r="D42" i="11" s="1"/>
  <c r="D44" i="11" s="1"/>
  <c r="D47" i="11" s="1"/>
  <c r="I12" i="10"/>
  <c r="I17" i="10" s="1"/>
  <c r="I22" i="10" s="1"/>
  <c r="A11" i="26"/>
  <c r="A28" i="26"/>
  <c r="A33" i="26" s="1"/>
  <c r="A38" i="26" s="1"/>
  <c r="A43" i="26" s="1"/>
  <c r="A12" i="26"/>
  <c r="A17" i="26" s="1"/>
  <c r="A22" i="26" s="1"/>
  <c r="A29" i="26"/>
  <c r="A34" i="26" s="1"/>
  <c r="A39" i="26" s="1"/>
  <c r="A44" i="26" s="1"/>
  <c r="A63" i="22"/>
  <c r="A8" i="26"/>
  <c r="F17" i="29"/>
  <c r="F19" i="29"/>
  <c r="I19" i="29" s="1"/>
  <c r="A17" i="63"/>
  <c r="A11" i="22"/>
  <c r="A19" i="22" s="1"/>
  <c r="A25" i="22" s="1"/>
  <c r="A32" i="22" s="1"/>
  <c r="A61" i="22"/>
  <c r="A12" i="22"/>
  <c r="A20" i="22" s="1"/>
  <c r="A62" i="22"/>
  <c r="I22" i="41"/>
  <c r="N22" i="41"/>
  <c r="E22" i="41"/>
  <c r="A13" i="22"/>
  <c r="A21" i="22" s="1"/>
  <c r="F22" i="41"/>
  <c r="Q22" i="41"/>
  <c r="O22" i="41"/>
  <c r="S22" i="41"/>
  <c r="R22" i="41"/>
  <c r="T22" i="41"/>
  <c r="G22" i="41"/>
  <c r="P22" i="41"/>
  <c r="D22" i="41"/>
  <c r="U22" i="41"/>
  <c r="B5" i="64"/>
  <c r="B12" i="64" s="1"/>
  <c r="L22" i="41"/>
  <c r="J22" i="41"/>
  <c r="M22" i="41"/>
  <c r="H22" i="41"/>
  <c r="D20" i="64"/>
  <c r="E20" i="64" s="1"/>
  <c r="F20" i="64" s="1"/>
  <c r="G20" i="64" s="1"/>
  <c r="H20" i="64" s="1"/>
  <c r="I20" i="64" s="1"/>
  <c r="J20" i="64" s="1"/>
  <c r="K20" i="64" s="1"/>
  <c r="L20" i="64" s="1"/>
  <c r="M20" i="64" s="1"/>
  <c r="N20" i="64" s="1"/>
  <c r="O20" i="64" s="1"/>
  <c r="E10" i="64"/>
  <c r="G28" i="31"/>
  <c r="H28" i="31" s="1"/>
  <c r="I28" i="31" s="1"/>
  <c r="J28" i="31" s="1"/>
  <c r="K28" i="31" s="1"/>
  <c r="L28" i="31" s="1"/>
  <c r="M28" i="31" s="1"/>
  <c r="N28" i="31" s="1"/>
  <c r="O28" i="31" s="1"/>
  <c r="P28" i="31" s="1"/>
  <c r="Q28" i="31" s="1"/>
  <c r="R28" i="31" s="1"/>
  <c r="S28" i="31" s="1"/>
  <c r="T28" i="31" s="1"/>
  <c r="U28" i="31" s="1"/>
  <c r="V28" i="31" s="1"/>
  <c r="W28" i="31" s="1"/>
  <c r="X28" i="31" s="1"/>
  <c r="Y28" i="31" s="1"/>
  <c r="Z28" i="31" s="1"/>
  <c r="AA28" i="31" s="1"/>
  <c r="AB28" i="31" s="1"/>
  <c r="AC28" i="31" s="1"/>
  <c r="AD28" i="31" s="1"/>
  <c r="AE28" i="31" s="1"/>
  <c r="AF28" i="31" s="1"/>
  <c r="AG28" i="31" s="1"/>
  <c r="AH28" i="31" s="1"/>
  <c r="AI28" i="31" s="1"/>
  <c r="AJ28" i="31" s="1"/>
  <c r="AK28" i="31" s="1"/>
  <c r="AL28" i="31" s="1"/>
  <c r="AM28" i="31" s="1"/>
  <c r="AN28" i="31" s="1"/>
  <c r="AO28" i="31" s="1"/>
  <c r="AP28" i="31" s="1"/>
  <c r="AQ28" i="31" s="1"/>
  <c r="AR28" i="31" s="1"/>
  <c r="AS28" i="31" s="1"/>
  <c r="AT28" i="31" s="1"/>
  <c r="AU28" i="31" s="1"/>
  <c r="AV28" i="31" s="1"/>
  <c r="AW28" i="31" s="1"/>
  <c r="AX28" i="31" s="1"/>
  <c r="AY28" i="31" s="1"/>
  <c r="AZ28" i="31" s="1"/>
  <c r="BA28" i="31" s="1"/>
  <c r="BB28" i="31" s="1"/>
  <c r="BC28" i="31" s="1"/>
  <c r="BD28" i="31" s="1"/>
  <c r="BE28" i="31" s="1"/>
  <c r="BF28" i="31" s="1"/>
  <c r="BG28" i="31" s="1"/>
  <c r="BH28" i="31" s="1"/>
  <c r="BI28" i="31" s="1"/>
  <c r="BJ28" i="31" s="1"/>
  <c r="BK28" i="31" s="1"/>
  <c r="BL28" i="31" s="1"/>
  <c r="BM28" i="31" s="1"/>
  <c r="BN28" i="31" s="1"/>
  <c r="E34" i="31"/>
  <c r="D21" i="31"/>
  <c r="E4" i="31"/>
  <c r="E5" i="31" s="1"/>
  <c r="D37" i="31"/>
  <c r="A16" i="63"/>
  <c r="A7" i="63"/>
  <c r="B57" i="11"/>
  <c r="F59" i="11" s="1"/>
  <c r="A48" i="63"/>
  <c r="A69" i="63" s="1"/>
  <c r="A89" i="63" s="1"/>
  <c r="A31" i="64"/>
  <c r="J45" i="29"/>
  <c r="K45" i="29" s="1"/>
  <c r="K6" i="63"/>
  <c r="A20" i="64"/>
  <c r="B37" i="29"/>
  <c r="C55" i="11"/>
  <c r="C58" i="11" s="1"/>
  <c r="Q8" i="63"/>
  <c r="A27" i="64"/>
  <c r="H9" i="63"/>
  <c r="A40" i="63"/>
  <c r="A61" i="63" s="1"/>
  <c r="A81" i="63" s="1"/>
  <c r="A12" i="63"/>
  <c r="D72" i="63"/>
  <c r="Q65" i="11"/>
  <c r="Q77" i="11" s="1"/>
  <c r="A26" i="64"/>
  <c r="C19" i="10"/>
  <c r="C25" i="10" s="1"/>
  <c r="A24" i="64"/>
  <c r="A44" i="63"/>
  <c r="A65" i="63" s="1"/>
  <c r="A85" i="63" s="1"/>
  <c r="T10" i="26"/>
  <c r="D28" i="63"/>
  <c r="E28" i="63" s="1"/>
  <c r="D66" i="63"/>
  <c r="D67" i="63"/>
  <c r="D26" i="10"/>
  <c r="C33" i="11"/>
  <c r="D33" i="11" s="1"/>
  <c r="D45" i="11" s="1"/>
  <c r="D2" i="11"/>
  <c r="C14" i="10"/>
  <c r="C9" i="10"/>
  <c r="P14" i="63"/>
  <c r="J12" i="29"/>
  <c r="E31" i="31"/>
  <c r="F31" i="31" s="1"/>
  <c r="A30" i="64"/>
  <c r="P10" i="26"/>
  <c r="S10" i="26"/>
  <c r="D13" i="41"/>
  <c r="F11" i="68"/>
  <c r="C6" i="67"/>
  <c r="H3" i="68"/>
  <c r="G11" i="68"/>
  <c r="O10" i="26"/>
  <c r="W10" i="26"/>
  <c r="AB10" i="26"/>
  <c r="N10" i="26"/>
  <c r="R10" i="26"/>
  <c r="V10" i="26"/>
  <c r="X10" i="26"/>
  <c r="Z10" i="26"/>
  <c r="AA10" i="26"/>
  <c r="L46" i="29"/>
  <c r="M46" i="29" s="1"/>
  <c r="D71" i="63"/>
  <c r="D33" i="63"/>
  <c r="E33" i="63" s="1"/>
  <c r="D30" i="63"/>
  <c r="E30" i="63" s="1"/>
  <c r="D29" i="63"/>
  <c r="D46" i="63" s="1"/>
  <c r="E43" i="29"/>
  <c r="F43" i="29" s="1"/>
  <c r="D69" i="63"/>
  <c r="D70" i="63"/>
  <c r="D32" i="63"/>
  <c r="D49" i="63" s="1"/>
  <c r="D31" i="63"/>
  <c r="E31" i="63" s="1"/>
  <c r="J44" i="29"/>
  <c r="D49" i="11"/>
  <c r="D52" i="11" s="1"/>
  <c r="D65" i="63"/>
  <c r="D64" i="63"/>
  <c r="D63" i="63"/>
  <c r="C23" i="10"/>
  <c r="D6" i="10" s="1"/>
  <c r="C24" i="10"/>
  <c r="D74" i="63"/>
  <c r="D73" i="63"/>
  <c r="H17" i="63"/>
  <c r="R9" i="63"/>
  <c r="J11" i="29"/>
  <c r="E30" i="31"/>
  <c r="F30" i="31" s="1"/>
  <c r="A19" i="64"/>
  <c r="I18" i="63"/>
  <c r="K19" i="63"/>
  <c r="A43" i="63"/>
  <c r="A64" i="63" s="1"/>
  <c r="A84" i="63" s="1"/>
  <c r="A9" i="63"/>
  <c r="A13" i="63"/>
  <c r="M10" i="26"/>
  <c r="Q10" i="26"/>
  <c r="U10" i="26"/>
  <c r="Y10" i="26"/>
  <c r="AC10" i="26"/>
  <c r="A8" i="63"/>
  <c r="A42" i="63"/>
  <c r="A63" i="63" s="1"/>
  <c r="A83" i="63" s="1"/>
  <c r="A11" i="63"/>
  <c r="A45" i="63"/>
  <c r="A66" i="63" s="1"/>
  <c r="A86" i="63" s="1"/>
  <c r="A49" i="63"/>
  <c r="A70" i="63" s="1"/>
  <c r="A90" i="63" s="1"/>
  <c r="A15" i="63"/>
  <c r="A18" i="63"/>
  <c r="A52" i="63"/>
  <c r="A73" i="63" s="1"/>
  <c r="A93" i="63" s="1"/>
  <c r="A53" i="63"/>
  <c r="A74" i="63" s="1"/>
  <c r="A94" i="63" s="1"/>
  <c r="A19" i="63"/>
  <c r="A28" i="64"/>
  <c r="A29" i="64"/>
  <c r="A25" i="64"/>
  <c r="B54" i="31"/>
  <c r="A16" i="26"/>
  <c r="A21" i="26" s="1"/>
  <c r="J10" i="29"/>
  <c r="E29" i="31"/>
  <c r="F29" i="31" s="1"/>
  <c r="B52" i="31"/>
  <c r="B53" i="31"/>
  <c r="D62" i="63"/>
  <c r="G5" i="67"/>
  <c r="D5" i="67"/>
  <c r="B34" i="63"/>
  <c r="D34" i="63" s="1"/>
  <c r="H5" i="68"/>
  <c r="B24" i="63"/>
  <c r="D24" i="63" s="1"/>
  <c r="F4" i="67"/>
  <c r="F6" i="67" s="1"/>
  <c r="D68" i="63"/>
  <c r="C20" i="29"/>
  <c r="L18" i="29"/>
  <c r="L20" i="29" s="1"/>
  <c r="H26" i="10" l="1"/>
  <c r="R26" i="10"/>
  <c r="E26" i="10"/>
  <c r="F27" i="11"/>
  <c r="L27" i="11"/>
  <c r="P27" i="11"/>
  <c r="I27" i="11"/>
  <c r="N27" i="11"/>
  <c r="E27" i="11"/>
  <c r="G27" i="11"/>
  <c r="M27" i="11"/>
  <c r="J27" i="11"/>
  <c r="K27" i="11"/>
  <c r="H27" i="11"/>
  <c r="Q27" i="11"/>
  <c r="D27" i="11"/>
  <c r="B27" i="11" s="1"/>
  <c r="O27" i="11"/>
  <c r="I26" i="10"/>
  <c r="R27" i="11"/>
  <c r="F26" i="10"/>
  <c r="R73" i="11"/>
  <c r="R63" i="11"/>
  <c r="G26" i="10"/>
  <c r="A13" i="26"/>
  <c r="A18" i="26" s="1"/>
  <c r="A23" i="26" s="1"/>
  <c r="A30" i="26"/>
  <c r="A35" i="26" s="1"/>
  <c r="A40" i="26" s="1"/>
  <c r="A45" i="26" s="1"/>
  <c r="I17" i="29"/>
  <c r="K10" i="29"/>
  <c r="J17" i="29"/>
  <c r="J19" i="29"/>
  <c r="K12" i="29"/>
  <c r="F18" i="29"/>
  <c r="A27" i="22"/>
  <c r="A34" i="22" s="1"/>
  <c r="A26" i="22"/>
  <c r="A33" i="22" s="1"/>
  <c r="Q63" i="11"/>
  <c r="B65" i="11"/>
  <c r="G31" i="31"/>
  <c r="H31" i="31" s="1"/>
  <c r="I31" i="31" s="1"/>
  <c r="F42" i="31" s="1"/>
  <c r="G30" i="31"/>
  <c r="D41" i="31" s="1"/>
  <c r="G29" i="31"/>
  <c r="F10" i="64"/>
  <c r="E35" i="31"/>
  <c r="E37" i="31" s="1"/>
  <c r="F4" i="31"/>
  <c r="F5" i="31" s="1"/>
  <c r="E7" i="31"/>
  <c r="D59" i="11"/>
  <c r="R59" i="11"/>
  <c r="I59" i="11"/>
  <c r="D81" i="63"/>
  <c r="D80" i="63" s="1"/>
  <c r="B19" i="64"/>
  <c r="B18" i="64" s="1"/>
  <c r="B37" i="64" s="1"/>
  <c r="N59" i="11"/>
  <c r="E59" i="11"/>
  <c r="K59" i="11"/>
  <c r="M59" i="11"/>
  <c r="G59" i="11"/>
  <c r="Q59" i="11"/>
  <c r="L59" i="11"/>
  <c r="C59" i="11"/>
  <c r="B59" i="11" s="1"/>
  <c r="P59" i="11"/>
  <c r="H59" i="11"/>
  <c r="J59" i="11"/>
  <c r="O59" i="11"/>
  <c r="F28" i="63"/>
  <c r="E45" i="63"/>
  <c r="D40" i="11"/>
  <c r="D50" i="11"/>
  <c r="D47" i="63"/>
  <c r="D45" i="63"/>
  <c r="R16" i="63"/>
  <c r="E33" i="11"/>
  <c r="F33" i="11" s="1"/>
  <c r="G33" i="11" s="1"/>
  <c r="H33" i="11" s="1"/>
  <c r="I33" i="11" s="1"/>
  <c r="J33" i="11" s="1"/>
  <c r="K33" i="11" s="1"/>
  <c r="L33" i="11" s="1"/>
  <c r="M33" i="11" s="1"/>
  <c r="N33" i="11" s="1"/>
  <c r="O33" i="11" s="1"/>
  <c r="P33" i="11" s="1"/>
  <c r="Q33" i="11" s="1"/>
  <c r="R33" i="11" s="1"/>
  <c r="D50" i="63"/>
  <c r="Q15" i="63"/>
  <c r="J19" i="63"/>
  <c r="F72" i="63"/>
  <c r="F62" i="63"/>
  <c r="F63" i="63"/>
  <c r="F65" i="63"/>
  <c r="F64" i="63"/>
  <c r="F74" i="63"/>
  <c r="E5" i="67"/>
  <c r="D24" i="11"/>
  <c r="E2" i="11"/>
  <c r="D19" i="11"/>
  <c r="G10" i="63"/>
  <c r="H11" i="68"/>
  <c r="I3" i="68"/>
  <c r="E63" i="63"/>
  <c r="E64" i="63"/>
  <c r="E62" i="63"/>
  <c r="E65" i="63"/>
  <c r="F66" i="63"/>
  <c r="E32" i="63"/>
  <c r="F32" i="63" s="1"/>
  <c r="E29" i="63"/>
  <c r="E46" i="63" s="1"/>
  <c r="L13" i="63"/>
  <c r="F73" i="63"/>
  <c r="D48" i="63"/>
  <c r="M13" i="63"/>
  <c r="G43" i="29"/>
  <c r="H43" i="29" s="1"/>
  <c r="B25" i="63"/>
  <c r="D25" i="63" s="1"/>
  <c r="E25" i="63" s="1"/>
  <c r="E69" i="63"/>
  <c r="E71" i="63"/>
  <c r="E70" i="63"/>
  <c r="F67" i="63"/>
  <c r="F68" i="63"/>
  <c r="D54" i="11"/>
  <c r="E37" i="11" s="1"/>
  <c r="D55" i="11"/>
  <c r="G65" i="63"/>
  <c r="G62" i="63"/>
  <c r="G63" i="63"/>
  <c r="G64" i="63"/>
  <c r="S10" i="63"/>
  <c r="I17" i="63"/>
  <c r="E68" i="63"/>
  <c r="E67" i="63"/>
  <c r="F14" i="63"/>
  <c r="F31" i="63" s="1"/>
  <c r="D8" i="10"/>
  <c r="D11" i="10" s="1"/>
  <c r="D9" i="10"/>
  <c r="G73" i="63"/>
  <c r="G72" i="63"/>
  <c r="G74" i="63"/>
  <c r="E66" i="63"/>
  <c r="J18" i="63"/>
  <c r="L45" i="29"/>
  <c r="G68" i="63"/>
  <c r="G66" i="63"/>
  <c r="G67" i="63"/>
  <c r="I12" i="63"/>
  <c r="E72" i="63"/>
  <c r="E73" i="63"/>
  <c r="E74" i="63"/>
  <c r="E6" i="63"/>
  <c r="F70" i="63"/>
  <c r="F69" i="63"/>
  <c r="F71" i="63"/>
  <c r="N46" i="29"/>
  <c r="E50" i="63"/>
  <c r="F33" i="63"/>
  <c r="G69" i="63"/>
  <c r="G70" i="63"/>
  <c r="G71" i="63"/>
  <c r="K44" i="29"/>
  <c r="E13" i="41"/>
  <c r="E48" i="63"/>
  <c r="F30" i="63"/>
  <c r="E47" i="63"/>
  <c r="B35" i="63"/>
  <c r="D35" i="63" s="1"/>
  <c r="E24" i="63"/>
  <c r="D41" i="63"/>
  <c r="E34" i="63"/>
  <c r="D51" i="63"/>
  <c r="B10" i="22"/>
  <c r="B15" i="22" s="1"/>
  <c r="B16" i="22" s="1"/>
  <c r="G61" i="63"/>
  <c r="E61" i="63"/>
  <c r="F61" i="63"/>
  <c r="D61" i="63"/>
  <c r="D60" i="63" s="1"/>
  <c r="I5" i="68"/>
  <c r="H5" i="67"/>
  <c r="I5" i="67" s="1"/>
  <c r="D4" i="67"/>
  <c r="D6" i="67" s="1"/>
  <c r="E20" i="29"/>
  <c r="B26" i="10" l="1"/>
  <c r="D42" i="31"/>
  <c r="H30" i="31"/>
  <c r="E41" i="31" s="1"/>
  <c r="J18" i="29"/>
  <c r="K11" i="29"/>
  <c r="F20" i="29"/>
  <c r="I18" i="29"/>
  <c r="A22" i="64"/>
  <c r="A21" i="64"/>
  <c r="A23" i="64"/>
  <c r="B63" i="11"/>
  <c r="G10" i="64"/>
  <c r="E14" i="31"/>
  <c r="E21" i="31"/>
  <c r="F7" i="31"/>
  <c r="G4" i="31"/>
  <c r="G5" i="31" s="1"/>
  <c r="F34" i="31"/>
  <c r="C19" i="64"/>
  <c r="D19" i="64" s="1"/>
  <c r="E19" i="64" s="1"/>
  <c r="F19" i="64" s="1"/>
  <c r="G19" i="64" s="1"/>
  <c r="H19" i="64" s="1"/>
  <c r="I19" i="64" s="1"/>
  <c r="J19" i="64" s="1"/>
  <c r="K19" i="64" s="1"/>
  <c r="L19" i="64" s="1"/>
  <c r="M19" i="64" s="1"/>
  <c r="N19" i="64" s="1"/>
  <c r="O19" i="64" s="1"/>
  <c r="P19" i="64" s="1"/>
  <c r="Q19" i="64" s="1"/>
  <c r="R19" i="64" s="1"/>
  <c r="S19" i="64" s="1"/>
  <c r="T19" i="64" s="1"/>
  <c r="U19" i="64" s="1"/>
  <c r="D56" i="11"/>
  <c r="D68" i="11" s="1"/>
  <c r="D58" i="11"/>
  <c r="G28" i="63"/>
  <c r="G45" i="63" s="1"/>
  <c r="F45" i="63"/>
  <c r="D25" i="11"/>
  <c r="D67" i="11" s="1"/>
  <c r="D72" i="11" s="1"/>
  <c r="D71" i="11" s="1"/>
  <c r="H10" i="63"/>
  <c r="H61" i="63"/>
  <c r="E19" i="11"/>
  <c r="F2" i="11"/>
  <c r="E9" i="11"/>
  <c r="E14" i="11"/>
  <c r="E24" i="11"/>
  <c r="E49" i="63"/>
  <c r="D42" i="63"/>
  <c r="J3" i="68"/>
  <c r="I11" i="68"/>
  <c r="B26" i="63"/>
  <c r="D26" i="63" s="1"/>
  <c r="D43" i="63" s="1"/>
  <c r="L19" i="63"/>
  <c r="F29" i="63"/>
  <c r="G29" i="63" s="1"/>
  <c r="H29" i="63" s="1"/>
  <c r="N13" i="63"/>
  <c r="F50" i="63"/>
  <c r="G33" i="63"/>
  <c r="J12" i="63"/>
  <c r="H68" i="63"/>
  <c r="H67" i="63"/>
  <c r="H66" i="63"/>
  <c r="H73" i="63"/>
  <c r="H72" i="63"/>
  <c r="H74" i="63"/>
  <c r="K18" i="63"/>
  <c r="J17" i="63"/>
  <c r="E39" i="11"/>
  <c r="E42" i="11" s="1"/>
  <c r="E40" i="11"/>
  <c r="G15" i="63"/>
  <c r="G32" i="63" s="1"/>
  <c r="L44" i="29"/>
  <c r="M19" i="63"/>
  <c r="M45" i="29"/>
  <c r="O46" i="29"/>
  <c r="L6" i="63"/>
  <c r="H64" i="63"/>
  <c r="H65" i="63"/>
  <c r="H63" i="63"/>
  <c r="H62" i="63"/>
  <c r="F6" i="63"/>
  <c r="H69" i="63"/>
  <c r="H70" i="63"/>
  <c r="H71" i="63"/>
  <c r="D13" i="10"/>
  <c r="D16" i="10" s="1"/>
  <c r="D14" i="10"/>
  <c r="G14" i="63"/>
  <c r="G31" i="63" s="1"/>
  <c r="I43" i="29"/>
  <c r="F7" i="63"/>
  <c r="F24" i="63" s="1"/>
  <c r="F13" i="41"/>
  <c r="F48" i="63"/>
  <c r="F49" i="63"/>
  <c r="F47" i="63"/>
  <c r="G30" i="63"/>
  <c r="H29" i="31"/>
  <c r="E42" i="31"/>
  <c r="J31" i="31"/>
  <c r="D40" i="31"/>
  <c r="B36" i="63"/>
  <c r="D36" i="63" s="1"/>
  <c r="F34" i="63"/>
  <c r="E51" i="63"/>
  <c r="F25" i="63"/>
  <c r="E42" i="63"/>
  <c r="E4" i="67"/>
  <c r="E6" i="67" s="1"/>
  <c r="G4" i="67"/>
  <c r="C75" i="63"/>
  <c r="B23" i="63"/>
  <c r="D23" i="63" s="1"/>
  <c r="J5" i="68"/>
  <c r="G10" i="41"/>
  <c r="K10" i="41"/>
  <c r="H10" i="41"/>
  <c r="J10" i="41"/>
  <c r="L10" i="41"/>
  <c r="P10" i="41"/>
  <c r="E10" i="41"/>
  <c r="T10" i="41"/>
  <c r="I10" i="41"/>
  <c r="U10" i="41"/>
  <c r="S10" i="41"/>
  <c r="N10" i="41"/>
  <c r="Q10" i="41"/>
  <c r="F10" i="41"/>
  <c r="R10" i="41"/>
  <c r="O10" i="41"/>
  <c r="M10" i="41"/>
  <c r="B27" i="63"/>
  <c r="D27" i="63" s="1"/>
  <c r="E41" i="63"/>
  <c r="D52" i="63"/>
  <c r="E35" i="63"/>
  <c r="C27" i="10" l="1"/>
  <c r="P27" i="10"/>
  <c r="O27" i="10"/>
  <c r="N27" i="10"/>
  <c r="H27" i="10"/>
  <c r="M27" i="10"/>
  <c r="W27" i="10"/>
  <c r="L27" i="10"/>
  <c r="E27" i="10"/>
  <c r="Q27" i="10"/>
  <c r="Y27" i="10"/>
  <c r="S27" i="10"/>
  <c r="U27" i="10"/>
  <c r="R27" i="10"/>
  <c r="G27" i="10"/>
  <c r="T27" i="10"/>
  <c r="J27" i="10"/>
  <c r="X27" i="10"/>
  <c r="K27" i="10"/>
  <c r="V27" i="10"/>
  <c r="D27" i="10"/>
  <c r="F27" i="10"/>
  <c r="I27" i="10"/>
  <c r="I30" i="31"/>
  <c r="F41" i="31" s="1"/>
  <c r="P20" i="64"/>
  <c r="Q20" i="64" s="1"/>
  <c r="R20" i="64" s="1"/>
  <c r="S20" i="64" s="1"/>
  <c r="T20" i="64" s="1"/>
  <c r="U20" i="64" s="1"/>
  <c r="H10" i="64"/>
  <c r="G7" i="31"/>
  <c r="H4" i="31"/>
  <c r="H5" i="31" s="1"/>
  <c r="F21" i="31"/>
  <c r="F14" i="31"/>
  <c r="F35" i="31"/>
  <c r="F37" i="31" s="1"/>
  <c r="G46" i="63"/>
  <c r="F46" i="63"/>
  <c r="F19" i="11"/>
  <c r="F9" i="11"/>
  <c r="F14" i="11"/>
  <c r="F24" i="11"/>
  <c r="G2" i="11"/>
  <c r="I10" i="63"/>
  <c r="E25" i="11"/>
  <c r="E67" i="11" s="1"/>
  <c r="E72" i="11" s="1"/>
  <c r="E71" i="11" s="1"/>
  <c r="J11" i="68"/>
  <c r="E26" i="63"/>
  <c r="F26" i="63" s="1"/>
  <c r="O13" i="63"/>
  <c r="I16" i="63"/>
  <c r="K55" i="63"/>
  <c r="I55" i="63"/>
  <c r="M6" i="63"/>
  <c r="I64" i="63"/>
  <c r="I63" i="63"/>
  <c r="I65" i="63"/>
  <c r="I62" i="63"/>
  <c r="I61" i="63"/>
  <c r="P7" i="63"/>
  <c r="G6" i="63"/>
  <c r="I68" i="63"/>
  <c r="I67" i="63"/>
  <c r="I66" i="63"/>
  <c r="I29" i="31"/>
  <c r="F40" i="31" s="1"/>
  <c r="J43" i="29"/>
  <c r="I8" i="63"/>
  <c r="I72" i="63"/>
  <c r="I74" i="63"/>
  <c r="I73" i="63"/>
  <c r="H15" i="63"/>
  <c r="H32" i="63" s="1"/>
  <c r="K17" i="63"/>
  <c r="L18" i="63"/>
  <c r="K12" i="63"/>
  <c r="G7" i="63"/>
  <c r="G24" i="63" s="1"/>
  <c r="H14" i="63"/>
  <c r="H31" i="63" s="1"/>
  <c r="P46" i="29"/>
  <c r="H16" i="63"/>
  <c r="H33" i="63" s="1"/>
  <c r="N45" i="29"/>
  <c r="M44" i="29"/>
  <c r="E44" i="11"/>
  <c r="E47" i="11" s="1"/>
  <c r="E45" i="11"/>
  <c r="G50" i="63"/>
  <c r="D19" i="10"/>
  <c r="D18" i="10"/>
  <c r="D21" i="10" s="1"/>
  <c r="J9" i="63"/>
  <c r="I70" i="63"/>
  <c r="I71" i="63"/>
  <c r="I69" i="63"/>
  <c r="N19" i="63"/>
  <c r="D76" i="11"/>
  <c r="D75" i="11" s="1"/>
  <c r="D66" i="11"/>
  <c r="G13" i="41"/>
  <c r="G49" i="63"/>
  <c r="G48" i="63"/>
  <c r="G47" i="63"/>
  <c r="H30" i="63"/>
  <c r="I29" i="63"/>
  <c r="H46" i="63"/>
  <c r="G42" i="31"/>
  <c r="K31" i="31"/>
  <c r="L31" i="31" s="1"/>
  <c r="I42" i="31" s="1"/>
  <c r="E40" i="31"/>
  <c r="F41" i="63"/>
  <c r="O55" i="63"/>
  <c r="S55" i="63"/>
  <c r="N55" i="63"/>
  <c r="C15" i="22"/>
  <c r="G25" i="63"/>
  <c r="F42" i="63"/>
  <c r="F51" i="63"/>
  <c r="G34" i="63"/>
  <c r="E52" i="63"/>
  <c r="F35" i="63"/>
  <c r="Q55" i="63"/>
  <c r="P55" i="63"/>
  <c r="V55" i="63"/>
  <c r="L55" i="63"/>
  <c r="E23" i="63"/>
  <c r="D40" i="63"/>
  <c r="E36" i="63"/>
  <c r="D53" i="63"/>
  <c r="T55" i="63"/>
  <c r="U55" i="63"/>
  <c r="G55" i="63"/>
  <c r="J55" i="63"/>
  <c r="D44" i="63"/>
  <c r="E27" i="63"/>
  <c r="H55" i="63"/>
  <c r="W55" i="63"/>
  <c r="R55" i="63"/>
  <c r="M55" i="63"/>
  <c r="H4" i="67"/>
  <c r="B27" i="10" l="1"/>
  <c r="J30" i="31"/>
  <c r="G41" i="31" s="1"/>
  <c r="I10" i="64"/>
  <c r="G34" i="31"/>
  <c r="G35" i="31" s="1"/>
  <c r="H7" i="31"/>
  <c r="I4" i="31"/>
  <c r="I5" i="31" s="1"/>
  <c r="G14" i="31"/>
  <c r="G21" i="31"/>
  <c r="E43" i="63"/>
  <c r="J10" i="63"/>
  <c r="F25" i="11"/>
  <c r="F67" i="11" s="1"/>
  <c r="F72" i="11" s="1"/>
  <c r="F71" i="11" s="1"/>
  <c r="G14" i="11"/>
  <c r="H2" i="11"/>
  <c r="G19" i="11"/>
  <c r="G9" i="11"/>
  <c r="G24" i="11"/>
  <c r="P13" i="63"/>
  <c r="I15" i="63"/>
  <c r="I32" i="63" s="1"/>
  <c r="J16" i="63"/>
  <c r="N44" i="29"/>
  <c r="O45" i="29"/>
  <c r="K43" i="29"/>
  <c r="E50" i="11"/>
  <c r="E49" i="11"/>
  <c r="E52" i="11" s="1"/>
  <c r="J65" i="63"/>
  <c r="J63" i="63"/>
  <c r="J62" i="63"/>
  <c r="J64" i="63"/>
  <c r="J61" i="63"/>
  <c r="L17" i="63"/>
  <c r="D62" i="11"/>
  <c r="E82" i="63"/>
  <c r="K9" i="63"/>
  <c r="I33" i="63"/>
  <c r="H50" i="63"/>
  <c r="J72" i="63"/>
  <c r="J74" i="63"/>
  <c r="J73" i="63"/>
  <c r="I14" i="63"/>
  <c r="I31" i="63" s="1"/>
  <c r="H7" i="63"/>
  <c r="H24" i="63" s="1"/>
  <c r="H11" i="63"/>
  <c r="H28" i="63" s="1"/>
  <c r="N6" i="63"/>
  <c r="D24" i="10"/>
  <c r="D25" i="10" s="1"/>
  <c r="D23" i="10"/>
  <c r="E6" i="10" s="1"/>
  <c r="Q46" i="29"/>
  <c r="J8" i="63"/>
  <c r="H6" i="63"/>
  <c r="K10" i="63"/>
  <c r="J29" i="31"/>
  <c r="K29" i="31" s="1"/>
  <c r="H40" i="31" s="1"/>
  <c r="O19" i="63"/>
  <c r="J71" i="63"/>
  <c r="J69" i="63"/>
  <c r="J70" i="63"/>
  <c r="J68" i="63"/>
  <c r="J66" i="63"/>
  <c r="J67" i="63"/>
  <c r="L12" i="63"/>
  <c r="M18" i="63"/>
  <c r="Q7" i="63"/>
  <c r="H13" i="41"/>
  <c r="H48" i="63"/>
  <c r="H49" i="63"/>
  <c r="H47" i="63"/>
  <c r="I30" i="63"/>
  <c r="J29" i="63"/>
  <c r="I46" i="63"/>
  <c r="M31" i="31"/>
  <c r="N31" i="31" s="1"/>
  <c r="K42" i="31" s="1"/>
  <c r="H42" i="31"/>
  <c r="F23" i="63"/>
  <c r="E40" i="63"/>
  <c r="F27" i="63"/>
  <c r="E44" i="63"/>
  <c r="E53" i="63"/>
  <c r="F36" i="63"/>
  <c r="F52" i="63"/>
  <c r="G35" i="63"/>
  <c r="G42" i="63"/>
  <c r="H25" i="63"/>
  <c r="G41" i="63"/>
  <c r="H6" i="67"/>
  <c r="I4" i="67"/>
  <c r="I6" i="67" s="1"/>
  <c r="G26" i="63"/>
  <c r="F43" i="63"/>
  <c r="D57" i="63"/>
  <c r="D77" i="63" s="1"/>
  <c r="H34" i="63"/>
  <c r="G51" i="63"/>
  <c r="K30" i="31" l="1"/>
  <c r="L30" i="31" s="1"/>
  <c r="I41" i="31" s="1"/>
  <c r="J10" i="64"/>
  <c r="G37" i="31"/>
  <c r="H34" i="31"/>
  <c r="J4" i="31"/>
  <c r="J5" i="31" s="1"/>
  <c r="I7" i="31"/>
  <c r="H21" i="31"/>
  <c r="H14" i="31"/>
  <c r="G25" i="11"/>
  <c r="G67" i="11" s="1"/>
  <c r="G72" i="11" s="1"/>
  <c r="G71" i="11" s="1"/>
  <c r="I2" i="11"/>
  <c r="H19" i="11"/>
  <c r="H14" i="11"/>
  <c r="H24" i="11"/>
  <c r="H9" i="11"/>
  <c r="Q13" i="63"/>
  <c r="E81" i="63"/>
  <c r="I6" i="63"/>
  <c r="I11" i="63"/>
  <c r="I28" i="63" s="1"/>
  <c r="M17" i="63"/>
  <c r="P45" i="29"/>
  <c r="G40" i="31"/>
  <c r="L29" i="31"/>
  <c r="I40" i="31" s="1"/>
  <c r="K73" i="63"/>
  <c r="K72" i="63"/>
  <c r="K74" i="63"/>
  <c r="E8" i="10"/>
  <c r="E11" i="10" s="1"/>
  <c r="E9" i="10"/>
  <c r="E55" i="11"/>
  <c r="E54" i="11"/>
  <c r="F37" i="11" s="1"/>
  <c r="K16" i="63"/>
  <c r="N18" i="63"/>
  <c r="K8" i="63"/>
  <c r="K64" i="63"/>
  <c r="K65" i="63"/>
  <c r="K63" i="63"/>
  <c r="K62" i="63"/>
  <c r="K61" i="63"/>
  <c r="H45" i="63"/>
  <c r="J33" i="63"/>
  <c r="I50" i="63"/>
  <c r="O44" i="29"/>
  <c r="K67" i="63"/>
  <c r="K68" i="63"/>
  <c r="K66" i="63"/>
  <c r="O6" i="63"/>
  <c r="L9" i="63"/>
  <c r="L43" i="29"/>
  <c r="J15" i="63"/>
  <c r="J32" i="63" s="1"/>
  <c r="R7" i="63"/>
  <c r="M12" i="63"/>
  <c r="P19" i="63"/>
  <c r="R46" i="29"/>
  <c r="K71" i="63"/>
  <c r="K69" i="63"/>
  <c r="K70" i="63"/>
  <c r="I7" i="63"/>
  <c r="I24" i="63" s="1"/>
  <c r="J14" i="63"/>
  <c r="J31" i="63" s="1"/>
  <c r="I13" i="41"/>
  <c r="I48" i="63"/>
  <c r="I49" i="63"/>
  <c r="I47" i="63"/>
  <c r="J30" i="63"/>
  <c r="K29" i="63"/>
  <c r="J46" i="63"/>
  <c r="J42" i="31"/>
  <c r="O31" i="31"/>
  <c r="P31" i="31" s="1"/>
  <c r="M42" i="31" s="1"/>
  <c r="G52" i="63"/>
  <c r="H35" i="63"/>
  <c r="G27" i="63"/>
  <c r="F44" i="63"/>
  <c r="G23" i="63"/>
  <c r="F40" i="63"/>
  <c r="I34" i="63"/>
  <c r="H51" i="63"/>
  <c r="G43" i="63"/>
  <c r="H26" i="63"/>
  <c r="H41" i="63"/>
  <c r="H42" i="63"/>
  <c r="I25" i="63"/>
  <c r="F53" i="63"/>
  <c r="G36" i="63"/>
  <c r="D96" i="63"/>
  <c r="D78" i="63"/>
  <c r="E54" i="63"/>
  <c r="E75" i="63" s="1"/>
  <c r="E60" i="63" s="1"/>
  <c r="C35" i="64" s="1"/>
  <c r="M30" i="31" l="1"/>
  <c r="J41" i="31" s="1"/>
  <c r="H41" i="31"/>
  <c r="K10" i="64"/>
  <c r="I14" i="31"/>
  <c r="I21" i="31"/>
  <c r="J7" i="31"/>
  <c r="K4" i="31"/>
  <c r="K5" i="31" s="1"/>
  <c r="H35" i="31"/>
  <c r="H37" i="31" s="1"/>
  <c r="M29" i="31"/>
  <c r="H25" i="11"/>
  <c r="H67" i="11" s="1"/>
  <c r="H72" i="11" s="1"/>
  <c r="H71" i="11" s="1"/>
  <c r="I14" i="11"/>
  <c r="J2" i="11"/>
  <c r="I24" i="11"/>
  <c r="I9" i="11"/>
  <c r="I19" i="11"/>
  <c r="Q31" i="31"/>
  <c r="N42" i="31" s="1"/>
  <c r="R13" i="63"/>
  <c r="Q19" i="63"/>
  <c r="P6" i="63"/>
  <c r="E56" i="11"/>
  <c r="E58" i="11"/>
  <c r="L71" i="63"/>
  <c r="L70" i="63"/>
  <c r="L69" i="63"/>
  <c r="S46" i="29"/>
  <c r="T46" i="29" s="1"/>
  <c r="U46" i="29" s="1"/>
  <c r="M9" i="63"/>
  <c r="L10" i="63"/>
  <c r="J50" i="63"/>
  <c r="K33" i="63"/>
  <c r="L72" i="63"/>
  <c r="L73" i="63"/>
  <c r="L74" i="63"/>
  <c r="N12" i="63"/>
  <c r="S7" i="63"/>
  <c r="M43" i="29"/>
  <c r="L16" i="63"/>
  <c r="I45" i="63"/>
  <c r="E13" i="10"/>
  <c r="E16" i="10" s="1"/>
  <c r="E14" i="10"/>
  <c r="Q45" i="29"/>
  <c r="N17" i="63"/>
  <c r="J11" i="63"/>
  <c r="J28" i="63" s="1"/>
  <c r="L64" i="63"/>
  <c r="L65" i="63"/>
  <c r="L63" i="63"/>
  <c r="L62" i="63"/>
  <c r="L61" i="63"/>
  <c r="K14" i="63"/>
  <c r="K31" i="63" s="1"/>
  <c r="J7" i="63"/>
  <c r="J24" i="63" s="1"/>
  <c r="K15" i="63"/>
  <c r="K32" i="63" s="1"/>
  <c r="P44" i="29"/>
  <c r="L8" i="63"/>
  <c r="O18" i="63"/>
  <c r="F39" i="11"/>
  <c r="F42" i="11" s="1"/>
  <c r="F40" i="11"/>
  <c r="L66" i="63"/>
  <c r="L68" i="63"/>
  <c r="L67" i="63"/>
  <c r="J6" i="63"/>
  <c r="J13" i="41"/>
  <c r="J48" i="63"/>
  <c r="J49" i="63"/>
  <c r="K30" i="63"/>
  <c r="J47" i="63"/>
  <c r="K46" i="63"/>
  <c r="L29" i="63"/>
  <c r="L42" i="31"/>
  <c r="J34" i="63"/>
  <c r="I51" i="63"/>
  <c r="H23" i="63"/>
  <c r="G40" i="63"/>
  <c r="I42" i="63"/>
  <c r="J25" i="63"/>
  <c r="I26" i="63"/>
  <c r="H43" i="63"/>
  <c r="H27" i="63"/>
  <c r="G44" i="63"/>
  <c r="E57" i="63"/>
  <c r="G53" i="63"/>
  <c r="H36" i="63"/>
  <c r="F54" i="63"/>
  <c r="F75" i="63" s="1"/>
  <c r="F60" i="63" s="1"/>
  <c r="D35" i="64" s="1"/>
  <c r="I35" i="63"/>
  <c r="H52" i="63"/>
  <c r="I41" i="63"/>
  <c r="N30" i="31" l="1"/>
  <c r="O30" i="31" s="1"/>
  <c r="L10" i="64"/>
  <c r="L4" i="31"/>
  <c r="L5" i="31" s="1"/>
  <c r="K7" i="31"/>
  <c r="J14" i="31"/>
  <c r="J21" i="31"/>
  <c r="I34" i="31"/>
  <c r="N29" i="31"/>
  <c r="J40" i="31"/>
  <c r="R31" i="31"/>
  <c r="O42" i="31" s="1"/>
  <c r="I25" i="11"/>
  <c r="I67" i="11" s="1"/>
  <c r="I72" i="11" s="1"/>
  <c r="I71" i="11" s="1"/>
  <c r="J9" i="11"/>
  <c r="J19" i="11"/>
  <c r="J24" i="11"/>
  <c r="J14" i="11"/>
  <c r="K2" i="11"/>
  <c r="D15" i="41"/>
  <c r="D24" i="41" s="1"/>
  <c r="S13" i="63"/>
  <c r="J45" i="63"/>
  <c r="K11" i="63"/>
  <c r="K28" i="63" s="1"/>
  <c r="E18" i="10"/>
  <c r="E21" i="10" s="1"/>
  <c r="E19" i="10"/>
  <c r="K50" i="63"/>
  <c r="L33" i="63"/>
  <c r="N9" i="63"/>
  <c r="L14" i="63"/>
  <c r="L31" i="63" s="1"/>
  <c r="R45" i="29"/>
  <c r="M63" i="63"/>
  <c r="M65" i="63"/>
  <c r="M64" i="63"/>
  <c r="M62" i="63"/>
  <c r="M61" i="63"/>
  <c r="Q6" i="63"/>
  <c r="R19" i="63"/>
  <c r="P18" i="63"/>
  <c r="M8" i="63"/>
  <c r="Q44" i="29"/>
  <c r="K7" i="63"/>
  <c r="K24" i="63" s="1"/>
  <c r="O17" i="63"/>
  <c r="O12" i="63"/>
  <c r="M68" i="63"/>
  <c r="M66" i="63"/>
  <c r="M67" i="63"/>
  <c r="E68" i="11"/>
  <c r="M10" i="63"/>
  <c r="F44" i="11"/>
  <c r="F47" i="11" s="1"/>
  <c r="F45" i="11"/>
  <c r="L15" i="63"/>
  <c r="L32" i="63" s="1"/>
  <c r="N43" i="29"/>
  <c r="T7" i="63"/>
  <c r="M72" i="63"/>
  <c r="M74" i="63"/>
  <c r="M73" i="63"/>
  <c r="M69" i="63"/>
  <c r="M71" i="63"/>
  <c r="M70" i="63"/>
  <c r="M16" i="63"/>
  <c r="E15" i="41"/>
  <c r="D16" i="41"/>
  <c r="D25" i="41" s="1"/>
  <c r="D16" i="22"/>
  <c r="K13" i="41"/>
  <c r="K48" i="63"/>
  <c r="K49" i="63"/>
  <c r="M29" i="63"/>
  <c r="L46" i="63"/>
  <c r="K47" i="63"/>
  <c r="L30" i="63"/>
  <c r="F57" i="63"/>
  <c r="D8" i="64" s="1"/>
  <c r="H53" i="63"/>
  <c r="I36" i="63"/>
  <c r="C8" i="64"/>
  <c r="E77" i="63"/>
  <c r="E78" i="63" s="1"/>
  <c r="I52" i="63"/>
  <c r="J35" i="63"/>
  <c r="J41" i="63"/>
  <c r="I27" i="63"/>
  <c r="H44" i="63"/>
  <c r="J26" i="63"/>
  <c r="I43" i="63"/>
  <c r="J51" i="63"/>
  <c r="K34" i="63"/>
  <c r="J42" i="63"/>
  <c r="K25" i="63"/>
  <c r="G54" i="63"/>
  <c r="G75" i="63" s="1"/>
  <c r="G60" i="63" s="1"/>
  <c r="E35" i="64" s="1"/>
  <c r="I23" i="63"/>
  <c r="H40" i="63"/>
  <c r="K41" i="31" l="1"/>
  <c r="M10" i="64"/>
  <c r="K14" i="31"/>
  <c r="K21" i="31"/>
  <c r="I35" i="31"/>
  <c r="I37" i="31" s="1"/>
  <c r="M4" i="31"/>
  <c r="M5" i="31" s="1"/>
  <c r="M7" i="31" s="1"/>
  <c r="L7" i="31"/>
  <c r="O29" i="31"/>
  <c r="P29" i="31" s="1"/>
  <c r="M40" i="31" s="1"/>
  <c r="K40" i="31"/>
  <c r="S31" i="31"/>
  <c r="P42" i="31" s="1"/>
  <c r="K24" i="11"/>
  <c r="L2" i="11"/>
  <c r="K9" i="11"/>
  <c r="K19" i="11"/>
  <c r="K14" i="11"/>
  <c r="J25" i="11"/>
  <c r="J67" i="11" s="1"/>
  <c r="J72" i="11" s="1"/>
  <c r="J71" i="11" s="1"/>
  <c r="G57" i="63"/>
  <c r="E8" i="64" s="1"/>
  <c r="T13" i="63"/>
  <c r="E76" i="11"/>
  <c r="E75" i="11" s="1"/>
  <c r="E66" i="11"/>
  <c r="M14" i="63"/>
  <c r="M31" i="63" s="1"/>
  <c r="O9" i="63"/>
  <c r="N69" i="63"/>
  <c r="N70" i="63"/>
  <c r="N71" i="63"/>
  <c r="N68" i="63"/>
  <c r="N66" i="63"/>
  <c r="N67" i="63"/>
  <c r="L11" i="63"/>
  <c r="L28" i="63" s="1"/>
  <c r="P30" i="31"/>
  <c r="M41" i="31" s="1"/>
  <c r="O43" i="29"/>
  <c r="M15" i="63"/>
  <c r="M32" i="63" s="1"/>
  <c r="P17" i="63"/>
  <c r="S45" i="29"/>
  <c r="T45" i="29" s="1"/>
  <c r="U45" i="29" s="1"/>
  <c r="N74" i="63"/>
  <c r="N73" i="63"/>
  <c r="N72" i="63"/>
  <c r="E23" i="10"/>
  <c r="F6" i="10" s="1"/>
  <c r="E24" i="10"/>
  <c r="E25" i="10" s="1"/>
  <c r="K45" i="63"/>
  <c r="F15" i="41"/>
  <c r="R44" i="29"/>
  <c r="L50" i="63"/>
  <c r="M33" i="63"/>
  <c r="H54" i="63"/>
  <c r="H75" i="63" s="1"/>
  <c r="H60" i="63" s="1"/>
  <c r="F35" i="64" s="1"/>
  <c r="P12" i="63"/>
  <c r="L7" i="63"/>
  <c r="L24" i="63" s="1"/>
  <c r="S19" i="63"/>
  <c r="N10" i="63"/>
  <c r="U7" i="63"/>
  <c r="R6" i="63"/>
  <c r="F50" i="11"/>
  <c r="F49" i="11"/>
  <c r="F52" i="11" s="1"/>
  <c r="N8" i="63"/>
  <c r="Q18" i="63"/>
  <c r="N16" i="63"/>
  <c r="N64" i="63"/>
  <c r="N63" i="63"/>
  <c r="N65" i="63"/>
  <c r="N62" i="63"/>
  <c r="N61" i="63"/>
  <c r="E16" i="41"/>
  <c r="E24" i="41"/>
  <c r="D26" i="41"/>
  <c r="D17" i="41"/>
  <c r="L13" i="41"/>
  <c r="L48" i="63"/>
  <c r="L49" i="63"/>
  <c r="M30" i="63"/>
  <c r="L47" i="63"/>
  <c r="N29" i="63"/>
  <c r="M46" i="63"/>
  <c r="L41" i="31"/>
  <c r="F77" i="63"/>
  <c r="F78" i="63" s="1"/>
  <c r="K42" i="63"/>
  <c r="L25" i="63"/>
  <c r="J43" i="63"/>
  <c r="K26" i="63"/>
  <c r="I44" i="63"/>
  <c r="J27" i="63"/>
  <c r="I53" i="63"/>
  <c r="J36" i="63"/>
  <c r="K41" i="63"/>
  <c r="J52" i="63"/>
  <c r="K35" i="63"/>
  <c r="J23" i="63"/>
  <c r="I40" i="63"/>
  <c r="K51" i="63"/>
  <c r="L34" i="63"/>
  <c r="N10" i="64" l="1"/>
  <c r="J34" i="31"/>
  <c r="L14" i="31"/>
  <c r="L21" i="31"/>
  <c r="M14" i="31"/>
  <c r="M21" i="31"/>
  <c r="T31" i="31"/>
  <c r="Q42" i="31" s="1"/>
  <c r="L40" i="31"/>
  <c r="Q29" i="31"/>
  <c r="K25" i="11"/>
  <c r="K67" i="11" s="1"/>
  <c r="K72" i="11" s="1"/>
  <c r="K71" i="11" s="1"/>
  <c r="L24" i="11"/>
  <c r="L19" i="11"/>
  <c r="M2" i="11"/>
  <c r="L9" i="11"/>
  <c r="L14" i="11"/>
  <c r="G77" i="63"/>
  <c r="G78" i="63" s="1"/>
  <c r="F10" i="22"/>
  <c r="F15" i="22" s="1"/>
  <c r="F8" i="99" s="1"/>
  <c r="U13" i="63"/>
  <c r="H57" i="63"/>
  <c r="H77" i="63" s="1"/>
  <c r="H78" i="63" s="1"/>
  <c r="E10" i="22"/>
  <c r="E15" i="22" s="1"/>
  <c r="E8" i="99" s="1"/>
  <c r="F81" i="63"/>
  <c r="M7" i="63"/>
  <c r="M24" i="63" s="1"/>
  <c r="Q12" i="63"/>
  <c r="S44" i="29"/>
  <c r="T44" i="29" s="1"/>
  <c r="U44" i="29" s="1"/>
  <c r="Q17" i="63"/>
  <c r="P43" i="29"/>
  <c r="M11" i="63"/>
  <c r="M28" i="63" s="1"/>
  <c r="P9" i="63"/>
  <c r="O10" i="63"/>
  <c r="R18" i="63"/>
  <c r="O8" i="63"/>
  <c r="F54" i="11"/>
  <c r="G37" i="11" s="1"/>
  <c r="F55" i="11"/>
  <c r="F56" i="11" s="1"/>
  <c r="O68" i="63"/>
  <c r="O66" i="63"/>
  <c r="O67" i="63"/>
  <c r="O72" i="63"/>
  <c r="O73" i="63"/>
  <c r="O74" i="63"/>
  <c r="N15" i="63"/>
  <c r="N32" i="63" s="1"/>
  <c r="F82" i="63"/>
  <c r="S6" i="63"/>
  <c r="V7" i="63"/>
  <c r="O64" i="63"/>
  <c r="O65" i="63"/>
  <c r="O63" i="63"/>
  <c r="O62" i="63"/>
  <c r="O61" i="63"/>
  <c r="M50" i="63"/>
  <c r="N33" i="63"/>
  <c r="F9" i="10"/>
  <c r="F8" i="10"/>
  <c r="F11" i="10" s="1"/>
  <c r="N14" i="63"/>
  <c r="N31" i="63" s="1"/>
  <c r="T19" i="63"/>
  <c r="V46" i="29"/>
  <c r="O69" i="63"/>
  <c r="O71" i="63"/>
  <c r="O70" i="63"/>
  <c r="L45" i="63"/>
  <c r="O16" i="63"/>
  <c r="Q30" i="31"/>
  <c r="E25" i="41"/>
  <c r="E26" i="41" s="1"/>
  <c r="E17" i="41"/>
  <c r="F24" i="41"/>
  <c r="M13" i="41"/>
  <c r="M48" i="63"/>
  <c r="M49" i="63"/>
  <c r="O29" i="63"/>
  <c r="N46" i="63"/>
  <c r="M47" i="63"/>
  <c r="N30" i="63"/>
  <c r="I54" i="63"/>
  <c r="I75" i="63" s="1"/>
  <c r="I60" i="63" s="1"/>
  <c r="G35" i="64" s="1"/>
  <c r="J44" i="63"/>
  <c r="K27" i="63"/>
  <c r="J53" i="63"/>
  <c r="K36" i="63"/>
  <c r="K43" i="63"/>
  <c r="L26" i="63"/>
  <c r="L42" i="63"/>
  <c r="M25" i="63"/>
  <c r="K23" i="63"/>
  <c r="J40" i="63"/>
  <c r="L35" i="63"/>
  <c r="K52" i="63"/>
  <c r="L51" i="63"/>
  <c r="M34" i="63"/>
  <c r="L41" i="63"/>
  <c r="E16" i="22" l="1"/>
  <c r="D21" i="94"/>
  <c r="F16" i="22"/>
  <c r="E21" i="94"/>
  <c r="U31" i="31"/>
  <c r="R42" i="31" s="1"/>
  <c r="O10" i="64"/>
  <c r="J35" i="31"/>
  <c r="J37" i="31" s="1"/>
  <c r="N40" i="31"/>
  <c r="R29" i="31"/>
  <c r="F58" i="11"/>
  <c r="M24" i="11"/>
  <c r="M9" i="11"/>
  <c r="M14" i="11"/>
  <c r="M19" i="11"/>
  <c r="N2" i="11"/>
  <c r="L25" i="11"/>
  <c r="L67" i="11" s="1"/>
  <c r="L72" i="11" s="1"/>
  <c r="L71" i="11" s="1"/>
  <c r="F8" i="64"/>
  <c r="F16" i="41"/>
  <c r="F25" i="41" s="1"/>
  <c r="F26" i="41" s="1"/>
  <c r="V13" i="63"/>
  <c r="O33" i="63"/>
  <c r="N50" i="63"/>
  <c r="T6" i="63"/>
  <c r="F68" i="11"/>
  <c r="Q43" i="29"/>
  <c r="M45" i="63"/>
  <c r="R17" i="63"/>
  <c r="W7" i="63"/>
  <c r="P8" i="63"/>
  <c r="P66" i="63"/>
  <c r="P68" i="63"/>
  <c r="P67" i="63"/>
  <c r="R12" i="63"/>
  <c r="W46" i="29"/>
  <c r="G40" i="11"/>
  <c r="G39" i="11"/>
  <c r="G42" i="11" s="1"/>
  <c r="N11" i="63"/>
  <c r="N28" i="63" s="1"/>
  <c r="F13" i="10"/>
  <c r="F16" i="10" s="1"/>
  <c r="F14" i="10"/>
  <c r="S18" i="63"/>
  <c r="Q9" i="63"/>
  <c r="P65" i="63"/>
  <c r="P64" i="63"/>
  <c r="P63" i="63"/>
  <c r="P62" i="63"/>
  <c r="P61" i="63"/>
  <c r="P16" i="63"/>
  <c r="U19" i="63"/>
  <c r="N41" i="31"/>
  <c r="R30" i="31"/>
  <c r="P10" i="63"/>
  <c r="O14" i="63"/>
  <c r="O31" i="63" s="1"/>
  <c r="O15" i="63"/>
  <c r="O32" i="63" s="1"/>
  <c r="P71" i="63"/>
  <c r="P70" i="63"/>
  <c r="P69" i="63"/>
  <c r="P74" i="63"/>
  <c r="P73" i="63"/>
  <c r="P72" i="63"/>
  <c r="N7" i="63"/>
  <c r="N24" i="63" s="1"/>
  <c r="G15" i="41"/>
  <c r="N13" i="41"/>
  <c r="N49" i="63"/>
  <c r="N48" i="63"/>
  <c r="N47" i="63"/>
  <c r="O30" i="63"/>
  <c r="P29" i="63"/>
  <c r="O46" i="63"/>
  <c r="I57" i="63"/>
  <c r="G8" i="64" s="1"/>
  <c r="M42" i="63"/>
  <c r="N25" i="63"/>
  <c r="J54" i="63"/>
  <c r="J75" i="63" s="1"/>
  <c r="J60" i="63" s="1"/>
  <c r="H35" i="64" s="1"/>
  <c r="M41" i="63"/>
  <c r="L43" i="63"/>
  <c r="M26" i="63"/>
  <c r="L36" i="63"/>
  <c r="K53" i="63"/>
  <c r="N34" i="63"/>
  <c r="M51" i="63"/>
  <c r="M35" i="63"/>
  <c r="L52" i="63"/>
  <c r="L23" i="63"/>
  <c r="K40" i="63"/>
  <c r="L27" i="63"/>
  <c r="K44" i="63"/>
  <c r="V31" i="31" l="1"/>
  <c r="W31" i="31" s="1"/>
  <c r="P10" i="64"/>
  <c r="K34" i="31"/>
  <c r="K35" i="31" s="1"/>
  <c r="O40" i="31"/>
  <c r="S29" i="31"/>
  <c r="M25" i="11"/>
  <c r="M67" i="11" s="1"/>
  <c r="M72" i="11" s="1"/>
  <c r="M71" i="11" s="1"/>
  <c r="O2" i="11"/>
  <c r="N19" i="11"/>
  <c r="N14" i="11"/>
  <c r="N9" i="11"/>
  <c r="N24" i="11"/>
  <c r="F17" i="41"/>
  <c r="W13" i="63"/>
  <c r="V45" i="29"/>
  <c r="N45" i="63"/>
  <c r="T18" i="63"/>
  <c r="O11" i="63"/>
  <c r="O28" i="63" s="1"/>
  <c r="X46" i="29"/>
  <c r="R8" i="63"/>
  <c r="Q71" i="63"/>
  <c r="Q70" i="63"/>
  <c r="Q69" i="63"/>
  <c r="Q14" i="63"/>
  <c r="S12" i="63"/>
  <c r="S17" i="63"/>
  <c r="Q73" i="63"/>
  <c r="Q72" i="63"/>
  <c r="Q74" i="63"/>
  <c r="Q68" i="63"/>
  <c r="Q67" i="63"/>
  <c r="Q66" i="63"/>
  <c r="U6" i="63"/>
  <c r="P15" i="63"/>
  <c r="P32" i="63" s="1"/>
  <c r="Q10" i="63"/>
  <c r="V19" i="63"/>
  <c r="S9" i="63"/>
  <c r="G44" i="11"/>
  <c r="G47" i="11" s="1"/>
  <c r="G45" i="11"/>
  <c r="O50" i="63"/>
  <c r="P33" i="63"/>
  <c r="Q16" i="63"/>
  <c r="O41" i="31"/>
  <c r="S30" i="31"/>
  <c r="F19" i="10"/>
  <c r="F18" i="10"/>
  <c r="F21" i="10" s="1"/>
  <c r="Q63" i="63"/>
  <c r="Q65" i="63"/>
  <c r="Q64" i="63"/>
  <c r="Q62" i="63"/>
  <c r="Q61" i="63"/>
  <c r="R43" i="29"/>
  <c r="F76" i="11"/>
  <c r="F75" i="11" s="1"/>
  <c r="F66" i="11"/>
  <c r="H15" i="41"/>
  <c r="G10" i="22"/>
  <c r="G15" i="22" s="1"/>
  <c r="G8" i="99" s="1"/>
  <c r="G16" i="41"/>
  <c r="G25" i="41" s="1"/>
  <c r="G24" i="41"/>
  <c r="O13" i="41"/>
  <c r="O49" i="63"/>
  <c r="O48" i="63"/>
  <c r="P31" i="63"/>
  <c r="P30" i="63"/>
  <c r="O47" i="63"/>
  <c r="P46" i="63"/>
  <c r="Q29" i="63"/>
  <c r="I77" i="63"/>
  <c r="I78" i="63" s="1"/>
  <c r="K54" i="63"/>
  <c r="K75" i="63" s="1"/>
  <c r="K60" i="63" s="1"/>
  <c r="I35" i="64" s="1"/>
  <c r="J57" i="63"/>
  <c r="O25" i="63"/>
  <c r="N42" i="63"/>
  <c r="M23" i="63"/>
  <c r="L40" i="63"/>
  <c r="N51" i="63"/>
  <c r="O34" i="63"/>
  <c r="L44" i="63"/>
  <c r="M27" i="63"/>
  <c r="N35" i="63"/>
  <c r="M52" i="63"/>
  <c r="L53" i="63"/>
  <c r="M36" i="63"/>
  <c r="N26" i="63"/>
  <c r="M43" i="63"/>
  <c r="O24" i="63"/>
  <c r="N41" i="63"/>
  <c r="G16" i="22" l="1"/>
  <c r="F21" i="94"/>
  <c r="S42" i="31"/>
  <c r="Q10" i="64"/>
  <c r="K37" i="31"/>
  <c r="L34" i="31"/>
  <c r="N25" i="11"/>
  <c r="N67" i="11" s="1"/>
  <c r="N72" i="11" s="1"/>
  <c r="N71" i="11" s="1"/>
  <c r="P40" i="31"/>
  <c r="T29" i="31"/>
  <c r="O9" i="11"/>
  <c r="O24" i="11"/>
  <c r="P2" i="11"/>
  <c r="O14" i="11"/>
  <c r="O19" i="11"/>
  <c r="O45" i="63"/>
  <c r="F23" i="10"/>
  <c r="G6" i="10" s="1"/>
  <c r="F24" i="10"/>
  <c r="F25" i="10" s="1"/>
  <c r="G49" i="11"/>
  <c r="G52" i="11" s="1"/>
  <c r="G50" i="11"/>
  <c r="S8" i="63"/>
  <c r="U18" i="63"/>
  <c r="R65" i="63"/>
  <c r="R63" i="63"/>
  <c r="R64" i="63"/>
  <c r="R62" i="63"/>
  <c r="R61" i="63"/>
  <c r="S43" i="29"/>
  <c r="T43" i="29" s="1"/>
  <c r="U43" i="29" s="1"/>
  <c r="Q33" i="63"/>
  <c r="P50" i="63"/>
  <c r="T9" i="63"/>
  <c r="R15" i="63"/>
  <c r="T17" i="63"/>
  <c r="T12" i="63"/>
  <c r="R14" i="63"/>
  <c r="R10" i="63"/>
  <c r="P11" i="63"/>
  <c r="P28" i="63" s="1"/>
  <c r="R67" i="63"/>
  <c r="R66" i="63"/>
  <c r="R68" i="63"/>
  <c r="R74" i="63"/>
  <c r="R72" i="63"/>
  <c r="R73" i="63"/>
  <c r="W45" i="29"/>
  <c r="G82" i="63"/>
  <c r="P41" i="31"/>
  <c r="T30" i="31"/>
  <c r="S16" i="63"/>
  <c r="W19" i="63"/>
  <c r="V6" i="63"/>
  <c r="V44" i="29"/>
  <c r="Y46" i="29"/>
  <c r="R70" i="63"/>
  <c r="R71" i="63"/>
  <c r="R69" i="63"/>
  <c r="G26" i="41"/>
  <c r="G17" i="41"/>
  <c r="H16" i="41"/>
  <c r="H25" i="41" s="1"/>
  <c r="H10" i="22"/>
  <c r="H15" i="22" s="1"/>
  <c r="H8" i="99" s="1"/>
  <c r="H24" i="41"/>
  <c r="I15" i="41"/>
  <c r="P13" i="41"/>
  <c r="P49" i="63"/>
  <c r="Q32" i="63"/>
  <c r="P48" i="63"/>
  <c r="Q31" i="63"/>
  <c r="R29" i="63"/>
  <c r="Q46" i="63"/>
  <c r="Q30" i="63"/>
  <c r="P47" i="63"/>
  <c r="T42" i="31"/>
  <c r="X31" i="31"/>
  <c r="N27" i="63"/>
  <c r="M44" i="63"/>
  <c r="O26" i="63"/>
  <c r="N43" i="63"/>
  <c r="L54" i="63"/>
  <c r="L75" i="63" s="1"/>
  <c r="L60" i="63" s="1"/>
  <c r="J35" i="64" s="1"/>
  <c r="O42" i="63"/>
  <c r="P25" i="63"/>
  <c r="K57" i="63"/>
  <c r="O41" i="63"/>
  <c r="P24" i="63"/>
  <c r="O35" i="63"/>
  <c r="N52" i="63"/>
  <c r="N23" i="63"/>
  <c r="M40" i="63"/>
  <c r="N36" i="63"/>
  <c r="M53" i="63"/>
  <c r="O51" i="63"/>
  <c r="P34" i="63"/>
  <c r="L57" i="63"/>
  <c r="J77" i="63"/>
  <c r="J78" i="63" s="1"/>
  <c r="H8" i="64"/>
  <c r="H16" i="22" l="1"/>
  <c r="G21" i="94"/>
  <c r="R10" i="64"/>
  <c r="L35" i="31"/>
  <c r="L37" i="31" s="1"/>
  <c r="Q40" i="31"/>
  <c r="U29" i="31"/>
  <c r="P9" i="11"/>
  <c r="P14" i="11"/>
  <c r="Q2" i="11"/>
  <c r="P24" i="11"/>
  <c r="P19" i="11"/>
  <c r="O25" i="11"/>
  <c r="O67" i="11" s="1"/>
  <c r="O72" i="11" s="1"/>
  <c r="O71" i="11" s="1"/>
  <c r="P45" i="63"/>
  <c r="Z46" i="29"/>
  <c r="W6" i="63"/>
  <c r="U30" i="31"/>
  <c r="Q41" i="31"/>
  <c r="S63" i="63"/>
  <c r="S64" i="63"/>
  <c r="S65" i="63"/>
  <c r="S62" i="63"/>
  <c r="S61" i="63"/>
  <c r="S73" i="63"/>
  <c r="S74" i="63"/>
  <c r="S72" i="63"/>
  <c r="T10" i="63"/>
  <c r="S15" i="63"/>
  <c r="T8" i="63"/>
  <c r="S70" i="63"/>
  <c r="S69" i="63"/>
  <c r="S71" i="63"/>
  <c r="W44" i="29"/>
  <c r="T16" i="63"/>
  <c r="Q11" i="63"/>
  <c r="Q28" i="63" s="1"/>
  <c r="U17" i="63"/>
  <c r="U9" i="63"/>
  <c r="Q50" i="63"/>
  <c r="R33" i="63"/>
  <c r="G81" i="63"/>
  <c r="G8" i="10"/>
  <c r="G11" i="10" s="1"/>
  <c r="G9" i="10"/>
  <c r="X45" i="29"/>
  <c r="S14" i="63"/>
  <c r="U12" i="63"/>
  <c r="V18" i="63"/>
  <c r="G54" i="11"/>
  <c r="H37" i="11" s="1"/>
  <c r="G55" i="11"/>
  <c r="G56" i="11" s="1"/>
  <c r="S66" i="63"/>
  <c r="S67" i="63"/>
  <c r="S68" i="63"/>
  <c r="J10" i="22"/>
  <c r="J15" i="22" s="1"/>
  <c r="J8" i="99" s="1"/>
  <c r="J15" i="41"/>
  <c r="J24" i="41" s="1"/>
  <c r="H26" i="41"/>
  <c r="I10" i="22"/>
  <c r="I15" i="22" s="1"/>
  <c r="I8" i="99" s="1"/>
  <c r="I16" i="41"/>
  <c r="I25" i="41" s="1"/>
  <c r="H17" i="41"/>
  <c r="I24" i="41"/>
  <c r="Q13" i="41"/>
  <c r="R31" i="63"/>
  <c r="Q48" i="63"/>
  <c r="Q49" i="63"/>
  <c r="R32" i="63"/>
  <c r="R30" i="63"/>
  <c r="Q47" i="63"/>
  <c r="R46" i="63"/>
  <c r="S29" i="63"/>
  <c r="U42" i="31"/>
  <c r="Y31" i="31"/>
  <c r="I8" i="64"/>
  <c r="K77" i="63"/>
  <c r="K78" i="63" s="1"/>
  <c r="O52" i="63"/>
  <c r="P35" i="63"/>
  <c r="Q25" i="63"/>
  <c r="P42" i="63"/>
  <c r="M54" i="63"/>
  <c r="M75" i="63" s="1"/>
  <c r="M60" i="63" s="1"/>
  <c r="K35" i="64" s="1"/>
  <c r="Q24" i="63"/>
  <c r="P41" i="63"/>
  <c r="L77" i="63"/>
  <c r="L78" i="63" s="1"/>
  <c r="J8" i="64"/>
  <c r="N53" i="63"/>
  <c r="O36" i="63"/>
  <c r="O23" i="63"/>
  <c r="N40" i="63"/>
  <c r="N44" i="63"/>
  <c r="O27" i="63"/>
  <c r="Q34" i="63"/>
  <c r="P51" i="63"/>
  <c r="O43" i="63"/>
  <c r="P26" i="63"/>
  <c r="J16" i="22" l="1"/>
  <c r="I21" i="94"/>
  <c r="I16" i="22"/>
  <c r="H21" i="94"/>
  <c r="S10" i="64"/>
  <c r="M34" i="31"/>
  <c r="K15" i="41"/>
  <c r="K24" i="41" s="1"/>
  <c r="R40" i="31"/>
  <c r="V29" i="31"/>
  <c r="G58" i="11"/>
  <c r="Q19" i="11"/>
  <c r="R2" i="11"/>
  <c r="Q14" i="11"/>
  <c r="Q9" i="11"/>
  <c r="Q24" i="11"/>
  <c r="P25" i="11"/>
  <c r="J16" i="41"/>
  <c r="J25" i="41" s="1"/>
  <c r="J26" i="41" s="1"/>
  <c r="G68" i="11"/>
  <c r="Q45" i="63"/>
  <c r="H40" i="11"/>
  <c r="H39" i="11"/>
  <c r="H42" i="11" s="1"/>
  <c r="V17" i="63"/>
  <c r="T14" i="63"/>
  <c r="G13" i="10"/>
  <c r="G16" i="10" s="1"/>
  <c r="G14" i="10"/>
  <c r="U8" i="63"/>
  <c r="T70" i="63"/>
  <c r="T71" i="63"/>
  <c r="T69" i="63"/>
  <c r="T72" i="63"/>
  <c r="T74" i="63"/>
  <c r="T73" i="63"/>
  <c r="X44" i="29"/>
  <c r="T15" i="63"/>
  <c r="W18" i="63"/>
  <c r="R11" i="63"/>
  <c r="R28" i="63" s="1"/>
  <c r="U16" i="63"/>
  <c r="T62" i="63"/>
  <c r="T64" i="63"/>
  <c r="T65" i="63"/>
  <c r="T63" i="63"/>
  <c r="T61" i="63"/>
  <c r="V12" i="63"/>
  <c r="Y45" i="29"/>
  <c r="T68" i="63"/>
  <c r="T66" i="63"/>
  <c r="T67" i="63"/>
  <c r="S33" i="63"/>
  <c r="R50" i="63"/>
  <c r="V9" i="63"/>
  <c r="R41" i="31"/>
  <c r="V30" i="31"/>
  <c r="I17" i="41"/>
  <c r="K16" i="41"/>
  <c r="K25" i="41" s="1"/>
  <c r="K10" i="22"/>
  <c r="K15" i="22" s="1"/>
  <c r="K8" i="99" s="1"/>
  <c r="I26" i="41"/>
  <c r="R13" i="41"/>
  <c r="R49" i="63"/>
  <c r="S32" i="63"/>
  <c r="R48" i="63"/>
  <c r="S31" i="63"/>
  <c r="R47" i="63"/>
  <c r="S30" i="63"/>
  <c r="T29" i="63"/>
  <c r="S46" i="63"/>
  <c r="V42" i="31"/>
  <c r="Z31" i="31"/>
  <c r="M57" i="63"/>
  <c r="K8" i="64" s="1"/>
  <c r="Q42" i="63"/>
  <c r="R25" i="63"/>
  <c r="P43" i="63"/>
  <c r="Q26" i="63"/>
  <c r="P27" i="63"/>
  <c r="O44" i="63"/>
  <c r="P23" i="63"/>
  <c r="O40" i="63"/>
  <c r="Q41" i="63"/>
  <c r="R24" i="63"/>
  <c r="R34" i="63"/>
  <c r="Q51" i="63"/>
  <c r="P36" i="63"/>
  <c r="O53" i="63"/>
  <c r="Q35" i="63"/>
  <c r="P52" i="63"/>
  <c r="N54" i="63"/>
  <c r="N75" i="63" s="1"/>
  <c r="N60" i="63" s="1"/>
  <c r="L35" i="64" s="1"/>
  <c r="K16" i="22" l="1"/>
  <c r="J21" i="94"/>
  <c r="T10" i="64"/>
  <c r="M35" i="31"/>
  <c r="M37" i="31" s="1"/>
  <c r="Q25" i="11"/>
  <c r="Q67" i="11" s="1"/>
  <c r="Q72" i="11" s="1"/>
  <c r="Q71" i="11" s="1"/>
  <c r="W29" i="31"/>
  <c r="S40" i="31"/>
  <c r="P67" i="11"/>
  <c r="R9" i="11"/>
  <c r="R19" i="11"/>
  <c r="R24" i="11"/>
  <c r="R14" i="11"/>
  <c r="J17" i="41"/>
  <c r="R45" i="63"/>
  <c r="S41" i="31"/>
  <c r="W30" i="31"/>
  <c r="V16" i="63"/>
  <c r="S11" i="63"/>
  <c r="S28" i="63" s="1"/>
  <c r="U15" i="63"/>
  <c r="U72" i="63"/>
  <c r="U74" i="63"/>
  <c r="U73" i="63"/>
  <c r="H45" i="11"/>
  <c r="H44" i="11"/>
  <c r="H47" i="11" s="1"/>
  <c r="W9" i="63"/>
  <c r="Z45" i="29"/>
  <c r="Y44" i="29"/>
  <c r="V8" i="63"/>
  <c r="G19" i="10"/>
  <c r="G18" i="10"/>
  <c r="G21" i="10" s="1"/>
  <c r="W17" i="63"/>
  <c r="U63" i="63"/>
  <c r="U65" i="63"/>
  <c r="U64" i="63"/>
  <c r="U62" i="63"/>
  <c r="U61" i="63"/>
  <c r="U14" i="63"/>
  <c r="U68" i="63"/>
  <c r="U67" i="63"/>
  <c r="U66" i="63"/>
  <c r="U10" i="63"/>
  <c r="S50" i="63"/>
  <c r="T33" i="63"/>
  <c r="W12" i="63"/>
  <c r="V43" i="29"/>
  <c r="U70" i="63"/>
  <c r="U69" i="63"/>
  <c r="U71" i="63"/>
  <c r="G76" i="11"/>
  <c r="G75" i="11" s="1"/>
  <c r="G66" i="11"/>
  <c r="K26" i="41"/>
  <c r="K17" i="41"/>
  <c r="S13" i="41"/>
  <c r="M77" i="63"/>
  <c r="M78" i="63" s="1"/>
  <c r="S48" i="63"/>
  <c r="T31" i="63"/>
  <c r="T32" i="63"/>
  <c r="S49" i="63"/>
  <c r="T46" i="63"/>
  <c r="U29" i="63"/>
  <c r="T30" i="63"/>
  <c r="S47" i="63"/>
  <c r="W42" i="31"/>
  <c r="AA31" i="31"/>
  <c r="N57" i="63"/>
  <c r="L8" i="64" s="1"/>
  <c r="S24" i="63"/>
  <c r="R41" i="63"/>
  <c r="Q27" i="63"/>
  <c r="P44" i="63"/>
  <c r="S25" i="63"/>
  <c r="R42" i="63"/>
  <c r="Q36" i="63"/>
  <c r="P53" i="63"/>
  <c r="R26" i="63"/>
  <c r="Q43" i="63"/>
  <c r="L15" i="41"/>
  <c r="O54" i="63"/>
  <c r="O75" i="63" s="1"/>
  <c r="O60" i="63" s="1"/>
  <c r="M35" i="64" s="1"/>
  <c r="Q52" i="63"/>
  <c r="R35" i="63"/>
  <c r="S34" i="63"/>
  <c r="R51" i="63"/>
  <c r="Q23" i="63"/>
  <c r="P40" i="63"/>
  <c r="U10" i="64" l="1"/>
  <c r="N34" i="31"/>
  <c r="T40" i="31"/>
  <c r="X29" i="31"/>
  <c r="R25" i="11"/>
  <c r="P72" i="11"/>
  <c r="P71" i="11" s="1"/>
  <c r="S45" i="63"/>
  <c r="V71" i="63"/>
  <c r="V69" i="63"/>
  <c r="V70" i="63"/>
  <c r="V14" i="63"/>
  <c r="V67" i="63"/>
  <c r="V66" i="63"/>
  <c r="V68" i="63"/>
  <c r="Z44" i="29"/>
  <c r="W16" i="63"/>
  <c r="W43" i="29"/>
  <c r="G23" i="10"/>
  <c r="H6" i="10" s="1"/>
  <c r="G24" i="10"/>
  <c r="G25" i="10" s="1"/>
  <c r="W8" i="63"/>
  <c r="T11" i="63"/>
  <c r="T28" i="63" s="1"/>
  <c r="V10" i="63"/>
  <c r="T41" i="31"/>
  <c r="X30" i="31"/>
  <c r="U33" i="63"/>
  <c r="T50" i="63"/>
  <c r="H49" i="11"/>
  <c r="H52" i="11" s="1"/>
  <c r="H50" i="11"/>
  <c r="V15" i="63"/>
  <c r="H82" i="63"/>
  <c r="V65" i="63"/>
  <c r="V64" i="63"/>
  <c r="V63" i="63"/>
  <c r="V62" i="63"/>
  <c r="V61" i="63"/>
  <c r="V72" i="63"/>
  <c r="V73" i="63"/>
  <c r="V74" i="63"/>
  <c r="T13" i="41"/>
  <c r="U32" i="63"/>
  <c r="T49" i="63"/>
  <c r="T48" i="63"/>
  <c r="U31" i="63"/>
  <c r="U30" i="63"/>
  <c r="T47" i="63"/>
  <c r="N77" i="63"/>
  <c r="N78" i="63" s="1"/>
  <c r="V29" i="63"/>
  <c r="U46" i="63"/>
  <c r="X42" i="31"/>
  <c r="AB31" i="31"/>
  <c r="P54" i="63"/>
  <c r="P75" i="63" s="1"/>
  <c r="P60" i="63" s="1"/>
  <c r="N35" i="64" s="1"/>
  <c r="R52" i="63"/>
  <c r="S35" i="63"/>
  <c r="R36" i="63"/>
  <c r="Q53" i="63"/>
  <c r="L24" i="41"/>
  <c r="R27" i="63"/>
  <c r="Q44" i="63"/>
  <c r="T24" i="63"/>
  <c r="S41" i="63"/>
  <c r="M15" i="41"/>
  <c r="L16" i="41"/>
  <c r="L25" i="41" s="1"/>
  <c r="L10" i="22"/>
  <c r="L15" i="22" s="1"/>
  <c r="L8" i="99" s="1"/>
  <c r="R43" i="63"/>
  <c r="S26" i="63"/>
  <c r="S42" i="63"/>
  <c r="T25" i="63"/>
  <c r="R23" i="63"/>
  <c r="Q40" i="63"/>
  <c r="T34" i="63"/>
  <c r="S51" i="63"/>
  <c r="O57" i="63"/>
  <c r="L16" i="22" l="1"/>
  <c r="K21" i="94"/>
  <c r="N35" i="31"/>
  <c r="N37" i="31" s="1"/>
  <c r="Y29" i="31"/>
  <c r="U40" i="31"/>
  <c r="R67" i="11"/>
  <c r="B25" i="11"/>
  <c r="H81" i="63"/>
  <c r="U11" i="63"/>
  <c r="U28" i="63" s="1"/>
  <c r="W10" i="63"/>
  <c r="H9" i="10"/>
  <c r="H8" i="10"/>
  <c r="H11" i="10" s="1"/>
  <c r="W69" i="63"/>
  <c r="W70" i="63"/>
  <c r="W71" i="63"/>
  <c r="X43" i="29"/>
  <c r="W14" i="63"/>
  <c r="H55" i="11"/>
  <c r="H58" i="11" s="1"/>
  <c r="H54" i="11"/>
  <c r="I37" i="11" s="1"/>
  <c r="U41" i="31"/>
  <c r="Y30" i="31"/>
  <c r="V41" i="31" s="1"/>
  <c r="W63" i="63"/>
  <c r="W64" i="63"/>
  <c r="W65" i="63"/>
  <c r="W62" i="63"/>
  <c r="W61" i="63"/>
  <c r="W72" i="63"/>
  <c r="W73" i="63"/>
  <c r="W74" i="63"/>
  <c r="T45" i="63"/>
  <c r="W15" i="63"/>
  <c r="U50" i="63"/>
  <c r="V33" i="63"/>
  <c r="W66" i="63"/>
  <c r="W67" i="63"/>
  <c r="W68" i="63"/>
  <c r="U13" i="41"/>
  <c r="U49" i="63"/>
  <c r="V32" i="63"/>
  <c r="U48" i="63"/>
  <c r="V31" i="63"/>
  <c r="V46" i="63"/>
  <c r="W29" i="63"/>
  <c r="W46" i="63" s="1"/>
  <c r="U47" i="63"/>
  <c r="V30" i="63"/>
  <c r="Y42" i="31"/>
  <c r="AC31" i="31"/>
  <c r="P57" i="63"/>
  <c r="P77" i="63" s="1"/>
  <c r="P78" i="63" s="1"/>
  <c r="T51" i="63"/>
  <c r="U34" i="63"/>
  <c r="Q54" i="63"/>
  <c r="Q75" i="63" s="1"/>
  <c r="Q60" i="63" s="1"/>
  <c r="O35" i="64" s="1"/>
  <c r="S43" i="63"/>
  <c r="T26" i="63"/>
  <c r="L26" i="41"/>
  <c r="S23" i="63"/>
  <c r="R40" i="63"/>
  <c r="M10" i="22"/>
  <c r="M15" i="22" s="1"/>
  <c r="M8" i="99" s="1"/>
  <c r="M16" i="41"/>
  <c r="M25" i="41" s="1"/>
  <c r="U24" i="63"/>
  <c r="T41" i="63"/>
  <c r="L17" i="41"/>
  <c r="T35" i="63"/>
  <c r="S52" i="63"/>
  <c r="M8" i="64"/>
  <c r="O77" i="63"/>
  <c r="O78" i="63" s="1"/>
  <c r="S27" i="63"/>
  <c r="R44" i="63"/>
  <c r="T42" i="63"/>
  <c r="U25" i="63"/>
  <c r="M24" i="41"/>
  <c r="R53" i="63"/>
  <c r="S36" i="63"/>
  <c r="N15" i="41"/>
  <c r="M16" i="22" l="1"/>
  <c r="L21" i="94"/>
  <c r="O34" i="31"/>
  <c r="O35" i="31" s="1"/>
  <c r="Z29" i="31"/>
  <c r="V40" i="31"/>
  <c r="N8" i="64"/>
  <c r="Z30" i="31"/>
  <c r="W41" i="31" s="1"/>
  <c r="R72" i="11"/>
  <c r="R71" i="11" s="1"/>
  <c r="B67" i="11"/>
  <c r="U45" i="63"/>
  <c r="H13" i="10"/>
  <c r="H16" i="10" s="1"/>
  <c r="H14" i="10"/>
  <c r="V11" i="63"/>
  <c r="V28" i="63" s="1"/>
  <c r="Y43" i="29"/>
  <c r="H56" i="11"/>
  <c r="V50" i="63"/>
  <c r="W33" i="63"/>
  <c r="W50" i="63" s="1"/>
  <c r="I39" i="11"/>
  <c r="I42" i="11" s="1"/>
  <c r="I40" i="11"/>
  <c r="M26" i="41"/>
  <c r="M17" i="41"/>
  <c r="W31" i="63"/>
  <c r="W48" i="63" s="1"/>
  <c r="V48" i="63"/>
  <c r="W32" i="63"/>
  <c r="W49" i="63" s="1"/>
  <c r="V49" i="63"/>
  <c r="W30" i="63"/>
  <c r="W47" i="63" s="1"/>
  <c r="V47" i="63"/>
  <c r="Z42" i="31"/>
  <c r="AD31" i="31"/>
  <c r="R54" i="63"/>
  <c r="R75" i="63" s="1"/>
  <c r="R60" i="63" s="1"/>
  <c r="P35" i="64" s="1"/>
  <c r="S53" i="63"/>
  <c r="T36" i="63"/>
  <c r="Q57" i="63"/>
  <c r="V34" i="63"/>
  <c r="U51" i="63"/>
  <c r="V25" i="63"/>
  <c r="U42" i="63"/>
  <c r="T23" i="63"/>
  <c r="S40" i="63"/>
  <c r="U26" i="63"/>
  <c r="T43" i="63"/>
  <c r="N16" i="41"/>
  <c r="N25" i="41" s="1"/>
  <c r="N10" i="22"/>
  <c r="N15" i="22" s="1"/>
  <c r="N8" i="99" s="1"/>
  <c r="U35" i="63"/>
  <c r="T52" i="63"/>
  <c r="N24" i="41"/>
  <c r="U41" i="63"/>
  <c r="V24" i="63"/>
  <c r="O15" i="41"/>
  <c r="T27" i="63"/>
  <c r="S44" i="63"/>
  <c r="N16" i="22" l="1"/>
  <c r="M21" i="94"/>
  <c r="P34" i="31"/>
  <c r="P35" i="31" s="1"/>
  <c r="P37" i="31" s="1"/>
  <c r="O37" i="31"/>
  <c r="AA30" i="31"/>
  <c r="X41" i="31" s="1"/>
  <c r="W40" i="31"/>
  <c r="AA29" i="31"/>
  <c r="B71" i="11"/>
  <c r="V45" i="63"/>
  <c r="H68" i="11"/>
  <c r="I44" i="11"/>
  <c r="I47" i="11" s="1"/>
  <c r="I45" i="11"/>
  <c r="H19" i="10"/>
  <c r="H18" i="10"/>
  <c r="H21" i="10" s="1"/>
  <c r="W11" i="63"/>
  <c r="W28" i="63" s="1"/>
  <c r="W45" i="63" s="1"/>
  <c r="Z43" i="29"/>
  <c r="N17" i="41"/>
  <c r="R57" i="63"/>
  <c r="R77" i="63" s="1"/>
  <c r="R78" i="63" s="1"/>
  <c r="AA42" i="31"/>
  <c r="AE31" i="31"/>
  <c r="T44" i="63"/>
  <c r="U27" i="63"/>
  <c r="O24" i="41"/>
  <c r="U52" i="63"/>
  <c r="V35" i="63"/>
  <c r="U43" i="63"/>
  <c r="V26" i="63"/>
  <c r="N26" i="41"/>
  <c r="S54" i="63"/>
  <c r="S75" i="63" s="1"/>
  <c r="S60" i="63" s="1"/>
  <c r="Q35" i="64" s="1"/>
  <c r="P15" i="41"/>
  <c r="U23" i="63"/>
  <c r="T40" i="63"/>
  <c r="V42" i="63"/>
  <c r="W25" i="63"/>
  <c r="W42" i="63" s="1"/>
  <c r="V51" i="63"/>
  <c r="W34" i="63"/>
  <c r="W51" i="63" s="1"/>
  <c r="O16" i="41"/>
  <c r="O25" i="41" s="1"/>
  <c r="O10" i="22"/>
  <c r="O15" i="22" s="1"/>
  <c r="O8" i="99" s="1"/>
  <c r="W24" i="63"/>
  <c r="W41" i="63" s="1"/>
  <c r="V41" i="63"/>
  <c r="Q77" i="63"/>
  <c r="Q78" i="63" s="1"/>
  <c r="O8" i="64"/>
  <c r="U36" i="63"/>
  <c r="T53" i="63"/>
  <c r="O16" i="22" l="1"/>
  <c r="N21" i="94"/>
  <c r="AB30" i="31"/>
  <c r="AC30" i="31" s="1"/>
  <c r="Z41" i="31" s="1"/>
  <c r="Q34" i="31"/>
  <c r="X40" i="31"/>
  <c r="AB29" i="31"/>
  <c r="I49" i="11"/>
  <c r="I52" i="11" s="1"/>
  <c r="I50" i="11"/>
  <c r="H76" i="11"/>
  <c r="H75" i="11" s="1"/>
  <c r="H66" i="11"/>
  <c r="H24" i="10"/>
  <c r="H25" i="10" s="1"/>
  <c r="H23" i="10"/>
  <c r="I6" i="10" s="1"/>
  <c r="AB42" i="31"/>
  <c r="AF31" i="31"/>
  <c r="P8" i="64"/>
  <c r="S57" i="63"/>
  <c r="S77" i="63" s="1"/>
  <c r="S78" i="63" s="1"/>
  <c r="O17" i="41"/>
  <c r="P16" i="41"/>
  <c r="P25" i="41" s="1"/>
  <c r="P10" i="22"/>
  <c r="P15" i="22" s="1"/>
  <c r="P8" i="99" s="1"/>
  <c r="V52" i="63"/>
  <c r="W35" i="63"/>
  <c r="W52" i="63" s="1"/>
  <c r="T54" i="63"/>
  <c r="T75" i="63" s="1"/>
  <c r="T60" i="63" s="1"/>
  <c r="R35" i="64" s="1"/>
  <c r="V36" i="63"/>
  <c r="U53" i="63"/>
  <c r="P24" i="41"/>
  <c r="U44" i="63"/>
  <c r="V27" i="63"/>
  <c r="Q15" i="41"/>
  <c r="V23" i="63"/>
  <c r="U40" i="63"/>
  <c r="W26" i="63"/>
  <c r="W43" i="63" s="1"/>
  <c r="V43" i="63"/>
  <c r="O26" i="41"/>
  <c r="P16" i="22" l="1"/>
  <c r="O21" i="94"/>
  <c r="AD30" i="31"/>
  <c r="AE30" i="31" s="1"/>
  <c r="Y41" i="31"/>
  <c r="Q35" i="31"/>
  <c r="Q37" i="31" s="1"/>
  <c r="AC29" i="31"/>
  <c r="Y40" i="31"/>
  <c r="Q8" i="64"/>
  <c r="I8" i="10"/>
  <c r="I11" i="10" s="1"/>
  <c r="I9" i="10"/>
  <c r="I54" i="11"/>
  <c r="J37" i="11" s="1"/>
  <c r="I55" i="11"/>
  <c r="I58" i="11" s="1"/>
  <c r="I82" i="63"/>
  <c r="I81" i="63"/>
  <c r="P26" i="41"/>
  <c r="P17" i="41"/>
  <c r="AC42" i="31"/>
  <c r="AG31" i="31"/>
  <c r="T57" i="63"/>
  <c r="R8" i="64" s="1"/>
  <c r="Q16" i="41"/>
  <c r="Q25" i="41" s="1"/>
  <c r="Q10" i="22"/>
  <c r="Q15" i="22" s="1"/>
  <c r="Q8" i="99" s="1"/>
  <c r="R15" i="41"/>
  <c r="U54" i="63"/>
  <c r="U75" i="63" s="1"/>
  <c r="U60" i="63" s="1"/>
  <c r="S35" i="64" s="1"/>
  <c r="W27" i="63"/>
  <c r="W44" i="63" s="1"/>
  <c r="V44" i="63"/>
  <c r="Q24" i="41"/>
  <c r="V53" i="63"/>
  <c r="W36" i="63"/>
  <c r="W53" i="63" s="1"/>
  <c r="W23" i="63"/>
  <c r="W40" i="63" s="1"/>
  <c r="V40" i="63"/>
  <c r="Q16" i="22" l="1"/>
  <c r="P21" i="94"/>
  <c r="AA41" i="31"/>
  <c r="R34" i="31"/>
  <c r="AD29" i="31"/>
  <c r="Z40" i="31"/>
  <c r="I56" i="11"/>
  <c r="I68" i="11" s="1"/>
  <c r="J39" i="11"/>
  <c r="J42" i="11" s="1"/>
  <c r="J40" i="11"/>
  <c r="I14" i="10"/>
  <c r="I13" i="10"/>
  <c r="I16" i="10" s="1"/>
  <c r="U57" i="63"/>
  <c r="U77" i="63" s="1"/>
  <c r="U78" i="63" s="1"/>
  <c r="AD42" i="31"/>
  <c r="AH31" i="31"/>
  <c r="Q26" i="41"/>
  <c r="T77" i="63"/>
  <c r="T78" i="63" s="1"/>
  <c r="AB41" i="31"/>
  <c r="AF30" i="31"/>
  <c r="V54" i="63"/>
  <c r="V75" i="63" s="1"/>
  <c r="V60" i="63" s="1"/>
  <c r="T35" i="64" s="1"/>
  <c r="Q17" i="41"/>
  <c r="R24" i="41"/>
  <c r="R16" i="41"/>
  <c r="R25" i="41" s="1"/>
  <c r="R10" i="22"/>
  <c r="R15" i="22" s="1"/>
  <c r="R8" i="99" s="1"/>
  <c r="W54" i="63"/>
  <c r="W75" i="63" s="1"/>
  <c r="W60" i="63" s="1"/>
  <c r="U35" i="64" s="1"/>
  <c r="S15" i="41"/>
  <c r="R16" i="22" l="1"/>
  <c r="Q21" i="94"/>
  <c r="R35" i="31"/>
  <c r="R37" i="31" s="1"/>
  <c r="AA40" i="31"/>
  <c r="AE29" i="31"/>
  <c r="AF29" i="31" s="1"/>
  <c r="I18" i="10"/>
  <c r="I21" i="10" s="1"/>
  <c r="I19" i="10"/>
  <c r="I76" i="11"/>
  <c r="I75" i="11" s="1"/>
  <c r="I66" i="11"/>
  <c r="J44" i="11"/>
  <c r="J47" i="11" s="1"/>
  <c r="J45" i="11"/>
  <c r="S8" i="64"/>
  <c r="V57" i="63"/>
  <c r="T8" i="64" s="1"/>
  <c r="AC41" i="31"/>
  <c r="AG30" i="31"/>
  <c r="AE42" i="31"/>
  <c r="AI31" i="31"/>
  <c r="R26" i="41"/>
  <c r="W57" i="63"/>
  <c r="W77" i="63" s="1"/>
  <c r="W78" i="63" s="1"/>
  <c r="R17" i="41"/>
  <c r="T15" i="41"/>
  <c r="T24" i="41" s="1"/>
  <c r="S24" i="41"/>
  <c r="S16" i="41"/>
  <c r="S25" i="41" s="1"/>
  <c r="S10" i="22"/>
  <c r="S15" i="22" s="1"/>
  <c r="S8" i="99" s="1"/>
  <c r="U15" i="41"/>
  <c r="S16" i="22" l="1"/>
  <c r="R21" i="94"/>
  <c r="S34" i="31"/>
  <c r="AG29" i="31"/>
  <c r="AD40" i="31" s="1"/>
  <c r="AC40" i="31"/>
  <c r="AB40" i="31"/>
  <c r="J50" i="11"/>
  <c r="J49" i="11"/>
  <c r="J52" i="11" s="1"/>
  <c r="I23" i="10"/>
  <c r="J6" i="10" s="1"/>
  <c r="I24" i="10"/>
  <c r="I25" i="10" s="1"/>
  <c r="J82" i="63"/>
  <c r="V77" i="63"/>
  <c r="V78" i="63" s="1"/>
  <c r="U8" i="64"/>
  <c r="AF42" i="31"/>
  <c r="AJ31" i="31"/>
  <c r="AD41" i="31"/>
  <c r="AH30" i="31"/>
  <c r="S26" i="41"/>
  <c r="S17" i="41"/>
  <c r="U16" i="41"/>
  <c r="U25" i="41" s="1"/>
  <c r="U24" i="41"/>
  <c r="T16" i="41"/>
  <c r="T10" i="22"/>
  <c r="T15" i="22" s="1"/>
  <c r="T8" i="99" s="1"/>
  <c r="T16" i="22" l="1"/>
  <c r="S21" i="94"/>
  <c r="AH29" i="31"/>
  <c r="AE40" i="31" s="1"/>
  <c r="S35" i="31"/>
  <c r="S37" i="31" s="1"/>
  <c r="J81" i="63"/>
  <c r="J55" i="11"/>
  <c r="J58" i="11" s="1"/>
  <c r="J54" i="11"/>
  <c r="K37" i="11" s="1"/>
  <c r="J8" i="10"/>
  <c r="J11" i="10" s="1"/>
  <c r="J9" i="10"/>
  <c r="J56" i="11"/>
  <c r="J68" i="11" s="1"/>
  <c r="AE41" i="31"/>
  <c r="AI30" i="31"/>
  <c r="AG42" i="31"/>
  <c r="AK31" i="31"/>
  <c r="U26" i="41"/>
  <c r="U17" i="41"/>
  <c r="T17" i="41"/>
  <c r="T25" i="41"/>
  <c r="T26" i="41" s="1"/>
  <c r="AI29" i="31" l="1"/>
  <c r="AJ29" i="31" s="1"/>
  <c r="T34" i="31"/>
  <c r="K39" i="11"/>
  <c r="K42" i="11" s="1"/>
  <c r="K40" i="11"/>
  <c r="J76" i="11"/>
  <c r="J75" i="11" s="1"/>
  <c r="J66" i="11"/>
  <c r="J14" i="10"/>
  <c r="J13" i="10"/>
  <c r="J16" i="10" s="1"/>
  <c r="AF41" i="31"/>
  <c r="AJ30" i="31"/>
  <c r="AH42" i="31"/>
  <c r="AL31" i="31"/>
  <c r="AF40" i="31" l="1"/>
  <c r="T35" i="31"/>
  <c r="T37" i="31" s="1"/>
  <c r="AK29" i="31"/>
  <c r="AH40" i="31" s="1"/>
  <c r="AG40" i="31"/>
  <c r="K82" i="63"/>
  <c r="J19" i="10"/>
  <c r="J18" i="10"/>
  <c r="J21" i="10" s="1"/>
  <c r="K45" i="11"/>
  <c r="K44" i="11"/>
  <c r="K47" i="11" s="1"/>
  <c r="AG41" i="31"/>
  <c r="AK30" i="31"/>
  <c r="AI42" i="31"/>
  <c r="AM31" i="31"/>
  <c r="U34" i="31" l="1"/>
  <c r="AL29" i="31"/>
  <c r="AI40" i="31" s="1"/>
  <c r="K49" i="11"/>
  <c r="K52" i="11" s="1"/>
  <c r="K50" i="11"/>
  <c r="J24" i="10"/>
  <c r="J25" i="10" s="1"/>
  <c r="J23" i="10"/>
  <c r="K6" i="10" s="1"/>
  <c r="AH41" i="31"/>
  <c r="AL30" i="31"/>
  <c r="AJ42" i="31"/>
  <c r="AN31" i="31"/>
  <c r="U35" i="31" l="1"/>
  <c r="U37" i="31" s="1"/>
  <c r="AM29" i="31"/>
  <c r="K81" i="63"/>
  <c r="K55" i="11"/>
  <c r="K56" i="11" s="1"/>
  <c r="K68" i="11" s="1"/>
  <c r="K54" i="11"/>
  <c r="L37" i="11" s="1"/>
  <c r="K8" i="10"/>
  <c r="K11" i="10" s="1"/>
  <c r="K9" i="10"/>
  <c r="AK42" i="31"/>
  <c r="AO31" i="31"/>
  <c r="AI41" i="31"/>
  <c r="AM30" i="31"/>
  <c r="V34" i="31" l="1"/>
  <c r="AJ40" i="31"/>
  <c r="AN29" i="31"/>
  <c r="K76" i="11"/>
  <c r="K75" i="11" s="1"/>
  <c r="K66" i="11"/>
  <c r="K13" i="10"/>
  <c r="K16" i="10" s="1"/>
  <c r="K14" i="10"/>
  <c r="K58" i="11"/>
  <c r="L39" i="11"/>
  <c r="L42" i="11" s="1"/>
  <c r="L40" i="11"/>
  <c r="AJ41" i="31"/>
  <c r="AN30" i="31"/>
  <c r="AL42" i="31"/>
  <c r="AP31" i="31"/>
  <c r="V35" i="31" l="1"/>
  <c r="AK40" i="31"/>
  <c r="AO29" i="31"/>
  <c r="L45" i="11"/>
  <c r="L44" i="11"/>
  <c r="L47" i="11" s="1"/>
  <c r="K18" i="10"/>
  <c r="K21" i="10" s="1"/>
  <c r="K19" i="10"/>
  <c r="L82" i="63"/>
  <c r="AK41" i="31"/>
  <c r="AO30" i="31"/>
  <c r="AM42" i="31"/>
  <c r="AQ31" i="31"/>
  <c r="W34" i="31" l="1"/>
  <c r="V37" i="31"/>
  <c r="AL40" i="31"/>
  <c r="AP29" i="31"/>
  <c r="L50" i="11"/>
  <c r="L49" i="11"/>
  <c r="L52" i="11" s="1"/>
  <c r="K24" i="10"/>
  <c r="K25" i="10" s="1"/>
  <c r="K23" i="10"/>
  <c r="L6" i="10" s="1"/>
  <c r="AL41" i="31"/>
  <c r="AP30" i="31"/>
  <c r="AN42" i="31"/>
  <c r="AR31" i="31"/>
  <c r="W35" i="31" l="1"/>
  <c r="W37" i="31" s="1"/>
  <c r="AM40" i="31"/>
  <c r="AQ29" i="31"/>
  <c r="AN40" i="31" s="1"/>
  <c r="L81" i="63"/>
  <c r="L8" i="10"/>
  <c r="L11" i="10" s="1"/>
  <c r="L9" i="10"/>
  <c r="L55" i="11"/>
  <c r="L58" i="11" s="1"/>
  <c r="L54" i="11"/>
  <c r="M37" i="11" s="1"/>
  <c r="AM41" i="31"/>
  <c r="AQ30" i="31"/>
  <c r="AO42" i="31"/>
  <c r="AS31" i="31"/>
  <c r="X34" i="31" l="1"/>
  <c r="AR29" i="31"/>
  <c r="AO40" i="31" s="1"/>
  <c r="L56" i="11"/>
  <c r="L68" i="11" s="1"/>
  <c r="L66" i="11" s="1"/>
  <c r="M40" i="11"/>
  <c r="M39" i="11"/>
  <c r="M42" i="11" s="1"/>
  <c r="L14" i="10"/>
  <c r="L13" i="10"/>
  <c r="L16" i="10" s="1"/>
  <c r="AN41" i="31"/>
  <c r="AR30" i="31"/>
  <c r="AP42" i="31"/>
  <c r="AT31" i="31"/>
  <c r="X35" i="31" l="1"/>
  <c r="L76" i="11"/>
  <c r="L75" i="11" s="1"/>
  <c r="AS29" i="31"/>
  <c r="AP40" i="31" s="1"/>
  <c r="L19" i="10"/>
  <c r="L18" i="10"/>
  <c r="L21" i="10" s="1"/>
  <c r="M82" i="63"/>
  <c r="M44" i="11"/>
  <c r="M47" i="11" s="1"/>
  <c r="M45" i="11"/>
  <c r="AQ42" i="31"/>
  <c r="AU31" i="31"/>
  <c r="AO41" i="31"/>
  <c r="AS30" i="31"/>
  <c r="Y34" i="31" l="1"/>
  <c r="X37" i="31"/>
  <c r="AT29" i="31"/>
  <c r="AQ40" i="31" s="1"/>
  <c r="L24" i="10"/>
  <c r="L25" i="10" s="1"/>
  <c r="L23" i="10"/>
  <c r="M6" i="10" s="1"/>
  <c r="M50" i="11"/>
  <c r="M49" i="11"/>
  <c r="M52" i="11" s="1"/>
  <c r="AR42" i="31"/>
  <c r="AV31" i="31"/>
  <c r="AP41" i="31"/>
  <c r="AT30" i="31"/>
  <c r="Y35" i="31" l="1"/>
  <c r="AU29" i="31"/>
  <c r="M9" i="10"/>
  <c r="M8" i="10"/>
  <c r="M11" i="10" s="1"/>
  <c r="M81" i="63"/>
  <c r="M55" i="11"/>
  <c r="M58" i="11" s="1"/>
  <c r="M54" i="11"/>
  <c r="N37" i="11" s="1"/>
  <c r="AS42" i="31"/>
  <c r="AW31" i="31"/>
  <c r="AQ41" i="31"/>
  <c r="AU30" i="31"/>
  <c r="Z34" i="31" l="1"/>
  <c r="Y37" i="31"/>
  <c r="AV29" i="31"/>
  <c r="AR40" i="31"/>
  <c r="M56" i="11"/>
  <c r="M68" i="11" s="1"/>
  <c r="M76" i="11" s="1"/>
  <c r="M75" i="11" s="1"/>
  <c r="M66" i="11"/>
  <c r="N40" i="11"/>
  <c r="N39" i="11"/>
  <c r="N42" i="11" s="1"/>
  <c r="M13" i="10"/>
  <c r="M16" i="10" s="1"/>
  <c r="M14" i="10"/>
  <c r="AR41" i="31"/>
  <c r="AV30" i="31"/>
  <c r="AT42" i="31"/>
  <c r="AX31" i="31"/>
  <c r="Z35" i="31" l="1"/>
  <c r="Z37" i="31" s="1"/>
  <c r="AS40" i="31"/>
  <c r="AW29" i="31"/>
  <c r="N82" i="63"/>
  <c r="N44" i="11"/>
  <c r="N47" i="11" s="1"/>
  <c r="N45" i="11"/>
  <c r="M18" i="10"/>
  <c r="M21" i="10" s="1"/>
  <c r="M19" i="10"/>
  <c r="AU42" i="31"/>
  <c r="AY31" i="31"/>
  <c r="AS41" i="31"/>
  <c r="AW30" i="31"/>
  <c r="AA34" i="31" l="1"/>
  <c r="AT40" i="31"/>
  <c r="AX29" i="31"/>
  <c r="M23" i="10"/>
  <c r="N6" i="10" s="1"/>
  <c r="M24" i="10"/>
  <c r="M25" i="10" s="1"/>
  <c r="N49" i="11"/>
  <c r="N52" i="11" s="1"/>
  <c r="N50" i="11"/>
  <c r="AT41" i="31"/>
  <c r="AX30" i="31"/>
  <c r="AV42" i="31"/>
  <c r="AZ31" i="31"/>
  <c r="AA35" i="31" l="1"/>
  <c r="AA37" i="31" s="1"/>
  <c r="AY29" i="31"/>
  <c r="AU40" i="31"/>
  <c r="N81" i="63"/>
  <c r="N9" i="10"/>
  <c r="N8" i="10"/>
  <c r="N11" i="10" s="1"/>
  <c r="N54" i="11"/>
  <c r="O37" i="11" s="1"/>
  <c r="N55" i="11"/>
  <c r="N56" i="11" s="1"/>
  <c r="N68" i="11" s="1"/>
  <c r="AW42" i="31"/>
  <c r="BA31" i="31"/>
  <c r="AU41" i="31"/>
  <c r="AY30" i="31"/>
  <c r="AB34" i="31" l="1"/>
  <c r="AV40" i="31"/>
  <c r="AZ29" i="31"/>
  <c r="N58" i="11"/>
  <c r="N76" i="11"/>
  <c r="N75" i="11" s="1"/>
  <c r="N66" i="11"/>
  <c r="O39" i="11"/>
  <c r="O42" i="11" s="1"/>
  <c r="O40" i="11"/>
  <c r="N14" i="10"/>
  <c r="N13" i="10"/>
  <c r="N16" i="10" s="1"/>
  <c r="AV41" i="31"/>
  <c r="AZ30" i="31"/>
  <c r="AX42" i="31"/>
  <c r="BB31" i="31"/>
  <c r="AB35" i="31" l="1"/>
  <c r="AW40" i="31"/>
  <c r="BA29" i="31"/>
  <c r="O44" i="11"/>
  <c r="O47" i="11" s="1"/>
  <c r="O45" i="11"/>
  <c r="N18" i="10"/>
  <c r="N21" i="10" s="1"/>
  <c r="N19" i="10"/>
  <c r="O82" i="63"/>
  <c r="AY42" i="31"/>
  <c r="BC31" i="31"/>
  <c r="AW41" i="31"/>
  <c r="BA30" i="31"/>
  <c r="AC34" i="31" l="1"/>
  <c r="AB37" i="31"/>
  <c r="AX40" i="31"/>
  <c r="BB29" i="31"/>
  <c r="N23" i="10"/>
  <c r="O6" i="10" s="1"/>
  <c r="N24" i="10"/>
  <c r="N25" i="10" s="1"/>
  <c r="O50" i="11"/>
  <c r="O49" i="11"/>
  <c r="O52" i="11" s="1"/>
  <c r="AX41" i="31"/>
  <c r="BB30" i="31"/>
  <c r="AZ42" i="31"/>
  <c r="BD31" i="31"/>
  <c r="AC35" i="31" l="1"/>
  <c r="AC37" i="31" s="1"/>
  <c r="AY40" i="31"/>
  <c r="BC29" i="31"/>
  <c r="O81" i="63"/>
  <c r="O9" i="10"/>
  <c r="O8" i="10"/>
  <c r="O11" i="10" s="1"/>
  <c r="O55" i="11"/>
  <c r="O56" i="11" s="1"/>
  <c r="O68" i="11" s="1"/>
  <c r="O54" i="11"/>
  <c r="P37" i="11" s="1"/>
  <c r="BA42" i="31"/>
  <c r="BE31" i="31"/>
  <c r="AY41" i="31"/>
  <c r="BC30" i="31"/>
  <c r="AD34" i="31" l="1"/>
  <c r="O58" i="11"/>
  <c r="AZ40" i="31"/>
  <c r="BD29" i="31"/>
  <c r="BA40" i="31" s="1"/>
  <c r="O76" i="11"/>
  <c r="O75" i="11" s="1"/>
  <c r="O66" i="11"/>
  <c r="P39" i="11"/>
  <c r="P42" i="11" s="1"/>
  <c r="P40" i="11"/>
  <c r="O14" i="10"/>
  <c r="O13" i="10"/>
  <c r="O16" i="10" s="1"/>
  <c r="AZ41" i="31"/>
  <c r="BD30" i="31"/>
  <c r="BB42" i="31"/>
  <c r="BF31" i="31"/>
  <c r="AD35" i="31" l="1"/>
  <c r="AD37" i="31" s="1"/>
  <c r="BE29" i="31"/>
  <c r="P82" i="63"/>
  <c r="P45" i="11"/>
  <c r="P44" i="11"/>
  <c r="P47" i="11" s="1"/>
  <c r="O18" i="10"/>
  <c r="O21" i="10" s="1"/>
  <c r="O19" i="10"/>
  <c r="BA41" i="31"/>
  <c r="BE30" i="31"/>
  <c r="BC42" i="31"/>
  <c r="BG31" i="31"/>
  <c r="AE34" i="31" l="1"/>
  <c r="BB40" i="31"/>
  <c r="BF29" i="31"/>
  <c r="P49" i="11"/>
  <c r="P52" i="11" s="1"/>
  <c r="P50" i="11"/>
  <c r="O24" i="10"/>
  <c r="O25" i="10" s="1"/>
  <c r="O23" i="10"/>
  <c r="P6" i="10" s="1"/>
  <c r="BB41" i="31"/>
  <c r="BF30" i="31"/>
  <c r="BD42" i="31"/>
  <c r="BH31" i="31"/>
  <c r="AE35" i="31" l="1"/>
  <c r="BC40" i="31"/>
  <c r="BG29" i="31"/>
  <c r="P81" i="63"/>
  <c r="P8" i="10"/>
  <c r="P11" i="10" s="1"/>
  <c r="P9" i="10"/>
  <c r="P54" i="11"/>
  <c r="Q37" i="11" s="1"/>
  <c r="P55" i="11"/>
  <c r="P56" i="11" s="1"/>
  <c r="P68" i="11" s="1"/>
  <c r="BC41" i="31"/>
  <c r="BG30" i="31"/>
  <c r="BE42" i="31"/>
  <c r="BI31" i="31"/>
  <c r="AF34" i="31" l="1"/>
  <c r="AE37" i="31"/>
  <c r="BD40" i="31"/>
  <c r="BH29" i="31"/>
  <c r="P58" i="11"/>
  <c r="P76" i="11"/>
  <c r="P75" i="11" s="1"/>
  <c r="P66" i="11"/>
  <c r="Q39" i="11"/>
  <c r="Q42" i="11" s="1"/>
  <c r="Q40" i="11"/>
  <c r="P13" i="10"/>
  <c r="P16" i="10" s="1"/>
  <c r="P14" i="10"/>
  <c r="BD41" i="31"/>
  <c r="BH30" i="31"/>
  <c r="BF42" i="31"/>
  <c r="BJ31" i="31"/>
  <c r="AF35" i="31" l="1"/>
  <c r="AF37" i="31" s="1"/>
  <c r="BE40" i="31"/>
  <c r="BI29" i="31"/>
  <c r="Q45" i="11"/>
  <c r="Q44" i="11"/>
  <c r="Q47" i="11" s="1"/>
  <c r="P18" i="10"/>
  <c r="P21" i="10" s="1"/>
  <c r="P19" i="10"/>
  <c r="Q82" i="63"/>
  <c r="BE41" i="31"/>
  <c r="BI30" i="31"/>
  <c r="BG42" i="31"/>
  <c r="BK31" i="31"/>
  <c r="AG34" i="31" l="1"/>
  <c r="BF40" i="31"/>
  <c r="BJ29" i="31"/>
  <c r="BG40" i="31" s="1"/>
  <c r="P24" i="10"/>
  <c r="P25" i="10" s="1"/>
  <c r="P23" i="10"/>
  <c r="Q6" i="10" s="1"/>
  <c r="Q49" i="11"/>
  <c r="Q52" i="11" s="1"/>
  <c r="Q50" i="11"/>
  <c r="BF41" i="31"/>
  <c r="BJ30" i="31"/>
  <c r="BH42" i="31"/>
  <c r="BL31" i="31"/>
  <c r="AG35" i="31" l="1"/>
  <c r="AG37" i="31" s="1"/>
  <c r="BK29" i="31"/>
  <c r="Q81" i="63"/>
  <c r="Q54" i="11"/>
  <c r="R37" i="11" s="1"/>
  <c r="Q55" i="11"/>
  <c r="Q56" i="11" s="1"/>
  <c r="Q68" i="11" s="1"/>
  <c r="Q8" i="10"/>
  <c r="Q11" i="10" s="1"/>
  <c r="Q9" i="10"/>
  <c r="BG41" i="31"/>
  <c r="BK30" i="31"/>
  <c r="BI42" i="31"/>
  <c r="BM31" i="31"/>
  <c r="AH34" i="31" l="1"/>
  <c r="BL29" i="31"/>
  <c r="BH40" i="31"/>
  <c r="R39" i="11"/>
  <c r="R42" i="11" s="1"/>
  <c r="R40" i="11"/>
  <c r="Q13" i="10"/>
  <c r="Q16" i="10" s="1"/>
  <c r="Q14" i="10"/>
  <c r="Q76" i="11"/>
  <c r="Q75" i="11" s="1"/>
  <c r="Q66" i="11"/>
  <c r="Q58" i="11"/>
  <c r="BJ42" i="31"/>
  <c r="BN31" i="31"/>
  <c r="BH41" i="31"/>
  <c r="BL30" i="31"/>
  <c r="AH35" i="31" l="1"/>
  <c r="AH37" i="31" s="1"/>
  <c r="BM29" i="31"/>
  <c r="BI40" i="31"/>
  <c r="R82" i="63"/>
  <c r="Q19" i="10"/>
  <c r="Q18" i="10"/>
  <c r="Q21" i="10" s="1"/>
  <c r="R45" i="11"/>
  <c r="R44" i="11"/>
  <c r="R47" i="11" s="1"/>
  <c r="BI41" i="31"/>
  <c r="BM30" i="31"/>
  <c r="BK42" i="31"/>
  <c r="A31" i="31"/>
  <c r="A42" i="31" l="1"/>
  <c r="AI34" i="31"/>
  <c r="BJ40" i="31"/>
  <c r="BN29" i="31"/>
  <c r="R50" i="11"/>
  <c r="R49" i="11"/>
  <c r="R52" i="11" s="1"/>
  <c r="Q23" i="10"/>
  <c r="R6" i="10" s="1"/>
  <c r="Q24" i="10"/>
  <c r="Q25" i="10" s="1"/>
  <c r="BJ41" i="31"/>
  <c r="BN30" i="31"/>
  <c r="AI35" i="31" l="1"/>
  <c r="AI37" i="31" s="1"/>
  <c r="BK40" i="31"/>
  <c r="A29" i="31"/>
  <c r="R8" i="10"/>
  <c r="R11" i="10" s="1"/>
  <c r="R9" i="10"/>
  <c r="R54" i="11"/>
  <c r="R55" i="11"/>
  <c r="R58" i="11" s="1"/>
  <c r="B58" i="11" s="1"/>
  <c r="R81" i="63"/>
  <c r="BK41" i="31"/>
  <c r="A30" i="31"/>
  <c r="A40" i="31" l="1"/>
  <c r="AJ34" i="31"/>
  <c r="R56" i="11"/>
  <c r="R14" i="10"/>
  <c r="R13" i="10"/>
  <c r="R16" i="10" s="1"/>
  <c r="A41" i="31"/>
  <c r="AJ35" i="31" l="1"/>
  <c r="AJ37" i="31" s="1"/>
  <c r="R68" i="11"/>
  <c r="B56" i="11"/>
  <c r="R18" i="10"/>
  <c r="R21" i="10" s="1"/>
  <c r="R19" i="10"/>
  <c r="AK34" i="31" l="1"/>
  <c r="R24" i="10"/>
  <c r="R25" i="10" s="1"/>
  <c r="R23" i="10"/>
  <c r="S6" i="10" s="1"/>
  <c r="R76" i="11"/>
  <c r="R75" i="11" s="1"/>
  <c r="R66" i="11"/>
  <c r="B68" i="11"/>
  <c r="AK35" i="31" l="1"/>
  <c r="AK37" i="31" s="1"/>
  <c r="S81" i="63"/>
  <c r="S9" i="10"/>
  <c r="S8" i="10"/>
  <c r="S11" i="10" s="1"/>
  <c r="B75" i="11"/>
  <c r="S82" i="63"/>
  <c r="B66" i="11"/>
  <c r="AL34" i="31" l="1"/>
  <c r="S14" i="10"/>
  <c r="S13" i="10"/>
  <c r="S16" i="10" s="1"/>
  <c r="AL35" i="31" l="1"/>
  <c r="AL37" i="31" s="1"/>
  <c r="S19" i="10"/>
  <c r="S18" i="10"/>
  <c r="S21" i="10" s="1"/>
  <c r="AM34" i="31" l="1"/>
  <c r="S24" i="10"/>
  <c r="S25" i="10" s="1"/>
  <c r="S23" i="10"/>
  <c r="T6" i="10" s="1"/>
  <c r="AM35" i="31" l="1"/>
  <c r="T81" i="63"/>
  <c r="T9" i="10"/>
  <c r="T8" i="10"/>
  <c r="T11" i="10" s="1"/>
  <c r="AN34" i="31" l="1"/>
  <c r="AM37" i="31"/>
  <c r="T13" i="10"/>
  <c r="T16" i="10" s="1"/>
  <c r="T14" i="10"/>
  <c r="AN35" i="31" l="1"/>
  <c r="T19" i="10"/>
  <c r="T18" i="10"/>
  <c r="T21" i="10" s="1"/>
  <c r="AO34" i="31" l="1"/>
  <c r="AN37" i="31"/>
  <c r="T24" i="10"/>
  <c r="T25" i="10" s="1"/>
  <c r="T23" i="10"/>
  <c r="U6" i="10" s="1"/>
  <c r="AO35" i="31" l="1"/>
  <c r="U8" i="10"/>
  <c r="U11" i="10" s="1"/>
  <c r="U9" i="10"/>
  <c r="U81" i="63"/>
  <c r="AP34" i="31" l="1"/>
  <c r="AO37" i="31"/>
  <c r="U14" i="10"/>
  <c r="U13" i="10"/>
  <c r="U16" i="10" s="1"/>
  <c r="AP35" i="31" l="1"/>
  <c r="AP37" i="31" s="1"/>
  <c r="U19" i="10"/>
  <c r="U18" i="10"/>
  <c r="U21" i="10" s="1"/>
  <c r="AQ34" i="31" l="1"/>
  <c r="U23" i="10"/>
  <c r="V6" i="10" s="1"/>
  <c r="U24" i="10"/>
  <c r="U25" i="10" s="1"/>
  <c r="AQ35" i="31" l="1"/>
  <c r="V81" i="63"/>
  <c r="V9" i="10"/>
  <c r="V8" i="10"/>
  <c r="V11" i="10" s="1"/>
  <c r="AR34" i="31" l="1"/>
  <c r="AQ37" i="31"/>
  <c r="V13" i="10"/>
  <c r="V16" i="10" s="1"/>
  <c r="V14" i="10"/>
  <c r="AR35" i="31" l="1"/>
  <c r="V19" i="10"/>
  <c r="V18" i="10"/>
  <c r="V21" i="10" s="1"/>
  <c r="AS34" i="31" l="1"/>
  <c r="AR37" i="31"/>
  <c r="V23" i="10"/>
  <c r="W6" i="10" s="1"/>
  <c r="V24" i="10"/>
  <c r="V25" i="10" s="1"/>
  <c r="AS35" i="31" l="1"/>
  <c r="W8" i="10"/>
  <c r="W11" i="10" s="1"/>
  <c r="W9" i="10"/>
  <c r="W81" i="63"/>
  <c r="AT34" i="31" l="1"/>
  <c r="AS37" i="31"/>
  <c r="W14" i="10"/>
  <c r="W13" i="10"/>
  <c r="W16" i="10" s="1"/>
  <c r="AT35" i="31" l="1"/>
  <c r="W18" i="10"/>
  <c r="W21" i="10" s="1"/>
  <c r="W19" i="10"/>
  <c r="AU34" i="31" l="1"/>
  <c r="AT37" i="31"/>
  <c r="W24" i="10"/>
  <c r="W25" i="10" s="1"/>
  <c r="W23" i="10"/>
  <c r="X6" i="10" s="1"/>
  <c r="AU35" i="31" l="1"/>
  <c r="AU37" i="31" s="1"/>
  <c r="X9" i="10"/>
  <c r="X8" i="10"/>
  <c r="X11" i="10" s="1"/>
  <c r="AV34" i="31" l="1"/>
  <c r="X13" i="10"/>
  <c r="X16" i="10" s="1"/>
  <c r="X14" i="10"/>
  <c r="AV35" i="31" l="1"/>
  <c r="X19" i="10"/>
  <c r="X18" i="10"/>
  <c r="X21" i="10" s="1"/>
  <c r="AW34" i="31" l="1"/>
  <c r="AV37" i="31"/>
  <c r="X24" i="10"/>
  <c r="X25" i="10" s="1"/>
  <c r="X23" i="10"/>
  <c r="Y6" i="10" s="1"/>
  <c r="AW35" i="31" l="1"/>
  <c r="AW37" i="31" s="1"/>
  <c r="Y8" i="10"/>
  <c r="Y11" i="10" s="1"/>
  <c r="Y9" i="10"/>
  <c r="AX34" i="31" l="1"/>
  <c r="Y14" i="10"/>
  <c r="Y13" i="10"/>
  <c r="Y16" i="10" s="1"/>
  <c r="AX35" i="31" l="1"/>
  <c r="AY34" i="31" s="1"/>
  <c r="Y18" i="10"/>
  <c r="Y21" i="10" s="1"/>
  <c r="Y19" i="10"/>
  <c r="AX37" i="31" l="1"/>
  <c r="AY35" i="31"/>
  <c r="AZ34" i="31" s="1"/>
  <c r="Y23" i="10"/>
  <c r="Y24" i="10"/>
  <c r="Y25" i="10" s="1"/>
  <c r="B25" i="10" s="1"/>
  <c r="AY37" i="31" l="1"/>
  <c r="AZ35" i="31"/>
  <c r="BA34" i="31" s="1"/>
  <c r="AZ37" i="31" l="1"/>
  <c r="BA35" i="31"/>
  <c r="BB34" i="31" s="1"/>
  <c r="BA37" i="31" l="1"/>
  <c r="BB35" i="31"/>
  <c r="BC34" i="31" s="1"/>
  <c r="BC35" i="31" l="1"/>
  <c r="BD34" i="31" s="1"/>
  <c r="BB37" i="31"/>
  <c r="BD35" i="31" l="1"/>
  <c r="BE34" i="31" s="1"/>
  <c r="BC37" i="31"/>
  <c r="BD37" i="31" l="1"/>
  <c r="BE35" i="31"/>
  <c r="BF34" i="31" s="1"/>
  <c r="BF35" i="31" l="1"/>
  <c r="BF37" i="31" s="1"/>
  <c r="BE37" i="31"/>
  <c r="BG34" i="31" l="1"/>
  <c r="BG35" i="31" l="1"/>
  <c r="BH34" i="31" l="1"/>
  <c r="BG37" i="31"/>
  <c r="BH35" i="31" l="1"/>
  <c r="BI34" i="31" l="1"/>
  <c r="BH37" i="31"/>
  <c r="BI35" i="31" l="1"/>
  <c r="BJ34" i="31" l="1"/>
  <c r="BI37" i="31"/>
  <c r="BJ35" i="31" l="1"/>
  <c r="BJ37" i="31" s="1"/>
  <c r="BK34" i="31" l="1"/>
  <c r="E83" i="63"/>
  <c r="F83" i="63"/>
  <c r="G83" i="63"/>
  <c r="H83" i="63"/>
  <c r="I83" i="63"/>
  <c r="J83" i="63"/>
  <c r="K83" i="63"/>
  <c r="L83" i="63"/>
  <c r="M83" i="63"/>
  <c r="N83" i="63"/>
  <c r="O83" i="63"/>
  <c r="P83" i="63"/>
  <c r="Q83" i="63"/>
  <c r="R83" i="63"/>
  <c r="S83" i="63"/>
  <c r="T83" i="63"/>
  <c r="U83" i="63"/>
  <c r="V83" i="63"/>
  <c r="W83" i="63"/>
  <c r="BK35" i="31" l="1"/>
  <c r="BK37" i="31" l="1"/>
  <c r="C7" i="64" l="1"/>
  <c r="D7" i="64"/>
  <c r="E7" i="64"/>
  <c r="F7" i="64"/>
  <c r="G7" i="64"/>
  <c r="H7" i="64"/>
  <c r="I7" i="64"/>
  <c r="J7" i="64"/>
  <c r="K7" i="64"/>
  <c r="L7" i="64"/>
  <c r="M7" i="64"/>
  <c r="N7" i="64"/>
  <c r="O7" i="64"/>
  <c r="P7" i="64"/>
  <c r="Q7" i="64"/>
  <c r="R7" i="64"/>
  <c r="S7" i="64"/>
  <c r="T7" i="64"/>
  <c r="U7" i="64"/>
  <c r="C18" i="64" l="1"/>
  <c r="D18" i="64"/>
  <c r="E18" i="64"/>
  <c r="F18" i="64"/>
  <c r="G18" i="64"/>
  <c r="H18" i="64"/>
  <c r="I18" i="64"/>
  <c r="J18" i="64"/>
  <c r="K18" i="64"/>
  <c r="L18" i="64"/>
  <c r="M18" i="64"/>
  <c r="N18" i="64"/>
  <c r="O18" i="64"/>
  <c r="P18" i="64"/>
  <c r="Q18" i="64"/>
  <c r="R18" i="64"/>
  <c r="S18" i="64"/>
  <c r="T18" i="64"/>
  <c r="U18" i="64"/>
  <c r="E92" i="63" l="1"/>
  <c r="E93" i="63"/>
  <c r="E91" i="63" l="1"/>
  <c r="E94" i="63"/>
  <c r="E90" i="63"/>
  <c r="F93" i="63"/>
  <c r="F92" i="63"/>
  <c r="G94" i="63" l="1"/>
  <c r="E89" i="63"/>
  <c r="H94" i="63" l="1"/>
  <c r="F94" i="63"/>
  <c r="F91" i="63"/>
  <c r="F90" i="63"/>
  <c r="H91" i="63" l="1"/>
  <c r="G91" i="63"/>
  <c r="F89" i="63"/>
  <c r="G90" i="63"/>
  <c r="G89" i="63"/>
  <c r="H92" i="63" l="1"/>
  <c r="G92" i="63"/>
  <c r="G93" i="63"/>
  <c r="H89" i="63" l="1"/>
  <c r="H90" i="63"/>
  <c r="H93" i="63" l="1"/>
  <c r="E80" i="63"/>
  <c r="F80" i="63"/>
  <c r="G80" i="63"/>
  <c r="H80" i="63"/>
  <c r="I80" i="63"/>
  <c r="J80" i="63"/>
  <c r="K80" i="63"/>
  <c r="L80" i="63"/>
  <c r="M80" i="63"/>
  <c r="N80" i="63"/>
  <c r="O80" i="63"/>
  <c r="P80" i="63"/>
  <c r="Q80" i="63"/>
  <c r="R80" i="63"/>
  <c r="S80" i="63"/>
  <c r="T80" i="63"/>
  <c r="U80" i="63"/>
  <c r="V80" i="63"/>
  <c r="W80" i="63"/>
  <c r="Q96" i="63" l="1"/>
  <c r="I96" i="63"/>
  <c r="U96" i="63"/>
  <c r="E96" i="63"/>
  <c r="M96" i="63"/>
  <c r="L96" i="63"/>
  <c r="T96" i="63"/>
  <c r="P96" i="63"/>
  <c r="O96" i="63"/>
  <c r="H96" i="63"/>
  <c r="S96" i="63"/>
  <c r="W96" i="63"/>
  <c r="G96" i="63"/>
  <c r="K96" i="63"/>
  <c r="V96" i="63"/>
  <c r="R96" i="63"/>
  <c r="N96" i="63"/>
  <c r="J96" i="63"/>
  <c r="F96" i="63"/>
  <c r="I89" i="63" l="1"/>
  <c r="J89" i="63"/>
  <c r="K89" i="63"/>
  <c r="L89" i="63"/>
  <c r="M89" i="63"/>
  <c r="N89" i="63"/>
  <c r="O89" i="63"/>
  <c r="P89" i="63"/>
  <c r="Q89" i="63"/>
  <c r="R89" i="63"/>
  <c r="S89" i="63"/>
  <c r="T89" i="63"/>
  <c r="U89" i="63"/>
  <c r="V89" i="63"/>
  <c r="W89" i="63"/>
  <c r="I90" i="63"/>
  <c r="J90" i="63"/>
  <c r="K90" i="63"/>
  <c r="L90" i="63"/>
  <c r="M90" i="63"/>
  <c r="N90" i="63"/>
  <c r="O90" i="63"/>
  <c r="P90" i="63"/>
  <c r="Q90" i="63"/>
  <c r="R90" i="63"/>
  <c r="S90" i="63"/>
  <c r="T90" i="63"/>
  <c r="U90" i="63"/>
  <c r="V90" i="63"/>
  <c r="W90" i="63"/>
  <c r="I91" i="63"/>
  <c r="J91" i="63"/>
  <c r="K91" i="63"/>
  <c r="L91" i="63"/>
  <c r="M91" i="63"/>
  <c r="N91" i="63"/>
  <c r="O91" i="63"/>
  <c r="P91" i="63"/>
  <c r="Q91" i="63"/>
  <c r="R91" i="63"/>
  <c r="S91" i="63"/>
  <c r="T91" i="63"/>
  <c r="U91" i="63"/>
  <c r="V91" i="63"/>
  <c r="W91" i="63"/>
  <c r="I92" i="63"/>
  <c r="J92" i="63"/>
  <c r="K92" i="63"/>
  <c r="L92" i="63"/>
  <c r="M92" i="63"/>
  <c r="N92" i="63"/>
  <c r="O92" i="63"/>
  <c r="P92" i="63"/>
  <c r="Q92" i="63"/>
  <c r="R92" i="63"/>
  <c r="S92" i="63"/>
  <c r="T92" i="63"/>
  <c r="U92" i="63"/>
  <c r="V92" i="63"/>
  <c r="W92" i="63"/>
  <c r="I93" i="63"/>
  <c r="J93" i="63"/>
  <c r="K93" i="63"/>
  <c r="L93" i="63"/>
  <c r="M93" i="63"/>
  <c r="N93" i="63"/>
  <c r="O93" i="63"/>
  <c r="P93" i="63"/>
  <c r="Q93" i="63"/>
  <c r="R93" i="63"/>
  <c r="S93" i="63"/>
  <c r="T93" i="63"/>
  <c r="U93" i="63"/>
  <c r="V93" i="63"/>
  <c r="W93" i="63"/>
  <c r="I94" i="63"/>
  <c r="J94" i="63"/>
  <c r="K94" i="63"/>
  <c r="L94" i="63"/>
  <c r="M94" i="63"/>
  <c r="N94" i="63"/>
  <c r="O94" i="63"/>
  <c r="P94" i="63"/>
  <c r="Q94" i="63"/>
  <c r="R94" i="63"/>
  <c r="S94" i="63"/>
  <c r="T94" i="63"/>
  <c r="U94" i="63"/>
  <c r="V94" i="63"/>
  <c r="W94" i="63"/>
  <c r="E87" i="63" l="1"/>
  <c r="F87" i="63"/>
  <c r="G87" i="63"/>
  <c r="H87" i="63"/>
  <c r="I87" i="63"/>
  <c r="J87" i="63"/>
  <c r="K87" i="63"/>
  <c r="L87" i="63"/>
  <c r="M87" i="63"/>
  <c r="N87" i="63"/>
  <c r="O87" i="63"/>
  <c r="P87" i="63"/>
  <c r="Q87" i="63"/>
  <c r="R87" i="63"/>
  <c r="S87" i="63"/>
  <c r="T87" i="63"/>
  <c r="U87" i="63"/>
  <c r="V87" i="63"/>
  <c r="W87" i="63"/>
  <c r="E88" i="63"/>
  <c r="F88" i="63"/>
  <c r="G88" i="63"/>
  <c r="H88" i="63"/>
  <c r="I88" i="63"/>
  <c r="J88" i="63"/>
  <c r="K88" i="63"/>
  <c r="L88" i="63"/>
  <c r="M88" i="63"/>
  <c r="N88" i="63"/>
  <c r="O88" i="63"/>
  <c r="P88" i="63"/>
  <c r="Q88" i="63"/>
  <c r="R88" i="63"/>
  <c r="S88" i="63"/>
  <c r="T88" i="63"/>
  <c r="U88" i="63"/>
  <c r="V88" i="63"/>
  <c r="W88" i="63"/>
  <c r="E86" i="63" l="1"/>
  <c r="F86" i="63"/>
  <c r="G86" i="63"/>
  <c r="H86" i="63"/>
  <c r="I86" i="63"/>
  <c r="J86" i="63"/>
  <c r="K86" i="63"/>
  <c r="L86" i="63"/>
  <c r="M86" i="63"/>
  <c r="N86" i="63"/>
  <c r="O86" i="63"/>
  <c r="P86" i="63"/>
  <c r="Q86" i="63"/>
  <c r="R86" i="63"/>
  <c r="S86" i="63"/>
  <c r="T86" i="63"/>
  <c r="U86" i="63"/>
  <c r="V86" i="63"/>
  <c r="W86" i="63"/>
  <c r="C17" i="68"/>
  <c r="C18" i="68" s="1"/>
  <c r="C19" i="68" l="1"/>
  <c r="C20" i="68"/>
  <c r="C24" i="64" l="1"/>
  <c r="D24" i="64" s="1"/>
  <c r="E24" i="64" s="1"/>
  <c r="F24" i="64" s="1"/>
  <c r="G24" i="64" s="1"/>
  <c r="H24" i="64" s="1"/>
  <c r="I24" i="64" s="1"/>
  <c r="J24" i="64" s="1"/>
  <c r="K24" i="64" s="1"/>
  <c r="L24" i="64" s="1"/>
  <c r="M24" i="64" s="1"/>
  <c r="N24" i="64" s="1"/>
  <c r="O24" i="64" s="1"/>
  <c r="P24" i="64" s="1"/>
  <c r="Q24" i="64" s="1"/>
  <c r="R24" i="64" s="1"/>
  <c r="S24" i="64" s="1"/>
  <c r="T24" i="64" s="1"/>
  <c r="U24" i="64" s="1"/>
  <c r="C25" i="64"/>
  <c r="D25" i="64" s="1"/>
  <c r="E25" i="64" s="1"/>
  <c r="F25" i="64" s="1"/>
  <c r="G25" i="64" s="1"/>
  <c r="H25" i="64" s="1"/>
  <c r="I25" i="64" s="1"/>
  <c r="J25" i="64" s="1"/>
  <c r="K25" i="64" s="1"/>
  <c r="L25" i="64" s="1"/>
  <c r="M25" i="64" s="1"/>
  <c r="N25" i="64" s="1"/>
  <c r="O25" i="64" s="1"/>
  <c r="P25" i="64" s="1"/>
  <c r="Q25" i="64" s="1"/>
  <c r="R25" i="64" s="1"/>
  <c r="S25" i="64" s="1"/>
  <c r="T25" i="64" s="1"/>
  <c r="U25" i="64" s="1"/>
  <c r="C26" i="64"/>
  <c r="D26" i="64" s="1"/>
  <c r="E26" i="64" s="1"/>
  <c r="F26" i="64" s="1"/>
  <c r="G26" i="64" s="1"/>
  <c r="H26" i="64" s="1"/>
  <c r="I26" i="64" s="1"/>
  <c r="J26" i="64" s="1"/>
  <c r="K26" i="64" s="1"/>
  <c r="L26" i="64" s="1"/>
  <c r="M26" i="64" s="1"/>
  <c r="N26" i="64" s="1"/>
  <c r="O26" i="64" s="1"/>
  <c r="P26" i="64" s="1"/>
  <c r="Q26" i="64" s="1"/>
  <c r="R26" i="64" s="1"/>
  <c r="S26" i="64" s="1"/>
  <c r="T26" i="64" s="1"/>
  <c r="U26" i="64" s="1"/>
  <c r="C27" i="64"/>
  <c r="D27" i="64" s="1"/>
  <c r="E27" i="64" s="1"/>
  <c r="F27" i="64" s="1"/>
  <c r="G27" i="64" s="1"/>
  <c r="H27" i="64" s="1"/>
  <c r="I27" i="64" s="1"/>
  <c r="J27" i="64" s="1"/>
  <c r="K27" i="64" s="1"/>
  <c r="L27" i="64" s="1"/>
  <c r="M27" i="64" s="1"/>
  <c r="N27" i="64" s="1"/>
  <c r="O27" i="64" s="1"/>
  <c r="P27" i="64" s="1"/>
  <c r="Q27" i="64" s="1"/>
  <c r="R27" i="64" s="1"/>
  <c r="S27" i="64" s="1"/>
  <c r="T27" i="64" s="1"/>
  <c r="U27" i="64" s="1"/>
  <c r="C28" i="64"/>
  <c r="D28" i="64" s="1"/>
  <c r="E28" i="64" s="1"/>
  <c r="F28" i="64" s="1"/>
  <c r="G28" i="64" s="1"/>
  <c r="H28" i="64" s="1"/>
  <c r="I28" i="64" s="1"/>
  <c r="J28" i="64" s="1"/>
  <c r="K28" i="64" s="1"/>
  <c r="L28" i="64" s="1"/>
  <c r="M28" i="64" s="1"/>
  <c r="N28" i="64" s="1"/>
  <c r="O28" i="64" s="1"/>
  <c r="P28" i="64" s="1"/>
  <c r="Q28" i="64" s="1"/>
  <c r="R28" i="64" s="1"/>
  <c r="S28" i="64" s="1"/>
  <c r="T28" i="64" s="1"/>
  <c r="U28" i="64" s="1"/>
  <c r="C29" i="64"/>
  <c r="D29" i="64" s="1"/>
  <c r="E29" i="64" s="1"/>
  <c r="F29" i="64" s="1"/>
  <c r="G29" i="64" s="1"/>
  <c r="H29" i="64" s="1"/>
  <c r="I29" i="64" s="1"/>
  <c r="J29" i="64" s="1"/>
  <c r="K29" i="64" s="1"/>
  <c r="L29" i="64" s="1"/>
  <c r="M29" i="64" s="1"/>
  <c r="N29" i="64" s="1"/>
  <c r="O29" i="64" s="1"/>
  <c r="P29" i="64" s="1"/>
  <c r="Q29" i="64" s="1"/>
  <c r="R29" i="64" s="1"/>
  <c r="S29" i="64" s="1"/>
  <c r="T29" i="64" s="1"/>
  <c r="U29" i="64" s="1"/>
  <c r="C30" i="64"/>
  <c r="D30" i="64" s="1"/>
  <c r="E30" i="64" s="1"/>
  <c r="F30" i="64" s="1"/>
  <c r="G30" i="64" s="1"/>
  <c r="H30" i="64" s="1"/>
  <c r="I30" i="64" s="1"/>
  <c r="J30" i="64" s="1"/>
  <c r="K30" i="64" s="1"/>
  <c r="L30" i="64" s="1"/>
  <c r="M30" i="64" s="1"/>
  <c r="N30" i="64" s="1"/>
  <c r="O30" i="64" s="1"/>
  <c r="P30" i="64" s="1"/>
  <c r="Q30" i="64" s="1"/>
  <c r="R30" i="64" s="1"/>
  <c r="S30" i="64" s="1"/>
  <c r="T30" i="64" s="1"/>
  <c r="U30" i="64" s="1"/>
  <c r="C31" i="64"/>
  <c r="D31" i="64" s="1"/>
  <c r="E31" i="64" s="1"/>
  <c r="F31" i="64" s="1"/>
  <c r="G31" i="64" s="1"/>
  <c r="H31" i="64" s="1"/>
  <c r="I31" i="64" s="1"/>
  <c r="J31" i="64" s="1"/>
  <c r="K31" i="64" s="1"/>
  <c r="L31" i="64" s="1"/>
  <c r="M31" i="64" s="1"/>
  <c r="N31" i="64" s="1"/>
  <c r="O31" i="64" s="1"/>
  <c r="P31" i="64" s="1"/>
  <c r="Q31" i="64" s="1"/>
  <c r="R31" i="64" s="1"/>
  <c r="S31" i="64" s="1"/>
  <c r="T31" i="64" s="1"/>
  <c r="U31" i="64" s="1"/>
  <c r="C32" i="64"/>
  <c r="D32" i="64" s="1"/>
  <c r="E32" i="64" s="1"/>
  <c r="F32" i="64" s="1"/>
  <c r="G32" i="64" s="1"/>
  <c r="H32" i="64" s="1"/>
  <c r="I32" i="64" s="1"/>
  <c r="J32" i="64" s="1"/>
  <c r="K32" i="64" s="1"/>
  <c r="L32" i="64" s="1"/>
  <c r="M32" i="64" s="1"/>
  <c r="N32" i="64" s="1"/>
  <c r="O32" i="64" s="1"/>
  <c r="P32" i="64" s="1"/>
  <c r="Q32" i="64" s="1"/>
  <c r="R32" i="64" s="1"/>
  <c r="S32" i="64" s="1"/>
  <c r="T32" i="64" s="1"/>
  <c r="U32" i="64" s="1"/>
  <c r="F53" i="31" l="1"/>
  <c r="L11" i="29"/>
  <c r="D53" i="31"/>
  <c r="G53" i="31"/>
  <c r="I53" i="31"/>
  <c r="K53" i="31"/>
  <c r="L53" i="31"/>
  <c r="O53" i="31"/>
  <c r="Q53" i="31"/>
  <c r="S53" i="31"/>
  <c r="V53" i="31"/>
  <c r="W53" i="31"/>
  <c r="Z53" i="31"/>
  <c r="Y53" i="31"/>
  <c r="AC53" i="31"/>
  <c r="AE53" i="31"/>
  <c r="AG53" i="31"/>
  <c r="AI53" i="31"/>
  <c r="AK53" i="31"/>
  <c r="AM53" i="31"/>
  <c r="AO53" i="31"/>
  <c r="AQ53" i="31"/>
  <c r="AS53" i="31"/>
  <c r="AU53" i="31"/>
  <c r="AW53" i="31"/>
  <c r="AY53" i="31"/>
  <c r="BA53" i="31"/>
  <c r="BC53" i="31"/>
  <c r="BE53" i="31"/>
  <c r="BG53" i="31"/>
  <c r="BI53" i="31"/>
  <c r="BK53" i="31"/>
  <c r="D54" i="31"/>
  <c r="F54" i="31"/>
  <c r="E54" i="31"/>
  <c r="I54" i="31"/>
  <c r="G54" i="31"/>
  <c r="H54" i="31"/>
  <c r="K54" i="31"/>
  <c r="J54" i="31"/>
  <c r="M54" i="31"/>
  <c r="L54" i="31"/>
  <c r="N54" i="31"/>
  <c r="O54" i="31"/>
  <c r="P54" i="31"/>
  <c r="Q54" i="31"/>
  <c r="R54" i="31"/>
  <c r="S54" i="31"/>
  <c r="T54" i="31"/>
  <c r="U54" i="31"/>
  <c r="V54" i="31"/>
  <c r="W54" i="31"/>
  <c r="X54" i="31"/>
  <c r="Y54" i="31"/>
  <c r="Z54" i="31"/>
  <c r="AA54" i="31"/>
  <c r="AB54" i="31"/>
  <c r="AC54" i="31"/>
  <c r="AD54" i="31"/>
  <c r="AE54" i="31"/>
  <c r="AF54" i="31"/>
  <c r="AG54" i="31"/>
  <c r="AH54" i="31"/>
  <c r="AI54" i="31"/>
  <c r="AJ54" i="31"/>
  <c r="AK54" i="31"/>
  <c r="AL54" i="31"/>
  <c r="AM54" i="31"/>
  <c r="AN54" i="31"/>
  <c r="AO54" i="31"/>
  <c r="AP54" i="31"/>
  <c r="AQ54" i="31"/>
  <c r="AR54" i="31"/>
  <c r="AS54" i="31"/>
  <c r="AT54" i="31"/>
  <c r="AU54" i="31"/>
  <c r="AV54" i="31"/>
  <c r="AW54" i="31"/>
  <c r="AX54" i="31"/>
  <c r="AY54" i="31"/>
  <c r="AZ54" i="31"/>
  <c r="BA54" i="31"/>
  <c r="BB54" i="31"/>
  <c r="BC54" i="31"/>
  <c r="BD54" i="31"/>
  <c r="BE54" i="31"/>
  <c r="BF54" i="31"/>
  <c r="BG54" i="31"/>
  <c r="BH54" i="31"/>
  <c r="BI54" i="31"/>
  <c r="BJ54" i="31"/>
  <c r="BK54" i="31"/>
  <c r="L12" i="29"/>
  <c r="D45" i="31"/>
  <c r="O46" i="31"/>
  <c r="L45" i="31"/>
  <c r="X45" i="31"/>
  <c r="AF45" i="31"/>
  <c r="AN45" i="31"/>
  <c r="AV45" i="31"/>
  <c r="BD45" i="31"/>
  <c r="BH45" i="31"/>
  <c r="E45" i="31"/>
  <c r="M45" i="31"/>
  <c r="Q45" i="31"/>
  <c r="U45" i="31"/>
  <c r="Y45" i="31"/>
  <c r="AC45" i="31"/>
  <c r="AG45" i="31"/>
  <c r="AK45" i="31"/>
  <c r="AO45" i="31"/>
  <c r="AS45" i="31"/>
  <c r="AW45" i="31"/>
  <c r="BA45" i="31"/>
  <c r="BE45" i="31"/>
  <c r="BI45" i="31"/>
  <c r="M10" i="29"/>
  <c r="G6" i="93" s="1"/>
  <c r="H6" i="93" s="1"/>
  <c r="F45" i="31"/>
  <c r="J45" i="31"/>
  <c r="N45" i="31"/>
  <c r="R45" i="31"/>
  <c r="V45" i="31"/>
  <c r="Z45" i="31"/>
  <c r="AD45" i="31"/>
  <c r="AH45" i="31"/>
  <c r="AL45" i="31"/>
  <c r="AP45" i="31"/>
  <c r="AT45" i="31"/>
  <c r="AX45" i="31"/>
  <c r="BB45" i="31"/>
  <c r="BF45" i="31"/>
  <c r="BJ45" i="31"/>
  <c r="G45" i="31"/>
  <c r="K45" i="31"/>
  <c r="O45" i="31"/>
  <c r="S45" i="31"/>
  <c r="W45" i="31"/>
  <c r="AA45" i="31"/>
  <c r="AE45" i="31"/>
  <c r="AI45" i="31"/>
  <c r="AM45" i="31"/>
  <c r="AQ45" i="31"/>
  <c r="AU45" i="31"/>
  <c r="AY45" i="31"/>
  <c r="BC45" i="31"/>
  <c r="BG45" i="31"/>
  <c r="BK45" i="31"/>
  <c r="C35" i="29"/>
  <c r="K46" i="31"/>
  <c r="AA46" i="31"/>
  <c r="AQ46" i="31"/>
  <c r="BG46" i="31"/>
  <c r="D46" i="31"/>
  <c r="T46" i="31"/>
  <c r="AJ46" i="31"/>
  <c r="AZ46" i="31"/>
  <c r="I46" i="31"/>
  <c r="Y46" i="31"/>
  <c r="AO46" i="31"/>
  <c r="BE46" i="31"/>
  <c r="N46" i="31"/>
  <c r="AD46" i="31"/>
  <c r="AT46" i="31"/>
  <c r="BJ46" i="31"/>
  <c r="F47" i="31"/>
  <c r="J47" i="31"/>
  <c r="N47" i="31"/>
  <c r="R47" i="31"/>
  <c r="V47" i="31"/>
  <c r="Z47" i="31"/>
  <c r="AD47" i="31"/>
  <c r="AH47" i="31"/>
  <c r="AL47" i="31"/>
  <c r="AP47" i="31"/>
  <c r="AT47" i="31"/>
  <c r="AX47" i="31"/>
  <c r="BB47" i="31"/>
  <c r="BF47" i="31"/>
  <c r="BJ47" i="31"/>
  <c r="G47" i="31"/>
  <c r="K47" i="31"/>
  <c r="O47" i="31"/>
  <c r="S47" i="31"/>
  <c r="W47" i="31"/>
  <c r="AA47" i="31"/>
  <c r="AE47" i="31"/>
  <c r="AI47" i="31"/>
  <c r="AM47" i="31"/>
  <c r="AQ47" i="31"/>
  <c r="AU47" i="31"/>
  <c r="AY47" i="31"/>
  <c r="BC47" i="31"/>
  <c r="BG47" i="31"/>
  <c r="BK47" i="31"/>
  <c r="C37" i="29"/>
  <c r="D47" i="31"/>
  <c r="H47" i="31"/>
  <c r="L47" i="31"/>
  <c r="P47" i="31"/>
  <c r="T47" i="31"/>
  <c r="X47" i="31"/>
  <c r="AB47" i="31"/>
  <c r="AF47" i="31"/>
  <c r="AJ47" i="31"/>
  <c r="AN47" i="31"/>
  <c r="AR47" i="31"/>
  <c r="AV47" i="31"/>
  <c r="AZ47" i="31"/>
  <c r="BD47" i="31"/>
  <c r="BH47" i="31"/>
  <c r="E47" i="31"/>
  <c r="I47" i="31"/>
  <c r="M47" i="31"/>
  <c r="Q47" i="31"/>
  <c r="U47" i="31"/>
  <c r="Y47" i="31"/>
  <c r="AC47" i="31"/>
  <c r="AG47" i="31"/>
  <c r="AK47" i="31"/>
  <c r="AO47" i="31"/>
  <c r="AS47" i="31"/>
  <c r="AW47" i="31"/>
  <c r="BA47" i="31"/>
  <c r="BE47" i="31"/>
  <c r="BI47" i="31"/>
  <c r="M12" i="29"/>
  <c r="BH53" i="31" l="1"/>
  <c r="BD53" i="31"/>
  <c r="AZ53" i="31"/>
  <c r="AV53" i="31"/>
  <c r="AR53" i="31"/>
  <c r="AN53" i="31"/>
  <c r="AJ53" i="31"/>
  <c r="AF53" i="31"/>
  <c r="AB53" i="31"/>
  <c r="X53" i="31"/>
  <c r="T53" i="31"/>
  <c r="P53" i="31"/>
  <c r="M53" i="31"/>
  <c r="H53" i="31"/>
  <c r="E53" i="31"/>
  <c r="K13" i="29"/>
  <c r="BJ53" i="31"/>
  <c r="BF53" i="31"/>
  <c r="BB53" i="31"/>
  <c r="AX53" i="31"/>
  <c r="AT53" i="31"/>
  <c r="AP53" i="31"/>
  <c r="AL53" i="31"/>
  <c r="AH53" i="31"/>
  <c r="AD53" i="31"/>
  <c r="AA53" i="31"/>
  <c r="U53" i="31"/>
  <c r="R53" i="31"/>
  <c r="N53" i="31"/>
  <c r="J53" i="31"/>
  <c r="I45" i="31"/>
  <c r="I48" i="31" s="1"/>
  <c r="AZ45" i="31"/>
  <c r="AZ48" i="31" s="1"/>
  <c r="AJ45" i="31"/>
  <c r="AJ48" i="31" s="1"/>
  <c r="P45" i="31"/>
  <c r="AR45" i="31"/>
  <c r="AB45" i="31"/>
  <c r="H45" i="31"/>
  <c r="BF46" i="31"/>
  <c r="BF48" i="31" s="1"/>
  <c r="AP46" i="31"/>
  <c r="AP48" i="31" s="1"/>
  <c r="Z46" i="31"/>
  <c r="Z48" i="31" s="1"/>
  <c r="J46" i="31"/>
  <c r="J48" i="31" s="1"/>
  <c r="BA46" i="31"/>
  <c r="AK46" i="31"/>
  <c r="AK48" i="31" s="1"/>
  <c r="U46" i="31"/>
  <c r="U48" i="31" s="1"/>
  <c r="E46" i="31"/>
  <c r="E48" i="31" s="1"/>
  <c r="AV46" i="31"/>
  <c r="AV48" i="31" s="1"/>
  <c r="AF46" i="31"/>
  <c r="AF48" i="31" s="1"/>
  <c r="P46" i="31"/>
  <c r="C36" i="29"/>
  <c r="C38" i="29" s="1"/>
  <c r="BC46" i="31"/>
  <c r="AM46" i="31"/>
  <c r="AM48" i="31" s="1"/>
  <c r="W46" i="31"/>
  <c r="W48" i="31" s="1"/>
  <c r="G46" i="31"/>
  <c r="G48" i="31" s="1"/>
  <c r="BB46" i="31"/>
  <c r="AL46" i="31"/>
  <c r="AL48" i="31" s="1"/>
  <c r="V46" i="31"/>
  <c r="V48" i="31" s="1"/>
  <c r="F46" i="31"/>
  <c r="F48" i="31" s="1"/>
  <c r="AW46" i="31"/>
  <c r="AW48" i="31" s="1"/>
  <c r="AG46" i="31"/>
  <c r="AG48" i="31" s="1"/>
  <c r="Q46" i="31"/>
  <c r="Q48" i="31" s="1"/>
  <c r="BH46" i="31"/>
  <c r="BH48" i="31" s="1"/>
  <c r="AR46" i="31"/>
  <c r="AB46" i="31"/>
  <c r="L46" i="31"/>
  <c r="L48" i="31" s="1"/>
  <c r="M11" i="29"/>
  <c r="AY46" i="31"/>
  <c r="AY48" i="31" s="1"/>
  <c r="AI46" i="31"/>
  <c r="AI48" i="31" s="1"/>
  <c r="S46" i="31"/>
  <c r="S48" i="31" s="1"/>
  <c r="I20" i="29"/>
  <c r="AX46" i="31"/>
  <c r="AX48" i="31" s="1"/>
  <c r="AH46" i="31"/>
  <c r="AH48" i="31" s="1"/>
  <c r="R46" i="31"/>
  <c r="R48" i="31" s="1"/>
  <c r="BI46" i="31"/>
  <c r="BI48" i="31" s="1"/>
  <c r="AS46" i="31"/>
  <c r="AC46" i="31"/>
  <c r="AC48" i="31" s="1"/>
  <c r="M46" i="31"/>
  <c r="M48" i="31" s="1"/>
  <c r="BD46" i="31"/>
  <c r="BD48" i="31" s="1"/>
  <c r="AN46" i="31"/>
  <c r="X46" i="31"/>
  <c r="X48" i="31" s="1"/>
  <c r="H46" i="31"/>
  <c r="BK46" i="31"/>
  <c r="BK48" i="31" s="1"/>
  <c r="AU46" i="31"/>
  <c r="AU48" i="31" s="1"/>
  <c r="AE46" i="31"/>
  <c r="AE48" i="31" s="1"/>
  <c r="L10" i="29"/>
  <c r="D52" i="31"/>
  <c r="D55" i="31" s="1"/>
  <c r="D56" i="31" s="1"/>
  <c r="F52" i="31"/>
  <c r="F55" i="31" s="1"/>
  <c r="E52" i="31"/>
  <c r="E55" i="31" s="1"/>
  <c r="H52" i="31"/>
  <c r="I52" i="31"/>
  <c r="I55" i="31" s="1"/>
  <c r="G52" i="31"/>
  <c r="G55" i="31" s="1"/>
  <c r="J52" i="31"/>
  <c r="K52" i="31"/>
  <c r="K55" i="31" s="1"/>
  <c r="M52" i="31"/>
  <c r="M55" i="31" s="1"/>
  <c r="L52" i="31"/>
  <c r="L55" i="31" s="1"/>
  <c r="N52" i="31"/>
  <c r="O52" i="31"/>
  <c r="O55" i="31" s="1"/>
  <c r="P52" i="31"/>
  <c r="Q52" i="31"/>
  <c r="R52" i="31"/>
  <c r="S52" i="31"/>
  <c r="S55" i="31" s="1"/>
  <c r="T52" i="31"/>
  <c r="U52" i="31"/>
  <c r="V52" i="31"/>
  <c r="V55" i="31" s="1"/>
  <c r="W52" i="31"/>
  <c r="W55" i="31" s="1"/>
  <c r="X52" i="31"/>
  <c r="Y52" i="31"/>
  <c r="Y55" i="31" s="1"/>
  <c r="Z52" i="31"/>
  <c r="Z55" i="31" s="1"/>
  <c r="AA52" i="31"/>
  <c r="AD52" i="31"/>
  <c r="AD55" i="31" s="1"/>
  <c r="AB52" i="31"/>
  <c r="AC52" i="31"/>
  <c r="AC55" i="31" s="1"/>
  <c r="AE52" i="31"/>
  <c r="AE55" i="31" s="1"/>
  <c r="AF52" i="31"/>
  <c r="AG52" i="31"/>
  <c r="AH52" i="31"/>
  <c r="AI52" i="31"/>
  <c r="AI55" i="31" s="1"/>
  <c r="AJ52" i="31"/>
  <c r="AK52" i="31"/>
  <c r="AK55" i="31" s="1"/>
  <c r="AL52" i="31"/>
  <c r="AL55" i="31" s="1"/>
  <c r="AN52" i="31"/>
  <c r="AM52" i="31"/>
  <c r="AM55" i="31" s="1"/>
  <c r="AO52" i="31"/>
  <c r="AO55" i="31" s="1"/>
  <c r="AP52" i="31"/>
  <c r="AQ52" i="31"/>
  <c r="AQ55" i="31" s="1"/>
  <c r="AR52" i="31"/>
  <c r="AR55" i="31" s="1"/>
  <c r="AS52" i="31"/>
  <c r="AS55" i="31" s="1"/>
  <c r="AT52" i="31"/>
  <c r="AU52" i="31"/>
  <c r="AU55" i="31" s="1"/>
  <c r="AV52" i="31"/>
  <c r="AW52" i="31"/>
  <c r="AX52" i="31"/>
  <c r="AY52" i="31"/>
  <c r="AY55" i="31" s="1"/>
  <c r="BA52" i="31"/>
  <c r="AZ52" i="31"/>
  <c r="BB52" i="31"/>
  <c r="BC52" i="31"/>
  <c r="BC55" i="31" s="1"/>
  <c r="BD52" i="31"/>
  <c r="BE52" i="31"/>
  <c r="BG52" i="31"/>
  <c r="BG55" i="31" s="1"/>
  <c r="BF52" i="31"/>
  <c r="BH52" i="31"/>
  <c r="BH55" i="31" s="1"/>
  <c r="BI52" i="31"/>
  <c r="BI55" i="31" s="1"/>
  <c r="BJ52" i="31"/>
  <c r="BK52" i="31"/>
  <c r="BK55" i="31" s="1"/>
  <c r="J20" i="29"/>
  <c r="T45" i="31"/>
  <c r="T48" i="31" s="1"/>
  <c r="L16" i="31"/>
  <c r="K17" i="31"/>
  <c r="I16" i="31"/>
  <c r="M16" i="31"/>
  <c r="L17" i="31"/>
  <c r="J16" i="31"/>
  <c r="I17" i="31"/>
  <c r="M17" i="31"/>
  <c r="K16" i="31"/>
  <c r="J17" i="31"/>
  <c r="H17" i="31"/>
  <c r="BG48" i="31"/>
  <c r="AQ48" i="31"/>
  <c r="AA48" i="31"/>
  <c r="K48" i="31"/>
  <c r="BB48" i="31"/>
  <c r="BA48" i="31"/>
  <c r="D17" i="31"/>
  <c r="A54" i="31"/>
  <c r="BC48" i="31"/>
  <c r="M13" i="29"/>
  <c r="F17" i="31"/>
  <c r="BJ48" i="31"/>
  <c r="AT48" i="31"/>
  <c r="AD48" i="31"/>
  <c r="N48" i="31"/>
  <c r="AS48" i="31"/>
  <c r="AN48" i="31"/>
  <c r="AG55" i="31"/>
  <c r="Q55" i="31"/>
  <c r="A47" i="31"/>
  <c r="BE55" i="31"/>
  <c r="O48" i="31"/>
  <c r="BE48" i="31"/>
  <c r="AO48" i="31"/>
  <c r="Y48" i="31"/>
  <c r="I15" i="31"/>
  <c r="M15" i="31"/>
  <c r="J15" i="31"/>
  <c r="K15" i="31"/>
  <c r="L15" i="31"/>
  <c r="D48" i="31"/>
  <c r="BD55" i="31" l="1"/>
  <c r="BB55" i="31"/>
  <c r="X55" i="31"/>
  <c r="BF55" i="31"/>
  <c r="AA55" i="31"/>
  <c r="H55" i="31"/>
  <c r="BJ55" i="31"/>
  <c r="AT55" i="31"/>
  <c r="AP55" i="31"/>
  <c r="N55" i="31"/>
  <c r="J55" i="31"/>
  <c r="U55" i="31"/>
  <c r="L13" i="29"/>
  <c r="G5" i="93"/>
  <c r="AR48" i="31"/>
  <c r="AB48" i="31"/>
  <c r="J22" i="31"/>
  <c r="I11" i="26" s="1"/>
  <c r="P48" i="31"/>
  <c r="T55" i="31"/>
  <c r="D15" i="31"/>
  <c r="AJ55" i="31"/>
  <c r="M22" i="31"/>
  <c r="L19" i="86" s="1"/>
  <c r="H16" i="31"/>
  <c r="D23" i="31"/>
  <c r="C18" i="88" s="1"/>
  <c r="D16" i="31"/>
  <c r="AV55" i="31"/>
  <c r="I23" i="31"/>
  <c r="H12" i="26" s="1"/>
  <c r="G16" i="31"/>
  <c r="H24" i="31"/>
  <c r="G18" i="91" s="1"/>
  <c r="AH55" i="31"/>
  <c r="F23" i="31"/>
  <c r="E18" i="88" s="1"/>
  <c r="AF55" i="31"/>
  <c r="G23" i="31"/>
  <c r="F18" i="88" s="1"/>
  <c r="D24" i="31"/>
  <c r="C18" i="91" s="1"/>
  <c r="L24" i="31"/>
  <c r="K18" i="91" s="1"/>
  <c r="G22" i="31"/>
  <c r="F19" i="86" s="1"/>
  <c r="H48" i="31"/>
  <c r="D22" i="31"/>
  <c r="C19" i="86" s="1"/>
  <c r="C23" i="86" s="1"/>
  <c r="K24" i="31"/>
  <c r="J18" i="91" s="1"/>
  <c r="F24" i="31"/>
  <c r="E18" i="91" s="1"/>
  <c r="L22" i="31"/>
  <c r="K11" i="26" s="1"/>
  <c r="H22" i="31"/>
  <c r="G19" i="86" s="1"/>
  <c r="M23" i="31"/>
  <c r="L18" i="88" s="1"/>
  <c r="L23" i="31"/>
  <c r="K34" i="26" s="1"/>
  <c r="E23" i="31"/>
  <c r="D18" i="88" s="1"/>
  <c r="AX55" i="31"/>
  <c r="R55" i="31"/>
  <c r="A45" i="31"/>
  <c r="A46" i="31"/>
  <c r="I24" i="31"/>
  <c r="H18" i="91" s="1"/>
  <c r="G24" i="31"/>
  <c r="F18" i="91" s="1"/>
  <c r="K22" i="31"/>
  <c r="J19" i="86" s="1"/>
  <c r="F22" i="31"/>
  <c r="E19" i="86" s="1"/>
  <c r="K23" i="31"/>
  <c r="J18" i="88" s="1"/>
  <c r="H23" i="31"/>
  <c r="G18" i="88" s="1"/>
  <c r="A52" i="31"/>
  <c r="M24" i="31"/>
  <c r="L18" i="91" s="1"/>
  <c r="J24" i="31"/>
  <c r="I18" i="91" s="1"/>
  <c r="E24" i="31"/>
  <c r="D18" i="91" s="1"/>
  <c r="I22" i="31"/>
  <c r="H11" i="26" s="1"/>
  <c r="E22" i="31"/>
  <c r="D19" i="86" s="1"/>
  <c r="J23" i="31"/>
  <c r="I18" i="88" s="1"/>
  <c r="G99" i="63"/>
  <c r="F99" i="63"/>
  <c r="E99" i="63"/>
  <c r="E56" i="31"/>
  <c r="F56" i="31" s="1"/>
  <c r="G56" i="31" s="1"/>
  <c r="H56" i="31" s="1"/>
  <c r="I56" i="31" s="1"/>
  <c r="M18" i="31"/>
  <c r="M9" i="31" s="1"/>
  <c r="I18" i="31"/>
  <c r="I9" i="31" s="1"/>
  <c r="L18" i="31"/>
  <c r="L9" i="31" s="1"/>
  <c r="J18" i="31"/>
  <c r="J9" i="31" s="1"/>
  <c r="K18" i="31"/>
  <c r="K9" i="31" s="1"/>
  <c r="G17" i="31"/>
  <c r="E15" i="31"/>
  <c r="P55" i="31"/>
  <c r="AW55" i="31"/>
  <c r="AN55" i="31"/>
  <c r="G15" i="31"/>
  <c r="BA55" i="31"/>
  <c r="D49" i="31"/>
  <c r="E49" i="31" s="1"/>
  <c r="F49" i="31" s="1"/>
  <c r="G49" i="31" s="1"/>
  <c r="F15" i="31"/>
  <c r="AB55" i="31"/>
  <c r="A53" i="31"/>
  <c r="E17" i="31"/>
  <c r="AZ55" i="31"/>
  <c r="H15" i="31"/>
  <c r="E16" i="31"/>
  <c r="F16" i="31"/>
  <c r="D11" i="26" l="1"/>
  <c r="F11" i="26"/>
  <c r="L11" i="26"/>
  <c r="J11" i="26"/>
  <c r="G11" i="26"/>
  <c r="E11" i="26"/>
  <c r="L27" i="86"/>
  <c r="J27" i="86"/>
  <c r="G7" i="93"/>
  <c r="H5" i="93"/>
  <c r="H7" i="93" s="1"/>
  <c r="J56" i="31"/>
  <c r="K56" i="31" s="1"/>
  <c r="L56" i="31" s="1"/>
  <c r="M56" i="31" s="1"/>
  <c r="N56" i="31" s="1"/>
  <c r="O56" i="31" s="1"/>
  <c r="P56" i="31" s="1"/>
  <c r="Q56" i="31" s="1"/>
  <c r="R56" i="31" s="1"/>
  <c r="S56" i="31" s="1"/>
  <c r="T56" i="31" s="1"/>
  <c r="U56" i="31" s="1"/>
  <c r="V56" i="31" s="1"/>
  <c r="W56" i="31" s="1"/>
  <c r="X56" i="31" s="1"/>
  <c r="Y56" i="31" s="1"/>
  <c r="Z56" i="31" s="1"/>
  <c r="AA56" i="31" s="1"/>
  <c r="AB56" i="31" s="1"/>
  <c r="AC56" i="31" s="1"/>
  <c r="AD56" i="31" s="1"/>
  <c r="AE56" i="31" s="1"/>
  <c r="AF56" i="31" s="1"/>
  <c r="AG56" i="31" s="1"/>
  <c r="AH56" i="31" s="1"/>
  <c r="AI56" i="31" s="1"/>
  <c r="AJ56" i="31" s="1"/>
  <c r="AK56" i="31" s="1"/>
  <c r="AL56" i="31" s="1"/>
  <c r="AM56" i="31" s="1"/>
  <c r="AN56" i="31" s="1"/>
  <c r="AO56" i="31" s="1"/>
  <c r="AP56" i="31" s="1"/>
  <c r="AQ56" i="31" s="1"/>
  <c r="AR56" i="31" s="1"/>
  <c r="AS56" i="31" s="1"/>
  <c r="AT56" i="31" s="1"/>
  <c r="AU56" i="31" s="1"/>
  <c r="AV56" i="31" s="1"/>
  <c r="AW56" i="31" s="1"/>
  <c r="AX56" i="31" s="1"/>
  <c r="AY56" i="31" s="1"/>
  <c r="AZ56" i="31" s="1"/>
  <c r="BA56" i="31" s="1"/>
  <c r="BB56" i="31" s="1"/>
  <c r="BC56" i="31" s="1"/>
  <c r="BD56" i="31" s="1"/>
  <c r="BE56" i="31" s="1"/>
  <c r="BF56" i="31" s="1"/>
  <c r="BG56" i="31" s="1"/>
  <c r="BH56" i="31" s="1"/>
  <c r="BI56" i="31" s="1"/>
  <c r="BJ56" i="31" s="1"/>
  <c r="BK56" i="31" s="1"/>
  <c r="I33" i="26"/>
  <c r="I19" i="86"/>
  <c r="A48" i="31"/>
  <c r="L33" i="26"/>
  <c r="D18" i="31"/>
  <c r="D9" i="31" s="1"/>
  <c r="H18" i="88"/>
  <c r="H26" i="88" s="1"/>
  <c r="H49" i="31"/>
  <c r="I49" i="31" s="1"/>
  <c r="J49" i="31" s="1"/>
  <c r="K49" i="31" s="1"/>
  <c r="L49" i="31" s="1"/>
  <c r="M49" i="31" s="1"/>
  <c r="N49" i="31" s="1"/>
  <c r="O49" i="31" s="1"/>
  <c r="P49" i="31" s="1"/>
  <c r="Q49" i="31" s="1"/>
  <c r="R49" i="31" s="1"/>
  <c r="S49" i="31" s="1"/>
  <c r="T49" i="31" s="1"/>
  <c r="U49" i="31" s="1"/>
  <c r="V49" i="31" s="1"/>
  <c r="W49" i="31" s="1"/>
  <c r="X49" i="31" s="1"/>
  <c r="Y49" i="31" s="1"/>
  <c r="Z49" i="31" s="1"/>
  <c r="AA49" i="31" s="1"/>
  <c r="AB49" i="31" s="1"/>
  <c r="AC49" i="31" s="1"/>
  <c r="AD49" i="31" s="1"/>
  <c r="AE49" i="31" s="1"/>
  <c r="AF49" i="31" s="1"/>
  <c r="AG49" i="31" s="1"/>
  <c r="AH49" i="31" s="1"/>
  <c r="AI49" i="31" s="1"/>
  <c r="AJ49" i="31" s="1"/>
  <c r="AK49" i="31" s="1"/>
  <c r="AL49" i="31" s="1"/>
  <c r="AM49" i="31" s="1"/>
  <c r="AN49" i="31" s="1"/>
  <c r="AO49" i="31" s="1"/>
  <c r="AP49" i="31" s="1"/>
  <c r="AQ49" i="31" s="1"/>
  <c r="AR49" i="31" s="1"/>
  <c r="AS49" i="31" s="1"/>
  <c r="AT49" i="31" s="1"/>
  <c r="AU49" i="31" s="1"/>
  <c r="AV49" i="31" s="1"/>
  <c r="AW49" i="31" s="1"/>
  <c r="AX49" i="31" s="1"/>
  <c r="AY49" i="31" s="1"/>
  <c r="AZ49" i="31" s="1"/>
  <c r="BA49" i="31" s="1"/>
  <c r="BB49" i="31" s="1"/>
  <c r="BC49" i="31" s="1"/>
  <c r="BD49" i="31" s="1"/>
  <c r="BE49" i="31" s="1"/>
  <c r="BF49" i="31" s="1"/>
  <c r="BG49" i="31" s="1"/>
  <c r="BH49" i="31" s="1"/>
  <c r="BI49" i="31" s="1"/>
  <c r="BJ49" i="31" s="1"/>
  <c r="BK49" i="31" s="1"/>
  <c r="C34" i="26"/>
  <c r="C39" i="26" s="1"/>
  <c r="C12" i="26"/>
  <c r="C17" i="26" s="1"/>
  <c r="H34" i="26"/>
  <c r="K35" i="26"/>
  <c r="F34" i="26"/>
  <c r="K13" i="26"/>
  <c r="F12" i="26"/>
  <c r="G35" i="26"/>
  <c r="G13" i="26"/>
  <c r="K33" i="26"/>
  <c r="K19" i="86"/>
  <c r="J33" i="26"/>
  <c r="L35" i="26"/>
  <c r="L34" i="26"/>
  <c r="C13" i="26"/>
  <c r="C18" i="26" s="1"/>
  <c r="C33" i="26"/>
  <c r="C35" i="26"/>
  <c r="C40" i="26" s="1"/>
  <c r="D25" i="31"/>
  <c r="D10" i="31" s="1"/>
  <c r="B57" i="22" s="1"/>
  <c r="J12" i="26"/>
  <c r="H35" i="26"/>
  <c r="H13" i="26"/>
  <c r="J34" i="26"/>
  <c r="J25" i="31"/>
  <c r="J10" i="31" s="1"/>
  <c r="H57" i="22" s="1"/>
  <c r="I35" i="26"/>
  <c r="I13" i="26"/>
  <c r="C24" i="31"/>
  <c r="A22" i="31"/>
  <c r="K25" i="31"/>
  <c r="K10" i="31" s="1"/>
  <c r="I57" i="22" s="1"/>
  <c r="G25" i="31"/>
  <c r="G10" i="31" s="1"/>
  <c r="E57" i="22" s="1"/>
  <c r="I25" i="31"/>
  <c r="I10" i="31" s="1"/>
  <c r="G57" i="22" s="1"/>
  <c r="L13" i="26"/>
  <c r="K12" i="26"/>
  <c r="H33" i="26"/>
  <c r="H19" i="86"/>
  <c r="K18" i="88"/>
  <c r="K26" i="88" s="1"/>
  <c r="L25" i="31"/>
  <c r="L10" i="31" s="1"/>
  <c r="J57" i="22" s="1"/>
  <c r="F25" i="31"/>
  <c r="F10" i="31" s="1"/>
  <c r="D57" i="22" s="1"/>
  <c r="D107" i="22" s="1"/>
  <c r="D11" i="99" s="1"/>
  <c r="D12" i="99" s="1"/>
  <c r="C22" i="31"/>
  <c r="E13" i="26"/>
  <c r="E35" i="26"/>
  <c r="M25" i="31"/>
  <c r="M10" i="31" s="1"/>
  <c r="K57" i="22" s="1"/>
  <c r="J13" i="26"/>
  <c r="G12" i="26"/>
  <c r="L12" i="26"/>
  <c r="E25" i="31"/>
  <c r="E10" i="31" s="1"/>
  <c r="C57" i="22" s="1"/>
  <c r="A23" i="31"/>
  <c r="H25" i="31"/>
  <c r="H10" i="31" s="1"/>
  <c r="F57" i="22" s="1"/>
  <c r="I12" i="26"/>
  <c r="J35" i="26"/>
  <c r="A24" i="31"/>
  <c r="C23" i="31"/>
  <c r="G34" i="26"/>
  <c r="I34" i="26"/>
  <c r="G58" i="22"/>
  <c r="I58" i="22"/>
  <c r="K58" i="22"/>
  <c r="H58" i="22"/>
  <c r="J58" i="22"/>
  <c r="G26" i="91"/>
  <c r="C22" i="91"/>
  <c r="D22" i="91" s="1"/>
  <c r="E22" i="91" s="1"/>
  <c r="F22" i="91" s="1"/>
  <c r="G22" i="91" s="1"/>
  <c r="H22" i="91" s="1"/>
  <c r="I22" i="91" s="1"/>
  <c r="J22" i="91" s="1"/>
  <c r="K22" i="91" s="1"/>
  <c r="L22" i="91" s="1"/>
  <c r="M22" i="91" s="1"/>
  <c r="N22" i="91" s="1"/>
  <c r="O22" i="91" s="1"/>
  <c r="P22" i="91" s="1"/>
  <c r="Q22" i="91" s="1"/>
  <c r="R22" i="91" s="1"/>
  <c r="S22" i="91" s="1"/>
  <c r="T22" i="91" s="1"/>
  <c r="U22" i="91" s="1"/>
  <c r="V22" i="91" s="1"/>
  <c r="W22" i="91" s="1"/>
  <c r="X22" i="91" s="1"/>
  <c r="Y22" i="91" s="1"/>
  <c r="Z22" i="91" s="1"/>
  <c r="AA22" i="91" s="1"/>
  <c r="AB22" i="91" s="1"/>
  <c r="B18" i="91"/>
  <c r="K26" i="91"/>
  <c r="J26" i="91"/>
  <c r="L26" i="91"/>
  <c r="H26" i="91"/>
  <c r="I26" i="91"/>
  <c r="G26" i="88"/>
  <c r="C22" i="88"/>
  <c r="D22" i="88" s="1"/>
  <c r="E22" i="88" s="1"/>
  <c r="F22" i="88" s="1"/>
  <c r="G22" i="88" s="1"/>
  <c r="I26" i="88"/>
  <c r="J26" i="88"/>
  <c r="F26" i="88"/>
  <c r="L26" i="88"/>
  <c r="G33" i="26"/>
  <c r="D23" i="86"/>
  <c r="E23" i="86" s="1"/>
  <c r="F23" i="86" s="1"/>
  <c r="D13" i="26"/>
  <c r="D35" i="26"/>
  <c r="D12" i="26"/>
  <c r="D34" i="26"/>
  <c r="F13" i="26"/>
  <c r="F35" i="26"/>
  <c r="E12" i="26"/>
  <c r="E34" i="26"/>
  <c r="F33" i="26"/>
  <c r="E33" i="26"/>
  <c r="D33" i="26"/>
  <c r="H18" i="31"/>
  <c r="H9" i="31" s="1"/>
  <c r="C4" i="64"/>
  <c r="D4" i="64" s="1"/>
  <c r="E4" i="64" s="1"/>
  <c r="G18" i="31"/>
  <c r="G9" i="31" s="1"/>
  <c r="A17" i="31"/>
  <c r="A55" i="31"/>
  <c r="A15" i="31"/>
  <c r="A16" i="31"/>
  <c r="E18" i="31"/>
  <c r="E9" i="31" s="1"/>
  <c r="C16" i="31"/>
  <c r="C15" i="31"/>
  <c r="C17" i="31"/>
  <c r="F18" i="31"/>
  <c r="F9" i="31" s="1"/>
  <c r="K27" i="86" l="1"/>
  <c r="I27" i="86"/>
  <c r="H27" i="86"/>
  <c r="C4" i="37"/>
  <c r="C26" i="85" s="1"/>
  <c r="B25" i="22" s="1"/>
  <c r="H22" i="88"/>
  <c r="I22" i="88" s="1"/>
  <c r="J22" i="88" s="1"/>
  <c r="K22" i="88" s="1"/>
  <c r="L22" i="88" s="1"/>
  <c r="M22" i="88" s="1"/>
  <c r="N22" i="88" s="1"/>
  <c r="O22" i="88" s="1"/>
  <c r="P22" i="88" s="1"/>
  <c r="Q22" i="88" s="1"/>
  <c r="R22" i="88" s="1"/>
  <c r="S22" i="88" s="1"/>
  <c r="T22" i="88" s="1"/>
  <c r="U22" i="88" s="1"/>
  <c r="V22" i="88" s="1"/>
  <c r="W22" i="88" s="1"/>
  <c r="X22" i="88" s="1"/>
  <c r="Y22" i="88" s="1"/>
  <c r="Z22" i="88" s="1"/>
  <c r="AA22" i="88" s="1"/>
  <c r="AB22" i="88" s="1"/>
  <c r="B18" i="88"/>
  <c r="F10" i="26"/>
  <c r="K10" i="26"/>
  <c r="K32" i="26"/>
  <c r="L32" i="26"/>
  <c r="J10" i="26"/>
  <c r="J8" i="31"/>
  <c r="H54" i="22" s="1"/>
  <c r="H55" i="22" s="1"/>
  <c r="C21" i="26"/>
  <c r="D6" i="26" s="1"/>
  <c r="C10" i="26"/>
  <c r="J32" i="26"/>
  <c r="K8" i="31"/>
  <c r="I54" i="22" s="1"/>
  <c r="I55" i="22" s="1"/>
  <c r="L8" i="31"/>
  <c r="J54" i="22" s="1"/>
  <c r="J55" i="22" s="1"/>
  <c r="H10" i="26"/>
  <c r="I10" i="26"/>
  <c r="C25" i="31"/>
  <c r="I32" i="26"/>
  <c r="H32" i="26"/>
  <c r="I8" i="31"/>
  <c r="G54" i="22" s="1"/>
  <c r="G55" i="22" s="1"/>
  <c r="A25" i="31"/>
  <c r="M8" i="31"/>
  <c r="K54" i="22" s="1"/>
  <c r="K55" i="22" s="1"/>
  <c r="L10" i="26"/>
  <c r="E10" i="26"/>
  <c r="B58" i="22"/>
  <c r="C45" i="26"/>
  <c r="D30" i="26" s="1"/>
  <c r="C5" i="92"/>
  <c r="C23" i="26"/>
  <c r="D8" i="26" s="1"/>
  <c r="C4" i="92"/>
  <c r="C26" i="90" s="1"/>
  <c r="C44" i="26"/>
  <c r="D29" i="26" s="1"/>
  <c r="C5" i="89"/>
  <c r="C22" i="26"/>
  <c r="D7" i="26" s="1"/>
  <c r="C4" i="89"/>
  <c r="C26" i="87" s="1"/>
  <c r="C5" i="37"/>
  <c r="H8" i="31"/>
  <c r="F54" i="22" s="1"/>
  <c r="F55" i="22" s="1"/>
  <c r="F58" i="22"/>
  <c r="F8" i="31"/>
  <c r="D54" i="22" s="1"/>
  <c r="D55" i="22" s="1"/>
  <c r="D92" i="22" s="1"/>
  <c r="D58" i="22"/>
  <c r="G8" i="31"/>
  <c r="E54" i="22" s="1"/>
  <c r="E55" i="22" s="1"/>
  <c r="E58" i="22"/>
  <c r="E8" i="31"/>
  <c r="C54" i="22" s="1"/>
  <c r="C55" i="22" s="1"/>
  <c r="G27" i="86"/>
  <c r="B19" i="86"/>
  <c r="E32" i="26"/>
  <c r="G23" i="86"/>
  <c r="H23" i="86" s="1"/>
  <c r="I23" i="86" s="1"/>
  <c r="J23" i="86" s="1"/>
  <c r="K23" i="86" s="1"/>
  <c r="L23" i="86" s="1"/>
  <c r="M23" i="86" s="1"/>
  <c r="N23" i="86" s="1"/>
  <c r="O23" i="86" s="1"/>
  <c r="P23" i="86" s="1"/>
  <c r="Q23" i="86" s="1"/>
  <c r="R23" i="86" s="1"/>
  <c r="S23" i="86" s="1"/>
  <c r="T23" i="86" s="1"/>
  <c r="U23" i="86" s="1"/>
  <c r="V23" i="86" s="1"/>
  <c r="W23" i="86" s="1"/>
  <c r="X23" i="86" s="1"/>
  <c r="Y23" i="86" s="1"/>
  <c r="Z23" i="86" s="1"/>
  <c r="AA23" i="86" s="1"/>
  <c r="AB23" i="86" s="1"/>
  <c r="F32" i="26"/>
  <c r="D32" i="26"/>
  <c r="D10" i="26"/>
  <c r="G10" i="26"/>
  <c r="G32" i="26"/>
  <c r="C32" i="26"/>
  <c r="C43" i="26"/>
  <c r="C37" i="26"/>
  <c r="C15" i="26"/>
  <c r="C10" i="31"/>
  <c r="C9" i="31"/>
  <c r="C18" i="31"/>
  <c r="A18" i="31"/>
  <c r="C14" i="64"/>
  <c r="D8" i="31"/>
  <c r="B54" i="22" s="1"/>
  <c r="D114" i="98" l="1"/>
  <c r="E92" i="22"/>
  <c r="E114" i="98" s="1"/>
  <c r="D76" i="22"/>
  <c r="D78" i="22"/>
  <c r="B26" i="22"/>
  <c r="B27" i="22"/>
  <c r="B55" i="22"/>
  <c r="D99" i="63"/>
  <c r="C42" i="26"/>
  <c r="D28" i="26"/>
  <c r="D18" i="26"/>
  <c r="D17" i="26"/>
  <c r="D39" i="26"/>
  <c r="C20" i="26"/>
  <c r="C3" i="64"/>
  <c r="C5" i="64" s="1"/>
  <c r="C12" i="64" s="1"/>
  <c r="C8" i="31"/>
  <c r="D14" i="64"/>
  <c r="E78" i="22" l="1"/>
  <c r="D63" i="98"/>
  <c r="E76" i="22"/>
  <c r="D53" i="98"/>
  <c r="F92" i="22"/>
  <c r="F114" i="98" s="1"/>
  <c r="D23" i="26"/>
  <c r="E8" i="26" s="1"/>
  <c r="E18" i="26" s="1"/>
  <c r="D4" i="92"/>
  <c r="D26" i="90" s="1"/>
  <c r="D44" i="26"/>
  <c r="E29" i="26" s="1"/>
  <c r="E39" i="26" s="1"/>
  <c r="D5" i="89"/>
  <c r="D22" i="26"/>
  <c r="E7" i="26" s="1"/>
  <c r="E17" i="26" s="1"/>
  <c r="D4" i="89"/>
  <c r="D26" i="87" s="1"/>
  <c r="D5" i="37"/>
  <c r="D21" i="26"/>
  <c r="D4" i="37"/>
  <c r="D26" i="85" s="1"/>
  <c r="C25" i="22" s="1"/>
  <c r="D27" i="26"/>
  <c r="D40" i="26"/>
  <c r="D15" i="26"/>
  <c r="D3" i="64"/>
  <c r="E3" i="64" s="1"/>
  <c r="E14" i="64"/>
  <c r="F78" i="22" l="1"/>
  <c r="E63" i="98"/>
  <c r="F76" i="22"/>
  <c r="E53" i="98"/>
  <c r="G92" i="22"/>
  <c r="G114" i="98" s="1"/>
  <c r="C26" i="22"/>
  <c r="C27" i="22"/>
  <c r="C21" i="64"/>
  <c r="D45" i="26"/>
  <c r="E30" i="26" s="1"/>
  <c r="E40" i="26" s="1"/>
  <c r="D5" i="92"/>
  <c r="E23" i="26"/>
  <c r="F8" i="26" s="1"/>
  <c r="F18" i="26" s="1"/>
  <c r="E4" i="92"/>
  <c r="E44" i="26"/>
  <c r="F29" i="26" s="1"/>
  <c r="F39" i="26" s="1"/>
  <c r="E5" i="89"/>
  <c r="E22" i="26"/>
  <c r="F7" i="26" s="1"/>
  <c r="F17" i="26" s="1"/>
  <c r="E4" i="89"/>
  <c r="C26" i="88"/>
  <c r="H99" i="63"/>
  <c r="D37" i="26"/>
  <c r="D43" i="26"/>
  <c r="D5" i="64"/>
  <c r="D12" i="64" s="1"/>
  <c r="F3" i="64"/>
  <c r="E5" i="64"/>
  <c r="E12" i="64" s="1"/>
  <c r="F14" i="64"/>
  <c r="G78" i="22" l="1"/>
  <c r="F63" i="98"/>
  <c r="G76" i="22"/>
  <c r="F53" i="98"/>
  <c r="H92" i="22"/>
  <c r="H114" i="98" s="1"/>
  <c r="C24" i="22"/>
  <c r="C49" i="22" s="1"/>
  <c r="C22" i="64"/>
  <c r="E45" i="26"/>
  <c r="F30" i="26" s="1"/>
  <c r="F40" i="26" s="1"/>
  <c r="E5" i="92"/>
  <c r="F23" i="26"/>
  <c r="G8" i="26" s="1"/>
  <c r="G18" i="26" s="1"/>
  <c r="F4" i="92"/>
  <c r="F44" i="26"/>
  <c r="G29" i="26" s="1"/>
  <c r="G39" i="26" s="1"/>
  <c r="F5" i="89"/>
  <c r="F22" i="26"/>
  <c r="G7" i="26" s="1"/>
  <c r="G17" i="26" s="1"/>
  <c r="F4" i="89"/>
  <c r="D42" i="26"/>
  <c r="E28" i="26"/>
  <c r="F4" i="64"/>
  <c r="F5" i="64" s="1"/>
  <c r="F12" i="64" s="1"/>
  <c r="G14" i="64"/>
  <c r="G3" i="64"/>
  <c r="H78" i="22" l="1"/>
  <c r="G63" i="98"/>
  <c r="H76" i="22"/>
  <c r="G53" i="98"/>
  <c r="I92" i="22"/>
  <c r="I114" i="98" s="1"/>
  <c r="D22" i="64"/>
  <c r="F45" i="26"/>
  <c r="G30" i="26" s="1"/>
  <c r="G40" i="26" s="1"/>
  <c r="F5" i="92"/>
  <c r="G23" i="26"/>
  <c r="H8" i="26" s="1"/>
  <c r="H18" i="26" s="1"/>
  <c r="G4" i="92"/>
  <c r="G44" i="26"/>
  <c r="H29" i="26" s="1"/>
  <c r="H39" i="26" s="1"/>
  <c r="G5" i="89"/>
  <c r="G22" i="26"/>
  <c r="H7" i="26" s="1"/>
  <c r="H17" i="26" s="1"/>
  <c r="G4" i="89"/>
  <c r="D5" i="26"/>
  <c r="H14" i="64"/>
  <c r="H3" i="64"/>
  <c r="I78" i="22" l="1"/>
  <c r="H63" i="98"/>
  <c r="I76" i="22"/>
  <c r="H53" i="98"/>
  <c r="J92" i="22"/>
  <c r="J114" i="98" s="1"/>
  <c r="G45" i="26"/>
  <c r="H30" i="26" s="1"/>
  <c r="H40" i="26" s="1"/>
  <c r="G5" i="92"/>
  <c r="H23" i="26"/>
  <c r="I8" i="26" s="1"/>
  <c r="I18" i="26" s="1"/>
  <c r="H4" i="92"/>
  <c r="H44" i="26"/>
  <c r="I29" i="26" s="1"/>
  <c r="I39" i="26" s="1"/>
  <c r="H5" i="89"/>
  <c r="H22" i="26"/>
  <c r="I7" i="26" s="1"/>
  <c r="I17" i="26" s="1"/>
  <c r="H4" i="89"/>
  <c r="E6" i="26"/>
  <c r="D20" i="26"/>
  <c r="I14" i="64"/>
  <c r="I3" i="64"/>
  <c r="J78" i="22" l="1"/>
  <c r="I63" i="98"/>
  <c r="J76" i="22"/>
  <c r="I53" i="98"/>
  <c r="K92" i="22"/>
  <c r="K114" i="98" s="1"/>
  <c r="H45" i="26"/>
  <c r="I30" i="26" s="1"/>
  <c r="I40" i="26" s="1"/>
  <c r="H5" i="92"/>
  <c r="I23" i="26"/>
  <c r="J8" i="26" s="1"/>
  <c r="J18" i="26" s="1"/>
  <c r="I4" i="92"/>
  <c r="I44" i="26"/>
  <c r="J29" i="26" s="1"/>
  <c r="J39" i="26" s="1"/>
  <c r="I5" i="89"/>
  <c r="I22" i="26"/>
  <c r="J7" i="26" s="1"/>
  <c r="J17" i="26" s="1"/>
  <c r="I4" i="89"/>
  <c r="E5" i="26"/>
  <c r="J3" i="64"/>
  <c r="J14" i="64"/>
  <c r="E84" i="63"/>
  <c r="K78" i="22" l="1"/>
  <c r="J63" i="98"/>
  <c r="K76" i="22"/>
  <c r="J53" i="98"/>
  <c r="L92" i="22"/>
  <c r="L114" i="98" s="1"/>
  <c r="I45" i="26"/>
  <c r="J30" i="26" s="1"/>
  <c r="J40" i="26" s="1"/>
  <c r="I5" i="92"/>
  <c r="J23" i="26"/>
  <c r="K8" i="26" s="1"/>
  <c r="K18" i="26" s="1"/>
  <c r="J4" i="92"/>
  <c r="J44" i="26"/>
  <c r="K29" i="26" s="1"/>
  <c r="K39" i="26" s="1"/>
  <c r="J5" i="89"/>
  <c r="J22" i="26"/>
  <c r="K7" i="26" s="1"/>
  <c r="K17" i="26" s="1"/>
  <c r="J4" i="89"/>
  <c r="E26" i="87"/>
  <c r="E26" i="90"/>
  <c r="E5" i="37"/>
  <c r="E15" i="26"/>
  <c r="I99" i="63" s="1"/>
  <c r="E4" i="37"/>
  <c r="E26" i="85" s="1"/>
  <c r="D25" i="22" s="1"/>
  <c r="D95" i="22" s="1"/>
  <c r="E37" i="26"/>
  <c r="E27" i="26"/>
  <c r="E21" i="26"/>
  <c r="F6" i="26" s="1"/>
  <c r="K3" i="64"/>
  <c r="K14" i="64"/>
  <c r="F84" i="63"/>
  <c r="C117" i="98" l="1"/>
  <c r="D116" i="98"/>
  <c r="D117" i="98" s="1"/>
  <c r="L78" i="22"/>
  <c r="K63" i="98"/>
  <c r="L76" i="22"/>
  <c r="K53" i="98"/>
  <c r="M92" i="22"/>
  <c r="M114" i="98" s="1"/>
  <c r="D96" i="22"/>
  <c r="D27" i="22"/>
  <c r="D26" i="22"/>
  <c r="J45" i="26"/>
  <c r="K30" i="26" s="1"/>
  <c r="K40" i="26" s="1"/>
  <c r="J5" i="92"/>
  <c r="K23" i="26"/>
  <c r="L8" i="26" s="1"/>
  <c r="L18" i="26" s="1"/>
  <c r="K4" i="92"/>
  <c r="K44" i="26"/>
  <c r="L29" i="26" s="1"/>
  <c r="L39" i="26" s="1"/>
  <c r="K5" i="89"/>
  <c r="K22" i="26"/>
  <c r="L7" i="26" s="1"/>
  <c r="L17" i="26" s="1"/>
  <c r="K4" i="89"/>
  <c r="E43" i="26"/>
  <c r="F16" i="26"/>
  <c r="E20" i="26"/>
  <c r="G4" i="64"/>
  <c r="F5" i="26"/>
  <c r="L14" i="64"/>
  <c r="L3" i="64"/>
  <c r="M78" i="22" l="1"/>
  <c r="L63" i="98"/>
  <c r="M76" i="22"/>
  <c r="L53" i="98"/>
  <c r="N92" i="22"/>
  <c r="N114" i="98" s="1"/>
  <c r="D24" i="22"/>
  <c r="D49" i="22" s="1"/>
  <c r="K45" i="26"/>
  <c r="L30" i="26" s="1"/>
  <c r="L40" i="26" s="1"/>
  <c r="K5" i="92"/>
  <c r="L23" i="26"/>
  <c r="M8" i="26" s="1"/>
  <c r="M18" i="26" s="1"/>
  <c r="L4" i="92"/>
  <c r="L44" i="26"/>
  <c r="M29" i="26" s="1"/>
  <c r="M39" i="26" s="1"/>
  <c r="L5" i="89"/>
  <c r="L22" i="26"/>
  <c r="M7" i="26" s="1"/>
  <c r="M17" i="26" s="1"/>
  <c r="L4" i="89"/>
  <c r="F26" i="87"/>
  <c r="F26" i="90"/>
  <c r="F15" i="26"/>
  <c r="F4" i="37"/>
  <c r="F26" i="85" s="1"/>
  <c r="E25" i="22" s="1"/>
  <c r="E42" i="26"/>
  <c r="F28" i="26"/>
  <c r="F38" i="26" s="1"/>
  <c r="G5" i="64"/>
  <c r="G12" i="64" s="1"/>
  <c r="F21" i="26"/>
  <c r="G6" i="26" s="1"/>
  <c r="M3" i="64"/>
  <c r="M14" i="64"/>
  <c r="E95" i="22" l="1"/>
  <c r="E116" i="98" s="1"/>
  <c r="E117" i="98" s="1"/>
  <c r="E26" i="99"/>
  <c r="N78" i="22"/>
  <c r="M63" i="98"/>
  <c r="N76" i="22"/>
  <c r="M53" i="98"/>
  <c r="O92" i="22"/>
  <c r="O114" i="98" s="1"/>
  <c r="E27" i="22"/>
  <c r="E26" i="22"/>
  <c r="L45" i="26"/>
  <c r="M30" i="26" s="1"/>
  <c r="M40" i="26" s="1"/>
  <c r="L5" i="92"/>
  <c r="M23" i="26"/>
  <c r="N8" i="26" s="1"/>
  <c r="N18" i="26" s="1"/>
  <c r="M4" i="92"/>
  <c r="M44" i="26"/>
  <c r="N29" i="26" s="1"/>
  <c r="N39" i="26" s="1"/>
  <c r="M5" i="89"/>
  <c r="M22" i="26"/>
  <c r="N7" i="26" s="1"/>
  <c r="N17" i="26" s="1"/>
  <c r="M4" i="89"/>
  <c r="F37" i="26"/>
  <c r="F5" i="37"/>
  <c r="J99" i="63"/>
  <c r="F27" i="26"/>
  <c r="F43" i="26"/>
  <c r="G16" i="26"/>
  <c r="F20" i="26"/>
  <c r="G5" i="26"/>
  <c r="N14" i="64"/>
  <c r="N3" i="64"/>
  <c r="E96" i="22" l="1"/>
  <c r="O78" i="22"/>
  <c r="N63" i="98"/>
  <c r="O76" i="22"/>
  <c r="N53" i="98"/>
  <c r="P92" i="22"/>
  <c r="P114" i="98" s="1"/>
  <c r="E24" i="22"/>
  <c r="E49" i="22" s="1"/>
  <c r="M45" i="26"/>
  <c r="N30" i="26" s="1"/>
  <c r="N40" i="26" s="1"/>
  <c r="M5" i="92"/>
  <c r="N23" i="26"/>
  <c r="O8" i="26" s="1"/>
  <c r="O18" i="26" s="1"/>
  <c r="N4" i="92"/>
  <c r="N44" i="26"/>
  <c r="O29" i="26" s="1"/>
  <c r="O39" i="26" s="1"/>
  <c r="N5" i="89"/>
  <c r="N22" i="26"/>
  <c r="O7" i="26" s="1"/>
  <c r="O17" i="26" s="1"/>
  <c r="N4" i="89"/>
  <c r="G26" i="87"/>
  <c r="G26" i="90"/>
  <c r="H4" i="64"/>
  <c r="H5" i="64" s="1"/>
  <c r="H12" i="64" s="1"/>
  <c r="G15" i="26"/>
  <c r="K99" i="63" s="1"/>
  <c r="G4" i="37"/>
  <c r="G26" i="85" s="1"/>
  <c r="F25" i="22" s="1"/>
  <c r="F42" i="26"/>
  <c r="G28" i="26"/>
  <c r="G38" i="26" s="1"/>
  <c r="G21" i="26"/>
  <c r="G20" i="26" s="1"/>
  <c r="O3" i="64"/>
  <c r="O14" i="64"/>
  <c r="F95" i="22" l="1"/>
  <c r="F116" i="98" s="1"/>
  <c r="F117" i="98" s="1"/>
  <c r="F26" i="99"/>
  <c r="P78" i="22"/>
  <c r="O63" i="98"/>
  <c r="P76" i="22"/>
  <c r="O53" i="98"/>
  <c r="Q92" i="22"/>
  <c r="Q114" i="98" s="1"/>
  <c r="F27" i="22"/>
  <c r="F26" i="22"/>
  <c r="N45" i="26"/>
  <c r="O30" i="26" s="1"/>
  <c r="O40" i="26" s="1"/>
  <c r="N5" i="92"/>
  <c r="O23" i="26"/>
  <c r="P8" i="26" s="1"/>
  <c r="P18" i="26" s="1"/>
  <c r="O4" i="92"/>
  <c r="O44" i="26"/>
  <c r="P29" i="26" s="1"/>
  <c r="P39" i="26" s="1"/>
  <c r="O5" i="89"/>
  <c r="O22" i="26"/>
  <c r="P7" i="26" s="1"/>
  <c r="P17" i="26" s="1"/>
  <c r="O4" i="89"/>
  <c r="G37" i="26"/>
  <c r="G5" i="37"/>
  <c r="G27" i="26"/>
  <c r="G43" i="26"/>
  <c r="H6" i="26"/>
  <c r="I4" i="64"/>
  <c r="P3" i="64"/>
  <c r="P14" i="64"/>
  <c r="F96" i="22" l="1"/>
  <c r="Q78" i="22"/>
  <c r="P63" i="98"/>
  <c r="Q76" i="22"/>
  <c r="P53" i="98"/>
  <c r="R92" i="22"/>
  <c r="R114" i="98" s="1"/>
  <c r="F24" i="22"/>
  <c r="F49" i="22" s="1"/>
  <c r="O45" i="26"/>
  <c r="P30" i="26" s="1"/>
  <c r="P40" i="26" s="1"/>
  <c r="O5" i="92"/>
  <c r="P23" i="26"/>
  <c r="Q8" i="26" s="1"/>
  <c r="Q18" i="26" s="1"/>
  <c r="P4" i="92"/>
  <c r="P44" i="26"/>
  <c r="Q29" i="26" s="1"/>
  <c r="Q39" i="26" s="1"/>
  <c r="P5" i="89"/>
  <c r="P22" i="26"/>
  <c r="Q7" i="26" s="1"/>
  <c r="Q17" i="26" s="1"/>
  <c r="P4" i="89"/>
  <c r="G42" i="26"/>
  <c r="H28" i="26"/>
  <c r="H16" i="26"/>
  <c r="H5" i="26"/>
  <c r="I5" i="64"/>
  <c r="I12" i="64" s="1"/>
  <c r="Q14" i="64"/>
  <c r="Q3" i="64"/>
  <c r="R78" i="22" l="1"/>
  <c r="Q63" i="98"/>
  <c r="R76" i="22"/>
  <c r="Q53" i="98"/>
  <c r="S92" i="22"/>
  <c r="S114" i="98" s="1"/>
  <c r="P45" i="26"/>
  <c r="Q30" i="26" s="1"/>
  <c r="Q40" i="26" s="1"/>
  <c r="P5" i="92"/>
  <c r="Q23" i="26"/>
  <c r="R8" i="26" s="1"/>
  <c r="R18" i="26" s="1"/>
  <c r="Q4" i="92"/>
  <c r="Q44" i="26"/>
  <c r="R29" i="26" s="1"/>
  <c r="R39" i="26" s="1"/>
  <c r="Q5" i="89"/>
  <c r="Q22" i="26"/>
  <c r="R7" i="26" s="1"/>
  <c r="R17" i="26" s="1"/>
  <c r="Q4" i="89"/>
  <c r="H26" i="87"/>
  <c r="H26" i="90"/>
  <c r="H15" i="26"/>
  <c r="H4" i="37"/>
  <c r="H26" i="85" s="1"/>
  <c r="G25" i="22" s="1"/>
  <c r="H21" i="26"/>
  <c r="H20" i="26" s="1"/>
  <c r="H38" i="26"/>
  <c r="H27" i="26"/>
  <c r="R14" i="64"/>
  <c r="R3" i="64"/>
  <c r="G95" i="22" l="1"/>
  <c r="G116" i="98" s="1"/>
  <c r="G117" i="98" s="1"/>
  <c r="G26" i="99"/>
  <c r="S78" i="22"/>
  <c r="R63" i="98"/>
  <c r="S76" i="22"/>
  <c r="R53" i="98"/>
  <c r="T92" i="22"/>
  <c r="T114" i="98" s="1"/>
  <c r="G27" i="22"/>
  <c r="G26" i="22"/>
  <c r="Q45" i="26"/>
  <c r="R30" i="26" s="1"/>
  <c r="R40" i="26" s="1"/>
  <c r="Q5" i="92"/>
  <c r="R23" i="26"/>
  <c r="S8" i="26" s="1"/>
  <c r="S18" i="26" s="1"/>
  <c r="R4" i="92"/>
  <c r="R44" i="26"/>
  <c r="S29" i="26" s="1"/>
  <c r="S39" i="26" s="1"/>
  <c r="R5" i="89"/>
  <c r="R22" i="26"/>
  <c r="S7" i="26" s="1"/>
  <c r="S17" i="26" s="1"/>
  <c r="R4" i="89"/>
  <c r="H37" i="26"/>
  <c r="H5" i="37"/>
  <c r="L99" i="63"/>
  <c r="I6" i="26"/>
  <c r="H43" i="26"/>
  <c r="S3" i="64"/>
  <c r="S14" i="64"/>
  <c r="G96" i="22" l="1"/>
  <c r="T78" i="22"/>
  <c r="S63" i="98"/>
  <c r="T76" i="22"/>
  <c r="S53" i="98"/>
  <c r="U92" i="22"/>
  <c r="U114" i="98" s="1"/>
  <c r="G24" i="22"/>
  <c r="G49" i="22" s="1"/>
  <c r="R45" i="26"/>
  <c r="S30" i="26" s="1"/>
  <c r="S40" i="26" s="1"/>
  <c r="R5" i="92"/>
  <c r="S23" i="26"/>
  <c r="T8" i="26" s="1"/>
  <c r="T18" i="26" s="1"/>
  <c r="S4" i="92"/>
  <c r="S44" i="26"/>
  <c r="T29" i="26" s="1"/>
  <c r="T39" i="26" s="1"/>
  <c r="S5" i="89"/>
  <c r="S22" i="26"/>
  <c r="T7" i="26" s="1"/>
  <c r="T17" i="26" s="1"/>
  <c r="S4" i="89"/>
  <c r="J4" i="64"/>
  <c r="J5" i="64" s="1"/>
  <c r="J12" i="64" s="1"/>
  <c r="H42" i="26"/>
  <c r="I28" i="26"/>
  <c r="I38" i="26" s="1"/>
  <c r="I16" i="26"/>
  <c r="I5" i="26"/>
  <c r="T3" i="64"/>
  <c r="T14" i="64"/>
  <c r="U78" i="22" l="1"/>
  <c r="T63" i="98"/>
  <c r="U76" i="22"/>
  <c r="T53" i="98"/>
  <c r="V92" i="22"/>
  <c r="V114" i="98" s="1"/>
  <c r="S45" i="26"/>
  <c r="T30" i="26" s="1"/>
  <c r="T40" i="26" s="1"/>
  <c r="S5" i="92"/>
  <c r="T23" i="26"/>
  <c r="U8" i="26" s="1"/>
  <c r="U18" i="26" s="1"/>
  <c r="T4" i="92"/>
  <c r="T44" i="26"/>
  <c r="U29" i="26" s="1"/>
  <c r="U39" i="26" s="1"/>
  <c r="T5" i="89"/>
  <c r="T22" i="26"/>
  <c r="U7" i="26" s="1"/>
  <c r="U17" i="26" s="1"/>
  <c r="T4" i="89"/>
  <c r="I26" i="87"/>
  <c r="I26" i="90"/>
  <c r="I37" i="26"/>
  <c r="I5" i="37"/>
  <c r="I15" i="26"/>
  <c r="I4" i="37"/>
  <c r="I26" i="85" s="1"/>
  <c r="H25" i="22" s="1"/>
  <c r="I27" i="26"/>
  <c r="I21" i="26"/>
  <c r="J6" i="26" s="1"/>
  <c r="J5" i="26" s="1"/>
  <c r="I43" i="26"/>
  <c r="U3" i="64"/>
  <c r="U14" i="64"/>
  <c r="H95" i="22" l="1"/>
  <c r="H116" i="98" s="1"/>
  <c r="H117" i="98" s="1"/>
  <c r="H26" i="99"/>
  <c r="V78" i="22"/>
  <c r="U63" i="98"/>
  <c r="V76" i="22"/>
  <c r="U53" i="98"/>
  <c r="W92" i="22"/>
  <c r="W114" i="98" s="1"/>
  <c r="H27" i="22"/>
  <c r="H26" i="22"/>
  <c r="T45" i="26"/>
  <c r="U30" i="26" s="1"/>
  <c r="U40" i="26" s="1"/>
  <c r="T5" i="92"/>
  <c r="U23" i="26"/>
  <c r="V8" i="26" s="1"/>
  <c r="V18" i="26" s="1"/>
  <c r="U4" i="92"/>
  <c r="U44" i="26"/>
  <c r="V29" i="26" s="1"/>
  <c r="V39" i="26" s="1"/>
  <c r="U5" i="89"/>
  <c r="U22" i="26"/>
  <c r="V7" i="26" s="1"/>
  <c r="V17" i="26" s="1"/>
  <c r="U4" i="89"/>
  <c r="M99" i="63"/>
  <c r="K4" i="64" s="1"/>
  <c r="K5" i="64" s="1"/>
  <c r="K12" i="64" s="1"/>
  <c r="I42" i="26"/>
  <c r="J28" i="26"/>
  <c r="J38" i="26" s="1"/>
  <c r="I20" i="26"/>
  <c r="J16" i="26"/>
  <c r="H96" i="22" l="1"/>
  <c r="W78" i="22"/>
  <c r="V63" i="98"/>
  <c r="W76" i="22"/>
  <c r="V53" i="98"/>
  <c r="X92" i="22"/>
  <c r="X114" i="98" s="1"/>
  <c r="H24" i="22"/>
  <c r="H49" i="22" s="1"/>
  <c r="U45" i="26"/>
  <c r="V30" i="26" s="1"/>
  <c r="V40" i="26" s="1"/>
  <c r="U5" i="92"/>
  <c r="V23" i="26"/>
  <c r="W8" i="26" s="1"/>
  <c r="W18" i="26" s="1"/>
  <c r="V4" i="92"/>
  <c r="V44" i="26"/>
  <c r="W29" i="26" s="1"/>
  <c r="V5" i="89"/>
  <c r="V22" i="26"/>
  <c r="W7" i="26" s="1"/>
  <c r="V4" i="89"/>
  <c r="J26" i="87"/>
  <c r="J26" i="90"/>
  <c r="J37" i="26"/>
  <c r="J5" i="37"/>
  <c r="J15" i="26"/>
  <c r="J4" i="37"/>
  <c r="J26" i="85" s="1"/>
  <c r="I25" i="22" s="1"/>
  <c r="J43" i="26"/>
  <c r="J27" i="26"/>
  <c r="J21" i="26"/>
  <c r="I95" i="22" l="1"/>
  <c r="I96" i="22" s="1"/>
  <c r="I26" i="99"/>
  <c r="X78" i="22"/>
  <c r="W63" i="98"/>
  <c r="X76" i="22"/>
  <c r="W53" i="98"/>
  <c r="Y92" i="22"/>
  <c r="Y114" i="98" s="1"/>
  <c r="I27" i="22"/>
  <c r="I26" i="22"/>
  <c r="V45" i="26"/>
  <c r="W30" i="26" s="1"/>
  <c r="W40" i="26" s="1"/>
  <c r="V5" i="92"/>
  <c r="W23" i="26"/>
  <c r="X8" i="26" s="1"/>
  <c r="X18" i="26" s="1"/>
  <c r="W4" i="92"/>
  <c r="W39" i="26"/>
  <c r="W17" i="26"/>
  <c r="N99" i="63"/>
  <c r="L4" i="64" s="1"/>
  <c r="L5" i="64" s="1"/>
  <c r="L12" i="64" s="1"/>
  <c r="J42" i="26"/>
  <c r="K28" i="26"/>
  <c r="J20" i="26"/>
  <c r="K6" i="26"/>
  <c r="I116" i="98" l="1"/>
  <c r="I117" i="98" s="1"/>
  <c r="Y78" i="22"/>
  <c r="X63" i="98"/>
  <c r="Y76" i="22"/>
  <c r="X53" i="98"/>
  <c r="Z92" i="22"/>
  <c r="Z114" i="98" s="1"/>
  <c r="I24" i="22"/>
  <c r="I49" i="22" s="1"/>
  <c r="W45" i="26"/>
  <c r="X30" i="26" s="1"/>
  <c r="X40" i="26" s="1"/>
  <c r="W5" i="92"/>
  <c r="X23" i="26"/>
  <c r="Y8" i="26" s="1"/>
  <c r="Y18" i="26" s="1"/>
  <c r="X4" i="92"/>
  <c r="W44" i="26"/>
  <c r="X29" i="26" s="1"/>
  <c r="W5" i="89"/>
  <c r="W22" i="26"/>
  <c r="X7" i="26" s="1"/>
  <c r="W4" i="89"/>
  <c r="K5" i="26"/>
  <c r="K16" i="26"/>
  <c r="Z78" i="22" l="1"/>
  <c r="Y63" i="98"/>
  <c r="Z76" i="22"/>
  <c r="Y53" i="98"/>
  <c r="AA92" i="22"/>
  <c r="AA114" i="98" s="1"/>
  <c r="X45" i="26"/>
  <c r="Y30" i="26" s="1"/>
  <c r="Y40" i="26" s="1"/>
  <c r="X5" i="92"/>
  <c r="Y23" i="26"/>
  <c r="Z8" i="26" s="1"/>
  <c r="Z18" i="26" s="1"/>
  <c r="Y4" i="92"/>
  <c r="X39" i="26"/>
  <c r="X17" i="26"/>
  <c r="K26" i="87"/>
  <c r="K26" i="90"/>
  <c r="K15" i="26"/>
  <c r="K4" i="37"/>
  <c r="K26" i="85" s="1"/>
  <c r="J25" i="22" s="1"/>
  <c r="K21" i="26"/>
  <c r="K20" i="26" s="1"/>
  <c r="K27" i="26"/>
  <c r="K38" i="26"/>
  <c r="J95" i="22" l="1"/>
  <c r="J96" i="22" s="1"/>
  <c r="J26" i="99"/>
  <c r="AA78" i="22"/>
  <c r="AA63" i="98" s="1"/>
  <c r="Z63" i="98"/>
  <c r="AA76" i="22"/>
  <c r="AA53" i="98" s="1"/>
  <c r="Z53" i="98"/>
  <c r="J27" i="22"/>
  <c r="J26" i="22"/>
  <c r="Y45" i="26"/>
  <c r="Z30" i="26" s="1"/>
  <c r="Z40" i="26" s="1"/>
  <c r="Y5" i="92"/>
  <c r="Z23" i="26"/>
  <c r="AA8" i="26" s="1"/>
  <c r="AA18" i="26" s="1"/>
  <c r="Z4" i="92"/>
  <c r="X44" i="26"/>
  <c r="Y29" i="26" s="1"/>
  <c r="X5" i="89"/>
  <c r="X22" i="26"/>
  <c r="Y7" i="26" s="1"/>
  <c r="X4" i="89"/>
  <c r="O99" i="63"/>
  <c r="K37" i="26"/>
  <c r="K5" i="37"/>
  <c r="K43" i="26"/>
  <c r="L6" i="26"/>
  <c r="J116" i="98" l="1"/>
  <c r="J117" i="98" s="1"/>
  <c r="J24" i="22"/>
  <c r="J49" i="22" s="1"/>
  <c r="Z45" i="26"/>
  <c r="AA30" i="26" s="1"/>
  <c r="AA40" i="26" s="1"/>
  <c r="Z5" i="92"/>
  <c r="AA23" i="26"/>
  <c r="AB8" i="26" s="1"/>
  <c r="AB18" i="26" s="1"/>
  <c r="AA4" i="92"/>
  <c r="Y39" i="26"/>
  <c r="Y17" i="26"/>
  <c r="M4" i="64"/>
  <c r="M5" i="64" s="1"/>
  <c r="M12" i="64" s="1"/>
  <c r="K42" i="26"/>
  <c r="L28" i="26"/>
  <c r="L16" i="26"/>
  <c r="L5" i="26"/>
  <c r="AA45" i="26" l="1"/>
  <c r="AB30" i="26" s="1"/>
  <c r="AB40" i="26" s="1"/>
  <c r="AA5" i="92"/>
  <c r="AB23" i="26"/>
  <c r="AC8" i="26" s="1"/>
  <c r="AC18" i="26" s="1"/>
  <c r="AC23" i="26" s="1"/>
  <c r="AB4" i="92"/>
  <c r="Y44" i="26"/>
  <c r="Z29" i="26" s="1"/>
  <c r="Y5" i="89"/>
  <c r="Y22" i="26"/>
  <c r="Z7" i="26" s="1"/>
  <c r="Y4" i="89"/>
  <c r="L26" i="87"/>
  <c r="L26" i="90"/>
  <c r="L15" i="26"/>
  <c r="L4" i="37"/>
  <c r="L26" i="85" s="1"/>
  <c r="K25" i="22" s="1"/>
  <c r="L21" i="26"/>
  <c r="L38" i="26"/>
  <c r="L27" i="26"/>
  <c r="K95" i="22" l="1"/>
  <c r="K96" i="22" s="1"/>
  <c r="K26" i="99"/>
  <c r="K27" i="22"/>
  <c r="K26" i="22"/>
  <c r="AB45" i="26"/>
  <c r="AC30" i="26" s="1"/>
  <c r="AC40" i="26" s="1"/>
  <c r="AC45" i="26" s="1"/>
  <c r="AB5" i="92"/>
  <c r="Z39" i="26"/>
  <c r="Z17" i="26"/>
  <c r="P99" i="63"/>
  <c r="L37" i="26"/>
  <c r="L5" i="37"/>
  <c r="L20" i="26"/>
  <c r="M6" i="26"/>
  <c r="L43" i="26"/>
  <c r="K116" i="98" l="1"/>
  <c r="K117" i="98" s="1"/>
  <c r="K24" i="22"/>
  <c r="K49" i="22" s="1"/>
  <c r="Z44" i="26"/>
  <c r="AA29" i="26" s="1"/>
  <c r="Z5" i="89"/>
  <c r="Z22" i="26"/>
  <c r="AA7" i="26" s="1"/>
  <c r="Z4" i="89"/>
  <c r="N4" i="64"/>
  <c r="N5" i="64" s="1"/>
  <c r="N12" i="64" s="1"/>
  <c r="L42" i="26"/>
  <c r="M28" i="26"/>
  <c r="M5" i="26"/>
  <c r="M16" i="26"/>
  <c r="AA39" i="26" l="1"/>
  <c r="AA17" i="26"/>
  <c r="M26" i="87"/>
  <c r="M26" i="90"/>
  <c r="M15" i="26"/>
  <c r="M4" i="37"/>
  <c r="M26" i="85" s="1"/>
  <c r="L25" i="22" s="1"/>
  <c r="M21" i="26"/>
  <c r="M27" i="26"/>
  <c r="M38" i="26"/>
  <c r="L95" i="22" l="1"/>
  <c r="L96" i="22" s="1"/>
  <c r="L26" i="99"/>
  <c r="L27" i="22"/>
  <c r="L26" i="22"/>
  <c r="AA44" i="26"/>
  <c r="AB29" i="26" s="1"/>
  <c r="AA5" i="89"/>
  <c r="AA22" i="26"/>
  <c r="AB7" i="26" s="1"/>
  <c r="AA4" i="89"/>
  <c r="M37" i="26"/>
  <c r="M5" i="37"/>
  <c r="Q99" i="63"/>
  <c r="O4" i="64" s="1"/>
  <c r="O5" i="64" s="1"/>
  <c r="O12" i="64" s="1"/>
  <c r="N6" i="26"/>
  <c r="M20" i="26"/>
  <c r="M43" i="26"/>
  <c r="L116" i="98" l="1"/>
  <c r="L117" i="98" s="1"/>
  <c r="L24" i="22"/>
  <c r="L49" i="22" s="1"/>
  <c r="AB39" i="26"/>
  <c r="AB17" i="26"/>
  <c r="M42" i="26"/>
  <c r="N28" i="26"/>
  <c r="N5" i="26"/>
  <c r="N16" i="26"/>
  <c r="N26" i="90" s="1"/>
  <c r="M27" i="22" l="1"/>
  <c r="AB44" i="26"/>
  <c r="AC29" i="26" s="1"/>
  <c r="AB5" i="89"/>
  <c r="AB22" i="26"/>
  <c r="AC7" i="26" s="1"/>
  <c r="AB4" i="89"/>
  <c r="N4" i="37"/>
  <c r="N26" i="85" s="1"/>
  <c r="M25" i="22" s="1"/>
  <c r="N26" i="87"/>
  <c r="N15" i="26"/>
  <c r="N21" i="26"/>
  <c r="N27" i="26"/>
  <c r="N38" i="26"/>
  <c r="M95" i="22" l="1"/>
  <c r="M96" i="22" s="1"/>
  <c r="M26" i="99"/>
  <c r="M26" i="22"/>
  <c r="M24" i="22" s="1"/>
  <c r="M49" i="22" s="1"/>
  <c r="AC39" i="26"/>
  <c r="AC44" i="26" s="1"/>
  <c r="AC17" i="26"/>
  <c r="AC22" i="26" s="1"/>
  <c r="N37" i="26"/>
  <c r="N5" i="37"/>
  <c r="N20" i="26"/>
  <c r="O6" i="26"/>
  <c r="N43" i="26"/>
  <c r="R99" i="63"/>
  <c r="M116" i="98" l="1"/>
  <c r="M117" i="98" s="1"/>
  <c r="N42" i="26"/>
  <c r="O28" i="26"/>
  <c r="P4" i="64"/>
  <c r="P5" i="64" s="1"/>
  <c r="P12" i="64" s="1"/>
  <c r="O16" i="26"/>
  <c r="O26" i="90" s="1"/>
  <c r="O5" i="26"/>
  <c r="N27" i="22" l="1"/>
  <c r="O4" i="37"/>
  <c r="O26" i="85" s="1"/>
  <c r="N25" i="22" s="1"/>
  <c r="O26" i="87"/>
  <c r="O15" i="26"/>
  <c r="O21" i="26"/>
  <c r="O38" i="26"/>
  <c r="O27" i="26"/>
  <c r="N95" i="22" l="1"/>
  <c r="N96" i="22" s="1"/>
  <c r="N26" i="99"/>
  <c r="N26" i="22"/>
  <c r="N24" i="22" s="1"/>
  <c r="N49" i="22" s="1"/>
  <c r="O37" i="26"/>
  <c r="O5" i="37"/>
  <c r="O20" i="26"/>
  <c r="P6" i="26"/>
  <c r="O43" i="26"/>
  <c r="S99" i="63"/>
  <c r="N116" i="98" l="1"/>
  <c r="N117" i="98" s="1"/>
  <c r="O42" i="26"/>
  <c r="P28" i="26"/>
  <c r="Q4" i="64"/>
  <c r="Q5" i="64" s="1"/>
  <c r="Q12" i="64" s="1"/>
  <c r="P5" i="26"/>
  <c r="P16" i="26"/>
  <c r="P26" i="90" s="1"/>
  <c r="O27" i="22" l="1"/>
  <c r="P4" i="37"/>
  <c r="P26" i="85" s="1"/>
  <c r="O25" i="22" s="1"/>
  <c r="P26" i="87"/>
  <c r="P15" i="26"/>
  <c r="P21" i="26"/>
  <c r="P38" i="26"/>
  <c r="P27" i="26"/>
  <c r="O95" i="22" l="1"/>
  <c r="O96" i="22" s="1"/>
  <c r="O26" i="99"/>
  <c r="O26" i="22"/>
  <c r="O24" i="22" s="1"/>
  <c r="O49" i="22" s="1"/>
  <c r="P37" i="26"/>
  <c r="P5" i="37"/>
  <c r="P43" i="26"/>
  <c r="T99" i="63"/>
  <c r="P20" i="26"/>
  <c r="Q6" i="26"/>
  <c r="O116" i="98" l="1"/>
  <c r="O117" i="98" s="1"/>
  <c r="P42" i="26"/>
  <c r="Q28" i="26"/>
  <c r="R4" i="64"/>
  <c r="R5" i="64" s="1"/>
  <c r="R12" i="64" s="1"/>
  <c r="Q16" i="26"/>
  <c r="Q26" i="90" s="1"/>
  <c r="Q5" i="26"/>
  <c r="P27" i="22" l="1"/>
  <c r="Q4" i="37"/>
  <c r="Q26" i="85" s="1"/>
  <c r="P25" i="22" s="1"/>
  <c r="Q26" i="87"/>
  <c r="Q15" i="26"/>
  <c r="Q21" i="26"/>
  <c r="Q38" i="26"/>
  <c r="Q27" i="26"/>
  <c r="P95" i="22" l="1"/>
  <c r="P96" i="22" s="1"/>
  <c r="P26" i="99"/>
  <c r="P26" i="22"/>
  <c r="P24" i="22" s="1"/>
  <c r="P49" i="22" s="1"/>
  <c r="Q37" i="26"/>
  <c r="Q5" i="37"/>
  <c r="Q43" i="26"/>
  <c r="R6" i="26"/>
  <c r="Q20" i="26"/>
  <c r="U99" i="63"/>
  <c r="P116" i="98" l="1"/>
  <c r="P117" i="98" s="1"/>
  <c r="Q42" i="26"/>
  <c r="R28" i="26"/>
  <c r="S4" i="64"/>
  <c r="S5" i="64" s="1"/>
  <c r="S12" i="64" s="1"/>
  <c r="R5" i="26"/>
  <c r="R16" i="26"/>
  <c r="R26" i="90" s="1"/>
  <c r="Q27" i="22" l="1"/>
  <c r="R4" i="37"/>
  <c r="R26" i="85" s="1"/>
  <c r="Q25" i="22" s="1"/>
  <c r="R26" i="87"/>
  <c r="R27" i="26"/>
  <c r="R38" i="26"/>
  <c r="R15" i="26"/>
  <c r="R21" i="26"/>
  <c r="Q95" i="22" l="1"/>
  <c r="Q96" i="22" s="1"/>
  <c r="Q26" i="99"/>
  <c r="Q26" i="22"/>
  <c r="Q24" i="22" s="1"/>
  <c r="Q49" i="22" s="1"/>
  <c r="R37" i="26"/>
  <c r="R5" i="37"/>
  <c r="R43" i="26"/>
  <c r="V99" i="63"/>
  <c r="R20" i="26"/>
  <c r="S6" i="26"/>
  <c r="Q116" i="98" l="1"/>
  <c r="Q117" i="98" s="1"/>
  <c r="R42" i="26"/>
  <c r="S28" i="26"/>
  <c r="T4" i="64"/>
  <c r="S16" i="26"/>
  <c r="S26" i="90" s="1"/>
  <c r="S5" i="26"/>
  <c r="R27" i="22" l="1"/>
  <c r="S4" i="37"/>
  <c r="S26" i="85" s="1"/>
  <c r="R25" i="22" s="1"/>
  <c r="S26" i="87"/>
  <c r="S15" i="26"/>
  <c r="S21" i="26"/>
  <c r="T5" i="64"/>
  <c r="T12" i="64" s="1"/>
  <c r="S27" i="26"/>
  <c r="S38" i="26"/>
  <c r="R95" i="22" l="1"/>
  <c r="R96" i="22" s="1"/>
  <c r="R26" i="99"/>
  <c r="R26" i="22"/>
  <c r="R24" i="22" s="1"/>
  <c r="R49" i="22" s="1"/>
  <c r="S37" i="26"/>
  <c r="S5" i="37"/>
  <c r="S20" i="26"/>
  <c r="T6" i="26"/>
  <c r="S43" i="26"/>
  <c r="W99" i="63"/>
  <c r="R116" i="98" l="1"/>
  <c r="R117" i="98" s="1"/>
  <c r="S42" i="26"/>
  <c r="T28" i="26"/>
  <c r="U4" i="64"/>
  <c r="U5" i="64" s="1"/>
  <c r="U12" i="64" s="1"/>
  <c r="T16" i="26"/>
  <c r="T5" i="26"/>
  <c r="T26" i="87" l="1"/>
  <c r="T26" i="90"/>
  <c r="T15" i="26"/>
  <c r="T4" i="37"/>
  <c r="T26" i="85" s="1"/>
  <c r="S25" i="22" s="1"/>
  <c r="T21" i="26"/>
  <c r="U6" i="26" s="1"/>
  <c r="T38" i="26"/>
  <c r="T27" i="26"/>
  <c r="S95" i="22" l="1"/>
  <c r="S96" i="22" s="1"/>
  <c r="S26" i="99"/>
  <c r="S27" i="22"/>
  <c r="S26" i="22"/>
  <c r="T37" i="26"/>
  <c r="T5" i="37"/>
  <c r="T20" i="26"/>
  <c r="U5" i="26"/>
  <c r="U16" i="26"/>
  <c r="U26" i="90" s="1"/>
  <c r="T43" i="26"/>
  <c r="S116" i="98" l="1"/>
  <c r="S117" i="98" s="1"/>
  <c r="S24" i="22"/>
  <c r="S49" i="22" s="1"/>
  <c r="T27" i="22"/>
  <c r="U4" i="37"/>
  <c r="U26" i="85" s="1"/>
  <c r="T25" i="22" s="1"/>
  <c r="U26" i="87"/>
  <c r="T42" i="26"/>
  <c r="U28" i="26"/>
  <c r="U38" i="26" s="1"/>
  <c r="U15" i="26"/>
  <c r="U21" i="26"/>
  <c r="T95" i="22" l="1"/>
  <c r="T116" i="98" s="1"/>
  <c r="T117" i="98" s="1"/>
  <c r="T26" i="99"/>
  <c r="T26" i="22"/>
  <c r="T24" i="22" s="1"/>
  <c r="T49" i="22" s="1"/>
  <c r="U37" i="26"/>
  <c r="U5" i="37"/>
  <c r="U27" i="26"/>
  <c r="U20" i="26"/>
  <c r="V6" i="26"/>
  <c r="U43" i="26"/>
  <c r="T96" i="22" l="1"/>
  <c r="U42" i="26"/>
  <c r="V28" i="26"/>
  <c r="V5" i="26"/>
  <c r="V16" i="26"/>
  <c r="V26" i="90" s="1"/>
  <c r="U27" i="22" l="1"/>
  <c r="V4" i="37"/>
  <c r="V26" i="85" s="1"/>
  <c r="U25" i="22" s="1"/>
  <c r="V26" i="87"/>
  <c r="V27" i="26"/>
  <c r="V38" i="26"/>
  <c r="V15" i="26"/>
  <c r="V21" i="26"/>
  <c r="U95" i="22" l="1"/>
  <c r="U96" i="22" s="1"/>
  <c r="U26" i="99"/>
  <c r="U26" i="22"/>
  <c r="U24" i="22" s="1"/>
  <c r="U49" i="22" s="1"/>
  <c r="V37" i="26"/>
  <c r="V5" i="37"/>
  <c r="V43" i="26"/>
  <c r="W6" i="26"/>
  <c r="V20" i="26"/>
  <c r="U116" i="98" l="1"/>
  <c r="U117" i="98" s="1"/>
  <c r="V42" i="26"/>
  <c r="W28" i="26"/>
  <c r="W5" i="26"/>
  <c r="W16" i="26"/>
  <c r="W26" i="90" s="1"/>
  <c r="V27" i="22" l="1"/>
  <c r="W4" i="37"/>
  <c r="W26" i="85" s="1"/>
  <c r="V25" i="22" s="1"/>
  <c r="W26" i="87"/>
  <c r="W15" i="26"/>
  <c r="W21" i="26"/>
  <c r="W38" i="26"/>
  <c r="W27" i="26"/>
  <c r="V95" i="22" l="1"/>
  <c r="V96" i="22" s="1"/>
  <c r="V26" i="99"/>
  <c r="V26" i="22"/>
  <c r="V24" i="22" s="1"/>
  <c r="V49" i="22" s="1"/>
  <c r="W37" i="26"/>
  <c r="W5" i="37"/>
  <c r="X6" i="26"/>
  <c r="W20" i="26"/>
  <c r="W43" i="26"/>
  <c r="V116" i="98" l="1"/>
  <c r="V117" i="98" s="1"/>
  <c r="W42" i="26"/>
  <c r="X28" i="26"/>
  <c r="X5" i="26"/>
  <c r="X16" i="26"/>
  <c r="X26" i="90" s="1"/>
  <c r="W27" i="22" l="1"/>
  <c r="X4" i="37"/>
  <c r="X26" i="85" s="1"/>
  <c r="W25" i="22" s="1"/>
  <c r="X26" i="87"/>
  <c r="X15" i="26"/>
  <c r="X21" i="26"/>
  <c r="X38" i="26"/>
  <c r="X27" i="26"/>
  <c r="W95" i="22" l="1"/>
  <c r="W96" i="22" s="1"/>
  <c r="W26" i="99"/>
  <c r="W26" i="22"/>
  <c r="W24" i="22" s="1"/>
  <c r="W49" i="22" s="1"/>
  <c r="X37" i="26"/>
  <c r="X5" i="37"/>
  <c r="X20" i="26"/>
  <c r="Y6" i="26"/>
  <c r="X43" i="26"/>
  <c r="W116" i="98" l="1"/>
  <c r="W117" i="98" s="1"/>
  <c r="X42" i="26"/>
  <c r="Y28" i="26"/>
  <c r="Y5" i="26"/>
  <c r="Y16" i="26"/>
  <c r="Y26" i="87" l="1"/>
  <c r="Y26" i="90"/>
  <c r="Y15" i="26"/>
  <c r="Y4" i="37"/>
  <c r="Y26" i="85" s="1"/>
  <c r="X25" i="22" s="1"/>
  <c r="Y21" i="26"/>
  <c r="Z6" i="26" s="1"/>
  <c r="Z5" i="26" s="1"/>
  <c r="Y38" i="26"/>
  <c r="Y27" i="26"/>
  <c r="X95" i="22" l="1"/>
  <c r="X96" i="22" s="1"/>
  <c r="X26" i="99"/>
  <c r="X116" i="98"/>
  <c r="X117" i="98" s="1"/>
  <c r="X27" i="22"/>
  <c r="X26" i="22"/>
  <c r="Y37" i="26"/>
  <c r="Y5" i="37"/>
  <c r="Z16" i="26"/>
  <c r="Y20" i="26"/>
  <c r="Y43" i="26"/>
  <c r="X24" i="22" l="1"/>
  <c r="X49" i="22" s="1"/>
  <c r="Z26" i="87"/>
  <c r="Z26" i="90"/>
  <c r="Z15" i="26"/>
  <c r="Z4" i="37"/>
  <c r="Z26" i="85" s="1"/>
  <c r="Y25" i="22" s="1"/>
  <c r="Z21" i="26"/>
  <c r="AA6" i="26" s="1"/>
  <c r="Y42" i="26"/>
  <c r="Z28" i="26"/>
  <c r="Y95" i="22" l="1"/>
  <c r="Y116" i="98" s="1"/>
  <c r="Y117" i="98" s="1"/>
  <c r="Y26" i="99"/>
  <c r="Y27" i="22"/>
  <c r="Y26" i="22"/>
  <c r="Z20" i="26"/>
  <c r="Z38" i="26"/>
  <c r="Z27" i="26"/>
  <c r="AA16" i="26"/>
  <c r="AA5" i="26"/>
  <c r="Y96" i="22" l="1"/>
  <c r="Y24" i="22"/>
  <c r="Y49" i="22" s="1"/>
  <c r="AA26" i="87"/>
  <c r="AA26" i="90"/>
  <c r="Z37" i="26"/>
  <c r="Z5" i="37"/>
  <c r="AA15" i="26"/>
  <c r="AA4" i="37"/>
  <c r="AA26" i="85" s="1"/>
  <c r="Z25" i="22" s="1"/>
  <c r="Z43" i="26"/>
  <c r="Z42" i="26" s="1"/>
  <c r="AA21" i="26"/>
  <c r="Z95" i="22" l="1"/>
  <c r="Z116" i="98" s="1"/>
  <c r="Z117" i="98" s="1"/>
  <c r="Z26" i="99"/>
  <c r="Z96" i="22"/>
  <c r="Z27" i="22"/>
  <c r="Z26" i="22"/>
  <c r="AA28" i="26"/>
  <c r="AA38" i="26" s="1"/>
  <c r="AA20" i="26"/>
  <c r="AB6" i="26"/>
  <c r="Z24" i="22" l="1"/>
  <c r="Z49" i="22" s="1"/>
  <c r="AA37" i="26"/>
  <c r="AA5" i="37"/>
  <c r="AA27" i="26"/>
  <c r="AA43" i="26"/>
  <c r="AB16" i="26"/>
  <c r="AB5" i="26"/>
  <c r="AB26" i="87" l="1"/>
  <c r="AB26" i="90"/>
  <c r="AB15" i="26"/>
  <c r="AB4" i="37"/>
  <c r="AB26" i="85" s="1"/>
  <c r="AA25" i="22" s="1"/>
  <c r="AA42" i="26"/>
  <c r="AB28" i="26"/>
  <c r="AB21" i="26"/>
  <c r="AA95" i="22" l="1"/>
  <c r="AA96" i="22" s="1"/>
  <c r="AA26" i="99"/>
  <c r="AA27" i="22"/>
  <c r="AA26" i="22"/>
  <c r="AB27" i="26"/>
  <c r="AB38" i="26"/>
  <c r="AB20" i="26"/>
  <c r="AC6" i="26"/>
  <c r="AA116" i="98" l="1"/>
  <c r="AA117" i="98" s="1"/>
  <c r="AA24" i="22"/>
  <c r="AA49" i="22" s="1"/>
  <c r="AB37" i="26"/>
  <c r="AB5" i="37"/>
  <c r="AB43" i="26"/>
  <c r="AB42" i="26" s="1"/>
  <c r="AC16" i="26"/>
  <c r="AC15" i="26" s="1"/>
  <c r="AC5" i="26"/>
  <c r="AC28" i="26" l="1"/>
  <c r="AC21" i="26"/>
  <c r="AC20" i="26" s="1"/>
  <c r="AC27" i="26" l="1"/>
  <c r="AC38" i="26"/>
  <c r="AC37" i="26" s="1"/>
  <c r="AC43" i="26" l="1"/>
  <c r="AC42" i="26" s="1"/>
  <c r="E85" i="63" l="1"/>
  <c r="F85" i="63"/>
  <c r="G85" i="63"/>
  <c r="H85" i="63"/>
  <c r="I85" i="63"/>
  <c r="J85" i="63"/>
  <c r="K85" i="63"/>
  <c r="L85" i="63"/>
  <c r="M85" i="63"/>
  <c r="N85" i="63"/>
  <c r="O85" i="63"/>
  <c r="P85" i="63"/>
  <c r="Q85" i="63"/>
  <c r="R85" i="63"/>
  <c r="S85" i="63"/>
  <c r="T85" i="63"/>
  <c r="U85" i="63"/>
  <c r="V85" i="63"/>
  <c r="W85" i="63"/>
  <c r="G84" i="63" l="1"/>
  <c r="H84" i="63"/>
  <c r="I84" i="63"/>
  <c r="J84" i="63"/>
  <c r="K84" i="63"/>
  <c r="L84" i="63"/>
  <c r="M84" i="63"/>
  <c r="N84" i="63"/>
  <c r="O84" i="63"/>
  <c r="P84" i="63"/>
  <c r="Q84" i="63"/>
  <c r="R84" i="63"/>
  <c r="S84" i="63"/>
  <c r="T84" i="63"/>
  <c r="U84" i="63"/>
  <c r="V84" i="63"/>
  <c r="W84" i="63"/>
  <c r="D21" i="64" l="1"/>
  <c r="C23" i="64" l="1"/>
  <c r="E22" i="64"/>
  <c r="F22" i="64" l="1"/>
  <c r="E21" i="64"/>
  <c r="C26" i="91" l="1"/>
  <c r="G22" i="64"/>
  <c r="F21" i="64"/>
  <c r="D23" i="64"/>
  <c r="H22" i="64" l="1"/>
  <c r="I22" i="64" l="1"/>
  <c r="J22" i="64" s="1"/>
  <c r="G21" i="64"/>
  <c r="E23" i="64"/>
  <c r="K22" i="64" l="1"/>
  <c r="F23" i="64" l="1"/>
  <c r="H21" i="64"/>
  <c r="L22" i="64" l="1"/>
  <c r="I21" i="64"/>
  <c r="G23" i="64" l="1"/>
  <c r="J21" i="64" l="1"/>
  <c r="M22" i="64"/>
  <c r="H23" i="64"/>
  <c r="K21" i="64" l="1"/>
  <c r="N22" i="64"/>
  <c r="L21" i="64" l="1"/>
  <c r="O22" i="64"/>
  <c r="I23" i="64"/>
  <c r="M21" i="64" l="1"/>
  <c r="J23" i="64"/>
  <c r="P22" i="64" l="1"/>
  <c r="N21" i="64"/>
  <c r="K23" i="64"/>
  <c r="O21" i="64" l="1"/>
  <c r="Q22" i="64"/>
  <c r="L23" i="64" l="1"/>
  <c r="R22" i="64"/>
  <c r="P21" i="64" l="1"/>
  <c r="S22" i="64"/>
  <c r="M23" i="64" l="1"/>
  <c r="Q21" i="64"/>
  <c r="R21" i="64" l="1"/>
  <c r="N23" i="64"/>
  <c r="T22" i="64"/>
  <c r="O23" i="64" l="1"/>
  <c r="U22" i="64" l="1"/>
  <c r="P23" i="64"/>
  <c r="S21" i="64"/>
  <c r="T21" i="64" l="1"/>
  <c r="Q23" i="64" l="1"/>
  <c r="R23" i="64" l="1"/>
  <c r="U21" i="64"/>
  <c r="S23" i="64" l="1"/>
  <c r="T23" i="64" l="1"/>
  <c r="U23" i="64" l="1"/>
  <c r="E26" i="88" l="1"/>
  <c r="C19" i="88"/>
  <c r="D26" i="88"/>
  <c r="C24" i="88" l="1"/>
  <c r="B26" i="88"/>
  <c r="B62" i="22"/>
  <c r="C23" i="88"/>
  <c r="C20" i="88"/>
  <c r="C11" i="88"/>
  <c r="D19" i="88" l="1"/>
  <c r="C25" i="88"/>
  <c r="D17" i="88"/>
  <c r="C62" i="22" l="1"/>
  <c r="D11" i="88"/>
  <c r="D24" i="88"/>
  <c r="D20" i="88"/>
  <c r="E17" i="88" s="1"/>
  <c r="C27" i="88"/>
  <c r="C7" i="88"/>
  <c r="D23" i="88"/>
  <c r="C27" i="87" l="1"/>
  <c r="C8" i="88"/>
  <c r="C12" i="88"/>
  <c r="E19" i="88"/>
  <c r="C28" i="88"/>
  <c r="D25" i="88"/>
  <c r="E20" i="88" l="1"/>
  <c r="F17" i="88" s="1"/>
  <c r="E23" i="88"/>
  <c r="F19" i="88" s="1"/>
  <c r="D7" i="88"/>
  <c r="D27" i="88"/>
  <c r="D62" i="22"/>
  <c r="E24" i="88"/>
  <c r="E11" i="88"/>
  <c r="B20" i="22"/>
  <c r="C29" i="87"/>
  <c r="E25" i="88" l="1"/>
  <c r="E27" i="88" s="1"/>
  <c r="F20" i="88"/>
  <c r="G17" i="88" s="1"/>
  <c r="F23" i="88"/>
  <c r="G19" i="88" s="1"/>
  <c r="C3" i="89"/>
  <c r="D28" i="88"/>
  <c r="D27" i="87"/>
  <c r="D8" i="88"/>
  <c r="D12" i="88"/>
  <c r="E62" i="22"/>
  <c r="F11" i="88"/>
  <c r="F24" i="88"/>
  <c r="E7" i="88" l="1"/>
  <c r="E27" i="87" s="1"/>
  <c r="F25" i="88"/>
  <c r="F7" i="88" s="1"/>
  <c r="F12" i="88" s="1"/>
  <c r="F62" i="22"/>
  <c r="G24" i="88"/>
  <c r="G11" i="88"/>
  <c r="C20" i="22"/>
  <c r="D29" i="87"/>
  <c r="E28" i="88"/>
  <c r="G23" i="88"/>
  <c r="G20" i="88"/>
  <c r="C11" i="89"/>
  <c r="C19" i="89"/>
  <c r="C20" i="89" s="1"/>
  <c r="C6" i="89"/>
  <c r="C9" i="89" s="1"/>
  <c r="E8" i="88" l="1"/>
  <c r="E12" i="88"/>
  <c r="F27" i="87"/>
  <c r="F27" i="88"/>
  <c r="F28" i="88" s="1"/>
  <c r="F8" i="88"/>
  <c r="D3" i="89"/>
  <c r="H17" i="88"/>
  <c r="G25" i="88"/>
  <c r="C23" i="89"/>
  <c r="C24" i="89" s="1"/>
  <c r="C12" i="89" s="1"/>
  <c r="C16" i="89" s="1"/>
  <c r="D8" i="89"/>
  <c r="H19" i="88"/>
  <c r="D20" i="22"/>
  <c r="E29" i="87"/>
  <c r="F29" i="87" l="1"/>
  <c r="F3" i="89" s="1"/>
  <c r="E20" i="22"/>
  <c r="H23" i="88"/>
  <c r="I19" i="88" s="1"/>
  <c r="C14" i="89"/>
  <c r="C15" i="89" s="1"/>
  <c r="G7" i="88"/>
  <c r="G27" i="88"/>
  <c r="G28" i="88" s="1"/>
  <c r="E3" i="89"/>
  <c r="G62" i="22"/>
  <c r="H11" i="88"/>
  <c r="H24" i="88"/>
  <c r="C13" i="89"/>
  <c r="H20" i="88"/>
  <c r="I17" i="88" s="1"/>
  <c r="D6" i="89"/>
  <c r="D9" i="89" s="1"/>
  <c r="D19" i="89"/>
  <c r="D20" i="89" s="1"/>
  <c r="D11" i="89"/>
  <c r="I23" i="88" l="1"/>
  <c r="J19" i="88" s="1"/>
  <c r="H25" i="88"/>
  <c r="H7" i="88" s="1"/>
  <c r="H12" i="88" s="1"/>
  <c r="E8" i="89"/>
  <c r="D23" i="89"/>
  <c r="D24" i="89" s="1"/>
  <c r="D12" i="89" s="1"/>
  <c r="D16" i="89" s="1"/>
  <c r="E11" i="89"/>
  <c r="E19" i="89"/>
  <c r="E20" i="89" s="1"/>
  <c r="E6" i="89"/>
  <c r="I20" i="88"/>
  <c r="J17" i="88" s="1"/>
  <c r="G27" i="87"/>
  <c r="G8" i="88"/>
  <c r="G12" i="88"/>
  <c r="F6" i="89"/>
  <c r="F11" i="89"/>
  <c r="F19" i="89"/>
  <c r="F20" i="89" s="1"/>
  <c r="B33" i="22"/>
  <c r="C31" i="87"/>
  <c r="H62" i="22"/>
  <c r="I11" i="88"/>
  <c r="I24" i="88"/>
  <c r="J23" i="88" l="1"/>
  <c r="K19" i="88" s="1"/>
  <c r="E9" i="89"/>
  <c r="F8" i="89" s="1"/>
  <c r="F9" i="89" s="1"/>
  <c r="H27" i="88"/>
  <c r="H28" i="88" s="1"/>
  <c r="D14" i="89"/>
  <c r="D15" i="89" s="1"/>
  <c r="D13" i="89"/>
  <c r="J20" i="88"/>
  <c r="K17" i="88" s="1"/>
  <c r="H8" i="88"/>
  <c r="H27" i="87"/>
  <c r="F20" i="22"/>
  <c r="G29" i="87"/>
  <c r="C9" i="88"/>
  <c r="C10" i="88" s="1"/>
  <c r="C13" i="88" s="1"/>
  <c r="C14" i="88" s="1"/>
  <c r="C33" i="87"/>
  <c r="C35" i="87" s="1"/>
  <c r="C36" i="87" s="1"/>
  <c r="I62" i="22"/>
  <c r="J11" i="88"/>
  <c r="J24" i="88"/>
  <c r="I25" i="88"/>
  <c r="D31" i="87" l="1"/>
  <c r="D9" i="88" s="1"/>
  <c r="D10" i="88" s="1"/>
  <c r="D13" i="88" s="1"/>
  <c r="D14" i="88" s="1"/>
  <c r="E23" i="89"/>
  <c r="E24" i="89" s="1"/>
  <c r="E12" i="89" s="1"/>
  <c r="E16" i="89" s="1"/>
  <c r="C33" i="22"/>
  <c r="J25" i="88"/>
  <c r="J27" i="88" s="1"/>
  <c r="G8" i="89"/>
  <c r="F23" i="89"/>
  <c r="F24" i="89" s="1"/>
  <c r="F12" i="89" s="1"/>
  <c r="G3" i="89"/>
  <c r="G20" i="22"/>
  <c r="H29" i="87"/>
  <c r="I7" i="88"/>
  <c r="I27" i="88"/>
  <c r="I28" i="88" s="1"/>
  <c r="J62" i="22"/>
  <c r="K11" i="88"/>
  <c r="K24" i="88"/>
  <c r="K20" i="88"/>
  <c r="L17" i="88" s="1"/>
  <c r="K23" i="88"/>
  <c r="D33" i="87" l="1"/>
  <c r="D35" i="87" s="1"/>
  <c r="D36" i="87" s="1"/>
  <c r="E14" i="89"/>
  <c r="E15" i="89" s="1"/>
  <c r="E13" i="89"/>
  <c r="J7" i="88"/>
  <c r="J12" i="88" s="1"/>
  <c r="J28" i="88"/>
  <c r="K25" i="88"/>
  <c r="K27" i="88" s="1"/>
  <c r="I27" i="87"/>
  <c r="I8" i="88"/>
  <c r="I12" i="88"/>
  <c r="G11" i="89"/>
  <c r="G19" i="89"/>
  <c r="G20" i="89" s="1"/>
  <c r="G6" i="89"/>
  <c r="G9" i="89" s="1"/>
  <c r="H3" i="89"/>
  <c r="L19" i="88"/>
  <c r="F16" i="89"/>
  <c r="F14" i="89"/>
  <c r="F13" i="89"/>
  <c r="D33" i="22" l="1"/>
  <c r="L20" i="88"/>
  <c r="M17" i="88" s="1"/>
  <c r="E31" i="87"/>
  <c r="E9" i="88" s="1"/>
  <c r="E10" i="88" s="1"/>
  <c r="E13" i="88" s="1"/>
  <c r="E14" i="88" s="1"/>
  <c r="J27" i="87"/>
  <c r="J8" i="88"/>
  <c r="K7" i="88"/>
  <c r="K27" i="87" s="1"/>
  <c r="K28" i="88"/>
  <c r="H6" i="89"/>
  <c r="H11" i="89"/>
  <c r="H19" i="89"/>
  <c r="H20" i="89" s="1"/>
  <c r="E33" i="22"/>
  <c r="F31" i="87"/>
  <c r="G23" i="89"/>
  <c r="G24" i="89" s="1"/>
  <c r="G12" i="89" s="1"/>
  <c r="G16" i="89" s="1"/>
  <c r="H8" i="89"/>
  <c r="F15" i="89"/>
  <c r="L23" i="88"/>
  <c r="H20" i="22"/>
  <c r="I29" i="87"/>
  <c r="K62" i="22"/>
  <c r="L11" i="88"/>
  <c r="L24" i="88"/>
  <c r="L25" i="88" l="1"/>
  <c r="L7" i="88" s="1"/>
  <c r="L12" i="88" s="1"/>
  <c r="J29" i="87"/>
  <c r="J3" i="89" s="1"/>
  <c r="I20" i="22"/>
  <c r="E33" i="87"/>
  <c r="E35" i="87" s="1"/>
  <c r="E36" i="87" s="1"/>
  <c r="K8" i="88"/>
  <c r="K12" i="88"/>
  <c r="H9" i="89"/>
  <c r="H23" i="89" s="1"/>
  <c r="H24" i="89" s="1"/>
  <c r="H12" i="89" s="1"/>
  <c r="H16" i="89" s="1"/>
  <c r="F9" i="88"/>
  <c r="F10" i="88" s="1"/>
  <c r="F13" i="88" s="1"/>
  <c r="F14" i="88" s="1"/>
  <c r="F33" i="87"/>
  <c r="F35" i="87" s="1"/>
  <c r="M19" i="88"/>
  <c r="G14" i="89"/>
  <c r="G15" i="89" s="1"/>
  <c r="J20" i="22"/>
  <c r="K29" i="87"/>
  <c r="G13" i="89"/>
  <c r="I3" i="89"/>
  <c r="L27" i="88" l="1"/>
  <c r="L28" i="88" s="1"/>
  <c r="M20" i="88"/>
  <c r="M25" i="88" s="1"/>
  <c r="F36" i="87"/>
  <c r="I8" i="89"/>
  <c r="K3" i="89"/>
  <c r="H13" i="89"/>
  <c r="J6" i="89"/>
  <c r="J19" i="89"/>
  <c r="J20" i="89" s="1"/>
  <c r="J11" i="89"/>
  <c r="H14" i="89"/>
  <c r="H15" i="89" s="1"/>
  <c r="L62" i="22"/>
  <c r="M24" i="88"/>
  <c r="M11" i="88"/>
  <c r="L27" i="87"/>
  <c r="L8" i="88"/>
  <c r="I11" i="89"/>
  <c r="I19" i="89"/>
  <c r="I20" i="89" s="1"/>
  <c r="I6" i="89"/>
  <c r="F33" i="22"/>
  <c r="G31" i="87"/>
  <c r="M23" i="88"/>
  <c r="N17" i="88" l="1"/>
  <c r="I9" i="89"/>
  <c r="J8" i="89" s="1"/>
  <c r="J9" i="89" s="1"/>
  <c r="G9" i="88"/>
  <c r="G10" i="88" s="1"/>
  <c r="G13" i="88" s="1"/>
  <c r="G14" i="88" s="1"/>
  <c r="G33" i="87"/>
  <c r="G35" i="87" s="1"/>
  <c r="G36" i="87" s="1"/>
  <c r="G33" i="22"/>
  <c r="H31" i="87"/>
  <c r="K11" i="89"/>
  <c r="K19" i="89"/>
  <c r="K20" i="89" s="1"/>
  <c r="K6" i="89"/>
  <c r="N19" i="88"/>
  <c r="K20" i="22"/>
  <c r="L29" i="87"/>
  <c r="M7" i="88"/>
  <c r="M12" i="88" s="1"/>
  <c r="M27" i="88"/>
  <c r="M28" i="88" s="1"/>
  <c r="I23" i="89" l="1"/>
  <c r="I24" i="89" s="1"/>
  <c r="I12" i="89" s="1"/>
  <c r="I16" i="89" s="1"/>
  <c r="N23" i="88"/>
  <c r="O19" i="88" s="1"/>
  <c r="N20" i="88"/>
  <c r="O17" i="88" s="1"/>
  <c r="L3" i="89"/>
  <c r="M27" i="87"/>
  <c r="M8" i="88"/>
  <c r="H9" i="88"/>
  <c r="H10" i="88" s="1"/>
  <c r="H13" i="88" s="1"/>
  <c r="H14" i="88" s="1"/>
  <c r="H33" i="87"/>
  <c r="H35" i="87" s="1"/>
  <c r="H36" i="87" s="1"/>
  <c r="K8" i="89"/>
  <c r="K9" i="89" s="1"/>
  <c r="J23" i="89"/>
  <c r="J24" i="89" s="1"/>
  <c r="J12" i="89" s="1"/>
  <c r="M62" i="22"/>
  <c r="N11" i="88"/>
  <c r="N24" i="88"/>
  <c r="I13" i="89" l="1"/>
  <c r="H33" i="22" s="1"/>
  <c r="I14" i="89"/>
  <c r="I15" i="89" s="1"/>
  <c r="O23" i="88"/>
  <c r="P19" i="88" s="1"/>
  <c r="N25" i="88"/>
  <c r="N27" i="88" s="1"/>
  <c r="N28" i="88" s="1"/>
  <c r="O20" i="88"/>
  <c r="P17" i="88" s="1"/>
  <c r="L20" i="22"/>
  <c r="M29" i="87"/>
  <c r="N62" i="22"/>
  <c r="O24" i="88"/>
  <c r="O11" i="88"/>
  <c r="K23" i="89"/>
  <c r="K24" i="89" s="1"/>
  <c r="K12" i="89" s="1"/>
  <c r="L8" i="89"/>
  <c r="J16" i="89"/>
  <c r="J13" i="89"/>
  <c r="J14" i="89"/>
  <c r="L6" i="89"/>
  <c r="L19" i="89"/>
  <c r="L20" i="89" s="1"/>
  <c r="L11" i="89"/>
  <c r="I31" i="87" l="1"/>
  <c r="I9" i="88" s="1"/>
  <c r="I10" i="88" s="1"/>
  <c r="I13" i="88" s="1"/>
  <c r="I14" i="88" s="1"/>
  <c r="P20" i="88"/>
  <c r="Q17" i="88" s="1"/>
  <c r="N7" i="88"/>
  <c r="N12" i="88" s="1"/>
  <c r="L9" i="89"/>
  <c r="M8" i="89" s="1"/>
  <c r="J15" i="89"/>
  <c r="O25" i="88"/>
  <c r="O7" i="88" s="1"/>
  <c r="P23" i="88"/>
  <c r="O62" i="22"/>
  <c r="P11" i="88"/>
  <c r="P24" i="88"/>
  <c r="K16" i="89"/>
  <c r="K13" i="89"/>
  <c r="K14" i="89"/>
  <c r="M3" i="89"/>
  <c r="I33" i="22"/>
  <c r="J31" i="87"/>
  <c r="I33" i="87" l="1"/>
  <c r="I35" i="87" s="1"/>
  <c r="I36" i="87" s="1"/>
  <c r="N27" i="87"/>
  <c r="P25" i="88"/>
  <c r="P27" i="88" s="1"/>
  <c r="O27" i="88"/>
  <c r="O28" i="88" s="1"/>
  <c r="N8" i="88"/>
  <c r="L23" i="89"/>
  <c r="L24" i="89" s="1"/>
  <c r="L12" i="89" s="1"/>
  <c r="L16" i="89" s="1"/>
  <c r="K15" i="89"/>
  <c r="Q19" i="88"/>
  <c r="O27" i="87"/>
  <c r="O8" i="88"/>
  <c r="J9" i="88"/>
  <c r="J10" i="88" s="1"/>
  <c r="J13" i="88" s="1"/>
  <c r="J14" i="88" s="1"/>
  <c r="J33" i="87"/>
  <c r="J35" i="87" s="1"/>
  <c r="J33" i="22"/>
  <c r="K31" i="87"/>
  <c r="O12" i="88"/>
  <c r="M11" i="89"/>
  <c r="M19" i="89"/>
  <c r="M20" i="89" s="1"/>
  <c r="M6" i="89"/>
  <c r="M9" i="89" s="1"/>
  <c r="J36" i="87" l="1"/>
  <c r="Q20" i="88"/>
  <c r="R17" i="88" s="1"/>
  <c r="M20" i="22"/>
  <c r="N29" i="87"/>
  <c r="N3" i="89" s="1"/>
  <c r="P7" i="88"/>
  <c r="P12" i="88" s="1"/>
  <c r="P28" i="88"/>
  <c r="L13" i="89"/>
  <c r="Q11" i="88"/>
  <c r="Q24" i="88"/>
  <c r="L14" i="89"/>
  <c r="L15" i="89" s="1"/>
  <c r="P62" i="22"/>
  <c r="Q23" i="88"/>
  <c r="R19" i="88" s="1"/>
  <c r="M23" i="89"/>
  <c r="M24" i="89" s="1"/>
  <c r="M12" i="89" s="1"/>
  <c r="M16" i="89" s="1"/>
  <c r="N8" i="89"/>
  <c r="K9" i="88"/>
  <c r="K10" i="88" s="1"/>
  <c r="K13" i="88" s="1"/>
  <c r="K14" i="88" s="1"/>
  <c r="K33" i="87"/>
  <c r="K35" i="87" s="1"/>
  <c r="N20" i="22"/>
  <c r="O29" i="87"/>
  <c r="K36" i="87" l="1"/>
  <c r="Q25" i="88"/>
  <c r="Q27" i="88" s="1"/>
  <c r="Q28" i="88" s="1"/>
  <c r="L31" i="87"/>
  <c r="L9" i="88" s="1"/>
  <c r="L10" i="88" s="1"/>
  <c r="L13" i="88" s="1"/>
  <c r="L14" i="88" s="1"/>
  <c r="R20" i="88"/>
  <c r="S17" i="88" s="1"/>
  <c r="P8" i="88"/>
  <c r="P27" i="87"/>
  <c r="K33" i="22"/>
  <c r="Q62" i="22"/>
  <c r="M14" i="89"/>
  <c r="M15" i="89" s="1"/>
  <c r="R11" i="88"/>
  <c r="R23" i="88"/>
  <c r="S19" i="88" s="1"/>
  <c r="R24" i="88"/>
  <c r="O3" i="89"/>
  <c r="N6" i="89"/>
  <c r="N9" i="89" s="1"/>
  <c r="N11" i="89"/>
  <c r="N19" i="89"/>
  <c r="N20" i="89" s="1"/>
  <c r="M13" i="89"/>
  <c r="Q7" i="88" l="1"/>
  <c r="Q12" i="88" s="1"/>
  <c r="L33" i="87"/>
  <c r="L35" i="87" s="1"/>
  <c r="L36" i="87" s="1"/>
  <c r="R25" i="88"/>
  <c r="R7" i="88" s="1"/>
  <c r="R12" i="88" s="1"/>
  <c r="P29" i="87"/>
  <c r="P3" i="89" s="1"/>
  <c r="O20" i="22"/>
  <c r="R62" i="22"/>
  <c r="S11" i="88"/>
  <c r="S24" i="88"/>
  <c r="S20" i="88"/>
  <c r="S23" i="88"/>
  <c r="O8" i="89"/>
  <c r="N23" i="89"/>
  <c r="N24" i="89" s="1"/>
  <c r="N12" i="89" s="1"/>
  <c r="N16" i="89" s="1"/>
  <c r="L33" i="22"/>
  <c r="M31" i="87"/>
  <c r="O11" i="89"/>
  <c r="O19" i="89"/>
  <c r="O20" i="89" s="1"/>
  <c r="O6" i="89"/>
  <c r="Q8" i="88" l="1"/>
  <c r="Q27" i="87"/>
  <c r="R27" i="87"/>
  <c r="R27" i="88"/>
  <c r="R28" i="88" s="1"/>
  <c r="R8" i="88"/>
  <c r="O9" i="89"/>
  <c r="O23" i="89" s="1"/>
  <c r="O24" i="89" s="1"/>
  <c r="O12" i="89" s="1"/>
  <c r="O16" i="89" s="1"/>
  <c r="P6" i="89"/>
  <c r="P11" i="89"/>
  <c r="P19" i="89"/>
  <c r="P20" i="89" s="1"/>
  <c r="T19" i="88"/>
  <c r="N14" i="89"/>
  <c r="N15" i="89" s="1"/>
  <c r="N13" i="89"/>
  <c r="T17" i="88"/>
  <c r="S25" i="88"/>
  <c r="M9" i="88"/>
  <c r="M10" i="88" s="1"/>
  <c r="M13" i="88" s="1"/>
  <c r="M14" i="88" s="1"/>
  <c r="M33" i="87"/>
  <c r="M35" i="87" s="1"/>
  <c r="M36" i="87" s="1"/>
  <c r="Q29" i="87" l="1"/>
  <c r="Q3" i="89" s="1"/>
  <c r="Q6" i="89" s="1"/>
  <c r="R29" i="87"/>
  <c r="R3" i="89" s="1"/>
  <c r="Q20" i="22"/>
  <c r="P20" i="22"/>
  <c r="T23" i="88"/>
  <c r="U19" i="88" s="1"/>
  <c r="P8" i="89"/>
  <c r="P9" i="89" s="1"/>
  <c r="S62" i="22"/>
  <c r="T11" i="88"/>
  <c r="T24" i="88"/>
  <c r="O14" i="89"/>
  <c r="O15" i="89" s="1"/>
  <c r="M33" i="22"/>
  <c r="N31" i="87"/>
  <c r="S7" i="88"/>
  <c r="S27" i="88"/>
  <c r="S28" i="88" s="1"/>
  <c r="O13" i="89"/>
  <c r="T20" i="88"/>
  <c r="U17" i="88" s="1"/>
  <c r="Q11" i="89" l="1"/>
  <c r="Q19" i="89"/>
  <c r="Q20" i="89" s="1"/>
  <c r="T25" i="88"/>
  <c r="T7" i="88" s="1"/>
  <c r="T12" i="88" s="1"/>
  <c r="N33" i="22"/>
  <c r="O31" i="87"/>
  <c r="N9" i="88"/>
  <c r="N10" i="88" s="1"/>
  <c r="N13" i="88" s="1"/>
  <c r="N14" i="88" s="1"/>
  <c r="N33" i="87"/>
  <c r="N35" i="87" s="1"/>
  <c r="N36" i="87" s="1"/>
  <c r="T62" i="22"/>
  <c r="U24" i="88"/>
  <c r="U11" i="88"/>
  <c r="Q8" i="89"/>
  <c r="Q9" i="89" s="1"/>
  <c r="P23" i="89"/>
  <c r="P24" i="89" s="1"/>
  <c r="P12" i="89" s="1"/>
  <c r="S27" i="87"/>
  <c r="S8" i="88"/>
  <c r="S12" i="88"/>
  <c r="U20" i="88"/>
  <c r="V17" i="88" s="1"/>
  <c r="R6" i="89"/>
  <c r="R19" i="89"/>
  <c r="R20" i="89" s="1"/>
  <c r="R11" i="89"/>
  <c r="U23" i="88"/>
  <c r="T27" i="88" l="1"/>
  <c r="T28" i="88" s="1"/>
  <c r="T27" i="87"/>
  <c r="T8" i="88"/>
  <c r="P16" i="89"/>
  <c r="P13" i="89"/>
  <c r="P14" i="89"/>
  <c r="O9" i="88"/>
  <c r="O10" i="88" s="1"/>
  <c r="O13" i="88" s="1"/>
  <c r="O14" i="88" s="1"/>
  <c r="O33" i="87"/>
  <c r="O35" i="87" s="1"/>
  <c r="O36" i="87" s="1"/>
  <c r="V19" i="88"/>
  <c r="U25" i="88"/>
  <c r="R20" i="22"/>
  <c r="S29" i="87"/>
  <c r="Q23" i="89"/>
  <c r="Q24" i="89" s="1"/>
  <c r="Q12" i="89" s="1"/>
  <c r="R8" i="89"/>
  <c r="R9" i="89" s="1"/>
  <c r="V20" i="88" l="1"/>
  <c r="W17" i="88" s="1"/>
  <c r="V23" i="88"/>
  <c r="W19" i="88" s="1"/>
  <c r="S8" i="89"/>
  <c r="R23" i="89"/>
  <c r="R24" i="89" s="1"/>
  <c r="R12" i="89" s="1"/>
  <c r="U7" i="88"/>
  <c r="U27" i="88"/>
  <c r="U28" i="88" s="1"/>
  <c r="Q16" i="89"/>
  <c r="Q14" i="89"/>
  <c r="Q13" i="89"/>
  <c r="P15" i="89"/>
  <c r="S20" i="22"/>
  <c r="T29" i="87"/>
  <c r="U62" i="22"/>
  <c r="V11" i="88"/>
  <c r="V24" i="88"/>
  <c r="S3" i="89"/>
  <c r="O33" i="22"/>
  <c r="P31" i="87"/>
  <c r="V25" i="88" l="1"/>
  <c r="V27" i="88" s="1"/>
  <c r="V28" i="88" s="1"/>
  <c r="R16" i="89"/>
  <c r="R13" i="89"/>
  <c r="R14" i="89"/>
  <c r="U27" i="87"/>
  <c r="U8" i="88"/>
  <c r="U12" i="88"/>
  <c r="P9" i="88"/>
  <c r="P10" i="88" s="1"/>
  <c r="P13" i="88" s="1"/>
  <c r="P14" i="88" s="1"/>
  <c r="P33" i="87"/>
  <c r="P35" i="87" s="1"/>
  <c r="P36" i="87" s="1"/>
  <c r="V62" i="22"/>
  <c r="W11" i="88"/>
  <c r="W24" i="88"/>
  <c r="S11" i="89"/>
  <c r="S19" i="89"/>
  <c r="S20" i="89" s="1"/>
  <c r="S6" i="89"/>
  <c r="S9" i="89" s="1"/>
  <c r="P33" i="22"/>
  <c r="Q31" i="87"/>
  <c r="T3" i="89"/>
  <c r="Q15" i="89"/>
  <c r="W23" i="88"/>
  <c r="W20" i="88"/>
  <c r="X17" i="88" s="1"/>
  <c r="V7" i="88" l="1"/>
  <c r="V12" i="88" s="1"/>
  <c r="W25" i="88"/>
  <c r="W27" i="88" s="1"/>
  <c r="W28" i="88" s="1"/>
  <c r="Q9" i="88"/>
  <c r="Q10" i="88" s="1"/>
  <c r="Q13" i="88" s="1"/>
  <c r="Q14" i="88" s="1"/>
  <c r="Q33" i="87"/>
  <c r="Q35" i="87" s="1"/>
  <c r="Q36" i="87" s="1"/>
  <c r="R15" i="89"/>
  <c r="Q33" i="22"/>
  <c r="R31" i="87"/>
  <c r="T6" i="89"/>
  <c r="T19" i="89"/>
  <c r="T20" i="89" s="1"/>
  <c r="T11" i="89"/>
  <c r="X19" i="88"/>
  <c r="S23" i="89"/>
  <c r="S24" i="89" s="1"/>
  <c r="S12" i="89" s="1"/>
  <c r="S16" i="89" s="1"/>
  <c r="T8" i="89"/>
  <c r="T20" i="22"/>
  <c r="U29" i="87"/>
  <c r="V27" i="87" l="1"/>
  <c r="U20" i="22" s="1"/>
  <c r="V8" i="88"/>
  <c r="X23" i="88"/>
  <c r="Y19" i="88" s="1"/>
  <c r="W7" i="88"/>
  <c r="W12" i="88" s="1"/>
  <c r="R9" i="88"/>
  <c r="R10" i="88" s="1"/>
  <c r="R13" i="88" s="1"/>
  <c r="R14" i="88" s="1"/>
  <c r="R33" i="87"/>
  <c r="R35" i="87" s="1"/>
  <c r="R36" i="87" s="1"/>
  <c r="U3" i="89"/>
  <c r="W62" i="22"/>
  <c r="X11" i="88"/>
  <c r="X24" i="88"/>
  <c r="X20" i="88"/>
  <c r="T9" i="89"/>
  <c r="S14" i="89"/>
  <c r="S15" i="89" s="1"/>
  <c r="S13" i="89"/>
  <c r="V29" i="87" l="1"/>
  <c r="V3" i="89" s="1"/>
  <c r="W27" i="87"/>
  <c r="W8" i="88"/>
  <c r="Y17" i="88"/>
  <c r="X25" i="88"/>
  <c r="X62" i="22"/>
  <c r="Y24" i="88"/>
  <c r="Y11" i="88"/>
  <c r="R33" i="22"/>
  <c r="S31" i="87"/>
  <c r="U11" i="89"/>
  <c r="U19" i="89"/>
  <c r="U20" i="89" s="1"/>
  <c r="U6" i="89"/>
  <c r="U8" i="89"/>
  <c r="T23" i="89"/>
  <c r="T24" i="89" s="1"/>
  <c r="T12" i="89" s="1"/>
  <c r="Y23" i="88"/>
  <c r="V20" i="22" l="1"/>
  <c r="W29" i="87"/>
  <c r="W3" i="89" s="1"/>
  <c r="V6" i="89"/>
  <c r="V11" i="89"/>
  <c r="V19" i="89"/>
  <c r="V20" i="89" s="1"/>
  <c r="T16" i="89"/>
  <c r="T13" i="89"/>
  <c r="T14" i="89"/>
  <c r="S9" i="88"/>
  <c r="S10" i="88" s="1"/>
  <c r="S13" i="88" s="1"/>
  <c r="S14" i="88" s="1"/>
  <c r="S33" i="87"/>
  <c r="S35" i="87" s="1"/>
  <c r="S36" i="87" s="1"/>
  <c r="U9" i="89"/>
  <c r="X7" i="88"/>
  <c r="X27" i="88"/>
  <c r="X28" i="88" s="1"/>
  <c r="Z19" i="88"/>
  <c r="Y20" i="88"/>
  <c r="Z17" i="88" s="1"/>
  <c r="Y25" i="88" l="1"/>
  <c r="Y27" i="88" s="1"/>
  <c r="Y28" i="88" s="1"/>
  <c r="T15" i="89"/>
  <c r="Y62" i="22"/>
  <c r="Z11" i="88"/>
  <c r="Z24" i="88"/>
  <c r="W11" i="89"/>
  <c r="W19" i="89"/>
  <c r="W20" i="89" s="1"/>
  <c r="W6" i="89"/>
  <c r="S33" i="22"/>
  <c r="T31" i="87"/>
  <c r="X27" i="87"/>
  <c r="X8" i="88"/>
  <c r="X12" i="88"/>
  <c r="Z20" i="88"/>
  <c r="AA17" i="88" s="1"/>
  <c r="Z23" i="88"/>
  <c r="U23" i="89"/>
  <c r="U24" i="89" s="1"/>
  <c r="U12" i="89" s="1"/>
  <c r="V8" i="89"/>
  <c r="V9" i="89" s="1"/>
  <c r="Y7" i="88" l="1"/>
  <c r="Y8" i="88" s="1"/>
  <c r="W8" i="89"/>
  <c r="W9" i="89" s="1"/>
  <c r="V23" i="89"/>
  <c r="V24" i="89" s="1"/>
  <c r="V12" i="89" s="1"/>
  <c r="T9" i="88"/>
  <c r="T10" i="88" s="1"/>
  <c r="T13" i="88" s="1"/>
  <c r="T14" i="88" s="1"/>
  <c r="T33" i="87"/>
  <c r="T35" i="87" s="1"/>
  <c r="T36" i="87" s="1"/>
  <c r="W20" i="22"/>
  <c r="X29" i="87"/>
  <c r="Z25" i="88"/>
  <c r="U16" i="89"/>
  <c r="U14" i="89"/>
  <c r="U13" i="89"/>
  <c r="AA19" i="88"/>
  <c r="Y27" i="87" l="1"/>
  <c r="X20" i="22" s="1"/>
  <c r="AA23" i="88"/>
  <c r="AB19" i="88" s="1"/>
  <c r="Y12" i="88"/>
  <c r="U15" i="89"/>
  <c r="Z7" i="88"/>
  <c r="Z27" i="88"/>
  <c r="Z28" i="88" s="1"/>
  <c r="AA20" i="88"/>
  <c r="X3" i="89"/>
  <c r="Z62" i="22"/>
  <c r="AA11" i="88"/>
  <c r="AA24" i="88"/>
  <c r="B24" i="88" s="1"/>
  <c r="B11" i="88" s="1"/>
  <c r="B19" i="88"/>
  <c r="B20" i="88" s="1"/>
  <c r="V16" i="89"/>
  <c r="V13" i="89"/>
  <c r="V14" i="89"/>
  <c r="T33" i="22"/>
  <c r="U31" i="87"/>
  <c r="W23" i="89"/>
  <c r="W24" i="89" s="1"/>
  <c r="W12" i="89" s="1"/>
  <c r="X8" i="89"/>
  <c r="Y29" i="87" l="1"/>
  <c r="Y3" i="89" s="1"/>
  <c r="AB23" i="88"/>
  <c r="V15" i="89"/>
  <c r="X6" i="89"/>
  <c r="X9" i="89" s="1"/>
  <c r="X11" i="89"/>
  <c r="X19" i="89"/>
  <c r="X20" i="89" s="1"/>
  <c r="D15" i="88"/>
  <c r="H15" i="88"/>
  <c r="L15" i="88"/>
  <c r="P15" i="88"/>
  <c r="T15" i="88"/>
  <c r="X15" i="88"/>
  <c r="AB15" i="88"/>
  <c r="F15" i="88"/>
  <c r="J15" i="88"/>
  <c r="N15" i="88"/>
  <c r="R15" i="88"/>
  <c r="V15" i="88"/>
  <c r="Z15" i="88"/>
  <c r="C15" i="88"/>
  <c r="K15" i="88"/>
  <c r="S15" i="88"/>
  <c r="AA15" i="88"/>
  <c r="G15" i="88"/>
  <c r="O15" i="88"/>
  <c r="W15" i="88"/>
  <c r="I15" i="88"/>
  <c r="Y15" i="88"/>
  <c r="Q15" i="88"/>
  <c r="E15" i="88"/>
  <c r="M15" i="88"/>
  <c r="U15" i="88"/>
  <c r="Z27" i="87"/>
  <c r="Z8" i="88"/>
  <c r="Z12" i="88"/>
  <c r="U33" i="22"/>
  <c r="V31" i="87"/>
  <c r="W16" i="89"/>
  <c r="W13" i="89"/>
  <c r="W14" i="89"/>
  <c r="U9" i="88"/>
  <c r="U10" i="88" s="1"/>
  <c r="U13" i="88" s="1"/>
  <c r="U14" i="88" s="1"/>
  <c r="U33" i="87"/>
  <c r="U35" i="87" s="1"/>
  <c r="U36" i="87" s="1"/>
  <c r="AB17" i="88"/>
  <c r="AA25" i="88"/>
  <c r="AA62" i="22"/>
  <c r="AB11" i="88"/>
  <c r="AB24" i="88"/>
  <c r="W15" i="89" l="1"/>
  <c r="AB20" i="88"/>
  <c r="AB25" i="88" s="1"/>
  <c r="V9" i="88"/>
  <c r="V10" i="88" s="1"/>
  <c r="V13" i="88" s="1"/>
  <c r="V14" i="88" s="1"/>
  <c r="V33" i="87"/>
  <c r="V35" i="87" s="1"/>
  <c r="V36" i="87" s="1"/>
  <c r="Y20" i="22"/>
  <c r="Z29" i="87"/>
  <c r="V33" i="22"/>
  <c r="W31" i="87"/>
  <c r="AA7" i="88"/>
  <c r="AA27" i="88"/>
  <c r="Y11" i="89"/>
  <c r="Y19" i="89"/>
  <c r="Y20" i="89" s="1"/>
  <c r="Y6" i="89"/>
  <c r="Y8" i="89"/>
  <c r="X23" i="89"/>
  <c r="X24" i="89" s="1"/>
  <c r="X12" i="89" s="1"/>
  <c r="X16" i="89" s="1"/>
  <c r="Y9" i="89" l="1"/>
  <c r="Z8" i="89" s="1"/>
  <c r="X13" i="89"/>
  <c r="X14" i="89"/>
  <c r="X15" i="89" s="1"/>
  <c r="B27" i="88"/>
  <c r="AA28" i="88"/>
  <c r="Z3" i="89"/>
  <c r="AA27" i="87"/>
  <c r="AA8" i="88"/>
  <c r="AA12" i="88"/>
  <c r="AB7" i="88"/>
  <c r="AB27" i="88"/>
  <c r="W9" i="88"/>
  <c r="W10" i="88" s="1"/>
  <c r="W13" i="88" s="1"/>
  <c r="W14" i="88" s="1"/>
  <c r="W33" i="87"/>
  <c r="W35" i="87" s="1"/>
  <c r="W36" i="87" s="1"/>
  <c r="X31" i="87" l="1"/>
  <c r="X9" i="88" s="1"/>
  <c r="X10" i="88" s="1"/>
  <c r="X13" i="88" s="1"/>
  <c r="X14" i="88" s="1"/>
  <c r="Y23" i="89"/>
  <c r="Y24" i="89" s="1"/>
  <c r="Y12" i="89" s="1"/>
  <c r="Y16" i="89" s="1"/>
  <c r="W33" i="22"/>
  <c r="Z6" i="89"/>
  <c r="Z9" i="89" s="1"/>
  <c r="Z19" i="89"/>
  <c r="Z20" i="89" s="1"/>
  <c r="Z11" i="89"/>
  <c r="AB27" i="87"/>
  <c r="AB8" i="88"/>
  <c r="AB12" i="88"/>
  <c r="Z20" i="22"/>
  <c r="AA29" i="87"/>
  <c r="AB28" i="88"/>
  <c r="X33" i="87" l="1"/>
  <c r="X35" i="87" s="1"/>
  <c r="X36" i="87" s="1"/>
  <c r="Y13" i="89"/>
  <c r="Y14" i="89"/>
  <c r="Y15" i="89" s="1"/>
  <c r="AA8" i="89"/>
  <c r="Z23" i="89"/>
  <c r="Z24" i="89" s="1"/>
  <c r="Z12" i="89" s="1"/>
  <c r="Z16" i="89" s="1"/>
  <c r="AA20" i="22"/>
  <c r="AB29" i="87"/>
  <c r="AA3" i="89"/>
  <c r="Y31" i="87" l="1"/>
  <c r="X33" i="22"/>
  <c r="Z13" i="89"/>
  <c r="Z14" i="89"/>
  <c r="Z15" i="89" s="1"/>
  <c r="AA11" i="89"/>
  <c r="AA19" i="89"/>
  <c r="AA20" i="89" s="1"/>
  <c r="AA6" i="89"/>
  <c r="AA9" i="89" s="1"/>
  <c r="AB3" i="89"/>
  <c r="Y33" i="22" l="1"/>
  <c r="Z31" i="87"/>
  <c r="Z9" i="88" s="1"/>
  <c r="Z10" i="88" s="1"/>
  <c r="Z13" i="88" s="1"/>
  <c r="Y33" i="87"/>
  <c r="Y35" i="87" s="1"/>
  <c r="Y36" i="87" s="1"/>
  <c r="Y9" i="88"/>
  <c r="Y10" i="88" s="1"/>
  <c r="Y13" i="88" s="1"/>
  <c r="Y14" i="88" s="1"/>
  <c r="AB6" i="89"/>
  <c r="AB19" i="89"/>
  <c r="AB20" i="89" s="1"/>
  <c r="AB11" i="89"/>
  <c r="AA23" i="89"/>
  <c r="AA24" i="89" s="1"/>
  <c r="AA12" i="89" s="1"/>
  <c r="AA16" i="89" s="1"/>
  <c r="AB8" i="89"/>
  <c r="Z33" i="87" l="1"/>
  <c r="Z35" i="87" s="1"/>
  <c r="Z36" i="87" s="1"/>
  <c r="Z14" i="88"/>
  <c r="AA14" i="89"/>
  <c r="AA15" i="89" s="1"/>
  <c r="AA13" i="89"/>
  <c r="AB9" i="89"/>
  <c r="AB23" i="89" s="1"/>
  <c r="AB24" i="89" s="1"/>
  <c r="AB12" i="89" s="1"/>
  <c r="AB16" i="89" s="1"/>
  <c r="AB13" i="89" l="1"/>
  <c r="Z33" i="22"/>
  <c r="AA31" i="87"/>
  <c r="AB14" i="89"/>
  <c r="AB15" i="89" s="1"/>
  <c r="AA9" i="88" l="1"/>
  <c r="AA10" i="88" s="1"/>
  <c r="AA13" i="88" s="1"/>
  <c r="AA14" i="88" s="1"/>
  <c r="AA33" i="87"/>
  <c r="AA35" i="87" s="1"/>
  <c r="AA36" i="87" s="1"/>
  <c r="AA33" i="22"/>
  <c r="AB31" i="87"/>
  <c r="AB9" i="88" l="1"/>
  <c r="AB10" i="88" s="1"/>
  <c r="AB13" i="88" s="1"/>
  <c r="AB14" i="88" s="1"/>
  <c r="AB33" i="87"/>
  <c r="AB35" i="87" s="1"/>
  <c r="AB36" i="87" s="1"/>
  <c r="C19" i="91" l="1"/>
  <c r="D26" i="91"/>
  <c r="E26" i="91"/>
  <c r="F26" i="91"/>
  <c r="C11" i="91" l="1"/>
  <c r="B63" i="22"/>
  <c r="C23" i="91"/>
  <c r="D19" i="91" s="1"/>
  <c r="C20" i="91"/>
  <c r="D17" i="91" s="1"/>
  <c r="B26" i="91"/>
  <c r="C24" i="91"/>
  <c r="C63" i="22" l="1"/>
  <c r="C25" i="91"/>
  <c r="C7" i="91" s="1"/>
  <c r="D20" i="91"/>
  <c r="E17" i="91" s="1"/>
  <c r="D11" i="91"/>
  <c r="D24" i="91"/>
  <c r="D23" i="91"/>
  <c r="E19" i="91" s="1"/>
  <c r="E23" i="91" l="1"/>
  <c r="F19" i="91" s="1"/>
  <c r="C27" i="91"/>
  <c r="C28" i="91" s="1"/>
  <c r="D25" i="91"/>
  <c r="D7" i="91" s="1"/>
  <c r="E20" i="91"/>
  <c r="F17" i="91" s="1"/>
  <c r="C8" i="91"/>
  <c r="C12" i="91"/>
  <c r="C27" i="90"/>
  <c r="D63" i="22"/>
  <c r="E24" i="91"/>
  <c r="E11" i="91"/>
  <c r="D27" i="91" l="1"/>
  <c r="D28" i="91" s="1"/>
  <c r="E25" i="91"/>
  <c r="E27" i="91" s="1"/>
  <c r="F20" i="91"/>
  <c r="G17" i="91" s="1"/>
  <c r="C29" i="90"/>
  <c r="C3" i="92" s="1"/>
  <c r="C11" i="92" s="1"/>
  <c r="B21" i="22"/>
  <c r="D27" i="90"/>
  <c r="D8" i="91"/>
  <c r="D12" i="91"/>
  <c r="E63" i="22"/>
  <c r="F11" i="91"/>
  <c r="F24" i="91"/>
  <c r="F23" i="91"/>
  <c r="E7" i="91" l="1"/>
  <c r="E27" i="90" s="1"/>
  <c r="C19" i="92"/>
  <c r="C20" i="92" s="1"/>
  <c r="C6" i="92"/>
  <c r="C9" i="92" s="1"/>
  <c r="D8" i="92" s="1"/>
  <c r="F25" i="91"/>
  <c r="F27" i="91" s="1"/>
  <c r="E28" i="91"/>
  <c r="G19" i="91"/>
  <c r="C21" i="22"/>
  <c r="D29" i="90"/>
  <c r="G23" i="91" l="1"/>
  <c r="H19" i="91" s="1"/>
  <c r="E12" i="91"/>
  <c r="E8" i="91"/>
  <c r="F7" i="91"/>
  <c r="F12" i="91" s="1"/>
  <c r="G20" i="91"/>
  <c r="H17" i="91" s="1"/>
  <c r="C23" i="92"/>
  <c r="C24" i="92" s="1"/>
  <c r="C12" i="92" s="1"/>
  <c r="C16" i="92" s="1"/>
  <c r="D21" i="22"/>
  <c r="E29" i="90"/>
  <c r="D3" i="92"/>
  <c r="F63" i="22"/>
  <c r="G24" i="91"/>
  <c r="G11" i="91"/>
  <c r="F28" i="91"/>
  <c r="H23" i="91" l="1"/>
  <c r="I19" i="91" s="1"/>
  <c r="F8" i="91"/>
  <c r="F27" i="90"/>
  <c r="C14" i="92"/>
  <c r="C15" i="92" s="1"/>
  <c r="G25" i="91"/>
  <c r="G7" i="91" s="1"/>
  <c r="G12" i="91" s="1"/>
  <c r="C13" i="92"/>
  <c r="H20" i="91"/>
  <c r="I17" i="91" s="1"/>
  <c r="D6" i="92"/>
  <c r="D9" i="92" s="1"/>
  <c r="D11" i="92"/>
  <c r="D19" i="92"/>
  <c r="D20" i="92" s="1"/>
  <c r="G63" i="22"/>
  <c r="H11" i="91"/>
  <c r="H24" i="91"/>
  <c r="E3" i="92"/>
  <c r="C31" i="90" l="1"/>
  <c r="C9" i="91" s="1"/>
  <c r="C10" i="91" s="1"/>
  <c r="C13" i="91" s="1"/>
  <c r="C14" i="91" s="1"/>
  <c r="E21" i="22"/>
  <c r="F29" i="90"/>
  <c r="F3" i="92" s="1"/>
  <c r="B34" i="22"/>
  <c r="G27" i="91"/>
  <c r="G28" i="91" s="1"/>
  <c r="I20" i="91"/>
  <c r="J17" i="91" s="1"/>
  <c r="H25" i="91"/>
  <c r="H27" i="91" s="1"/>
  <c r="I23" i="91"/>
  <c r="J19" i="91" s="1"/>
  <c r="G27" i="90"/>
  <c r="G8" i="91"/>
  <c r="D23" i="92"/>
  <c r="D24" i="92" s="1"/>
  <c r="D12" i="92" s="1"/>
  <c r="D16" i="92" s="1"/>
  <c r="E8" i="92"/>
  <c r="E6" i="92"/>
  <c r="E11" i="92"/>
  <c r="E19" i="92"/>
  <c r="E20" i="92" s="1"/>
  <c r="H63" i="22"/>
  <c r="I11" i="91"/>
  <c r="I24" i="91"/>
  <c r="C33" i="90" l="1"/>
  <c r="C35" i="90" s="1"/>
  <c r="C36" i="90" s="1"/>
  <c r="H28" i="91"/>
  <c r="H7" i="91"/>
  <c r="H27" i="90" s="1"/>
  <c r="I25" i="91"/>
  <c r="I7" i="91" s="1"/>
  <c r="F21" i="22"/>
  <c r="G29" i="90"/>
  <c r="D14" i="92"/>
  <c r="D15" i="92" s="1"/>
  <c r="E9" i="92"/>
  <c r="I63" i="22"/>
  <c r="J11" i="91"/>
  <c r="J24" i="91"/>
  <c r="D13" i="92"/>
  <c r="F6" i="92"/>
  <c r="F11" i="92"/>
  <c r="F19" i="92"/>
  <c r="F20" i="92" s="1"/>
  <c r="J23" i="91"/>
  <c r="J20" i="91"/>
  <c r="K17" i="91" s="1"/>
  <c r="H12" i="91" l="1"/>
  <c r="H8" i="91"/>
  <c r="I27" i="91"/>
  <c r="I28" i="91" s="1"/>
  <c r="I27" i="90"/>
  <c r="I8" i="91"/>
  <c r="C34" i="22"/>
  <c r="D31" i="90"/>
  <c r="G3" i="92"/>
  <c r="G21" i="22"/>
  <c r="H29" i="90"/>
  <c r="J25" i="91"/>
  <c r="K19" i="91"/>
  <c r="I12" i="91"/>
  <c r="E23" i="92"/>
  <c r="E24" i="92" s="1"/>
  <c r="E12" i="92" s="1"/>
  <c r="F8" i="92"/>
  <c r="F9" i="92" s="1"/>
  <c r="G8" i="92" l="1"/>
  <c r="F23" i="92"/>
  <c r="F24" i="92" s="1"/>
  <c r="F12" i="92" s="1"/>
  <c r="J63" i="22"/>
  <c r="K11" i="91"/>
  <c r="K24" i="91"/>
  <c r="H3" i="92"/>
  <c r="H21" i="22"/>
  <c r="I29" i="90"/>
  <c r="D9" i="91"/>
  <c r="D10" i="91" s="1"/>
  <c r="D13" i="91" s="1"/>
  <c r="D14" i="91" s="1"/>
  <c r="D33" i="90"/>
  <c r="D35" i="90" s="1"/>
  <c r="D36" i="90" s="1"/>
  <c r="K20" i="91"/>
  <c r="E16" i="92"/>
  <c r="E13" i="92"/>
  <c r="E14" i="92"/>
  <c r="G11" i="92"/>
  <c r="G19" i="92"/>
  <c r="G20" i="92" s="1"/>
  <c r="G6" i="92"/>
  <c r="K23" i="91"/>
  <c r="J7" i="91"/>
  <c r="J27" i="91"/>
  <c r="J28" i="91" s="1"/>
  <c r="G9" i="92" l="1"/>
  <c r="H8" i="92" s="1"/>
  <c r="L19" i="91"/>
  <c r="H6" i="92"/>
  <c r="H19" i="92"/>
  <c r="H20" i="92" s="1"/>
  <c r="H11" i="92"/>
  <c r="F16" i="92"/>
  <c r="F13" i="92"/>
  <c r="F14" i="92"/>
  <c r="J27" i="90"/>
  <c r="J8" i="91"/>
  <c r="J12" i="91"/>
  <c r="E15" i="92"/>
  <c r="D34" i="22"/>
  <c r="E31" i="90"/>
  <c r="L17" i="91"/>
  <c r="K25" i="91"/>
  <c r="I3" i="92"/>
  <c r="G23" i="92" l="1"/>
  <c r="G24" i="92" s="1"/>
  <c r="G12" i="92" s="1"/>
  <c r="G16" i="92" s="1"/>
  <c r="L23" i="91"/>
  <c r="M19" i="91" s="1"/>
  <c r="F15" i="92"/>
  <c r="E9" i="91"/>
  <c r="E10" i="91" s="1"/>
  <c r="E13" i="91" s="1"/>
  <c r="E14" i="91" s="1"/>
  <c r="E33" i="90"/>
  <c r="E35" i="90" s="1"/>
  <c r="E36" i="90" s="1"/>
  <c r="I21" i="22"/>
  <c r="J29" i="90"/>
  <c r="K7" i="91"/>
  <c r="K27" i="91"/>
  <c r="K28" i="91" s="1"/>
  <c r="E34" i="22"/>
  <c r="F31" i="90"/>
  <c r="H9" i="92"/>
  <c r="I6" i="92"/>
  <c r="I11" i="92"/>
  <c r="I19" i="92"/>
  <c r="I20" i="92" s="1"/>
  <c r="L20" i="91"/>
  <c r="M17" i="91" s="1"/>
  <c r="K63" i="22"/>
  <c r="L11" i="91"/>
  <c r="L24" i="91"/>
  <c r="G14" i="92" l="1"/>
  <c r="G15" i="92" s="1"/>
  <c r="G13" i="92"/>
  <c r="F34" i="22" s="1"/>
  <c r="L25" i="91"/>
  <c r="L7" i="91" s="1"/>
  <c r="L12" i="91" s="1"/>
  <c r="L63" i="22"/>
  <c r="M11" i="91"/>
  <c r="M24" i="91"/>
  <c r="J3" i="92"/>
  <c r="K27" i="90"/>
  <c r="K8" i="91"/>
  <c r="K12" i="91"/>
  <c r="M20" i="91"/>
  <c r="N17" i="91" s="1"/>
  <c r="F9" i="91"/>
  <c r="F10" i="91" s="1"/>
  <c r="F13" i="91" s="1"/>
  <c r="F14" i="91" s="1"/>
  <c r="F33" i="90"/>
  <c r="F35" i="90" s="1"/>
  <c r="F36" i="90" s="1"/>
  <c r="H23" i="92"/>
  <c r="H24" i="92" s="1"/>
  <c r="H12" i="92" s="1"/>
  <c r="I8" i="92"/>
  <c r="I9" i="92" s="1"/>
  <c r="M23" i="91"/>
  <c r="G31" i="90" l="1"/>
  <c r="G9" i="91" s="1"/>
  <c r="G10" i="91" s="1"/>
  <c r="G13" i="91" s="1"/>
  <c r="G14" i="91" s="1"/>
  <c r="L27" i="91"/>
  <c r="L28" i="91" s="1"/>
  <c r="I23" i="92"/>
  <c r="I24" i="92" s="1"/>
  <c r="I12" i="92" s="1"/>
  <c r="J8" i="92"/>
  <c r="H16" i="92"/>
  <c r="H13" i="92"/>
  <c r="H14" i="92"/>
  <c r="J6" i="92"/>
  <c r="J11" i="92"/>
  <c r="J19" i="92"/>
  <c r="J20" i="92" s="1"/>
  <c r="J21" i="22"/>
  <c r="K29" i="90"/>
  <c r="N19" i="91"/>
  <c r="M25" i="91"/>
  <c r="L27" i="90"/>
  <c r="L8" i="91"/>
  <c r="G33" i="90" l="1"/>
  <c r="G35" i="90" s="1"/>
  <c r="G36" i="90" s="1"/>
  <c r="N23" i="91"/>
  <c r="O19" i="91" s="1"/>
  <c r="J9" i="92"/>
  <c r="J23" i="92" s="1"/>
  <c r="J24" i="92" s="1"/>
  <c r="J12" i="92" s="1"/>
  <c r="J16" i="92" s="1"/>
  <c r="H15" i="92"/>
  <c r="M7" i="91"/>
  <c r="M27" i="91"/>
  <c r="M28" i="91" s="1"/>
  <c r="N20" i="91"/>
  <c r="G34" i="22"/>
  <c r="H31" i="90"/>
  <c r="M63" i="22"/>
  <c r="N11" i="91"/>
  <c r="N24" i="91"/>
  <c r="K21" i="22"/>
  <c r="L29" i="90"/>
  <c r="K3" i="92"/>
  <c r="I16" i="92"/>
  <c r="I14" i="92"/>
  <c r="I13" i="92"/>
  <c r="K8" i="92" l="1"/>
  <c r="O23" i="91"/>
  <c r="P19" i="91" s="1"/>
  <c r="J14" i="92"/>
  <c r="K11" i="92"/>
  <c r="K19" i="92"/>
  <c r="K20" i="92" s="1"/>
  <c r="K6" i="92"/>
  <c r="L3" i="92"/>
  <c r="H9" i="91"/>
  <c r="H10" i="91" s="1"/>
  <c r="H13" i="91" s="1"/>
  <c r="H14" i="91" s="1"/>
  <c r="H33" i="90"/>
  <c r="H35" i="90" s="1"/>
  <c r="H36" i="90" s="1"/>
  <c r="O17" i="91"/>
  <c r="N25" i="91"/>
  <c r="N63" i="22"/>
  <c r="O24" i="91"/>
  <c r="O11" i="91"/>
  <c r="H34" i="22"/>
  <c r="I31" i="90"/>
  <c r="I15" i="92"/>
  <c r="J13" i="92"/>
  <c r="M27" i="90"/>
  <c r="M8" i="91"/>
  <c r="M12" i="91"/>
  <c r="K9" i="92" l="1"/>
  <c r="K23" i="92" s="1"/>
  <c r="K24" i="92" s="1"/>
  <c r="K12" i="92" s="1"/>
  <c r="K16" i="92" s="1"/>
  <c r="O63" i="22"/>
  <c r="P11" i="91"/>
  <c r="P24" i="91"/>
  <c r="L21" i="22"/>
  <c r="M29" i="90"/>
  <c r="N7" i="91"/>
  <c r="N27" i="91"/>
  <c r="N28" i="91" s="1"/>
  <c r="L6" i="92"/>
  <c r="L11" i="92"/>
  <c r="L19" i="92"/>
  <c r="L20" i="92" s="1"/>
  <c r="I34" i="22"/>
  <c r="J31" i="90"/>
  <c r="O20" i="91"/>
  <c r="P17" i="91" s="1"/>
  <c r="J15" i="92"/>
  <c r="I9" i="91"/>
  <c r="I10" i="91" s="1"/>
  <c r="I13" i="91" s="1"/>
  <c r="I14" i="91" s="1"/>
  <c r="I33" i="90"/>
  <c r="I35" i="90" s="1"/>
  <c r="I36" i="90" s="1"/>
  <c r="P23" i="91"/>
  <c r="L8" i="92" l="1"/>
  <c r="L9" i="92" s="1"/>
  <c r="J9" i="91"/>
  <c r="J10" i="91" s="1"/>
  <c r="J13" i="91" s="1"/>
  <c r="J14" i="91" s="1"/>
  <c r="J33" i="90"/>
  <c r="J35" i="90" s="1"/>
  <c r="J36" i="90" s="1"/>
  <c r="N27" i="90"/>
  <c r="N8" i="91"/>
  <c r="N12" i="91"/>
  <c r="Q19" i="91"/>
  <c r="M3" i="92"/>
  <c r="P20" i="91"/>
  <c r="Q17" i="91" s="1"/>
  <c r="K14" i="92"/>
  <c r="K15" i="92" s="1"/>
  <c r="O25" i="91"/>
  <c r="K13" i="92"/>
  <c r="P25" i="91" l="1"/>
  <c r="P7" i="91" s="1"/>
  <c r="J34" i="22"/>
  <c r="K31" i="90"/>
  <c r="P63" i="22"/>
  <c r="Q11" i="91"/>
  <c r="Q24" i="91"/>
  <c r="O7" i="91"/>
  <c r="O27" i="91"/>
  <c r="O28" i="91" s="1"/>
  <c r="Q20" i="91"/>
  <c r="R17" i="91" s="1"/>
  <c r="M8" i="92"/>
  <c r="L23" i="92"/>
  <c r="L24" i="92" s="1"/>
  <c r="L12" i="92" s="1"/>
  <c r="M6" i="92"/>
  <c r="M11" i="92"/>
  <c r="M19" i="92"/>
  <c r="M20" i="92" s="1"/>
  <c r="Q23" i="91"/>
  <c r="M21" i="22"/>
  <c r="N29" i="90"/>
  <c r="P27" i="91" l="1"/>
  <c r="P28" i="91" s="1"/>
  <c r="P27" i="90"/>
  <c r="P8" i="91"/>
  <c r="P12" i="91"/>
  <c r="K9" i="91"/>
  <c r="K10" i="91" s="1"/>
  <c r="K13" i="91" s="1"/>
  <c r="K14" i="91" s="1"/>
  <c r="K33" i="90"/>
  <c r="K35" i="90" s="1"/>
  <c r="K36" i="90" s="1"/>
  <c r="O27" i="90"/>
  <c r="O8" i="91"/>
  <c r="O12" i="91"/>
  <c r="R19" i="91"/>
  <c r="L16" i="92"/>
  <c r="L13" i="92"/>
  <c r="L14" i="92"/>
  <c r="N3" i="92"/>
  <c r="M9" i="92"/>
  <c r="Q25" i="91"/>
  <c r="Q7" i="91" l="1"/>
  <c r="Q27" i="91"/>
  <c r="Q28" i="91" s="1"/>
  <c r="K34" i="22"/>
  <c r="L31" i="90"/>
  <c r="Q63" i="22"/>
  <c r="R11" i="91"/>
  <c r="R24" i="91"/>
  <c r="N21" i="22"/>
  <c r="O29" i="90"/>
  <c r="N6" i="92"/>
  <c r="N11" i="92"/>
  <c r="N19" i="92"/>
  <c r="N20" i="92" s="1"/>
  <c r="R23" i="91"/>
  <c r="O21" i="22"/>
  <c r="P29" i="90"/>
  <c r="M23" i="92"/>
  <c r="M24" i="92" s="1"/>
  <c r="M12" i="92" s="1"/>
  <c r="N8" i="92"/>
  <c r="L15" i="92"/>
  <c r="R20" i="91"/>
  <c r="N9" i="92" l="1"/>
  <c r="L9" i="91"/>
  <c r="L10" i="91" s="1"/>
  <c r="L13" i="91" s="1"/>
  <c r="L14" i="91" s="1"/>
  <c r="L33" i="90"/>
  <c r="L35" i="90" s="1"/>
  <c r="L36" i="90" s="1"/>
  <c r="S19" i="91"/>
  <c r="M16" i="92"/>
  <c r="M13" i="92"/>
  <c r="M14" i="92"/>
  <c r="S17" i="91"/>
  <c r="R25" i="91"/>
  <c r="P3" i="92"/>
  <c r="O3" i="92"/>
  <c r="Q27" i="90"/>
  <c r="Q8" i="91"/>
  <c r="Q12" i="91"/>
  <c r="O11" i="92" l="1"/>
  <c r="O19" i="92"/>
  <c r="O20" i="92" s="1"/>
  <c r="O6" i="92"/>
  <c r="R7" i="91"/>
  <c r="R27" i="91"/>
  <c r="R28" i="91" s="1"/>
  <c r="R63" i="22"/>
  <c r="S24" i="91"/>
  <c r="S11" i="91"/>
  <c r="P21" i="22"/>
  <c r="Q29" i="90"/>
  <c r="S20" i="91"/>
  <c r="T17" i="91" s="1"/>
  <c r="M15" i="92"/>
  <c r="P6" i="92"/>
  <c r="P11" i="92"/>
  <c r="P19" i="92"/>
  <c r="P20" i="92" s="1"/>
  <c r="L34" i="22"/>
  <c r="M31" i="90"/>
  <c r="S23" i="91"/>
  <c r="O8" i="92"/>
  <c r="N23" i="92"/>
  <c r="N24" i="92" s="1"/>
  <c r="N12" i="92" s="1"/>
  <c r="S25" i="91" l="1"/>
  <c r="S27" i="91" s="1"/>
  <c r="S28" i="91" s="1"/>
  <c r="N16" i="92"/>
  <c r="N14" i="92"/>
  <c r="N13" i="92"/>
  <c r="R27" i="90"/>
  <c r="R8" i="91"/>
  <c r="R12" i="91"/>
  <c r="O9" i="92"/>
  <c r="Q3" i="92"/>
  <c r="T19" i="91"/>
  <c r="M9" i="91"/>
  <c r="M10" i="91" s="1"/>
  <c r="M13" i="91" s="1"/>
  <c r="M14" i="91" s="1"/>
  <c r="M33" i="90"/>
  <c r="M35" i="90" s="1"/>
  <c r="M36" i="90" s="1"/>
  <c r="T23" i="91" l="1"/>
  <c r="U19" i="91" s="1"/>
  <c r="S7" i="91"/>
  <c r="S12" i="91" s="1"/>
  <c r="N15" i="92"/>
  <c r="T20" i="91"/>
  <c r="U17" i="91" s="1"/>
  <c r="Q6" i="92"/>
  <c r="Q11" i="92"/>
  <c r="Q19" i="92"/>
  <c r="Q20" i="92" s="1"/>
  <c r="P8" i="92"/>
  <c r="P9" i="92" s="1"/>
  <c r="O23" i="92"/>
  <c r="O24" i="92" s="1"/>
  <c r="O12" i="92" s="1"/>
  <c r="Q21" i="22"/>
  <c r="R29" i="90"/>
  <c r="M34" i="22"/>
  <c r="N31" i="90"/>
  <c r="S63" i="22"/>
  <c r="T11" i="91"/>
  <c r="T24" i="91"/>
  <c r="S27" i="90" l="1"/>
  <c r="S29" i="90" s="1"/>
  <c r="U23" i="91"/>
  <c r="V19" i="91" s="1"/>
  <c r="T25" i="91"/>
  <c r="T27" i="91" s="1"/>
  <c r="T28" i="91" s="1"/>
  <c r="S8" i="91"/>
  <c r="N9" i="91"/>
  <c r="N10" i="91" s="1"/>
  <c r="N13" i="91" s="1"/>
  <c r="N14" i="91" s="1"/>
  <c r="N33" i="90"/>
  <c r="N35" i="90" s="1"/>
  <c r="N36" i="90" s="1"/>
  <c r="U20" i="91"/>
  <c r="P23" i="92"/>
  <c r="P24" i="92" s="1"/>
  <c r="P12" i="92" s="1"/>
  <c r="Q8" i="92"/>
  <c r="Q9" i="92" s="1"/>
  <c r="T63" i="22"/>
  <c r="U24" i="91"/>
  <c r="U11" i="91"/>
  <c r="R3" i="92"/>
  <c r="O16" i="92"/>
  <c r="O13" i="92"/>
  <c r="O14" i="92"/>
  <c r="R21" i="22" l="1"/>
  <c r="T7" i="91"/>
  <c r="T12" i="91" s="1"/>
  <c r="O15" i="92"/>
  <c r="P16" i="92"/>
  <c r="P13" i="92"/>
  <c r="P14" i="92"/>
  <c r="S3" i="92"/>
  <c r="Q23" i="92"/>
  <c r="Q24" i="92" s="1"/>
  <c r="Q12" i="92" s="1"/>
  <c r="R8" i="92"/>
  <c r="V17" i="91"/>
  <c r="U25" i="91"/>
  <c r="U63" i="22"/>
  <c r="V11" i="91"/>
  <c r="V24" i="91"/>
  <c r="N34" i="22"/>
  <c r="O31" i="90"/>
  <c r="R6" i="92"/>
  <c r="R11" i="92"/>
  <c r="R19" i="92"/>
  <c r="R20" i="92" s="1"/>
  <c r="V23" i="91"/>
  <c r="T27" i="90" l="1"/>
  <c r="T8" i="91"/>
  <c r="P15" i="92"/>
  <c r="W19" i="91"/>
  <c r="Q16" i="92"/>
  <c r="Q14" i="92"/>
  <c r="Q13" i="92"/>
  <c r="O34" i="22"/>
  <c r="P31" i="90"/>
  <c r="S11" i="92"/>
  <c r="S19" i="92"/>
  <c r="S20" i="92" s="1"/>
  <c r="S6" i="92"/>
  <c r="R9" i="92"/>
  <c r="U7" i="91"/>
  <c r="U27" i="91"/>
  <c r="U28" i="91" s="1"/>
  <c r="O9" i="91"/>
  <c r="O10" i="91" s="1"/>
  <c r="O13" i="91" s="1"/>
  <c r="O14" i="91" s="1"/>
  <c r="O33" i="90"/>
  <c r="O35" i="90" s="1"/>
  <c r="O36" i="90" s="1"/>
  <c r="V20" i="91"/>
  <c r="W17" i="91" s="1"/>
  <c r="W23" i="91" l="1"/>
  <c r="X19" i="91" s="1"/>
  <c r="S21" i="22"/>
  <c r="T29" i="90"/>
  <c r="T3" i="92" s="1"/>
  <c r="Q15" i="92"/>
  <c r="U27" i="90"/>
  <c r="U8" i="91"/>
  <c r="U12" i="91"/>
  <c r="P9" i="91"/>
  <c r="P10" i="91" s="1"/>
  <c r="P13" i="91" s="1"/>
  <c r="P14" i="91" s="1"/>
  <c r="P33" i="90"/>
  <c r="P35" i="90" s="1"/>
  <c r="P36" i="90" s="1"/>
  <c r="W20" i="91"/>
  <c r="X17" i="91" s="1"/>
  <c r="S8" i="92"/>
  <c r="S9" i="92" s="1"/>
  <c r="R23" i="92"/>
  <c r="R24" i="92" s="1"/>
  <c r="R12" i="92" s="1"/>
  <c r="V25" i="91"/>
  <c r="P34" i="22"/>
  <c r="Q31" i="90"/>
  <c r="V63" i="22"/>
  <c r="W24" i="91"/>
  <c r="W11" i="91"/>
  <c r="X23" i="91" l="1"/>
  <c r="Y19" i="91" s="1"/>
  <c r="S23" i="92"/>
  <c r="S24" i="92" s="1"/>
  <c r="S12" i="92" s="1"/>
  <c r="T8" i="92"/>
  <c r="W63" i="22"/>
  <c r="X11" i="91"/>
  <c r="X24" i="91"/>
  <c r="T21" i="22"/>
  <c r="U29" i="90"/>
  <c r="V7" i="91"/>
  <c r="V27" i="91"/>
  <c r="V28" i="91" s="1"/>
  <c r="W25" i="91"/>
  <c r="X20" i="91"/>
  <c r="Y17" i="91" s="1"/>
  <c r="Q9" i="91"/>
  <c r="Q10" i="91" s="1"/>
  <c r="Q13" i="91" s="1"/>
  <c r="Q14" i="91" s="1"/>
  <c r="Q33" i="90"/>
  <c r="Q35" i="90" s="1"/>
  <c r="Q36" i="90" s="1"/>
  <c r="R16" i="92"/>
  <c r="R13" i="92"/>
  <c r="R14" i="92"/>
  <c r="T6" i="92"/>
  <c r="T19" i="92"/>
  <c r="T20" i="92" s="1"/>
  <c r="T11" i="92"/>
  <c r="Y23" i="91" l="1"/>
  <c r="Z19" i="91" s="1"/>
  <c r="T9" i="92"/>
  <c r="U8" i="92" s="1"/>
  <c r="R15" i="92"/>
  <c r="Y20" i="91"/>
  <c r="Z17" i="91" s="1"/>
  <c r="U3" i="92"/>
  <c r="W27" i="91"/>
  <c r="W28" i="91" s="1"/>
  <c r="W7" i="91"/>
  <c r="X63" i="22"/>
  <c r="Y11" i="91"/>
  <c r="Y24" i="91"/>
  <c r="Q34" i="22"/>
  <c r="R31" i="90"/>
  <c r="X25" i="91"/>
  <c r="V27" i="90"/>
  <c r="V8" i="91"/>
  <c r="V12" i="91"/>
  <c r="S16" i="92"/>
  <c r="S13" i="92"/>
  <c r="S14" i="92"/>
  <c r="T23" i="92" l="1"/>
  <c r="T24" i="92" s="1"/>
  <c r="T12" i="92" s="1"/>
  <c r="T16" i="92" s="1"/>
  <c r="S15" i="92"/>
  <c r="W27" i="90"/>
  <c r="W8" i="91"/>
  <c r="W12" i="91"/>
  <c r="Z20" i="91"/>
  <c r="AA17" i="91" s="1"/>
  <c r="Y25" i="91"/>
  <c r="Y63" i="22"/>
  <c r="Z11" i="91"/>
  <c r="Z24" i="91"/>
  <c r="R34" i="22"/>
  <c r="S31" i="90"/>
  <c r="U21" i="22"/>
  <c r="V29" i="90"/>
  <c r="U6" i="92"/>
  <c r="U9" i="92" s="1"/>
  <c r="U11" i="92"/>
  <c r="U19" i="92"/>
  <c r="U20" i="92" s="1"/>
  <c r="X7" i="91"/>
  <c r="X27" i="91"/>
  <c r="X28" i="91" s="1"/>
  <c r="R9" i="91"/>
  <c r="R10" i="91" s="1"/>
  <c r="R13" i="91" s="1"/>
  <c r="R14" i="91" s="1"/>
  <c r="R33" i="90"/>
  <c r="R35" i="90" s="1"/>
  <c r="R36" i="90" s="1"/>
  <c r="Z23" i="91"/>
  <c r="T13" i="92" l="1"/>
  <c r="T14" i="92"/>
  <c r="T15" i="92" s="1"/>
  <c r="X27" i="90"/>
  <c r="X8" i="91"/>
  <c r="X12" i="91"/>
  <c r="U23" i="92"/>
  <c r="U24" i="92" s="1"/>
  <c r="U12" i="92" s="1"/>
  <c r="U16" i="92" s="1"/>
  <c r="V8" i="92"/>
  <c r="AA19" i="91"/>
  <c r="V21" i="22"/>
  <c r="W29" i="90"/>
  <c r="V3" i="92"/>
  <c r="S9" i="91"/>
  <c r="S10" i="91" s="1"/>
  <c r="S13" i="91" s="1"/>
  <c r="S14" i="91" s="1"/>
  <c r="S33" i="90"/>
  <c r="S35" i="90" s="1"/>
  <c r="S36" i="90" s="1"/>
  <c r="Z25" i="91"/>
  <c r="Y7" i="91"/>
  <c r="Y27" i="91"/>
  <c r="Y28" i="91" s="1"/>
  <c r="AA23" i="91" l="1"/>
  <c r="AB19" i="91" s="1"/>
  <c r="T31" i="90"/>
  <c r="T33" i="90" s="1"/>
  <c r="T35" i="90" s="1"/>
  <c r="T36" i="90" s="1"/>
  <c r="S34" i="22"/>
  <c r="U13" i="92"/>
  <c r="AA20" i="91"/>
  <c r="AB17" i="91" s="1"/>
  <c r="U14" i="92"/>
  <c r="U15" i="92" s="1"/>
  <c r="W3" i="92"/>
  <c r="Y27" i="90"/>
  <c r="Y8" i="91"/>
  <c r="Y12" i="91"/>
  <c r="V6" i="92"/>
  <c r="V9" i="92" s="1"/>
  <c r="V11" i="92"/>
  <c r="V19" i="92"/>
  <c r="V20" i="92" s="1"/>
  <c r="Z63" i="22"/>
  <c r="AA11" i="91"/>
  <c r="AA24" i="91"/>
  <c r="B24" i="91" s="1"/>
  <c r="B11" i="91" s="1"/>
  <c r="B19" i="91"/>
  <c r="B20" i="91" s="1"/>
  <c r="W21" i="22"/>
  <c r="X29" i="90"/>
  <c r="Z7" i="91"/>
  <c r="Z27" i="91"/>
  <c r="Z28" i="91" s="1"/>
  <c r="U31" i="90" l="1"/>
  <c r="U9" i="91" s="1"/>
  <c r="U10" i="91" s="1"/>
  <c r="U13" i="91" s="1"/>
  <c r="AB23" i="91"/>
  <c r="T9" i="91"/>
  <c r="T10" i="91" s="1"/>
  <c r="T13" i="91" s="1"/>
  <c r="T14" i="91" s="1"/>
  <c r="T34" i="22"/>
  <c r="AA25" i="91"/>
  <c r="AA7" i="91" s="1"/>
  <c r="AA12" i="91" s="1"/>
  <c r="AB20" i="91"/>
  <c r="AB25" i="91" s="1"/>
  <c r="AB7" i="91" s="1"/>
  <c r="W8" i="92"/>
  <c r="V23" i="92"/>
  <c r="V24" i="92" s="1"/>
  <c r="V12" i="92" s="1"/>
  <c r="V16" i="92" s="1"/>
  <c r="C15" i="91"/>
  <c r="G15" i="91"/>
  <c r="K15" i="91"/>
  <c r="O15" i="91"/>
  <c r="S15" i="91"/>
  <c r="W15" i="91"/>
  <c r="AA15" i="91"/>
  <c r="D15" i="91"/>
  <c r="H15" i="91"/>
  <c r="L15" i="91"/>
  <c r="P15" i="91"/>
  <c r="T15" i="91"/>
  <c r="X15" i="91"/>
  <c r="AB15" i="91"/>
  <c r="E15" i="91"/>
  <c r="I15" i="91"/>
  <c r="M15" i="91"/>
  <c r="Q15" i="91"/>
  <c r="U15" i="91"/>
  <c r="Y15" i="91"/>
  <c r="F15" i="91"/>
  <c r="J15" i="91"/>
  <c r="N15" i="91"/>
  <c r="R15" i="91"/>
  <c r="V15" i="91"/>
  <c r="Z15" i="91"/>
  <c r="AA63" i="22"/>
  <c r="AB11" i="91"/>
  <c r="AB24" i="91"/>
  <c r="X3" i="92"/>
  <c r="Z27" i="90"/>
  <c r="Z8" i="91"/>
  <c r="Z12" i="91"/>
  <c r="X21" i="22"/>
  <c r="Y29" i="90"/>
  <c r="W11" i="92"/>
  <c r="W19" i="92"/>
  <c r="W20" i="92" s="1"/>
  <c r="W6" i="92"/>
  <c r="U33" i="90" l="1"/>
  <c r="U35" i="90" s="1"/>
  <c r="U36" i="90" s="1"/>
  <c r="U14" i="91"/>
  <c r="AA27" i="91"/>
  <c r="B27" i="91" s="1"/>
  <c r="V14" i="92"/>
  <c r="V15" i="92" s="1"/>
  <c r="V13" i="92"/>
  <c r="AB27" i="91"/>
  <c r="W9" i="92"/>
  <c r="X8" i="92" s="1"/>
  <c r="AB12" i="91"/>
  <c r="Y21" i="22"/>
  <c r="Z29" i="90"/>
  <c r="AA27" i="90"/>
  <c r="AA8" i="91"/>
  <c r="AB27" i="90"/>
  <c r="AB8" i="91"/>
  <c r="Y3" i="92"/>
  <c r="X6" i="92"/>
  <c r="X11" i="92"/>
  <c r="X19" i="92"/>
  <c r="X20" i="92" s="1"/>
  <c r="AA28" i="91" l="1"/>
  <c r="AB28" i="91" s="1"/>
  <c r="V31" i="90"/>
  <c r="V9" i="91" s="1"/>
  <c r="V10" i="91" s="1"/>
  <c r="V13" i="91" s="1"/>
  <c r="V14" i="91" s="1"/>
  <c r="U34" i="22"/>
  <c r="W23" i="92"/>
  <c r="W24" i="92" s="1"/>
  <c r="W12" i="92" s="1"/>
  <c r="W16" i="92" s="1"/>
  <c r="X9" i="92"/>
  <c r="X23" i="92" s="1"/>
  <c r="X24" i="92" s="1"/>
  <c r="X12" i="92" s="1"/>
  <c r="X16" i="92" s="1"/>
  <c r="Y6" i="92"/>
  <c r="Y11" i="92"/>
  <c r="Y19" i="92"/>
  <c r="Y20" i="92" s="1"/>
  <c r="AA21" i="22"/>
  <c r="AB29" i="90"/>
  <c r="Z3" i="92"/>
  <c r="Z21" i="22"/>
  <c r="AA29" i="90"/>
  <c r="V33" i="90" l="1"/>
  <c r="V35" i="90" s="1"/>
  <c r="V36" i="90" s="1"/>
  <c r="Y8" i="92"/>
  <c r="Y9" i="92" s="1"/>
  <c r="W14" i="92"/>
  <c r="W15" i="92" s="1"/>
  <c r="W13" i="92"/>
  <c r="X14" i="92"/>
  <c r="AB3" i="92"/>
  <c r="X13" i="92"/>
  <c r="AA3" i="92"/>
  <c r="Z6" i="92"/>
  <c r="Z11" i="92"/>
  <c r="Z19" i="92"/>
  <c r="Z20" i="92" s="1"/>
  <c r="V34" i="22" l="1"/>
  <c r="X15" i="92"/>
  <c r="W31" i="90"/>
  <c r="W33" i="90" s="1"/>
  <c r="W35" i="90" s="1"/>
  <c r="W36" i="90" s="1"/>
  <c r="Y23" i="92"/>
  <c r="Y24" i="92" s="1"/>
  <c r="Y12" i="92" s="1"/>
  <c r="Z8" i="92"/>
  <c r="Z9" i="92" s="1"/>
  <c r="AA11" i="92"/>
  <c r="AA19" i="92"/>
  <c r="AA20" i="92" s="1"/>
  <c r="AA6" i="92"/>
  <c r="W34" i="22"/>
  <c r="X31" i="90"/>
  <c r="AB6" i="92"/>
  <c r="AB11" i="92"/>
  <c r="AB19" i="92"/>
  <c r="AB20" i="92" s="1"/>
  <c r="W9" i="91" l="1"/>
  <c r="W10" i="91" s="1"/>
  <c r="W13" i="91" s="1"/>
  <c r="W14" i="91" s="1"/>
  <c r="AA8" i="92"/>
  <c r="AA9" i="92" s="1"/>
  <c r="Z23" i="92"/>
  <c r="Z24" i="92" s="1"/>
  <c r="Z12" i="92" s="1"/>
  <c r="X9" i="91"/>
  <c r="X10" i="91" s="1"/>
  <c r="X13" i="91" s="1"/>
  <c r="X33" i="90"/>
  <c r="X35" i="90" s="1"/>
  <c r="X36" i="90" s="1"/>
  <c r="Y16" i="92"/>
  <c r="Y14" i="92"/>
  <c r="Y13" i="92"/>
  <c r="X14" i="91" l="1"/>
  <c r="Y15" i="92"/>
  <c r="X34" i="22"/>
  <c r="Y31" i="90"/>
  <c r="AB8" i="92"/>
  <c r="AB9" i="92" s="1"/>
  <c r="AB23" i="92" s="1"/>
  <c r="AB24" i="92" s="1"/>
  <c r="AB12" i="92" s="1"/>
  <c r="AA23" i="92"/>
  <c r="AA24" i="92" s="1"/>
  <c r="AA12" i="92" s="1"/>
  <c r="Z16" i="92"/>
  <c r="Z13" i="92"/>
  <c r="Z14" i="92"/>
  <c r="Y34" i="22" l="1"/>
  <c r="Z31" i="90"/>
  <c r="Y9" i="91"/>
  <c r="Y10" i="91" s="1"/>
  <c r="Y13" i="91" s="1"/>
  <c r="Y14" i="91" s="1"/>
  <c r="Y33" i="90"/>
  <c r="Y35" i="90" s="1"/>
  <c r="Y36" i="90" s="1"/>
  <c r="AA16" i="92"/>
  <c r="AA13" i="92"/>
  <c r="AA14" i="92"/>
  <c r="Z15" i="92"/>
  <c r="AB16" i="92"/>
  <c r="AB14" i="92"/>
  <c r="AB13" i="92"/>
  <c r="AA15" i="92" l="1"/>
  <c r="AB15" i="92" s="1"/>
  <c r="AA34" i="22"/>
  <c r="AB31" i="90"/>
  <c r="Z9" i="91"/>
  <c r="Z10" i="91" s="1"/>
  <c r="Z13" i="91" s="1"/>
  <c r="Z14" i="91" s="1"/>
  <c r="Z33" i="90"/>
  <c r="Z35" i="90" s="1"/>
  <c r="Z36" i="90" s="1"/>
  <c r="Z34" i="22"/>
  <c r="AA31" i="90"/>
  <c r="AB9" i="91" l="1"/>
  <c r="AB10" i="91" s="1"/>
  <c r="AB13" i="91" s="1"/>
  <c r="AB33" i="90"/>
  <c r="AB35" i="90" s="1"/>
  <c r="AA9" i="91"/>
  <c r="AA10" i="91" s="1"/>
  <c r="AA13" i="91" s="1"/>
  <c r="AA14" i="91" s="1"/>
  <c r="AA33" i="90"/>
  <c r="AA35" i="90" s="1"/>
  <c r="AA36" i="90" s="1"/>
  <c r="AB14" i="91" l="1"/>
  <c r="AB36" i="90"/>
  <c r="B24" i="22"/>
  <c r="B49" i="22" s="1"/>
  <c r="C27" i="86" l="1"/>
  <c r="C28" i="86" s="1"/>
  <c r="C7" i="86"/>
  <c r="C29" i="86" l="1"/>
  <c r="C27" i="85"/>
  <c r="C8" i="86"/>
  <c r="B19" i="22" l="1"/>
  <c r="B18" i="22" s="1"/>
  <c r="C29" i="85"/>
  <c r="B50" i="22" l="1"/>
  <c r="B29" i="22"/>
  <c r="B65" i="22"/>
  <c r="B76" i="22" s="1"/>
  <c r="C3" i="37"/>
  <c r="C11" i="37" l="1"/>
  <c r="C6" i="37"/>
  <c r="C9" i="37" s="1"/>
  <c r="C19" i="37"/>
  <c r="C20" i="37" s="1"/>
  <c r="D8" i="37" l="1"/>
  <c r="C23" i="37"/>
  <c r="C24" i="37" s="1"/>
  <c r="C12" i="37" s="1"/>
  <c r="C16" i="37" s="1"/>
  <c r="D104" i="63" s="1"/>
  <c r="C14" i="37" l="1"/>
  <c r="C15" i="37" s="1"/>
  <c r="C13" i="37"/>
  <c r="C31" i="85" s="1"/>
  <c r="D103" i="63" l="1"/>
  <c r="D102" i="63" s="1"/>
  <c r="D105" i="63" s="1"/>
  <c r="B32" i="22"/>
  <c r="B31" i="22" s="1"/>
  <c r="B75" i="22" s="1"/>
  <c r="C9" i="86"/>
  <c r="C10" i="86" s="1"/>
  <c r="C33" i="85"/>
  <c r="C35" i="85" s="1"/>
  <c r="C36" i="85" s="1"/>
  <c r="C20" i="86" l="1"/>
  <c r="D106" i="63"/>
  <c r="D107" i="63" s="1"/>
  <c r="B35" i="22"/>
  <c r="B37" i="22"/>
  <c r="C25" i="86" l="1"/>
  <c r="C24" i="86"/>
  <c r="B61" i="22"/>
  <c r="B60" i="22" s="1"/>
  <c r="B67" i="22" s="1"/>
  <c r="C11" i="86"/>
  <c r="C21" i="86"/>
  <c r="D18" i="86" s="1"/>
  <c r="B38" i="22"/>
  <c r="B48" i="22"/>
  <c r="B52" i="22" s="1"/>
  <c r="B78" i="22" s="1"/>
  <c r="B80" i="22" s="1"/>
  <c r="B70" i="22" l="1"/>
  <c r="B71" i="22" s="1"/>
  <c r="C69" i="22" s="1"/>
  <c r="C12" i="86"/>
  <c r="C13" i="86"/>
  <c r="C14" i="86" s="1"/>
  <c r="C61" i="22"/>
  <c r="C60" i="22" s="1"/>
  <c r="D11" i="86"/>
  <c r="D21" i="86"/>
  <c r="E18" i="86" s="1"/>
  <c r="D24" i="86"/>
  <c r="E20" i="86" s="1"/>
  <c r="D25" i="86"/>
  <c r="D27" i="86" l="1"/>
  <c r="D7" i="86" l="1"/>
  <c r="D28" i="86"/>
  <c r="D29" i="86" s="1"/>
  <c r="D12" i="86" l="1"/>
  <c r="D8" i="86"/>
  <c r="D27" i="85"/>
  <c r="D29" i="85" l="1"/>
  <c r="C19" i="22"/>
  <c r="C18" i="22" s="1"/>
  <c r="D3" i="37" l="1"/>
  <c r="D11" i="37" s="1"/>
  <c r="C50" i="22"/>
  <c r="C65" i="22"/>
  <c r="C29" i="22"/>
  <c r="C67" i="22" l="1"/>
  <c r="D19" i="37"/>
  <c r="D20" i="37" s="1"/>
  <c r="D6" i="37"/>
  <c r="D9" i="37" s="1"/>
  <c r="D23" i="37" s="1"/>
  <c r="D24" i="37" s="1"/>
  <c r="D12" i="37" s="1"/>
  <c r="D16" i="37" s="1"/>
  <c r="E104" i="63" s="1"/>
  <c r="D13" i="37" l="1"/>
  <c r="E103" i="63" s="1"/>
  <c r="E102" i="63" s="1"/>
  <c r="E105" i="63" s="1"/>
  <c r="D14" i="37"/>
  <c r="D15" i="37" s="1"/>
  <c r="E8" i="37"/>
  <c r="D31" i="85" l="1"/>
  <c r="D33" i="85" s="1"/>
  <c r="D35" i="85" s="1"/>
  <c r="D36" i="85" s="1"/>
  <c r="E106" i="63"/>
  <c r="C16" i="64" s="1"/>
  <c r="D9" i="86" l="1"/>
  <c r="D10" i="86" s="1"/>
  <c r="D13" i="86" s="1"/>
  <c r="D14" i="86" s="1"/>
  <c r="E107" i="63"/>
  <c r="C32" i="22"/>
  <c r="C31" i="22" s="1"/>
  <c r="C37" i="64"/>
  <c r="C37" i="22" l="1"/>
  <c r="C35" i="22"/>
  <c r="C48" i="22" l="1"/>
  <c r="C52" i="22" s="1"/>
  <c r="C70" i="22" l="1"/>
  <c r="C71" i="22" s="1"/>
  <c r="C9" i="64" s="1"/>
  <c r="D69" i="22" l="1"/>
  <c r="F27" i="86"/>
  <c r="D61" i="22"/>
  <c r="E11" i="86"/>
  <c r="D40" i="22" s="1"/>
  <c r="E21" i="86"/>
  <c r="E27" i="86" s="1"/>
  <c r="E24" i="86"/>
  <c r="E25" i="86"/>
  <c r="D60" i="22" l="1"/>
  <c r="B27" i="86"/>
  <c r="E7" i="86"/>
  <c r="E28" i="86"/>
  <c r="F18" i="86"/>
  <c r="E27" i="85" l="1"/>
  <c r="E12" i="86"/>
  <c r="E8" i="86"/>
  <c r="E29" i="86"/>
  <c r="D19" i="22" l="1"/>
  <c r="E29" i="85"/>
  <c r="C22" i="94" l="1"/>
  <c r="D35" i="97"/>
  <c r="D37" i="97" s="1"/>
  <c r="D38" i="97" s="1"/>
  <c r="D66" i="97" s="1"/>
  <c r="D18" i="22"/>
  <c r="E3" i="37"/>
  <c r="D41" i="22" l="1"/>
  <c r="D14" i="99"/>
  <c r="D65" i="22"/>
  <c r="D99" i="22" s="1"/>
  <c r="D50" i="22"/>
  <c r="D29" i="22"/>
  <c r="E6" i="37"/>
  <c r="E9" i="37" s="1"/>
  <c r="E11" i="37"/>
  <c r="E19" i="37"/>
  <c r="E20" i="37" s="1"/>
  <c r="D15" i="99" l="1"/>
  <c r="D28" i="99"/>
  <c r="C82" i="98"/>
  <c r="C112" i="98" s="1"/>
  <c r="C158" i="98" s="1"/>
  <c r="C162" i="98" s="1"/>
  <c r="D75" i="98"/>
  <c r="D67" i="22"/>
  <c r="F8" i="37"/>
  <c r="E23" i="37"/>
  <c r="E24" i="37" s="1"/>
  <c r="E12" i="37" s="1"/>
  <c r="E16" i="37" s="1"/>
  <c r="F104" i="63" s="1"/>
  <c r="E14" i="37" l="1"/>
  <c r="E15" i="37" s="1"/>
  <c r="E13" i="37"/>
  <c r="E31" i="85" s="1"/>
  <c r="F103" i="63" l="1"/>
  <c r="F102" i="63" s="1"/>
  <c r="F106" i="63" s="1"/>
  <c r="D32" i="22"/>
  <c r="E9" i="86"/>
  <c r="E10" i="86" s="1"/>
  <c r="E13" i="86" s="1"/>
  <c r="E14" i="86" s="1"/>
  <c r="E33" i="85"/>
  <c r="E35" i="85" s="1"/>
  <c r="E36" i="85" s="1"/>
  <c r="D31" i="22" l="1"/>
  <c r="D68" i="97"/>
  <c r="D70" i="97" s="1"/>
  <c r="D72" i="97" s="1"/>
  <c r="D74" i="97" s="1"/>
  <c r="F105" i="63"/>
  <c r="D16" i="64"/>
  <c r="F107" i="63"/>
  <c r="D42" i="22" l="1"/>
  <c r="D37" i="22"/>
  <c r="D35" i="22"/>
  <c r="D37" i="64"/>
  <c r="D38" i="22" l="1"/>
  <c r="D77" i="22"/>
  <c r="D57" i="98" s="1"/>
  <c r="D68" i="98" s="1"/>
  <c r="D48" i="22"/>
  <c r="D52" i="22" s="1"/>
  <c r="D80" i="22" l="1"/>
  <c r="D70" i="22"/>
  <c r="D71" i="22" s="1"/>
  <c r="D98" i="22" s="1"/>
  <c r="D72" i="98" s="1"/>
  <c r="D102" i="22" l="1"/>
  <c r="E69" i="22"/>
  <c r="D9" i="64"/>
  <c r="D82" i="98" l="1"/>
  <c r="D112" i="98" s="1"/>
  <c r="D158" i="98" s="1"/>
  <c r="R16" i="99" l="1"/>
  <c r="S16" i="99"/>
  <c r="R17" i="99"/>
  <c r="S17" i="99"/>
  <c r="E11" i="99"/>
  <c r="F11" i="99"/>
  <c r="G11" i="99"/>
  <c r="H11" i="99"/>
  <c r="I11" i="99"/>
  <c r="J11" i="99"/>
  <c r="K11" i="99"/>
  <c r="L11" i="99"/>
  <c r="M11" i="99"/>
  <c r="N11" i="99"/>
  <c r="O11" i="99"/>
  <c r="P11" i="99"/>
  <c r="Q11" i="99"/>
  <c r="R11" i="99"/>
  <c r="S11" i="99"/>
  <c r="T11" i="99"/>
  <c r="U11" i="99"/>
  <c r="V11" i="99"/>
  <c r="W11" i="99"/>
  <c r="X11" i="99"/>
  <c r="Y11" i="99"/>
  <c r="Z11" i="99"/>
  <c r="AA11" i="99"/>
  <c r="E12" i="99"/>
  <c r="F12" i="99"/>
  <c r="G12" i="99"/>
  <c r="H12" i="99"/>
  <c r="I12" i="99"/>
  <c r="J12" i="99"/>
  <c r="K12" i="99"/>
  <c r="L12" i="99"/>
  <c r="M12" i="99"/>
  <c r="N12" i="99"/>
  <c r="O12" i="99"/>
  <c r="P12" i="99"/>
  <c r="Q12" i="99"/>
  <c r="R12" i="99"/>
  <c r="S12" i="99"/>
  <c r="T12" i="99"/>
  <c r="U12" i="99"/>
  <c r="V12" i="99"/>
  <c r="W12" i="99"/>
  <c r="X12" i="99"/>
  <c r="Y12" i="99"/>
  <c r="Z12" i="99"/>
  <c r="AA12" i="99"/>
  <c r="E14" i="99"/>
  <c r="F14" i="99"/>
  <c r="G14" i="99"/>
  <c r="H14" i="99"/>
  <c r="I14" i="99"/>
  <c r="J14" i="99"/>
  <c r="K14" i="99"/>
  <c r="L14" i="99"/>
  <c r="M14" i="99"/>
  <c r="N14" i="99"/>
  <c r="O14" i="99"/>
  <c r="P14" i="99"/>
  <c r="Q14" i="99"/>
  <c r="R14" i="99"/>
  <c r="S14" i="99"/>
  <c r="T14" i="99"/>
  <c r="U14" i="99"/>
  <c r="V14" i="99"/>
  <c r="W14" i="99"/>
  <c r="X14" i="99"/>
  <c r="Y14" i="99"/>
  <c r="Z14" i="99"/>
  <c r="AA14" i="99"/>
  <c r="E15" i="99"/>
  <c r="F15" i="99"/>
  <c r="G15" i="99"/>
  <c r="H15" i="99"/>
  <c r="I15" i="99"/>
  <c r="J15" i="99"/>
  <c r="K15" i="99"/>
  <c r="L15" i="99"/>
  <c r="M15" i="99"/>
  <c r="N15" i="99"/>
  <c r="O15" i="99"/>
  <c r="P15" i="99"/>
  <c r="Q15" i="99"/>
  <c r="R15" i="99"/>
  <c r="S15" i="99"/>
  <c r="T15" i="99"/>
  <c r="U15" i="99"/>
  <c r="V15" i="99"/>
  <c r="W15" i="99"/>
  <c r="X15" i="99"/>
  <c r="Y15" i="99"/>
  <c r="Z15" i="99"/>
  <c r="AA15" i="99"/>
  <c r="E16" i="99"/>
  <c r="F16" i="99"/>
  <c r="G16" i="99"/>
  <c r="H16" i="99"/>
  <c r="I16" i="99"/>
  <c r="J16" i="99"/>
  <c r="K16" i="99"/>
  <c r="L16" i="99"/>
  <c r="M16" i="99"/>
  <c r="N16" i="99"/>
  <c r="O16" i="99"/>
  <c r="P16" i="99"/>
  <c r="Q16" i="99"/>
  <c r="E17" i="99"/>
  <c r="F17" i="99"/>
  <c r="G17" i="99"/>
  <c r="H17" i="99"/>
  <c r="I17" i="99"/>
  <c r="J17" i="99"/>
  <c r="K17" i="99"/>
  <c r="L17" i="99"/>
  <c r="M17" i="99"/>
  <c r="N17" i="99"/>
  <c r="O17" i="99"/>
  <c r="P17" i="99"/>
  <c r="Q17" i="99"/>
  <c r="E25" i="99"/>
  <c r="F25" i="99"/>
  <c r="G25" i="99"/>
  <c r="H25" i="99"/>
  <c r="I25" i="99"/>
  <c r="J25" i="99"/>
  <c r="K25" i="99"/>
  <c r="L25" i="99"/>
  <c r="M25" i="99"/>
  <c r="N25" i="99"/>
  <c r="O25" i="99"/>
  <c r="P25" i="99"/>
  <c r="Q25" i="99"/>
  <c r="R25" i="99"/>
  <c r="S25" i="99"/>
  <c r="T25" i="99"/>
  <c r="U25" i="99"/>
  <c r="V25" i="99"/>
  <c r="W25" i="99"/>
  <c r="X25" i="99"/>
  <c r="Y25" i="99"/>
  <c r="Z25" i="99"/>
  <c r="AA25" i="99"/>
  <c r="E28" i="99"/>
  <c r="F28" i="99"/>
  <c r="G28" i="99"/>
  <c r="H28" i="99"/>
  <c r="I28" i="99"/>
  <c r="J28" i="99"/>
  <c r="K28" i="99"/>
  <c r="L28" i="99"/>
  <c r="M28" i="99"/>
  <c r="N28" i="99"/>
  <c r="O28" i="99"/>
  <c r="P28" i="99"/>
  <c r="Q28" i="99"/>
  <c r="R28" i="99"/>
  <c r="S28" i="99"/>
  <c r="T28" i="99"/>
  <c r="U28" i="99"/>
  <c r="V28" i="99"/>
  <c r="W28" i="99"/>
  <c r="X28" i="99"/>
  <c r="Y28" i="99"/>
  <c r="Z28" i="99"/>
  <c r="AA28" i="99"/>
  <c r="D31" i="99"/>
  <c r="E31" i="99"/>
  <c r="F31" i="99"/>
  <c r="G31" i="99"/>
  <c r="H31" i="99"/>
  <c r="I31" i="99"/>
  <c r="J31" i="99"/>
  <c r="K31" i="99"/>
  <c r="L31" i="99"/>
  <c r="M31" i="99"/>
  <c r="N31" i="99"/>
  <c r="O31" i="99"/>
  <c r="P31" i="99"/>
  <c r="Q31" i="99"/>
  <c r="R31" i="99"/>
  <c r="S31" i="99"/>
  <c r="T31" i="99"/>
  <c r="U31" i="99"/>
  <c r="V31" i="99"/>
  <c r="W31" i="99"/>
  <c r="X31" i="99"/>
  <c r="Y31" i="99"/>
  <c r="Z31" i="99"/>
  <c r="AA31" i="99"/>
  <c r="D32" i="99"/>
  <c r="E32" i="99"/>
  <c r="F32" i="99"/>
  <c r="G32" i="99"/>
  <c r="H32" i="99"/>
  <c r="I32" i="99"/>
  <c r="J32" i="99"/>
  <c r="K32" i="99"/>
  <c r="L32" i="99"/>
  <c r="M32" i="99"/>
  <c r="N32" i="99"/>
  <c r="O32" i="99"/>
  <c r="P32" i="99"/>
  <c r="Q32" i="99"/>
  <c r="R32" i="99"/>
  <c r="S32" i="99"/>
  <c r="T32" i="99"/>
  <c r="U32" i="99"/>
  <c r="V32" i="99"/>
  <c r="W32" i="99"/>
  <c r="X32" i="99"/>
  <c r="Y32" i="99"/>
  <c r="Z32" i="99"/>
  <c r="AA32" i="99"/>
  <c r="D21" i="98"/>
  <c r="E21" i="98"/>
  <c r="F21" i="98"/>
  <c r="G21" i="98"/>
  <c r="H21" i="98"/>
  <c r="I21" i="98"/>
  <c r="J21" i="98"/>
  <c r="K21" i="98"/>
  <c r="L21" i="98"/>
  <c r="M21" i="98"/>
  <c r="N21" i="98"/>
  <c r="O21" i="98"/>
  <c r="P21" i="98"/>
  <c r="Q21" i="98"/>
  <c r="R21" i="98"/>
  <c r="S21" i="98"/>
  <c r="T21" i="98"/>
  <c r="U21" i="98"/>
  <c r="V21" i="98"/>
  <c r="W21" i="98"/>
  <c r="X21" i="98"/>
  <c r="Y21" i="98"/>
  <c r="Z21" i="98"/>
  <c r="D31" i="98"/>
  <c r="E31" i="98"/>
  <c r="F31" i="98"/>
  <c r="G31" i="98"/>
  <c r="H31" i="98"/>
  <c r="I31" i="98"/>
  <c r="J31" i="98"/>
  <c r="K31" i="98"/>
  <c r="L31" i="98"/>
  <c r="M31" i="98"/>
  <c r="N31" i="98"/>
  <c r="O31" i="98"/>
  <c r="P31" i="98"/>
  <c r="Q31" i="98"/>
  <c r="R31" i="98"/>
  <c r="S31" i="98"/>
  <c r="T31" i="98"/>
  <c r="U31" i="98"/>
  <c r="V31" i="98"/>
  <c r="W31" i="98"/>
  <c r="X31" i="98"/>
  <c r="Y31" i="98"/>
  <c r="Z31" i="98"/>
  <c r="D32" i="98"/>
  <c r="E32" i="98"/>
  <c r="F32" i="98"/>
  <c r="G32" i="98"/>
  <c r="H32" i="98"/>
  <c r="I32" i="98"/>
  <c r="J32" i="98"/>
  <c r="K32" i="98"/>
  <c r="L32" i="98"/>
  <c r="M32" i="98"/>
  <c r="N32" i="98"/>
  <c r="O32" i="98"/>
  <c r="P32" i="98"/>
  <c r="Q32" i="98"/>
  <c r="R32" i="98"/>
  <c r="S32" i="98"/>
  <c r="T32" i="98"/>
  <c r="U32" i="98"/>
  <c r="V32" i="98"/>
  <c r="W32" i="98"/>
  <c r="X32" i="98"/>
  <c r="Y32" i="98"/>
  <c r="Z32" i="98"/>
  <c r="D36" i="98"/>
  <c r="E36" i="98"/>
  <c r="F36" i="98"/>
  <c r="G36" i="98"/>
  <c r="H36" i="98"/>
  <c r="I36" i="98"/>
  <c r="J36" i="98"/>
  <c r="K36" i="98"/>
  <c r="L36" i="98"/>
  <c r="M36" i="98"/>
  <c r="N36" i="98"/>
  <c r="O36" i="98"/>
  <c r="P36" i="98"/>
  <c r="Q36" i="98"/>
  <c r="R36" i="98"/>
  <c r="S36" i="98"/>
  <c r="T36" i="98"/>
  <c r="U36" i="98"/>
  <c r="V36" i="98"/>
  <c r="W36" i="98"/>
  <c r="X36" i="98"/>
  <c r="Y36" i="98"/>
  <c r="Z36" i="98"/>
  <c r="AA36" i="98"/>
  <c r="D50" i="98"/>
  <c r="E50" i="98"/>
  <c r="F50" i="98"/>
  <c r="G50" i="98"/>
  <c r="H50" i="98"/>
  <c r="I50" i="98"/>
  <c r="J50" i="98"/>
  <c r="K50" i="98"/>
  <c r="L50" i="98"/>
  <c r="M50" i="98"/>
  <c r="N50" i="98"/>
  <c r="O50" i="98"/>
  <c r="P50" i="98"/>
  <c r="Q50" i="98"/>
  <c r="R50" i="98"/>
  <c r="S50" i="98"/>
  <c r="T50" i="98"/>
  <c r="U50" i="98"/>
  <c r="V50" i="98"/>
  <c r="W50" i="98"/>
  <c r="X50" i="98"/>
  <c r="Y50" i="98"/>
  <c r="Z50" i="98"/>
  <c r="AA50" i="98"/>
  <c r="D51" i="98"/>
  <c r="E51" i="98"/>
  <c r="F51" i="98"/>
  <c r="G51" i="98"/>
  <c r="H51" i="98"/>
  <c r="I51" i="98"/>
  <c r="J51" i="98"/>
  <c r="K51" i="98"/>
  <c r="L51" i="98"/>
  <c r="M51" i="98"/>
  <c r="N51" i="98"/>
  <c r="O51" i="98"/>
  <c r="P51" i="98"/>
  <c r="Q51" i="98"/>
  <c r="R51" i="98"/>
  <c r="S51" i="98"/>
  <c r="T51" i="98"/>
  <c r="U51" i="98"/>
  <c r="V51" i="98"/>
  <c r="W51" i="98"/>
  <c r="X51" i="98"/>
  <c r="Y51" i="98"/>
  <c r="Z51" i="98"/>
  <c r="AA51" i="98"/>
  <c r="E57" i="98"/>
  <c r="F57" i="98"/>
  <c r="G57" i="98"/>
  <c r="H57" i="98"/>
  <c r="I57" i="98"/>
  <c r="J57" i="98"/>
  <c r="K57" i="98"/>
  <c r="L57" i="98"/>
  <c r="M57" i="98"/>
  <c r="N57" i="98"/>
  <c r="O57" i="98"/>
  <c r="P57" i="98"/>
  <c r="Q57" i="98"/>
  <c r="R57" i="98"/>
  <c r="S57" i="98"/>
  <c r="T57" i="98"/>
  <c r="U57" i="98"/>
  <c r="V57" i="98"/>
  <c r="W57" i="98"/>
  <c r="X57" i="98"/>
  <c r="Y57" i="98"/>
  <c r="Z57" i="98"/>
  <c r="AA57" i="98"/>
  <c r="E68" i="98"/>
  <c r="F68" i="98"/>
  <c r="G68" i="98"/>
  <c r="H68" i="98"/>
  <c r="I68" i="98"/>
  <c r="J68" i="98"/>
  <c r="K68" i="98"/>
  <c r="L68" i="98"/>
  <c r="M68" i="98"/>
  <c r="N68" i="98"/>
  <c r="O68" i="98"/>
  <c r="P68" i="98"/>
  <c r="Q68" i="98"/>
  <c r="R68" i="98"/>
  <c r="S68" i="98"/>
  <c r="T68" i="98"/>
  <c r="U68" i="98"/>
  <c r="V68" i="98"/>
  <c r="W68" i="98"/>
  <c r="X68" i="98"/>
  <c r="Y68" i="98"/>
  <c r="Z68" i="98"/>
  <c r="AA68" i="98"/>
  <c r="D69" i="98"/>
  <c r="E69" i="98"/>
  <c r="F69" i="98"/>
  <c r="G69" i="98"/>
  <c r="H69" i="98"/>
  <c r="I69" i="98"/>
  <c r="J69" i="98"/>
  <c r="K69" i="98"/>
  <c r="L69" i="98"/>
  <c r="M69" i="98"/>
  <c r="N69" i="98"/>
  <c r="O69" i="98"/>
  <c r="P69" i="98"/>
  <c r="Q69" i="98"/>
  <c r="R69" i="98"/>
  <c r="S69" i="98"/>
  <c r="T69" i="98"/>
  <c r="U69" i="98"/>
  <c r="V69" i="98"/>
  <c r="W69" i="98"/>
  <c r="X69" i="98"/>
  <c r="Y69" i="98"/>
  <c r="Z69" i="98"/>
  <c r="AA69" i="98"/>
  <c r="E72" i="98"/>
  <c r="F72" i="98"/>
  <c r="G72" i="98"/>
  <c r="H72" i="98"/>
  <c r="I72" i="98"/>
  <c r="J72" i="98"/>
  <c r="K72" i="98"/>
  <c r="L72" i="98"/>
  <c r="M72" i="98"/>
  <c r="N72" i="98"/>
  <c r="O72" i="98"/>
  <c r="P72" i="98"/>
  <c r="Q72" i="98"/>
  <c r="R72" i="98"/>
  <c r="S72" i="98"/>
  <c r="T72" i="98"/>
  <c r="U72" i="98"/>
  <c r="V72" i="98"/>
  <c r="W72" i="98"/>
  <c r="X72" i="98"/>
  <c r="Y72" i="98"/>
  <c r="Z72" i="98"/>
  <c r="AA72" i="98"/>
  <c r="E75" i="98"/>
  <c r="F75" i="98"/>
  <c r="G75" i="98"/>
  <c r="H75" i="98"/>
  <c r="I75" i="98"/>
  <c r="J75" i="98"/>
  <c r="K75" i="98"/>
  <c r="L75" i="98"/>
  <c r="M75" i="98"/>
  <c r="N75" i="98"/>
  <c r="O75" i="98"/>
  <c r="P75" i="98"/>
  <c r="Q75" i="98"/>
  <c r="R75" i="98"/>
  <c r="S75" i="98"/>
  <c r="T75" i="98"/>
  <c r="U75" i="98"/>
  <c r="V75" i="98"/>
  <c r="W75" i="98"/>
  <c r="X75" i="98"/>
  <c r="Y75" i="98"/>
  <c r="Z75" i="98"/>
  <c r="AA75" i="98"/>
  <c r="E82" i="98"/>
  <c r="F82" i="98"/>
  <c r="G82" i="98"/>
  <c r="H82" i="98"/>
  <c r="I82" i="98"/>
  <c r="J82" i="98"/>
  <c r="K82" i="98"/>
  <c r="L82" i="98"/>
  <c r="M82" i="98"/>
  <c r="N82" i="98"/>
  <c r="O82" i="98"/>
  <c r="P82" i="98"/>
  <c r="Q82" i="98"/>
  <c r="R82" i="98"/>
  <c r="S82" i="98"/>
  <c r="T82" i="98"/>
  <c r="U82" i="98"/>
  <c r="V82" i="98"/>
  <c r="W82" i="98"/>
  <c r="X82" i="98"/>
  <c r="Y82" i="98"/>
  <c r="Z82" i="98"/>
  <c r="AA82" i="98"/>
  <c r="E112" i="98"/>
  <c r="F112" i="98"/>
  <c r="G112" i="98"/>
  <c r="H112" i="98"/>
  <c r="I112" i="98"/>
  <c r="J112" i="98"/>
  <c r="K112" i="98"/>
  <c r="L112" i="98"/>
  <c r="M112" i="98"/>
  <c r="N112" i="98"/>
  <c r="O112" i="98"/>
  <c r="P112" i="98"/>
  <c r="Q112" i="98"/>
  <c r="R112" i="98"/>
  <c r="S112" i="98"/>
  <c r="T112" i="98"/>
  <c r="U112" i="98"/>
  <c r="V112" i="98"/>
  <c r="W112" i="98"/>
  <c r="X112" i="98"/>
  <c r="Y112" i="98"/>
  <c r="Z112" i="98"/>
  <c r="AA112" i="98"/>
  <c r="E158" i="98"/>
  <c r="F158" i="98"/>
  <c r="G158" i="98"/>
  <c r="H158" i="98"/>
  <c r="I158" i="98"/>
  <c r="J158" i="98"/>
  <c r="K158" i="98"/>
  <c r="L158" i="98"/>
  <c r="M158" i="98"/>
  <c r="N158" i="98"/>
  <c r="O158" i="98"/>
  <c r="P158" i="98"/>
  <c r="Q158" i="98"/>
  <c r="R158" i="98"/>
  <c r="S158" i="98"/>
  <c r="T158" i="98"/>
  <c r="U158" i="98"/>
  <c r="V158" i="98"/>
  <c r="W158" i="98"/>
  <c r="X158" i="98"/>
  <c r="Y158" i="98"/>
  <c r="Z158" i="98"/>
  <c r="AA158" i="98"/>
  <c r="D162" i="98"/>
  <c r="E162" i="98"/>
  <c r="F162" i="98"/>
  <c r="G162" i="98"/>
  <c r="H162" i="98"/>
  <c r="I162" i="98"/>
  <c r="J162" i="98"/>
  <c r="K162" i="98"/>
  <c r="L162" i="98"/>
  <c r="M162" i="98"/>
  <c r="N162" i="98"/>
  <c r="O162" i="98"/>
  <c r="P162" i="98"/>
  <c r="Q162" i="98"/>
  <c r="R162" i="98"/>
  <c r="S162" i="98"/>
  <c r="T162" i="98"/>
  <c r="U162" i="98"/>
  <c r="V162" i="98"/>
  <c r="W162" i="98"/>
  <c r="X162" i="98"/>
  <c r="Y162" i="98"/>
  <c r="Z162" i="98"/>
  <c r="AA162" i="98"/>
  <c r="E9" i="64"/>
  <c r="F9" i="64"/>
  <c r="G9" i="64"/>
  <c r="H9" i="64"/>
  <c r="I9" i="64"/>
  <c r="J9" i="64"/>
  <c r="K9" i="64"/>
  <c r="L9" i="64"/>
  <c r="M9" i="64"/>
  <c r="N9" i="64"/>
  <c r="O9" i="64"/>
  <c r="P9" i="64"/>
  <c r="Q9" i="64"/>
  <c r="R9" i="64"/>
  <c r="S9" i="64"/>
  <c r="T9" i="64"/>
  <c r="U9" i="64"/>
  <c r="E16" i="64"/>
  <c r="F16" i="64"/>
  <c r="G16" i="64"/>
  <c r="H16" i="64"/>
  <c r="I16" i="64"/>
  <c r="J16" i="64"/>
  <c r="K16" i="64"/>
  <c r="L16" i="64"/>
  <c r="M16" i="64"/>
  <c r="N16" i="64"/>
  <c r="O16" i="64"/>
  <c r="P16" i="64"/>
  <c r="Q16" i="64"/>
  <c r="R16" i="64"/>
  <c r="S16" i="64"/>
  <c r="T16" i="64"/>
  <c r="U16" i="64"/>
  <c r="E37" i="64"/>
  <c r="F37" i="64"/>
  <c r="G37" i="64"/>
  <c r="H37" i="64"/>
  <c r="I37" i="64"/>
  <c r="J37" i="64"/>
  <c r="K37" i="64"/>
  <c r="L37" i="64"/>
  <c r="M37" i="64"/>
  <c r="N37" i="64"/>
  <c r="O37" i="64"/>
  <c r="P37" i="64"/>
  <c r="Q37" i="64"/>
  <c r="R37" i="64"/>
  <c r="S37" i="64"/>
  <c r="T37" i="64"/>
  <c r="U37" i="64"/>
  <c r="E18" i="22"/>
  <c r="F18" i="22"/>
  <c r="G18" i="22"/>
  <c r="H18" i="22"/>
  <c r="I18" i="22"/>
  <c r="J18" i="22"/>
  <c r="K18" i="22"/>
  <c r="L18" i="22"/>
  <c r="M18" i="22"/>
  <c r="N18" i="22"/>
  <c r="O18" i="22"/>
  <c r="P18" i="22"/>
  <c r="Q18" i="22"/>
  <c r="R18" i="22"/>
  <c r="S18" i="22"/>
  <c r="T18" i="22"/>
  <c r="U18" i="22"/>
  <c r="V18" i="22"/>
  <c r="W18" i="22"/>
  <c r="X18" i="22"/>
  <c r="Y18" i="22"/>
  <c r="Z18" i="22"/>
  <c r="AA18" i="22"/>
  <c r="E19" i="22"/>
  <c r="F19" i="22"/>
  <c r="G19" i="22"/>
  <c r="H19" i="22"/>
  <c r="I19" i="22"/>
  <c r="J19" i="22"/>
  <c r="K19" i="22"/>
  <c r="L19" i="22"/>
  <c r="M19" i="22"/>
  <c r="N19" i="22"/>
  <c r="O19" i="22"/>
  <c r="P19" i="22"/>
  <c r="Q19" i="22"/>
  <c r="R19" i="22"/>
  <c r="S19" i="22"/>
  <c r="T19" i="22"/>
  <c r="U19" i="22"/>
  <c r="V19" i="22"/>
  <c r="W19" i="22"/>
  <c r="X19" i="22"/>
  <c r="Y19" i="22"/>
  <c r="Z19" i="22"/>
  <c r="AA19" i="22"/>
  <c r="E29" i="22"/>
  <c r="F29" i="22"/>
  <c r="G29" i="22"/>
  <c r="H29" i="22"/>
  <c r="I29" i="22"/>
  <c r="J29" i="22"/>
  <c r="K29" i="22"/>
  <c r="L29" i="22"/>
  <c r="M29" i="22"/>
  <c r="N29" i="22"/>
  <c r="O29" i="22"/>
  <c r="P29" i="22"/>
  <c r="Q29" i="22"/>
  <c r="R29" i="22"/>
  <c r="S29" i="22"/>
  <c r="T29" i="22"/>
  <c r="U29" i="22"/>
  <c r="V29" i="22"/>
  <c r="W29" i="22"/>
  <c r="X29" i="22"/>
  <c r="Y29" i="22"/>
  <c r="Z29" i="22"/>
  <c r="AA29" i="22"/>
  <c r="E31" i="22"/>
  <c r="F31" i="22"/>
  <c r="G31" i="22"/>
  <c r="H31" i="22"/>
  <c r="I31" i="22"/>
  <c r="J31" i="22"/>
  <c r="K31" i="22"/>
  <c r="L31" i="22"/>
  <c r="M31" i="22"/>
  <c r="N31" i="22"/>
  <c r="O31" i="22"/>
  <c r="P31" i="22"/>
  <c r="Q31" i="22"/>
  <c r="R31" i="22"/>
  <c r="S31" i="22"/>
  <c r="T31" i="22"/>
  <c r="U31" i="22"/>
  <c r="V31" i="22"/>
  <c r="W31" i="22"/>
  <c r="X31" i="22"/>
  <c r="Y31" i="22"/>
  <c r="Z31" i="22"/>
  <c r="AA31" i="22"/>
  <c r="E32" i="22"/>
  <c r="F32" i="22"/>
  <c r="G32" i="22"/>
  <c r="H32" i="22"/>
  <c r="I32" i="22"/>
  <c r="J32" i="22"/>
  <c r="K32" i="22"/>
  <c r="L32" i="22"/>
  <c r="M32" i="22"/>
  <c r="N32" i="22"/>
  <c r="O32" i="22"/>
  <c r="P32" i="22"/>
  <c r="Q32" i="22"/>
  <c r="R32" i="22"/>
  <c r="S32" i="22"/>
  <c r="T32" i="22"/>
  <c r="U32" i="22"/>
  <c r="V32" i="22"/>
  <c r="W32" i="22"/>
  <c r="X32" i="22"/>
  <c r="Y32" i="22"/>
  <c r="Z32" i="22"/>
  <c r="AA32" i="22"/>
  <c r="E35" i="22"/>
  <c r="F35" i="22"/>
  <c r="G35" i="22"/>
  <c r="H35" i="22"/>
  <c r="I35" i="22"/>
  <c r="J35" i="22"/>
  <c r="K35" i="22"/>
  <c r="L35" i="22"/>
  <c r="M35" i="22"/>
  <c r="N35" i="22"/>
  <c r="O35" i="22"/>
  <c r="P35" i="22"/>
  <c r="Q35" i="22"/>
  <c r="R35" i="22"/>
  <c r="S35" i="22"/>
  <c r="T35" i="22"/>
  <c r="U35" i="22"/>
  <c r="V35" i="22"/>
  <c r="W35" i="22"/>
  <c r="X35" i="22"/>
  <c r="Y35" i="22"/>
  <c r="Z35" i="22"/>
  <c r="AA35" i="22"/>
  <c r="E37" i="22"/>
  <c r="F37" i="22"/>
  <c r="G37" i="22"/>
  <c r="H37" i="22"/>
  <c r="I37" i="22"/>
  <c r="J37" i="22"/>
  <c r="K37" i="22"/>
  <c r="L37" i="22"/>
  <c r="M37" i="22"/>
  <c r="N37" i="22"/>
  <c r="O37" i="22"/>
  <c r="P37" i="22"/>
  <c r="Q37" i="22"/>
  <c r="R37" i="22"/>
  <c r="S37" i="22"/>
  <c r="T37" i="22"/>
  <c r="U37" i="22"/>
  <c r="V37" i="22"/>
  <c r="W37" i="22"/>
  <c r="X37" i="22"/>
  <c r="Y37" i="22"/>
  <c r="Z37" i="22"/>
  <c r="AA37" i="22"/>
  <c r="E38" i="22"/>
  <c r="F38" i="22"/>
  <c r="G38" i="22"/>
  <c r="H38" i="22"/>
  <c r="I38" i="22"/>
  <c r="J38" i="22"/>
  <c r="K38" i="22"/>
  <c r="L38" i="22"/>
  <c r="M38" i="22"/>
  <c r="N38" i="22"/>
  <c r="O38" i="22"/>
  <c r="P38" i="22"/>
  <c r="Q38" i="22"/>
  <c r="R38" i="22"/>
  <c r="S38" i="22"/>
  <c r="T38" i="22"/>
  <c r="U38" i="22"/>
  <c r="V38" i="22"/>
  <c r="W38" i="22"/>
  <c r="X38" i="22"/>
  <c r="Y38" i="22"/>
  <c r="Z38" i="22"/>
  <c r="AA38" i="22"/>
  <c r="E40" i="22"/>
  <c r="F40" i="22"/>
  <c r="G40" i="22"/>
  <c r="H40" i="22"/>
  <c r="I40" i="22"/>
  <c r="J40" i="22"/>
  <c r="K40" i="22"/>
  <c r="L40" i="22"/>
  <c r="M40" i="22"/>
  <c r="N40" i="22"/>
  <c r="O40" i="22"/>
  <c r="P40" i="22"/>
  <c r="Q40" i="22"/>
  <c r="R40" i="22"/>
  <c r="S40" i="22"/>
  <c r="T40" i="22"/>
  <c r="U40" i="22"/>
  <c r="V40" i="22"/>
  <c r="W40" i="22"/>
  <c r="X40" i="22"/>
  <c r="Y40" i="22"/>
  <c r="Z40" i="22"/>
  <c r="AA40" i="22"/>
  <c r="E41" i="22"/>
  <c r="F41" i="22"/>
  <c r="G41" i="22"/>
  <c r="H41" i="22"/>
  <c r="I41" i="22"/>
  <c r="J41" i="22"/>
  <c r="K41" i="22"/>
  <c r="L41" i="22"/>
  <c r="M41" i="22"/>
  <c r="N41" i="22"/>
  <c r="O41" i="22"/>
  <c r="P41" i="22"/>
  <c r="Q41" i="22"/>
  <c r="E42" i="22"/>
  <c r="F42" i="22"/>
  <c r="G42" i="22"/>
  <c r="H42" i="22"/>
  <c r="I42" i="22"/>
  <c r="J42" i="22"/>
  <c r="K42" i="22"/>
  <c r="L42" i="22"/>
  <c r="M42" i="22"/>
  <c r="N42" i="22"/>
  <c r="O42" i="22"/>
  <c r="P42" i="22"/>
  <c r="Q42" i="22"/>
  <c r="D43" i="22"/>
  <c r="E48" i="22"/>
  <c r="F48" i="22"/>
  <c r="G48" i="22"/>
  <c r="H48" i="22"/>
  <c r="I48" i="22"/>
  <c r="J48" i="22"/>
  <c r="K48" i="22"/>
  <c r="L48" i="22"/>
  <c r="M48" i="22"/>
  <c r="N48" i="22"/>
  <c r="O48" i="22"/>
  <c r="P48" i="22"/>
  <c r="Q48" i="22"/>
  <c r="R48" i="22"/>
  <c r="S48" i="22"/>
  <c r="T48" i="22"/>
  <c r="U48" i="22"/>
  <c r="V48" i="22"/>
  <c r="W48" i="22"/>
  <c r="X48" i="22"/>
  <c r="Y48" i="22"/>
  <c r="Z48" i="22"/>
  <c r="AA48" i="22"/>
  <c r="E50" i="22"/>
  <c r="F50" i="22"/>
  <c r="G50" i="22"/>
  <c r="H50" i="22"/>
  <c r="I50" i="22"/>
  <c r="J50" i="22"/>
  <c r="K50" i="22"/>
  <c r="L50" i="22"/>
  <c r="M50" i="22"/>
  <c r="N50" i="22"/>
  <c r="O50" i="22"/>
  <c r="P50" i="22"/>
  <c r="Q50" i="22"/>
  <c r="R50" i="22"/>
  <c r="S50" i="22"/>
  <c r="T50" i="22"/>
  <c r="U50" i="22"/>
  <c r="V50" i="22"/>
  <c r="W50" i="22"/>
  <c r="X50" i="22"/>
  <c r="Y50" i="22"/>
  <c r="Z50" i="22"/>
  <c r="AA50" i="22"/>
  <c r="E52" i="22"/>
  <c r="F52" i="22"/>
  <c r="G52" i="22"/>
  <c r="H52" i="22"/>
  <c r="I52" i="22"/>
  <c r="J52" i="22"/>
  <c r="K52" i="22"/>
  <c r="L52" i="22"/>
  <c r="M52" i="22"/>
  <c r="N52" i="22"/>
  <c r="O52" i="22"/>
  <c r="P52" i="22"/>
  <c r="Q52" i="22"/>
  <c r="R52" i="22"/>
  <c r="S52" i="22"/>
  <c r="T52" i="22"/>
  <c r="U52" i="22"/>
  <c r="V52" i="22"/>
  <c r="W52" i="22"/>
  <c r="X52" i="22"/>
  <c r="Y52" i="22"/>
  <c r="Z52" i="22"/>
  <c r="AA52" i="22"/>
  <c r="E60" i="22"/>
  <c r="F60" i="22"/>
  <c r="G60" i="22"/>
  <c r="H60" i="22"/>
  <c r="I60" i="22"/>
  <c r="J60" i="22"/>
  <c r="K60" i="22"/>
  <c r="L60" i="22"/>
  <c r="M60" i="22"/>
  <c r="N60" i="22"/>
  <c r="O60" i="22"/>
  <c r="P60" i="22"/>
  <c r="Q60" i="22"/>
  <c r="R60" i="22"/>
  <c r="S60" i="22"/>
  <c r="T60" i="22"/>
  <c r="U60" i="22"/>
  <c r="V60" i="22"/>
  <c r="W60" i="22"/>
  <c r="X60" i="22"/>
  <c r="Y60" i="22"/>
  <c r="Z60" i="22"/>
  <c r="AA60" i="22"/>
  <c r="E61" i="22"/>
  <c r="F61" i="22"/>
  <c r="G61" i="22"/>
  <c r="H61" i="22"/>
  <c r="I61" i="22"/>
  <c r="J61" i="22"/>
  <c r="K61" i="22"/>
  <c r="L61" i="22"/>
  <c r="M61" i="22"/>
  <c r="N61" i="22"/>
  <c r="O61" i="22"/>
  <c r="P61" i="22"/>
  <c r="Q61" i="22"/>
  <c r="R61" i="22"/>
  <c r="S61" i="22"/>
  <c r="T61" i="22"/>
  <c r="U61" i="22"/>
  <c r="V61" i="22"/>
  <c r="W61" i="22"/>
  <c r="X61" i="22"/>
  <c r="Y61" i="22"/>
  <c r="Z61" i="22"/>
  <c r="AA61" i="22"/>
  <c r="E65" i="22"/>
  <c r="F65" i="22"/>
  <c r="G65" i="22"/>
  <c r="H65" i="22"/>
  <c r="I65" i="22"/>
  <c r="J65" i="22"/>
  <c r="K65" i="22"/>
  <c r="L65" i="22"/>
  <c r="M65" i="22"/>
  <c r="N65" i="22"/>
  <c r="O65" i="22"/>
  <c r="P65" i="22"/>
  <c r="Q65" i="22"/>
  <c r="R65" i="22"/>
  <c r="S65" i="22"/>
  <c r="T65" i="22"/>
  <c r="U65" i="22"/>
  <c r="V65" i="22"/>
  <c r="W65" i="22"/>
  <c r="X65" i="22"/>
  <c r="Y65" i="22"/>
  <c r="Z65" i="22"/>
  <c r="AA65" i="22"/>
  <c r="E67" i="22"/>
  <c r="F67" i="22"/>
  <c r="G67" i="22"/>
  <c r="H67" i="22"/>
  <c r="I67" i="22"/>
  <c r="J67" i="22"/>
  <c r="K67" i="22"/>
  <c r="L67" i="22"/>
  <c r="M67" i="22"/>
  <c r="N67" i="22"/>
  <c r="O67" i="22"/>
  <c r="P67" i="22"/>
  <c r="Q67" i="22"/>
  <c r="R67" i="22"/>
  <c r="S67" i="22"/>
  <c r="T67" i="22"/>
  <c r="U67" i="22"/>
  <c r="V67" i="22"/>
  <c r="W67" i="22"/>
  <c r="X67" i="22"/>
  <c r="Y67" i="22"/>
  <c r="Z67" i="22"/>
  <c r="AA67" i="22"/>
  <c r="F69" i="22"/>
  <c r="G69" i="22"/>
  <c r="H69" i="22"/>
  <c r="I69" i="22"/>
  <c r="J69" i="22"/>
  <c r="K69" i="22"/>
  <c r="L69" i="22"/>
  <c r="M69" i="22"/>
  <c r="N69" i="22"/>
  <c r="O69" i="22"/>
  <c r="P69" i="22"/>
  <c r="Q69" i="22"/>
  <c r="R69" i="22"/>
  <c r="S69" i="22"/>
  <c r="T69" i="22"/>
  <c r="U69" i="22"/>
  <c r="V69" i="22"/>
  <c r="W69" i="22"/>
  <c r="X69" i="22"/>
  <c r="Y69" i="22"/>
  <c r="Z69" i="22"/>
  <c r="AA69" i="22"/>
  <c r="E70" i="22"/>
  <c r="F70" i="22"/>
  <c r="G70" i="22"/>
  <c r="H70" i="22"/>
  <c r="I70" i="22"/>
  <c r="J70" i="22"/>
  <c r="K70" i="22"/>
  <c r="L70" i="22"/>
  <c r="M70" i="22"/>
  <c r="N70" i="22"/>
  <c r="O70" i="22"/>
  <c r="P70" i="22"/>
  <c r="Q70" i="22"/>
  <c r="R70" i="22"/>
  <c r="S70" i="22"/>
  <c r="T70" i="22"/>
  <c r="U70" i="22"/>
  <c r="V70" i="22"/>
  <c r="W70" i="22"/>
  <c r="X70" i="22"/>
  <c r="Y70" i="22"/>
  <c r="Z70" i="22"/>
  <c r="AA70" i="22"/>
  <c r="E71" i="22"/>
  <c r="F71" i="22"/>
  <c r="G71" i="22"/>
  <c r="H71" i="22"/>
  <c r="I71" i="22"/>
  <c r="J71" i="22"/>
  <c r="K71" i="22"/>
  <c r="L71" i="22"/>
  <c r="M71" i="22"/>
  <c r="N71" i="22"/>
  <c r="O71" i="22"/>
  <c r="P71" i="22"/>
  <c r="Q71" i="22"/>
  <c r="R71" i="22"/>
  <c r="S71" i="22"/>
  <c r="T71" i="22"/>
  <c r="U71" i="22"/>
  <c r="V71" i="22"/>
  <c r="W71" i="22"/>
  <c r="X71" i="22"/>
  <c r="Y71" i="22"/>
  <c r="Z71" i="22"/>
  <c r="AA71" i="22"/>
  <c r="E77" i="22"/>
  <c r="F77" i="22"/>
  <c r="G77" i="22"/>
  <c r="H77" i="22"/>
  <c r="I77" i="22"/>
  <c r="J77" i="22"/>
  <c r="K77" i="22"/>
  <c r="L77" i="22"/>
  <c r="M77" i="22"/>
  <c r="N77" i="22"/>
  <c r="O77" i="22"/>
  <c r="P77" i="22"/>
  <c r="Q77" i="22"/>
  <c r="R77" i="22"/>
  <c r="S77" i="22"/>
  <c r="T77" i="22"/>
  <c r="U77" i="22"/>
  <c r="V77" i="22"/>
  <c r="W77" i="22"/>
  <c r="X77" i="22"/>
  <c r="Y77" i="22"/>
  <c r="Z77" i="22"/>
  <c r="AA77" i="22"/>
  <c r="E80" i="22"/>
  <c r="F80" i="22"/>
  <c r="G80" i="22"/>
  <c r="H80" i="22"/>
  <c r="I80" i="22"/>
  <c r="J80" i="22"/>
  <c r="K80" i="22"/>
  <c r="L80" i="22"/>
  <c r="M80" i="22"/>
  <c r="N80" i="22"/>
  <c r="O80" i="22"/>
  <c r="P80" i="22"/>
  <c r="Q80" i="22"/>
  <c r="R80" i="22"/>
  <c r="S80" i="22"/>
  <c r="T80" i="22"/>
  <c r="U80" i="22"/>
  <c r="V80" i="22"/>
  <c r="W80" i="22"/>
  <c r="X80" i="22"/>
  <c r="Y80" i="22"/>
  <c r="Z80" i="22"/>
  <c r="AA80" i="22"/>
  <c r="D82" i="22"/>
  <c r="E82" i="22"/>
  <c r="F82" i="22"/>
  <c r="G82" i="22"/>
  <c r="H82" i="22"/>
  <c r="I82" i="22"/>
  <c r="J82" i="22"/>
  <c r="K82" i="22"/>
  <c r="L82" i="22"/>
  <c r="M82" i="22"/>
  <c r="N82" i="22"/>
  <c r="O82" i="22"/>
  <c r="P82" i="22"/>
  <c r="Q82" i="22"/>
  <c r="R82" i="22"/>
  <c r="S82" i="22"/>
  <c r="T82" i="22"/>
  <c r="U82" i="22"/>
  <c r="V82" i="22"/>
  <c r="W82" i="22"/>
  <c r="X82" i="22"/>
  <c r="Y82" i="22"/>
  <c r="Z82" i="22"/>
  <c r="AA82" i="22"/>
  <c r="D85" i="22"/>
  <c r="E85" i="22"/>
  <c r="F85" i="22"/>
  <c r="G85" i="22"/>
  <c r="H85" i="22"/>
  <c r="I85" i="22"/>
  <c r="J85" i="22"/>
  <c r="K85" i="22"/>
  <c r="L85" i="22"/>
  <c r="M85" i="22"/>
  <c r="N85" i="22"/>
  <c r="O85" i="22"/>
  <c r="P85" i="22"/>
  <c r="Q85" i="22"/>
  <c r="R85" i="22"/>
  <c r="S85" i="22"/>
  <c r="T85" i="22"/>
  <c r="U85" i="22"/>
  <c r="V85" i="22"/>
  <c r="W85" i="22"/>
  <c r="X85" i="22"/>
  <c r="Y85" i="22"/>
  <c r="Z85" i="22"/>
  <c r="AA85" i="22"/>
  <c r="D87" i="22"/>
  <c r="E87" i="22"/>
  <c r="F87" i="22"/>
  <c r="G87" i="22"/>
  <c r="H87" i="22"/>
  <c r="I87" i="22"/>
  <c r="J87" i="22"/>
  <c r="K87" i="22"/>
  <c r="L87" i="22"/>
  <c r="M87" i="22"/>
  <c r="N87" i="22"/>
  <c r="O87" i="22"/>
  <c r="P87" i="22"/>
  <c r="Q87" i="22"/>
  <c r="R87" i="22"/>
  <c r="S87" i="22"/>
  <c r="T87" i="22"/>
  <c r="U87" i="22"/>
  <c r="V87" i="22"/>
  <c r="W87" i="22"/>
  <c r="X87" i="22"/>
  <c r="Y87" i="22"/>
  <c r="Z87" i="22"/>
  <c r="D90" i="22"/>
  <c r="E90" i="22"/>
  <c r="F90" i="22"/>
  <c r="G90" i="22"/>
  <c r="H90" i="22"/>
  <c r="I90" i="22"/>
  <c r="J90" i="22"/>
  <c r="K90" i="22"/>
  <c r="L90" i="22"/>
  <c r="M90" i="22"/>
  <c r="N90" i="22"/>
  <c r="O90" i="22"/>
  <c r="P90" i="22"/>
  <c r="Q90" i="22"/>
  <c r="R90" i="22"/>
  <c r="S90" i="22"/>
  <c r="T90" i="22"/>
  <c r="U90" i="22"/>
  <c r="V90" i="22"/>
  <c r="W90" i="22"/>
  <c r="X90" i="22"/>
  <c r="Y90" i="22"/>
  <c r="Z90" i="22"/>
  <c r="AA90" i="22"/>
  <c r="E98" i="22"/>
  <c r="F98" i="22"/>
  <c r="G98" i="22"/>
  <c r="H98" i="22"/>
  <c r="I98" i="22"/>
  <c r="J98" i="22"/>
  <c r="K98" i="22"/>
  <c r="L98" i="22"/>
  <c r="M98" i="22"/>
  <c r="N98" i="22"/>
  <c r="O98" i="22"/>
  <c r="P98" i="22"/>
  <c r="Q98" i="22"/>
  <c r="R98" i="22"/>
  <c r="S98" i="22"/>
  <c r="T98" i="22"/>
  <c r="U98" i="22"/>
  <c r="V98" i="22"/>
  <c r="W98" i="22"/>
  <c r="X98" i="22"/>
  <c r="Y98" i="22"/>
  <c r="Z98" i="22"/>
  <c r="AA98" i="22"/>
  <c r="E99" i="22"/>
  <c r="F99" i="22"/>
  <c r="G99" i="22"/>
  <c r="H99" i="22"/>
  <c r="I99" i="22"/>
  <c r="J99" i="22"/>
  <c r="K99" i="22"/>
  <c r="L99" i="22"/>
  <c r="M99" i="22"/>
  <c r="N99" i="22"/>
  <c r="O99" i="22"/>
  <c r="P99" i="22"/>
  <c r="Q99" i="22"/>
  <c r="R99" i="22"/>
  <c r="S99" i="22"/>
  <c r="T99" i="22"/>
  <c r="U99" i="22"/>
  <c r="V99" i="22"/>
  <c r="W99" i="22"/>
  <c r="X99" i="22"/>
  <c r="Y99" i="22"/>
  <c r="Z99" i="22"/>
  <c r="AA99" i="22"/>
  <c r="E102" i="22"/>
  <c r="F102" i="22"/>
  <c r="G102" i="22"/>
  <c r="H102" i="22"/>
  <c r="I102" i="22"/>
  <c r="J102" i="22"/>
  <c r="K102" i="22"/>
  <c r="L102" i="22"/>
  <c r="M102" i="22"/>
  <c r="N102" i="22"/>
  <c r="O102" i="22"/>
  <c r="P102" i="22"/>
  <c r="Q102" i="22"/>
  <c r="R102" i="22"/>
  <c r="S102" i="22"/>
  <c r="T102" i="22"/>
  <c r="U102" i="22"/>
  <c r="V102" i="22"/>
  <c r="W102" i="22"/>
  <c r="X102" i="22"/>
  <c r="Y102" i="22"/>
  <c r="Z102" i="22"/>
  <c r="AA102" i="22"/>
  <c r="D103" i="22"/>
  <c r="E103" i="22"/>
  <c r="F103" i="22"/>
  <c r="G103" i="22"/>
  <c r="H103" i="22"/>
  <c r="I103" i="22"/>
  <c r="J103" i="22"/>
  <c r="K103" i="22"/>
  <c r="L103" i="22"/>
  <c r="M103" i="22"/>
  <c r="N103" i="22"/>
  <c r="O103" i="22"/>
  <c r="P103" i="22"/>
  <c r="Q103" i="22"/>
  <c r="R103" i="22"/>
  <c r="S103" i="22"/>
  <c r="T103" i="22"/>
  <c r="U103" i="22"/>
  <c r="V103" i="22"/>
  <c r="W103" i="22"/>
  <c r="X103" i="22"/>
  <c r="Y103" i="22"/>
  <c r="Z103" i="22"/>
  <c r="AA103" i="22"/>
  <c r="E107" i="22"/>
  <c r="F107" i="22"/>
  <c r="G107" i="22"/>
  <c r="H107" i="22"/>
  <c r="I107" i="22"/>
  <c r="J107" i="22"/>
  <c r="K107" i="22"/>
  <c r="L107" i="22"/>
  <c r="M107" i="22"/>
  <c r="N107" i="22"/>
  <c r="O107" i="22"/>
  <c r="P107" i="22"/>
  <c r="Q107" i="22"/>
  <c r="R107" i="22"/>
  <c r="S107" i="22"/>
  <c r="T107" i="22"/>
  <c r="U107" i="22"/>
  <c r="V107" i="22"/>
  <c r="W107" i="22"/>
  <c r="X107" i="22"/>
  <c r="Y107" i="22"/>
  <c r="Z107" i="22"/>
  <c r="AA107" i="22"/>
  <c r="F27" i="85"/>
  <c r="G27" i="85"/>
  <c r="H27" i="85"/>
  <c r="I27" i="85"/>
  <c r="J27" i="85"/>
  <c r="K27" i="85"/>
  <c r="L27" i="85"/>
  <c r="M27" i="85"/>
  <c r="N27" i="85"/>
  <c r="O27" i="85"/>
  <c r="P27" i="85"/>
  <c r="Q27" i="85"/>
  <c r="R27" i="85"/>
  <c r="S27" i="85"/>
  <c r="T27" i="85"/>
  <c r="U27" i="85"/>
  <c r="V27" i="85"/>
  <c r="W27" i="85"/>
  <c r="X27" i="85"/>
  <c r="Y27" i="85"/>
  <c r="Z27" i="85"/>
  <c r="AA27" i="85"/>
  <c r="AB27" i="85"/>
  <c r="F29" i="85"/>
  <c r="G29" i="85"/>
  <c r="H29" i="85"/>
  <c r="I29" i="85"/>
  <c r="J29" i="85"/>
  <c r="K29" i="85"/>
  <c r="L29" i="85"/>
  <c r="M29" i="85"/>
  <c r="N29" i="85"/>
  <c r="O29" i="85"/>
  <c r="P29" i="85"/>
  <c r="Q29" i="85"/>
  <c r="R29" i="85"/>
  <c r="S29" i="85"/>
  <c r="T29" i="85"/>
  <c r="U29" i="85"/>
  <c r="V29" i="85"/>
  <c r="W29" i="85"/>
  <c r="X29" i="85"/>
  <c r="Y29" i="85"/>
  <c r="Z29" i="85"/>
  <c r="AA29" i="85"/>
  <c r="AB29" i="85"/>
  <c r="F31" i="85"/>
  <c r="G31" i="85"/>
  <c r="H31" i="85"/>
  <c r="I31" i="85"/>
  <c r="J31" i="85"/>
  <c r="K31" i="85"/>
  <c r="L31" i="85"/>
  <c r="M31" i="85"/>
  <c r="N31" i="85"/>
  <c r="O31" i="85"/>
  <c r="P31" i="85"/>
  <c r="Q31" i="85"/>
  <c r="R31" i="85"/>
  <c r="S31" i="85"/>
  <c r="T31" i="85"/>
  <c r="U31" i="85"/>
  <c r="V31" i="85"/>
  <c r="W31" i="85"/>
  <c r="X31" i="85"/>
  <c r="Y31" i="85"/>
  <c r="Z31" i="85"/>
  <c r="AA31" i="85"/>
  <c r="AB31" i="85"/>
  <c r="F33" i="85"/>
  <c r="G33" i="85"/>
  <c r="H33" i="85"/>
  <c r="I33" i="85"/>
  <c r="J33" i="85"/>
  <c r="K33" i="85"/>
  <c r="L33" i="85"/>
  <c r="M33" i="85"/>
  <c r="N33" i="85"/>
  <c r="O33" i="85"/>
  <c r="P33" i="85"/>
  <c r="Q33" i="85"/>
  <c r="R33" i="85"/>
  <c r="S33" i="85"/>
  <c r="T33" i="85"/>
  <c r="U33" i="85"/>
  <c r="V33" i="85"/>
  <c r="W33" i="85"/>
  <c r="X33" i="85"/>
  <c r="Y33" i="85"/>
  <c r="Z33" i="85"/>
  <c r="AA33" i="85"/>
  <c r="AB33" i="85"/>
  <c r="F35" i="85"/>
  <c r="G35" i="85"/>
  <c r="H35" i="85"/>
  <c r="I35" i="85"/>
  <c r="J35" i="85"/>
  <c r="K35" i="85"/>
  <c r="L35" i="85"/>
  <c r="M35" i="85"/>
  <c r="N35" i="85"/>
  <c r="O35" i="85"/>
  <c r="P35" i="85"/>
  <c r="Q35" i="85"/>
  <c r="R35" i="85"/>
  <c r="S35" i="85"/>
  <c r="T35" i="85"/>
  <c r="U35" i="85"/>
  <c r="V35" i="85"/>
  <c r="W35" i="85"/>
  <c r="X35" i="85"/>
  <c r="Y35" i="85"/>
  <c r="Z35" i="85"/>
  <c r="AA35" i="85"/>
  <c r="AB35" i="85"/>
  <c r="F36" i="85"/>
  <c r="G36" i="85"/>
  <c r="H36" i="85"/>
  <c r="I36" i="85"/>
  <c r="J36" i="85"/>
  <c r="K36" i="85"/>
  <c r="L36" i="85"/>
  <c r="M36" i="85"/>
  <c r="N36" i="85"/>
  <c r="O36" i="85"/>
  <c r="P36" i="85"/>
  <c r="Q36" i="85"/>
  <c r="R36" i="85"/>
  <c r="S36" i="85"/>
  <c r="T36" i="85"/>
  <c r="U36" i="85"/>
  <c r="V36" i="85"/>
  <c r="W36" i="85"/>
  <c r="X36" i="85"/>
  <c r="Y36" i="85"/>
  <c r="Z36" i="85"/>
  <c r="AA36" i="85"/>
  <c r="AB36" i="85"/>
  <c r="F7" i="86"/>
  <c r="G7" i="86"/>
  <c r="H7" i="86"/>
  <c r="I7" i="86"/>
  <c r="J7" i="86"/>
  <c r="K7" i="86"/>
  <c r="L7" i="86"/>
  <c r="M7" i="86"/>
  <c r="N7" i="86"/>
  <c r="O7" i="86"/>
  <c r="P7" i="86"/>
  <c r="Q7" i="86"/>
  <c r="R7" i="86"/>
  <c r="S7" i="86"/>
  <c r="T7" i="86"/>
  <c r="U7" i="86"/>
  <c r="V7" i="86"/>
  <c r="W7" i="86"/>
  <c r="X7" i="86"/>
  <c r="Y7" i="86"/>
  <c r="Z7" i="86"/>
  <c r="AA7" i="86"/>
  <c r="AB7" i="86"/>
  <c r="F8" i="86"/>
  <c r="G8" i="86"/>
  <c r="H8" i="86"/>
  <c r="I8" i="86"/>
  <c r="J8" i="86"/>
  <c r="K8" i="86"/>
  <c r="L8" i="86"/>
  <c r="M8" i="86"/>
  <c r="N8" i="86"/>
  <c r="O8" i="86"/>
  <c r="P8" i="86"/>
  <c r="Q8" i="86"/>
  <c r="R8" i="86"/>
  <c r="S8" i="86"/>
  <c r="T8" i="86"/>
  <c r="U8" i="86"/>
  <c r="V8" i="86"/>
  <c r="W8" i="86"/>
  <c r="X8" i="86"/>
  <c r="Y8" i="86"/>
  <c r="Z8" i="86"/>
  <c r="AA8" i="86"/>
  <c r="AB8" i="86"/>
  <c r="F9" i="86"/>
  <c r="G9" i="86"/>
  <c r="H9" i="86"/>
  <c r="I9" i="86"/>
  <c r="J9" i="86"/>
  <c r="K9" i="86"/>
  <c r="L9" i="86"/>
  <c r="M9" i="86"/>
  <c r="N9" i="86"/>
  <c r="O9" i="86"/>
  <c r="P9" i="86"/>
  <c r="Q9" i="86"/>
  <c r="R9" i="86"/>
  <c r="S9" i="86"/>
  <c r="T9" i="86"/>
  <c r="U9" i="86"/>
  <c r="V9" i="86"/>
  <c r="W9" i="86"/>
  <c r="X9" i="86"/>
  <c r="Y9" i="86"/>
  <c r="Z9" i="86"/>
  <c r="AA9" i="86"/>
  <c r="AB9" i="86"/>
  <c r="F10" i="86"/>
  <c r="G10" i="86"/>
  <c r="H10" i="86"/>
  <c r="I10" i="86"/>
  <c r="J10" i="86"/>
  <c r="K10" i="86"/>
  <c r="L10" i="86"/>
  <c r="M10" i="86"/>
  <c r="N10" i="86"/>
  <c r="O10" i="86"/>
  <c r="P10" i="86"/>
  <c r="Q10" i="86"/>
  <c r="R10" i="86"/>
  <c r="S10" i="86"/>
  <c r="T10" i="86"/>
  <c r="U10" i="86"/>
  <c r="V10" i="86"/>
  <c r="W10" i="86"/>
  <c r="X10" i="86"/>
  <c r="Y10" i="86"/>
  <c r="Z10" i="86"/>
  <c r="AA10" i="86"/>
  <c r="AB10" i="86"/>
  <c r="B11" i="86"/>
  <c r="F11" i="86"/>
  <c r="G11" i="86"/>
  <c r="H11" i="86"/>
  <c r="I11" i="86"/>
  <c r="J11" i="86"/>
  <c r="K11" i="86"/>
  <c r="L11" i="86"/>
  <c r="M11" i="86"/>
  <c r="N11" i="86"/>
  <c r="O11" i="86"/>
  <c r="P11" i="86"/>
  <c r="Q11" i="86"/>
  <c r="R11" i="86"/>
  <c r="S11" i="86"/>
  <c r="T11" i="86"/>
  <c r="U11" i="86"/>
  <c r="V11" i="86"/>
  <c r="W11" i="86"/>
  <c r="X11" i="86"/>
  <c r="Y11" i="86"/>
  <c r="Z11" i="86"/>
  <c r="AA11" i="86"/>
  <c r="AB11" i="86"/>
  <c r="F12" i="86"/>
  <c r="G12" i="86"/>
  <c r="H12" i="86"/>
  <c r="I12" i="86"/>
  <c r="J12" i="86"/>
  <c r="K12" i="86"/>
  <c r="L12" i="86"/>
  <c r="M12" i="86"/>
  <c r="N12" i="86"/>
  <c r="O12" i="86"/>
  <c r="P12" i="86"/>
  <c r="Q12" i="86"/>
  <c r="R12" i="86"/>
  <c r="S12" i="86"/>
  <c r="T12" i="86"/>
  <c r="U12" i="86"/>
  <c r="V12" i="86"/>
  <c r="W12" i="86"/>
  <c r="X12" i="86"/>
  <c r="Y12" i="86"/>
  <c r="Z12" i="86"/>
  <c r="AA12" i="86"/>
  <c r="AB12" i="86"/>
  <c r="F13" i="86"/>
  <c r="G13" i="86"/>
  <c r="H13" i="86"/>
  <c r="I13" i="86"/>
  <c r="J13" i="86"/>
  <c r="K13" i="86"/>
  <c r="L13" i="86"/>
  <c r="M13" i="86"/>
  <c r="N13" i="86"/>
  <c r="O13" i="86"/>
  <c r="P13" i="86"/>
  <c r="Q13" i="86"/>
  <c r="R13" i="86"/>
  <c r="S13" i="86"/>
  <c r="T13" i="86"/>
  <c r="U13" i="86"/>
  <c r="V13" i="86"/>
  <c r="W13" i="86"/>
  <c r="X13" i="86"/>
  <c r="Y13" i="86"/>
  <c r="Z13" i="86"/>
  <c r="AA13" i="86"/>
  <c r="AB13" i="86"/>
  <c r="F14" i="86"/>
  <c r="G14" i="86"/>
  <c r="H14" i="86"/>
  <c r="I14" i="86"/>
  <c r="J14" i="86"/>
  <c r="K14" i="86"/>
  <c r="L14" i="86"/>
  <c r="M14" i="86"/>
  <c r="N14" i="86"/>
  <c r="O14" i="86"/>
  <c r="P14" i="86"/>
  <c r="Q14" i="86"/>
  <c r="R14" i="86"/>
  <c r="S14" i="86"/>
  <c r="T14" i="86"/>
  <c r="U14" i="86"/>
  <c r="V14" i="86"/>
  <c r="W14" i="86"/>
  <c r="X14" i="86"/>
  <c r="Y14" i="86"/>
  <c r="Z14" i="86"/>
  <c r="AA14" i="86"/>
  <c r="AB14" i="86"/>
  <c r="C15" i="86"/>
  <c r="D15" i="86"/>
  <c r="E15" i="86"/>
  <c r="F15" i="86"/>
  <c r="G15" i="86"/>
  <c r="H15" i="86"/>
  <c r="I15" i="86"/>
  <c r="J15" i="86"/>
  <c r="K15" i="86"/>
  <c r="L15" i="86"/>
  <c r="M15" i="86"/>
  <c r="N15" i="86"/>
  <c r="O15" i="86"/>
  <c r="P15" i="86"/>
  <c r="Q15" i="86"/>
  <c r="R15" i="86"/>
  <c r="S15" i="86"/>
  <c r="T15" i="86"/>
  <c r="U15" i="86"/>
  <c r="V15" i="86"/>
  <c r="W15" i="86"/>
  <c r="X15" i="86"/>
  <c r="Y15" i="86"/>
  <c r="Z15" i="86"/>
  <c r="AA15" i="86"/>
  <c r="AB15" i="86"/>
  <c r="G18" i="86"/>
  <c r="H18" i="86"/>
  <c r="I18" i="86"/>
  <c r="J18" i="86"/>
  <c r="K18" i="86"/>
  <c r="L18" i="86"/>
  <c r="M18" i="86"/>
  <c r="N18" i="86"/>
  <c r="O18" i="86"/>
  <c r="P18" i="86"/>
  <c r="Q18" i="86"/>
  <c r="R18" i="86"/>
  <c r="S18" i="86"/>
  <c r="T18" i="86"/>
  <c r="U18" i="86"/>
  <c r="V18" i="86"/>
  <c r="W18" i="86"/>
  <c r="X18" i="86"/>
  <c r="Y18" i="86"/>
  <c r="Z18" i="86"/>
  <c r="AA18" i="86"/>
  <c r="AB18" i="86"/>
  <c r="B20" i="86"/>
  <c r="F20" i="86"/>
  <c r="G20" i="86"/>
  <c r="H20" i="86"/>
  <c r="I20" i="86"/>
  <c r="J20" i="86"/>
  <c r="K20" i="86"/>
  <c r="L20" i="86"/>
  <c r="M20" i="86"/>
  <c r="N20" i="86"/>
  <c r="O20" i="86"/>
  <c r="P20" i="86"/>
  <c r="Q20" i="86"/>
  <c r="R20" i="86"/>
  <c r="S20" i="86"/>
  <c r="T20" i="86"/>
  <c r="U20" i="86"/>
  <c r="V20" i="86"/>
  <c r="W20" i="86"/>
  <c r="X20" i="86"/>
  <c r="Y20" i="86"/>
  <c r="Z20" i="86"/>
  <c r="AA20" i="86"/>
  <c r="AB20" i="86"/>
  <c r="B21" i="86"/>
  <c r="F21" i="86"/>
  <c r="G21" i="86"/>
  <c r="H21" i="86"/>
  <c r="I21" i="86"/>
  <c r="J21" i="86"/>
  <c r="K21" i="86"/>
  <c r="L21" i="86"/>
  <c r="M21" i="86"/>
  <c r="N21" i="86"/>
  <c r="O21" i="86"/>
  <c r="P21" i="86"/>
  <c r="Q21" i="86"/>
  <c r="R21" i="86"/>
  <c r="S21" i="86"/>
  <c r="T21" i="86"/>
  <c r="U21" i="86"/>
  <c r="V21" i="86"/>
  <c r="W21" i="86"/>
  <c r="X21" i="86"/>
  <c r="Y21" i="86"/>
  <c r="Z21" i="86"/>
  <c r="AA21" i="86"/>
  <c r="AB21" i="86"/>
  <c r="F24" i="86"/>
  <c r="G24" i="86"/>
  <c r="H24" i="86"/>
  <c r="I24" i="86"/>
  <c r="J24" i="86"/>
  <c r="K24" i="86"/>
  <c r="L24" i="86"/>
  <c r="M24" i="86"/>
  <c r="N24" i="86"/>
  <c r="O24" i="86"/>
  <c r="P24" i="86"/>
  <c r="Q24" i="86"/>
  <c r="R24" i="86"/>
  <c r="S24" i="86"/>
  <c r="T24" i="86"/>
  <c r="U24" i="86"/>
  <c r="V24" i="86"/>
  <c r="W24" i="86"/>
  <c r="X24" i="86"/>
  <c r="Y24" i="86"/>
  <c r="Z24" i="86"/>
  <c r="AA24" i="86"/>
  <c r="AB24" i="86"/>
  <c r="B25" i="86"/>
  <c r="F25" i="86"/>
  <c r="G25" i="86"/>
  <c r="H25" i="86"/>
  <c r="I25" i="86"/>
  <c r="J25" i="86"/>
  <c r="K25" i="86"/>
  <c r="L25" i="86"/>
  <c r="M25" i="86"/>
  <c r="N25" i="86"/>
  <c r="O25" i="86"/>
  <c r="P25" i="86"/>
  <c r="Q25" i="86"/>
  <c r="R25" i="86"/>
  <c r="S25" i="86"/>
  <c r="T25" i="86"/>
  <c r="U25" i="86"/>
  <c r="V25" i="86"/>
  <c r="W25" i="86"/>
  <c r="X25" i="86"/>
  <c r="Y25" i="86"/>
  <c r="Z25" i="86"/>
  <c r="AA25" i="86"/>
  <c r="AB25" i="86"/>
  <c r="F26" i="86"/>
  <c r="G26" i="86"/>
  <c r="H26" i="86"/>
  <c r="I26" i="86"/>
  <c r="J26" i="86"/>
  <c r="K26" i="86"/>
  <c r="L26" i="86"/>
  <c r="M26" i="86"/>
  <c r="N26" i="86"/>
  <c r="O26" i="86"/>
  <c r="P26" i="86"/>
  <c r="Q26" i="86"/>
  <c r="R26" i="86"/>
  <c r="S26" i="86"/>
  <c r="T26" i="86"/>
  <c r="U26" i="86"/>
  <c r="V26" i="86"/>
  <c r="W26" i="86"/>
  <c r="X26" i="86"/>
  <c r="Y26" i="86"/>
  <c r="Z26" i="86"/>
  <c r="AA26" i="86"/>
  <c r="AB26" i="86"/>
  <c r="B28" i="86"/>
  <c r="F28" i="86"/>
  <c r="G28" i="86"/>
  <c r="H28" i="86"/>
  <c r="I28" i="86"/>
  <c r="J28" i="86"/>
  <c r="K28" i="86"/>
  <c r="L28" i="86"/>
  <c r="M28" i="86"/>
  <c r="N28" i="86"/>
  <c r="O28" i="86"/>
  <c r="P28" i="86"/>
  <c r="Q28" i="86"/>
  <c r="R28" i="86"/>
  <c r="S28" i="86"/>
  <c r="T28" i="86"/>
  <c r="U28" i="86"/>
  <c r="V28" i="86"/>
  <c r="W28" i="86"/>
  <c r="X28" i="86"/>
  <c r="Y28" i="86"/>
  <c r="Z28" i="86"/>
  <c r="AA28" i="86"/>
  <c r="AB28" i="86"/>
  <c r="F29" i="86"/>
  <c r="G29" i="86"/>
  <c r="H29" i="86"/>
  <c r="I29" i="86"/>
  <c r="J29" i="86"/>
  <c r="K29" i="86"/>
  <c r="L29" i="86"/>
  <c r="M29" i="86"/>
  <c r="N29" i="86"/>
  <c r="O29" i="86"/>
  <c r="P29" i="86"/>
  <c r="Q29" i="86"/>
  <c r="R29" i="86"/>
  <c r="S29" i="86"/>
  <c r="T29" i="86"/>
  <c r="U29" i="86"/>
  <c r="V29" i="86"/>
  <c r="W29" i="86"/>
  <c r="X29" i="86"/>
  <c r="Y29" i="86"/>
  <c r="Z29" i="86"/>
  <c r="AA29" i="86"/>
  <c r="AB29" i="86"/>
  <c r="D22" i="94"/>
  <c r="E22" i="94"/>
  <c r="F22" i="94"/>
  <c r="G22" i="94"/>
  <c r="H22" i="94"/>
  <c r="I22" i="94"/>
  <c r="J22" i="94"/>
  <c r="K22" i="94"/>
  <c r="L22" i="94"/>
  <c r="M22" i="94"/>
  <c r="N22" i="94"/>
  <c r="O22" i="94"/>
  <c r="P22" i="94"/>
  <c r="Q22" i="94"/>
  <c r="R22" i="94"/>
  <c r="S22" i="94"/>
  <c r="T22" i="94"/>
  <c r="U22" i="94"/>
  <c r="V22" i="94"/>
  <c r="W22" i="94"/>
  <c r="X22" i="94"/>
  <c r="Y22" i="94"/>
  <c r="Z22" i="94"/>
  <c r="C27" i="94"/>
  <c r="C28" i="94"/>
  <c r="C29" i="94"/>
  <c r="D40" i="29"/>
  <c r="B11" i="93"/>
  <c r="E35" i="97"/>
  <c r="F35" i="97"/>
  <c r="G35" i="97"/>
  <c r="H35" i="97"/>
  <c r="I35" i="97"/>
  <c r="J35" i="97"/>
  <c r="K35" i="97"/>
  <c r="L35" i="97"/>
  <c r="M35" i="97"/>
  <c r="N35" i="97"/>
  <c r="O35" i="97"/>
  <c r="P35" i="97"/>
  <c r="Q35" i="97"/>
  <c r="R35" i="97"/>
  <c r="S35" i="97"/>
  <c r="T35" i="97"/>
  <c r="U35" i="97"/>
  <c r="V35" i="97"/>
  <c r="W35" i="97"/>
  <c r="X35" i="97"/>
  <c r="Y35" i="97"/>
  <c r="Z35" i="97"/>
  <c r="AA35" i="97"/>
  <c r="E37" i="97"/>
  <c r="F37" i="97"/>
  <c r="G37" i="97"/>
  <c r="H37" i="97"/>
  <c r="I37" i="97"/>
  <c r="J37" i="97"/>
  <c r="K37" i="97"/>
  <c r="L37" i="97"/>
  <c r="M37" i="97"/>
  <c r="N37" i="97"/>
  <c r="O37" i="97"/>
  <c r="P37" i="97"/>
  <c r="Q37" i="97"/>
  <c r="R37" i="97"/>
  <c r="S37" i="97"/>
  <c r="T37" i="97"/>
  <c r="U37" i="97"/>
  <c r="V37" i="97"/>
  <c r="W37" i="97"/>
  <c r="X37" i="97"/>
  <c r="Y37" i="97"/>
  <c r="Z37" i="97"/>
  <c r="AA37" i="97"/>
  <c r="E38" i="97"/>
  <c r="F38" i="97"/>
  <c r="G38" i="97"/>
  <c r="H38" i="97"/>
  <c r="I38" i="97"/>
  <c r="J38" i="97"/>
  <c r="K38" i="97"/>
  <c r="L38" i="97"/>
  <c r="M38" i="97"/>
  <c r="N38" i="97"/>
  <c r="O38" i="97"/>
  <c r="P38" i="97"/>
  <c r="Q38" i="97"/>
  <c r="R38" i="97"/>
  <c r="S38" i="97"/>
  <c r="T38" i="97"/>
  <c r="U38" i="97"/>
  <c r="V38" i="97"/>
  <c r="W38" i="97"/>
  <c r="X38" i="97"/>
  <c r="Y38" i="97"/>
  <c r="Z38" i="97"/>
  <c r="AA38" i="97"/>
  <c r="E66" i="97"/>
  <c r="F66" i="97"/>
  <c r="G66" i="97"/>
  <c r="H66" i="97"/>
  <c r="I66" i="97"/>
  <c r="J66" i="97"/>
  <c r="K66" i="97"/>
  <c r="L66" i="97"/>
  <c r="M66" i="97"/>
  <c r="N66" i="97"/>
  <c r="O66" i="97"/>
  <c r="P66" i="97"/>
  <c r="Q66" i="97"/>
  <c r="R66" i="97"/>
  <c r="S66" i="97"/>
  <c r="T66" i="97"/>
  <c r="U66" i="97"/>
  <c r="V66" i="97"/>
  <c r="W66" i="97"/>
  <c r="X66" i="97"/>
  <c r="Y66" i="97"/>
  <c r="Z66" i="97"/>
  <c r="AA66" i="97"/>
  <c r="E68" i="97"/>
  <c r="F68" i="97"/>
  <c r="G68" i="97"/>
  <c r="H68" i="97"/>
  <c r="I68" i="97"/>
  <c r="J68" i="97"/>
  <c r="K68" i="97"/>
  <c r="L68" i="97"/>
  <c r="M68" i="97"/>
  <c r="N68" i="97"/>
  <c r="O68" i="97"/>
  <c r="P68" i="97"/>
  <c r="Q68" i="97"/>
  <c r="R68" i="97"/>
  <c r="S68" i="97"/>
  <c r="T68" i="97"/>
  <c r="U68" i="97"/>
  <c r="V68" i="97"/>
  <c r="W68" i="97"/>
  <c r="X68" i="97"/>
  <c r="Y68" i="97"/>
  <c r="Z68" i="97"/>
  <c r="AA68" i="97"/>
  <c r="E70" i="97"/>
  <c r="F70" i="97"/>
  <c r="G70" i="97"/>
  <c r="H70" i="97"/>
  <c r="I70" i="97"/>
  <c r="J70" i="97"/>
  <c r="K70" i="97"/>
  <c r="L70" i="97"/>
  <c r="M70" i="97"/>
  <c r="N70" i="97"/>
  <c r="O70" i="97"/>
  <c r="P70" i="97"/>
  <c r="Q70" i="97"/>
  <c r="R70" i="97"/>
  <c r="S70" i="97"/>
  <c r="T70" i="97"/>
  <c r="U70" i="97"/>
  <c r="V70" i="97"/>
  <c r="W70" i="97"/>
  <c r="X70" i="97"/>
  <c r="Y70" i="97"/>
  <c r="Z70" i="97"/>
  <c r="AA70" i="97"/>
  <c r="E72" i="97"/>
  <c r="F72" i="97"/>
  <c r="G72" i="97"/>
  <c r="H72" i="97"/>
  <c r="I72" i="97"/>
  <c r="J72" i="97"/>
  <c r="K72" i="97"/>
  <c r="L72" i="97"/>
  <c r="M72" i="97"/>
  <c r="N72" i="97"/>
  <c r="O72" i="97"/>
  <c r="P72" i="97"/>
  <c r="Q72" i="97"/>
  <c r="R72" i="97"/>
  <c r="S72" i="97"/>
  <c r="T72" i="97"/>
  <c r="U72" i="97"/>
  <c r="V72" i="97"/>
  <c r="W72" i="97"/>
  <c r="X72" i="97"/>
  <c r="Y72" i="97"/>
  <c r="Z72" i="97"/>
  <c r="AA72" i="97"/>
  <c r="E74" i="97"/>
  <c r="F74" i="97"/>
  <c r="G74" i="97"/>
  <c r="H74" i="97"/>
  <c r="I74" i="97"/>
  <c r="J74" i="97"/>
  <c r="K74" i="97"/>
  <c r="L74" i="97"/>
  <c r="M74" i="97"/>
  <c r="N74" i="97"/>
  <c r="O74" i="97"/>
  <c r="P74" i="97"/>
  <c r="Q74" i="97"/>
  <c r="R74" i="97"/>
  <c r="S74" i="97"/>
  <c r="T74" i="97"/>
  <c r="U74" i="97"/>
  <c r="V74" i="97"/>
  <c r="W74" i="97"/>
  <c r="X74" i="97"/>
  <c r="Y74" i="97"/>
  <c r="Z74" i="97"/>
  <c r="AA74" i="97"/>
  <c r="G102" i="63"/>
  <c r="H102" i="63"/>
  <c r="I102" i="63"/>
  <c r="J102" i="63"/>
  <c r="K102" i="63"/>
  <c r="L102" i="63"/>
  <c r="M102" i="63"/>
  <c r="N102" i="63"/>
  <c r="O102" i="63"/>
  <c r="P102" i="63"/>
  <c r="Q102" i="63"/>
  <c r="R102" i="63"/>
  <c r="S102" i="63"/>
  <c r="T102" i="63"/>
  <c r="U102" i="63"/>
  <c r="V102" i="63"/>
  <c r="W102" i="63"/>
  <c r="G103" i="63"/>
  <c r="H103" i="63"/>
  <c r="I103" i="63"/>
  <c r="J103" i="63"/>
  <c r="K103" i="63"/>
  <c r="L103" i="63"/>
  <c r="M103" i="63"/>
  <c r="N103" i="63"/>
  <c r="O103" i="63"/>
  <c r="P103" i="63"/>
  <c r="Q103" i="63"/>
  <c r="R103" i="63"/>
  <c r="S103" i="63"/>
  <c r="T103" i="63"/>
  <c r="U103" i="63"/>
  <c r="V103" i="63"/>
  <c r="W103" i="63"/>
  <c r="G104" i="63"/>
  <c r="H104" i="63"/>
  <c r="I104" i="63"/>
  <c r="J104" i="63"/>
  <c r="K104" i="63"/>
  <c r="L104" i="63"/>
  <c r="M104" i="63"/>
  <c r="N104" i="63"/>
  <c r="O104" i="63"/>
  <c r="P104" i="63"/>
  <c r="Q104" i="63"/>
  <c r="R104" i="63"/>
  <c r="S104" i="63"/>
  <c r="T104" i="63"/>
  <c r="U104" i="63"/>
  <c r="V104" i="63"/>
  <c r="W104" i="63"/>
  <c r="G105" i="63"/>
  <c r="H105" i="63"/>
  <c r="I105" i="63"/>
  <c r="J105" i="63"/>
  <c r="K105" i="63"/>
  <c r="L105" i="63"/>
  <c r="M105" i="63"/>
  <c r="N105" i="63"/>
  <c r="O105" i="63"/>
  <c r="P105" i="63"/>
  <c r="Q105" i="63"/>
  <c r="R105" i="63"/>
  <c r="S105" i="63"/>
  <c r="T105" i="63"/>
  <c r="U105" i="63"/>
  <c r="V105" i="63"/>
  <c r="W105" i="63"/>
  <c r="G106" i="63"/>
  <c r="H106" i="63"/>
  <c r="I106" i="63"/>
  <c r="J106" i="63"/>
  <c r="K106" i="63"/>
  <c r="L106" i="63"/>
  <c r="M106" i="63"/>
  <c r="N106" i="63"/>
  <c r="O106" i="63"/>
  <c r="P106" i="63"/>
  <c r="Q106" i="63"/>
  <c r="R106" i="63"/>
  <c r="S106" i="63"/>
  <c r="T106" i="63"/>
  <c r="U106" i="63"/>
  <c r="V106" i="63"/>
  <c r="W106" i="63"/>
  <c r="G107" i="63"/>
  <c r="H107" i="63"/>
  <c r="I107" i="63"/>
  <c r="J107" i="63"/>
  <c r="K107" i="63"/>
  <c r="L107" i="63"/>
  <c r="M107" i="63"/>
  <c r="N107" i="63"/>
  <c r="O107" i="63"/>
  <c r="P107" i="63"/>
  <c r="Q107" i="63"/>
  <c r="R107" i="63"/>
  <c r="S107" i="63"/>
  <c r="T107" i="63"/>
  <c r="U107" i="63"/>
  <c r="V107" i="63"/>
  <c r="W107" i="63"/>
  <c r="F3" i="37"/>
  <c r="G3" i="37"/>
  <c r="H3" i="37"/>
  <c r="I3" i="37"/>
  <c r="J3" i="37"/>
  <c r="K3" i="37"/>
  <c r="L3" i="37"/>
  <c r="M3" i="37"/>
  <c r="N3" i="37"/>
  <c r="O3" i="37"/>
  <c r="P3" i="37"/>
  <c r="Q3" i="37"/>
  <c r="R3" i="37"/>
  <c r="S3" i="37"/>
  <c r="T3" i="37"/>
  <c r="U3" i="37"/>
  <c r="V3" i="37"/>
  <c r="W3" i="37"/>
  <c r="X3" i="37"/>
  <c r="Y3" i="37"/>
  <c r="Z3" i="37"/>
  <c r="AA3" i="37"/>
  <c r="AB3" i="37"/>
  <c r="F6" i="37"/>
  <c r="G6" i="37"/>
  <c r="H6" i="37"/>
  <c r="I6" i="37"/>
  <c r="J6" i="37"/>
  <c r="K6" i="37"/>
  <c r="L6" i="37"/>
  <c r="M6" i="37"/>
  <c r="N6" i="37"/>
  <c r="O6" i="37"/>
  <c r="P6" i="37"/>
  <c r="Q6" i="37"/>
  <c r="R6" i="37"/>
  <c r="S6" i="37"/>
  <c r="T6" i="37"/>
  <c r="U6" i="37"/>
  <c r="V6" i="37"/>
  <c r="W6" i="37"/>
  <c r="X6" i="37"/>
  <c r="Y6" i="37"/>
  <c r="Z6" i="37"/>
  <c r="AA6" i="37"/>
  <c r="AB6" i="37"/>
  <c r="G8" i="37"/>
  <c r="H8" i="37"/>
  <c r="I8" i="37"/>
  <c r="J8" i="37"/>
  <c r="K8" i="37"/>
  <c r="L8" i="37"/>
  <c r="M8" i="37"/>
  <c r="N8" i="37"/>
  <c r="O8" i="37"/>
  <c r="P8" i="37"/>
  <c r="Q8" i="37"/>
  <c r="R8" i="37"/>
  <c r="S8" i="37"/>
  <c r="T8" i="37"/>
  <c r="U8" i="37"/>
  <c r="V8" i="37"/>
  <c r="W8" i="37"/>
  <c r="X8" i="37"/>
  <c r="Y8" i="37"/>
  <c r="Z8" i="37"/>
  <c r="AA8" i="37"/>
  <c r="AB8" i="37"/>
  <c r="F9" i="37"/>
  <c r="G9" i="37"/>
  <c r="H9" i="37"/>
  <c r="I9" i="37"/>
  <c r="J9" i="37"/>
  <c r="K9" i="37"/>
  <c r="L9" i="37"/>
  <c r="M9" i="37"/>
  <c r="N9" i="37"/>
  <c r="O9" i="37"/>
  <c r="P9" i="37"/>
  <c r="Q9" i="37"/>
  <c r="R9" i="37"/>
  <c r="S9" i="37"/>
  <c r="T9" i="37"/>
  <c r="U9" i="37"/>
  <c r="V9" i="37"/>
  <c r="W9" i="37"/>
  <c r="X9" i="37"/>
  <c r="Y9" i="37"/>
  <c r="Z9" i="37"/>
  <c r="AA9" i="37"/>
  <c r="AB9" i="37"/>
  <c r="F11" i="37"/>
  <c r="G11" i="37"/>
  <c r="H11" i="37"/>
  <c r="I11" i="37"/>
  <c r="J11" i="37"/>
  <c r="K11" i="37"/>
  <c r="L11" i="37"/>
  <c r="M11" i="37"/>
  <c r="N11" i="37"/>
  <c r="O11" i="37"/>
  <c r="P11" i="37"/>
  <c r="Q11" i="37"/>
  <c r="R11" i="37"/>
  <c r="S11" i="37"/>
  <c r="T11" i="37"/>
  <c r="U11" i="37"/>
  <c r="V11" i="37"/>
  <c r="W11" i="37"/>
  <c r="X11" i="37"/>
  <c r="Y11" i="37"/>
  <c r="Z11" i="37"/>
  <c r="AA11" i="37"/>
  <c r="AB11" i="37"/>
  <c r="F12" i="37"/>
  <c r="G12" i="37"/>
  <c r="H12" i="37"/>
  <c r="I12" i="37"/>
  <c r="J12" i="37"/>
  <c r="K12" i="37"/>
  <c r="L12" i="37"/>
  <c r="M12" i="37"/>
  <c r="N12" i="37"/>
  <c r="O12" i="37"/>
  <c r="P12" i="37"/>
  <c r="Q12" i="37"/>
  <c r="R12" i="37"/>
  <c r="S12" i="37"/>
  <c r="T12" i="37"/>
  <c r="U12" i="37"/>
  <c r="V12" i="37"/>
  <c r="W12" i="37"/>
  <c r="X12" i="37"/>
  <c r="Y12" i="37"/>
  <c r="Z12" i="37"/>
  <c r="AA12" i="37"/>
  <c r="AB12" i="37"/>
  <c r="F13" i="37"/>
  <c r="G13" i="37"/>
  <c r="H13" i="37"/>
  <c r="I13" i="37"/>
  <c r="J13" i="37"/>
  <c r="K13" i="37"/>
  <c r="L13" i="37"/>
  <c r="M13" i="37"/>
  <c r="N13" i="37"/>
  <c r="O13" i="37"/>
  <c r="P13" i="37"/>
  <c r="Q13" i="37"/>
  <c r="R13" i="37"/>
  <c r="S13" i="37"/>
  <c r="T13" i="37"/>
  <c r="U13" i="37"/>
  <c r="V13" i="37"/>
  <c r="W13" i="37"/>
  <c r="X13" i="37"/>
  <c r="Y13" i="37"/>
  <c r="Z13" i="37"/>
  <c r="AA13" i="37"/>
  <c r="AB13" i="37"/>
  <c r="F14" i="37"/>
  <c r="G14" i="37"/>
  <c r="H14" i="37"/>
  <c r="I14" i="37"/>
  <c r="J14" i="37"/>
  <c r="K14" i="37"/>
  <c r="L14" i="37"/>
  <c r="M14" i="37"/>
  <c r="N14" i="37"/>
  <c r="O14" i="37"/>
  <c r="P14" i="37"/>
  <c r="Q14" i="37"/>
  <c r="R14" i="37"/>
  <c r="S14" i="37"/>
  <c r="T14" i="37"/>
  <c r="U14" i="37"/>
  <c r="V14" i="37"/>
  <c r="W14" i="37"/>
  <c r="X14" i="37"/>
  <c r="Y14" i="37"/>
  <c r="Z14" i="37"/>
  <c r="AA14" i="37"/>
  <c r="AB14" i="37"/>
  <c r="F15" i="37"/>
  <c r="G15" i="37"/>
  <c r="H15" i="37"/>
  <c r="I15" i="37"/>
  <c r="J15" i="37"/>
  <c r="K15" i="37"/>
  <c r="L15" i="37"/>
  <c r="M15" i="37"/>
  <c r="N15" i="37"/>
  <c r="O15" i="37"/>
  <c r="P15" i="37"/>
  <c r="Q15" i="37"/>
  <c r="R15" i="37"/>
  <c r="S15" i="37"/>
  <c r="T15" i="37"/>
  <c r="U15" i="37"/>
  <c r="V15" i="37"/>
  <c r="W15" i="37"/>
  <c r="X15" i="37"/>
  <c r="Y15" i="37"/>
  <c r="Z15" i="37"/>
  <c r="AA15" i="37"/>
  <c r="AB15" i="37"/>
  <c r="F16" i="37"/>
  <c r="G16" i="37"/>
  <c r="H16" i="37"/>
  <c r="I16" i="37"/>
  <c r="J16" i="37"/>
  <c r="K16" i="37"/>
  <c r="L16" i="37"/>
  <c r="M16" i="37"/>
  <c r="N16" i="37"/>
  <c r="O16" i="37"/>
  <c r="P16" i="37"/>
  <c r="Q16" i="37"/>
  <c r="R16" i="37"/>
  <c r="S16" i="37"/>
  <c r="T16" i="37"/>
  <c r="U16" i="37"/>
  <c r="V16" i="37"/>
  <c r="W16" i="37"/>
  <c r="X16" i="37"/>
  <c r="Y16" i="37"/>
  <c r="Z16" i="37"/>
  <c r="AA16" i="37"/>
  <c r="AB16" i="37"/>
  <c r="F19" i="37"/>
  <c r="G19" i="37"/>
  <c r="H19" i="37"/>
  <c r="I19" i="37"/>
  <c r="J19" i="37"/>
  <c r="K19" i="37"/>
  <c r="L19" i="37"/>
  <c r="M19" i="37"/>
  <c r="N19" i="37"/>
  <c r="O19" i="37"/>
  <c r="P19" i="37"/>
  <c r="Q19" i="37"/>
  <c r="R19" i="37"/>
  <c r="S19" i="37"/>
  <c r="T19" i="37"/>
  <c r="U19" i="37"/>
  <c r="V19" i="37"/>
  <c r="W19" i="37"/>
  <c r="X19" i="37"/>
  <c r="Y19" i="37"/>
  <c r="Z19" i="37"/>
  <c r="AA19" i="37"/>
  <c r="AB19" i="37"/>
  <c r="F20" i="37"/>
  <c r="G20" i="37"/>
  <c r="H20" i="37"/>
  <c r="I20" i="37"/>
  <c r="J20" i="37"/>
  <c r="K20" i="37"/>
  <c r="L20" i="37"/>
  <c r="M20" i="37"/>
  <c r="N20" i="37"/>
  <c r="O20" i="37"/>
  <c r="P20" i="37"/>
  <c r="Q20" i="37"/>
  <c r="R20" i="37"/>
  <c r="S20" i="37"/>
  <c r="T20" i="37"/>
  <c r="U20" i="37"/>
  <c r="V20" i="37"/>
  <c r="W20" i="37"/>
  <c r="X20" i="37"/>
  <c r="Y20" i="37"/>
  <c r="Z20" i="37"/>
  <c r="AA20" i="37"/>
  <c r="AB20" i="37"/>
  <c r="F23" i="37"/>
  <c r="G23" i="37"/>
  <c r="H23" i="37"/>
  <c r="I23" i="37"/>
  <c r="J23" i="37"/>
  <c r="K23" i="37"/>
  <c r="L23" i="37"/>
  <c r="M23" i="37"/>
  <c r="N23" i="37"/>
  <c r="O23" i="37"/>
  <c r="P23" i="37"/>
  <c r="Q23" i="37"/>
  <c r="R23" i="37"/>
  <c r="S23" i="37"/>
  <c r="T23" i="37"/>
  <c r="U23" i="37"/>
  <c r="V23" i="37"/>
  <c r="W23" i="37"/>
  <c r="X23" i="37"/>
  <c r="Y23" i="37"/>
  <c r="Z23" i="37"/>
  <c r="AA23" i="37"/>
  <c r="AB23" i="37"/>
  <c r="F24" i="37"/>
  <c r="G24" i="37"/>
  <c r="H24" i="37"/>
  <c r="I24" i="37"/>
  <c r="J24" i="37"/>
  <c r="K24" i="37"/>
  <c r="L24" i="37"/>
  <c r="M24" i="37"/>
  <c r="N24" i="37"/>
  <c r="O24" i="37"/>
  <c r="P24" i="37"/>
  <c r="Q24" i="37"/>
  <c r="R24" i="37"/>
  <c r="S24" i="37"/>
  <c r="T24" i="37"/>
  <c r="U24" i="37"/>
  <c r="V24" i="37"/>
  <c r="W24" i="37"/>
  <c r="X24" i="37"/>
  <c r="Y24" i="37"/>
  <c r="Z24" i="37"/>
  <c r="AA24" i="37"/>
  <c r="AB24"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1" authorId="0" shapeId="0" xr:uid="{AF2AF327-8185-4FA0-ABA7-14A9540CACD8}">
      <text>
        <r>
          <rPr>
            <b/>
            <sz val="9"/>
            <rFont val="Tahoma"/>
            <family val="2"/>
          </rPr>
          <t xml:space="preserve">Owner:
</t>
        </r>
        <r>
          <rPr>
            <b/>
            <sz val="9"/>
            <color indexed="12"/>
            <rFont val="Tahoma"/>
            <family val="2"/>
          </rPr>
          <t>MANDATORY FIELD in dd/mm/yyyy format</t>
        </r>
      </text>
    </comment>
    <comment ref="D1" authorId="0" shapeId="0" xr:uid="{DFF13973-EAD3-47AA-B4FD-9C603B660036}">
      <text>
        <r>
          <rPr>
            <b/>
            <sz val="9"/>
            <rFont val="Tahoma"/>
            <family val="2"/>
          </rPr>
          <t xml:space="preserve">Owner:
</t>
        </r>
        <r>
          <rPr>
            <b/>
            <sz val="9"/>
            <color indexed="12"/>
            <rFont val="Tahoma"/>
            <family val="2"/>
          </rPr>
          <t>MANDATORY FIELD in dd/mm/yyyy format</t>
        </r>
      </text>
    </comment>
    <comment ref="E1" authorId="0" shapeId="0" xr:uid="{19B6772D-2E49-4272-841C-81C69F36568C}">
      <text>
        <r>
          <rPr>
            <b/>
            <sz val="9"/>
            <rFont val="Tahoma"/>
            <family val="2"/>
          </rPr>
          <t xml:space="preserve">Owner:
</t>
        </r>
        <r>
          <rPr>
            <b/>
            <sz val="9"/>
            <color indexed="12"/>
            <rFont val="Tahoma"/>
            <family val="2"/>
          </rPr>
          <t>MANDATORY FIELD</t>
        </r>
      </text>
    </comment>
    <comment ref="F1" authorId="0" shapeId="0" xr:uid="{1C58BAB2-1543-4CC8-93EB-DFC88219C12F}">
      <text>
        <r>
          <rPr>
            <b/>
            <sz val="9"/>
            <rFont val="Tahoma"/>
            <family val="2"/>
          </rPr>
          <t xml:space="preserve">Owner:
</t>
        </r>
        <r>
          <rPr>
            <b/>
            <sz val="9"/>
            <color indexed="12"/>
            <rFont val="Tahoma"/>
            <family val="2"/>
          </rPr>
          <t>MANDATORY FIELD</t>
        </r>
      </text>
    </comment>
    <comment ref="G1" authorId="0" shapeId="0" xr:uid="{1EC41C2C-D309-4CE6-98B4-03BE571614F6}">
      <text>
        <r>
          <rPr>
            <b/>
            <sz val="9"/>
            <rFont val="Tahoma"/>
            <family val="2"/>
          </rPr>
          <t xml:space="preserve">Owner:
</t>
        </r>
        <r>
          <rPr>
            <b/>
            <sz val="9"/>
            <color indexed="12"/>
            <rFont val="Tahoma"/>
            <family val="2"/>
          </rPr>
          <t>MANDATORY FIELD</t>
        </r>
      </text>
    </comment>
    <comment ref="H1" authorId="0" shapeId="0" xr:uid="{09EFB7D8-8639-4E4C-980D-18E942C622B2}">
      <text>
        <r>
          <rPr>
            <b/>
            <sz val="9"/>
            <rFont val="Tahoma"/>
            <family val="2"/>
          </rPr>
          <t xml:space="preserve">Owner:
</t>
        </r>
        <r>
          <rPr>
            <b/>
            <sz val="9"/>
            <color indexed="12"/>
            <rFont val="Tahoma"/>
            <family val="2"/>
          </rPr>
          <t>MANDATORY FIELD</t>
        </r>
      </text>
    </comment>
    <comment ref="I1" authorId="0" shapeId="0" xr:uid="{6407949F-CBB8-4AA3-B1E6-1EC07769D70D}">
      <text>
        <r>
          <rPr>
            <b/>
            <sz val="9"/>
            <rFont val="Tahoma"/>
            <family val="2"/>
          </rPr>
          <t xml:space="preserve">Owner:
</t>
        </r>
        <r>
          <rPr>
            <b/>
            <sz val="9"/>
            <color indexed="12"/>
            <rFont val="Tahoma"/>
            <family val="2"/>
          </rPr>
          <t>MANDATORY FIELD</t>
        </r>
      </text>
    </comment>
    <comment ref="J1" authorId="0" shapeId="0" xr:uid="{997994B4-0D70-4A8F-92B1-63C935BED93C}">
      <text>
        <r>
          <rPr>
            <b/>
            <sz val="9"/>
            <rFont val="Tahoma"/>
            <family val="2"/>
          </rPr>
          <t xml:space="preserve">Owner:
</t>
        </r>
        <r>
          <rPr>
            <b/>
            <sz val="9"/>
            <color indexed="12"/>
            <rFont val="Tahoma"/>
            <family val="2"/>
          </rPr>
          <t>MANDATORY FIELD</t>
        </r>
      </text>
    </comment>
    <comment ref="K1" authorId="0" shapeId="0" xr:uid="{451F4568-6722-405A-81B3-984EF88F60E9}">
      <text>
        <r>
          <rPr>
            <b/>
            <sz val="9"/>
            <rFont val="Tahoma"/>
            <family val="2"/>
          </rPr>
          <t xml:space="preserve">Owner:
</t>
        </r>
        <r>
          <rPr>
            <b/>
            <sz val="9"/>
            <color indexed="12"/>
            <rFont val="Tahoma"/>
            <family val="2"/>
          </rPr>
          <t>MANDATORY FIELD</t>
        </r>
      </text>
    </comment>
    <comment ref="L1" authorId="0" shapeId="0" xr:uid="{B0D9D4D6-1E33-4596-AF18-057E8C865DB0}">
      <text>
        <r>
          <rPr>
            <b/>
            <sz val="9"/>
            <rFont val="Tahoma"/>
            <family val="2"/>
          </rPr>
          <t xml:space="preserve">Owner:
</t>
        </r>
        <r>
          <rPr>
            <b/>
            <sz val="9"/>
            <color indexed="12"/>
            <rFont val="Tahoma"/>
            <family val="2"/>
          </rPr>
          <t>MANDATORY FIELD</t>
        </r>
      </text>
    </comment>
    <comment ref="M1" authorId="0" shapeId="0" xr:uid="{24C15FDC-0691-4CCD-A094-4571D7F19A91}">
      <text>
        <r>
          <rPr>
            <b/>
            <sz val="9"/>
            <rFont val="Tahoma"/>
            <family val="2"/>
          </rPr>
          <t xml:space="preserve">Owner:
</t>
        </r>
        <r>
          <rPr>
            <b/>
            <sz val="9"/>
            <color indexed="12"/>
            <rFont val="Tahoma"/>
            <family val="2"/>
          </rPr>
          <t>MANDATORY FIELD</t>
        </r>
      </text>
    </comment>
    <comment ref="N1" authorId="0" shapeId="0" xr:uid="{E0125C77-4EDD-49C9-8D82-E5BC931B8904}">
      <text>
        <r>
          <rPr>
            <b/>
            <sz val="9"/>
            <rFont val="Tahoma"/>
            <family val="2"/>
          </rPr>
          <t xml:space="preserve">Owner:
</t>
        </r>
        <r>
          <rPr>
            <b/>
            <sz val="9"/>
            <color indexed="12"/>
            <rFont val="Tahoma"/>
            <family val="2"/>
          </rPr>
          <t>MANDATORY FIELD</t>
        </r>
      </text>
    </comment>
    <comment ref="O1" authorId="0" shapeId="0" xr:uid="{BD6C04D7-6E30-4E2E-AD17-65A5C9F30D6A}">
      <text>
        <r>
          <rPr>
            <b/>
            <sz val="9"/>
            <rFont val="Tahoma"/>
            <family val="2"/>
          </rPr>
          <t xml:space="preserve">Owner:
</t>
        </r>
        <r>
          <rPr>
            <b/>
            <sz val="9"/>
            <color indexed="12"/>
            <rFont val="Tahoma"/>
            <family val="2"/>
          </rPr>
          <t>MANDATORY FIELD</t>
        </r>
      </text>
    </comment>
    <comment ref="P1" authorId="0" shapeId="0" xr:uid="{C18474D2-BF0A-4176-9489-C6E674F65663}">
      <text>
        <r>
          <rPr>
            <b/>
            <sz val="9"/>
            <rFont val="Tahoma"/>
            <family val="2"/>
          </rPr>
          <t xml:space="preserve">Owner:
</t>
        </r>
        <r>
          <rPr>
            <b/>
            <sz val="9"/>
            <color indexed="12"/>
            <rFont val="Tahoma"/>
            <family val="2"/>
          </rPr>
          <t>MANDATORY FIELD</t>
        </r>
      </text>
    </comment>
    <comment ref="Q1" authorId="0" shapeId="0" xr:uid="{23781016-B3D1-4BF8-9DF7-44F55188B63E}">
      <text>
        <r>
          <rPr>
            <b/>
            <sz val="9"/>
            <rFont val="Tahoma"/>
            <family val="2"/>
          </rPr>
          <t xml:space="preserve">Owner:
</t>
        </r>
        <r>
          <rPr>
            <b/>
            <sz val="9"/>
            <color indexed="12"/>
            <rFont val="Tahoma"/>
            <family val="2"/>
          </rPr>
          <t>MANDATORY FIELD</t>
        </r>
      </text>
    </comment>
    <comment ref="R1" authorId="0" shapeId="0" xr:uid="{C6180F0F-B54D-4A72-9AAC-9B8AFC89A7A2}">
      <text>
        <r>
          <rPr>
            <b/>
            <sz val="9"/>
            <rFont val="Tahoma"/>
            <family val="2"/>
          </rPr>
          <t xml:space="preserve">Owner:
</t>
        </r>
        <r>
          <rPr>
            <b/>
            <sz val="9"/>
            <color indexed="12"/>
            <rFont val="Tahoma"/>
            <family val="2"/>
          </rPr>
          <t>MANDATORY FIELD</t>
        </r>
      </text>
    </comment>
    <comment ref="S1" authorId="0" shapeId="0" xr:uid="{F270E8FC-CF34-4DE6-97B8-29F63DAA6C75}">
      <text>
        <r>
          <rPr>
            <b/>
            <sz val="9"/>
            <rFont val="Tahoma"/>
            <family val="2"/>
          </rPr>
          <t xml:space="preserve">Owner:
</t>
        </r>
        <r>
          <rPr>
            <b/>
            <sz val="9"/>
            <color indexed="12"/>
            <rFont val="Tahoma"/>
            <family val="2"/>
          </rPr>
          <t>MANDATORY FIELD</t>
        </r>
      </text>
    </comment>
    <comment ref="T1" authorId="0" shapeId="0" xr:uid="{44F7A4CE-F319-48EC-A705-73B506B4A789}">
      <text>
        <r>
          <rPr>
            <b/>
            <sz val="9"/>
            <rFont val="Tahoma"/>
            <family val="2"/>
          </rPr>
          <t xml:space="preserve">Owner:
</t>
        </r>
        <r>
          <rPr>
            <b/>
            <sz val="9"/>
            <color indexed="12"/>
            <rFont val="Tahoma"/>
            <family val="2"/>
          </rPr>
          <t>MANDATORY FIELD</t>
        </r>
      </text>
    </comment>
    <comment ref="U1" authorId="0" shapeId="0" xr:uid="{DBD55234-3549-4812-A8A7-5B72BA938D30}">
      <text>
        <r>
          <rPr>
            <b/>
            <sz val="9"/>
            <rFont val="Tahoma"/>
            <family val="2"/>
          </rPr>
          <t xml:space="preserve">Owner:
</t>
        </r>
        <r>
          <rPr>
            <b/>
            <sz val="9"/>
            <color indexed="12"/>
            <rFont val="Tahoma"/>
            <family val="2"/>
          </rPr>
          <t>MANDATORY FIELD</t>
        </r>
      </text>
    </comment>
    <comment ref="V1" authorId="0" shapeId="0" xr:uid="{0978EA0D-887C-4F79-9816-9762325C7273}">
      <text>
        <r>
          <rPr>
            <b/>
            <sz val="9"/>
            <rFont val="Tahoma"/>
            <family val="2"/>
          </rPr>
          <t xml:space="preserve">Owner:
</t>
        </r>
        <r>
          <rPr>
            <b/>
            <sz val="9"/>
            <color indexed="12"/>
            <rFont val="Tahoma"/>
            <family val="2"/>
          </rPr>
          <t>MANDATORY FIELD</t>
        </r>
      </text>
    </comment>
    <comment ref="W1" authorId="0" shapeId="0" xr:uid="{7A006C9E-8BC1-4179-9FF9-0D6A0AE03D71}">
      <text>
        <r>
          <rPr>
            <b/>
            <sz val="9"/>
            <rFont val="Tahoma"/>
            <family val="2"/>
          </rPr>
          <t xml:space="preserve">Owner:
</t>
        </r>
        <r>
          <rPr>
            <b/>
            <sz val="9"/>
            <color indexed="12"/>
            <rFont val="Tahoma"/>
            <family val="2"/>
          </rPr>
          <t>MANDATORY FIELD</t>
        </r>
      </text>
    </comment>
    <comment ref="X1" authorId="0" shapeId="0" xr:uid="{8BECC2BC-67A5-4D7A-94A5-F63907F73248}">
      <text>
        <r>
          <rPr>
            <b/>
            <sz val="9"/>
            <rFont val="Tahoma"/>
            <family val="2"/>
          </rPr>
          <t xml:space="preserve">Owner:
</t>
        </r>
        <r>
          <rPr>
            <b/>
            <sz val="9"/>
            <color indexed="12"/>
            <rFont val="Tahoma"/>
            <family val="2"/>
          </rPr>
          <t>MANDATORY FIELD</t>
        </r>
      </text>
    </comment>
    <comment ref="Y1" authorId="0" shapeId="0" xr:uid="{1EFC010D-6B0B-476A-879E-B34738447D7B}">
      <text>
        <r>
          <rPr>
            <b/>
            <sz val="9"/>
            <rFont val="Tahoma"/>
            <family val="2"/>
          </rPr>
          <t xml:space="preserve">Owner:
</t>
        </r>
        <r>
          <rPr>
            <b/>
            <sz val="9"/>
            <color indexed="12"/>
            <rFont val="Tahoma"/>
            <family val="2"/>
          </rPr>
          <t>MANDATORY FIELD</t>
        </r>
      </text>
    </comment>
    <comment ref="Z1" authorId="0" shapeId="0" xr:uid="{840FD4AC-D11C-4428-BDD9-60F001BDBD5B}">
      <text>
        <r>
          <rPr>
            <b/>
            <sz val="9"/>
            <rFont val="Tahoma"/>
            <family val="2"/>
          </rPr>
          <t xml:space="preserve">Owner:
</t>
        </r>
        <r>
          <rPr>
            <b/>
            <sz val="9"/>
            <color indexed="12"/>
            <rFont val="Tahoma"/>
            <family val="2"/>
          </rPr>
          <t>MANDATORY FIELD</t>
        </r>
      </text>
    </comment>
    <comment ref="AA1" authorId="0" shapeId="0" xr:uid="{6DB4EE71-CF0E-40CB-81C2-3CC348FEB00C}">
      <text>
        <r>
          <rPr>
            <b/>
            <sz val="9"/>
            <rFont val="Tahoma"/>
            <family val="2"/>
          </rPr>
          <t xml:space="preserve">Owner:
</t>
        </r>
        <r>
          <rPr>
            <b/>
            <sz val="9"/>
            <color indexed="12"/>
            <rFont val="Tahoma"/>
            <family val="2"/>
          </rPr>
          <t>MANDATORY FIELD</t>
        </r>
      </text>
    </comment>
    <comment ref="AB1" authorId="0" shapeId="0" xr:uid="{408B2170-2DE7-41A9-BBEA-7C12DB90357C}">
      <text>
        <r>
          <rPr>
            <b/>
            <sz val="9"/>
            <rFont val="Tahoma"/>
            <family val="2"/>
          </rPr>
          <t xml:space="preserve">Owner:
</t>
        </r>
        <r>
          <rPr>
            <b/>
            <sz val="9"/>
            <color indexed="12"/>
            <rFont val="Tahoma"/>
            <family val="2"/>
          </rPr>
          <t>MANDATORY FIELD</t>
        </r>
      </text>
    </comment>
    <comment ref="AC1" authorId="0" shapeId="0" xr:uid="{0CCC7E23-3084-4E7A-B203-EF16CC1F4F26}">
      <text>
        <r>
          <rPr>
            <b/>
            <sz val="9"/>
            <rFont val="Tahoma"/>
            <family val="2"/>
          </rPr>
          <t xml:space="preserve">Owner:
</t>
        </r>
        <r>
          <rPr>
            <b/>
            <sz val="9"/>
            <color indexed="12"/>
            <rFont val="Tahoma"/>
            <family val="2"/>
          </rPr>
          <t>MANDATORY FIELD</t>
        </r>
      </text>
    </comment>
    <comment ref="AD1" authorId="0" shapeId="0" xr:uid="{84384CF7-ACDA-4840-8097-1E2EF41A9135}">
      <text>
        <r>
          <rPr>
            <b/>
            <sz val="9"/>
            <rFont val="Tahoma"/>
            <family val="2"/>
          </rPr>
          <t xml:space="preserve">Owner:
</t>
        </r>
        <r>
          <rPr>
            <b/>
            <sz val="9"/>
            <color indexed="12"/>
            <rFont val="Tahoma"/>
            <family val="2"/>
          </rPr>
          <t>MANDATORY FIELD</t>
        </r>
      </text>
    </comment>
    <comment ref="C2" authorId="0" shapeId="0" xr:uid="{EF4B8070-92DC-4B06-A8FF-39A5CD7B9C58}">
      <text>
        <r>
          <rPr>
            <b/>
            <sz val="9"/>
            <rFont val="Tahoma"/>
            <family val="2"/>
          </rPr>
          <t xml:space="preserve">AGM-LLMS:
</t>
        </r>
        <r>
          <rPr>
            <b/>
            <sz val="9"/>
            <color indexed="12"/>
            <rFont val="Tahoma"/>
            <family val="2"/>
          </rPr>
          <t>MANDATORY FIELD</t>
        </r>
      </text>
    </comment>
    <comment ref="D2" authorId="0" shapeId="0" xr:uid="{6BBE6AEB-12C1-4E2D-9AF7-01458749D757}">
      <text>
        <r>
          <rPr>
            <b/>
            <sz val="9"/>
            <rFont val="Tahoma"/>
            <family val="2"/>
          </rPr>
          <t xml:space="preserve">AGM-LLMS:
</t>
        </r>
        <r>
          <rPr>
            <b/>
            <sz val="9"/>
            <color indexed="12"/>
            <rFont val="Tahoma"/>
            <family val="2"/>
          </rPr>
          <t>MANDATORY FIELD</t>
        </r>
      </text>
    </comment>
    <comment ref="E2" authorId="0" shapeId="0" xr:uid="{46AE4602-D9E4-4425-B061-56C232FC3605}">
      <text>
        <r>
          <rPr>
            <b/>
            <sz val="9"/>
            <rFont val="Tahoma"/>
            <family val="2"/>
          </rPr>
          <t xml:space="preserve">AGM-LLMS:
</t>
        </r>
        <r>
          <rPr>
            <b/>
            <sz val="9"/>
            <color indexed="12"/>
            <rFont val="Tahoma"/>
            <family val="2"/>
          </rPr>
          <t>MANDATORY FIELD</t>
        </r>
      </text>
    </comment>
    <comment ref="F2" authorId="0" shapeId="0" xr:uid="{A4D0CA45-8F50-4C79-B879-FEBF53864E2B}">
      <text>
        <r>
          <rPr>
            <b/>
            <sz val="9"/>
            <rFont val="Tahoma"/>
            <family val="2"/>
          </rPr>
          <t xml:space="preserve">AGM-LLMS:
</t>
        </r>
        <r>
          <rPr>
            <b/>
            <sz val="9"/>
            <color indexed="12"/>
            <rFont val="Tahoma"/>
            <family val="2"/>
          </rPr>
          <t>MANDATORY FIELD</t>
        </r>
      </text>
    </comment>
    <comment ref="G2" authorId="0" shapeId="0" xr:uid="{33DA5B50-7E0E-472F-B68F-FDD3306B7C4B}">
      <text>
        <r>
          <rPr>
            <b/>
            <sz val="9"/>
            <rFont val="Tahoma"/>
            <family val="2"/>
          </rPr>
          <t xml:space="preserve">AGM-LLMS:
</t>
        </r>
        <r>
          <rPr>
            <b/>
            <sz val="9"/>
            <color indexed="12"/>
            <rFont val="Tahoma"/>
            <family val="2"/>
          </rPr>
          <t>MANDATORY FIELD</t>
        </r>
      </text>
    </comment>
    <comment ref="H2" authorId="0" shapeId="0" xr:uid="{5F4C9E43-4E2A-49E0-92F3-9BF8D864FF78}">
      <text>
        <r>
          <rPr>
            <b/>
            <sz val="9"/>
            <rFont val="Tahoma"/>
            <family val="2"/>
          </rPr>
          <t xml:space="preserve">AGM-LLMS:
</t>
        </r>
        <r>
          <rPr>
            <b/>
            <sz val="9"/>
            <color indexed="12"/>
            <rFont val="Tahoma"/>
            <family val="2"/>
          </rPr>
          <t>MANDATORY FIELD</t>
        </r>
      </text>
    </comment>
    <comment ref="I2" authorId="0" shapeId="0" xr:uid="{491D5499-CE77-4E16-B06C-E1DC40A4520E}">
      <text>
        <r>
          <rPr>
            <b/>
            <sz val="9"/>
            <rFont val="Tahoma"/>
            <family val="2"/>
          </rPr>
          <t xml:space="preserve">AGM-LLMS:
</t>
        </r>
        <r>
          <rPr>
            <b/>
            <sz val="9"/>
            <color indexed="12"/>
            <rFont val="Tahoma"/>
            <family val="2"/>
          </rPr>
          <t>MANDATORY FIELD</t>
        </r>
      </text>
    </comment>
    <comment ref="J2" authorId="0" shapeId="0" xr:uid="{6B8C0342-2014-438F-8FA6-BF00F9CB03B0}">
      <text>
        <r>
          <rPr>
            <b/>
            <sz val="9"/>
            <rFont val="Tahoma"/>
            <family val="2"/>
          </rPr>
          <t xml:space="preserve">AGM-LLMS:
</t>
        </r>
        <r>
          <rPr>
            <b/>
            <sz val="9"/>
            <color indexed="12"/>
            <rFont val="Tahoma"/>
            <family val="2"/>
          </rPr>
          <t>MANDATORY FIELD</t>
        </r>
      </text>
    </comment>
    <comment ref="K2" authorId="0" shapeId="0" xr:uid="{E384BA63-3A71-4ACC-8E72-61387919C95C}">
      <text>
        <r>
          <rPr>
            <b/>
            <sz val="9"/>
            <rFont val="Tahoma"/>
            <family val="2"/>
          </rPr>
          <t xml:space="preserve">AGM-LLMS:
</t>
        </r>
        <r>
          <rPr>
            <b/>
            <sz val="9"/>
            <color indexed="12"/>
            <rFont val="Tahoma"/>
            <family val="2"/>
          </rPr>
          <t>MANDATORY FIELD</t>
        </r>
      </text>
    </comment>
    <comment ref="L2" authorId="0" shapeId="0" xr:uid="{4896E132-C4FD-4F90-9342-7C062C33E8CD}">
      <text>
        <r>
          <rPr>
            <b/>
            <sz val="9"/>
            <rFont val="Tahoma"/>
            <family val="2"/>
          </rPr>
          <t xml:space="preserve">AGM-LLMS:
</t>
        </r>
        <r>
          <rPr>
            <b/>
            <sz val="9"/>
            <color indexed="12"/>
            <rFont val="Tahoma"/>
            <family val="2"/>
          </rPr>
          <t>MANDATORY FIELD</t>
        </r>
      </text>
    </comment>
    <comment ref="M2" authorId="0" shapeId="0" xr:uid="{9DA9145C-2C81-4CDA-A29F-1F56A2DBCEC9}">
      <text>
        <r>
          <rPr>
            <b/>
            <sz val="9"/>
            <rFont val="Tahoma"/>
            <family val="2"/>
          </rPr>
          <t xml:space="preserve">AGM-LLMS:
</t>
        </r>
        <r>
          <rPr>
            <b/>
            <sz val="9"/>
            <color indexed="12"/>
            <rFont val="Tahoma"/>
            <family val="2"/>
          </rPr>
          <t>MANDATORY FIELD</t>
        </r>
      </text>
    </comment>
    <comment ref="N2" authorId="0" shapeId="0" xr:uid="{A039DAA1-1F72-457C-8F09-64A8B218D27D}">
      <text>
        <r>
          <rPr>
            <b/>
            <sz val="9"/>
            <rFont val="Tahoma"/>
            <family val="2"/>
          </rPr>
          <t xml:space="preserve">AGM-LLMS:
</t>
        </r>
        <r>
          <rPr>
            <b/>
            <sz val="9"/>
            <color indexed="12"/>
            <rFont val="Tahoma"/>
            <family val="2"/>
          </rPr>
          <t>MANDATORY FIELD</t>
        </r>
      </text>
    </comment>
    <comment ref="O2" authorId="0" shapeId="0" xr:uid="{40B8B4EC-C1C0-4F25-8EFB-C107DF63D6A0}">
      <text>
        <r>
          <rPr>
            <b/>
            <sz val="9"/>
            <rFont val="Tahoma"/>
            <family val="2"/>
          </rPr>
          <t xml:space="preserve">AGM-LLMS:
</t>
        </r>
        <r>
          <rPr>
            <b/>
            <sz val="9"/>
            <color indexed="12"/>
            <rFont val="Tahoma"/>
            <family val="2"/>
          </rPr>
          <t>MANDATORY FIELD</t>
        </r>
      </text>
    </comment>
    <comment ref="P2" authorId="0" shapeId="0" xr:uid="{83AEE1A2-4DD2-4EEF-A7AA-A737BF424AFD}">
      <text>
        <r>
          <rPr>
            <b/>
            <sz val="9"/>
            <rFont val="Tahoma"/>
            <family val="2"/>
          </rPr>
          <t xml:space="preserve">AGM-LLMS:
</t>
        </r>
        <r>
          <rPr>
            <b/>
            <sz val="9"/>
            <color indexed="12"/>
            <rFont val="Tahoma"/>
            <family val="2"/>
          </rPr>
          <t>MANDATORY FIELD</t>
        </r>
      </text>
    </comment>
    <comment ref="Q2" authorId="0" shapeId="0" xr:uid="{3D1A174A-D717-49CF-95A2-1D9B9C244F1C}">
      <text>
        <r>
          <rPr>
            <b/>
            <sz val="9"/>
            <rFont val="Tahoma"/>
            <family val="2"/>
          </rPr>
          <t xml:space="preserve">AGM-LLMS:
</t>
        </r>
        <r>
          <rPr>
            <b/>
            <sz val="9"/>
            <color indexed="12"/>
            <rFont val="Tahoma"/>
            <family val="2"/>
          </rPr>
          <t>MANDATORY FIELD</t>
        </r>
      </text>
    </comment>
    <comment ref="R2" authorId="0" shapeId="0" xr:uid="{D1A1F168-2C4D-400B-BD62-D0FD0AE41596}">
      <text>
        <r>
          <rPr>
            <b/>
            <sz val="9"/>
            <rFont val="Tahoma"/>
            <family val="2"/>
          </rPr>
          <t xml:space="preserve">AGM-LLMS:
</t>
        </r>
        <r>
          <rPr>
            <b/>
            <sz val="9"/>
            <color indexed="12"/>
            <rFont val="Tahoma"/>
            <family val="2"/>
          </rPr>
          <t>MANDATORY FIELD</t>
        </r>
      </text>
    </comment>
    <comment ref="S2" authorId="0" shapeId="0" xr:uid="{6894DAD0-1551-48C2-8676-6C01A27A1F34}">
      <text>
        <r>
          <rPr>
            <b/>
            <sz val="9"/>
            <rFont val="Tahoma"/>
            <family val="2"/>
          </rPr>
          <t xml:space="preserve">AGM-LLMS:
</t>
        </r>
        <r>
          <rPr>
            <b/>
            <sz val="9"/>
            <color indexed="12"/>
            <rFont val="Tahoma"/>
            <family val="2"/>
          </rPr>
          <t>MANDATORY FIELD</t>
        </r>
      </text>
    </comment>
    <comment ref="T2" authorId="0" shapeId="0" xr:uid="{CF2CAE7D-678F-4712-B887-AE109E65E48B}">
      <text>
        <r>
          <rPr>
            <b/>
            <sz val="9"/>
            <rFont val="Tahoma"/>
            <family val="2"/>
          </rPr>
          <t xml:space="preserve">AGM-LLMS:
</t>
        </r>
        <r>
          <rPr>
            <b/>
            <sz val="9"/>
            <color indexed="12"/>
            <rFont val="Tahoma"/>
            <family val="2"/>
          </rPr>
          <t>MANDATORY FIELD</t>
        </r>
      </text>
    </comment>
    <comment ref="U2" authorId="0" shapeId="0" xr:uid="{ABA2B9BE-8387-4EA4-91A5-387C9149A50B}">
      <text>
        <r>
          <rPr>
            <b/>
            <sz val="9"/>
            <rFont val="Tahoma"/>
            <family val="2"/>
          </rPr>
          <t xml:space="preserve">AGM-LLMS:
</t>
        </r>
        <r>
          <rPr>
            <b/>
            <sz val="9"/>
            <color indexed="12"/>
            <rFont val="Tahoma"/>
            <family val="2"/>
          </rPr>
          <t>MANDATORY FIELD</t>
        </r>
      </text>
    </comment>
    <comment ref="V2" authorId="0" shapeId="0" xr:uid="{F0F75384-F89B-46C4-8DE3-29D97BE841F2}">
      <text>
        <r>
          <rPr>
            <b/>
            <sz val="9"/>
            <rFont val="Tahoma"/>
            <family val="2"/>
          </rPr>
          <t xml:space="preserve">AGM-LLMS:
</t>
        </r>
        <r>
          <rPr>
            <b/>
            <sz val="9"/>
            <color indexed="12"/>
            <rFont val="Tahoma"/>
            <family val="2"/>
          </rPr>
          <t>MANDATORY FIELD</t>
        </r>
      </text>
    </comment>
    <comment ref="W2" authorId="0" shapeId="0" xr:uid="{73B8BC9A-CAF3-4D25-951B-19F5C2239174}">
      <text>
        <r>
          <rPr>
            <b/>
            <sz val="9"/>
            <rFont val="Tahoma"/>
            <family val="2"/>
          </rPr>
          <t xml:space="preserve">AGM-LLMS:
</t>
        </r>
        <r>
          <rPr>
            <b/>
            <sz val="9"/>
            <color indexed="12"/>
            <rFont val="Tahoma"/>
            <family val="2"/>
          </rPr>
          <t>MANDATORY FIELD</t>
        </r>
      </text>
    </comment>
    <comment ref="X2" authorId="0" shapeId="0" xr:uid="{419DC47F-2EF2-4E77-9575-6A921262543A}">
      <text>
        <r>
          <rPr>
            <b/>
            <sz val="9"/>
            <rFont val="Tahoma"/>
            <family val="2"/>
          </rPr>
          <t xml:space="preserve">AGM-LLMS:
</t>
        </r>
        <r>
          <rPr>
            <b/>
            <sz val="9"/>
            <color indexed="12"/>
            <rFont val="Tahoma"/>
            <family val="2"/>
          </rPr>
          <t>MANDATORY FIELD</t>
        </r>
      </text>
    </comment>
    <comment ref="Y2" authorId="0" shapeId="0" xr:uid="{04D244D5-27C3-4912-A843-E53476FD2A53}">
      <text>
        <r>
          <rPr>
            <b/>
            <sz val="9"/>
            <rFont val="Tahoma"/>
            <family val="2"/>
          </rPr>
          <t xml:space="preserve">AGM-LLMS:
</t>
        </r>
        <r>
          <rPr>
            <b/>
            <sz val="9"/>
            <color indexed="12"/>
            <rFont val="Tahoma"/>
            <family val="2"/>
          </rPr>
          <t>MANDATORY FIELD</t>
        </r>
      </text>
    </comment>
    <comment ref="Z2" authorId="0" shapeId="0" xr:uid="{1E18F7D2-2C36-4EDE-BD9C-46238EE03E71}">
      <text>
        <r>
          <rPr>
            <b/>
            <sz val="9"/>
            <rFont val="Tahoma"/>
            <family val="2"/>
          </rPr>
          <t xml:space="preserve">AGM-LLMS:
</t>
        </r>
        <r>
          <rPr>
            <b/>
            <sz val="9"/>
            <color indexed="12"/>
            <rFont val="Tahoma"/>
            <family val="2"/>
          </rPr>
          <t>MANDATORY FIELD</t>
        </r>
      </text>
    </comment>
    <comment ref="AA2" authorId="0" shapeId="0" xr:uid="{41554C94-6303-4E85-9885-41EA306E8EBA}">
      <text>
        <r>
          <rPr>
            <b/>
            <sz val="9"/>
            <rFont val="Tahoma"/>
            <family val="2"/>
          </rPr>
          <t xml:space="preserve">AGM-LLMS:
</t>
        </r>
        <r>
          <rPr>
            <b/>
            <sz val="9"/>
            <color indexed="12"/>
            <rFont val="Tahoma"/>
            <family val="2"/>
          </rPr>
          <t>MANDATORY FIELD</t>
        </r>
      </text>
    </comment>
    <comment ref="AB2" authorId="0" shapeId="0" xr:uid="{D8574FE6-34CD-4B70-B24A-56F75B1641CC}">
      <text>
        <r>
          <rPr>
            <b/>
            <sz val="9"/>
            <rFont val="Tahoma"/>
            <family val="2"/>
          </rPr>
          <t xml:space="preserve">AGM-LLMS:
</t>
        </r>
        <r>
          <rPr>
            <b/>
            <sz val="9"/>
            <color indexed="12"/>
            <rFont val="Tahoma"/>
            <family val="2"/>
          </rPr>
          <t>MANDATORY FIELD</t>
        </r>
      </text>
    </comment>
    <comment ref="AC2" authorId="0" shapeId="0" xr:uid="{D2ABB437-7BFE-42A3-9DFE-0A1726895965}">
      <text>
        <r>
          <rPr>
            <b/>
            <sz val="9"/>
            <rFont val="Tahoma"/>
            <family val="2"/>
          </rPr>
          <t xml:space="preserve">AGM-LLMS:
</t>
        </r>
        <r>
          <rPr>
            <b/>
            <sz val="9"/>
            <color indexed="12"/>
            <rFont val="Tahoma"/>
            <family val="2"/>
          </rPr>
          <t>MANDATORY FIELD</t>
        </r>
      </text>
    </comment>
    <comment ref="AD2" authorId="0" shapeId="0" xr:uid="{245DBAE7-DA97-4BBE-8C8D-C844BD802E5A}">
      <text>
        <r>
          <rPr>
            <b/>
            <sz val="9"/>
            <rFont val="Tahoma"/>
            <family val="2"/>
          </rPr>
          <t xml:space="preserve">AGM-LLMS:
</t>
        </r>
        <r>
          <rPr>
            <b/>
            <sz val="9"/>
            <color indexed="12"/>
            <rFont val="Tahoma"/>
            <family val="2"/>
          </rPr>
          <t>MANDATORY FIELD</t>
        </r>
      </text>
    </comment>
    <comment ref="C3" authorId="0" shapeId="0" xr:uid="{0F257F98-8447-4B3F-B88C-A71D7C4A0C71}">
      <text>
        <r>
          <rPr>
            <b/>
            <sz val="9"/>
            <rFont val="Tahoma"/>
            <family val="2"/>
          </rPr>
          <t xml:space="preserve">Owner:
</t>
        </r>
        <r>
          <rPr>
            <b/>
            <sz val="9"/>
            <color indexed="12"/>
            <rFont val="Tahoma"/>
            <family val="2"/>
          </rPr>
          <t>MANDATORY FIELD</t>
        </r>
      </text>
    </comment>
    <comment ref="D3" authorId="0" shapeId="0" xr:uid="{03D29907-1259-4A34-B738-8FD9C7A2FDAC}">
      <text>
        <r>
          <rPr>
            <b/>
            <sz val="9"/>
            <rFont val="Tahoma"/>
            <family val="2"/>
          </rPr>
          <t xml:space="preserve">Owner:
</t>
        </r>
        <r>
          <rPr>
            <b/>
            <sz val="9"/>
            <color indexed="12"/>
            <rFont val="Tahoma"/>
            <family val="2"/>
          </rPr>
          <t>MANDATORY FIELD</t>
        </r>
      </text>
    </comment>
    <comment ref="E3" authorId="0" shapeId="0" xr:uid="{4D217B32-E43B-44D6-B9D4-6447E39DE9E0}">
      <text>
        <r>
          <rPr>
            <b/>
            <sz val="9"/>
            <rFont val="Tahoma"/>
            <family val="2"/>
          </rPr>
          <t xml:space="preserve">Owner:
</t>
        </r>
        <r>
          <rPr>
            <b/>
            <sz val="9"/>
            <color indexed="12"/>
            <rFont val="Tahoma"/>
            <family val="2"/>
          </rPr>
          <t>MANDATORY FIELD</t>
        </r>
      </text>
    </comment>
    <comment ref="F3" authorId="0" shapeId="0" xr:uid="{1E021261-015F-4B89-828C-28596D5EE779}">
      <text>
        <r>
          <rPr>
            <b/>
            <sz val="9"/>
            <rFont val="Tahoma"/>
            <family val="2"/>
          </rPr>
          <t xml:space="preserve">Owner:
</t>
        </r>
        <r>
          <rPr>
            <b/>
            <sz val="9"/>
            <color indexed="12"/>
            <rFont val="Tahoma"/>
            <family val="2"/>
          </rPr>
          <t>MANDATORY FIELD</t>
        </r>
      </text>
    </comment>
    <comment ref="G3" authorId="0" shapeId="0" xr:uid="{5C3DF26E-9289-4802-9BCA-0DE2670CB184}">
      <text>
        <r>
          <rPr>
            <b/>
            <sz val="9"/>
            <rFont val="Tahoma"/>
            <family val="2"/>
          </rPr>
          <t xml:space="preserve">Owner:
</t>
        </r>
        <r>
          <rPr>
            <b/>
            <sz val="9"/>
            <color indexed="12"/>
            <rFont val="Tahoma"/>
            <family val="2"/>
          </rPr>
          <t>MANDATORY FIELD</t>
        </r>
      </text>
    </comment>
    <comment ref="H3" authorId="0" shapeId="0" xr:uid="{8CEA9B51-5AA7-4DD8-83CE-316014CE04A5}">
      <text>
        <r>
          <rPr>
            <b/>
            <sz val="9"/>
            <rFont val="Tahoma"/>
            <family val="2"/>
          </rPr>
          <t xml:space="preserve">Owner:
</t>
        </r>
        <r>
          <rPr>
            <b/>
            <sz val="9"/>
            <color indexed="12"/>
            <rFont val="Tahoma"/>
            <family val="2"/>
          </rPr>
          <t>MANDATORY FIELD</t>
        </r>
      </text>
    </comment>
    <comment ref="I3" authorId="0" shapeId="0" xr:uid="{535D9379-5B22-4E34-9C6A-04AAC3B0AF08}">
      <text>
        <r>
          <rPr>
            <b/>
            <sz val="9"/>
            <rFont val="Tahoma"/>
            <family val="2"/>
          </rPr>
          <t xml:space="preserve">Owner:
</t>
        </r>
        <r>
          <rPr>
            <b/>
            <sz val="9"/>
            <color indexed="12"/>
            <rFont val="Tahoma"/>
            <family val="2"/>
          </rPr>
          <t>MANDATORY FIELD</t>
        </r>
      </text>
    </comment>
    <comment ref="J3" authorId="0" shapeId="0" xr:uid="{3C58F5E1-C39E-463A-BD95-572DF6EC828B}">
      <text>
        <r>
          <rPr>
            <b/>
            <sz val="9"/>
            <rFont val="Tahoma"/>
            <family val="2"/>
          </rPr>
          <t xml:space="preserve">Owner:
</t>
        </r>
        <r>
          <rPr>
            <b/>
            <sz val="9"/>
            <color indexed="12"/>
            <rFont val="Tahoma"/>
            <family val="2"/>
          </rPr>
          <t>MANDATORY FIELD</t>
        </r>
      </text>
    </comment>
    <comment ref="K3" authorId="0" shapeId="0" xr:uid="{D5C5A3D5-531A-417C-AA3B-90DAA12D7961}">
      <text>
        <r>
          <rPr>
            <b/>
            <sz val="9"/>
            <rFont val="Tahoma"/>
            <family val="2"/>
          </rPr>
          <t xml:space="preserve">Owner:
</t>
        </r>
        <r>
          <rPr>
            <b/>
            <sz val="9"/>
            <color indexed="12"/>
            <rFont val="Tahoma"/>
            <family val="2"/>
          </rPr>
          <t>MANDATORY FIELD</t>
        </r>
      </text>
    </comment>
    <comment ref="L3" authorId="0" shapeId="0" xr:uid="{E11FBC7A-67DA-4B7E-9FB6-5B5D97A98ED2}">
      <text>
        <r>
          <rPr>
            <b/>
            <sz val="9"/>
            <rFont val="Tahoma"/>
            <family val="2"/>
          </rPr>
          <t xml:space="preserve">Owner:
</t>
        </r>
        <r>
          <rPr>
            <b/>
            <sz val="9"/>
            <color indexed="12"/>
            <rFont val="Tahoma"/>
            <family val="2"/>
          </rPr>
          <t>MANDATORY FIELD</t>
        </r>
      </text>
    </comment>
    <comment ref="M3" authorId="0" shapeId="0" xr:uid="{6AF44C48-355A-4414-922F-C1E489932036}">
      <text>
        <r>
          <rPr>
            <b/>
            <sz val="9"/>
            <rFont val="Tahoma"/>
            <family val="2"/>
          </rPr>
          <t xml:space="preserve">Owner:
</t>
        </r>
        <r>
          <rPr>
            <b/>
            <sz val="9"/>
            <color indexed="12"/>
            <rFont val="Tahoma"/>
            <family val="2"/>
          </rPr>
          <t>MANDATORY FIELD</t>
        </r>
      </text>
    </comment>
    <comment ref="N3" authorId="0" shapeId="0" xr:uid="{DC347A71-F4C3-442B-8E0A-41CB5B410D56}">
      <text>
        <r>
          <rPr>
            <b/>
            <sz val="9"/>
            <rFont val="Tahoma"/>
            <family val="2"/>
          </rPr>
          <t xml:space="preserve">Owner:
</t>
        </r>
        <r>
          <rPr>
            <b/>
            <sz val="9"/>
            <color indexed="12"/>
            <rFont val="Tahoma"/>
            <family val="2"/>
          </rPr>
          <t>MANDATORY FIELD</t>
        </r>
      </text>
    </comment>
    <comment ref="O3" authorId="0" shapeId="0" xr:uid="{97A8A747-0F6F-4CB8-AF20-8B8324C19EC0}">
      <text>
        <r>
          <rPr>
            <b/>
            <sz val="9"/>
            <rFont val="Tahoma"/>
            <family val="2"/>
          </rPr>
          <t xml:space="preserve">Owner:
</t>
        </r>
        <r>
          <rPr>
            <b/>
            <sz val="9"/>
            <color indexed="12"/>
            <rFont val="Tahoma"/>
            <family val="2"/>
          </rPr>
          <t>MANDATORY FIELD</t>
        </r>
      </text>
    </comment>
    <comment ref="P3" authorId="0" shapeId="0" xr:uid="{7CF6EA86-66E3-4B8B-B1A7-AA642EBE21AE}">
      <text>
        <r>
          <rPr>
            <b/>
            <sz val="9"/>
            <rFont val="Tahoma"/>
            <family val="2"/>
          </rPr>
          <t xml:space="preserve">Owner:
</t>
        </r>
        <r>
          <rPr>
            <b/>
            <sz val="9"/>
            <color indexed="12"/>
            <rFont val="Tahoma"/>
            <family val="2"/>
          </rPr>
          <t>MANDATORY FIELD</t>
        </r>
      </text>
    </comment>
    <comment ref="Q3" authorId="0" shapeId="0" xr:uid="{69DA0B32-5AF0-46CC-89A5-5092BA9D2EEB}">
      <text>
        <r>
          <rPr>
            <b/>
            <sz val="9"/>
            <rFont val="Tahoma"/>
            <family val="2"/>
          </rPr>
          <t xml:space="preserve">Owner:
</t>
        </r>
        <r>
          <rPr>
            <b/>
            <sz val="9"/>
            <color indexed="12"/>
            <rFont val="Tahoma"/>
            <family val="2"/>
          </rPr>
          <t>MANDATORY FIELD</t>
        </r>
      </text>
    </comment>
    <comment ref="R3" authorId="0" shapeId="0" xr:uid="{0FCEFF3C-B630-426B-ACB9-874AF5B8422B}">
      <text>
        <r>
          <rPr>
            <b/>
            <sz val="9"/>
            <rFont val="Tahoma"/>
            <family val="2"/>
          </rPr>
          <t xml:space="preserve">Owner:
</t>
        </r>
        <r>
          <rPr>
            <b/>
            <sz val="9"/>
            <color indexed="12"/>
            <rFont val="Tahoma"/>
            <family val="2"/>
          </rPr>
          <t>MANDATORY FIELD</t>
        </r>
      </text>
    </comment>
    <comment ref="S3" authorId="0" shapeId="0" xr:uid="{5C56B79E-95E8-4222-8591-81C774DA21FA}">
      <text>
        <r>
          <rPr>
            <b/>
            <sz val="9"/>
            <rFont val="Tahoma"/>
            <family val="2"/>
          </rPr>
          <t xml:space="preserve">Owner:
</t>
        </r>
        <r>
          <rPr>
            <b/>
            <sz val="9"/>
            <color indexed="12"/>
            <rFont val="Tahoma"/>
            <family val="2"/>
          </rPr>
          <t>MANDATORY FIELD</t>
        </r>
      </text>
    </comment>
    <comment ref="T3" authorId="0" shapeId="0" xr:uid="{8FFFFECC-9301-4324-B49C-60911094642B}">
      <text>
        <r>
          <rPr>
            <b/>
            <sz val="9"/>
            <rFont val="Tahoma"/>
            <family val="2"/>
          </rPr>
          <t xml:space="preserve">Owner:
</t>
        </r>
        <r>
          <rPr>
            <b/>
            <sz val="9"/>
            <color indexed="12"/>
            <rFont val="Tahoma"/>
            <family val="2"/>
          </rPr>
          <t>MANDATORY FIELD</t>
        </r>
      </text>
    </comment>
    <comment ref="U3" authorId="0" shapeId="0" xr:uid="{4341BE1A-D0BF-4F65-A830-982C39067E65}">
      <text>
        <r>
          <rPr>
            <b/>
            <sz val="9"/>
            <rFont val="Tahoma"/>
            <family val="2"/>
          </rPr>
          <t xml:space="preserve">Owner:
</t>
        </r>
        <r>
          <rPr>
            <b/>
            <sz val="9"/>
            <color indexed="12"/>
            <rFont val="Tahoma"/>
            <family val="2"/>
          </rPr>
          <t>MANDATORY FIELD</t>
        </r>
      </text>
    </comment>
    <comment ref="V3" authorId="0" shapeId="0" xr:uid="{CBD0E886-C30C-44AB-B0E3-E69C61D529F1}">
      <text>
        <r>
          <rPr>
            <b/>
            <sz val="9"/>
            <rFont val="Tahoma"/>
            <family val="2"/>
          </rPr>
          <t xml:space="preserve">Owner:
</t>
        </r>
        <r>
          <rPr>
            <b/>
            <sz val="9"/>
            <color indexed="12"/>
            <rFont val="Tahoma"/>
            <family val="2"/>
          </rPr>
          <t>MANDATORY FIELD</t>
        </r>
      </text>
    </comment>
    <comment ref="W3" authorId="0" shapeId="0" xr:uid="{4D622C09-872E-4B51-B16A-FC450D0D3142}">
      <text>
        <r>
          <rPr>
            <b/>
            <sz val="9"/>
            <rFont val="Tahoma"/>
            <family val="2"/>
          </rPr>
          <t xml:space="preserve">Owner:
</t>
        </r>
        <r>
          <rPr>
            <b/>
            <sz val="9"/>
            <color indexed="12"/>
            <rFont val="Tahoma"/>
            <family val="2"/>
          </rPr>
          <t>MANDATORY FIELD</t>
        </r>
      </text>
    </comment>
    <comment ref="X3" authorId="0" shapeId="0" xr:uid="{15E71C1E-0976-4C72-AFC5-46B63ABCF79B}">
      <text>
        <r>
          <rPr>
            <b/>
            <sz val="9"/>
            <rFont val="Tahoma"/>
            <family val="2"/>
          </rPr>
          <t xml:space="preserve">Owner:
</t>
        </r>
        <r>
          <rPr>
            <b/>
            <sz val="9"/>
            <color indexed="12"/>
            <rFont val="Tahoma"/>
            <family val="2"/>
          </rPr>
          <t>MANDATORY FIELD</t>
        </r>
      </text>
    </comment>
    <comment ref="Y3" authorId="0" shapeId="0" xr:uid="{9DA8E6F8-0031-4374-A258-9623BCC5332E}">
      <text>
        <r>
          <rPr>
            <b/>
            <sz val="9"/>
            <rFont val="Tahoma"/>
            <family val="2"/>
          </rPr>
          <t xml:space="preserve">Owner:
</t>
        </r>
        <r>
          <rPr>
            <b/>
            <sz val="9"/>
            <color indexed="12"/>
            <rFont val="Tahoma"/>
            <family val="2"/>
          </rPr>
          <t>MANDATORY FIELD</t>
        </r>
      </text>
    </comment>
    <comment ref="Z3" authorId="0" shapeId="0" xr:uid="{112C6028-284F-4C4E-9F37-6B535C9F4B04}">
      <text>
        <r>
          <rPr>
            <b/>
            <sz val="9"/>
            <rFont val="Tahoma"/>
            <family val="2"/>
          </rPr>
          <t xml:space="preserve">Owner:
</t>
        </r>
        <r>
          <rPr>
            <b/>
            <sz val="9"/>
            <color indexed="12"/>
            <rFont val="Tahoma"/>
            <family val="2"/>
          </rPr>
          <t>MANDATORY FIELD</t>
        </r>
      </text>
    </comment>
    <comment ref="AA3" authorId="0" shapeId="0" xr:uid="{656E93AA-7996-422C-897F-FF3B9C37166D}">
      <text>
        <r>
          <rPr>
            <b/>
            <sz val="9"/>
            <rFont val="Tahoma"/>
            <family val="2"/>
          </rPr>
          <t xml:space="preserve">Owner:
</t>
        </r>
        <r>
          <rPr>
            <b/>
            <sz val="9"/>
            <color indexed="12"/>
            <rFont val="Tahoma"/>
            <family val="2"/>
          </rPr>
          <t>MANDATORY FIELD</t>
        </r>
      </text>
    </comment>
    <comment ref="AB3" authorId="0" shapeId="0" xr:uid="{3CC7D709-B5E7-4039-964A-6BA5FE0DF139}">
      <text>
        <r>
          <rPr>
            <b/>
            <sz val="9"/>
            <rFont val="Tahoma"/>
            <family val="2"/>
          </rPr>
          <t xml:space="preserve">Owner:
</t>
        </r>
        <r>
          <rPr>
            <b/>
            <sz val="9"/>
            <color indexed="12"/>
            <rFont val="Tahoma"/>
            <family val="2"/>
          </rPr>
          <t>MANDATORY FIELD</t>
        </r>
      </text>
    </comment>
    <comment ref="AC3" authorId="0" shapeId="0" xr:uid="{04CA02E4-F90D-42D9-904E-31260C0F33EA}">
      <text>
        <r>
          <rPr>
            <b/>
            <sz val="9"/>
            <rFont val="Tahoma"/>
            <family val="2"/>
          </rPr>
          <t xml:space="preserve">Owner:
</t>
        </r>
        <r>
          <rPr>
            <b/>
            <sz val="9"/>
            <color indexed="12"/>
            <rFont val="Tahoma"/>
            <family val="2"/>
          </rPr>
          <t>MANDATORY FIELD</t>
        </r>
      </text>
    </comment>
    <comment ref="AD3" authorId="0" shapeId="0" xr:uid="{D12F7697-AC22-4F90-9798-285EF5E98391}">
      <text>
        <r>
          <rPr>
            <b/>
            <sz val="9"/>
            <rFont val="Tahoma"/>
            <family val="2"/>
          </rPr>
          <t xml:space="preserve">Owner:
</t>
        </r>
        <r>
          <rPr>
            <b/>
            <sz val="9"/>
            <color indexed="12"/>
            <rFont val="Tahoma"/>
            <family val="2"/>
          </rPr>
          <t>MANDATORY FIELD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Sandeep Jain</author>
  </authors>
  <commentList>
    <comment ref="B31" authorId="0" shapeId="0" xr:uid="{00000000-0006-0000-0100-000001000000}">
      <text>
        <r>
          <rPr>
            <sz val="9"/>
            <color indexed="81"/>
            <rFont val="Tahoma"/>
            <family val="2"/>
          </rPr>
          <t xml:space="preserve">
Av Rate Assumed</t>
        </r>
      </text>
    </comment>
    <comment ref="B32" authorId="0" shapeId="0" xr:uid="{00000000-0006-0000-0100-000002000000}">
      <text>
        <r>
          <rPr>
            <sz val="9"/>
            <color indexed="81"/>
            <rFont val="Tahoma"/>
            <family val="2"/>
          </rPr>
          <t xml:space="preserve">
An Av rate is assumed for simplicity purposes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123</author>
  </authors>
  <commentList>
    <comment ref="B6" authorId="0" shapeId="0" xr:uid="{00000000-0006-0000-1600-000001000000}">
      <text>
        <r>
          <rPr>
            <b/>
            <sz val="8"/>
            <color indexed="81"/>
            <rFont val="Tahoma"/>
            <family val="2"/>
          </rPr>
          <t>123:</t>
        </r>
        <r>
          <rPr>
            <sz val="8"/>
            <color indexed="81"/>
            <rFont val="Tahoma"/>
            <family val="2"/>
          </rPr>
          <t xml:space="preserve">
Assumed WPI</t>
        </r>
      </text>
    </comment>
  </commentList>
</comments>
</file>

<file path=xl/sharedStrings.xml><?xml version="1.0" encoding="utf-8"?>
<sst xmlns="http://schemas.openxmlformats.org/spreadsheetml/2006/main" count="1356" uniqueCount="751">
  <si>
    <t>Repayment</t>
  </si>
  <si>
    <t>Total</t>
  </si>
  <si>
    <t>Opening Balance</t>
  </si>
  <si>
    <t>Closing balance</t>
  </si>
  <si>
    <t>Closing Balance</t>
  </si>
  <si>
    <t>Interest</t>
  </si>
  <si>
    <t>Particulars</t>
  </si>
  <si>
    <t>Revenues</t>
  </si>
  <si>
    <t>Operating surplus</t>
  </si>
  <si>
    <t>Interest expenses</t>
  </si>
  <si>
    <t>REPAYMENT SCHEDULE</t>
  </si>
  <si>
    <t>Particulars/Year</t>
  </si>
  <si>
    <t>QUARTER I</t>
  </si>
  <si>
    <t>QUARTER II</t>
  </si>
  <si>
    <t>QUARTER III</t>
  </si>
  <si>
    <t>QUARTER IV</t>
  </si>
  <si>
    <t>Total Interest during the Year</t>
  </si>
  <si>
    <t>Total Repayment during the Year</t>
  </si>
  <si>
    <t>Transfer to DSRA</t>
  </si>
  <si>
    <t>% Repaid</t>
  </si>
  <si>
    <t>Tax expense</t>
  </si>
  <si>
    <t>Financial Year ending 31st Mar-------&gt;&gt;&gt;&gt;</t>
  </si>
  <si>
    <t>Depreciation</t>
  </si>
  <si>
    <t>Profit Before Tax</t>
  </si>
  <si>
    <t>Add: Accounting Depreciation</t>
  </si>
  <si>
    <t>Year in Nos</t>
  </si>
  <si>
    <t>Opening balance</t>
  </si>
  <si>
    <t>Annual increase in lease rent</t>
  </si>
  <si>
    <t>Equity</t>
  </si>
  <si>
    <t>Debt</t>
  </si>
  <si>
    <t>Capacity (MT)</t>
  </si>
  <si>
    <t>Rent 
(Rs. Cr.) (PM)</t>
  </si>
  <si>
    <t>Total operating expenses</t>
  </si>
  <si>
    <t>Rent Per MT (PM)</t>
  </si>
  <si>
    <t>Project cost</t>
  </si>
  <si>
    <t>Maur Mandi</t>
  </si>
  <si>
    <t>Moga - I</t>
  </si>
  <si>
    <t>Malout</t>
  </si>
  <si>
    <t>Muktsar-I</t>
  </si>
  <si>
    <t>Muktsar-II</t>
  </si>
  <si>
    <t>Patti</t>
  </si>
  <si>
    <t>Constrcution Start Date</t>
  </si>
  <si>
    <t>Constrcution End date</t>
  </si>
  <si>
    <t>Operation Start Date</t>
  </si>
  <si>
    <t>Av. Rent 
(Rs. Per MT, P.M.)</t>
  </si>
  <si>
    <t>Land cost per acre 
(Rs. Cr.)</t>
  </si>
  <si>
    <t>Basic Project cost</t>
  </si>
  <si>
    <t>REPAYMENT SCHEDULE - Tappamandi</t>
  </si>
  <si>
    <t>Phase-II Loan Repayment</t>
  </si>
  <si>
    <t>Principal</t>
  </si>
  <si>
    <t>Principal repayment</t>
  </si>
  <si>
    <t>Equity 
(%)</t>
  </si>
  <si>
    <t>Debt 
(%)</t>
  </si>
  <si>
    <t>Project's Debt</t>
  </si>
  <si>
    <t>Project's Equity</t>
  </si>
  <si>
    <t>Capex Phasing</t>
  </si>
  <si>
    <t>Start Date</t>
  </si>
  <si>
    <t>End Date</t>
  </si>
  <si>
    <t>No.</t>
  </si>
  <si>
    <t>F.Y. End</t>
  </si>
  <si>
    <t>Capex Required</t>
  </si>
  <si>
    <t>Equity / Internal Accrual</t>
  </si>
  <si>
    <t>Debt Drawn</t>
  </si>
  <si>
    <t>Total Equity</t>
  </si>
  <si>
    <t>Time Period (Months)</t>
  </si>
  <si>
    <t>Debt Required</t>
  </si>
  <si>
    <t>Phasing of construction</t>
  </si>
  <si>
    <t>Debt drawdwon</t>
  </si>
  <si>
    <t>Cumulative Debt</t>
  </si>
  <si>
    <t>Equity Funding Requirement</t>
  </si>
  <si>
    <t>Debt Drawdown</t>
  </si>
  <si>
    <t>Operating expenses</t>
  </si>
  <si>
    <t>Interest expenditure</t>
  </si>
  <si>
    <t>PBT</t>
  </si>
  <si>
    <t>Tax</t>
  </si>
  <si>
    <t>PAT</t>
  </si>
  <si>
    <t xml:space="preserve">Less: Principal Repayment </t>
  </si>
  <si>
    <t>Cash Surplus post Debt Repayment</t>
  </si>
  <si>
    <t>Debt Repayment</t>
  </si>
  <si>
    <t>Interest IDC</t>
  </si>
  <si>
    <t>Cumulative debt repayment</t>
  </si>
  <si>
    <t>Cumulative debt drawdown</t>
  </si>
  <si>
    <t>Interest during repayment</t>
  </si>
  <si>
    <t>Cumulative Interest during repayment</t>
  </si>
  <si>
    <t>Con. &amp; Dev. Cost 
(Rs. Cr.)</t>
  </si>
  <si>
    <t>Rate of Int.</t>
  </si>
  <si>
    <t>Debt Details</t>
  </si>
  <si>
    <t>Loan Repayment % of surplus available during the year</t>
  </si>
  <si>
    <t>Operating surplus (%)</t>
  </si>
  <si>
    <t>%</t>
  </si>
  <si>
    <t>Book Profit</t>
  </si>
  <si>
    <t>MAT</t>
  </si>
  <si>
    <t>Estimation of Depreciation Under Companies Act</t>
  </si>
  <si>
    <t>Addition of Depreciable Fixed Assets</t>
  </si>
  <si>
    <t>Gross Taxable Income</t>
  </si>
  <si>
    <t>Loss brought forward</t>
  </si>
  <si>
    <t>Net Taxable Income</t>
  </si>
  <si>
    <t>Tax Liability as per MAT</t>
  </si>
  <si>
    <t>Tax Liability as per Corporate Tax</t>
  </si>
  <si>
    <t>Applicable Tax</t>
  </si>
  <si>
    <t>Payment on Account of MAT</t>
  </si>
  <si>
    <t>MAT Credit carried forward</t>
  </si>
  <si>
    <t>MAT Credit Availed</t>
  </si>
  <si>
    <t>Tax As Per Income Tax Act</t>
  </si>
  <si>
    <t>Net Profit</t>
  </si>
  <si>
    <t>Tax Calculation</t>
  </si>
  <si>
    <t>Less: MAT Credit Availed</t>
  </si>
  <si>
    <t>Book Profit as per Companies Act</t>
  </si>
  <si>
    <t>Less: Investment Allowance as per IT Act</t>
  </si>
  <si>
    <t>MAT Tax Rate</t>
  </si>
  <si>
    <t>Corporate Income Tax Rate</t>
  </si>
  <si>
    <t>No. of Month of Operations</t>
  </si>
  <si>
    <t>Month Wise - Construction Schedule Phasing, Debt drawn, Equity requirement</t>
  </si>
  <si>
    <t>S. No.</t>
  </si>
  <si>
    <t>Site Names</t>
  </si>
  <si>
    <t>Abohar</t>
  </si>
  <si>
    <t>Moga-II</t>
  </si>
  <si>
    <t>Budhlada</t>
  </si>
  <si>
    <t>Tapa Mandi</t>
  </si>
  <si>
    <t>Annual Repayment</t>
  </si>
  <si>
    <t>I</t>
  </si>
  <si>
    <t>II</t>
  </si>
  <si>
    <t>Total Annual Repayment</t>
  </si>
  <si>
    <t>REPAYMENT SCHEDULE - Malout, Patti, Muktsar</t>
  </si>
  <si>
    <t>Central Bank &amp; Consortium</t>
  </si>
  <si>
    <t>SBOP</t>
  </si>
  <si>
    <t>(Rs. Cr.)</t>
  </si>
  <si>
    <t>Annual Rent 
(Rs. Cr.)</t>
  </si>
  <si>
    <t>Year / FY Ending</t>
  </si>
  <si>
    <t>Capacity Utilization</t>
  </si>
  <si>
    <t>Av. value of Stock (Per MT)</t>
  </si>
  <si>
    <t>Annual Increase in stock value</t>
  </si>
  <si>
    <t>Commission Income (Rs. Cr.)
(net of all exp.)</t>
  </si>
  <si>
    <t>Agri Mandis</t>
  </si>
  <si>
    <t>Utilization of additional Qty within warehouses (16%)</t>
  </si>
  <si>
    <t>On an average, ~10% of the space in warehouses Campus will be utilized for CAP storage</t>
  </si>
  <si>
    <t>Additional revenues - 16% usage</t>
  </si>
  <si>
    <t>Additional cash flows (Agri Mandis)</t>
  </si>
  <si>
    <t xml:space="preserve">~Revenue = 16% additional capacity </t>
  </si>
  <si>
    <t>~Rent Rs.60 per MT/per month</t>
  </si>
  <si>
    <t>~Incremental expenditure Rs.4 per MT/per month</t>
  </si>
  <si>
    <t>Expenditure-Rs.6 per MT/per month</t>
  </si>
  <si>
    <t>Revenue-Rs.25 per MT/per month</t>
  </si>
  <si>
    <t>Additional net cash flow (without considering tax)</t>
  </si>
  <si>
    <t>Total Additional revenues</t>
  </si>
  <si>
    <t>Total Additional expenses</t>
  </si>
  <si>
    <t>Land cost
 (Rs. Cr.)</t>
  </si>
  <si>
    <t>Total Assets</t>
  </si>
  <si>
    <t xml:space="preserve">Current Assets, Loans &amp; Advances </t>
  </si>
  <si>
    <t xml:space="preserve">   Sundry Debtors  </t>
  </si>
  <si>
    <t xml:space="preserve">   Cash &amp; Bank Balances</t>
  </si>
  <si>
    <t xml:space="preserve">   Loans &amp; Advances - Unsecured </t>
  </si>
  <si>
    <t>Current Liabilities &amp; Provisions</t>
  </si>
  <si>
    <t>Loan Funds</t>
  </si>
  <si>
    <t xml:space="preserve">Reserves &amp; Surplus </t>
  </si>
  <si>
    <t>Share Capital / Promoters' Contribution</t>
  </si>
  <si>
    <t>Total Liabilities</t>
  </si>
  <si>
    <t>Debtors Days</t>
  </si>
  <si>
    <t>Creditors Days</t>
  </si>
  <si>
    <t>Fixed Assets / CWIP</t>
  </si>
  <si>
    <t>Add: Depreciation</t>
  </si>
  <si>
    <t>Add: Interest expense</t>
  </si>
  <si>
    <t>CFO</t>
  </si>
  <si>
    <t>Capex</t>
  </si>
  <si>
    <t>CFI</t>
  </si>
  <si>
    <t>Interest expense</t>
  </si>
  <si>
    <t>Equity infusion</t>
  </si>
  <si>
    <t>CFF</t>
  </si>
  <si>
    <t>Opening cash</t>
  </si>
  <si>
    <t>Cash flow during the year</t>
  </si>
  <si>
    <t>Closing cash</t>
  </si>
  <si>
    <t>Accumulated Depreciation</t>
  </si>
  <si>
    <t>Net Fixed Assets/CWIP</t>
  </si>
  <si>
    <t>Debt drawdown</t>
  </si>
  <si>
    <t>Debt repayment</t>
  </si>
  <si>
    <t>SNTPL</t>
  </si>
  <si>
    <t>SPWPL</t>
  </si>
  <si>
    <t>Phase-I</t>
  </si>
  <si>
    <t>Phase-II</t>
  </si>
  <si>
    <t>Notes:</t>
  </si>
  <si>
    <t>1. Phase-I is completed and lease rent has already started coming. FY13 total rent of around Rs.9 cr. was received.</t>
  </si>
  <si>
    <t>2. Of the phase-II, 1,25,000 MT capacity has also been completed.</t>
  </si>
  <si>
    <t>4. Of the total equity requirement of phase-II, Rs.114 cr. has already been invested. Debt of Rs.281 cr. is also fully tied up.</t>
  </si>
  <si>
    <t>Project's Financial Details</t>
  </si>
  <si>
    <t>Balance Sheet</t>
  </si>
  <si>
    <t>3. Balance capacity is planned to completed in the next 6-7 months.</t>
  </si>
  <si>
    <t xml:space="preserve">Location </t>
  </si>
  <si>
    <t>Land required (Acres)</t>
  </si>
  <si>
    <t>Expected Cost of Purchase (Rs. Cr.)</t>
  </si>
  <si>
    <t>Ferozepur</t>
  </si>
  <si>
    <t>SNTPL - Proposed Silo Projects</t>
  </si>
  <si>
    <t>Expected cost (Rs. per MT)</t>
  </si>
  <si>
    <t>Project Cost (Rs. Cr.)</t>
  </si>
  <si>
    <t>Expected IDC</t>
  </si>
  <si>
    <t>Rent (per MT/per month)</t>
  </si>
  <si>
    <t>Monthly Rent 
(Rs. Cr.)</t>
  </si>
  <si>
    <t>Opex 
(Rs. Cr.)</t>
  </si>
  <si>
    <t>Net Revenue 
(Rs. Cr.)</t>
  </si>
  <si>
    <t>Funding of above projects</t>
  </si>
  <si>
    <t>Total capacity (MT)</t>
  </si>
  <si>
    <t>Total Project cost (Rs.cr.)</t>
  </si>
  <si>
    <t>Capacity (MT)
Coventional Godowns)</t>
  </si>
  <si>
    <t>Capacity (MT)
(Silos)</t>
  </si>
  <si>
    <t>Project's Details with proposed Silos at existing sites</t>
  </si>
  <si>
    <t>Statement Showing Expected Fund Flow from Warehousing Projects of SNTPL Group</t>
  </si>
  <si>
    <t>Capacity</t>
  </si>
  <si>
    <t>Rent 
(per MT/ P.m.)</t>
  </si>
  <si>
    <t>Lease agrrement till</t>
  </si>
  <si>
    <t>Expected Increase in rent (ph-I)</t>
  </si>
  <si>
    <t>Expected Increase in rent (ph-II &amp; Tapa Mandi)</t>
  </si>
  <si>
    <t>Opex per MT/pm</t>
  </si>
  <si>
    <t>Expected Increase in opex</t>
  </si>
  <si>
    <t>Rate of interest assumed</t>
  </si>
  <si>
    <t>Amt. in Rs. Cr.</t>
  </si>
  <si>
    <t>Fund Flows from Warehousing Projects</t>
  </si>
  <si>
    <t>Lease rent</t>
  </si>
  <si>
    <t>Opex</t>
  </si>
  <si>
    <t>EBITDA</t>
  </si>
  <si>
    <t>Debt Servicing</t>
  </si>
  <si>
    <t>Surplus/Deficit</t>
  </si>
  <si>
    <t>Discounted</t>
  </si>
  <si>
    <t>at 14%</t>
  </si>
  <si>
    <t>at 15%</t>
  </si>
  <si>
    <t>at 16%</t>
  </si>
  <si>
    <t>Phase-I Fund Flow</t>
  </si>
  <si>
    <t>Other outflows</t>
  </si>
  <si>
    <t>TDS</t>
  </si>
  <si>
    <t>Phase-II Fund Flow</t>
  </si>
  <si>
    <t>Surplus for debt servicing</t>
  </si>
  <si>
    <t>OBC - Phase-I - TL Repayment Schedule</t>
  </si>
  <si>
    <t>Central Bank of India (Consortium) - Phase-II - TL Repayment Schedule</t>
  </si>
  <si>
    <t>DSCR</t>
  </si>
  <si>
    <t>DEBT REPAYMENT SCHEDULE</t>
  </si>
  <si>
    <t>Average DSCR</t>
  </si>
  <si>
    <t>Maximum DSCR</t>
  </si>
  <si>
    <t>Min DSCR</t>
  </si>
  <si>
    <t>Annual debt servicing</t>
  </si>
  <si>
    <t>Monthly debt servicing</t>
  </si>
  <si>
    <t>SBOP - (Tapamandi) - TL Repayment Schedule</t>
  </si>
  <si>
    <t>SUBORDINATE DEBT REPAYMENT</t>
  </si>
  <si>
    <t xml:space="preserve">   Tax </t>
  </si>
  <si>
    <t>B/f losses as per IT Act</t>
  </si>
  <si>
    <t>Taxable profit</t>
  </si>
  <si>
    <t>Storage Charges/Rate of Rent paid by FCI to CWC</t>
  </si>
  <si>
    <t>Year</t>
  </si>
  <si>
    <t>Approval Date</t>
  </si>
  <si>
    <t>Rent per MT per Month</t>
  </si>
  <si>
    <t>Annual Increase</t>
  </si>
  <si>
    <t>2004-05</t>
  </si>
  <si>
    <t>25.08.2009</t>
  </si>
  <si>
    <t>2005-06</t>
  </si>
  <si>
    <t>26.08.2010</t>
  </si>
  <si>
    <t>2006-07</t>
  </si>
  <si>
    <t>08.06.2011</t>
  </si>
  <si>
    <t>2007-08</t>
  </si>
  <si>
    <t>27.07.2011</t>
  </si>
  <si>
    <t>2008-09</t>
  </si>
  <si>
    <t>27.10.2011</t>
  </si>
  <si>
    <t>2009-10</t>
  </si>
  <si>
    <t>2010-11</t>
  </si>
  <si>
    <t>23.09.2013</t>
  </si>
  <si>
    <t>2011-12</t>
  </si>
  <si>
    <t>2012-13</t>
  </si>
  <si>
    <t>29.10.2014</t>
  </si>
  <si>
    <t>CAGR</t>
  </si>
  <si>
    <t>Uttar Pradesh</t>
  </si>
  <si>
    <t>Karnataka</t>
  </si>
  <si>
    <t>Capacity (MW)</t>
  </si>
  <si>
    <t xml:space="preserve">Project's Cost &amp; Means of Finance </t>
  </si>
  <si>
    <t>ASP 
(Rs./per unit)</t>
  </si>
  <si>
    <t>Proj. Completion period (months/
per 100 MW)</t>
  </si>
  <si>
    <t>Annual Gross Rev. 
(Rs. Cr.)</t>
  </si>
  <si>
    <t>Annual Gross Rev. per MW/p.a. (Rs.)</t>
  </si>
  <si>
    <t>Av. Unit Generation
/MW/P.a.  (nos)</t>
  </si>
  <si>
    <t>Land (acres)</t>
  </si>
  <si>
    <t>Con. &amp; Dev. Cost 
(per MW)</t>
  </si>
  <si>
    <t>O&amp;M Exp. Per MW/p.a.</t>
  </si>
  <si>
    <t>Increase in O&amp;M exp. (p.a.)</t>
  </si>
  <si>
    <t xml:space="preserve">Cumulative Equity </t>
  </si>
  <si>
    <t>No. of Days Operational in a Year</t>
  </si>
  <si>
    <t>MW</t>
  </si>
  <si>
    <t>Months</t>
  </si>
  <si>
    <t>Total Debt Servicing</t>
  </si>
  <si>
    <t>FINANCIAL WORKINGS</t>
  </si>
  <si>
    <t>Sale revenue</t>
  </si>
  <si>
    <t>Cash Accruals</t>
  </si>
  <si>
    <t>UNITS GENERATION</t>
  </si>
  <si>
    <t>Description</t>
  </si>
  <si>
    <t>Unit</t>
  </si>
  <si>
    <t xml:space="preserve">No. of Months of Operation </t>
  </si>
  <si>
    <t xml:space="preserve">MW Installed </t>
  </si>
  <si>
    <t xml:space="preserve">Average PLF </t>
  </si>
  <si>
    <t>De-gradation</t>
  </si>
  <si>
    <t>Mn Units</t>
  </si>
  <si>
    <t>Cr. Units</t>
  </si>
  <si>
    <t>Average PLF</t>
  </si>
  <si>
    <t>Module De-gradation</t>
  </si>
  <si>
    <t>Cumulative Cash accruals</t>
  </si>
  <si>
    <t>O&amp;M Cost (Rs. Cr. Per MW)</t>
  </si>
  <si>
    <t>Estimation of Dep Under Co. Act</t>
  </si>
  <si>
    <t>FY Year ending 31st Mar-------&gt;&gt;&gt;&gt;</t>
  </si>
  <si>
    <t>Estimation of Dep Under Income Tax Act</t>
  </si>
  <si>
    <t>Less: Dep as per IT Act</t>
  </si>
  <si>
    <r>
      <t xml:space="preserve">Tax Liability as per </t>
    </r>
    <r>
      <rPr>
        <b/>
        <sz val="9"/>
        <color theme="1"/>
        <rFont val="Verdana"/>
        <family val="2"/>
      </rPr>
      <t>MAT</t>
    </r>
  </si>
  <si>
    <r>
      <t xml:space="preserve">Tax Liability as per </t>
    </r>
    <r>
      <rPr>
        <b/>
        <sz val="9"/>
        <color theme="1"/>
        <rFont val="Verdana"/>
        <family val="2"/>
      </rPr>
      <t>Corporate Tax</t>
    </r>
  </si>
  <si>
    <t>Units  (For sale/Consumption)</t>
  </si>
  <si>
    <t>Units Gen (Standard)</t>
  </si>
  <si>
    <t>Dep - Co. Act (WDV)</t>
  </si>
  <si>
    <t>Dep - IT Act (WDV)</t>
  </si>
  <si>
    <t xml:space="preserve">Estimated Debt Repayment </t>
  </si>
  <si>
    <t xml:space="preserve">Cumulative Cash Surplus </t>
  </si>
  <si>
    <t>Debt Repayment Years</t>
  </si>
  <si>
    <t>Annual Revenues</t>
  </si>
  <si>
    <t>Operating Surplus</t>
  </si>
  <si>
    <t xml:space="preserve">Total 
Project Cost </t>
  </si>
  <si>
    <t>[</t>
  </si>
  <si>
    <t>O&amp;M Exp.</t>
  </si>
  <si>
    <t>Operating Exp.</t>
  </si>
  <si>
    <t>Land -Lease rent</t>
  </si>
  <si>
    <t>Land - Lease rent</t>
  </si>
  <si>
    <t>Land lease exp.</t>
  </si>
  <si>
    <t>Land Req./MW (acre)</t>
  </si>
  <si>
    <t>Land - Lease rent (p.a. per MW)</t>
  </si>
  <si>
    <t>Annual Inc. in rent</t>
  </si>
  <si>
    <t>Cash Flow Statement</t>
  </si>
  <si>
    <t>Private Solar Park - Business Plan</t>
  </si>
  <si>
    <t>Estimated Proj Start Date</t>
  </si>
  <si>
    <t>Debt Repayment years with moratorium</t>
  </si>
  <si>
    <t>Key Assumptions</t>
  </si>
  <si>
    <t>Project Capacity (MW)</t>
  </si>
  <si>
    <t>Unit generation (per MW) - Nos</t>
  </si>
  <si>
    <t>Tariff (Rs./per unit)</t>
  </si>
  <si>
    <t>Project cost (Rs.cr. / MW)</t>
  </si>
  <si>
    <t>Details</t>
  </si>
  <si>
    <t>O&amp;M Cost (Rs./Per MW)/p.a.</t>
  </si>
  <si>
    <t>Annual Inc. in O&amp;M expenses</t>
  </si>
  <si>
    <t xml:space="preserve">Module Degradation p.a. </t>
  </si>
  <si>
    <t>Debt % to total cost</t>
  </si>
  <si>
    <t>Debt Serving period (with moratorium)</t>
  </si>
  <si>
    <t>Rate of interest</t>
  </si>
  <si>
    <t>Means of Finance</t>
  </si>
  <si>
    <t>Per MW</t>
  </si>
  <si>
    <t>Amt in Rs. Cr.</t>
  </si>
  <si>
    <t>Total Cost</t>
  </si>
  <si>
    <t>Annual rent / per acre</t>
  </si>
  <si>
    <t>Profit &amp; Loss Accounts</t>
  </si>
  <si>
    <t>Land requirement / per MW (acres)</t>
  </si>
  <si>
    <t>Annual lease rent (Rs./acre)</t>
  </si>
  <si>
    <t>Annual lease rent increase (%)</t>
  </si>
  <si>
    <t>Financial Snapshot of Solar Projects - Kusum Scheme - Ground Mounted</t>
  </si>
  <si>
    <t>Solar Project - Kusum Scheme</t>
  </si>
  <si>
    <t>Interest Coverage Ratio</t>
  </si>
  <si>
    <t>Debt Installment</t>
  </si>
  <si>
    <t>Debt Parameters</t>
  </si>
  <si>
    <t>Avg DSCR</t>
  </si>
  <si>
    <t>Door to Door Maturity</t>
  </si>
  <si>
    <t>Repayment Period</t>
  </si>
  <si>
    <t>Funds Available for Debt Servicing</t>
  </si>
  <si>
    <t>Funds Required for Debt Servicing</t>
  </si>
  <si>
    <t>Instructions for filling in CMA data in this work-book and uploading to LLMS</t>
  </si>
  <si>
    <t>After downloading this blank file, users shall save it with the name of the unit first and then start entering the data.</t>
  </si>
  <si>
    <t>It may be noted that there is no check in the system to identify whether the data relates to a particular unit.</t>
  </si>
  <si>
    <t>No column or row should be inserted or deleted or modified in any of the work-sheets in this work-book.</t>
  </si>
  <si>
    <r>
      <t xml:space="preserve">Users are required to enter the data </t>
    </r>
    <r>
      <rPr>
        <b/>
        <sz val="16"/>
        <color indexed="12"/>
        <rFont val="Calibri"/>
        <family val="2"/>
      </rPr>
      <t>ONLY</t>
    </r>
    <r>
      <rPr>
        <b/>
        <sz val="11"/>
        <color indexed="12"/>
        <rFont val="Calibri"/>
        <family val="2"/>
      </rPr>
      <t xml:space="preserve"> in the </t>
    </r>
    <r>
      <rPr>
        <b/>
        <sz val="14"/>
        <color indexed="12"/>
        <rFont val="Calibri"/>
        <family val="2"/>
      </rPr>
      <t>YELLOW</t>
    </r>
    <r>
      <rPr>
        <b/>
        <sz val="11"/>
        <color indexed="12"/>
        <rFont val="Calibri"/>
        <family val="2"/>
      </rPr>
      <t xml:space="preserve"> shaded fields. If there is no data to be entered in any field, they can be left blank.</t>
    </r>
  </si>
  <si>
    <r>
      <t xml:space="preserve">All fields shaded in </t>
    </r>
    <r>
      <rPr>
        <b/>
        <sz val="16"/>
        <color indexed="12"/>
        <rFont val="Calibri"/>
        <family val="2"/>
      </rPr>
      <t>BLUE</t>
    </r>
    <r>
      <rPr>
        <b/>
        <sz val="11"/>
        <color indexed="12"/>
        <rFont val="Calibri"/>
        <family val="2"/>
      </rPr>
      <t xml:space="preserve"> are calculated fields and these fields should not be altered and no data to be entered.</t>
    </r>
  </si>
  <si>
    <r>
      <t xml:space="preserve">Entering data should be </t>
    </r>
    <r>
      <rPr>
        <b/>
        <sz val="16"/>
        <color indexed="12"/>
        <rFont val="Calibri"/>
        <family val="2"/>
      </rPr>
      <t>started from column 'C'</t>
    </r>
    <r>
      <rPr>
        <b/>
        <sz val="11"/>
        <color indexed="12"/>
        <rFont val="Calibri"/>
        <family val="2"/>
      </rPr>
      <t xml:space="preserve">. That means, </t>
    </r>
    <r>
      <rPr>
        <b/>
        <sz val="20"/>
        <color indexed="12"/>
        <rFont val="Calibri"/>
        <family val="2"/>
      </rPr>
      <t>Column 'C' should not be left blank</t>
    </r>
    <r>
      <rPr>
        <b/>
        <sz val="11"/>
        <color indexed="12"/>
        <rFont val="Calibri"/>
        <family val="2"/>
      </rPr>
      <t>. Data should be entered in the columns continuously. That is to say that no column should be left blank in between.</t>
    </r>
  </si>
  <si>
    <r>
      <t>The fields in rows 1, 2 &amp; 3 (</t>
    </r>
    <r>
      <rPr>
        <b/>
        <sz val="16"/>
        <color indexed="10"/>
        <rFont val="Calibri"/>
        <family val="2"/>
      </rPr>
      <t>Accounting Year Start Date, Accounting Year End Date</t>
    </r>
    <r>
      <rPr>
        <b/>
        <sz val="16"/>
        <color indexed="12"/>
        <rFont val="Calibri"/>
        <family val="2"/>
      </rPr>
      <t xml:space="preserve"> &amp; </t>
    </r>
    <r>
      <rPr>
        <b/>
        <sz val="16"/>
        <color indexed="10"/>
        <rFont val="Calibri"/>
        <family val="2"/>
      </rPr>
      <t>Type of Financials</t>
    </r>
    <r>
      <rPr>
        <b/>
        <sz val="11"/>
        <color indexed="12"/>
        <rFont val="Calibri"/>
        <family val="2"/>
      </rPr>
      <t xml:space="preserve">) are </t>
    </r>
    <r>
      <rPr>
        <b/>
        <sz val="18"/>
        <color indexed="10"/>
        <rFont val="Calibri"/>
        <family val="2"/>
      </rPr>
      <t>mandatory</t>
    </r>
    <r>
      <rPr>
        <b/>
        <sz val="11"/>
        <color indexed="12"/>
        <rFont val="Calibri"/>
        <family val="2"/>
      </rPr>
      <t xml:space="preserve">. Values should be picked only from Drop-down list for </t>
    </r>
    <r>
      <rPr>
        <b/>
        <sz val="14"/>
        <color indexed="10"/>
        <rFont val="Calibri"/>
        <family val="2"/>
      </rPr>
      <t>TYPE OF FINANCIALS</t>
    </r>
    <r>
      <rPr>
        <b/>
        <sz val="11"/>
        <color indexed="12"/>
        <rFont val="Calibri"/>
        <family val="2"/>
      </rPr>
      <t>. These values are to be entered ONLY IN OPERATING STATEMENT.</t>
    </r>
  </si>
  <si>
    <r>
      <t xml:space="preserve">The </t>
    </r>
    <r>
      <rPr>
        <b/>
        <sz val="14"/>
        <color indexed="10"/>
        <rFont val="Calibri"/>
        <family val="2"/>
      </rPr>
      <t>DATE FORMAT</t>
    </r>
    <r>
      <rPr>
        <b/>
        <sz val="11"/>
        <color indexed="12"/>
        <rFont val="Calibri"/>
        <family val="2"/>
      </rPr>
      <t xml:space="preserve"> for </t>
    </r>
    <r>
      <rPr>
        <b/>
        <sz val="12"/>
        <color indexed="10"/>
        <rFont val="Calibri"/>
        <family val="2"/>
      </rPr>
      <t>ACCOUNTING YEAR START DATE</t>
    </r>
    <r>
      <rPr>
        <b/>
        <sz val="11"/>
        <color indexed="12"/>
        <rFont val="Calibri"/>
        <family val="2"/>
      </rPr>
      <t xml:space="preserve"> &amp; </t>
    </r>
    <r>
      <rPr>
        <b/>
        <sz val="12"/>
        <color indexed="10"/>
        <rFont val="Calibri"/>
        <family val="2"/>
      </rPr>
      <t xml:space="preserve">ACCOUNTING YEAR END DATE </t>
    </r>
    <r>
      <rPr>
        <b/>
        <sz val="11"/>
        <color indexed="12"/>
        <rFont val="Calibri"/>
        <family val="2"/>
      </rPr>
      <t xml:space="preserve">FIELDS </t>
    </r>
    <r>
      <rPr>
        <b/>
        <sz val="18"/>
        <color indexed="10"/>
        <rFont val="Calibri"/>
        <family val="2"/>
      </rPr>
      <t>MUST BE</t>
    </r>
    <r>
      <rPr>
        <b/>
        <sz val="11"/>
        <color indexed="12"/>
        <rFont val="Calibri"/>
        <family val="2"/>
      </rPr>
      <t xml:space="preserve"> IN </t>
    </r>
    <r>
      <rPr>
        <b/>
        <sz val="18"/>
        <color indexed="10"/>
        <rFont val="Calibri"/>
        <family val="2"/>
      </rPr>
      <t xml:space="preserve">"DD/MM/YYYY" </t>
    </r>
    <r>
      <rPr>
        <b/>
        <sz val="11"/>
        <color indexed="12"/>
        <rFont val="Calibri"/>
        <family val="2"/>
      </rPr>
      <t>FORMAT ONLY.</t>
    </r>
  </si>
  <si>
    <r>
      <t xml:space="preserve">Certain information is required in </t>
    </r>
    <r>
      <rPr>
        <b/>
        <sz val="14"/>
        <color indexed="10"/>
        <rFont val="Calibri"/>
        <family val="2"/>
      </rPr>
      <t>ADDITIONAL INFORMATION</t>
    </r>
    <r>
      <rPr>
        <b/>
        <sz val="11.05"/>
        <color indexed="12"/>
        <rFont val="Calibri"/>
        <family val="2"/>
      </rPr>
      <t xml:space="preserve"> sheet depending on the CRA Model chosen viz. TRADING REGULAR / NON-TRADING REGULAR / NBFC-HFC.</t>
    </r>
  </si>
  <si>
    <t>Users to note that after validation of CRA proposal by Risk Rater, the CMA data (based on which CRA exercise was carried out) is frozen and is not available for modification subsequently. If the same data is uploaded again, it will be rejected.</t>
  </si>
  <si>
    <t>Until such time, the data is frozen, users can upload and over-write the data.</t>
  </si>
  <si>
    <t>The CMA data (based on which CRA exercise was carried out) is also frozen and not available for modifications to Credit Analyst after submission of CRA proposal.</t>
  </si>
  <si>
    <t>Users are advised to ensure correctness of data before uploading. However, corrections can be made in LLMS after uploading also.</t>
  </si>
  <si>
    <t>Users can verify (at the bottom of Balance Sheet worksheet) if the TOTAL ASSETS figure has tallied with that of TOTAL LIABILITIES.</t>
  </si>
  <si>
    <r>
      <t>ACCOUNTING YEAR =&gt; START DATE=&gt;&gt;</t>
    </r>
    <r>
      <rPr>
        <b/>
        <sz val="11"/>
        <color indexed="10"/>
        <rFont val="Calibri"/>
        <family val="2"/>
      </rPr>
      <t xml:space="preserve"> DD/MM/YYYY</t>
    </r>
    <r>
      <rPr>
        <b/>
        <sz val="11"/>
        <color indexed="8"/>
        <rFont val="Calibri"/>
        <family val="2"/>
      </rPr>
      <t xml:space="preserve"> ==&gt;&gt;&gt;</t>
    </r>
  </si>
  <si>
    <t>Audited</t>
  </si>
  <si>
    <r>
      <t xml:space="preserve">ACCOUNTING YEAR =&gt; END DATE=&gt; </t>
    </r>
    <r>
      <rPr>
        <b/>
        <sz val="11"/>
        <color indexed="10"/>
        <rFont val="Calibri"/>
        <family val="2"/>
      </rPr>
      <t>DD/MM/YYYY</t>
    </r>
    <r>
      <rPr>
        <b/>
        <sz val="11"/>
        <color indexed="8"/>
        <rFont val="Calibri"/>
        <family val="2"/>
      </rPr>
      <t xml:space="preserve"> ==&gt;&gt;&gt;</t>
    </r>
  </si>
  <si>
    <t>Estimated</t>
  </si>
  <si>
    <t>TYPE OF FINANCIALS ===&gt;&gt;&gt;</t>
  </si>
  <si>
    <t>Projected</t>
  </si>
  <si>
    <t>ACCOUNTING YEAR ===&gt;&gt;&gt;</t>
  </si>
  <si>
    <t>Provisional</t>
  </si>
  <si>
    <t>S.No.</t>
  </si>
  <si>
    <t>Item Description</t>
  </si>
  <si>
    <t>Amount
(Rs. In Cr.)</t>
  </si>
  <si>
    <t>Gross Sales:</t>
  </si>
  <si>
    <t>Domestic Sales</t>
  </si>
  <si>
    <t>Export Sales</t>
  </si>
  <si>
    <t>Other Operating / Revenue Income</t>
  </si>
  <si>
    <t>Total Gross Sales</t>
  </si>
  <si>
    <t>Deduct: Excise Duty / Service Tax</t>
  </si>
  <si>
    <t>Deduct: Other items</t>
  </si>
  <si>
    <t>Net Sales</t>
  </si>
  <si>
    <t>Cost of Sales:</t>
  </si>
  <si>
    <r>
      <t xml:space="preserve">Raw Materials </t>
    </r>
    <r>
      <rPr>
        <sz val="11"/>
        <color indexed="8"/>
        <rFont val="Calibri"/>
        <family val="2"/>
      </rPr>
      <t>(including stores &amp; other items used in manufacturing process):</t>
    </r>
  </si>
  <si>
    <t>Imported</t>
  </si>
  <si>
    <t>Indigenous</t>
  </si>
  <si>
    <t>Total Raw Materials</t>
  </si>
  <si>
    <t>Spares Imported</t>
  </si>
  <si>
    <t>Spares Indigenous</t>
  </si>
  <si>
    <t>Total Spares</t>
  </si>
  <si>
    <t>Power &amp; Fuel</t>
  </si>
  <si>
    <t>Direct Labour</t>
  </si>
  <si>
    <t>Other Manufacturing Expenses / Other Direct Costs</t>
  </si>
  <si>
    <t>Depreciation &amp; Amortisation</t>
  </si>
  <si>
    <t>Add: Opening of Stock in Process</t>
  </si>
  <si>
    <t>Less: Closing Stock in Process</t>
  </si>
  <si>
    <t>Cost of Production</t>
  </si>
  <si>
    <t>Add: Opening of Stock of Finished Goods</t>
  </si>
  <si>
    <t>Less: Closing Stock of Finished Goods</t>
  </si>
  <si>
    <t xml:space="preserve">Cost of Sales </t>
  </si>
  <si>
    <t>Selling &amp; General Administrative Expenses</t>
  </si>
  <si>
    <t>Operating Profit Before Interest</t>
  </si>
  <si>
    <t>Interest on Working Capital</t>
  </si>
  <si>
    <t>Interest on Term Loans</t>
  </si>
  <si>
    <t>Other Finance Charges</t>
  </si>
  <si>
    <t>Total Interest Outgo</t>
  </si>
  <si>
    <t>Operating Profit After Interest</t>
  </si>
  <si>
    <t>Other Non-Operating Income</t>
  </si>
  <si>
    <t>Interest on Unsecured Loans &amp; Loans to related parties</t>
  </si>
  <si>
    <t>Income from Investments &amp; Interest on Deposits</t>
  </si>
  <si>
    <t>Forex gain</t>
  </si>
  <si>
    <t>Profit on Sale of Fixed Assets</t>
  </si>
  <si>
    <t>Profit on Sale of Investments</t>
  </si>
  <si>
    <t>Others, if any (Please specify)</t>
  </si>
  <si>
    <t>39(i)</t>
  </si>
  <si>
    <t>39(ii)</t>
  </si>
  <si>
    <t>39(iii)</t>
  </si>
  <si>
    <t>39(iv)</t>
  </si>
  <si>
    <t>39(v)</t>
  </si>
  <si>
    <t>Total Other Non-Operating Income</t>
  </si>
  <si>
    <t>Other Non-Operating Expenses</t>
  </si>
  <si>
    <t>Goodwill &amp; Other Intangible Assets Written off</t>
  </si>
  <si>
    <t>Preliminary Expenses Written off</t>
  </si>
  <si>
    <t>Other Miscellaneous Expenses Written off</t>
  </si>
  <si>
    <t>Forex Loss</t>
  </si>
  <si>
    <t>Loss on Sale of Fixed Assets</t>
  </si>
  <si>
    <t>47(i)</t>
  </si>
  <si>
    <t>47(ii)</t>
  </si>
  <si>
    <t>47(iii)</t>
  </si>
  <si>
    <t>47(iv)</t>
  </si>
  <si>
    <t>47(v)</t>
  </si>
  <si>
    <t>Total Other Non-Operating Expenses</t>
  </si>
  <si>
    <t>Net Non-Operating Income</t>
  </si>
  <si>
    <t>Profit Before Tax / Loss</t>
  </si>
  <si>
    <t>MAT Credit</t>
  </si>
  <si>
    <t>Provision for Taxes</t>
  </si>
  <si>
    <t>Prior Period Expenses</t>
  </si>
  <si>
    <t>Net Profit / Loss</t>
  </si>
  <si>
    <t>Equity Dividend paid (including Dividend Tax)</t>
  </si>
  <si>
    <t>Retained Profit</t>
  </si>
  <si>
    <t>Transfers to Other Reserves</t>
  </si>
  <si>
    <t>Amount Transferred to Profit &amp; Loss Account</t>
  </si>
  <si>
    <t>Comments:---&gt;&gt;&gt;</t>
  </si>
  <si>
    <t>CURRENT LIABILITIES:</t>
  </si>
  <si>
    <t>Short Term Borrowings from Banks:</t>
  </si>
  <si>
    <t>From Applicant Bank</t>
  </si>
  <si>
    <t>From Other Banks</t>
  </si>
  <si>
    <t>Under Buyers Credit</t>
  </si>
  <si>
    <t>(of which BP &amp; BD)</t>
  </si>
  <si>
    <t>Total Short Term Borrowings from Banks</t>
  </si>
  <si>
    <t>Short Term Borrowings from others</t>
  </si>
  <si>
    <t>Sundry Creditors (Trade-Without LC)</t>
  </si>
  <si>
    <t>Sundry Creditors (Trade-Under LC)</t>
  </si>
  <si>
    <t>Advance Payments from Customers &amp; Deposits from Dealers</t>
  </si>
  <si>
    <t>Provision for Taxation</t>
  </si>
  <si>
    <t>Dividend Payable (including Taxation)</t>
  </si>
  <si>
    <t>Other Statutory Liabilities (due within 1 year)</t>
  </si>
  <si>
    <t>Deposits, Instalments of Term Loans, DPGs etc. due within one year</t>
  </si>
  <si>
    <t>Other Current Liability and Provisions (due within 1 year)</t>
  </si>
  <si>
    <t>Provision for Expenditure</t>
  </si>
  <si>
    <t>Sundry Creditors for Capital Goods</t>
  </si>
  <si>
    <t>Sundry Creditors for Expenses</t>
  </si>
  <si>
    <t>Other Current Liabilities, if any (Please Specify)</t>
  </si>
  <si>
    <t>18(i)</t>
  </si>
  <si>
    <t>18(ii)</t>
  </si>
  <si>
    <t>18(iii)</t>
  </si>
  <si>
    <t>18(iv)</t>
  </si>
  <si>
    <t>18(v)</t>
  </si>
  <si>
    <t xml:space="preserve">Total Other Current Liabilities </t>
  </si>
  <si>
    <t>Total Current Liabilities</t>
  </si>
  <si>
    <t>TERM LIABILITIES:</t>
  </si>
  <si>
    <t>Debentures (not maturing within 1 year)</t>
  </si>
  <si>
    <t>Preference Shares (redeemable after 1 year, but before 12 years)</t>
  </si>
  <si>
    <t>Term Loans (excluding instalments payable within 1 year)</t>
  </si>
  <si>
    <t>Deferred Payment Credits (excluding instalments payable within 1 year)</t>
  </si>
  <si>
    <t>Term / Public Deposits (repayable after 1 year)</t>
  </si>
  <si>
    <t>27(a)</t>
  </si>
  <si>
    <t>Unsecured Loans from Promoters / Other Group Companies (repayable after 1 year)</t>
  </si>
  <si>
    <t>27(b)</t>
  </si>
  <si>
    <t>Unsecured Loans other than from Promoters / Other Group Companies</t>
  </si>
  <si>
    <t>Capex Creditors (repayable after 1 year)</t>
  </si>
  <si>
    <t>Non-current Provisions</t>
  </si>
  <si>
    <t>Deferred Tax Liabilities</t>
  </si>
  <si>
    <t>Other Term Liabilities, if any (Please Specify)</t>
  </si>
  <si>
    <t>31(i)</t>
  </si>
  <si>
    <t>31(ii)</t>
  </si>
  <si>
    <t>31(iii)</t>
  </si>
  <si>
    <t>31(iv)</t>
  </si>
  <si>
    <t>31(v)</t>
  </si>
  <si>
    <t>Total Term Liabilities</t>
  </si>
  <si>
    <t>Total Outside Liabilities</t>
  </si>
  <si>
    <t>NET WORTH:</t>
  </si>
  <si>
    <t>Equity Share Capital</t>
  </si>
  <si>
    <t>Preference Share Capital</t>
  </si>
  <si>
    <t>General Reserve</t>
  </si>
  <si>
    <t>Revaluation Reserve</t>
  </si>
  <si>
    <t>Surplus / Deficit in Profit &amp; Loss Account</t>
  </si>
  <si>
    <t>Other Reserves (excluding Provisions)</t>
  </si>
  <si>
    <t>Security Premium (share premium)</t>
  </si>
  <si>
    <t>Warrants / Options / ESOPs</t>
  </si>
  <si>
    <t>Share Application Money</t>
  </si>
  <si>
    <t>Others, if any (Please Specify)</t>
  </si>
  <si>
    <t>44(i)</t>
  </si>
  <si>
    <t>44(ii)</t>
  </si>
  <si>
    <t>44(iii)</t>
  </si>
  <si>
    <t>44(iv)</t>
  </si>
  <si>
    <t>44(v)</t>
  </si>
  <si>
    <t>Total Net Worth</t>
  </si>
  <si>
    <t>TOTAL LIABILITIES</t>
  </si>
  <si>
    <t>CURRENT ASSETS:</t>
  </si>
  <si>
    <t>Cash &amp; Cash equivalents</t>
  </si>
  <si>
    <t>Investments (other than Long Term):</t>
  </si>
  <si>
    <t>Investments in Govt &amp; other Trustees</t>
  </si>
  <si>
    <t>Fixed Deposits with Banks</t>
  </si>
  <si>
    <t>Other Investments, if any (Please specify)</t>
  </si>
  <si>
    <t>53(i)</t>
  </si>
  <si>
    <t>53(ii)</t>
  </si>
  <si>
    <t>53(iii)</t>
  </si>
  <si>
    <t>53(iv)</t>
  </si>
  <si>
    <t>53(v)</t>
  </si>
  <si>
    <t>Total Investments (other than Long Term)</t>
  </si>
  <si>
    <t>Other Receivables:</t>
  </si>
  <si>
    <t>Receivables (other than Deferred, Exports, BP &amp; BD)</t>
  </si>
  <si>
    <t>Export Receivables</t>
  </si>
  <si>
    <t>Bills Purchased &amp; Discounted</t>
  </si>
  <si>
    <t>Instalments &amp; Deferred Receivables (receivable within 1 year)</t>
  </si>
  <si>
    <t>Total Other Receivables</t>
  </si>
  <si>
    <t>Inventory:</t>
  </si>
  <si>
    <t>Raw Material (Imported)</t>
  </si>
  <si>
    <t>Raw Material (Indigenous)</t>
  </si>
  <si>
    <t>Total Raw Material</t>
  </si>
  <si>
    <t>Stock-in-Process</t>
  </si>
  <si>
    <t>Finished Goods</t>
  </si>
  <si>
    <t>Other Consumable Spares (Imported)</t>
  </si>
  <si>
    <t>Other Consumable Spares (Indigenous)</t>
  </si>
  <si>
    <t>Total Other Consumable Spares</t>
  </si>
  <si>
    <t>Total Inventory</t>
  </si>
  <si>
    <t>Advances to Suppliers of Raw Materials</t>
  </si>
  <si>
    <t>Advance Payment of Taxes</t>
  </si>
  <si>
    <t>Other Current Assets:</t>
  </si>
  <si>
    <t>TUFS</t>
  </si>
  <si>
    <t>Excise / Customs Duty Receivables</t>
  </si>
  <si>
    <t>CENVAT Credit</t>
  </si>
  <si>
    <t>77(i)</t>
  </si>
  <si>
    <t>77(ii)</t>
  </si>
  <si>
    <t>77(iii)</t>
  </si>
  <si>
    <t>77(iv)</t>
  </si>
  <si>
    <t>77(v)</t>
  </si>
  <si>
    <t>Total Other Current Assets</t>
  </si>
  <si>
    <t>TOTAL CURRENT ASSETS</t>
  </si>
  <si>
    <t>FIXED ASSETS:</t>
  </si>
  <si>
    <t>Gross Block</t>
  </si>
  <si>
    <t>Capital Work in progress</t>
  </si>
  <si>
    <t>Depreciation (till date)</t>
  </si>
  <si>
    <t>NET BLOCK</t>
  </si>
  <si>
    <t>OTHER NON-CURRENT ASSETS:</t>
  </si>
  <si>
    <t>Investments / Book Debts (which are Non-Current Assets):</t>
  </si>
  <si>
    <t>Investments:</t>
  </si>
  <si>
    <t>Investments in Group Companies</t>
  </si>
  <si>
    <t>89(i)</t>
  </si>
  <si>
    <t>89(ii)</t>
  </si>
  <si>
    <t>89(iii)</t>
  </si>
  <si>
    <t>89(iv)</t>
  </si>
  <si>
    <t>89(v)</t>
  </si>
  <si>
    <t xml:space="preserve">Total Investments  </t>
  </si>
  <si>
    <t>Advances to Suppliers of Capital Goods</t>
  </si>
  <si>
    <t>Deferred Receivables (exceeding 1 year)</t>
  </si>
  <si>
    <t>Non-Current Assets - Others:</t>
  </si>
  <si>
    <t>Deposits</t>
  </si>
  <si>
    <t>Loans &amp; Advances to Group Entities</t>
  </si>
  <si>
    <t>Receivables (over 6 months)</t>
  </si>
  <si>
    <t>Account Receivables from Group Entities</t>
  </si>
  <si>
    <t>Receivables from Directors, Employees or Officers</t>
  </si>
  <si>
    <t>99(i)</t>
  </si>
  <si>
    <t>99(ii)</t>
  </si>
  <si>
    <t>99(iii)</t>
  </si>
  <si>
    <t>99(iv)</t>
  </si>
  <si>
    <t>99(v)</t>
  </si>
  <si>
    <t>Total Non-Current Assets - Others</t>
  </si>
  <si>
    <t>Total Investments / Book Debts (which are Non-Current Assets)</t>
  </si>
  <si>
    <t>Non-Consumable Stores &amp; Spares</t>
  </si>
  <si>
    <t xml:space="preserve">Other Non-Current Assets </t>
  </si>
  <si>
    <t>103(i)</t>
  </si>
  <si>
    <t>103(ii)</t>
  </si>
  <si>
    <t>103(iii)</t>
  </si>
  <si>
    <t>103(iv)</t>
  </si>
  <si>
    <t>103(v)</t>
  </si>
  <si>
    <t>TOTAL OTHER NON-CURRENT ASSETS</t>
  </si>
  <si>
    <t>INTANGIBLE ASSETS:</t>
  </si>
  <si>
    <t>Gross Intangible Assets (Patents, Copy Rights etc)</t>
  </si>
  <si>
    <t>Amortisation (till date)</t>
  </si>
  <si>
    <t>NET INTANGIBLE ASSETS</t>
  </si>
  <si>
    <t>DTA (Deferred Tax Assets</t>
  </si>
  <si>
    <t>TOTAL ASSETS</t>
  </si>
  <si>
    <t>Comments:----&gt;&gt;&gt;</t>
  </si>
  <si>
    <t>VALIDATION ===&gt;&gt;&gt;</t>
  </si>
  <si>
    <t>A</t>
  </si>
  <si>
    <t>DATA (Items 1 to 22) IS REQUIRED ONLY IF TERM LOAN(S) ARE BEING CONSIDERED</t>
  </si>
  <si>
    <t>DETAILS FOR THE COMPANY:</t>
  </si>
  <si>
    <t>Cash Accruals utilised in all the Projects</t>
  </si>
  <si>
    <t>Term Loans / DPG Repayments:</t>
  </si>
  <si>
    <t>Existing Loans (all loans)</t>
  </si>
  <si>
    <t>Proposed Loans (all loans)</t>
  </si>
  <si>
    <t>Total Term Loans / DPG Repayments</t>
  </si>
  <si>
    <t>Interest on Existing Term Loans</t>
  </si>
  <si>
    <t>Interest on Proposed Term Loans</t>
  </si>
  <si>
    <t>Total Interest (on all Term Loans)</t>
  </si>
  <si>
    <t>Average Gross DSCR (for All Term Loans)</t>
  </si>
  <si>
    <t>Average Net DSCR (for All Term Loans)</t>
  </si>
  <si>
    <t>DETAILS SPECIFIC TO THE PROJECT:</t>
  </si>
  <si>
    <t>Capacity Utilisation %</t>
  </si>
  <si>
    <t>Sales in No. of units</t>
  </si>
  <si>
    <t>Average Sales Revenue per unit</t>
  </si>
  <si>
    <t>Variable Expenses per unit</t>
  </si>
  <si>
    <t>Total Fixed Expenses for the Project</t>
  </si>
  <si>
    <t>Other Income specific to the Project</t>
  </si>
  <si>
    <t>Tax specific to the Project</t>
  </si>
  <si>
    <t>Project Depreciation &amp; Amortisation</t>
  </si>
  <si>
    <t>Cash Accruals utilised in the Project</t>
  </si>
  <si>
    <t>Term Loan Interest specific to the Project</t>
  </si>
  <si>
    <t>Existing Loans (for the project)</t>
  </si>
  <si>
    <t>Proposed Loans (for the project)</t>
  </si>
  <si>
    <t>B</t>
  </si>
  <si>
    <t>DATA (Items 21 to 35) IS REQUIRED ONLY IF RATING MODEL IS "NON-TRADING REGULAR" OR "TRADING REGULAR"</t>
  </si>
  <si>
    <t>AVERAGE YEAR TO YEAR GROWTH IN NET SALES IN LAST TWO QUARTERS:</t>
  </si>
  <si>
    <r>
      <t>Quarter-1 END : Last Year (</t>
    </r>
    <r>
      <rPr>
        <b/>
        <sz val="12"/>
        <color indexed="10"/>
        <rFont val="Calibri"/>
        <family val="2"/>
      </rPr>
      <t>dd/mm/yy</t>
    </r>
    <r>
      <rPr>
        <sz val="11"/>
        <color indexed="8"/>
        <rFont val="Calibri"/>
        <family val="2"/>
      </rPr>
      <t>)</t>
    </r>
  </si>
  <si>
    <r>
      <t>Quarter-1 END : Current Year (</t>
    </r>
    <r>
      <rPr>
        <b/>
        <sz val="12"/>
        <color indexed="10"/>
        <rFont val="Calibri"/>
        <family val="2"/>
      </rPr>
      <t>dd/mm/yy</t>
    </r>
    <r>
      <rPr>
        <sz val="11"/>
        <color indexed="8"/>
        <rFont val="Calibri"/>
        <family val="2"/>
      </rPr>
      <t>)</t>
    </r>
  </si>
  <si>
    <t>Sales in Quarter-1 Last Year</t>
  </si>
  <si>
    <t>Sales in Quarter-1 Current Year</t>
  </si>
  <si>
    <t>Growth in Quarter-1</t>
  </si>
  <si>
    <t>Growth % in Quarter-1</t>
  </si>
  <si>
    <r>
      <t>Quarter-2 END : Last Year (</t>
    </r>
    <r>
      <rPr>
        <b/>
        <sz val="12"/>
        <color indexed="10"/>
        <rFont val="Calibri"/>
        <family val="2"/>
      </rPr>
      <t>dd/mm/yy</t>
    </r>
    <r>
      <rPr>
        <sz val="11"/>
        <color indexed="8"/>
        <rFont val="Calibri"/>
        <family val="2"/>
      </rPr>
      <t>)</t>
    </r>
  </si>
  <si>
    <r>
      <t>Quarter-2 END : Current Year (</t>
    </r>
    <r>
      <rPr>
        <b/>
        <sz val="12"/>
        <color indexed="10"/>
        <rFont val="Calibri"/>
        <family val="2"/>
      </rPr>
      <t>dd/mm/yy</t>
    </r>
    <r>
      <rPr>
        <sz val="11"/>
        <color indexed="8"/>
        <rFont val="Calibri"/>
        <family val="2"/>
      </rPr>
      <t>)</t>
    </r>
  </si>
  <si>
    <t>Sales in Quarter-2 Last Year</t>
  </si>
  <si>
    <t>Sales in Quarter-2 Current Year</t>
  </si>
  <si>
    <t>Growth in Quarter-2</t>
  </si>
  <si>
    <t>Growth % in Quarter-2</t>
  </si>
  <si>
    <t>Average Year to Year Growth %</t>
  </si>
  <si>
    <t>C</t>
  </si>
  <si>
    <t>DATA (Items 36 to 38) IS REQUIRED ONLY IF RATING MODEL IS "NON-TRADING REGULAR"</t>
  </si>
  <si>
    <t>INDUSTRY RATIOS:</t>
  </si>
  <si>
    <t>TOL / TNW (Industry Ratio)</t>
  </si>
  <si>
    <t>Current Ratio (Industry Ratio)</t>
  </si>
  <si>
    <t>Source of above Ratios</t>
  </si>
  <si>
    <t>D</t>
  </si>
  <si>
    <t>DATA (Items 39 to 54) IS REQUIRED ONLY IF RATING MODEL IS "NBFC / HFC"</t>
  </si>
  <si>
    <t>Capital to Risk Weighted Assets Ratio (CRAR)</t>
  </si>
  <si>
    <t>TOL / Net Owned Funds</t>
  </si>
  <si>
    <t>Net NPA / Net Advances (%)</t>
  </si>
  <si>
    <t>Gross NPA / Gross Advances (%)</t>
  </si>
  <si>
    <t>Recovery / Upgradation of NPAs during the year as a % to NPA at the beginning of the year</t>
  </si>
  <si>
    <t>% of Sub-Standard Assets to Total NPAs</t>
  </si>
  <si>
    <t>Return on Assets (PBDT / Total Assets)</t>
  </si>
  <si>
    <t>PAT / Total Income</t>
  </si>
  <si>
    <t>Liquid Assets to Total Loan Assets</t>
  </si>
  <si>
    <t>Interest Coverage Ratio (Total Income - Other Non Recurring Income) / Interest Expenses</t>
  </si>
  <si>
    <t>Overdues to Demand Raised</t>
  </si>
  <si>
    <t>Securitised Loan Assets / (Total Loan Assets + Securitised Loan Assets)</t>
  </si>
  <si>
    <t>Liabilities to Assets Ratio (&lt;= 90 days)</t>
  </si>
  <si>
    <t>Liabilities to Assets Ratio (&gt;90 days &lt;= 6 months)</t>
  </si>
  <si>
    <t>Liabilities to Assets Ratio (&gt;6months &lt;= 1 year)</t>
  </si>
  <si>
    <t>Liabilities to Assets Ratio (&gt;1 year &lt;= 3 years)</t>
  </si>
  <si>
    <t>E</t>
  </si>
  <si>
    <t>OTHER INFORMATION (FOR SYNOPSIS OF BALANCE SHEET IN S-FORMAT:</t>
  </si>
  <si>
    <t>Term Loans from State Bank of India</t>
  </si>
  <si>
    <t>LC / BG Margins &amp; liquid investments</t>
  </si>
  <si>
    <t>01/04/2023</t>
  </si>
  <si>
    <t>31/03/2024</t>
  </si>
  <si>
    <t>01/04/2024</t>
  </si>
  <si>
    <t>01/04/2025</t>
  </si>
  <si>
    <t>01/04/2026</t>
  </si>
  <si>
    <t>01/04/2027</t>
  </si>
  <si>
    <t>01/04/2028</t>
  </si>
  <si>
    <t>01/04/2029</t>
  </si>
  <si>
    <t>01/04/2030</t>
  </si>
  <si>
    <t>01/04/2031</t>
  </si>
  <si>
    <t>01/04/2032</t>
  </si>
  <si>
    <t>01/04/2033</t>
  </si>
  <si>
    <t>01/04/2034</t>
  </si>
  <si>
    <t>01/04/2035</t>
  </si>
  <si>
    <t>01/04/2036</t>
  </si>
  <si>
    <t>01/04/2037</t>
  </si>
  <si>
    <t>01/04/2038</t>
  </si>
  <si>
    <t>01/04/2039</t>
  </si>
  <si>
    <t>01/04/2040</t>
  </si>
  <si>
    <t>01/04/2041</t>
  </si>
  <si>
    <t>01/04/2042</t>
  </si>
  <si>
    <t>01/04/2043</t>
  </si>
  <si>
    <t>01/04/2044</t>
  </si>
  <si>
    <t>01/04/2045</t>
  </si>
  <si>
    <t>01/04/2046</t>
  </si>
  <si>
    <t>01/04/2047</t>
  </si>
  <si>
    <t>01/04/2048</t>
  </si>
  <si>
    <t>01/04/2049</t>
  </si>
  <si>
    <t>01/04/2050</t>
  </si>
  <si>
    <t>31-03-2025</t>
  </si>
  <si>
    <t>31-03-2026</t>
  </si>
  <si>
    <t>31-03-2027</t>
  </si>
  <si>
    <t>31-03-2028</t>
  </si>
  <si>
    <t>31-03-2029</t>
  </si>
  <si>
    <t>31-03-2030</t>
  </si>
  <si>
    <t>31-03-2031</t>
  </si>
  <si>
    <t>31-03-2032</t>
  </si>
  <si>
    <t>31-03-2033</t>
  </si>
  <si>
    <t>31-03-2034</t>
  </si>
  <si>
    <t>31-03-2035</t>
  </si>
  <si>
    <t>31-03-2036</t>
  </si>
  <si>
    <t>31-03-2037</t>
  </si>
  <si>
    <t>31-03-2038</t>
  </si>
  <si>
    <t>31-03-2039</t>
  </si>
  <si>
    <t>31-03-2040</t>
  </si>
  <si>
    <t>31-03-2041</t>
  </si>
  <si>
    <t>31-03-2042</t>
  </si>
  <si>
    <t>31-03-2043</t>
  </si>
  <si>
    <t>31-03-2044</t>
  </si>
  <si>
    <t>31-03-2045</t>
  </si>
  <si>
    <t>31-03-2046</t>
  </si>
  <si>
    <t>31-03-2047</t>
  </si>
  <si>
    <t>31-03-2048</t>
  </si>
  <si>
    <t>31-03-2049</t>
  </si>
  <si>
    <t>31-03-2050</t>
  </si>
  <si>
    <t>31-03-2051</t>
  </si>
  <si>
    <t>Share Capital</t>
  </si>
  <si>
    <t>CCDs</t>
  </si>
  <si>
    <t>Unsecured Loan (Subordinate to Bank's loan)</t>
  </si>
  <si>
    <t>Outstanding Interest</t>
  </si>
  <si>
    <t>Other Borrowings</t>
  </si>
  <si>
    <t>Long-term borrowings</t>
  </si>
  <si>
    <t>Current Liabilities and Provisions</t>
  </si>
  <si>
    <t>Cash &amp; Bank Balance</t>
  </si>
  <si>
    <t>Other Current Assets</t>
  </si>
  <si>
    <t>Gross Fixed Assets</t>
  </si>
  <si>
    <t>Less: Depreciation</t>
  </si>
  <si>
    <t>Net Fixed Assets</t>
  </si>
  <si>
    <t>DSRA FDs</t>
  </si>
  <si>
    <t>Reserves and Surplus</t>
  </si>
  <si>
    <t>Total Liabilities (A)</t>
  </si>
  <si>
    <t>Total Assets (B)</t>
  </si>
  <si>
    <t>Bank Loan (Installments more than one Yr.)</t>
  </si>
  <si>
    <t xml:space="preserve">Bank Loan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</si>
</sst>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8" formatCode="&quot;₹&quot;\ #,##0.00;[Red]&quot;₹&quot;\ \-#,##0.00"/>
    <numFmt numFmtId="43" formatCode="_ * #,##0.00_ ;_ * \-#,##0.00_ ;_ * &quot;-&quot;??_ ;_ @_ "/>
    <numFmt numFmtId="164" formatCode="_(* #,##0_);_(* \(#,##0\);_(* &quot;-&quot;_);_(@_)"/>
    <numFmt numFmtId="165" formatCode="_(* #,##0.00_);_(* \(#,##0.00\);_(* &quot;-&quot;??_);_(@_)"/>
    <numFmt numFmtId="166" formatCode="_(* #,##0.0_);_(* \(#,##0.0\);_(* &quot;-&quot;??_);_(@_)"/>
    <numFmt numFmtId="167" formatCode="0.0%"/>
    <numFmt numFmtId="168" formatCode="_(* #,##0_);_(* \(#,##0\);_(* &quot;&quot;_);_(@_)"/>
    <numFmt numFmtId="169" formatCode="_ &quot;$&quot;* #,##0.00_ ;_ &quot;$&quot;* \-#,##0.00_ ;_ &quot;$&quot;* &quot;-&quot;??_ ;_ @_ "/>
    <numFmt numFmtId="170" formatCode="0\ "/>
    <numFmt numFmtId="171" formatCode="#,##0;&quot;-&quot;#,##0"/>
    <numFmt numFmtId="172" formatCode="&quot;?#,##0;[Red]\-&quot;?#,##0"/>
    <numFmt numFmtId="173" formatCode="#,##0;[Red]&quot;-&quot;#,##0"/>
    <numFmt numFmtId="174" formatCode="#,##0\ "/>
    <numFmt numFmtId="175" formatCode="0.00000"/>
    <numFmt numFmtId="176" formatCode="0.00_);\(0.00\);0.00"/>
    <numFmt numFmtId="177" formatCode="_(&quot;$&quot;* #,##0.00_);_(&quot;$&quot;* \(#,##0.00\);_(&quot;$&quot;* &quot;-&quot;??_);_(@_)"/>
    <numFmt numFmtId="178" formatCode="_(&quot;Cr$&quot;\ * #,##0.00_);_(&quot;Cr$&quot;\ * \(#,##0.00\);_(&quot;Cr$&quot;\ * &quot;-&quot;??_);_(@_)"/>
    <numFmt numFmtId="179" formatCode="_([$€-2]* #,##0.00_);_([$€-2]* \(#,##0.00\);_([$€-2]* &quot;-&quot;??_)"/>
    <numFmt numFmtId="180" formatCode="0.00_);\(0.00\);0.00_)"/>
    <numFmt numFmtId="181" formatCode="#,##0\ &quot;F&quot;;[Red]\-#,##0\ &quot;F&quot;"/>
    <numFmt numFmtId="182" formatCode="#,##0.00\ &quot;F&quot;;[Red]\-#,##0.00\ &quot;F&quot;"/>
    <numFmt numFmtId="183" formatCode="#,##0.00\ &quot;F&quot;;\-#,##0.00\ &quot;F&quot;"/>
    <numFmt numFmtId="184" formatCode="0.00\%;\-0.00\%;0.00\%"/>
    <numFmt numFmtId="185" formatCode="0.00;\-0.00;0.00"/>
    <numFmt numFmtId="186" formatCode="0.00\x;\-0.00\x;0.00\x"/>
    <numFmt numFmtId="187" formatCode="##0.00000"/>
    <numFmt numFmtId="188" formatCode="General;\-General;General;"/>
    <numFmt numFmtId="189" formatCode="#,##0.00;&quot;-&quot;#,##0.00"/>
    <numFmt numFmtId="190" formatCode="#,##0.00;[Red]&quot;-&quot;#,##0.00"/>
    <numFmt numFmtId="191" formatCode="_-* #,##0_-;\-* #,##0_-;_-* &quot;-&quot;_-;_-@_-"/>
    <numFmt numFmtId="192" formatCode="_-* #,##0.00_-;\-* #,##0.00_-;_-* &quot;-&quot;??_-;_-@_-"/>
    <numFmt numFmtId="193" formatCode="0.000000"/>
    <numFmt numFmtId="194" formatCode="_(&quot;Rs&quot;* #,##0.00_);_(&quot;Rs&quot;* \(#,##0.00\);_(&quot;Rs&quot;* &quot;-&quot;??_);_(@_)"/>
    <numFmt numFmtId="195" formatCode="_(&quot;$&quot;* #,##0_);_(&quot;$&quot;* \(#,##0\);_(&quot;$&quot;* &quot;-&quot;_);_(@_)"/>
    <numFmt numFmtId="196" formatCode="_(* #,##0_);_(* \(#,##0\);_(* &quot;-&quot;??_);_(@_)"/>
    <numFmt numFmtId="197" formatCode="[$-409]d\-mmm\-yy;@"/>
    <numFmt numFmtId="198" formatCode="[$-409]mmm/yy;@"/>
    <numFmt numFmtId="199" formatCode="_(* #,##0.0000_);_(* \(#,##0.0000\);_(* &quot;-&quot;??_);_(@_)"/>
    <numFmt numFmtId="200" formatCode="_ * #,##0_ ;_ * \-#,##0_ ;_ * &quot;-&quot;??_ ;_ @_ "/>
    <numFmt numFmtId="201" formatCode="0.000000000000000000%"/>
    <numFmt numFmtId="202" formatCode="0.00_)"/>
    <numFmt numFmtId="203" formatCode="_ * #,##0.0_ ;_ * \-#,##0.0_ ;_ * &quot;-&quot;??_ ;_ @_ "/>
    <numFmt numFmtId="204" formatCode="0.000"/>
    <numFmt numFmtId="205" formatCode="#,##0.0000\ ;\(#,##0.0000\)"/>
    <numFmt numFmtId="206" formatCode="#,##0.0_);\(#,##0.0\)"/>
    <numFmt numFmtId="207" formatCode="#,##0_);[Magenta]\(#,##0\)"/>
    <numFmt numFmtId="208" formatCode="#,##0.000\ ;\(#,##0.000\)"/>
    <numFmt numFmtId="209" formatCode="#,##0.00\ ;\(#,##0.00\)"/>
    <numFmt numFmtId="210" formatCode="0.0"/>
    <numFmt numFmtId="211" formatCode="_(* #,##0_);_(* \(#,##0\);_(* &quot;-&quot;?_);_(@_)"/>
    <numFmt numFmtId="212" formatCode="#,##0.0;\-#,##0.0"/>
    <numFmt numFmtId="213" formatCode="0.0\ &quot;Yr.&quot;"/>
    <numFmt numFmtId="214" formatCode="0.0\ &quot;Yr&quot;"/>
  </numFmts>
  <fonts count="160">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Times New Roman"/>
      <family val="2"/>
    </font>
    <font>
      <sz val="10"/>
      <name val="Verdana"/>
      <family val="2"/>
    </font>
    <font>
      <sz val="10"/>
      <name val="Arial"/>
      <family val="2"/>
    </font>
    <font>
      <sz val="10"/>
      <name val="Times New Roman"/>
      <family val="1"/>
    </font>
    <font>
      <b/>
      <sz val="10"/>
      <name val="Helvetica"/>
      <family val="2"/>
    </font>
    <font>
      <sz val="8"/>
      <name val="Times New Roman"/>
      <family val="1"/>
    </font>
    <font>
      <sz val="10"/>
      <color indexed="8"/>
      <name val="Arial"/>
      <family val="2"/>
    </font>
    <font>
      <b/>
      <sz val="10"/>
      <name val="Helv"/>
    </font>
    <font>
      <sz val="10"/>
      <name val="MS Sans Serif"/>
      <family val="2"/>
    </font>
    <font>
      <sz val="11"/>
      <color indexed="8"/>
      <name val="Calibri"/>
      <family val="2"/>
    </font>
    <font>
      <sz val="10"/>
      <name val="Courier"/>
      <family val="3"/>
    </font>
    <font>
      <sz val="24"/>
      <name val="MS Sans Serif"/>
      <family val="2"/>
    </font>
    <font>
      <sz val="10"/>
      <name val="MS Serif"/>
      <family val="1"/>
    </font>
    <font>
      <sz val="12"/>
      <name val="Helv"/>
    </font>
    <font>
      <sz val="10"/>
      <color indexed="16"/>
      <name val="MS Serif"/>
      <family val="1"/>
    </font>
    <font>
      <sz val="8"/>
      <name val="Arial"/>
      <family val="2"/>
    </font>
    <font>
      <b/>
      <sz val="12"/>
      <name val="Helv"/>
    </font>
    <font>
      <b/>
      <sz val="12"/>
      <name val="Arial"/>
      <family val="2"/>
    </font>
    <font>
      <b/>
      <sz val="10"/>
      <name val="MS Sans Serif"/>
      <family val="2"/>
    </font>
    <font>
      <b/>
      <sz val="14"/>
      <name val="Helv"/>
    </font>
    <font>
      <b/>
      <sz val="8"/>
      <name val="Arial"/>
      <family val="2"/>
    </font>
    <font>
      <sz val="9"/>
      <color indexed="12"/>
      <name val="Times New Roman"/>
      <family val="1"/>
    </font>
    <font>
      <b/>
      <sz val="11"/>
      <name val="Helv"/>
    </font>
    <font>
      <sz val="11"/>
      <name val="‚l‚r –¾’©"/>
    </font>
    <font>
      <b/>
      <sz val="10"/>
      <name val="Times New Roman"/>
      <family val="1"/>
    </font>
    <font>
      <sz val="8"/>
      <name val="Helv"/>
    </font>
    <font>
      <sz val="10"/>
      <color indexed="12"/>
      <name val="MS Sans Serif"/>
      <family val="2"/>
    </font>
    <font>
      <b/>
      <sz val="12"/>
      <name val="MS Sans Serif"/>
      <family val="2"/>
    </font>
    <font>
      <b/>
      <sz val="8"/>
      <color indexed="8"/>
      <name val="Helv"/>
    </font>
    <font>
      <sz val="24"/>
      <color indexed="13"/>
      <name val="Helv"/>
    </font>
    <font>
      <sz val="12"/>
      <color indexed="13"/>
      <name val="Helv"/>
    </font>
    <font>
      <sz val="8"/>
      <color indexed="10"/>
      <name val="Arial Narrow"/>
      <family val="2"/>
    </font>
    <font>
      <sz val="10"/>
      <color indexed="8"/>
      <name val="MS Sans Serif"/>
      <family val="2"/>
    </font>
    <font>
      <b/>
      <sz val="10"/>
      <name val="Verdana"/>
      <family val="2"/>
    </font>
    <font>
      <i/>
      <sz val="10"/>
      <color rgb="FF0070C0"/>
      <name val="Verdana"/>
      <family val="2"/>
    </font>
    <font>
      <sz val="10"/>
      <color rgb="FF0070C0"/>
      <name val="Verdana"/>
      <family val="2"/>
    </font>
    <font>
      <b/>
      <sz val="14"/>
      <color indexed="60"/>
      <name val="Calibri"/>
      <family val="2"/>
    </font>
    <font>
      <b/>
      <sz val="11"/>
      <color indexed="8"/>
      <name val="Calibri"/>
      <family val="2"/>
    </font>
    <font>
      <sz val="11"/>
      <color rgb="FF0070C0"/>
      <name val="Calibri"/>
      <family val="2"/>
    </font>
    <font>
      <i/>
      <sz val="11"/>
      <color theme="7"/>
      <name val="Calibri"/>
      <family val="2"/>
    </font>
    <font>
      <i/>
      <sz val="11"/>
      <color rgb="FF0070C0"/>
      <name val="Calibri"/>
      <family val="2"/>
    </font>
    <font>
      <i/>
      <sz val="10"/>
      <name val="Verdana"/>
      <family val="2"/>
    </font>
    <font>
      <b/>
      <i/>
      <sz val="11"/>
      <color rgb="FF0070C0"/>
      <name val="Calibri"/>
      <family val="2"/>
    </font>
    <font>
      <b/>
      <sz val="11"/>
      <color theme="1"/>
      <name val="Calibri"/>
      <family val="2"/>
      <scheme val="minor"/>
    </font>
    <font>
      <b/>
      <i/>
      <sz val="10"/>
      <color theme="1"/>
      <name val="Verdana"/>
      <family val="2"/>
    </font>
    <font>
      <b/>
      <i/>
      <sz val="10"/>
      <name val="Verdana"/>
      <family val="2"/>
    </font>
    <font>
      <i/>
      <sz val="11"/>
      <color indexed="8"/>
      <name val="Calibri"/>
      <family val="2"/>
    </font>
    <font>
      <sz val="11"/>
      <name val="Calibri"/>
      <family val="2"/>
    </font>
    <font>
      <b/>
      <u/>
      <sz val="11"/>
      <color indexed="8"/>
      <name val="Calibri"/>
      <family val="2"/>
    </font>
    <font>
      <i/>
      <sz val="10"/>
      <color indexed="8"/>
      <name val="Calibri"/>
      <family val="2"/>
    </font>
    <font>
      <b/>
      <sz val="11"/>
      <color theme="0"/>
      <name val="Calibri"/>
      <family val="2"/>
      <scheme val="minor"/>
    </font>
    <font>
      <b/>
      <sz val="10"/>
      <color theme="0"/>
      <name val="Verdana"/>
      <family val="2"/>
    </font>
    <font>
      <sz val="10"/>
      <color theme="0"/>
      <name val="Verdana"/>
      <family val="2"/>
    </font>
    <font>
      <sz val="11"/>
      <name val="Calibri"/>
      <family val="2"/>
      <scheme val="minor"/>
    </font>
    <font>
      <i/>
      <sz val="11"/>
      <color theme="1"/>
      <name val="Calibri"/>
      <family val="2"/>
      <scheme val="minor"/>
    </font>
    <font>
      <b/>
      <i/>
      <sz val="11"/>
      <color theme="0"/>
      <name val="Calibri"/>
      <family val="2"/>
      <scheme val="minor"/>
    </font>
    <font>
      <b/>
      <sz val="11"/>
      <name val="Calibri"/>
      <family val="2"/>
      <scheme val="minor"/>
    </font>
    <font>
      <sz val="9"/>
      <name val="Verdana"/>
      <family val="2"/>
    </font>
    <font>
      <sz val="10"/>
      <color rgb="FFC00000"/>
      <name val="Verdana"/>
      <family val="2"/>
    </font>
    <font>
      <b/>
      <sz val="11"/>
      <color rgb="FFC00000"/>
      <name val="Calibri"/>
      <family val="2"/>
      <scheme val="minor"/>
    </font>
    <font>
      <i/>
      <sz val="10"/>
      <color rgb="FFC00000"/>
      <name val="Verdana"/>
      <family val="2"/>
    </font>
    <font>
      <i/>
      <sz val="10"/>
      <color rgb="FF92D050"/>
      <name val="Verdana"/>
      <family val="2"/>
    </font>
    <font>
      <b/>
      <i/>
      <sz val="10"/>
      <color rgb="FF0070C0"/>
      <name val="Verdana"/>
      <family val="2"/>
    </font>
    <font>
      <sz val="11"/>
      <color rgb="FFC00000"/>
      <name val="Calibri"/>
      <family val="2"/>
    </font>
    <font>
      <sz val="10"/>
      <color theme="1"/>
      <name val="Verdana"/>
      <family val="2"/>
    </font>
    <font>
      <b/>
      <sz val="10"/>
      <color theme="1"/>
      <name val="Verdana"/>
      <family val="2"/>
    </font>
    <font>
      <b/>
      <u/>
      <sz val="10"/>
      <color theme="1"/>
      <name val="Verdana"/>
      <family val="2"/>
    </font>
    <font>
      <sz val="10"/>
      <color theme="5"/>
      <name val="Verdana"/>
      <family val="2"/>
    </font>
    <font>
      <sz val="12"/>
      <color theme="1"/>
      <name val="Calibri"/>
      <family val="2"/>
      <scheme val="minor"/>
    </font>
    <font>
      <b/>
      <sz val="12"/>
      <color theme="1"/>
      <name val="Calibri"/>
      <family val="2"/>
      <scheme val="minor"/>
    </font>
    <font>
      <sz val="12"/>
      <name val="Calibri"/>
      <family val="2"/>
      <scheme val="minor"/>
    </font>
    <font>
      <i/>
      <sz val="12"/>
      <color theme="1"/>
      <name val="Calibri"/>
      <family val="2"/>
      <scheme val="minor"/>
    </font>
    <font>
      <sz val="12"/>
      <color rgb="FF006100"/>
      <name val="Calibri"/>
      <family val="2"/>
      <scheme val="minor"/>
    </font>
    <font>
      <sz val="9"/>
      <color indexed="81"/>
      <name val="Tahoma"/>
      <family val="2"/>
    </font>
    <font>
      <sz val="11"/>
      <name val="Arial"/>
      <family val="2"/>
    </font>
    <font>
      <sz val="9"/>
      <color theme="1"/>
      <name val="Trebuchet MS"/>
      <family val="2"/>
    </font>
    <font>
      <sz val="8"/>
      <color theme="1"/>
      <name val="Verdana"/>
      <family val="2"/>
    </font>
    <font>
      <b/>
      <sz val="8"/>
      <color theme="1"/>
      <name val="Verdana"/>
      <family val="2"/>
    </font>
    <font>
      <b/>
      <i/>
      <u/>
      <sz val="10"/>
      <name val="Verdana"/>
      <family val="2"/>
    </font>
    <font>
      <sz val="11"/>
      <color rgb="FFC00000"/>
      <name val="Calibri"/>
      <family val="2"/>
      <scheme val="minor"/>
    </font>
    <font>
      <i/>
      <sz val="10"/>
      <color theme="1"/>
      <name val="Calibri"/>
      <family val="2"/>
      <scheme val="minor"/>
    </font>
    <font>
      <b/>
      <sz val="8"/>
      <color indexed="81"/>
      <name val="Tahoma"/>
      <family val="2"/>
    </font>
    <font>
      <sz val="8"/>
      <color indexed="81"/>
      <name val="Tahoma"/>
      <family val="2"/>
    </font>
    <font>
      <sz val="11"/>
      <color theme="0"/>
      <name val="Calibri"/>
      <family val="2"/>
    </font>
    <font>
      <i/>
      <sz val="11"/>
      <name val="Calibri"/>
      <family val="2"/>
    </font>
    <font>
      <b/>
      <sz val="12"/>
      <name val="Calibri"/>
      <family val="2"/>
      <scheme val="minor"/>
    </font>
    <font>
      <b/>
      <sz val="6"/>
      <name val="Arial"/>
      <family val="2"/>
    </font>
    <font>
      <i/>
      <sz val="8"/>
      <name val="Arial"/>
      <family val="2"/>
    </font>
    <font>
      <sz val="8"/>
      <color indexed="12"/>
      <name val="Tms Rmn"/>
      <family val="1"/>
    </font>
    <font>
      <sz val="10"/>
      <color indexed="18"/>
      <name val="Times New Roman"/>
      <family val="1"/>
    </font>
    <font>
      <sz val="16"/>
      <name val="Arial"/>
      <family val="2"/>
    </font>
    <font>
      <sz val="9"/>
      <color indexed="8"/>
      <name val="Trebuchet MS"/>
      <family val="2"/>
    </font>
    <font>
      <sz val="16"/>
      <color indexed="61"/>
      <name val="Century Schoolbook"/>
      <family val="1"/>
    </font>
    <font>
      <sz val="10"/>
      <color indexed="17"/>
      <name val="Helvetica"/>
      <family val="2"/>
    </font>
    <font>
      <sz val="8"/>
      <color indexed="14"/>
      <name val="Times New Roman"/>
      <family val="1"/>
    </font>
    <font>
      <i/>
      <sz val="10"/>
      <name val="Arial"/>
      <family val="2"/>
    </font>
    <font>
      <sz val="9"/>
      <name val="Arial"/>
      <family val="2"/>
    </font>
    <font>
      <b/>
      <sz val="10"/>
      <name val="Arial"/>
      <family val="2"/>
    </font>
    <font>
      <b/>
      <sz val="9"/>
      <name val="Arial"/>
      <family val="2"/>
    </font>
    <font>
      <i/>
      <sz val="14"/>
      <name val="Arial"/>
      <family val="2"/>
    </font>
    <font>
      <sz val="12"/>
      <name val="Arial"/>
      <family val="2"/>
    </font>
    <font>
      <i/>
      <sz val="11"/>
      <name val="Arial"/>
      <family val="2"/>
    </font>
    <font>
      <b/>
      <sz val="10"/>
      <color indexed="18"/>
      <name val="Symbol"/>
      <family val="1"/>
      <charset val="2"/>
    </font>
    <font>
      <b/>
      <sz val="13"/>
      <color indexed="62"/>
      <name val="Arial"/>
      <family val="2"/>
    </font>
    <font>
      <b/>
      <sz val="8"/>
      <color indexed="8"/>
      <name val="Wingdings"/>
      <charset val="2"/>
    </font>
    <font>
      <b/>
      <sz val="8"/>
      <color indexed="10"/>
      <name val="Wingdings"/>
      <charset val="2"/>
    </font>
    <font>
      <b/>
      <sz val="8"/>
      <color indexed="9"/>
      <name val="Wingdings"/>
      <charset val="2"/>
    </font>
    <font>
      <sz val="11"/>
      <color rgb="FFCC3300"/>
      <name val="Calibri"/>
      <family val="2"/>
      <scheme val="minor"/>
    </font>
    <font>
      <sz val="10"/>
      <color rgb="FFCC3300"/>
      <name val="Verdana"/>
      <family val="2"/>
    </font>
    <font>
      <sz val="10"/>
      <color indexed="8"/>
      <name val="Verdana"/>
      <family val="2"/>
    </font>
    <font>
      <b/>
      <sz val="9"/>
      <name val="Verdana"/>
      <family val="2"/>
    </font>
    <font>
      <b/>
      <sz val="14"/>
      <color theme="1"/>
      <name val="Calibri"/>
      <family val="2"/>
      <scheme val="minor"/>
    </font>
    <font>
      <i/>
      <sz val="12"/>
      <name val="Calibri"/>
      <family val="2"/>
      <scheme val="minor"/>
    </font>
    <font>
      <b/>
      <sz val="12"/>
      <color rgb="FF0070C0"/>
      <name val="Calibri"/>
      <family val="2"/>
      <scheme val="minor"/>
    </font>
    <font>
      <sz val="12"/>
      <name val="Verdana"/>
      <family val="2"/>
    </font>
    <font>
      <sz val="12"/>
      <color rgb="FFCC3300"/>
      <name val="Calibri"/>
      <family val="2"/>
      <scheme val="minor"/>
    </font>
    <font>
      <sz val="11"/>
      <color rgb="FFCC3300"/>
      <name val="Calibri"/>
      <family val="2"/>
    </font>
    <font>
      <b/>
      <sz val="9"/>
      <color theme="1"/>
      <name val="Verdana"/>
      <family val="2"/>
    </font>
    <font>
      <b/>
      <sz val="12"/>
      <color theme="3"/>
      <name val="Calibri"/>
      <family val="2"/>
      <scheme val="minor"/>
    </font>
    <font>
      <sz val="12"/>
      <color theme="5"/>
      <name val="Calibri"/>
      <family val="2"/>
      <scheme val="minor"/>
    </font>
    <font>
      <i/>
      <sz val="12"/>
      <color theme="5"/>
      <name val="Calibri"/>
      <family val="2"/>
      <scheme val="minor"/>
    </font>
    <font>
      <sz val="10"/>
      <color rgb="FF000000"/>
      <name val="Verdana"/>
      <family val="2"/>
    </font>
    <font>
      <b/>
      <sz val="10"/>
      <color indexed="8"/>
      <name val="Verdana"/>
      <family val="2"/>
    </font>
    <font>
      <b/>
      <sz val="11"/>
      <name val="Verdana"/>
      <family val="2"/>
    </font>
    <font>
      <b/>
      <sz val="12"/>
      <color rgb="FFC00000"/>
      <name val="Calibri"/>
      <family val="2"/>
      <scheme val="minor"/>
    </font>
    <font>
      <sz val="11"/>
      <color theme="0"/>
      <name val="Calibri"/>
      <family val="2"/>
      <scheme val="minor"/>
    </font>
    <font>
      <b/>
      <u/>
      <sz val="14"/>
      <color indexed="12"/>
      <name val="Calibri"/>
      <family val="2"/>
    </font>
    <font>
      <b/>
      <sz val="11"/>
      <color indexed="12"/>
      <name val="Calibri"/>
      <family val="2"/>
    </font>
    <font>
      <b/>
      <sz val="11.05"/>
      <color indexed="12"/>
      <name val="Calibri"/>
      <family val="2"/>
    </font>
    <font>
      <b/>
      <sz val="16"/>
      <color indexed="12"/>
      <name val="Calibri"/>
      <family val="2"/>
    </font>
    <font>
      <b/>
      <sz val="14"/>
      <color indexed="12"/>
      <name val="Calibri"/>
      <family val="2"/>
    </font>
    <font>
      <b/>
      <sz val="20"/>
      <color indexed="12"/>
      <name val="Calibri"/>
      <family val="2"/>
    </font>
    <font>
      <b/>
      <u/>
      <sz val="11"/>
      <color indexed="12"/>
      <name val="Calibri"/>
      <family val="2"/>
    </font>
    <font>
      <b/>
      <sz val="16"/>
      <color indexed="10"/>
      <name val="Calibri"/>
      <family val="2"/>
    </font>
    <font>
      <b/>
      <sz val="18"/>
      <color indexed="10"/>
      <name val="Calibri"/>
      <family val="2"/>
    </font>
    <font>
      <b/>
      <sz val="14"/>
      <color indexed="10"/>
      <name val="Calibri"/>
      <family val="2"/>
    </font>
    <font>
      <b/>
      <sz val="12"/>
      <color indexed="10"/>
      <name val="Calibri"/>
      <family val="2"/>
    </font>
    <font>
      <b/>
      <sz val="11.05"/>
      <color indexed="8"/>
      <name val="Calibri"/>
      <family val="2"/>
    </font>
    <font>
      <b/>
      <sz val="11"/>
      <color indexed="10"/>
      <name val="Calibri"/>
      <family val="2"/>
    </font>
    <font>
      <u/>
      <sz val="11.05"/>
      <color indexed="8"/>
      <name val="Calibri"/>
      <family val="2"/>
    </font>
    <font>
      <b/>
      <sz val="9"/>
      <name val="Tahoma"/>
      <family val="2"/>
    </font>
    <font>
      <b/>
      <sz val="9"/>
      <color indexed="12"/>
      <name val="Tahoma"/>
      <family val="2"/>
    </font>
    <font>
      <b/>
      <u/>
      <sz val="10"/>
      <color indexed="8"/>
      <name val="Calibri"/>
      <family val="2"/>
    </font>
    <font>
      <b/>
      <sz val="10"/>
      <color indexed="8"/>
      <name val="Calibri"/>
      <family val="2"/>
    </font>
    <font>
      <sz val="10"/>
      <color indexed="8"/>
      <name val="Calibri"/>
      <family val="2"/>
    </font>
  </fonts>
  <fills count="53">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tint="-9.9978637043366805E-2"/>
        <bgColor indexed="64"/>
      </patternFill>
    </fill>
    <fill>
      <patternFill patternType="lightGray">
        <fgColor indexed="12"/>
      </patternFill>
    </fill>
    <fill>
      <patternFill patternType="solid">
        <fgColor indexed="22"/>
        <bgColor indexed="64"/>
      </patternFill>
    </fill>
    <fill>
      <patternFill patternType="solid">
        <fgColor indexed="26"/>
        <bgColor indexed="64"/>
      </patternFill>
    </fill>
    <fill>
      <patternFill patternType="solid">
        <fgColor indexed="13"/>
      </patternFill>
    </fill>
    <fill>
      <patternFill patternType="solid">
        <fgColor indexed="22"/>
      </patternFill>
    </fill>
    <fill>
      <patternFill patternType="solid">
        <fgColor indexed="42"/>
        <bgColor indexed="64"/>
      </patternFill>
    </fill>
    <fill>
      <patternFill patternType="solid">
        <fgColor indexed="41"/>
        <bgColor indexed="64"/>
      </patternFill>
    </fill>
    <fill>
      <patternFill patternType="solid">
        <fgColor indexed="44"/>
        <bgColor indexed="64"/>
      </patternFill>
    </fill>
    <fill>
      <patternFill patternType="mediumGray">
        <fgColor indexed="22"/>
      </patternFill>
    </fill>
    <fill>
      <patternFill patternType="solid">
        <fgColor indexed="12"/>
      </patternFill>
    </fill>
    <fill>
      <patternFill patternType="solid">
        <fgColor theme="6" tint="0.79998168889431442"/>
        <bgColor indexed="64"/>
      </patternFill>
    </fill>
    <fill>
      <patternFill patternType="solid">
        <fgColor theme="2"/>
        <bgColor indexed="64"/>
      </patternFill>
    </fill>
    <fill>
      <patternFill patternType="solid">
        <fgColor theme="4" tint="-0.249977111117893"/>
        <bgColor indexed="64"/>
      </patternFill>
    </fill>
    <fill>
      <patternFill patternType="solid">
        <fgColor theme="8" tint="-0.499984740745262"/>
        <bgColor indexed="64"/>
      </patternFill>
    </fill>
    <fill>
      <patternFill patternType="solid">
        <fgColor rgb="FFFBFED0"/>
        <bgColor indexed="64"/>
      </patternFill>
    </fill>
    <fill>
      <patternFill patternType="solid">
        <fgColor rgb="FFC6EFCE"/>
      </patternFill>
    </fill>
    <fill>
      <patternFill patternType="solid">
        <fgColor theme="5" tint="0.59999389629810485"/>
        <bgColor indexed="64"/>
      </patternFill>
    </fill>
    <fill>
      <patternFill patternType="solid">
        <fgColor theme="3"/>
        <bgColor indexed="64"/>
      </patternFill>
    </fill>
    <fill>
      <patternFill patternType="solid">
        <fgColor rgb="FFFFFFCC"/>
        <bgColor indexed="64"/>
      </patternFill>
    </fill>
    <fill>
      <patternFill patternType="solid">
        <fgColor theme="9" tint="0.39997558519241921"/>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indexed="49"/>
        <bgColor indexed="64"/>
      </patternFill>
    </fill>
    <fill>
      <patternFill patternType="solid">
        <fgColor rgb="FFFFFF00"/>
        <bgColor indexed="64"/>
      </patternFill>
    </fill>
    <fill>
      <patternFill patternType="solid">
        <fgColor indexed="37"/>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rgb="FFFFFF99"/>
        <bgColor indexed="64"/>
      </patternFill>
    </fill>
    <fill>
      <patternFill patternType="solid">
        <fgColor theme="3" tint="-0.249977111117893"/>
        <bgColor indexed="64"/>
      </patternFill>
    </fill>
    <fill>
      <patternFill patternType="solid">
        <fgColor indexed="11"/>
        <bgColor indexed="49"/>
      </patternFill>
    </fill>
    <fill>
      <patternFill patternType="solid">
        <fgColor indexed="15"/>
        <bgColor indexed="35"/>
      </patternFill>
    </fill>
    <fill>
      <patternFill patternType="solid">
        <fgColor indexed="13"/>
        <bgColor indexed="34"/>
      </patternFill>
    </fill>
    <fill>
      <patternFill patternType="solid">
        <fgColor indexed="40"/>
        <bgColor indexed="49"/>
      </patternFill>
    </fill>
    <fill>
      <patternFill patternType="solid">
        <fgColor indexed="42"/>
        <bgColor indexed="31"/>
      </patternFill>
    </fill>
    <fill>
      <patternFill patternType="solid">
        <fgColor indexed="47"/>
        <bgColor indexed="22"/>
      </patternFill>
    </fill>
    <fill>
      <patternFill patternType="solid">
        <fgColor indexed="24"/>
        <bgColor indexed="44"/>
      </patternFill>
    </fill>
    <fill>
      <patternFill patternType="solid">
        <fgColor indexed="44"/>
        <bgColor indexed="24"/>
      </patternFill>
    </fill>
    <fill>
      <patternFill patternType="solid">
        <fgColor indexed="23"/>
        <bgColor indexed="55"/>
      </patternFill>
    </fill>
    <fill>
      <patternFill patternType="solid">
        <fgColor rgb="FF00B0F0"/>
        <bgColor indexed="34"/>
      </patternFill>
    </fill>
    <fill>
      <patternFill patternType="solid">
        <fgColor indexed="51"/>
        <bgColor indexed="52"/>
      </patternFill>
    </fill>
    <fill>
      <patternFill patternType="solid">
        <fgColor indexed="54"/>
        <bgColor indexed="23"/>
      </patternFill>
    </fill>
    <fill>
      <patternFill patternType="solid">
        <fgColor indexed="25"/>
        <bgColor indexed="60"/>
      </patternFill>
    </fill>
    <fill>
      <patternFill patternType="solid">
        <fgColor indexed="61"/>
        <bgColor indexed="62"/>
      </patternFill>
    </fill>
    <fill>
      <patternFill patternType="solid">
        <fgColor indexed="10"/>
        <bgColor indexed="60"/>
      </patternFill>
    </fill>
  </fills>
  <borders count="5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8"/>
      </left>
      <right style="thin">
        <color indexed="8"/>
      </right>
      <top style="double">
        <color indexed="8"/>
      </top>
      <bottom style="thin">
        <color indexed="8"/>
      </bottom>
      <diagonal/>
    </border>
    <border>
      <left style="thin">
        <color indexed="64"/>
      </left>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auto="1"/>
      </top>
      <bottom/>
      <diagonal/>
    </border>
    <border>
      <left/>
      <right/>
      <top/>
      <bottom style="thin">
        <color indexed="8"/>
      </bottom>
      <diagonal/>
    </border>
    <border>
      <left/>
      <right/>
      <top style="thin">
        <color indexed="8"/>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9"/>
      </left>
      <right style="thin">
        <color indexed="9"/>
      </right>
      <top style="thin">
        <color indexed="9"/>
      </top>
      <bottom style="thin">
        <color indexed="9"/>
      </bottom>
      <diagonal/>
    </border>
    <border>
      <left style="double">
        <color indexed="64"/>
      </left>
      <right style="double">
        <color indexed="64"/>
      </right>
      <top style="double">
        <color indexed="64"/>
      </top>
      <bottom style="double">
        <color indexed="64"/>
      </bottom>
      <diagonal/>
    </border>
    <border>
      <left/>
      <right/>
      <top/>
      <bottom style="medium">
        <color indexed="61"/>
      </bottom>
      <diagonal/>
    </border>
    <border>
      <left/>
      <right/>
      <top style="thin">
        <color indexed="64"/>
      </top>
      <bottom style="double">
        <color indexed="64"/>
      </bottom>
      <diagonal/>
    </border>
    <border>
      <left/>
      <right/>
      <top style="thin">
        <color indexed="64"/>
      </top>
      <bottom style="medium">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bottom style="medium">
        <color indexed="62"/>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top style="thin">
        <color auto="1"/>
      </top>
      <bottom/>
      <diagonal/>
    </border>
    <border>
      <left style="thin">
        <color indexed="8"/>
      </left>
      <right/>
      <top style="thin">
        <color indexed="8"/>
      </top>
      <bottom/>
      <diagonal/>
    </border>
    <border>
      <left style="thin">
        <color indexed="8"/>
      </left>
      <right/>
      <top style="thin">
        <color indexed="8"/>
      </top>
      <bottom style="thin">
        <color indexed="8"/>
      </bottom>
      <diagonal/>
    </border>
    <border>
      <left style="thin">
        <color indexed="8"/>
      </left>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s>
  <cellStyleXfs count="5928">
    <xf numFmtId="0" fontId="0" fillId="0" borderId="0"/>
    <xf numFmtId="165" fontId="16" fillId="0" borderId="0" applyFont="0" applyFill="0" applyBorder="0" applyAlignment="0" applyProtection="0"/>
    <xf numFmtId="9" fontId="16" fillId="0" borderId="0" applyFont="0" applyFill="0" applyBorder="0" applyAlignment="0" applyProtection="0"/>
    <xf numFmtId="0" fontId="15" fillId="0" borderId="0"/>
    <xf numFmtId="9" fontId="15" fillId="0" borderId="0" applyFont="0" applyFill="0" applyBorder="0" applyAlignment="0" applyProtection="0"/>
    <xf numFmtId="165" fontId="14" fillId="0" borderId="0" applyFont="0" applyFill="0" applyBorder="0" applyAlignment="0" applyProtection="0"/>
    <xf numFmtId="9" fontId="14" fillId="0" borderId="0" applyFont="0" applyFill="0" applyBorder="0" applyAlignment="0" applyProtection="0"/>
    <xf numFmtId="0" fontId="14" fillId="0" borderId="0"/>
    <xf numFmtId="165" fontId="14" fillId="0" borderId="0" applyFont="0" applyFill="0" applyBorder="0" applyAlignment="0" applyProtection="0"/>
    <xf numFmtId="0" fontId="17" fillId="0" borderId="0" applyNumberFormat="0" applyFill="0" applyBorder="0" applyAlignment="0" applyProtection="0"/>
    <xf numFmtId="165" fontId="17" fillId="0" borderId="0" applyFont="0" applyFill="0" applyBorder="0" applyAlignment="0" applyProtection="0"/>
    <xf numFmtId="0" fontId="18" fillId="0" borderId="0"/>
    <xf numFmtId="0" fontId="17" fillId="0" borderId="0" applyNumberFormat="0" applyFill="0" applyBorder="0" applyAlignment="0" applyProtection="0"/>
    <xf numFmtId="0" fontId="18" fillId="0" borderId="0"/>
    <xf numFmtId="165" fontId="17" fillId="0" borderId="0" applyFont="0" applyFill="0" applyBorder="0" applyAlignment="0" applyProtection="0"/>
    <xf numFmtId="0" fontId="18" fillId="0" borderId="0"/>
    <xf numFmtId="0" fontId="18" fillId="0" borderId="0"/>
    <xf numFmtId="0" fontId="17" fillId="0" borderId="0"/>
    <xf numFmtId="0" fontId="17" fillId="0" borderId="0"/>
    <xf numFmtId="0" fontId="17" fillId="0" borderId="0"/>
    <xf numFmtId="165" fontId="17" fillId="0" borderId="0" applyFont="0" applyFill="0" applyBorder="0" applyAlignment="0" applyProtection="0"/>
    <xf numFmtId="165" fontId="17" fillId="0" borderId="0" applyFont="0" applyFill="0" applyBorder="0" applyAlignment="0" applyProtection="0"/>
    <xf numFmtId="0" fontId="17" fillId="0" borderId="0"/>
    <xf numFmtId="165" fontId="17" fillId="0" borderId="0" applyFont="0" applyFill="0" applyBorder="0" applyAlignment="0" applyProtection="0"/>
    <xf numFmtId="0" fontId="17" fillId="0" borderId="0"/>
    <xf numFmtId="0" fontId="17" fillId="0" borderId="0"/>
    <xf numFmtId="165" fontId="17" fillId="0" borderId="0" applyFont="0" applyFill="0" applyBorder="0" applyAlignment="0" applyProtection="0"/>
    <xf numFmtId="165" fontId="17" fillId="0" borderId="0" applyFont="0" applyFill="0" applyBorder="0" applyAlignment="0" applyProtection="0"/>
    <xf numFmtId="0" fontId="17" fillId="0" borderId="0" applyNumberFormat="0" applyFill="0" applyBorder="0" applyAlignment="0" applyProtection="0"/>
    <xf numFmtId="0" fontId="17" fillId="0" borderId="0"/>
    <xf numFmtId="0" fontId="17" fillId="0" borderId="0"/>
    <xf numFmtId="0" fontId="17" fillId="0" borderId="0" applyNumberFormat="0" applyFill="0" applyBorder="0" applyAlignment="0" applyProtection="0"/>
    <xf numFmtId="0" fontId="17" fillId="0" borderId="0"/>
    <xf numFmtId="0" fontId="17" fillId="0" borderId="0"/>
    <xf numFmtId="0" fontId="17" fillId="0" borderId="0"/>
    <xf numFmtId="0" fontId="17" fillId="0" borderId="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7" fillId="0" borderId="0"/>
    <xf numFmtId="0" fontId="17" fillId="0" borderId="0" applyNumberFormat="0" applyFill="0" applyBorder="0" applyAlignment="0" applyProtection="0"/>
    <xf numFmtId="0" fontId="17" fillId="0" borderId="0"/>
    <xf numFmtId="0" fontId="17" fillId="0" borderId="0"/>
    <xf numFmtId="0" fontId="19" fillId="0" borderId="0">
      <alignment horizontal="right"/>
    </xf>
    <xf numFmtId="0" fontId="20" fillId="0" borderId="0">
      <alignment horizontal="center" wrapText="1"/>
      <protection locked="0"/>
    </xf>
    <xf numFmtId="168" fontId="20" fillId="0" borderId="0" applyFont="0" applyFill="0" applyBorder="0" applyAlignment="0" applyProtection="0"/>
    <xf numFmtId="0" fontId="21" fillId="0" borderId="0" applyFill="0" applyBorder="0" applyAlignment="0"/>
    <xf numFmtId="169" fontId="17" fillId="0" borderId="0" applyFill="0" applyBorder="0" applyAlignment="0"/>
    <xf numFmtId="170" fontId="17" fillId="0" borderId="0" applyFill="0" applyBorder="0" applyAlignment="0"/>
    <xf numFmtId="171" fontId="17" fillId="0" borderId="0" applyFill="0" applyBorder="0" applyAlignment="0"/>
    <xf numFmtId="172" fontId="17" fillId="0" borderId="0" applyFill="0" applyBorder="0" applyAlignment="0"/>
    <xf numFmtId="165" fontId="17" fillId="0" borderId="0" applyFill="0" applyBorder="0" applyAlignment="0"/>
    <xf numFmtId="173" fontId="17" fillId="0" borderId="0" applyFill="0" applyBorder="0" applyAlignment="0"/>
    <xf numFmtId="169" fontId="17" fillId="0" borderId="0" applyFill="0" applyBorder="0" applyAlignment="0"/>
    <xf numFmtId="0" fontId="22" fillId="0" borderId="0"/>
    <xf numFmtId="0" fontId="23" fillId="0" borderId="0">
      <alignment horizontal="center" wrapText="1"/>
      <protection hidden="1"/>
    </xf>
    <xf numFmtId="174" fontId="17" fillId="0" borderId="0"/>
    <xf numFmtId="174" fontId="17" fillId="0" borderId="0"/>
    <xf numFmtId="174" fontId="17" fillId="0" borderId="0"/>
    <xf numFmtId="174" fontId="17" fillId="0" borderId="0"/>
    <xf numFmtId="174" fontId="17" fillId="0" borderId="0"/>
    <xf numFmtId="174" fontId="17" fillId="0" borderId="0"/>
    <xf numFmtId="174" fontId="17" fillId="0" borderId="0"/>
    <xf numFmtId="174" fontId="17" fillId="0" borderId="0"/>
    <xf numFmtId="165" fontId="17" fillId="0" borderId="0" applyFont="0" applyFill="0" applyBorder="0" applyAlignment="0" applyProtection="0"/>
    <xf numFmtId="0" fontId="17" fillId="0" borderId="0" applyFont="0" applyFill="0" applyBorder="0" applyAlignment="0" applyProtection="0"/>
    <xf numFmtId="165" fontId="24" fillId="0" borderId="0" applyFont="0" applyFill="0" applyBorder="0" applyAlignment="0" applyProtection="0"/>
    <xf numFmtId="165" fontId="15" fillId="0" borderId="0" applyFont="0" applyFill="0" applyBorder="0" applyAlignment="0" applyProtection="0"/>
    <xf numFmtId="175" fontId="1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39" fontId="25" fillId="0" borderId="0" applyNumberFormat="0" applyFill="0" applyBorder="0" applyAlignment="0" applyProtection="0">
      <alignment horizontal="center"/>
    </xf>
    <xf numFmtId="0" fontId="26" fillId="7" borderId="0">
      <alignment horizontal="center" vertical="center" wrapText="1"/>
    </xf>
    <xf numFmtId="0" fontId="27" fillId="0" borderId="0" applyNumberFormat="0" applyAlignment="0">
      <alignment horizontal="left"/>
    </xf>
    <xf numFmtId="176" fontId="23" fillId="0" borderId="0" applyFill="0" applyBorder="0">
      <alignment horizontal="right"/>
      <protection locked="0"/>
    </xf>
    <xf numFmtId="169" fontId="17" fillId="0" borderId="0" applyFont="0" applyFill="0" applyBorder="0" applyAlignment="0" applyProtection="0"/>
    <xf numFmtId="177" fontId="14" fillId="0" borderId="0" applyFont="0" applyFill="0" applyBorder="0" applyAlignment="0" applyProtection="0"/>
    <xf numFmtId="0" fontId="23" fillId="0" borderId="0" applyFont="0" applyFill="0" applyBorder="0" applyAlignment="0">
      <protection locked="0"/>
    </xf>
    <xf numFmtId="178" fontId="17" fillId="8" borderId="0" applyFont="0" applyBorder="0"/>
    <xf numFmtId="0" fontId="28" fillId="0" borderId="0"/>
    <xf numFmtId="0" fontId="28" fillId="0" borderId="0"/>
    <xf numFmtId="0" fontId="28" fillId="0" borderId="13"/>
    <xf numFmtId="0" fontId="17" fillId="8" borderId="1" applyFont="0" applyFill="0" applyBorder="0"/>
    <xf numFmtId="14" fontId="19" fillId="0" borderId="0">
      <alignment horizontal="left"/>
    </xf>
    <xf numFmtId="14" fontId="21" fillId="0" borderId="0" applyFill="0" applyBorder="0" applyAlignment="0"/>
    <xf numFmtId="15" fontId="23" fillId="0" borderId="0"/>
    <xf numFmtId="38" fontId="23" fillId="0" borderId="14">
      <alignment vertical="center"/>
    </xf>
    <xf numFmtId="165" fontId="17" fillId="0" borderId="0" applyFill="0" applyBorder="0" applyAlignment="0"/>
    <xf numFmtId="169" fontId="17" fillId="0" borderId="0" applyFill="0" applyBorder="0" applyAlignment="0"/>
    <xf numFmtId="165" fontId="17" fillId="0" borderId="0" applyFill="0" applyBorder="0" applyAlignment="0"/>
    <xf numFmtId="173" fontId="17" fillId="0" borderId="0" applyFill="0" applyBorder="0" applyAlignment="0"/>
    <xf numFmtId="169" fontId="17" fillId="0" borderId="0" applyFill="0" applyBorder="0" applyAlignment="0"/>
    <xf numFmtId="0" fontId="29" fillId="0" borderId="0" applyNumberFormat="0" applyAlignment="0">
      <alignment horizontal="left"/>
    </xf>
    <xf numFmtId="179" fontId="18" fillId="0" borderId="0" applyFont="0" applyFill="0" applyBorder="0" applyAlignment="0" applyProtection="0"/>
    <xf numFmtId="38" fontId="30" fillId="8" borderId="0" applyNumberFormat="0" applyBorder="0" applyAlignment="0" applyProtection="0"/>
    <xf numFmtId="0" fontId="31" fillId="0" borderId="0">
      <alignment horizontal="left"/>
    </xf>
    <xf numFmtId="0" fontId="32" fillId="0" borderId="12" applyNumberFormat="0" applyAlignment="0" applyProtection="0">
      <alignment horizontal="left" vertical="center"/>
    </xf>
    <xf numFmtId="0" fontId="32" fillId="0" borderId="9">
      <alignment horizontal="left" vertical="center"/>
    </xf>
    <xf numFmtId="10" fontId="30" fillId="9" borderId="15" applyNumberFormat="0" applyBorder="0" applyAlignment="0" applyProtection="0"/>
    <xf numFmtId="0" fontId="23" fillId="0" borderId="0" applyFill="0" applyBorder="0">
      <alignment horizontal="right"/>
      <protection locked="0"/>
    </xf>
    <xf numFmtId="180" fontId="23" fillId="0" borderId="0" applyFill="0" applyBorder="0">
      <alignment horizontal="right"/>
      <protection locked="0"/>
    </xf>
    <xf numFmtId="0" fontId="33" fillId="10" borderId="13">
      <alignment horizontal="left" vertical="center" wrapText="1"/>
    </xf>
    <xf numFmtId="0" fontId="34" fillId="10" borderId="13"/>
    <xf numFmtId="165" fontId="17" fillId="0" borderId="0" applyFill="0" applyBorder="0" applyAlignment="0"/>
    <xf numFmtId="169" fontId="17" fillId="0" borderId="0" applyFill="0" applyBorder="0" applyAlignment="0"/>
    <xf numFmtId="165" fontId="17" fillId="0" borderId="0" applyFill="0" applyBorder="0" applyAlignment="0"/>
    <xf numFmtId="173" fontId="17" fillId="0" borderId="0" applyFill="0" applyBorder="0" applyAlignment="0"/>
    <xf numFmtId="169" fontId="17" fillId="0" borderId="0" applyFill="0" applyBorder="0" applyAlignment="0"/>
    <xf numFmtId="0" fontId="35" fillId="11" borderId="0"/>
    <xf numFmtId="1" fontId="36" fillId="0" borderId="15" applyNumberFormat="0" applyFill="0" applyBorder="0" applyAlignment="0" applyProtection="0">
      <alignment horizontal="justify"/>
      <protection locked="0"/>
    </xf>
    <xf numFmtId="38" fontId="23" fillId="0" borderId="0" applyFont="0" applyFill="0" applyBorder="0" applyAlignment="0" applyProtection="0"/>
    <xf numFmtId="40" fontId="23" fillId="0" borderId="0" applyFont="0" applyFill="0" applyBorder="0" applyAlignment="0" applyProtection="0"/>
    <xf numFmtId="0" fontId="37" fillId="0" borderId="11"/>
    <xf numFmtId="181" fontId="23" fillId="0" borderId="0" applyFont="0" applyFill="0" applyBorder="0" applyAlignment="0" applyProtection="0"/>
    <xf numFmtId="182" fontId="23" fillId="0" borderId="0" applyFont="0" applyFill="0" applyBorder="0" applyAlignment="0" applyProtection="0"/>
    <xf numFmtId="0" fontId="17" fillId="0" borderId="0"/>
    <xf numFmtId="0" fontId="15" fillId="0" borderId="0"/>
    <xf numFmtId="0" fontId="17" fillId="0" borderId="0"/>
    <xf numFmtId="0" fontId="17" fillId="0" borderId="0"/>
    <xf numFmtId="0" fontId="14" fillId="0" borderId="0"/>
    <xf numFmtId="0" fontId="14" fillId="0" borderId="0"/>
    <xf numFmtId="40" fontId="38" fillId="0" borderId="0" applyFont="0" applyFill="0" applyBorder="0" applyAlignment="0" applyProtection="0"/>
    <xf numFmtId="38" fontId="38" fillId="0" borderId="0" applyFont="0" applyFill="0" applyBorder="0" applyAlignment="0" applyProtection="0"/>
    <xf numFmtId="0" fontId="39" fillId="0" borderId="16" applyNumberFormat="0" applyAlignment="0" applyProtection="0"/>
    <xf numFmtId="0" fontId="18" fillId="12" borderId="0" applyNumberFormat="0" applyFont="0" applyBorder="0" applyAlignment="0" applyProtection="0"/>
    <xf numFmtId="0" fontId="30" fillId="13" borderId="17" applyNumberFormat="0" applyFont="0" applyBorder="0" applyAlignment="0" applyProtection="0">
      <alignment horizontal="center"/>
    </xf>
    <xf numFmtId="0" fontId="30" fillId="14" borderId="17" applyNumberFormat="0" applyFont="0" applyBorder="0" applyAlignment="0" applyProtection="0">
      <alignment horizontal="center"/>
    </xf>
    <xf numFmtId="0" fontId="18" fillId="0" borderId="18" applyNumberFormat="0" applyAlignment="0" applyProtection="0"/>
    <xf numFmtId="0" fontId="18" fillId="0" borderId="19" applyNumberFormat="0" applyAlignment="0" applyProtection="0"/>
    <xf numFmtId="0" fontId="39" fillId="0" borderId="20" applyNumberFormat="0" applyAlignment="0" applyProtection="0"/>
    <xf numFmtId="14" fontId="20" fillId="0" borderId="0">
      <alignment horizontal="center" wrapText="1"/>
      <protection locked="0"/>
    </xf>
    <xf numFmtId="172" fontId="17" fillId="0" borderId="0" applyFont="0" applyFill="0" applyBorder="0" applyAlignment="0" applyProtection="0"/>
    <xf numFmtId="183" fontId="17" fillId="0" borderId="0" applyFont="0" applyFill="0" applyBorder="0" applyAlignment="0" applyProtection="0"/>
    <xf numFmtId="10" fontId="17"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84" fontId="23" fillId="0" borderId="0" applyFill="0" applyBorder="0">
      <alignment horizontal="right"/>
      <protection locked="0"/>
    </xf>
    <xf numFmtId="165" fontId="17" fillId="0" borderId="0" applyFill="0" applyBorder="0" applyAlignment="0"/>
    <xf numFmtId="169" fontId="17" fillId="0" borderId="0" applyFill="0" applyBorder="0" applyAlignment="0"/>
    <xf numFmtId="165" fontId="17" fillId="0" borderId="0" applyFill="0" applyBorder="0" applyAlignment="0"/>
    <xf numFmtId="173" fontId="17" fillId="0" borderId="0" applyFill="0" applyBorder="0" applyAlignment="0"/>
    <xf numFmtId="169" fontId="17" fillId="0" borderId="0" applyFill="0" applyBorder="0" applyAlignment="0"/>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33" fillId="0" borderId="11">
      <alignment horizontal="center"/>
    </xf>
    <xf numFmtId="3" fontId="23" fillId="0" borderId="0" applyFont="0" applyFill="0" applyBorder="0" applyAlignment="0" applyProtection="0"/>
    <xf numFmtId="0" fontId="23" fillId="15" borderId="0" applyNumberFormat="0" applyFont="0" applyBorder="0" applyAlignment="0" applyProtection="0"/>
    <xf numFmtId="185" fontId="23" fillId="0" borderId="0" applyFill="0" applyBorder="0">
      <alignment horizontal="right"/>
      <protection locked="0"/>
    </xf>
    <xf numFmtId="186" fontId="23" fillId="0" borderId="0">
      <alignment horizontal="right"/>
      <protection locked="0"/>
    </xf>
    <xf numFmtId="0" fontId="28" fillId="0" borderId="0"/>
    <xf numFmtId="0" fontId="28" fillId="0" borderId="0"/>
    <xf numFmtId="14" fontId="40" fillId="0" borderId="0" applyNumberFormat="0" applyFill="0" applyBorder="0" applyAlignment="0" applyProtection="0">
      <alignment horizontal="left"/>
    </xf>
    <xf numFmtId="187" fontId="41" fillId="0" borderId="0" applyFill="0" applyBorder="0" applyProtection="0">
      <alignment horizontal="right"/>
      <protection hidden="1"/>
    </xf>
    <xf numFmtId="0" fontId="42" fillId="7" borderId="15">
      <alignment horizontal="center" vertical="center" wrapText="1"/>
      <protection hidden="1"/>
    </xf>
    <xf numFmtId="188" fontId="23" fillId="0" borderId="0">
      <protection locked="0"/>
    </xf>
    <xf numFmtId="0" fontId="30" fillId="0" borderId="0"/>
    <xf numFmtId="0" fontId="30" fillId="0" borderId="0"/>
    <xf numFmtId="0" fontId="30" fillId="0" borderId="0"/>
    <xf numFmtId="0" fontId="30" fillId="0" borderId="0"/>
    <xf numFmtId="0" fontId="30" fillId="0" borderId="0"/>
    <xf numFmtId="0" fontId="17" fillId="0" borderId="0"/>
    <xf numFmtId="0" fontId="37" fillId="0" borderId="0"/>
    <xf numFmtId="40" fontId="43" fillId="0" borderId="0" applyBorder="0">
      <alignment horizontal="right"/>
    </xf>
    <xf numFmtId="0" fontId="28" fillId="0" borderId="13"/>
    <xf numFmtId="0" fontId="28" fillId="0" borderId="13"/>
    <xf numFmtId="49" fontId="21" fillId="0" borderId="0" applyFill="0" applyBorder="0" applyAlignment="0"/>
    <xf numFmtId="189" fontId="17" fillId="0" borderId="0" applyFill="0" applyBorder="0" applyAlignment="0"/>
    <xf numFmtId="190" fontId="17" fillId="0" borderId="0" applyFill="0" applyBorder="0" applyAlignment="0"/>
    <xf numFmtId="0" fontId="44" fillId="16" borderId="0"/>
    <xf numFmtId="0" fontId="45" fillId="16" borderId="0"/>
    <xf numFmtId="0" fontId="23" fillId="0" borderId="0" applyBorder="0"/>
    <xf numFmtId="0" fontId="34" fillId="0" borderId="21"/>
    <xf numFmtId="0" fontId="31" fillId="0" borderId="21"/>
    <xf numFmtId="0" fontId="34" fillId="0" borderId="13"/>
    <xf numFmtId="0" fontId="31" fillId="0" borderId="13"/>
    <xf numFmtId="191" fontId="17" fillId="0" borderId="0" applyFont="0" applyFill="0" applyBorder="0" applyAlignment="0" applyProtection="0"/>
    <xf numFmtId="192" fontId="17" fillId="0" borderId="0" applyFont="0" applyFill="0" applyBorder="0" applyAlignment="0" applyProtection="0"/>
    <xf numFmtId="164" fontId="17" fillId="0" borderId="0">
      <alignment horizontal="left"/>
    </xf>
    <xf numFmtId="0" fontId="46" fillId="0" borderId="0">
      <alignment vertical="top"/>
    </xf>
    <xf numFmtId="193" fontId="17" fillId="0" borderId="0" applyFont="0" applyFill="0" applyBorder="0" applyAlignment="0" applyProtection="0"/>
    <xf numFmtId="194" fontId="47"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17" fillId="0" borderId="0"/>
    <xf numFmtId="177" fontId="17" fillId="0" borderId="0" applyFont="0" applyFill="0" applyBorder="0" applyAlignment="0" applyProtection="0"/>
    <xf numFmtId="195" fontId="17" fillId="0" borderId="0" applyFont="0" applyFill="0" applyBorder="0" applyAlignment="0" applyProtection="0"/>
    <xf numFmtId="0" fontId="24" fillId="0" borderId="0"/>
    <xf numFmtId="9" fontId="24" fillId="0" borderId="0" applyFont="0" applyFill="0" applyBorder="0" applyAlignment="0" applyProtection="0"/>
    <xf numFmtId="0" fontId="13" fillId="0" borderId="0"/>
    <xf numFmtId="165" fontId="13" fillId="0" borderId="0" applyFont="0" applyFill="0" applyBorder="0" applyAlignment="0" applyProtection="0"/>
    <xf numFmtId="9" fontId="13" fillId="0" borderId="0" applyFont="0" applyFill="0" applyBorder="0" applyAlignment="0" applyProtection="0"/>
    <xf numFmtId="0" fontId="16" fillId="0" borderId="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1" fillId="0" borderId="0"/>
    <xf numFmtId="0" fontId="10" fillId="0" borderId="0"/>
    <xf numFmtId="9" fontId="10" fillId="0" borderId="0" applyFont="0" applyFill="0" applyBorder="0" applyAlignment="0" applyProtection="0"/>
    <xf numFmtId="0" fontId="83" fillId="0" borderId="0"/>
    <xf numFmtId="192" fontId="83" fillId="0" borderId="0" applyFont="0" applyFill="0" applyBorder="0" applyAlignment="0" applyProtection="0"/>
    <xf numFmtId="0" fontId="17" fillId="0" borderId="0"/>
    <xf numFmtId="43" fontId="9" fillId="0" borderId="0" applyFont="0" applyFill="0" applyBorder="0" applyAlignment="0" applyProtection="0"/>
    <xf numFmtId="165" fontId="17" fillId="0" borderId="0" applyFont="0" applyFill="0" applyBorder="0" applyAlignment="0" applyProtection="0"/>
    <xf numFmtId="0" fontId="9" fillId="0" borderId="0"/>
    <xf numFmtId="0" fontId="16" fillId="0" borderId="0"/>
    <xf numFmtId="9" fontId="9" fillId="0" borderId="0" applyFont="0" applyFill="0" applyBorder="0" applyAlignment="0" applyProtection="0"/>
    <xf numFmtId="0" fontId="87" fillId="22" borderId="0" applyNumberFormat="0" applyBorder="0" applyAlignment="0" applyProtection="0"/>
    <xf numFmtId="0" fontId="8" fillId="0" borderId="0"/>
    <xf numFmtId="43" fontId="8" fillId="0" borderId="0" applyFont="0" applyFill="0" applyBorder="0" applyAlignment="0" applyProtection="0"/>
    <xf numFmtId="201" fontId="89" fillId="0" borderId="0">
      <alignment vertical="center"/>
    </xf>
    <xf numFmtId="165" fontId="16" fillId="0" borderId="0" applyFont="0" applyFill="0" applyBorder="0" applyAlignment="0" applyProtection="0"/>
    <xf numFmtId="9" fontId="8" fillId="0" borderId="0" applyFont="0" applyFill="0" applyBorder="0" applyAlignment="0" applyProtection="0"/>
    <xf numFmtId="202" fontId="89" fillId="0" borderId="0">
      <alignment vertical="center"/>
    </xf>
    <xf numFmtId="202" fontId="89" fillId="0" borderId="0">
      <alignment vertical="center"/>
    </xf>
    <xf numFmtId="9" fontId="15" fillId="0" borderId="0" applyFont="0" applyFill="0" applyBorder="0" applyAlignment="0" applyProtection="0"/>
    <xf numFmtId="165" fontId="8" fillId="0" borderId="0" applyFont="0" applyFill="0" applyBorder="0" applyAlignment="0" applyProtection="0"/>
    <xf numFmtId="9"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9" fillId="0" borderId="0">
      <alignment vertical="center"/>
    </xf>
    <xf numFmtId="202" fontId="89" fillId="0" borderId="0">
      <alignment vertical="center"/>
    </xf>
    <xf numFmtId="202" fontId="89" fillId="0" borderId="0">
      <alignment vertical="center"/>
    </xf>
    <xf numFmtId="202" fontId="89" fillId="0" borderId="0">
      <alignment vertical="center"/>
    </xf>
    <xf numFmtId="202" fontId="89" fillId="0" borderId="0">
      <alignment vertical="center"/>
    </xf>
    <xf numFmtId="202" fontId="89" fillId="0" borderId="0">
      <alignment vertical="center"/>
    </xf>
    <xf numFmtId="202" fontId="89" fillId="0" borderId="0">
      <alignment vertical="center"/>
    </xf>
    <xf numFmtId="202" fontId="89" fillId="0" borderId="0">
      <alignment vertical="center"/>
    </xf>
    <xf numFmtId="0" fontId="8" fillId="0" borderId="0"/>
    <xf numFmtId="202" fontId="89" fillId="0" borderId="0">
      <alignment vertical="center"/>
    </xf>
    <xf numFmtId="202" fontId="89" fillId="0" borderId="0">
      <alignment vertical="center"/>
    </xf>
    <xf numFmtId="202" fontId="89" fillId="0" borderId="0">
      <alignment vertical="center"/>
    </xf>
    <xf numFmtId="0" fontId="17" fillId="0" borderId="0"/>
    <xf numFmtId="9" fontId="1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165" fontId="6" fillId="0" borderId="0" applyFont="0" applyFill="0" applyBorder="0" applyAlignment="0" applyProtection="0"/>
    <xf numFmtId="0" fontId="21"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165" fontId="90"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9" fontId="16" fillId="0" borderId="0" applyFont="0" applyFill="0" applyBorder="0" applyAlignment="0" applyProtection="0"/>
    <xf numFmtId="165" fontId="16" fillId="0" borderId="0" applyFont="0" applyFill="0" applyBorder="0" applyAlignment="0" applyProtection="0"/>
    <xf numFmtId="43" fontId="24" fillId="0" borderId="0" applyFont="0" applyFill="0" applyBorder="0" applyAlignment="0" applyProtection="0"/>
    <xf numFmtId="0" fontId="5" fillId="0" borderId="0"/>
    <xf numFmtId="0" fontId="5" fillId="0" borderId="0"/>
    <xf numFmtId="0" fontId="83" fillId="0" borderId="0"/>
    <xf numFmtId="43" fontId="83" fillId="0" borderId="0" applyFont="0" applyFill="0" applyBorder="0" applyAlignment="0" applyProtection="0"/>
    <xf numFmtId="9" fontId="83" fillId="0" borderId="0" applyFont="0" applyFill="0" applyBorder="0" applyAlignment="0" applyProtection="0"/>
    <xf numFmtId="0" fontId="101" fillId="0" borderId="36" applyNumberFormat="0" applyFill="0" applyBorder="0" applyAlignment="0" applyProtection="0"/>
    <xf numFmtId="0" fontId="35" fillId="0" borderId="36" applyNumberFormat="0" applyFill="0" applyBorder="0" applyAlignment="0" applyProtection="0"/>
    <xf numFmtId="0" fontId="102" fillId="0" borderId="36" applyNumberFormat="0" applyFill="0" applyBorder="0" applyAlignment="0" applyProtection="0"/>
    <xf numFmtId="0" fontId="30" fillId="0" borderId="36" applyNumberFormat="0" applyFill="0" applyAlignment="0" applyProtection="0"/>
    <xf numFmtId="0" fontId="103" fillId="0" borderId="0" applyNumberFormat="0" applyFill="0" applyBorder="0" applyAlignment="0" applyProtection="0"/>
    <xf numFmtId="1" fontId="104" fillId="0" borderId="0"/>
    <xf numFmtId="0" fontId="105" fillId="13" borderId="37">
      <alignment horizontal="left" vertical="center"/>
    </xf>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165" fontId="106"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7" fillId="32" borderId="38">
      <alignment vertical="center"/>
    </xf>
    <xf numFmtId="49" fontId="17" fillId="0" borderId="0" applyFont="0" applyFill="0" applyBorder="0" applyProtection="0">
      <alignment horizontal="right"/>
    </xf>
    <xf numFmtId="49" fontId="17" fillId="0" borderId="17" applyFont="0" applyFill="0" applyBorder="0" applyAlignment="0"/>
    <xf numFmtId="2" fontId="17" fillId="0" borderId="24" applyFill="0" applyBorder="0"/>
    <xf numFmtId="205" fontId="35" fillId="0" borderId="0" applyBorder="0" applyProtection="0"/>
    <xf numFmtId="0" fontId="20" fillId="0" borderId="0">
      <alignment horizontal="right"/>
    </xf>
    <xf numFmtId="37" fontId="28" fillId="0" borderId="0"/>
    <xf numFmtId="206" fontId="108" fillId="0" borderId="0" applyBorder="0"/>
    <xf numFmtId="207" fontId="109" fillId="0" borderId="0"/>
    <xf numFmtId="0" fontId="89" fillId="0" borderId="0" applyFill="0" applyBorder="0"/>
    <xf numFmtId="0" fontId="110" fillId="0" borderId="0" applyFill="0" applyBorder="0"/>
    <xf numFmtId="0" fontId="111" fillId="0" borderId="0" applyFill="0" applyBorder="0"/>
    <xf numFmtId="0" fontId="110" fillId="0" borderId="0" applyFill="0" applyBorder="0">
      <alignment horizontal="right"/>
    </xf>
    <xf numFmtId="206" fontId="18" fillId="0" borderId="0" applyNumberFormat="0" applyAlignment="0">
      <alignment horizontal="left"/>
    </xf>
    <xf numFmtId="0" fontId="17" fillId="0" borderId="11" applyNumberFormat="0" applyFont="0" applyAlignment="0"/>
    <xf numFmtId="0" fontId="17" fillId="0" borderId="12" applyNumberFormat="0" applyFont="0" applyFill="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16" fillId="0" borderId="0"/>
    <xf numFmtId="0" fontId="17" fillId="0" borderId="0" applyFont="0" applyFill="0" applyBorder="0" applyAlignment="0"/>
    <xf numFmtId="40" fontId="110" fillId="0" borderId="0" applyFill="0" applyBorder="0" applyProtection="0">
      <alignment horizontal="right"/>
    </xf>
    <xf numFmtId="38" fontId="17" fillId="0" borderId="0" applyFont="0" applyFill="0" applyBorder="0" applyAlignment="0"/>
    <xf numFmtId="40" fontId="17" fillId="0" borderId="0" applyFont="0" applyFill="0" applyBorder="0" applyProtection="0">
      <alignment horizontal="right"/>
    </xf>
    <xf numFmtId="0" fontId="112" fillId="8" borderId="15"/>
    <xf numFmtId="9" fontId="5" fillId="0" borderId="0" applyFont="0" applyFill="0" applyBorder="0" applyAlignment="0" applyProtection="0"/>
    <xf numFmtId="9" fontId="24" fillId="0" borderId="0" applyFont="0" applyFill="0" applyBorder="0" applyAlignment="0" applyProtection="0"/>
    <xf numFmtId="0" fontId="113" fillId="32" borderId="8">
      <alignment horizontal="center" vertical="center"/>
    </xf>
    <xf numFmtId="0" fontId="17" fillId="0" borderId="11"/>
    <xf numFmtId="0" fontId="17" fillId="0" borderId="0"/>
    <xf numFmtId="0" fontId="110" fillId="0" borderId="0">
      <alignment horizontal="right"/>
    </xf>
    <xf numFmtId="0" fontId="105" fillId="0" borderId="12">
      <alignment horizontal="left" vertical="center"/>
    </xf>
    <xf numFmtId="0" fontId="114" fillId="0" borderId="0"/>
    <xf numFmtId="0" fontId="115" fillId="0" borderId="0"/>
    <xf numFmtId="0" fontId="116" fillId="0" borderId="0"/>
    <xf numFmtId="0" fontId="17" fillId="0" borderId="0">
      <alignment horizontal="right"/>
    </xf>
    <xf numFmtId="0" fontId="110" fillId="0" borderId="0">
      <alignment horizontal="right"/>
    </xf>
    <xf numFmtId="37" fontId="28" fillId="0" borderId="0"/>
    <xf numFmtId="0" fontId="17" fillId="0" borderId="9"/>
    <xf numFmtId="0" fontId="17" fillId="0" borderId="39"/>
    <xf numFmtId="0" fontId="17" fillId="0" borderId="40"/>
    <xf numFmtId="0" fontId="117" fillId="0" borderId="36" applyNumberFormat="0" applyFill="0" applyBorder="0" applyAlignment="0" applyProtection="0"/>
    <xf numFmtId="0" fontId="17" fillId="0" borderId="41" applyNumberFormat="0" applyFont="0" applyAlignment="0"/>
    <xf numFmtId="0" fontId="17" fillId="0" borderId="25" applyNumberFormat="0" applyFont="0" applyFill="0" applyAlignment="0" applyProtection="0"/>
    <xf numFmtId="0" fontId="17" fillId="0" borderId="8" applyNumberFormat="0" applyFont="0" applyAlignment="0"/>
    <xf numFmtId="0" fontId="17" fillId="0" borderId="3" applyNumberFormat="0" applyFont="0" applyAlignment="0"/>
    <xf numFmtId="0" fontId="17" fillId="0" borderId="15" applyNumberFormat="0" applyFont="0" applyAlignment="0"/>
    <xf numFmtId="0" fontId="17" fillId="0" borderId="4" applyNumberFormat="0" applyFont="0" applyAlignment="0"/>
    <xf numFmtId="0" fontId="17" fillId="0" borderId="22" applyNumberFormat="0" applyFont="0" applyAlignment="0"/>
    <xf numFmtId="0" fontId="17" fillId="0" borderId="10" applyNumberFormat="0" applyFont="0" applyAlignment="0"/>
    <xf numFmtId="0" fontId="17" fillId="0" borderId="9" applyNumberFormat="0" applyFont="0" applyAlignment="0"/>
    <xf numFmtId="0" fontId="17" fillId="0" borderId="1" applyNumberFormat="0" applyFont="0" applyAlignment="0"/>
    <xf numFmtId="0" fontId="17" fillId="0" borderId="2" applyNumberFormat="0" applyFont="0" applyAlignment="0"/>
    <xf numFmtId="0" fontId="17" fillId="0" borderId="17" applyNumberFormat="0" applyFont="0" applyFill="0" applyAlignment="0" applyProtection="0"/>
    <xf numFmtId="0" fontId="17" fillId="0" borderId="24" applyNumberFormat="0" applyFont="0" applyFill="0" applyAlignment="0" applyProtection="0"/>
    <xf numFmtId="0" fontId="17" fillId="0" borderId="39" applyNumberFormat="0" applyFont="0" applyAlignment="0"/>
    <xf numFmtId="0" fontId="17" fillId="0" borderId="42" applyNumberFormat="0" applyFont="0" applyAlignment="0"/>
    <xf numFmtId="208" fontId="35" fillId="0" borderId="0" applyBorder="0" applyProtection="0">
      <alignment horizontal="right"/>
    </xf>
    <xf numFmtId="0" fontId="118" fillId="32" borderId="43">
      <alignment horizontal="left" vertical="center"/>
    </xf>
    <xf numFmtId="209" fontId="30" fillId="0" borderId="0" applyBorder="0" applyProtection="0">
      <alignment horizontal="right"/>
    </xf>
    <xf numFmtId="0" fontId="119" fillId="0" borderId="36" applyNumberFormat="0" applyFill="0" applyBorder="0" applyAlignment="0" applyProtection="0"/>
    <xf numFmtId="0" fontId="120" fillId="0" borderId="36" applyNumberFormat="0" applyFill="0" applyBorder="0" applyAlignment="0" applyProtection="0"/>
    <xf numFmtId="0" fontId="121" fillId="0" borderId="36" applyNumberFormat="0" applyFill="0" applyBorder="0" applyAlignment="0" applyProtection="0"/>
    <xf numFmtId="0" fontId="112" fillId="0" borderId="0">
      <alignment horizontal="right"/>
    </xf>
    <xf numFmtId="0" fontId="89" fillId="0" borderId="0">
      <alignment horizontal="left"/>
    </xf>
    <xf numFmtId="0" fontId="4" fillId="0" borderId="0"/>
    <xf numFmtId="43" fontId="4" fillId="0" borderId="0" applyFont="0" applyFill="0" applyBorder="0" applyAlignment="0" applyProtection="0"/>
    <xf numFmtId="9" fontId="4" fillId="0" borderId="0" applyFont="0" applyFill="0" applyBorder="0" applyAlignment="0" applyProtection="0"/>
    <xf numFmtId="202" fontId="89" fillId="0" borderId="0">
      <alignment vertical="center"/>
    </xf>
    <xf numFmtId="0" fontId="3" fillId="0" borderId="0"/>
    <xf numFmtId="43" fontId="3" fillId="0" borderId="0" applyFont="0" applyFill="0" applyBorder="0" applyAlignment="0" applyProtection="0"/>
    <xf numFmtId="0" fontId="24" fillId="0" borderId="0"/>
  </cellStyleXfs>
  <cellXfs count="1257">
    <xf numFmtId="0" fontId="0" fillId="0" borderId="0" xfId="0"/>
    <xf numFmtId="0" fontId="0" fillId="3" borderId="0" xfId="0" applyFill="1"/>
    <xf numFmtId="0" fontId="16" fillId="3" borderId="0" xfId="0" applyFont="1" applyFill="1"/>
    <xf numFmtId="165" fontId="16" fillId="3" borderId="0" xfId="1" applyFont="1" applyFill="1"/>
    <xf numFmtId="196" fontId="0" fillId="3" borderId="0" xfId="0" applyNumberFormat="1" applyFill="1"/>
    <xf numFmtId="165" fontId="48" fillId="3" borderId="0" xfId="0" applyNumberFormat="1" applyFont="1" applyFill="1"/>
    <xf numFmtId="0" fontId="52" fillId="3" borderId="0" xfId="189" applyFont="1" applyFill="1"/>
    <xf numFmtId="9" fontId="52" fillId="3" borderId="0" xfId="190" applyFont="1" applyFill="1" applyBorder="1" applyAlignment="1">
      <alignment horizontal="center"/>
    </xf>
    <xf numFmtId="10" fontId="52" fillId="3" borderId="0" xfId="190" applyNumberFormat="1" applyFont="1" applyFill="1" applyBorder="1" applyAlignment="1">
      <alignment horizontal="center"/>
    </xf>
    <xf numFmtId="0" fontId="24" fillId="3" borderId="0" xfId="189" applyFill="1"/>
    <xf numFmtId="165" fontId="24" fillId="3" borderId="0" xfId="1" applyFont="1" applyFill="1" applyBorder="1" applyAlignment="1">
      <alignment horizontal="center"/>
    </xf>
    <xf numFmtId="165" fontId="50" fillId="3" borderId="0" xfId="1" applyFont="1" applyFill="1" applyBorder="1" applyAlignment="1">
      <alignment horizontal="center"/>
    </xf>
    <xf numFmtId="0" fontId="24" fillId="3" borderId="0" xfId="189" applyFill="1" applyAlignment="1">
      <alignment horizontal="center"/>
    </xf>
    <xf numFmtId="0" fontId="52" fillId="3" borderId="1" xfId="189" applyFont="1" applyFill="1" applyBorder="1"/>
    <xf numFmtId="0" fontId="52" fillId="3" borderId="7" xfId="189" applyFont="1" applyFill="1" applyBorder="1"/>
    <xf numFmtId="0" fontId="52" fillId="3" borderId="2" xfId="189" applyFont="1" applyFill="1" applyBorder="1"/>
    <xf numFmtId="0" fontId="24" fillId="3" borderId="5" xfId="189" applyFill="1" applyBorder="1"/>
    <xf numFmtId="165" fontId="24" fillId="3" borderId="6" xfId="1" applyFont="1" applyFill="1" applyBorder="1" applyAlignment="1">
      <alignment horizontal="center"/>
    </xf>
    <xf numFmtId="0" fontId="24" fillId="3" borderId="3" xfId="189" applyFill="1" applyBorder="1"/>
    <xf numFmtId="0" fontId="24" fillId="3" borderId="8" xfId="189" applyFill="1" applyBorder="1"/>
    <xf numFmtId="165" fontId="24" fillId="3" borderId="8" xfId="1" applyFont="1" applyFill="1" applyBorder="1" applyAlignment="1">
      <alignment horizontal="center"/>
    </xf>
    <xf numFmtId="165" fontId="24" fillId="3" borderId="4" xfId="1" applyFont="1" applyFill="1" applyBorder="1" applyAlignment="1">
      <alignment horizontal="center"/>
    </xf>
    <xf numFmtId="0" fontId="52" fillId="4" borderId="1" xfId="189" applyFont="1" applyFill="1" applyBorder="1"/>
    <xf numFmtId="0" fontId="24" fillId="4" borderId="7" xfId="189" applyFill="1" applyBorder="1"/>
    <xf numFmtId="17" fontId="52" fillId="4" borderId="7" xfId="189" applyNumberFormat="1" applyFont="1" applyFill="1" applyBorder="1" applyAlignment="1">
      <alignment horizontal="center"/>
    </xf>
    <xf numFmtId="17" fontId="52" fillId="4" borderId="2" xfId="189" applyNumberFormat="1" applyFont="1" applyFill="1" applyBorder="1" applyAlignment="1">
      <alignment horizontal="center"/>
    </xf>
    <xf numFmtId="0" fontId="52" fillId="4" borderId="3" xfId="189" applyFont="1" applyFill="1" applyBorder="1"/>
    <xf numFmtId="0" fontId="24" fillId="4" borderId="8" xfId="189" applyFill="1" applyBorder="1"/>
    <xf numFmtId="0" fontId="52" fillId="4" borderId="8" xfId="189" applyFont="1" applyFill="1" applyBorder="1" applyAlignment="1">
      <alignment horizontal="center"/>
    </xf>
    <xf numFmtId="0" fontId="52" fillId="4" borderId="4" xfId="189" applyFont="1" applyFill="1" applyBorder="1" applyAlignment="1">
      <alignment horizontal="center"/>
    </xf>
    <xf numFmtId="165" fontId="52" fillId="3" borderId="7" xfId="1" applyFont="1" applyFill="1" applyBorder="1" applyAlignment="1"/>
    <xf numFmtId="165" fontId="24" fillId="3" borderId="7" xfId="1" applyFont="1" applyFill="1" applyBorder="1"/>
    <xf numFmtId="165" fontId="24" fillId="3" borderId="2" xfId="1" applyFont="1" applyFill="1" applyBorder="1"/>
    <xf numFmtId="2" fontId="24" fillId="3" borderId="0" xfId="189" applyNumberFormat="1" applyFill="1" applyAlignment="1">
      <alignment horizontal="center"/>
    </xf>
    <xf numFmtId="10" fontId="53" fillId="3" borderId="0" xfId="2" applyNumberFormat="1" applyFont="1" applyFill="1" applyBorder="1" applyAlignment="1">
      <alignment horizontal="center"/>
    </xf>
    <xf numFmtId="0" fontId="24" fillId="3" borderId="1" xfId="189" applyFill="1" applyBorder="1"/>
    <xf numFmtId="2" fontId="24" fillId="3" borderId="7" xfId="189" applyNumberFormat="1" applyFill="1" applyBorder="1" applyAlignment="1">
      <alignment horizontal="center"/>
    </xf>
    <xf numFmtId="165" fontId="24" fillId="3" borderId="7" xfId="1" applyFont="1" applyFill="1" applyBorder="1" applyAlignment="1">
      <alignment horizontal="center"/>
    </xf>
    <xf numFmtId="165" fontId="24" fillId="3" borderId="2" xfId="1" applyFont="1" applyFill="1" applyBorder="1" applyAlignment="1">
      <alignment horizontal="center"/>
    </xf>
    <xf numFmtId="9" fontId="24" fillId="3" borderId="8" xfId="190" applyFont="1" applyFill="1" applyBorder="1" applyAlignment="1">
      <alignment horizontal="center"/>
    </xf>
    <xf numFmtId="10" fontId="24" fillId="3" borderId="8" xfId="190" applyNumberFormat="1" applyFont="1" applyFill="1" applyBorder="1" applyAlignment="1">
      <alignment horizontal="center"/>
    </xf>
    <xf numFmtId="10" fontId="24" fillId="3" borderId="4" xfId="190" applyNumberFormat="1" applyFont="1" applyFill="1" applyBorder="1" applyAlignment="1">
      <alignment horizontal="center"/>
    </xf>
    <xf numFmtId="165" fontId="50" fillId="3" borderId="6" xfId="1" applyFont="1" applyFill="1" applyBorder="1" applyAlignment="1">
      <alignment horizontal="center"/>
    </xf>
    <xf numFmtId="165" fontId="50" fillId="4" borderId="0" xfId="1" applyFont="1" applyFill="1" applyBorder="1" applyAlignment="1">
      <alignment horizontal="center"/>
    </xf>
    <xf numFmtId="165" fontId="24" fillId="3" borderId="0" xfId="189" applyNumberFormat="1" applyFill="1"/>
    <xf numFmtId="165" fontId="24" fillId="4" borderId="0" xfId="1" applyFont="1" applyFill="1" applyBorder="1" applyAlignment="1">
      <alignment horizontal="center"/>
    </xf>
    <xf numFmtId="2" fontId="54" fillId="3" borderId="0" xfId="189" applyNumberFormat="1" applyFont="1" applyFill="1" applyAlignment="1">
      <alignment horizontal="center"/>
    </xf>
    <xf numFmtId="10" fontId="54" fillId="3" borderId="0" xfId="2" applyNumberFormat="1" applyFont="1" applyFill="1" applyBorder="1" applyAlignment="1">
      <alignment horizontal="center"/>
    </xf>
    <xf numFmtId="10" fontId="54" fillId="3" borderId="0" xfId="190" applyNumberFormat="1" applyFont="1" applyFill="1" applyBorder="1" applyAlignment="1">
      <alignment horizontal="center"/>
    </xf>
    <xf numFmtId="165" fontId="24" fillId="3" borderId="0" xfId="1" applyFont="1" applyFill="1" applyBorder="1"/>
    <xf numFmtId="165" fontId="24" fillId="6" borderId="0" xfId="1" applyFont="1" applyFill="1" applyBorder="1" applyAlignment="1">
      <alignment horizontal="center"/>
    </xf>
    <xf numFmtId="165" fontId="55" fillId="3" borderId="0" xfId="1" applyFont="1" applyFill="1" applyBorder="1" applyAlignment="1">
      <alignment horizontal="center"/>
    </xf>
    <xf numFmtId="165" fontId="52" fillId="3" borderId="0" xfId="1" applyFont="1" applyFill="1" applyBorder="1" applyAlignment="1"/>
    <xf numFmtId="165" fontId="52" fillId="6" borderId="0" xfId="1" applyFont="1" applyFill="1" applyBorder="1" applyAlignment="1"/>
    <xf numFmtId="165" fontId="52" fillId="3" borderId="0" xfId="1" applyFont="1" applyFill="1" applyBorder="1" applyAlignment="1">
      <alignment horizontal="center"/>
    </xf>
    <xf numFmtId="165" fontId="53" fillId="4" borderId="6" xfId="1" applyFont="1" applyFill="1" applyBorder="1" applyAlignment="1">
      <alignment horizontal="center"/>
    </xf>
    <xf numFmtId="0" fontId="52" fillId="3" borderId="5" xfId="189" applyFont="1" applyFill="1" applyBorder="1"/>
    <xf numFmtId="0" fontId="52" fillId="3" borderId="3" xfId="189" applyFont="1" applyFill="1" applyBorder="1"/>
    <xf numFmtId="0" fontId="24" fillId="3" borderId="0" xfId="189" applyFill="1" applyAlignment="1">
      <alignment horizontal="left"/>
    </xf>
    <xf numFmtId="166" fontId="24" fillId="3" borderId="0" xfId="1" applyNumberFormat="1" applyFont="1" applyFill="1" applyBorder="1" applyAlignment="1">
      <alignment horizontal="center"/>
    </xf>
    <xf numFmtId="166" fontId="24" fillId="3" borderId="0" xfId="1" applyNumberFormat="1" applyFont="1" applyFill="1" applyBorder="1"/>
    <xf numFmtId="0" fontId="24" fillId="3" borderId="5" xfId="189" applyFill="1" applyBorder="1" applyAlignment="1">
      <alignment horizontal="left"/>
    </xf>
    <xf numFmtId="166" fontId="24" fillId="3" borderId="6" xfId="1" applyNumberFormat="1" applyFont="1" applyFill="1" applyBorder="1" applyAlignment="1">
      <alignment horizontal="center"/>
    </xf>
    <xf numFmtId="0" fontId="24" fillId="3" borderId="6" xfId="189" applyFill="1" applyBorder="1"/>
    <xf numFmtId="196" fontId="0" fillId="3" borderId="0" xfId="1" applyNumberFormat="1" applyFont="1" applyFill="1" applyBorder="1"/>
    <xf numFmtId="165" fontId="0" fillId="3" borderId="0" xfId="1" applyFont="1" applyFill="1" applyBorder="1"/>
    <xf numFmtId="196" fontId="0" fillId="3" borderId="6" xfId="1" applyNumberFormat="1" applyFont="1" applyFill="1" applyBorder="1"/>
    <xf numFmtId="196" fontId="0" fillId="3" borderId="8" xfId="1" applyNumberFormat="1" applyFont="1" applyFill="1" applyBorder="1"/>
    <xf numFmtId="0" fontId="16" fillId="3" borderId="0" xfId="194" applyFill="1"/>
    <xf numFmtId="0" fontId="48" fillId="3" borderId="0" xfId="194" applyFont="1" applyFill="1" applyAlignment="1">
      <alignment vertical="center" wrapText="1"/>
    </xf>
    <xf numFmtId="0" fontId="16" fillId="3" borderId="5" xfId="194" applyFill="1" applyBorder="1"/>
    <xf numFmtId="0" fontId="16" fillId="3" borderId="6" xfId="194" applyFill="1" applyBorder="1"/>
    <xf numFmtId="165" fontId="16" fillId="3" borderId="0" xfId="194" applyNumberFormat="1" applyFill="1"/>
    <xf numFmtId="0" fontId="48" fillId="3" borderId="0" xfId="194" applyFont="1" applyFill="1"/>
    <xf numFmtId="196" fontId="16" fillId="3" borderId="6" xfId="194" applyNumberFormat="1" applyFill="1" applyBorder="1"/>
    <xf numFmtId="167" fontId="49" fillId="3" borderId="0" xfId="2" applyNumberFormat="1" applyFont="1" applyFill="1" applyBorder="1" applyAlignment="1">
      <alignment horizontal="right"/>
    </xf>
    <xf numFmtId="167" fontId="49" fillId="3" borderId="8" xfId="2" applyNumberFormat="1" applyFont="1" applyFill="1" applyBorder="1" applyAlignment="1">
      <alignment horizontal="right"/>
    </xf>
    <xf numFmtId="165" fontId="16" fillId="3" borderId="0" xfId="1" applyFont="1" applyFill="1" applyBorder="1" applyAlignment="1">
      <alignment vertical="center" wrapText="1"/>
    </xf>
    <xf numFmtId="0" fontId="16" fillId="3" borderId="0" xfId="194" applyFill="1" applyAlignment="1">
      <alignment vertical="center" wrapText="1"/>
    </xf>
    <xf numFmtId="165" fontId="16" fillId="3" borderId="0" xfId="1" applyFill="1"/>
    <xf numFmtId="196" fontId="16" fillId="3" borderId="0" xfId="1" applyNumberFormat="1" applyFill="1" applyBorder="1"/>
    <xf numFmtId="0" fontId="16" fillId="3" borderId="8" xfId="194" applyFill="1" applyBorder="1"/>
    <xf numFmtId="0" fontId="48" fillId="4" borderId="0" xfId="0" applyFont="1" applyFill="1"/>
    <xf numFmtId="196" fontId="48" fillId="4" borderId="0" xfId="1" applyNumberFormat="1" applyFont="1" applyFill="1" applyAlignment="1">
      <alignment vertical="center"/>
    </xf>
    <xf numFmtId="0" fontId="0" fillId="3" borderId="0" xfId="0" applyFill="1" applyAlignment="1">
      <alignment vertical="center"/>
    </xf>
    <xf numFmtId="165" fontId="16" fillId="3" borderId="0" xfId="1" applyFont="1" applyFill="1" applyBorder="1"/>
    <xf numFmtId="165" fontId="48" fillId="4" borderId="8" xfId="1" applyFont="1" applyFill="1" applyBorder="1"/>
    <xf numFmtId="196" fontId="48" fillId="4" borderId="8" xfId="1" applyNumberFormat="1" applyFont="1" applyFill="1" applyBorder="1"/>
    <xf numFmtId="196" fontId="48" fillId="4" borderId="4" xfId="1" applyNumberFormat="1" applyFont="1" applyFill="1" applyBorder="1"/>
    <xf numFmtId="196" fontId="48" fillId="4" borderId="9" xfId="1" applyNumberFormat="1" applyFont="1" applyFill="1" applyBorder="1"/>
    <xf numFmtId="165" fontId="48" fillId="4" borderId="0" xfId="1" applyFont="1" applyFill="1"/>
    <xf numFmtId="166" fontId="0" fillId="3" borderId="0" xfId="1" applyNumberFormat="1" applyFont="1" applyFill="1"/>
    <xf numFmtId="166" fontId="48" fillId="4" borderId="0" xfId="0" applyNumberFormat="1" applyFont="1" applyFill="1"/>
    <xf numFmtId="165" fontId="16" fillId="3" borderId="5" xfId="1" applyFont="1" applyFill="1" applyBorder="1"/>
    <xf numFmtId="165" fontId="16" fillId="3" borderId="3" xfId="1" applyFont="1" applyFill="1" applyBorder="1"/>
    <xf numFmtId="165" fontId="16" fillId="3" borderId="17" xfId="1" applyFont="1" applyFill="1" applyBorder="1"/>
    <xf numFmtId="165" fontId="16" fillId="3" borderId="25" xfId="1" applyFont="1" applyFill="1" applyBorder="1"/>
    <xf numFmtId="165" fontId="16" fillId="3" borderId="1" xfId="1" applyFont="1" applyFill="1" applyBorder="1"/>
    <xf numFmtId="0" fontId="48" fillId="3" borderId="23" xfId="194" applyFont="1" applyFill="1" applyBorder="1" applyAlignment="1">
      <alignment vertical="center" wrapText="1"/>
    </xf>
    <xf numFmtId="0" fontId="16" fillId="3" borderId="23" xfId="194" applyFill="1" applyBorder="1"/>
    <xf numFmtId="167" fontId="49" fillId="3" borderId="23" xfId="2" applyNumberFormat="1" applyFont="1" applyFill="1" applyBorder="1" applyAlignment="1">
      <alignment horizontal="right"/>
    </xf>
    <xf numFmtId="196" fontId="0" fillId="3" borderId="23" xfId="1" applyNumberFormat="1" applyFont="1" applyFill="1" applyBorder="1"/>
    <xf numFmtId="9" fontId="49" fillId="3" borderId="23" xfId="2" applyFont="1" applyFill="1" applyBorder="1"/>
    <xf numFmtId="167" fontId="49" fillId="3" borderId="23" xfId="2" applyNumberFormat="1" applyFont="1" applyFill="1" applyBorder="1"/>
    <xf numFmtId="167" fontId="49" fillId="3" borderId="0" xfId="2" applyNumberFormat="1" applyFont="1" applyFill="1" applyBorder="1" applyAlignment="1">
      <alignment horizontal="right" vertical="center" wrapText="1"/>
    </xf>
    <xf numFmtId="0" fontId="48" fillId="3" borderId="23" xfId="194" applyFont="1" applyFill="1" applyBorder="1" applyAlignment="1">
      <alignment horizontal="center" vertical="center" wrapText="1"/>
    </xf>
    <xf numFmtId="196" fontId="48" fillId="3" borderId="23" xfId="1" applyNumberFormat="1" applyFont="1" applyFill="1" applyBorder="1" applyAlignment="1">
      <alignment horizontal="center" vertical="center" wrapText="1"/>
    </xf>
    <xf numFmtId="9" fontId="49" fillId="3" borderId="23" xfId="2" applyFont="1" applyFill="1" applyBorder="1" applyAlignment="1">
      <alignment horizontal="center" vertical="center" wrapText="1"/>
    </xf>
    <xf numFmtId="165" fontId="16" fillId="3" borderId="23" xfId="194" applyNumberFormat="1" applyFill="1" applyBorder="1"/>
    <xf numFmtId="0" fontId="16" fillId="3" borderId="23" xfId="194" applyFill="1" applyBorder="1" applyAlignment="1">
      <alignment horizontal="center" vertical="center" wrapText="1"/>
    </xf>
    <xf numFmtId="0" fontId="48" fillId="3" borderId="8" xfId="194" applyFont="1" applyFill="1" applyBorder="1"/>
    <xf numFmtId="0" fontId="48" fillId="2" borderId="1" xfId="194" applyFont="1" applyFill="1" applyBorder="1" applyAlignment="1">
      <alignment vertical="center" wrapText="1"/>
    </xf>
    <xf numFmtId="0" fontId="48" fillId="2" borderId="1" xfId="194" applyFont="1" applyFill="1" applyBorder="1" applyAlignment="1">
      <alignment horizontal="left" vertical="center" wrapText="1"/>
    </xf>
    <xf numFmtId="165" fontId="48" fillId="4" borderId="3" xfId="1" applyFont="1" applyFill="1" applyBorder="1"/>
    <xf numFmtId="166" fontId="56" fillId="3" borderId="0" xfId="1" applyNumberFormat="1" applyFont="1" applyFill="1" applyBorder="1"/>
    <xf numFmtId="166" fontId="16" fillId="3" borderId="0" xfId="1" applyNumberFormat="1" applyFont="1" applyFill="1"/>
    <xf numFmtId="0" fontId="51" fillId="17" borderId="0" xfId="189" applyFont="1" applyFill="1"/>
    <xf numFmtId="17" fontId="52" fillId="4" borderId="23" xfId="189" applyNumberFormat="1" applyFont="1" applyFill="1" applyBorder="1" applyAlignment="1">
      <alignment horizontal="center"/>
    </xf>
    <xf numFmtId="0" fontId="52" fillId="3" borderId="23" xfId="189" applyFont="1" applyFill="1" applyBorder="1"/>
    <xf numFmtId="165" fontId="24" fillId="3" borderId="23" xfId="1" applyFont="1" applyFill="1" applyBorder="1"/>
    <xf numFmtId="165" fontId="24" fillId="3" borderId="23" xfId="1" applyFont="1" applyFill="1" applyBorder="1" applyAlignment="1">
      <alignment horizontal="center"/>
    </xf>
    <xf numFmtId="0" fontId="51" fillId="4" borderId="0" xfId="189" applyFont="1" applyFill="1"/>
    <xf numFmtId="10" fontId="53" fillId="2" borderId="0" xfId="2" applyNumberFormat="1" applyFont="1" applyFill="1" applyBorder="1" applyAlignment="1">
      <alignment horizontal="center"/>
    </xf>
    <xf numFmtId="2" fontId="61" fillId="3" borderId="0" xfId="189" applyNumberFormat="1" applyFont="1" applyFill="1" applyAlignment="1">
      <alignment horizontal="center"/>
    </xf>
    <xf numFmtId="165" fontId="24" fillId="2" borderId="0" xfId="1" applyFont="1" applyFill="1" applyBorder="1" applyAlignment="1">
      <alignment horizontal="center"/>
    </xf>
    <xf numFmtId="165" fontId="24" fillId="3" borderId="0" xfId="189" applyNumberFormat="1" applyFill="1" applyAlignment="1">
      <alignment horizontal="center"/>
    </xf>
    <xf numFmtId="165" fontId="52" fillId="3" borderId="0" xfId="189" applyNumberFormat="1" applyFont="1" applyFill="1"/>
    <xf numFmtId="165" fontId="52" fillId="3" borderId="0" xfId="189" applyNumberFormat="1" applyFont="1" applyFill="1" applyAlignment="1">
      <alignment horizontal="center"/>
    </xf>
    <xf numFmtId="0" fontId="64" fillId="3" borderId="0" xfId="189" applyFont="1" applyFill="1"/>
    <xf numFmtId="165" fontId="24" fillId="2" borderId="7" xfId="1" applyFont="1" applyFill="1" applyBorder="1" applyAlignment="1">
      <alignment horizontal="center"/>
    </xf>
    <xf numFmtId="165" fontId="52" fillId="3" borderId="6" xfId="189" applyNumberFormat="1" applyFont="1" applyFill="1" applyBorder="1" applyAlignment="1">
      <alignment horizontal="center"/>
    </xf>
    <xf numFmtId="165" fontId="24" fillId="3" borderId="6" xfId="189" applyNumberFormat="1" applyFill="1" applyBorder="1" applyAlignment="1">
      <alignment horizontal="center"/>
    </xf>
    <xf numFmtId="0" fontId="63" fillId="3" borderId="5" xfId="189" applyFont="1" applyFill="1" applyBorder="1"/>
    <xf numFmtId="165" fontId="24" fillId="3" borderId="8" xfId="189" applyNumberFormat="1" applyFill="1" applyBorder="1" applyAlignment="1">
      <alignment horizontal="center"/>
    </xf>
    <xf numFmtId="165" fontId="24" fillId="3" borderId="4" xfId="189" applyNumberFormat="1" applyFill="1" applyBorder="1" applyAlignment="1">
      <alignment horizontal="center"/>
    </xf>
    <xf numFmtId="165" fontId="52" fillId="3" borderId="8" xfId="189" applyNumberFormat="1" applyFont="1" applyFill="1" applyBorder="1"/>
    <xf numFmtId="0" fontId="63" fillId="3" borderId="22" xfId="189" applyFont="1" applyFill="1" applyBorder="1"/>
    <xf numFmtId="0" fontId="24" fillId="3" borderId="9" xfId="189" applyFill="1" applyBorder="1"/>
    <xf numFmtId="0" fontId="24" fillId="3" borderId="9" xfId="189" applyFill="1" applyBorder="1" applyAlignment="1">
      <alignment horizontal="center"/>
    </xf>
    <xf numFmtId="0" fontId="24" fillId="3" borderId="10" xfId="189" applyFill="1" applyBorder="1"/>
    <xf numFmtId="0" fontId="24" fillId="4" borderId="23" xfId="189" applyFill="1" applyBorder="1"/>
    <xf numFmtId="165" fontId="55" fillId="3" borderId="6" xfId="1" applyFont="1" applyFill="1" applyBorder="1" applyAlignment="1">
      <alignment horizontal="center"/>
    </xf>
    <xf numFmtId="165" fontId="24" fillId="3" borderId="6" xfId="1" applyFont="1" applyFill="1" applyBorder="1"/>
    <xf numFmtId="165" fontId="24" fillId="4" borderId="6" xfId="1" applyFont="1" applyFill="1" applyBorder="1" applyAlignment="1">
      <alignment horizontal="center"/>
    </xf>
    <xf numFmtId="0" fontId="61" fillId="3" borderId="5" xfId="189" applyFont="1" applyFill="1" applyBorder="1"/>
    <xf numFmtId="2" fontId="61" fillId="3" borderId="6" xfId="189" applyNumberFormat="1" applyFont="1" applyFill="1" applyBorder="1" applyAlignment="1">
      <alignment horizontal="center"/>
    </xf>
    <xf numFmtId="9" fontId="52" fillId="3" borderId="8" xfId="190" applyFont="1" applyFill="1" applyBorder="1" applyAlignment="1">
      <alignment horizontal="center"/>
    </xf>
    <xf numFmtId="10" fontId="52" fillId="3" borderId="8" xfId="190" applyNumberFormat="1" applyFont="1" applyFill="1" applyBorder="1" applyAlignment="1">
      <alignment horizontal="center"/>
    </xf>
    <xf numFmtId="10" fontId="52" fillId="3" borderId="4" xfId="190" applyNumberFormat="1" applyFont="1" applyFill="1" applyBorder="1" applyAlignment="1">
      <alignment horizontal="center"/>
    </xf>
    <xf numFmtId="0" fontId="11" fillId="0" borderId="0" xfId="198"/>
    <xf numFmtId="197" fontId="11" fillId="0" borderId="0" xfId="198" applyNumberFormat="1"/>
    <xf numFmtId="1" fontId="11" fillId="0" borderId="8" xfId="198" applyNumberFormat="1" applyBorder="1"/>
    <xf numFmtId="0" fontId="58" fillId="0" borderId="0" xfId="198" applyFont="1"/>
    <xf numFmtId="0" fontId="65" fillId="19" borderId="1" xfId="198" applyFont="1" applyFill="1" applyBorder="1"/>
    <xf numFmtId="0" fontId="11" fillId="0" borderId="23" xfId="198" applyBorder="1"/>
    <xf numFmtId="0" fontId="11" fillId="0" borderId="2" xfId="198" applyBorder="1"/>
    <xf numFmtId="9" fontId="69" fillId="0" borderId="0" xfId="198" applyNumberFormat="1" applyFont="1"/>
    <xf numFmtId="0" fontId="11" fillId="0" borderId="5" xfId="198" applyBorder="1"/>
    <xf numFmtId="0" fontId="11" fillId="0" borderId="3" xfId="198" applyBorder="1"/>
    <xf numFmtId="1" fontId="58" fillId="0" borderId="0" xfId="198" applyNumberFormat="1" applyFont="1"/>
    <xf numFmtId="0" fontId="58" fillId="0" borderId="22" xfId="198" applyFont="1" applyBorder="1"/>
    <xf numFmtId="0" fontId="58" fillId="0" borderId="3" xfId="198" applyFont="1" applyBorder="1"/>
    <xf numFmtId="0" fontId="70" fillId="19" borderId="1" xfId="198" applyFont="1" applyFill="1" applyBorder="1"/>
    <xf numFmtId="0" fontId="11" fillId="0" borderId="1" xfId="198" applyBorder="1"/>
    <xf numFmtId="0" fontId="71" fillId="4" borderId="23" xfId="198" applyFont="1" applyFill="1" applyBorder="1"/>
    <xf numFmtId="197" fontId="71" fillId="4" borderId="23" xfId="198" applyNumberFormat="1" applyFont="1" applyFill="1" applyBorder="1"/>
    <xf numFmtId="0" fontId="71" fillId="4" borderId="0" xfId="198" applyFont="1" applyFill="1"/>
    <xf numFmtId="197" fontId="71" fillId="4" borderId="0" xfId="198" applyNumberFormat="1" applyFont="1" applyFill="1"/>
    <xf numFmtId="0" fontId="71" fillId="4" borderId="1" xfId="198" applyFont="1" applyFill="1" applyBorder="1"/>
    <xf numFmtId="197" fontId="71" fillId="4" borderId="2" xfId="198" applyNumberFormat="1" applyFont="1" applyFill="1" applyBorder="1"/>
    <xf numFmtId="0" fontId="71" fillId="4" borderId="5" xfId="198" applyFont="1" applyFill="1" applyBorder="1"/>
    <xf numFmtId="197" fontId="71" fillId="4" borderId="6" xfId="198" applyNumberFormat="1" applyFont="1" applyFill="1" applyBorder="1"/>
    <xf numFmtId="0" fontId="71" fillId="4" borderId="6" xfId="198" applyFont="1" applyFill="1" applyBorder="1"/>
    <xf numFmtId="0" fontId="71" fillId="4" borderId="3" xfId="198" applyFont="1" applyFill="1" applyBorder="1"/>
    <xf numFmtId="0" fontId="71" fillId="4" borderId="8" xfId="198" applyFont="1" applyFill="1" applyBorder="1"/>
    <xf numFmtId="0" fontId="71" fillId="4" borderId="4" xfId="198" applyFont="1" applyFill="1" applyBorder="1"/>
    <xf numFmtId="1" fontId="11" fillId="0" borderId="4" xfId="198" applyNumberFormat="1" applyBorder="1"/>
    <xf numFmtId="165" fontId="11" fillId="0" borderId="0" xfId="1" applyFont="1" applyBorder="1"/>
    <xf numFmtId="196" fontId="11" fillId="0" borderId="0" xfId="1" applyNumberFormat="1" applyFont="1" applyBorder="1"/>
    <xf numFmtId="0" fontId="71" fillId="4" borderId="22" xfId="198" applyFont="1" applyFill="1" applyBorder="1"/>
    <xf numFmtId="0" fontId="71" fillId="4" borderId="9" xfId="198" applyFont="1" applyFill="1" applyBorder="1"/>
    <xf numFmtId="0" fontId="71" fillId="4" borderId="10" xfId="198" applyFont="1" applyFill="1" applyBorder="1"/>
    <xf numFmtId="0" fontId="71" fillId="4" borderId="2" xfId="198" applyFont="1" applyFill="1" applyBorder="1"/>
    <xf numFmtId="17" fontId="0" fillId="3" borderId="0" xfId="0" applyNumberFormat="1" applyFill="1"/>
    <xf numFmtId="165" fontId="11" fillId="0" borderId="6" xfId="1" applyFont="1" applyBorder="1"/>
    <xf numFmtId="165" fontId="16" fillId="3" borderId="8" xfId="1" applyFont="1" applyFill="1" applyBorder="1"/>
    <xf numFmtId="0" fontId="66" fillId="20" borderId="0" xfId="0" applyFont="1" applyFill="1" applyAlignment="1">
      <alignment horizontal="left"/>
    </xf>
    <xf numFmtId="0" fontId="67" fillId="20" borderId="0" xfId="0" applyFont="1" applyFill="1" applyAlignment="1">
      <alignment horizontal="left"/>
    </xf>
    <xf numFmtId="0" fontId="48" fillId="4" borderId="0" xfId="194" applyFont="1" applyFill="1"/>
    <xf numFmtId="0" fontId="16" fillId="4" borderId="0" xfId="194" applyFill="1"/>
    <xf numFmtId="166" fontId="16" fillId="3" borderId="0" xfId="1" applyNumberFormat="1" applyFill="1" applyBorder="1"/>
    <xf numFmtId="166" fontId="16" fillId="3" borderId="8" xfId="1" applyNumberFormat="1" applyFill="1" applyBorder="1"/>
    <xf numFmtId="166" fontId="16" fillId="3" borderId="4" xfId="1" applyNumberFormat="1" applyFill="1" applyBorder="1"/>
    <xf numFmtId="9" fontId="50" fillId="3" borderId="0" xfId="194" applyNumberFormat="1" applyFont="1" applyFill="1"/>
    <xf numFmtId="166" fontId="0" fillId="3" borderId="0" xfId="1" applyNumberFormat="1" applyFont="1" applyFill="1" applyBorder="1"/>
    <xf numFmtId="166" fontId="16" fillId="3" borderId="0" xfId="1" applyNumberFormat="1" applyFont="1" applyFill="1" applyBorder="1"/>
    <xf numFmtId="166" fontId="48" fillId="3" borderId="0" xfId="1" applyNumberFormat="1" applyFont="1" applyFill="1" applyBorder="1"/>
    <xf numFmtId="166" fontId="48" fillId="3" borderId="0" xfId="194" applyNumberFormat="1" applyFont="1" applyFill="1"/>
    <xf numFmtId="165" fontId="52" fillId="3" borderId="9" xfId="189" applyNumberFormat="1" applyFont="1" applyFill="1" applyBorder="1"/>
    <xf numFmtId="165" fontId="24" fillId="3" borderId="9" xfId="1" applyFont="1" applyFill="1" applyBorder="1" applyAlignment="1">
      <alignment horizontal="center"/>
    </xf>
    <xf numFmtId="165" fontId="24" fillId="3" borderId="9" xfId="1" applyFont="1" applyFill="1" applyBorder="1"/>
    <xf numFmtId="165" fontId="24" fillId="3" borderId="10" xfId="1" applyFont="1" applyFill="1" applyBorder="1"/>
    <xf numFmtId="0" fontId="48" fillId="4" borderId="23" xfId="194" applyFont="1" applyFill="1" applyBorder="1" applyAlignment="1">
      <alignment horizontal="center"/>
    </xf>
    <xf numFmtId="0" fontId="48" fillId="4" borderId="2" xfId="194" applyFont="1" applyFill="1" applyBorder="1" applyAlignment="1">
      <alignment horizontal="center"/>
    </xf>
    <xf numFmtId="196" fontId="73" fillId="21" borderId="0" xfId="1" applyNumberFormat="1" applyFont="1" applyFill="1"/>
    <xf numFmtId="0" fontId="74" fillId="21" borderId="0" xfId="198" applyFont="1" applyFill="1"/>
    <xf numFmtId="197" fontId="74" fillId="21" borderId="23" xfId="198" applyNumberFormat="1" applyFont="1" applyFill="1" applyBorder="1"/>
    <xf numFmtId="167" fontId="73" fillId="21" borderId="0" xfId="2" applyNumberFormat="1" applyFont="1" applyFill="1"/>
    <xf numFmtId="0" fontId="48" fillId="4" borderId="0" xfId="0" applyFont="1" applyFill="1" applyAlignment="1">
      <alignment vertical="center"/>
    </xf>
    <xf numFmtId="167" fontId="16" fillId="3" borderId="0" xfId="2" applyNumberFormat="1" applyFont="1" applyFill="1"/>
    <xf numFmtId="10" fontId="73" fillId="21" borderId="0" xfId="1" applyNumberFormat="1" applyFont="1" applyFill="1"/>
    <xf numFmtId="0" fontId="48" fillId="4" borderId="0" xfId="0" applyFont="1" applyFill="1" applyAlignment="1">
      <alignment horizontal="center"/>
    </xf>
    <xf numFmtId="9" fontId="48" fillId="4" borderId="0" xfId="1" applyNumberFormat="1" applyFont="1" applyFill="1" applyAlignment="1">
      <alignment horizontal="center"/>
    </xf>
    <xf numFmtId="0" fontId="48" fillId="4" borderId="7" xfId="194" applyFont="1" applyFill="1" applyBorder="1" applyAlignment="1">
      <alignment horizontal="center"/>
    </xf>
    <xf numFmtId="17" fontId="48" fillId="4" borderId="8" xfId="194" applyNumberFormat="1" applyFont="1" applyFill="1" applyBorder="1" applyAlignment="1">
      <alignment horizontal="center"/>
    </xf>
    <xf numFmtId="17" fontId="48" fillId="4" borderId="4" xfId="194" applyNumberFormat="1" applyFont="1" applyFill="1" applyBorder="1" applyAlignment="1">
      <alignment horizontal="center"/>
    </xf>
    <xf numFmtId="17" fontId="48" fillId="3" borderId="0" xfId="194" applyNumberFormat="1" applyFont="1" applyFill="1" applyAlignment="1">
      <alignment horizontal="center"/>
    </xf>
    <xf numFmtId="0" fontId="76" fillId="3" borderId="0" xfId="0" applyFont="1" applyFill="1"/>
    <xf numFmtId="167" fontId="73" fillId="21" borderId="0" xfId="1" applyNumberFormat="1" applyFont="1" applyFill="1"/>
    <xf numFmtId="0" fontId="48" fillId="3" borderId="0" xfId="194" applyFont="1" applyFill="1" applyAlignment="1">
      <alignment horizontal="center"/>
    </xf>
    <xf numFmtId="166" fontId="48" fillId="3" borderId="8" xfId="1" applyNumberFormat="1" applyFont="1" applyFill="1" applyBorder="1"/>
    <xf numFmtId="165" fontId="16" fillId="3" borderId="24" xfId="1" applyFont="1" applyFill="1" applyBorder="1"/>
    <xf numFmtId="0" fontId="48" fillId="4" borderId="0" xfId="194" applyFont="1" applyFill="1" applyAlignment="1">
      <alignment horizontal="center"/>
    </xf>
    <xf numFmtId="17" fontId="48" fillId="4" borderId="0" xfId="194" applyNumberFormat="1" applyFont="1" applyFill="1" applyAlignment="1">
      <alignment horizontal="center"/>
    </xf>
    <xf numFmtId="0" fontId="50" fillId="3" borderId="0" xfId="194" applyFont="1" applyFill="1"/>
    <xf numFmtId="166" fontId="50" fillId="3" borderId="0" xfId="1" applyNumberFormat="1" applyFont="1" applyFill="1" applyBorder="1"/>
    <xf numFmtId="0" fontId="49" fillId="3" borderId="0" xfId="194" applyFont="1" applyFill="1"/>
    <xf numFmtId="166" fontId="77" fillId="3" borderId="0" xfId="1" applyNumberFormat="1" applyFont="1" applyFill="1" applyBorder="1"/>
    <xf numFmtId="166" fontId="73" fillId="21" borderId="0" xfId="1" applyNumberFormat="1" applyFont="1" applyFill="1" applyBorder="1"/>
    <xf numFmtId="166" fontId="0" fillId="3" borderId="6" xfId="1" applyNumberFormat="1" applyFont="1" applyFill="1" applyBorder="1"/>
    <xf numFmtId="166" fontId="24" fillId="3" borderId="5" xfId="1" applyNumberFormat="1" applyFont="1" applyFill="1" applyBorder="1" applyAlignment="1">
      <alignment horizontal="left"/>
    </xf>
    <xf numFmtId="166" fontId="52" fillId="3" borderId="0" xfId="189" applyNumberFormat="1" applyFont="1" applyFill="1" applyAlignment="1">
      <alignment horizontal="center"/>
    </xf>
    <xf numFmtId="166" fontId="52" fillId="4" borderId="23" xfId="189" applyNumberFormat="1" applyFont="1" applyFill="1" applyBorder="1" applyAlignment="1">
      <alignment horizontal="center"/>
    </xf>
    <xf numFmtId="0" fontId="52" fillId="4" borderId="5" xfId="189" applyFont="1" applyFill="1" applyBorder="1" applyAlignment="1">
      <alignment horizontal="left"/>
    </xf>
    <xf numFmtId="166" fontId="52" fillId="4" borderId="0" xfId="1" applyNumberFormat="1" applyFont="1" applyFill="1" applyBorder="1" applyAlignment="1">
      <alignment horizontal="center"/>
    </xf>
    <xf numFmtId="166" fontId="24" fillId="3" borderId="0" xfId="189" applyNumberFormat="1" applyFill="1" applyAlignment="1">
      <alignment horizontal="center"/>
    </xf>
    <xf numFmtId="0" fontId="57" fillId="3" borderId="0" xfId="189" applyFont="1" applyFill="1" applyAlignment="1">
      <alignment horizontal="center"/>
    </xf>
    <xf numFmtId="166" fontId="24" fillId="3" borderId="6" xfId="189" applyNumberFormat="1" applyFill="1" applyBorder="1" applyAlignment="1">
      <alignment horizontal="center"/>
    </xf>
    <xf numFmtId="166" fontId="52" fillId="3" borderId="6" xfId="189" applyNumberFormat="1" applyFont="1" applyFill="1" applyBorder="1" applyAlignment="1">
      <alignment horizontal="center"/>
    </xf>
    <xf numFmtId="0" fontId="79" fillId="0" borderId="0" xfId="199" applyFont="1"/>
    <xf numFmtId="0" fontId="79" fillId="0" borderId="5" xfId="199" applyFont="1" applyBorder="1"/>
    <xf numFmtId="1" fontId="79" fillId="0" borderId="0" xfId="199" applyNumberFormat="1" applyFont="1"/>
    <xf numFmtId="0" fontId="80" fillId="0" borderId="0" xfId="199" applyFont="1"/>
    <xf numFmtId="196" fontId="79" fillId="0" borderId="0" xfId="1" applyNumberFormat="1" applyFont="1" applyBorder="1"/>
    <xf numFmtId="196" fontId="79" fillId="0" borderId="0" xfId="1" applyNumberFormat="1" applyFont="1" applyFill="1" applyBorder="1"/>
    <xf numFmtId="196" fontId="56" fillId="3" borderId="0" xfId="1" applyNumberFormat="1" applyFont="1" applyFill="1" applyBorder="1"/>
    <xf numFmtId="196" fontId="16" fillId="3" borderId="0" xfId="194" applyNumberFormat="1" applyFill="1"/>
    <xf numFmtId="196" fontId="48" fillId="4" borderId="0" xfId="1" applyNumberFormat="1" applyFont="1" applyFill="1" applyBorder="1"/>
    <xf numFmtId="196" fontId="48" fillId="3" borderId="0" xfId="1" applyNumberFormat="1" applyFont="1" applyFill="1" applyBorder="1"/>
    <xf numFmtId="196" fontId="48" fillId="4" borderId="0" xfId="194" applyNumberFormat="1" applyFont="1" applyFill="1"/>
    <xf numFmtId="196" fontId="16" fillId="3" borderId="0" xfId="1" applyNumberFormat="1" applyFont="1" applyFill="1" applyBorder="1"/>
    <xf numFmtId="165" fontId="52" fillId="3" borderId="0" xfId="190" applyNumberFormat="1" applyFont="1" applyFill="1" applyBorder="1" applyAlignment="1">
      <alignment horizontal="center"/>
    </xf>
    <xf numFmtId="165" fontId="48" fillId="3" borderId="0" xfId="1" applyFont="1" applyFill="1"/>
    <xf numFmtId="0" fontId="83" fillId="3" borderId="0" xfId="201" applyFill="1" applyAlignment="1">
      <alignment vertical="center"/>
    </xf>
    <xf numFmtId="0" fontId="84" fillId="4" borderId="22" xfId="201" applyFont="1" applyFill="1" applyBorder="1" applyAlignment="1">
      <alignment horizontal="center" vertical="center" wrapText="1"/>
    </xf>
    <xf numFmtId="0" fontId="84" fillId="3" borderId="0" xfId="201" applyFont="1" applyFill="1" applyAlignment="1">
      <alignment horizontal="center" vertical="center" wrapText="1"/>
    </xf>
    <xf numFmtId="0" fontId="83" fillId="3" borderId="5" xfId="201" applyFill="1" applyBorder="1" applyAlignment="1">
      <alignment horizontal="center" vertical="center"/>
    </xf>
    <xf numFmtId="0" fontId="84" fillId="4" borderId="22" xfId="201" applyFont="1" applyFill="1" applyBorder="1" applyAlignment="1">
      <alignment horizontal="center" vertical="center"/>
    </xf>
    <xf numFmtId="0" fontId="86" fillId="3" borderId="0" xfId="201" applyFont="1" applyFill="1" applyAlignment="1">
      <alignment horizontal="left" vertical="center"/>
    </xf>
    <xf numFmtId="0" fontId="9" fillId="3" borderId="0" xfId="206" applyFill="1"/>
    <xf numFmtId="0" fontId="58" fillId="3" borderId="0" xfId="206" applyFont="1" applyFill="1" applyAlignment="1">
      <alignment horizontal="center"/>
    </xf>
    <xf numFmtId="2" fontId="9" fillId="3" borderId="0" xfId="206" applyNumberFormat="1" applyFill="1" applyAlignment="1">
      <alignment horizontal="center"/>
    </xf>
    <xf numFmtId="0" fontId="9" fillId="3" borderId="0" xfId="206" applyFill="1" applyAlignment="1">
      <alignment horizontal="center"/>
    </xf>
    <xf numFmtId="0" fontId="58" fillId="3" borderId="0" xfId="206" applyFont="1" applyFill="1"/>
    <xf numFmtId="2" fontId="58" fillId="3" borderId="0" xfId="206" applyNumberFormat="1" applyFont="1" applyFill="1" applyAlignment="1">
      <alignment horizontal="center"/>
    </xf>
    <xf numFmtId="167" fontId="49" fillId="3" borderId="6" xfId="2" applyNumberFormat="1" applyFont="1" applyFill="1" applyBorder="1" applyAlignment="1">
      <alignment horizontal="right"/>
    </xf>
    <xf numFmtId="166" fontId="48" fillId="4" borderId="9" xfId="0" applyNumberFormat="1" applyFont="1" applyFill="1" applyBorder="1"/>
    <xf numFmtId="2" fontId="62" fillId="3" borderId="0" xfId="189" applyNumberFormat="1" applyFont="1" applyFill="1" applyAlignment="1">
      <alignment horizontal="center"/>
    </xf>
    <xf numFmtId="196" fontId="11" fillId="0" borderId="23" xfId="1" applyNumberFormat="1" applyFont="1" applyBorder="1"/>
    <xf numFmtId="196" fontId="11" fillId="0" borderId="2" xfId="1" applyNumberFormat="1" applyFont="1" applyBorder="1"/>
    <xf numFmtId="196" fontId="11" fillId="0" borderId="6" xfId="1" applyNumberFormat="1" applyFont="1" applyBorder="1"/>
    <xf numFmtId="196" fontId="11" fillId="0" borderId="23" xfId="198" applyNumberFormat="1" applyBorder="1"/>
    <xf numFmtId="196" fontId="11" fillId="0" borderId="2" xfId="198" applyNumberFormat="1" applyBorder="1"/>
    <xf numFmtId="196" fontId="11" fillId="0" borderId="0" xfId="198" applyNumberFormat="1"/>
    <xf numFmtId="196" fontId="11" fillId="0" borderId="6" xfId="198" applyNumberFormat="1" applyBorder="1"/>
    <xf numFmtId="196" fontId="58" fillId="0" borderId="8" xfId="198" applyNumberFormat="1" applyFont="1" applyBorder="1"/>
    <xf numFmtId="196" fontId="58" fillId="0" borderId="4" xfId="198" applyNumberFormat="1" applyFont="1" applyBorder="1"/>
    <xf numFmtId="196" fontId="58" fillId="0" borderId="9" xfId="198" applyNumberFormat="1" applyFont="1" applyBorder="1"/>
    <xf numFmtId="196" fontId="58" fillId="0" borderId="10" xfId="198" applyNumberFormat="1" applyFont="1" applyBorder="1"/>
    <xf numFmtId="196" fontId="16" fillId="3" borderId="23" xfId="1" applyNumberFormat="1" applyFill="1" applyBorder="1"/>
    <xf numFmtId="196" fontId="16" fillId="3" borderId="8" xfId="1" applyNumberFormat="1" applyFill="1" applyBorder="1"/>
    <xf numFmtId="196" fontId="16" fillId="3" borderId="4" xfId="1" applyNumberFormat="1" applyFill="1" applyBorder="1"/>
    <xf numFmtId="0" fontId="84" fillId="3" borderId="0" xfId="201" applyFont="1" applyFill="1" applyAlignment="1">
      <alignment vertical="center"/>
    </xf>
    <xf numFmtId="0" fontId="16" fillId="3" borderId="0" xfId="194" applyFill="1" applyAlignment="1">
      <alignment horizontal="right"/>
    </xf>
    <xf numFmtId="0" fontId="16" fillId="4" borderId="7" xfId="194" applyFill="1" applyBorder="1"/>
    <xf numFmtId="17" fontId="48" fillId="4" borderId="6" xfId="194" applyNumberFormat="1" applyFont="1" applyFill="1" applyBorder="1" applyAlignment="1">
      <alignment horizontal="center"/>
    </xf>
    <xf numFmtId="0" fontId="48" fillId="3" borderId="5" xfId="194" applyFont="1" applyFill="1" applyBorder="1"/>
    <xf numFmtId="17" fontId="48" fillId="3" borderId="6" xfId="194" applyNumberFormat="1" applyFont="1" applyFill="1" applyBorder="1" applyAlignment="1">
      <alignment horizontal="center"/>
    </xf>
    <xf numFmtId="0" fontId="48" fillId="2" borderId="5" xfId="194" applyFont="1" applyFill="1" applyBorder="1"/>
    <xf numFmtId="0" fontId="48" fillId="3" borderId="7" xfId="194" applyFont="1" applyFill="1" applyBorder="1" applyAlignment="1">
      <alignment vertical="center" wrapText="1"/>
    </xf>
    <xf numFmtId="0" fontId="16" fillId="3" borderId="7" xfId="194" applyFill="1" applyBorder="1"/>
    <xf numFmtId="167" fontId="49" fillId="3" borderId="7" xfId="2" applyNumberFormat="1" applyFont="1" applyFill="1" applyBorder="1" applyAlignment="1">
      <alignment horizontal="right"/>
    </xf>
    <xf numFmtId="167" fontId="49" fillId="3" borderId="2" xfId="2" applyNumberFormat="1" applyFont="1" applyFill="1" applyBorder="1" applyAlignment="1">
      <alignment horizontal="right"/>
    </xf>
    <xf numFmtId="167" fontId="49" fillId="3" borderId="26" xfId="2" applyNumberFormat="1" applyFont="1" applyFill="1" applyBorder="1"/>
    <xf numFmtId="196" fontId="56" fillId="3" borderId="6" xfId="1" applyNumberFormat="1" applyFont="1" applyFill="1" applyBorder="1"/>
    <xf numFmtId="196" fontId="50" fillId="3" borderId="0" xfId="1" applyNumberFormat="1" applyFont="1" applyFill="1" applyBorder="1"/>
    <xf numFmtId="196" fontId="50" fillId="3" borderId="6" xfId="1" applyNumberFormat="1" applyFont="1" applyFill="1" applyBorder="1"/>
    <xf numFmtId="0" fontId="48" fillId="4" borderId="5" xfId="194" applyFont="1" applyFill="1" applyBorder="1"/>
    <xf numFmtId="196" fontId="48" fillId="4" borderId="6" xfId="1" applyNumberFormat="1" applyFont="1" applyFill="1" applyBorder="1"/>
    <xf numFmtId="165" fontId="50" fillId="3" borderId="5" xfId="1" applyFont="1" applyFill="1" applyBorder="1"/>
    <xf numFmtId="9" fontId="49" fillId="3" borderId="0" xfId="2" applyFont="1" applyFill="1" applyBorder="1"/>
    <xf numFmtId="9" fontId="49" fillId="3" borderId="6" xfId="2" applyFont="1" applyFill="1" applyBorder="1"/>
    <xf numFmtId="165" fontId="16" fillId="3" borderId="5" xfId="1" applyFill="1" applyBorder="1"/>
    <xf numFmtId="166" fontId="16" fillId="3" borderId="6" xfId="1" applyNumberFormat="1" applyFont="1" applyFill="1" applyBorder="1"/>
    <xf numFmtId="196" fontId="48" fillId="3" borderId="6" xfId="1" applyNumberFormat="1" applyFont="1" applyFill="1" applyBorder="1"/>
    <xf numFmtId="196" fontId="16" fillId="3" borderId="6" xfId="1" applyNumberFormat="1" applyFill="1" applyBorder="1"/>
    <xf numFmtId="196" fontId="48" fillId="4" borderId="6" xfId="194" applyNumberFormat="1" applyFont="1" applyFill="1" applyBorder="1"/>
    <xf numFmtId="0" fontId="77" fillId="3" borderId="5" xfId="194" applyFont="1" applyFill="1" applyBorder="1"/>
    <xf numFmtId="0" fontId="77" fillId="3" borderId="0" xfId="194" applyFont="1" applyFill="1"/>
    <xf numFmtId="165" fontId="16" fillId="3" borderId="6" xfId="1" applyFont="1" applyFill="1" applyBorder="1"/>
    <xf numFmtId="196" fontId="16" fillId="3" borderId="6" xfId="1" applyNumberFormat="1" applyFont="1" applyFill="1" applyBorder="1"/>
    <xf numFmtId="17" fontId="48" fillId="4" borderId="0" xfId="194" applyNumberFormat="1" applyFont="1" applyFill="1" applyAlignment="1">
      <alignment horizontal="left" vertical="center"/>
    </xf>
    <xf numFmtId="17" fontId="48" fillId="4" borderId="0" xfId="194" applyNumberFormat="1" applyFont="1" applyFill="1" applyAlignment="1">
      <alignment horizontal="center" vertical="center"/>
    </xf>
    <xf numFmtId="9" fontId="0" fillId="3" borderId="0" xfId="0" applyNumberFormat="1" applyFill="1" applyAlignment="1">
      <alignment vertical="center"/>
    </xf>
    <xf numFmtId="196" fontId="48" fillId="3" borderId="0" xfId="1" applyNumberFormat="1" applyFont="1" applyFill="1" applyAlignment="1">
      <alignment vertical="center"/>
    </xf>
    <xf numFmtId="0" fontId="48" fillId="3" borderId="0" xfId="0" applyFont="1" applyFill="1" applyAlignment="1">
      <alignment horizontal="left" vertical="center"/>
    </xf>
    <xf numFmtId="0" fontId="16" fillId="3" borderId="0" xfId="0" applyFont="1" applyFill="1" applyAlignment="1">
      <alignment horizontal="left" vertical="center"/>
    </xf>
    <xf numFmtId="0" fontId="0" fillId="3" borderId="0" xfId="0" applyFill="1" applyAlignment="1">
      <alignment horizontal="left" vertical="center"/>
    </xf>
    <xf numFmtId="165" fontId="0" fillId="3" borderId="0" xfId="1" applyFont="1" applyFill="1" applyAlignment="1">
      <alignment vertical="center"/>
    </xf>
    <xf numFmtId="196" fontId="0" fillId="3" borderId="0" xfId="1" applyNumberFormat="1" applyFont="1" applyFill="1" applyAlignment="1">
      <alignment vertical="center"/>
    </xf>
    <xf numFmtId="9" fontId="73" fillId="21" borderId="0" xfId="0" applyNumberFormat="1" applyFont="1" applyFill="1" applyAlignment="1">
      <alignment vertical="center"/>
    </xf>
    <xf numFmtId="9" fontId="75" fillId="21" borderId="0" xfId="0" applyNumberFormat="1" applyFont="1" applyFill="1" applyAlignment="1">
      <alignment vertical="center"/>
    </xf>
    <xf numFmtId="10" fontId="73" fillId="21" borderId="0" xfId="0" applyNumberFormat="1" applyFont="1" applyFill="1" applyAlignment="1">
      <alignment horizontal="left" vertical="center"/>
    </xf>
    <xf numFmtId="0" fontId="16" fillId="3" borderId="0" xfId="0" applyFont="1" applyFill="1" applyAlignment="1">
      <alignment horizontal="left" vertical="center" wrapText="1"/>
    </xf>
    <xf numFmtId="0" fontId="48" fillId="4" borderId="0" xfId="0" applyFont="1" applyFill="1" applyAlignment="1">
      <alignment horizontal="left" vertical="center"/>
    </xf>
    <xf numFmtId="9" fontId="0" fillId="23" borderId="0" xfId="2" applyFont="1" applyFill="1" applyBorder="1"/>
    <xf numFmtId="165" fontId="16" fillId="23" borderId="0" xfId="1" applyFont="1" applyFill="1" applyBorder="1"/>
    <xf numFmtId="200" fontId="56" fillId="3" borderId="0" xfId="1" applyNumberFormat="1" applyFont="1" applyFill="1" applyBorder="1"/>
    <xf numFmtId="196" fontId="0" fillId="3" borderId="0" xfId="1" applyNumberFormat="1" applyFont="1" applyFill="1" applyAlignment="1">
      <alignment horizontal="left" vertical="center"/>
    </xf>
    <xf numFmtId="196" fontId="0" fillId="3" borderId="0" xfId="0" applyNumberFormat="1" applyFill="1" applyAlignment="1">
      <alignment horizontal="left" vertical="center"/>
    </xf>
    <xf numFmtId="196" fontId="48" fillId="4" borderId="0" xfId="0" applyNumberFormat="1" applyFont="1" applyFill="1" applyAlignment="1">
      <alignment horizontal="left" vertical="center"/>
    </xf>
    <xf numFmtId="200" fontId="0" fillId="3" borderId="0" xfId="0" applyNumberFormat="1" applyFill="1" applyAlignment="1">
      <alignment horizontal="left" vertical="center"/>
    </xf>
    <xf numFmtId="0" fontId="48" fillId="2" borderId="0" xfId="0" applyFont="1" applyFill="1" applyAlignment="1">
      <alignment horizontal="center" vertical="center"/>
    </xf>
    <xf numFmtId="0" fontId="48" fillId="2" borderId="0" xfId="0" applyFont="1" applyFill="1" applyAlignment="1">
      <alignment horizontal="left" vertical="center"/>
    </xf>
    <xf numFmtId="0" fontId="48" fillId="2" borderId="0" xfId="0" applyFont="1" applyFill="1" applyAlignment="1">
      <alignment horizontal="center" vertical="center" wrapText="1"/>
    </xf>
    <xf numFmtId="17" fontId="48" fillId="2" borderId="0" xfId="0" applyNumberFormat="1" applyFont="1" applyFill="1" applyAlignment="1">
      <alignment vertical="center" wrapText="1"/>
    </xf>
    <xf numFmtId="0" fontId="0" fillId="2" borderId="0" xfId="0" applyFill="1" applyAlignment="1">
      <alignment vertical="center" wrapText="1"/>
    </xf>
    <xf numFmtId="0" fontId="0" fillId="2" borderId="0" xfId="0" applyFill="1" applyAlignment="1">
      <alignment horizontal="left" vertical="center"/>
    </xf>
    <xf numFmtId="0" fontId="0" fillId="2" borderId="0" xfId="0" applyFill="1" applyAlignment="1">
      <alignment vertical="center"/>
    </xf>
    <xf numFmtId="166" fontId="0" fillId="3" borderId="0" xfId="1" applyNumberFormat="1" applyFont="1" applyFill="1" applyAlignment="1">
      <alignment horizontal="left" vertical="center"/>
    </xf>
    <xf numFmtId="166" fontId="48" fillId="4" borderId="0" xfId="1" applyNumberFormat="1" applyFont="1" applyFill="1" applyAlignment="1">
      <alignment vertical="center"/>
    </xf>
    <xf numFmtId="43" fontId="83" fillId="3" borderId="0" xfId="201" applyNumberFormat="1" applyFill="1" applyAlignment="1">
      <alignment vertical="center"/>
    </xf>
    <xf numFmtId="0" fontId="16" fillId="4" borderId="9" xfId="194" applyFill="1" applyBorder="1"/>
    <xf numFmtId="9" fontId="16" fillId="3" borderId="0" xfId="2" applyFont="1" applyFill="1" applyBorder="1"/>
    <xf numFmtId="0" fontId="48" fillId="4" borderId="22" xfId="194" applyFont="1" applyFill="1" applyBorder="1"/>
    <xf numFmtId="0" fontId="48" fillId="4" borderId="9" xfId="194" applyFont="1" applyFill="1" applyBorder="1"/>
    <xf numFmtId="196" fontId="48" fillId="4" borderId="10" xfId="1" applyNumberFormat="1" applyFont="1" applyFill="1" applyBorder="1"/>
    <xf numFmtId="196" fontId="56" fillId="3" borderId="23" xfId="1" applyNumberFormat="1" applyFont="1" applyFill="1" applyBorder="1"/>
    <xf numFmtId="196" fontId="0" fillId="3" borderId="4" xfId="1" applyNumberFormat="1" applyFont="1" applyFill="1" applyBorder="1"/>
    <xf numFmtId="166" fontId="0" fillId="3" borderId="23" xfId="1" applyNumberFormat="1" applyFont="1" applyFill="1" applyBorder="1"/>
    <xf numFmtId="9" fontId="0" fillId="3" borderId="0" xfId="2" applyFont="1" applyFill="1" applyBorder="1"/>
    <xf numFmtId="0" fontId="48" fillId="4" borderId="22" xfId="194" applyFont="1" applyFill="1" applyBorder="1" applyAlignment="1">
      <alignment horizontal="left" vertical="center" wrapText="1"/>
    </xf>
    <xf numFmtId="0" fontId="48" fillId="4" borderId="9" xfId="194" applyFont="1" applyFill="1" applyBorder="1" applyAlignment="1">
      <alignment horizontal="center" vertical="center" wrapText="1"/>
    </xf>
    <xf numFmtId="196" fontId="48" fillId="4" borderId="9" xfId="1" applyNumberFormat="1" applyFont="1" applyFill="1" applyBorder="1" applyAlignment="1">
      <alignment horizontal="center" vertical="center" wrapText="1"/>
    </xf>
    <xf numFmtId="165" fontId="48" fillId="4" borderId="9" xfId="1" applyFont="1" applyFill="1" applyBorder="1" applyAlignment="1">
      <alignment horizontal="center" vertical="center" wrapText="1"/>
    </xf>
    <xf numFmtId="166" fontId="48" fillId="4" borderId="9" xfId="1" applyNumberFormat="1" applyFont="1" applyFill="1" applyBorder="1"/>
    <xf numFmtId="196" fontId="48" fillId="4" borderId="9" xfId="0" applyNumberFormat="1" applyFont="1" applyFill="1" applyBorder="1"/>
    <xf numFmtId="165" fontId="48" fillId="4" borderId="10" xfId="1" applyFont="1" applyFill="1" applyBorder="1" applyAlignment="1">
      <alignment horizontal="center" vertical="center" wrapText="1"/>
    </xf>
    <xf numFmtId="166" fontId="48" fillId="4" borderId="8" xfId="1" applyNumberFormat="1" applyFont="1" applyFill="1" applyBorder="1"/>
    <xf numFmtId="200" fontId="75" fillId="21" borderId="0" xfId="1" applyNumberFormat="1" applyFont="1" applyFill="1" applyBorder="1"/>
    <xf numFmtId="165" fontId="16" fillId="3" borderId="2" xfId="194" applyNumberFormat="1" applyFill="1" applyBorder="1"/>
    <xf numFmtId="200" fontId="56" fillId="3" borderId="6" xfId="1" applyNumberFormat="1" applyFont="1" applyFill="1" applyBorder="1"/>
    <xf numFmtId="165" fontId="11" fillId="0" borderId="5" xfId="198" applyNumberFormat="1" applyBorder="1"/>
    <xf numFmtId="0" fontId="11" fillId="3" borderId="0" xfId="198" applyFill="1"/>
    <xf numFmtId="165" fontId="11" fillId="0" borderId="3" xfId="198" applyNumberFormat="1" applyBorder="1"/>
    <xf numFmtId="1" fontId="11" fillId="0" borderId="15" xfId="198" applyNumberFormat="1" applyBorder="1"/>
    <xf numFmtId="0" fontId="11" fillId="0" borderId="22" xfId="198" applyBorder="1"/>
    <xf numFmtId="196" fontId="58" fillId="0" borderId="9" xfId="1" applyNumberFormat="1" applyFont="1" applyBorder="1"/>
    <xf numFmtId="196" fontId="58" fillId="0" borderId="10" xfId="1" applyNumberFormat="1" applyFont="1" applyBorder="1"/>
    <xf numFmtId="196" fontId="58" fillId="0" borderId="0" xfId="198" applyNumberFormat="1" applyFont="1"/>
    <xf numFmtId="9" fontId="16" fillId="3" borderId="6" xfId="2" applyFont="1" applyFill="1" applyBorder="1"/>
    <xf numFmtId="165" fontId="16" fillId="3" borderId="23" xfId="1" applyFont="1" applyFill="1" applyBorder="1"/>
    <xf numFmtId="196" fontId="56" fillId="3" borderId="26" xfId="1" applyNumberFormat="1" applyFont="1" applyFill="1" applyBorder="1"/>
    <xf numFmtId="196" fontId="56" fillId="3" borderId="8" xfId="1" applyNumberFormat="1" applyFont="1" applyFill="1" applyBorder="1"/>
    <xf numFmtId="196" fontId="56" fillId="3" borderId="4" xfId="1" applyNumberFormat="1" applyFont="1" applyFill="1" applyBorder="1"/>
    <xf numFmtId="166" fontId="56" fillId="3" borderId="23" xfId="1" applyNumberFormat="1" applyFont="1" applyFill="1" applyBorder="1"/>
    <xf numFmtId="196" fontId="0" fillId="3" borderId="26" xfId="1" applyNumberFormat="1" applyFont="1" applyFill="1" applyBorder="1"/>
    <xf numFmtId="196" fontId="16" fillId="3" borderId="26" xfId="1" applyNumberFormat="1" applyFill="1" applyBorder="1"/>
    <xf numFmtId="196" fontId="48" fillId="4" borderId="9" xfId="194" applyNumberFormat="1" applyFont="1" applyFill="1" applyBorder="1"/>
    <xf numFmtId="196" fontId="48" fillId="4" borderId="10" xfId="194" applyNumberFormat="1" applyFont="1" applyFill="1" applyBorder="1"/>
    <xf numFmtId="165" fontId="48" fillId="4" borderId="22" xfId="1" applyFont="1" applyFill="1" applyBorder="1"/>
    <xf numFmtId="0" fontId="48" fillId="3" borderId="23" xfId="194" applyFont="1" applyFill="1" applyBorder="1"/>
    <xf numFmtId="196" fontId="16" fillId="3" borderId="23" xfId="194" applyNumberFormat="1" applyFill="1" applyBorder="1"/>
    <xf numFmtId="196" fontId="16" fillId="3" borderId="26" xfId="194" applyNumberFormat="1" applyFill="1" applyBorder="1"/>
    <xf numFmtId="0" fontId="48" fillId="4" borderId="22" xfId="0" applyFont="1" applyFill="1" applyBorder="1"/>
    <xf numFmtId="196" fontId="48" fillId="4" borderId="0" xfId="1" applyNumberFormat="1" applyFont="1" applyFill="1" applyBorder="1" applyAlignment="1" applyProtection="1">
      <alignment horizontal="left" vertical="center" wrapText="1"/>
    </xf>
    <xf numFmtId="0" fontId="79" fillId="3" borderId="0" xfId="248" applyFont="1" applyFill="1" applyAlignment="1">
      <alignment vertical="center"/>
    </xf>
    <xf numFmtId="0" fontId="11" fillId="0" borderId="8" xfId="198" applyBorder="1"/>
    <xf numFmtId="0" fontId="58" fillId="0" borderId="9" xfId="198" applyFont="1" applyBorder="1"/>
    <xf numFmtId="0" fontId="65" fillId="19" borderId="23" xfId="198" applyFont="1" applyFill="1" applyBorder="1"/>
    <xf numFmtId="165" fontId="11" fillId="0" borderId="0" xfId="198" applyNumberFormat="1"/>
    <xf numFmtId="165" fontId="11" fillId="0" borderId="8" xfId="198" applyNumberFormat="1" applyBorder="1"/>
    <xf numFmtId="0" fontId="58" fillId="0" borderId="8" xfId="198" applyFont="1" applyBorder="1"/>
    <xf numFmtId="0" fontId="70" fillId="19" borderId="23" xfId="198" applyFont="1" applyFill="1" applyBorder="1"/>
    <xf numFmtId="0" fontId="71" fillId="4" borderId="9" xfId="198" applyFont="1" applyFill="1" applyBorder="1" applyAlignment="1">
      <alignment horizontal="center"/>
    </xf>
    <xf numFmtId="0" fontId="71" fillId="4" borderId="8" xfId="198" applyFont="1" applyFill="1" applyBorder="1" applyAlignment="1">
      <alignment horizontal="center"/>
    </xf>
    <xf numFmtId="0" fontId="71" fillId="4" borderId="23" xfId="198" applyFont="1" applyFill="1" applyBorder="1" applyAlignment="1">
      <alignment horizontal="center"/>
    </xf>
    <xf numFmtId="196" fontId="58" fillId="0" borderId="23" xfId="198" applyNumberFormat="1" applyFont="1" applyBorder="1"/>
    <xf numFmtId="196" fontId="58" fillId="0" borderId="0" xfId="1" applyNumberFormat="1" applyFont="1" applyBorder="1"/>
    <xf numFmtId="43" fontId="24" fillId="3" borderId="9" xfId="189" applyNumberFormat="1" applyFill="1" applyBorder="1" applyAlignment="1">
      <alignment horizontal="center"/>
    </xf>
    <xf numFmtId="165" fontId="50" fillId="3" borderId="0" xfId="1" applyFont="1" applyFill="1" applyBorder="1"/>
    <xf numFmtId="17" fontId="16" fillId="3" borderId="23" xfId="0" applyNumberFormat="1" applyFont="1" applyFill="1" applyBorder="1"/>
    <xf numFmtId="17" fontId="16" fillId="3" borderId="0" xfId="0" applyNumberFormat="1" applyFont="1" applyFill="1"/>
    <xf numFmtId="37" fontId="91" fillId="3" borderId="0" xfId="0" applyNumberFormat="1" applyFont="1" applyFill="1" applyAlignment="1">
      <alignment horizontal="right"/>
    </xf>
    <xf numFmtId="37" fontId="92" fillId="3" borderId="0" xfId="0" applyNumberFormat="1" applyFont="1" applyFill="1" applyAlignment="1">
      <alignment horizontal="right"/>
    </xf>
    <xf numFmtId="196" fontId="48" fillId="3" borderId="0" xfId="1" applyNumberFormat="1" applyFont="1" applyFill="1" applyBorder="1" applyAlignment="1" applyProtection="1">
      <alignment horizontal="left" vertical="center" wrapText="1"/>
    </xf>
    <xf numFmtId="0" fontId="52" fillId="4" borderId="23" xfId="189" applyFont="1" applyFill="1" applyBorder="1"/>
    <xf numFmtId="166" fontId="24" fillId="3" borderId="0" xfId="1" applyNumberFormat="1" applyFont="1" applyFill="1" applyBorder="1" applyAlignment="1">
      <alignment horizontal="left"/>
    </xf>
    <xf numFmtId="0" fontId="52" fillId="4" borderId="0" xfId="189" applyFont="1" applyFill="1" applyAlignment="1">
      <alignment horizontal="left"/>
    </xf>
    <xf numFmtId="0" fontId="16" fillId="4" borderId="8" xfId="0" applyFont="1" applyFill="1" applyBorder="1"/>
    <xf numFmtId="0" fontId="48" fillId="3" borderId="0" xfId="0" applyFont="1" applyFill="1"/>
    <xf numFmtId="0" fontId="48" fillId="4" borderId="9" xfId="0" applyFont="1" applyFill="1" applyBorder="1"/>
    <xf numFmtId="196" fontId="48" fillId="4" borderId="10" xfId="0" applyNumberFormat="1" applyFont="1" applyFill="1" applyBorder="1"/>
    <xf numFmtId="0" fontId="93" fillId="3" borderId="0" xfId="0" applyFont="1" applyFill="1"/>
    <xf numFmtId="196" fontId="48" fillId="3" borderId="0" xfId="194" applyNumberFormat="1" applyFont="1" applyFill="1" applyAlignment="1">
      <alignment horizontal="center" vertical="center"/>
    </xf>
    <xf numFmtId="17" fontId="48" fillId="3" borderId="0" xfId="194" applyNumberFormat="1" applyFont="1" applyFill="1" applyAlignment="1">
      <alignment horizontal="center" vertical="center"/>
    </xf>
    <xf numFmtId="0" fontId="16" fillId="3" borderId="0" xfId="250" applyFont="1" applyFill="1" applyAlignment="1">
      <alignment horizontal="left" vertical="center" wrapText="1"/>
    </xf>
    <xf numFmtId="196" fontId="79" fillId="3" borderId="0" xfId="1" applyNumberFormat="1" applyFont="1" applyFill="1" applyBorder="1" applyAlignment="1">
      <alignment vertical="center"/>
    </xf>
    <xf numFmtId="0" fontId="48" fillId="3" borderId="0" xfId="250" applyFont="1" applyFill="1" applyAlignment="1">
      <alignment horizontal="left" vertical="center" wrapText="1"/>
    </xf>
    <xf numFmtId="196" fontId="48" fillId="3" borderId="0" xfId="1" applyNumberFormat="1" applyFont="1" applyFill="1" applyBorder="1" applyAlignment="1">
      <alignment vertical="center"/>
    </xf>
    <xf numFmtId="0" fontId="80" fillId="3" borderId="0" xfId="248" applyFont="1" applyFill="1" applyAlignment="1">
      <alignment vertical="center"/>
    </xf>
    <xf numFmtId="196" fontId="80" fillId="3" borderId="0" xfId="1" applyNumberFormat="1" applyFont="1" applyFill="1" applyBorder="1" applyAlignment="1">
      <alignment vertical="center"/>
    </xf>
    <xf numFmtId="200" fontId="79" fillId="3" borderId="0" xfId="1" applyNumberFormat="1" applyFont="1" applyFill="1" applyBorder="1" applyAlignment="1">
      <alignment vertical="center"/>
    </xf>
    <xf numFmtId="0" fontId="48" fillId="4" borderId="0" xfId="250" applyFont="1" applyFill="1" applyAlignment="1">
      <alignment horizontal="left" vertical="center" wrapText="1"/>
    </xf>
    <xf numFmtId="196" fontId="48" fillId="4" borderId="0" xfId="1" applyNumberFormat="1" applyFont="1" applyFill="1" applyBorder="1" applyAlignment="1" applyProtection="1">
      <alignment horizontal="right" vertical="center" wrapText="1"/>
    </xf>
    <xf numFmtId="196" fontId="48" fillId="3" borderId="0" xfId="1" applyNumberFormat="1" applyFont="1" applyFill="1" applyBorder="1" applyAlignment="1" applyProtection="1">
      <alignment horizontal="right" vertical="center" wrapText="1"/>
    </xf>
    <xf numFmtId="165" fontId="16" fillId="3" borderId="5" xfId="1" applyFont="1" applyFill="1" applyBorder="1" applyAlignment="1">
      <alignment vertical="center"/>
    </xf>
    <xf numFmtId="196" fontId="73" fillId="21" borderId="0" xfId="1" applyNumberFormat="1" applyFont="1" applyFill="1" applyBorder="1" applyAlignment="1">
      <alignment vertical="center"/>
    </xf>
    <xf numFmtId="196" fontId="79" fillId="3" borderId="0" xfId="248" applyNumberFormat="1" applyFont="1" applyFill="1" applyAlignment="1">
      <alignment vertical="center"/>
    </xf>
    <xf numFmtId="0" fontId="73" fillId="21" borderId="0" xfId="248" applyFont="1" applyFill="1" applyAlignment="1">
      <alignment vertical="center"/>
    </xf>
    <xf numFmtId="0" fontId="48" fillId="3" borderId="29" xfId="0" applyFont="1" applyFill="1" applyBorder="1"/>
    <xf numFmtId="0" fontId="0" fillId="3" borderId="30" xfId="0" applyFill="1" applyBorder="1"/>
    <xf numFmtId="0" fontId="0" fillId="3" borderId="31" xfId="0" applyFill="1" applyBorder="1"/>
    <xf numFmtId="0" fontId="0" fillId="3" borderId="32" xfId="0" applyFill="1" applyBorder="1" applyAlignment="1">
      <alignment horizontal="center"/>
    </xf>
    <xf numFmtId="165" fontId="0" fillId="3" borderId="33" xfId="1" applyFont="1" applyFill="1" applyBorder="1"/>
    <xf numFmtId="166" fontId="48" fillId="3" borderId="0" xfId="1" applyNumberFormat="1" applyFont="1" applyFill="1" applyBorder="1" applyAlignment="1">
      <alignment horizontal="right"/>
    </xf>
    <xf numFmtId="166" fontId="16" fillId="3" borderId="0" xfId="1" applyNumberFormat="1" applyFont="1" applyFill="1" applyBorder="1" applyAlignment="1">
      <alignment horizontal="right"/>
    </xf>
    <xf numFmtId="0" fontId="48" fillId="4" borderId="32" xfId="0" applyFont="1" applyFill="1" applyBorder="1"/>
    <xf numFmtId="196" fontId="48" fillId="4" borderId="0" xfId="0" applyNumberFormat="1" applyFont="1" applyFill="1"/>
    <xf numFmtId="166" fontId="48" fillId="4" borderId="0" xfId="1" applyNumberFormat="1" applyFont="1" applyFill="1" applyBorder="1"/>
    <xf numFmtId="165" fontId="48" fillId="4" borderId="0" xfId="1" applyFont="1" applyFill="1" applyBorder="1"/>
    <xf numFmtId="165" fontId="48" fillId="4" borderId="33" xfId="1" applyFont="1" applyFill="1" applyBorder="1"/>
    <xf numFmtId="0" fontId="0" fillId="3" borderId="32" xfId="0" applyFill="1" applyBorder="1"/>
    <xf numFmtId="0" fontId="0" fillId="3" borderId="33" xfId="0" applyFill="1" applyBorder="1"/>
    <xf numFmtId="0" fontId="0" fillId="4" borderId="0" xfId="0" applyFill="1"/>
    <xf numFmtId="165" fontId="0" fillId="3" borderId="0" xfId="0" applyNumberFormat="1" applyFill="1"/>
    <xf numFmtId="9" fontId="0" fillId="3" borderId="0" xfId="0" applyNumberFormat="1" applyFill="1"/>
    <xf numFmtId="0" fontId="0" fillId="3" borderId="34" xfId="0" applyFill="1" applyBorder="1"/>
    <xf numFmtId="0" fontId="0" fillId="3" borderId="11" xfId="0" applyFill="1" applyBorder="1"/>
    <xf numFmtId="196" fontId="0" fillId="3" borderId="11" xfId="1" applyNumberFormat="1" applyFont="1" applyFill="1" applyBorder="1"/>
    <xf numFmtId="9" fontId="0" fillId="3" borderId="11" xfId="0" applyNumberFormat="1" applyFill="1" applyBorder="1"/>
    <xf numFmtId="0" fontId="0" fillId="3" borderId="35" xfId="0" applyFill="1" applyBorder="1"/>
    <xf numFmtId="0" fontId="48" fillId="4" borderId="29" xfId="0" applyFont="1" applyFill="1" applyBorder="1" applyAlignment="1">
      <alignment horizontal="center" vertical="center" wrapText="1"/>
    </xf>
    <xf numFmtId="0" fontId="48" fillId="4" borderId="30" xfId="0" applyFont="1" applyFill="1" applyBorder="1" applyAlignment="1">
      <alignment horizontal="left" vertical="center" wrapText="1"/>
    </xf>
    <xf numFmtId="0" fontId="48" fillId="4" borderId="30" xfId="0" applyFont="1" applyFill="1" applyBorder="1" applyAlignment="1">
      <alignment horizontal="center" vertical="center" wrapText="1"/>
    </xf>
    <xf numFmtId="0" fontId="48" fillId="4" borderId="31" xfId="0" applyFont="1" applyFill="1" applyBorder="1" applyAlignment="1">
      <alignment horizontal="center" vertical="center" wrapText="1"/>
    </xf>
    <xf numFmtId="196" fontId="0" fillId="4" borderId="0" xfId="1" applyNumberFormat="1" applyFont="1" applyFill="1" applyBorder="1"/>
    <xf numFmtId="166" fontId="0" fillId="4" borderId="0" xfId="1" applyNumberFormat="1" applyFont="1" applyFill="1" applyBorder="1"/>
    <xf numFmtId="0" fontId="84" fillId="4" borderId="15" xfId="201" applyFont="1" applyFill="1" applyBorder="1" applyAlignment="1">
      <alignment horizontal="left" vertical="center" wrapText="1"/>
    </xf>
    <xf numFmtId="0" fontId="83" fillId="3" borderId="17" xfId="201" applyFill="1" applyBorder="1" applyAlignment="1">
      <alignment vertical="center"/>
    </xf>
    <xf numFmtId="0" fontId="85" fillId="3" borderId="17" xfId="201" applyFont="1" applyFill="1" applyBorder="1" applyAlignment="1">
      <alignment vertical="center"/>
    </xf>
    <xf numFmtId="0" fontId="84" fillId="4" borderId="15" xfId="201" applyFont="1" applyFill="1" applyBorder="1" applyAlignment="1">
      <alignment vertical="center"/>
    </xf>
    <xf numFmtId="0" fontId="84" fillId="4" borderId="15" xfId="201" applyFont="1" applyFill="1" applyBorder="1" applyAlignment="1">
      <alignment horizontal="center" vertical="center" wrapText="1"/>
    </xf>
    <xf numFmtId="200" fontId="85" fillId="3" borderId="17" xfId="202" applyNumberFormat="1" applyFont="1" applyFill="1" applyBorder="1" applyAlignment="1">
      <alignment horizontal="center" vertical="center"/>
    </xf>
    <xf numFmtId="200" fontId="84" fillId="4" borderId="15" xfId="201" applyNumberFormat="1" applyFont="1" applyFill="1" applyBorder="1" applyAlignment="1">
      <alignment horizontal="center" vertical="center"/>
    </xf>
    <xf numFmtId="0" fontId="58" fillId="0" borderId="0" xfId="555" applyFont="1"/>
    <xf numFmtId="0" fontId="5" fillId="0" borderId="0" xfId="555"/>
    <xf numFmtId="0" fontId="58" fillId="4" borderId="22" xfId="555" applyFont="1" applyFill="1" applyBorder="1" applyAlignment="1">
      <alignment horizontal="left" vertical="center"/>
    </xf>
    <xf numFmtId="0" fontId="58" fillId="4" borderId="22" xfId="555" applyFont="1" applyFill="1" applyBorder="1" applyAlignment="1">
      <alignment horizontal="center" vertical="center"/>
    </xf>
    <xf numFmtId="0" fontId="58" fillId="4" borderId="9" xfId="555" applyFont="1" applyFill="1" applyBorder="1" applyAlignment="1">
      <alignment horizontal="center" vertical="center" wrapText="1"/>
    </xf>
    <xf numFmtId="0" fontId="58" fillId="4" borderId="10" xfId="555" applyFont="1" applyFill="1" applyBorder="1" applyAlignment="1">
      <alignment horizontal="center" vertical="center" wrapText="1"/>
    </xf>
    <xf numFmtId="17" fontId="58" fillId="4" borderId="22" xfId="555" applyNumberFormat="1" applyFont="1" applyFill="1" applyBorder="1" applyAlignment="1">
      <alignment horizontal="center" vertical="center"/>
    </xf>
    <xf numFmtId="17" fontId="58" fillId="4" borderId="9" xfId="555" applyNumberFormat="1" applyFont="1" applyFill="1" applyBorder="1" applyAlignment="1">
      <alignment horizontal="center" vertical="center"/>
    </xf>
    <xf numFmtId="17" fontId="58" fillId="4" borderId="10" xfId="555" applyNumberFormat="1" applyFont="1" applyFill="1" applyBorder="1" applyAlignment="1">
      <alignment horizontal="center" vertical="center"/>
    </xf>
    <xf numFmtId="0" fontId="5" fillId="0" borderId="0" xfId="555" applyAlignment="1">
      <alignment horizontal="center" vertical="center"/>
    </xf>
    <xf numFmtId="0" fontId="5" fillId="0" borderId="1" xfId="555" applyBorder="1" applyAlignment="1">
      <alignment horizontal="left" vertical="center"/>
    </xf>
    <xf numFmtId="200" fontId="68" fillId="0" borderId="1" xfId="556" applyNumberFormat="1" applyFont="1" applyFill="1" applyBorder="1"/>
    <xf numFmtId="203" fontId="68" fillId="0" borderId="23" xfId="556" applyNumberFormat="1" applyFont="1" applyFill="1" applyBorder="1"/>
    <xf numFmtId="17" fontId="68" fillId="18" borderId="2" xfId="555" applyNumberFormat="1" applyFont="1" applyFill="1" applyBorder="1" applyAlignment="1">
      <alignment horizontal="center" vertical="center"/>
    </xf>
    <xf numFmtId="203" fontId="0" fillId="18" borderId="1" xfId="556" applyNumberFormat="1" applyFont="1" applyFill="1" applyBorder="1"/>
    <xf numFmtId="203" fontId="0" fillId="18" borderId="23" xfId="556" applyNumberFormat="1" applyFont="1" applyFill="1" applyBorder="1"/>
    <xf numFmtId="203" fontId="94" fillId="25" borderId="23" xfId="556" applyNumberFormat="1" applyFont="1" applyFill="1" applyBorder="1"/>
    <xf numFmtId="203" fontId="0" fillId="0" borderId="23" xfId="556" applyNumberFormat="1" applyFont="1" applyBorder="1"/>
    <xf numFmtId="203" fontId="0" fillId="0" borderId="2" xfId="556" applyNumberFormat="1" applyFont="1" applyBorder="1"/>
    <xf numFmtId="0" fontId="5" fillId="0" borderId="5" xfId="555" applyBorder="1" applyAlignment="1">
      <alignment horizontal="left" vertical="center"/>
    </xf>
    <xf numFmtId="200" fontId="68" fillId="0" borderId="5" xfId="556" applyNumberFormat="1" applyFont="1" applyFill="1" applyBorder="1"/>
    <xf numFmtId="203" fontId="68" fillId="0" borderId="0" xfId="556" applyNumberFormat="1" applyFont="1" applyFill="1" applyBorder="1"/>
    <xf numFmtId="17" fontId="68" fillId="18" borderId="6" xfId="555" applyNumberFormat="1" applyFont="1" applyFill="1" applyBorder="1" applyAlignment="1">
      <alignment horizontal="center" vertical="center"/>
    </xf>
    <xf numFmtId="203" fontId="0" fillId="18" borderId="5" xfId="556" applyNumberFormat="1" applyFont="1" applyFill="1" applyBorder="1"/>
    <xf numFmtId="203" fontId="0" fillId="18" borderId="0" xfId="556" applyNumberFormat="1" applyFont="1" applyFill="1" applyBorder="1"/>
    <xf numFmtId="203" fontId="94" fillId="25" borderId="0" xfId="556" applyNumberFormat="1" applyFont="1" applyFill="1" applyBorder="1"/>
    <xf numFmtId="203" fontId="0" fillId="0" borderId="0" xfId="556" applyNumberFormat="1" applyFont="1" applyBorder="1"/>
    <xf numFmtId="203" fontId="0" fillId="0" borderId="6" xfId="556" applyNumberFormat="1" applyFont="1" applyBorder="1"/>
    <xf numFmtId="0" fontId="5" fillId="0" borderId="5" xfId="555" applyBorder="1"/>
    <xf numFmtId="167" fontId="94" fillId="25" borderId="5" xfId="557" applyNumberFormat="1" applyFont="1" applyFill="1" applyBorder="1"/>
    <xf numFmtId="17" fontId="68" fillId="0" borderId="6" xfId="555" applyNumberFormat="1" applyFont="1" applyBorder="1" applyAlignment="1">
      <alignment horizontal="center" vertical="center"/>
    </xf>
    <xf numFmtId="203" fontId="0" fillId="0" borderId="5" xfId="556" applyNumberFormat="1" applyFont="1" applyFill="1" applyBorder="1"/>
    <xf numFmtId="167" fontId="94" fillId="18" borderId="0" xfId="555" applyNumberFormat="1" applyFont="1" applyFill="1" applyAlignment="1">
      <alignment horizontal="right"/>
    </xf>
    <xf numFmtId="167" fontId="68" fillId="18" borderId="0" xfId="555" applyNumberFormat="1" applyFont="1" applyFill="1" applyAlignment="1">
      <alignment horizontal="right"/>
    </xf>
    <xf numFmtId="167" fontId="94" fillId="25" borderId="0" xfId="555" applyNumberFormat="1" applyFont="1" applyFill="1" applyAlignment="1">
      <alignment horizontal="right"/>
    </xf>
    <xf numFmtId="167" fontId="68" fillId="3" borderId="0" xfId="555" applyNumberFormat="1" applyFont="1" applyFill="1" applyAlignment="1">
      <alignment horizontal="right"/>
    </xf>
    <xf numFmtId="167" fontId="68" fillId="3" borderId="6" xfId="555" applyNumberFormat="1" applyFont="1" applyFill="1" applyBorder="1" applyAlignment="1">
      <alignment horizontal="right"/>
    </xf>
    <xf numFmtId="0" fontId="5" fillId="0" borderId="3" xfId="555" applyBorder="1"/>
    <xf numFmtId="167" fontId="94" fillId="25" borderId="3" xfId="557" applyNumberFormat="1" applyFont="1" applyFill="1" applyBorder="1"/>
    <xf numFmtId="0" fontId="5" fillId="0" borderId="8" xfId="555" applyBorder="1"/>
    <xf numFmtId="0" fontId="5" fillId="0" borderId="4" xfId="555" applyBorder="1"/>
    <xf numFmtId="167" fontId="94" fillId="0" borderId="3" xfId="555" applyNumberFormat="1" applyFont="1" applyBorder="1" applyAlignment="1">
      <alignment horizontal="right"/>
    </xf>
    <xf numFmtId="167" fontId="94" fillId="18" borderId="8" xfId="555" applyNumberFormat="1" applyFont="1" applyFill="1" applyBorder="1" applyAlignment="1">
      <alignment horizontal="right"/>
    </xf>
    <xf numFmtId="167" fontId="68" fillId="18" borderId="8" xfId="555" applyNumberFormat="1" applyFont="1" applyFill="1" applyBorder="1" applyAlignment="1">
      <alignment horizontal="right"/>
    </xf>
    <xf numFmtId="167" fontId="94" fillId="25" borderId="8" xfId="555" applyNumberFormat="1" applyFont="1" applyFill="1" applyBorder="1" applyAlignment="1">
      <alignment horizontal="right"/>
    </xf>
    <xf numFmtId="167" fontId="68" fillId="3" borderId="8" xfId="555" applyNumberFormat="1" applyFont="1" applyFill="1" applyBorder="1" applyAlignment="1">
      <alignment horizontal="right"/>
    </xf>
    <xf numFmtId="167" fontId="68" fillId="3" borderId="4" xfId="555" applyNumberFormat="1" applyFont="1" applyFill="1" applyBorder="1" applyAlignment="1">
      <alignment horizontal="right"/>
    </xf>
    <xf numFmtId="0" fontId="5" fillId="0" borderId="6" xfId="555" applyBorder="1"/>
    <xf numFmtId="167" fontId="94" fillId="0" borderId="5" xfId="555" applyNumberFormat="1" applyFont="1" applyBorder="1" applyAlignment="1">
      <alignment horizontal="right"/>
    </xf>
    <xf numFmtId="167" fontId="94" fillId="0" borderId="0" xfId="555" applyNumberFormat="1" applyFont="1" applyAlignment="1">
      <alignment horizontal="right"/>
    </xf>
    <xf numFmtId="167" fontId="94" fillId="0" borderId="6" xfId="555" applyNumberFormat="1" applyFont="1" applyBorder="1" applyAlignment="1">
      <alignment horizontal="right"/>
    </xf>
    <xf numFmtId="0" fontId="5" fillId="0" borderId="1" xfId="555" applyBorder="1"/>
    <xf numFmtId="0" fontId="5" fillId="0" borderId="2" xfId="555" applyBorder="1"/>
    <xf numFmtId="203" fontId="94" fillId="0" borderId="1" xfId="556" applyNumberFormat="1" applyFont="1" applyFill="1" applyBorder="1" applyAlignment="1">
      <alignment horizontal="right"/>
    </xf>
    <xf numFmtId="203" fontId="68" fillId="3" borderId="23" xfId="556" applyNumberFormat="1" applyFont="1" applyFill="1" applyBorder="1" applyAlignment="1">
      <alignment horizontal="right"/>
    </xf>
    <xf numFmtId="203" fontId="68" fillId="3" borderId="2" xfId="556" applyNumberFormat="1" applyFont="1" applyFill="1" applyBorder="1" applyAlignment="1">
      <alignment horizontal="right"/>
    </xf>
    <xf numFmtId="0" fontId="5" fillId="0" borderId="22" xfId="555" applyBorder="1"/>
    <xf numFmtId="0" fontId="5" fillId="0" borderId="9" xfId="555" applyBorder="1"/>
    <xf numFmtId="10" fontId="94" fillId="25" borderId="15" xfId="555" applyNumberFormat="1" applyFont="1" applyFill="1" applyBorder="1"/>
    <xf numFmtId="43" fontId="5" fillId="0" borderId="0" xfId="555" applyNumberFormat="1"/>
    <xf numFmtId="0" fontId="58" fillId="0" borderId="0" xfId="555" applyFont="1" applyAlignment="1">
      <alignment horizontal="right"/>
    </xf>
    <xf numFmtId="0" fontId="58" fillId="4" borderId="22" xfId="555" applyFont="1" applyFill="1" applyBorder="1"/>
    <xf numFmtId="0" fontId="5" fillId="4" borderId="9" xfId="555" applyFill="1" applyBorder="1"/>
    <xf numFmtId="17" fontId="58" fillId="4" borderId="22" xfId="555" applyNumberFormat="1" applyFont="1" applyFill="1" applyBorder="1"/>
    <xf numFmtId="17" fontId="58" fillId="4" borderId="9" xfId="555" applyNumberFormat="1" applyFont="1" applyFill="1" applyBorder="1"/>
    <xf numFmtId="17" fontId="58" fillId="4" borderId="10" xfId="555" applyNumberFormat="1" applyFont="1" applyFill="1" applyBorder="1"/>
    <xf numFmtId="0" fontId="58" fillId="0" borderId="5" xfId="555" applyFont="1" applyBorder="1"/>
    <xf numFmtId="17" fontId="58" fillId="0" borderId="5" xfId="555" applyNumberFormat="1" applyFont="1" applyBorder="1"/>
    <xf numFmtId="17" fontId="58" fillId="0" borderId="0" xfId="555" applyNumberFormat="1" applyFont="1"/>
    <xf numFmtId="17" fontId="58" fillId="0" borderId="6" xfId="555" applyNumberFormat="1" applyFont="1" applyBorder="1"/>
    <xf numFmtId="0" fontId="58" fillId="4" borderId="5" xfId="555" applyFont="1" applyFill="1" applyBorder="1" applyAlignment="1">
      <alignment horizontal="left" vertical="center"/>
    </xf>
    <xf numFmtId="200" fontId="74" fillId="4" borderId="0" xfId="556" applyNumberFormat="1" applyFont="1" applyFill="1" applyBorder="1"/>
    <xf numFmtId="203" fontId="74" fillId="4" borderId="0" xfId="556" applyNumberFormat="1" applyFont="1" applyFill="1" applyBorder="1"/>
    <xf numFmtId="203" fontId="58" fillId="4" borderId="5" xfId="556" applyNumberFormat="1" applyFont="1" applyFill="1" applyBorder="1"/>
    <xf numFmtId="203" fontId="58" fillId="4" borderId="0" xfId="556" applyNumberFormat="1" applyFont="1" applyFill="1" applyBorder="1"/>
    <xf numFmtId="203" fontId="58" fillId="4" borderId="6" xfId="556" applyNumberFormat="1" applyFont="1" applyFill="1" applyBorder="1"/>
    <xf numFmtId="200" fontId="94" fillId="0" borderId="0" xfId="556" applyNumberFormat="1" applyFont="1" applyFill="1" applyBorder="1"/>
    <xf numFmtId="203" fontId="94" fillId="0" borderId="0" xfId="556" applyNumberFormat="1" applyFont="1" applyFill="1" applyBorder="1"/>
    <xf numFmtId="203" fontId="0" fillId="0" borderId="5" xfId="556" applyNumberFormat="1" applyFont="1" applyBorder="1"/>
    <xf numFmtId="203" fontId="0" fillId="3" borderId="5" xfId="556" applyNumberFormat="1" applyFont="1" applyFill="1" applyBorder="1"/>
    <xf numFmtId="203" fontId="0" fillId="3" borderId="0" xfId="556" applyNumberFormat="1" applyFont="1" applyFill="1" applyBorder="1"/>
    <xf numFmtId="43" fontId="0" fillId="0" borderId="0" xfId="556" applyFont="1" applyBorder="1"/>
    <xf numFmtId="167" fontId="74" fillId="4" borderId="0" xfId="557" applyNumberFormat="1" applyFont="1" applyFill="1" applyBorder="1"/>
    <xf numFmtId="196" fontId="48" fillId="4" borderId="5" xfId="194" applyNumberFormat="1" applyFont="1" applyFill="1" applyBorder="1"/>
    <xf numFmtId="167" fontId="94" fillId="0" borderId="0" xfId="557" applyNumberFormat="1" applyFont="1" applyFill="1" applyBorder="1"/>
    <xf numFmtId="196" fontId="16" fillId="3" borderId="5" xfId="194" applyNumberFormat="1" applyFill="1" applyBorder="1"/>
    <xf numFmtId="0" fontId="95" fillId="0" borderId="5" xfId="555" applyFont="1" applyBorder="1" applyAlignment="1">
      <alignment horizontal="left" vertical="center"/>
    </xf>
    <xf numFmtId="200" fontId="94" fillId="4" borderId="0" xfId="556" applyNumberFormat="1" applyFont="1" applyFill="1" applyBorder="1"/>
    <xf numFmtId="203" fontId="94" fillId="4" borderId="0" xfId="556" applyNumberFormat="1" applyFont="1" applyFill="1" applyBorder="1"/>
    <xf numFmtId="0" fontId="5" fillId="0" borderId="5" xfId="555" applyBorder="1" applyAlignment="1">
      <alignment horizontal="left" vertical="center" indent="1"/>
    </xf>
    <xf numFmtId="0" fontId="58" fillId="4" borderId="9" xfId="555" applyFont="1" applyFill="1" applyBorder="1"/>
    <xf numFmtId="203" fontId="58" fillId="4" borderId="22" xfId="556" applyNumberFormat="1" applyFont="1" applyFill="1" applyBorder="1"/>
    <xf numFmtId="203" fontId="58" fillId="4" borderId="9" xfId="556" applyNumberFormat="1" applyFont="1" applyFill="1" applyBorder="1"/>
    <xf numFmtId="203" fontId="58" fillId="4" borderId="10" xfId="556" applyNumberFormat="1" applyFont="1" applyFill="1" applyBorder="1"/>
    <xf numFmtId="8" fontId="5" fillId="0" borderId="0" xfId="555" applyNumberFormat="1"/>
    <xf numFmtId="17" fontId="58" fillId="18" borderId="22" xfId="555" applyNumberFormat="1" applyFont="1" applyFill="1" applyBorder="1"/>
    <xf numFmtId="17" fontId="58" fillId="18" borderId="9" xfId="555" applyNumberFormat="1" applyFont="1" applyFill="1" applyBorder="1"/>
    <xf numFmtId="17" fontId="58" fillId="18" borderId="5" xfId="555" applyNumberFormat="1" applyFont="1" applyFill="1" applyBorder="1"/>
    <xf numFmtId="17" fontId="58" fillId="18" borderId="0" xfId="555" applyNumberFormat="1" applyFont="1" applyFill="1"/>
    <xf numFmtId="203" fontId="58" fillId="18" borderId="5" xfId="556" applyNumberFormat="1" applyFont="1" applyFill="1" applyBorder="1"/>
    <xf numFmtId="203" fontId="58" fillId="18" borderId="0" xfId="556" applyNumberFormat="1" applyFont="1" applyFill="1" applyBorder="1"/>
    <xf numFmtId="203" fontId="0" fillId="3" borderId="6" xfId="556" applyNumberFormat="1" applyFont="1" applyFill="1" applyBorder="1"/>
    <xf numFmtId="200" fontId="74" fillId="0" borderId="0" xfId="556" applyNumberFormat="1" applyFont="1" applyFill="1" applyBorder="1"/>
    <xf numFmtId="203" fontId="74" fillId="0" borderId="0" xfId="556" applyNumberFormat="1" applyFont="1" applyFill="1" applyBorder="1"/>
    <xf numFmtId="203" fontId="5" fillId="18" borderId="5" xfId="556" applyNumberFormat="1" applyFont="1" applyFill="1" applyBorder="1"/>
    <xf numFmtId="203" fontId="5" fillId="18" borderId="0" xfId="556" applyNumberFormat="1" applyFont="1" applyFill="1" applyBorder="1"/>
    <xf numFmtId="203" fontId="5" fillId="0" borderId="0" xfId="556" applyNumberFormat="1" applyFont="1" applyFill="1" applyBorder="1"/>
    <xf numFmtId="203" fontId="5" fillId="0" borderId="6" xfId="556" applyNumberFormat="1" applyFont="1" applyFill="1" applyBorder="1"/>
    <xf numFmtId="10" fontId="94" fillId="0" borderId="0" xfId="555" applyNumberFormat="1" applyFont="1"/>
    <xf numFmtId="203" fontId="58" fillId="18" borderId="22" xfId="556" applyNumberFormat="1" applyFont="1" applyFill="1" applyBorder="1"/>
    <xf numFmtId="203" fontId="58" fillId="18" borderId="9" xfId="556" applyNumberFormat="1" applyFont="1" applyFill="1" applyBorder="1"/>
    <xf numFmtId="0" fontId="58" fillId="3" borderId="5" xfId="555" applyFont="1" applyFill="1" applyBorder="1"/>
    <xf numFmtId="0" fontId="5" fillId="3" borderId="0" xfId="555" applyFill="1"/>
    <xf numFmtId="17" fontId="58" fillId="3" borderId="0" xfId="555" applyNumberFormat="1" applyFont="1" applyFill="1"/>
    <xf numFmtId="17" fontId="58" fillId="3" borderId="6" xfId="555" applyNumberFormat="1" applyFont="1" applyFill="1" applyBorder="1"/>
    <xf numFmtId="10" fontId="94" fillId="25" borderId="24" xfId="555" applyNumberFormat="1" applyFont="1" applyFill="1" applyBorder="1"/>
    <xf numFmtId="10" fontId="94" fillId="0" borderId="23" xfId="555" applyNumberFormat="1" applyFont="1" applyBorder="1"/>
    <xf numFmtId="0" fontId="98" fillId="3" borderId="5" xfId="189" applyFont="1" applyFill="1" applyBorder="1"/>
    <xf numFmtId="10" fontId="62" fillId="3" borderId="0" xfId="189" applyNumberFormat="1" applyFont="1" applyFill="1"/>
    <xf numFmtId="10" fontId="99" fillId="3" borderId="0" xfId="558" applyNumberFormat="1" applyFont="1" applyFill="1" applyBorder="1" applyAlignment="1">
      <alignment horizontal="center"/>
    </xf>
    <xf numFmtId="10" fontId="62" fillId="3" borderId="0" xfId="558" applyNumberFormat="1" applyFont="1" applyFill="1" applyBorder="1" applyAlignment="1">
      <alignment horizontal="center"/>
    </xf>
    <xf numFmtId="10" fontId="98" fillId="3" borderId="6" xfId="558" applyNumberFormat="1" applyFont="1" applyFill="1" applyBorder="1" applyAlignment="1">
      <alignment horizontal="center"/>
    </xf>
    <xf numFmtId="0" fontId="98" fillId="3" borderId="0" xfId="189" applyFont="1" applyFill="1"/>
    <xf numFmtId="165" fontId="24" fillId="2" borderId="0" xfId="559" applyFont="1" applyFill="1" applyBorder="1" applyAlignment="1">
      <alignment horizontal="center"/>
    </xf>
    <xf numFmtId="165" fontId="24" fillId="3" borderId="0" xfId="559" applyFont="1" applyFill="1" applyBorder="1" applyAlignment="1">
      <alignment horizontal="center"/>
    </xf>
    <xf numFmtId="165" fontId="24" fillId="3" borderId="6" xfId="559" applyFont="1" applyFill="1" applyBorder="1" applyAlignment="1">
      <alignment horizontal="center"/>
    </xf>
    <xf numFmtId="165" fontId="50" fillId="2" borderId="0" xfId="559" applyFont="1" applyFill="1" applyBorder="1" applyAlignment="1">
      <alignment horizontal="center"/>
    </xf>
    <xf numFmtId="165" fontId="50" fillId="3" borderId="0" xfId="559" applyFont="1" applyFill="1" applyBorder="1" applyAlignment="1">
      <alignment horizontal="center"/>
    </xf>
    <xf numFmtId="165" fontId="50" fillId="3" borderId="6" xfId="559" applyFont="1" applyFill="1" applyBorder="1" applyAlignment="1">
      <alignment horizontal="center"/>
    </xf>
    <xf numFmtId="165" fontId="24" fillId="2" borderId="8" xfId="559" applyFont="1" applyFill="1" applyBorder="1" applyAlignment="1">
      <alignment horizontal="center"/>
    </xf>
    <xf numFmtId="165" fontId="24" fillId="3" borderId="8" xfId="559" applyFont="1" applyFill="1" applyBorder="1" applyAlignment="1">
      <alignment horizontal="center"/>
    </xf>
    <xf numFmtId="165" fontId="24" fillId="3" borderId="4" xfId="559" applyFont="1" applyFill="1" applyBorder="1" applyAlignment="1">
      <alignment horizontal="center"/>
    </xf>
    <xf numFmtId="165" fontId="52" fillId="2" borderId="23" xfId="559" applyFont="1" applyFill="1" applyBorder="1" applyAlignment="1"/>
    <xf numFmtId="165" fontId="52" fillId="3" borderId="23" xfId="559" applyFont="1" applyFill="1" applyBorder="1" applyAlignment="1"/>
    <xf numFmtId="165" fontId="24" fillId="3" borderId="23" xfId="559" applyFont="1" applyFill="1" applyBorder="1"/>
    <xf numFmtId="165" fontId="24" fillId="3" borderId="2" xfId="559" applyFont="1" applyFill="1" applyBorder="1"/>
    <xf numFmtId="165" fontId="24" fillId="3" borderId="0" xfId="559" applyFont="1" applyFill="1" applyBorder="1"/>
    <xf numFmtId="2" fontId="24" fillId="3" borderId="0" xfId="189" applyNumberFormat="1" applyFill="1"/>
    <xf numFmtId="2" fontId="24" fillId="3" borderId="23" xfId="189" applyNumberFormat="1" applyFill="1" applyBorder="1" applyAlignment="1">
      <alignment horizontal="center"/>
    </xf>
    <xf numFmtId="165" fontId="24" fillId="3" borderId="23" xfId="559" applyFont="1" applyFill="1" applyBorder="1" applyAlignment="1">
      <alignment horizontal="center"/>
    </xf>
    <xf numFmtId="165" fontId="24" fillId="3" borderId="2" xfId="559" applyFont="1" applyFill="1" applyBorder="1" applyAlignment="1">
      <alignment horizontal="center"/>
    </xf>
    <xf numFmtId="165" fontId="24" fillId="3" borderId="23" xfId="189" applyNumberFormat="1" applyFill="1" applyBorder="1"/>
    <xf numFmtId="10" fontId="52" fillId="3" borderId="23" xfId="190" applyNumberFormat="1" applyFont="1" applyFill="1" applyBorder="1" applyAlignment="1">
      <alignment horizontal="center"/>
    </xf>
    <xf numFmtId="200" fontId="52" fillId="3" borderId="23" xfId="556" applyNumberFormat="1" applyFont="1" applyFill="1" applyBorder="1" applyAlignment="1">
      <alignment horizontal="center"/>
    </xf>
    <xf numFmtId="203" fontId="24" fillId="3" borderId="0" xfId="556" applyNumberFormat="1" applyFont="1" applyFill="1" applyBorder="1" applyAlignment="1">
      <alignment horizontal="center"/>
    </xf>
    <xf numFmtId="10" fontId="52" fillId="3" borderId="2" xfId="190" applyNumberFormat="1" applyFont="1" applyFill="1" applyBorder="1" applyAlignment="1">
      <alignment horizontal="center"/>
    </xf>
    <xf numFmtId="200" fontId="24" fillId="3" borderId="0" xfId="556" applyNumberFormat="1" applyFont="1" applyFill="1" applyBorder="1" applyAlignment="1">
      <alignment horizontal="center"/>
    </xf>
    <xf numFmtId="0" fontId="58" fillId="6" borderId="0" xfId="555" applyFont="1" applyFill="1"/>
    <xf numFmtId="43" fontId="58" fillId="6" borderId="0" xfId="560" applyFont="1" applyFill="1"/>
    <xf numFmtId="43" fontId="58" fillId="23" borderId="0" xfId="560" applyFont="1" applyFill="1"/>
    <xf numFmtId="0" fontId="58" fillId="4" borderId="10" xfId="555" applyFont="1" applyFill="1" applyBorder="1"/>
    <xf numFmtId="0" fontId="5" fillId="0" borderId="23" xfId="555" applyBorder="1"/>
    <xf numFmtId="203" fontId="0" fillId="0" borderId="0" xfId="560" applyNumberFormat="1" applyFont="1" applyBorder="1"/>
    <xf numFmtId="43" fontId="0" fillId="0" borderId="6" xfId="560" applyFont="1" applyBorder="1"/>
    <xf numFmtId="43" fontId="0" fillId="0" borderId="0" xfId="560" applyFont="1" applyBorder="1"/>
    <xf numFmtId="43" fontId="0" fillId="3" borderId="0" xfId="560" applyFont="1" applyFill="1" applyBorder="1"/>
    <xf numFmtId="43" fontId="0" fillId="0" borderId="8" xfId="560" applyFont="1" applyBorder="1"/>
    <xf numFmtId="43" fontId="0" fillId="0" borderId="4" xfId="560" applyFont="1" applyBorder="1"/>
    <xf numFmtId="43" fontId="0" fillId="0" borderId="23" xfId="560" applyFont="1" applyBorder="1"/>
    <xf numFmtId="43" fontId="0" fillId="0" borderId="2" xfId="560" applyFont="1" applyBorder="1"/>
    <xf numFmtId="0" fontId="58" fillId="4" borderId="1" xfId="555" applyFont="1" applyFill="1" applyBorder="1"/>
    <xf numFmtId="203" fontId="58" fillId="4" borderId="23" xfId="560" applyNumberFormat="1" applyFont="1" applyFill="1" applyBorder="1"/>
    <xf numFmtId="43" fontId="58" fillId="4" borderId="2" xfId="560" applyFont="1" applyFill="1" applyBorder="1"/>
    <xf numFmtId="0" fontId="58" fillId="4" borderId="3" xfId="555" applyFont="1" applyFill="1" applyBorder="1"/>
    <xf numFmtId="203" fontId="58" fillId="4" borderId="8" xfId="560" applyNumberFormat="1" applyFont="1" applyFill="1" applyBorder="1"/>
    <xf numFmtId="43" fontId="58" fillId="4" borderId="4" xfId="560" applyFont="1" applyFill="1" applyBorder="1"/>
    <xf numFmtId="203" fontId="5" fillId="0" borderId="0" xfId="555" applyNumberFormat="1"/>
    <xf numFmtId="167" fontId="58" fillId="4" borderId="9" xfId="555" applyNumberFormat="1" applyFont="1" applyFill="1" applyBorder="1"/>
    <xf numFmtId="167" fontId="58" fillId="4" borderId="9" xfId="561" applyNumberFormat="1" applyFont="1" applyFill="1" applyBorder="1"/>
    <xf numFmtId="10" fontId="58" fillId="4" borderId="10" xfId="561" applyNumberFormat="1" applyFont="1" applyFill="1" applyBorder="1"/>
    <xf numFmtId="0" fontId="58" fillId="3" borderId="0" xfId="555" applyFont="1" applyFill="1"/>
    <xf numFmtId="43" fontId="0" fillId="0" borderId="0" xfId="560" applyFont="1"/>
    <xf numFmtId="0" fontId="58" fillId="4" borderId="0" xfId="555" applyFont="1" applyFill="1"/>
    <xf numFmtId="0" fontId="58" fillId="26" borderId="0" xfId="555" applyFont="1" applyFill="1"/>
    <xf numFmtId="0" fontId="5" fillId="26" borderId="0" xfId="555" applyFill="1"/>
    <xf numFmtId="43" fontId="0" fillId="26" borderId="0" xfId="560" applyFont="1" applyFill="1"/>
    <xf numFmtId="0" fontId="5" fillId="0" borderId="0" xfId="555" applyAlignment="1">
      <alignment wrapText="1"/>
    </xf>
    <xf numFmtId="0" fontId="24" fillId="28" borderId="0" xfId="189" applyFill="1"/>
    <xf numFmtId="2" fontId="24" fillId="29" borderId="0" xfId="189" applyNumberFormat="1" applyFill="1" applyAlignment="1">
      <alignment horizontal="center"/>
    </xf>
    <xf numFmtId="2" fontId="24" fillId="28" borderId="0" xfId="189" applyNumberFormat="1" applyFill="1" applyAlignment="1">
      <alignment horizontal="center"/>
    </xf>
    <xf numFmtId="0" fontId="52" fillId="8" borderId="1" xfId="189" applyFont="1" applyFill="1" applyBorder="1"/>
    <xf numFmtId="0" fontId="24" fillId="8" borderId="23" xfId="189" applyFill="1" applyBorder="1"/>
    <xf numFmtId="0" fontId="52" fillId="8" borderId="23" xfId="189" applyFont="1" applyFill="1" applyBorder="1" applyAlignment="1">
      <alignment horizontal="center"/>
    </xf>
    <xf numFmtId="0" fontId="52" fillId="8" borderId="2" xfId="189" applyFont="1" applyFill="1" applyBorder="1" applyAlignment="1">
      <alignment horizontal="center"/>
    </xf>
    <xf numFmtId="0" fontId="52" fillId="8" borderId="5" xfId="189" applyFont="1" applyFill="1" applyBorder="1"/>
    <xf numFmtId="0" fontId="52" fillId="8" borderId="0" xfId="189" applyFont="1" applyFill="1"/>
    <xf numFmtId="0" fontId="52" fillId="8" borderId="6" xfId="189" applyFont="1" applyFill="1" applyBorder="1"/>
    <xf numFmtId="0" fontId="24" fillId="0" borderId="5" xfId="189" applyBorder="1"/>
    <xf numFmtId="0" fontId="24" fillId="0" borderId="0" xfId="189"/>
    <xf numFmtId="2" fontId="24" fillId="8" borderId="0" xfId="189" applyNumberFormat="1" applyFill="1" applyAlignment="1">
      <alignment horizontal="center"/>
    </xf>
    <xf numFmtId="2" fontId="24" fillId="0" borderId="0" xfId="189" applyNumberFormat="1" applyAlignment="1">
      <alignment horizontal="center"/>
    </xf>
    <xf numFmtId="2" fontId="24" fillId="0" borderId="6" xfId="189" applyNumberFormat="1" applyBorder="1" applyAlignment="1">
      <alignment horizontal="center"/>
    </xf>
    <xf numFmtId="0" fontId="24" fillId="8" borderId="6" xfId="189" applyFill="1" applyBorder="1"/>
    <xf numFmtId="0" fontId="24" fillId="0" borderId="6" xfId="189" applyBorder="1"/>
    <xf numFmtId="2" fontId="24" fillId="4" borderId="0" xfId="189" applyNumberFormat="1" applyFill="1" applyAlignment="1">
      <alignment horizontal="center"/>
    </xf>
    <xf numFmtId="0" fontId="52" fillId="0" borderId="5" xfId="189" applyFont="1" applyBorder="1"/>
    <xf numFmtId="2" fontId="52" fillId="8" borderId="0" xfId="189" applyNumberFormat="1" applyFont="1" applyFill="1" applyAlignment="1">
      <alignment horizontal="center"/>
    </xf>
    <xf numFmtId="2" fontId="52" fillId="0" borderId="0" xfId="189" applyNumberFormat="1" applyFont="1" applyAlignment="1">
      <alignment horizontal="center"/>
    </xf>
    <xf numFmtId="2" fontId="52" fillId="0" borderId="6" xfId="189" applyNumberFormat="1" applyFont="1" applyBorder="1" applyAlignment="1">
      <alignment horizontal="center"/>
    </xf>
    <xf numFmtId="0" fontId="52" fillId="0" borderId="3" xfId="189" applyFont="1" applyBorder="1"/>
    <xf numFmtId="2" fontId="52" fillId="8" borderId="8" xfId="189" applyNumberFormat="1" applyFont="1" applyFill="1" applyBorder="1" applyAlignment="1">
      <alignment horizontal="center"/>
    </xf>
    <xf numFmtId="2" fontId="52" fillId="0" borderId="8" xfId="189" applyNumberFormat="1" applyFont="1" applyBorder="1" applyAlignment="1">
      <alignment horizontal="center"/>
    </xf>
    <xf numFmtId="2" fontId="52" fillId="0" borderId="4" xfId="189" applyNumberFormat="1" applyFont="1" applyBorder="1" applyAlignment="1">
      <alignment horizontal="center"/>
    </xf>
    <xf numFmtId="0" fontId="52" fillId="0" borderId="0" xfId="189" applyFont="1"/>
    <xf numFmtId="9" fontId="52" fillId="8" borderId="0" xfId="190" applyFont="1" applyFill="1" applyBorder="1" applyAlignment="1">
      <alignment horizontal="center"/>
    </xf>
    <xf numFmtId="10" fontId="52" fillId="0" borderId="0" xfId="190" applyNumberFormat="1" applyFont="1" applyBorder="1" applyAlignment="1">
      <alignment horizontal="center"/>
    </xf>
    <xf numFmtId="0" fontId="24" fillId="0" borderId="0" xfId="189" applyAlignment="1">
      <alignment horizontal="center"/>
    </xf>
    <xf numFmtId="0" fontId="52" fillId="0" borderId="0" xfId="189" applyFont="1" applyAlignment="1">
      <alignment horizontal="center"/>
    </xf>
    <xf numFmtId="0" fontId="24" fillId="8" borderId="0" xfId="189" applyFill="1" applyAlignment="1">
      <alignment horizontal="center"/>
    </xf>
    <xf numFmtId="204" fontId="24" fillId="3" borderId="0" xfId="189" applyNumberFormat="1" applyFill="1"/>
    <xf numFmtId="0" fontId="52" fillId="4" borderId="24" xfId="189" applyFont="1" applyFill="1" applyBorder="1"/>
    <xf numFmtId="0" fontId="52" fillId="4" borderId="25" xfId="189" applyFont="1" applyFill="1" applyBorder="1"/>
    <xf numFmtId="0" fontId="52" fillId="3" borderId="17" xfId="189" applyFont="1" applyFill="1" applyBorder="1"/>
    <xf numFmtId="166" fontId="52" fillId="4" borderId="2" xfId="189" applyNumberFormat="1" applyFont="1" applyFill="1" applyBorder="1" applyAlignment="1">
      <alignment horizontal="center"/>
    </xf>
    <xf numFmtId="166" fontId="24" fillId="3" borderId="5" xfId="559" applyNumberFormat="1" applyFont="1" applyFill="1" applyBorder="1" applyAlignment="1">
      <alignment horizontal="left"/>
    </xf>
    <xf numFmtId="166" fontId="24" fillId="3" borderId="17" xfId="559" applyNumberFormat="1" applyFont="1" applyFill="1" applyBorder="1" applyAlignment="1">
      <alignment horizontal="left"/>
    </xf>
    <xf numFmtId="166" fontId="78" fillId="25" borderId="0" xfId="559" applyNumberFormat="1" applyFont="1" applyFill="1" applyBorder="1" applyAlignment="1">
      <alignment horizontal="center"/>
    </xf>
    <xf numFmtId="0" fontId="52" fillId="4" borderId="17" xfId="189" applyFont="1" applyFill="1" applyBorder="1" applyAlignment="1">
      <alignment horizontal="left"/>
    </xf>
    <xf numFmtId="166" fontId="52" fillId="4" borderId="0" xfId="559" applyNumberFormat="1" applyFont="1" applyFill="1" applyBorder="1" applyAlignment="1">
      <alignment horizontal="center"/>
    </xf>
    <xf numFmtId="166" fontId="52" fillId="4" borderId="6" xfId="559" applyNumberFormat="1" applyFont="1" applyFill="1" applyBorder="1" applyAlignment="1">
      <alignment horizontal="center"/>
    </xf>
    <xf numFmtId="10" fontId="78" fillId="25" borderId="17" xfId="557" applyNumberFormat="1" applyFont="1" applyFill="1" applyBorder="1" applyAlignment="1">
      <alignment horizontal="center"/>
    </xf>
    <xf numFmtId="166" fontId="24" fillId="3" borderId="0" xfId="559" applyNumberFormat="1" applyFont="1" applyFill="1" applyBorder="1" applyAlignment="1">
      <alignment horizontal="center"/>
    </xf>
    <xf numFmtId="166" fontId="24" fillId="3" borderId="6" xfId="559" applyNumberFormat="1" applyFont="1" applyFill="1" applyBorder="1" applyAlignment="1">
      <alignment horizontal="center"/>
    </xf>
    <xf numFmtId="166" fontId="24" fillId="3" borderId="3" xfId="559" applyNumberFormat="1" applyFont="1" applyFill="1" applyBorder="1" applyAlignment="1">
      <alignment horizontal="left"/>
    </xf>
    <xf numFmtId="166" fontId="24" fillId="3" borderId="25" xfId="559" applyNumberFormat="1" applyFont="1" applyFill="1" applyBorder="1" applyAlignment="1">
      <alignment horizontal="left"/>
    </xf>
    <xf numFmtId="166" fontId="24" fillId="3" borderId="8" xfId="559" applyNumberFormat="1" applyFont="1" applyFill="1" applyBorder="1" applyAlignment="1">
      <alignment horizontal="center"/>
    </xf>
    <xf numFmtId="166" fontId="24" fillId="3" borderId="4" xfId="559" applyNumberFormat="1" applyFont="1" applyFill="1" applyBorder="1" applyAlignment="1">
      <alignment horizontal="center"/>
    </xf>
    <xf numFmtId="166" fontId="24" fillId="3" borderId="0" xfId="559" applyNumberFormat="1" applyFont="1" applyFill="1" applyBorder="1" applyAlignment="1">
      <alignment horizontal="left"/>
    </xf>
    <xf numFmtId="10" fontId="24" fillId="3" borderId="0" xfId="189" applyNumberFormat="1" applyFill="1"/>
    <xf numFmtId="9" fontId="24" fillId="3" borderId="0" xfId="189" applyNumberFormat="1" applyFill="1"/>
    <xf numFmtId="0" fontId="80" fillId="4" borderId="1" xfId="562" applyFont="1" applyFill="1" applyBorder="1"/>
    <xf numFmtId="0" fontId="59" fillId="4" borderId="0" xfId="562" applyFont="1" applyFill="1"/>
    <xf numFmtId="17" fontId="80" fillId="4" borderId="0" xfId="562" applyNumberFormat="1" applyFont="1" applyFill="1"/>
    <xf numFmtId="0" fontId="80" fillId="0" borderId="0" xfId="562" applyFont="1"/>
    <xf numFmtId="0" fontId="79" fillId="0" borderId="5" xfId="562" applyFont="1" applyBorder="1"/>
    <xf numFmtId="0" fontId="79" fillId="0" borderId="0" xfId="562" applyFont="1"/>
    <xf numFmtId="196" fontId="79" fillId="0" borderId="0" xfId="559" applyNumberFormat="1" applyFont="1" applyBorder="1"/>
    <xf numFmtId="167" fontId="73" fillId="25" borderId="0" xfId="557" applyNumberFormat="1" applyFont="1" applyFill="1" applyBorder="1"/>
    <xf numFmtId="0" fontId="80" fillId="4" borderId="5" xfId="562" applyFont="1" applyFill="1" applyBorder="1"/>
    <xf numFmtId="0" fontId="80" fillId="4" borderId="0" xfId="562" applyFont="1" applyFill="1"/>
    <xf numFmtId="196" fontId="80" fillId="4" borderId="0" xfId="559" applyNumberFormat="1" applyFont="1" applyFill="1" applyBorder="1"/>
    <xf numFmtId="196" fontId="79" fillId="0" borderId="0" xfId="559" applyNumberFormat="1" applyFont="1" applyFill="1" applyBorder="1"/>
    <xf numFmtId="0" fontId="81" fillId="0" borderId="0" xfId="562" applyFont="1"/>
    <xf numFmtId="1" fontId="79" fillId="0" borderId="0" xfId="562" applyNumberFormat="1" applyFont="1"/>
    <xf numFmtId="0" fontId="58" fillId="0" borderId="5" xfId="562" applyFont="1" applyBorder="1" applyAlignment="1">
      <alignment horizontal="left" vertical="center"/>
    </xf>
    <xf numFmtId="200" fontId="58" fillId="3" borderId="5" xfId="556" applyNumberFormat="1" applyFont="1" applyFill="1" applyBorder="1"/>
    <xf numFmtId="200" fontId="58" fillId="3" borderId="0" xfId="556" applyNumberFormat="1" applyFont="1" applyFill="1" applyBorder="1"/>
    <xf numFmtId="200" fontId="58" fillId="3" borderId="6" xfId="556" applyNumberFormat="1" applyFont="1" applyFill="1" applyBorder="1"/>
    <xf numFmtId="0" fontId="58" fillId="0" borderId="0" xfId="562" applyFont="1"/>
    <xf numFmtId="0" fontId="83" fillId="3" borderId="0" xfId="563" applyFill="1" applyAlignment="1">
      <alignment horizontal="center"/>
    </xf>
    <xf numFmtId="43" fontId="0" fillId="3" borderId="0" xfId="564" applyFont="1" applyFill="1" applyBorder="1" applyAlignment="1">
      <alignment horizontal="center"/>
    </xf>
    <xf numFmtId="167" fontId="0" fillId="3" borderId="0" xfId="565" applyNumberFormat="1" applyFont="1" applyFill="1" applyBorder="1"/>
    <xf numFmtId="0" fontId="83" fillId="3" borderId="0" xfId="563" applyFill="1"/>
    <xf numFmtId="0" fontId="84" fillId="5" borderId="22" xfId="563" applyFont="1" applyFill="1" applyBorder="1"/>
    <xf numFmtId="0" fontId="83" fillId="5" borderId="9" xfId="563" applyFill="1" applyBorder="1"/>
    <xf numFmtId="0" fontId="83" fillId="5" borderId="10" xfId="563" applyFill="1" applyBorder="1"/>
    <xf numFmtId="0" fontId="100" fillId="4" borderId="22" xfId="209" applyFont="1" applyFill="1" applyBorder="1" applyAlignment="1">
      <alignment horizontal="center" vertical="center"/>
    </xf>
    <xf numFmtId="0" fontId="100" fillId="4" borderId="9" xfId="209" applyFont="1" applyFill="1" applyBorder="1" applyAlignment="1">
      <alignment horizontal="center" vertical="center" wrapText="1"/>
    </xf>
    <xf numFmtId="0" fontId="100" fillId="4" borderId="10" xfId="209" applyFont="1" applyFill="1" applyBorder="1" applyAlignment="1">
      <alignment horizontal="center" vertical="center" wrapText="1"/>
    </xf>
    <xf numFmtId="0" fontId="85" fillId="3" borderId="5" xfId="209" applyFont="1" applyFill="1" applyBorder="1" applyAlignment="1">
      <alignment horizontal="center" vertical="center"/>
    </xf>
    <xf numFmtId="0" fontId="85" fillId="3" borderId="0" xfId="209" applyFont="1" applyFill="1" applyBorder="1" applyAlignment="1">
      <alignment horizontal="center" vertical="center"/>
    </xf>
    <xf numFmtId="43" fontId="85" fillId="3" borderId="0" xfId="564" applyFont="1" applyFill="1" applyBorder="1" applyAlignment="1">
      <alignment horizontal="center" vertical="center" wrapText="1"/>
    </xf>
    <xf numFmtId="167" fontId="0" fillId="3" borderId="6" xfId="565" applyNumberFormat="1" applyFont="1" applyFill="1" applyBorder="1"/>
    <xf numFmtId="200" fontId="0" fillId="3" borderId="0" xfId="564" applyNumberFormat="1" applyFont="1" applyFill="1"/>
    <xf numFmtId="0" fontId="83" fillId="3" borderId="0" xfId="563" applyFill="1" applyAlignment="1">
      <alignment horizontal="center" vertical="center"/>
    </xf>
    <xf numFmtId="0" fontId="83" fillId="3" borderId="5" xfId="563" applyFill="1" applyBorder="1" applyAlignment="1">
      <alignment horizontal="center" vertical="center"/>
    </xf>
    <xf numFmtId="43" fontId="0" fillId="3" borderId="0" xfId="564" applyFont="1" applyFill="1" applyBorder="1" applyAlignment="1">
      <alignment horizontal="center" vertical="center"/>
    </xf>
    <xf numFmtId="200" fontId="0" fillId="3" borderId="0" xfId="564" applyNumberFormat="1" applyFont="1" applyFill="1" applyAlignment="1">
      <alignment vertical="center"/>
    </xf>
    <xf numFmtId="0" fontId="83" fillId="3" borderId="0" xfId="563" applyFill="1" applyAlignment="1">
      <alignment vertical="center"/>
    </xf>
    <xf numFmtId="0" fontId="83" fillId="3" borderId="5" xfId="563" applyFill="1" applyBorder="1" applyAlignment="1">
      <alignment horizontal="center"/>
    </xf>
    <xf numFmtId="43" fontId="0" fillId="3" borderId="0" xfId="564" applyFont="1" applyFill="1" applyAlignment="1">
      <alignment horizontal="center"/>
    </xf>
    <xf numFmtId="0" fontId="83" fillId="3" borderId="3" xfId="563" applyFill="1" applyBorder="1" applyAlignment="1">
      <alignment horizontal="center"/>
    </xf>
    <xf numFmtId="0" fontId="83" fillId="3" borderId="8" xfId="563" applyFill="1" applyBorder="1" applyAlignment="1">
      <alignment horizontal="center"/>
    </xf>
    <xf numFmtId="43" fontId="0" fillId="3" borderId="8" xfId="564" applyFont="1" applyFill="1" applyBorder="1" applyAlignment="1">
      <alignment horizontal="center"/>
    </xf>
    <xf numFmtId="167" fontId="0" fillId="3" borderId="4" xfId="565" applyNumberFormat="1" applyFont="1" applyFill="1" applyBorder="1"/>
    <xf numFmtId="167" fontId="0" fillId="3" borderId="0" xfId="565" applyNumberFormat="1" applyFont="1" applyFill="1"/>
    <xf numFmtId="0" fontId="84" fillId="4" borderId="1" xfId="563" applyFont="1" applyFill="1" applyBorder="1" applyAlignment="1">
      <alignment horizontal="left"/>
    </xf>
    <xf numFmtId="0" fontId="84" fillId="4" borderId="23" xfId="563" applyFont="1" applyFill="1" applyBorder="1"/>
    <xf numFmtId="10" fontId="84" fillId="4" borderId="2" xfId="563" applyNumberFormat="1" applyFont="1" applyFill="1" applyBorder="1"/>
    <xf numFmtId="10" fontId="0" fillId="3" borderId="0" xfId="565" applyNumberFormat="1" applyFont="1" applyFill="1"/>
    <xf numFmtId="0" fontId="83" fillId="3" borderId="1" xfId="563" applyFill="1" applyBorder="1" applyAlignment="1">
      <alignment horizontal="center"/>
    </xf>
    <xf numFmtId="0" fontId="83" fillId="3" borderId="23" xfId="563" applyFill="1" applyBorder="1"/>
    <xf numFmtId="43" fontId="0" fillId="3" borderId="23" xfId="564" applyFont="1" applyFill="1" applyBorder="1"/>
    <xf numFmtId="10" fontId="0" fillId="3" borderId="2" xfId="565" applyNumberFormat="1" applyFont="1" applyFill="1" applyBorder="1"/>
    <xf numFmtId="43" fontId="0" fillId="3" borderId="0" xfId="564" applyFont="1" applyFill="1" applyBorder="1"/>
    <xf numFmtId="10" fontId="0" fillId="3" borderId="6" xfId="565" applyNumberFormat="1" applyFont="1" applyFill="1" applyBorder="1"/>
    <xf numFmtId="0" fontId="83" fillId="31" borderId="5" xfId="563" applyFill="1" applyBorder="1" applyAlignment="1">
      <alignment horizontal="center"/>
    </xf>
    <xf numFmtId="0" fontId="83" fillId="31" borderId="0" xfId="563" applyFill="1"/>
    <xf numFmtId="43" fontId="0" fillId="31" borderId="0" xfId="564" applyFont="1" applyFill="1" applyBorder="1"/>
    <xf numFmtId="10" fontId="0" fillId="31" borderId="6" xfId="565" applyNumberFormat="1" applyFont="1" applyFill="1" applyBorder="1"/>
    <xf numFmtId="0" fontId="83" fillId="3" borderId="8" xfId="563" applyFill="1" applyBorder="1"/>
    <xf numFmtId="43" fontId="0" fillId="3" borderId="8" xfId="564" applyFont="1" applyFill="1" applyBorder="1"/>
    <xf numFmtId="10" fontId="0" fillId="3" borderId="4" xfId="565" applyNumberFormat="1" applyFont="1" applyFill="1" applyBorder="1"/>
    <xf numFmtId="10" fontId="0" fillId="3" borderId="0" xfId="565" applyNumberFormat="1" applyFont="1" applyFill="1" applyBorder="1"/>
    <xf numFmtId="0" fontId="66" fillId="3" borderId="0" xfId="0" applyFont="1" applyFill="1" applyAlignment="1">
      <alignment vertical="center"/>
    </xf>
    <xf numFmtId="196" fontId="123" fillId="21" borderId="23" xfId="1" applyNumberFormat="1" applyFont="1" applyFill="1" applyBorder="1"/>
    <xf numFmtId="196" fontId="123" fillId="21" borderId="0" xfId="1" applyNumberFormat="1" applyFont="1" applyFill="1" applyBorder="1"/>
    <xf numFmtId="17" fontId="123" fillId="21" borderId="23" xfId="0" applyNumberFormat="1" applyFont="1" applyFill="1" applyBorder="1"/>
    <xf numFmtId="17" fontId="123" fillId="21" borderId="0" xfId="0" applyNumberFormat="1" applyFont="1" applyFill="1"/>
    <xf numFmtId="210" fontId="123" fillId="21" borderId="0" xfId="0" applyNumberFormat="1" applyFont="1" applyFill="1"/>
    <xf numFmtId="196" fontId="16" fillId="3" borderId="0" xfId="1" applyNumberFormat="1" applyFont="1" applyFill="1"/>
    <xf numFmtId="196" fontId="16" fillId="3" borderId="23" xfId="1" applyNumberFormat="1" applyFont="1" applyFill="1" applyBorder="1"/>
    <xf numFmtId="166" fontId="16" fillId="3" borderId="23" xfId="1" applyNumberFormat="1" applyFont="1" applyFill="1" applyBorder="1"/>
    <xf numFmtId="196" fontId="16" fillId="3" borderId="2" xfId="1" applyNumberFormat="1" applyFont="1" applyFill="1" applyBorder="1"/>
    <xf numFmtId="165" fontId="16" fillId="4" borderId="8" xfId="1" applyFont="1" applyFill="1" applyBorder="1"/>
    <xf numFmtId="196" fontId="16" fillId="3" borderId="0" xfId="0" applyNumberFormat="1" applyFont="1" applyFill="1"/>
    <xf numFmtId="43" fontId="16" fillId="3" borderId="0" xfId="0" applyNumberFormat="1" applyFont="1" applyFill="1"/>
    <xf numFmtId="166" fontId="16" fillId="3" borderId="0" xfId="0" applyNumberFormat="1" applyFont="1" applyFill="1"/>
    <xf numFmtId="0" fontId="16" fillId="20" borderId="0" xfId="0" applyFont="1" applyFill="1"/>
    <xf numFmtId="165" fontId="16" fillId="3" borderId="1" xfId="0" applyNumberFormat="1" applyFont="1" applyFill="1" applyBorder="1"/>
    <xf numFmtId="196" fontId="16" fillId="3" borderId="23" xfId="0" applyNumberFormat="1" applyFont="1" applyFill="1" applyBorder="1"/>
    <xf numFmtId="165" fontId="16" fillId="3" borderId="5" xfId="0" applyNumberFormat="1" applyFont="1" applyFill="1" applyBorder="1"/>
    <xf numFmtId="165" fontId="16" fillId="3" borderId="3" xfId="0" applyNumberFormat="1" applyFont="1" applyFill="1" applyBorder="1"/>
    <xf numFmtId="196" fontId="16" fillId="3" borderId="8" xfId="1" applyNumberFormat="1" applyFont="1" applyFill="1" applyBorder="1"/>
    <xf numFmtId="196" fontId="16" fillId="3" borderId="8" xfId="0" applyNumberFormat="1" applyFont="1" applyFill="1" applyBorder="1"/>
    <xf numFmtId="196" fontId="16" fillId="3" borderId="4" xfId="1" applyNumberFormat="1" applyFont="1" applyFill="1" applyBorder="1"/>
    <xf numFmtId="165" fontId="16" fillId="4" borderId="9" xfId="1" applyFont="1" applyFill="1" applyBorder="1"/>
    <xf numFmtId="165" fontId="16" fillId="3" borderId="0" xfId="0" applyNumberFormat="1" applyFont="1" applyFill="1"/>
    <xf numFmtId="199" fontId="16" fillId="3" borderId="0" xfId="1" applyNumberFormat="1" applyFont="1" applyFill="1"/>
    <xf numFmtId="9" fontId="16" fillId="3" borderId="0" xfId="1" applyNumberFormat="1" applyFont="1" applyFill="1"/>
    <xf numFmtId="0" fontId="16" fillId="4" borderId="0" xfId="0" applyFont="1" applyFill="1"/>
    <xf numFmtId="167" fontId="16" fillId="4" borderId="0" xfId="2" applyNumberFormat="1" applyFont="1" applyFill="1"/>
    <xf numFmtId="0" fontId="80" fillId="3" borderId="0" xfId="5921" applyFont="1" applyFill="1" applyAlignment="1">
      <alignment vertical="center"/>
    </xf>
    <xf numFmtId="0" fontId="79" fillId="3" borderId="0" xfId="5921" applyFont="1" applyFill="1" applyAlignment="1">
      <alignment vertical="center"/>
    </xf>
    <xf numFmtId="0" fontId="79" fillId="0" borderId="0" xfId="5921" applyFont="1" applyAlignment="1">
      <alignment vertical="center"/>
    </xf>
    <xf numFmtId="0" fontId="80" fillId="4" borderId="15" xfId="5921" applyFont="1" applyFill="1" applyBorder="1" applyAlignment="1">
      <alignment vertical="center"/>
    </xf>
    <xf numFmtId="43" fontId="16" fillId="3" borderId="0" xfId="5922" applyFont="1" applyFill="1" applyAlignment="1">
      <alignment vertical="center"/>
    </xf>
    <xf numFmtId="196" fontId="123" fillId="21" borderId="0" xfId="1" applyNumberFormat="1" applyFont="1" applyFill="1" applyBorder="1" applyAlignment="1">
      <alignment vertical="center"/>
    </xf>
    <xf numFmtId="43" fontId="80" fillId="34" borderId="9" xfId="5922" applyFont="1" applyFill="1" applyBorder="1" applyAlignment="1">
      <alignment vertical="center"/>
    </xf>
    <xf numFmtId="196" fontId="80" fillId="34" borderId="9" xfId="1" applyNumberFormat="1" applyFont="1" applyFill="1" applyBorder="1" applyAlignment="1">
      <alignment vertical="center"/>
    </xf>
    <xf numFmtId="196" fontId="80" fillId="34" borderId="15" xfId="1" applyNumberFormat="1" applyFont="1" applyFill="1" applyBorder="1" applyAlignment="1">
      <alignment vertical="center"/>
    </xf>
    <xf numFmtId="0" fontId="80" fillId="4" borderId="9" xfId="5921" applyFont="1" applyFill="1" applyBorder="1" applyAlignment="1">
      <alignment horizontal="center" vertical="center" wrapText="1"/>
    </xf>
    <xf numFmtId="0" fontId="80" fillId="4" borderId="15" xfId="5921" applyFont="1" applyFill="1" applyBorder="1" applyAlignment="1">
      <alignment horizontal="center" vertical="center" wrapText="1"/>
    </xf>
    <xf numFmtId="0" fontId="125" fillId="4" borderId="22" xfId="194" applyFont="1" applyFill="1" applyBorder="1" applyAlignment="1">
      <alignment horizontal="left" vertical="center" wrapText="1"/>
    </xf>
    <xf numFmtId="0" fontId="125" fillId="4" borderId="9" xfId="194" applyFont="1" applyFill="1" applyBorder="1" applyAlignment="1">
      <alignment horizontal="center" vertical="center" wrapText="1"/>
    </xf>
    <xf numFmtId="196" fontId="125" fillId="4" borderId="9" xfId="1" applyNumberFormat="1" applyFont="1" applyFill="1" applyBorder="1" applyAlignment="1">
      <alignment horizontal="center" vertical="center" wrapText="1"/>
    </xf>
    <xf numFmtId="165" fontId="125" fillId="4" borderId="9" xfId="1" applyFont="1" applyFill="1" applyBorder="1" applyAlignment="1">
      <alignment horizontal="center" vertical="center" wrapText="1"/>
    </xf>
    <xf numFmtId="165" fontId="125" fillId="4" borderId="10" xfId="1" applyFont="1" applyFill="1" applyBorder="1" applyAlignment="1">
      <alignment horizontal="center" vertical="center" wrapText="1"/>
    </xf>
    <xf numFmtId="0" fontId="72" fillId="3" borderId="0" xfId="0" applyFont="1" applyFill="1" applyAlignment="1">
      <alignment horizontal="center" vertical="center" wrapText="1"/>
    </xf>
    <xf numFmtId="165" fontId="123" fillId="21" borderId="23" xfId="1" applyFont="1" applyFill="1" applyBorder="1"/>
    <xf numFmtId="167" fontId="123" fillId="21" borderId="23" xfId="0" applyNumberFormat="1" applyFont="1" applyFill="1" applyBorder="1"/>
    <xf numFmtId="167" fontId="16" fillId="3" borderId="0" xfId="2" applyNumberFormat="1" applyFont="1" applyFill="1" applyBorder="1"/>
    <xf numFmtId="167" fontId="16" fillId="3" borderId="8" xfId="2" applyNumberFormat="1" applyFont="1" applyFill="1" applyBorder="1"/>
    <xf numFmtId="165" fontId="123" fillId="21" borderId="0" xfId="1" applyFont="1" applyFill="1" applyBorder="1"/>
    <xf numFmtId="196" fontId="16" fillId="3" borderId="6" xfId="0" applyNumberFormat="1" applyFont="1" applyFill="1" applyBorder="1"/>
    <xf numFmtId="196" fontId="16" fillId="3" borderId="4" xfId="0" applyNumberFormat="1" applyFont="1" applyFill="1" applyBorder="1"/>
    <xf numFmtId="196" fontId="123" fillId="21" borderId="8" xfId="1" applyNumberFormat="1" applyFont="1" applyFill="1" applyBorder="1"/>
    <xf numFmtId="196" fontId="123" fillId="21" borderId="23" xfId="1" applyNumberFormat="1" applyFont="1" applyFill="1" applyBorder="1" applyAlignment="1">
      <alignment horizontal="center"/>
    </xf>
    <xf numFmtId="196" fontId="123" fillId="21" borderId="0" xfId="1" applyNumberFormat="1" applyFont="1" applyFill="1" applyBorder="1" applyAlignment="1">
      <alignment horizontal="center"/>
    </xf>
    <xf numFmtId="0" fontId="48" fillId="4" borderId="9" xfId="194" applyFont="1" applyFill="1" applyBorder="1" applyAlignment="1">
      <alignment horizontal="left" vertical="center" wrapText="1"/>
    </xf>
    <xf numFmtId="0" fontId="48" fillId="4" borderId="9" xfId="194" applyFont="1" applyFill="1" applyBorder="1" applyAlignment="1">
      <alignment horizontal="center" vertical="top" wrapText="1"/>
    </xf>
    <xf numFmtId="198" fontId="71" fillId="4" borderId="9" xfId="198" applyNumberFormat="1" applyFont="1" applyFill="1" applyBorder="1" applyAlignment="1">
      <alignment vertical="center"/>
    </xf>
    <xf numFmtId="198" fontId="71" fillId="4" borderId="10" xfId="198" applyNumberFormat="1" applyFont="1" applyFill="1" applyBorder="1" applyAlignment="1">
      <alignment vertical="center"/>
    </xf>
    <xf numFmtId="167" fontId="11" fillId="0" borderId="0" xfId="2" applyNumberFormat="1" applyFont="1" applyBorder="1"/>
    <xf numFmtId="167" fontId="11" fillId="0" borderId="6" xfId="2" applyNumberFormat="1" applyFont="1" applyBorder="1"/>
    <xf numFmtId="167" fontId="11" fillId="0" borderId="8" xfId="2" applyNumberFormat="1" applyFont="1" applyBorder="1"/>
    <xf numFmtId="167" fontId="11" fillId="0" borderId="4" xfId="2" applyNumberFormat="1" applyFont="1" applyBorder="1"/>
    <xf numFmtId="211" fontId="11" fillId="0" borderId="0" xfId="198" applyNumberFormat="1"/>
    <xf numFmtId="211" fontId="11" fillId="0" borderId="6" xfId="198" applyNumberFormat="1" applyBorder="1"/>
    <xf numFmtId="211" fontId="58" fillId="0" borderId="9" xfId="198" applyNumberFormat="1" applyFont="1" applyBorder="1"/>
    <xf numFmtId="211" fontId="58" fillId="0" borderId="10" xfId="198" applyNumberFormat="1" applyFont="1" applyBorder="1"/>
    <xf numFmtId="0" fontId="126" fillId="0" borderId="0" xfId="5921" applyFont="1" applyAlignment="1">
      <alignment vertical="center"/>
    </xf>
    <xf numFmtId="0" fontId="83" fillId="0" borderId="0" xfId="5921" applyFont="1" applyAlignment="1">
      <alignment vertical="center"/>
    </xf>
    <xf numFmtId="0" fontId="100" fillId="4" borderId="22" xfId="194" applyFont="1" applyFill="1" applyBorder="1" applyAlignment="1">
      <alignment vertical="center"/>
    </xf>
    <xf numFmtId="0" fontId="85" fillId="4" borderId="9" xfId="194" applyFont="1" applyFill="1" applyBorder="1" applyAlignment="1">
      <alignment vertical="center"/>
    </xf>
    <xf numFmtId="0" fontId="100" fillId="4" borderId="9" xfId="194" applyFont="1" applyFill="1" applyBorder="1" applyAlignment="1">
      <alignment horizontal="center" vertical="center"/>
    </xf>
    <xf numFmtId="0" fontId="100" fillId="18" borderId="5" xfId="194" applyFont="1" applyFill="1" applyBorder="1" applyAlignment="1">
      <alignment vertical="center"/>
    </xf>
    <xf numFmtId="165" fontId="100" fillId="18" borderId="0" xfId="213" applyFont="1" applyFill="1" applyBorder="1" applyAlignment="1">
      <alignment vertical="center"/>
    </xf>
    <xf numFmtId="165" fontId="85" fillId="3" borderId="5" xfId="213" applyFont="1" applyFill="1" applyBorder="1" applyAlignment="1">
      <alignment vertical="center"/>
    </xf>
    <xf numFmtId="165" fontId="85" fillId="3" borderId="0" xfId="213" applyFont="1" applyFill="1" applyBorder="1" applyAlignment="1">
      <alignment vertical="center"/>
    </xf>
    <xf numFmtId="203" fontId="85" fillId="3" borderId="0" xfId="5922" applyNumberFormat="1" applyFont="1" applyFill="1" applyBorder="1" applyAlignment="1">
      <alignment vertical="center"/>
    </xf>
    <xf numFmtId="0" fontId="100" fillId="18" borderId="0" xfId="194" applyFont="1" applyFill="1" applyAlignment="1">
      <alignment vertical="center"/>
    </xf>
    <xf numFmtId="203" fontId="100" fillId="18" borderId="0" xfId="5922" applyNumberFormat="1" applyFont="1" applyFill="1" applyBorder="1" applyAlignment="1">
      <alignment vertical="center"/>
    </xf>
    <xf numFmtId="0" fontId="85" fillId="3" borderId="5" xfId="194" applyFont="1" applyFill="1" applyBorder="1" applyAlignment="1">
      <alignment vertical="center"/>
    </xf>
    <xf numFmtId="0" fontId="85" fillId="3" borderId="0" xfId="194" applyFont="1" applyFill="1" applyAlignment="1">
      <alignment vertical="center"/>
    </xf>
    <xf numFmtId="210" fontId="100" fillId="3" borderId="0" xfId="194" applyNumberFormat="1" applyFont="1" applyFill="1" applyAlignment="1">
      <alignment vertical="center"/>
    </xf>
    <xf numFmtId="43" fontId="85" fillId="3" borderId="0" xfId="194" applyNumberFormat="1" applyFont="1" applyFill="1" applyAlignment="1">
      <alignment vertical="center"/>
    </xf>
    <xf numFmtId="0" fontId="100" fillId="4" borderId="3" xfId="194" applyFont="1" applyFill="1" applyBorder="1" applyAlignment="1">
      <alignment vertical="center"/>
    </xf>
    <xf numFmtId="0" fontId="100" fillId="4" borderId="8" xfId="194" applyFont="1" applyFill="1" applyBorder="1" applyAlignment="1">
      <alignment vertical="center"/>
    </xf>
    <xf numFmtId="203" fontId="100" fillId="4" borderId="8" xfId="5922" applyNumberFormat="1" applyFont="1" applyFill="1" applyBorder="1" applyAlignment="1">
      <alignment vertical="center"/>
    </xf>
    <xf numFmtId="0" fontId="100" fillId="4" borderId="0" xfId="194" applyFont="1" applyFill="1" applyAlignment="1">
      <alignment vertical="center"/>
    </xf>
    <xf numFmtId="0" fontId="85" fillId="0" borderId="0" xfId="194" applyFont="1" applyAlignment="1">
      <alignment vertical="center"/>
    </xf>
    <xf numFmtId="0" fontId="85" fillId="3" borderId="1" xfId="194" applyFont="1" applyFill="1" applyBorder="1" applyAlignment="1">
      <alignment vertical="center"/>
    </xf>
    <xf numFmtId="0" fontId="85" fillId="3" borderId="3" xfId="194" applyFont="1" applyFill="1" applyBorder="1" applyAlignment="1">
      <alignment vertical="center"/>
    </xf>
    <xf numFmtId="165" fontId="85" fillId="3" borderId="0" xfId="213" applyFont="1" applyFill="1" applyBorder="1" applyAlignment="1">
      <alignment horizontal="right" vertical="center"/>
    </xf>
    <xf numFmtId="0" fontId="100" fillId="35" borderId="22" xfId="194" applyFont="1" applyFill="1" applyBorder="1" applyAlignment="1">
      <alignment vertical="center"/>
    </xf>
    <xf numFmtId="210" fontId="100" fillId="35" borderId="10" xfId="194" applyNumberFormat="1" applyFont="1" applyFill="1" applyBorder="1" applyAlignment="1">
      <alignment vertical="center"/>
    </xf>
    <xf numFmtId="167" fontId="16" fillId="3" borderId="17" xfId="2" applyNumberFormat="1" applyFont="1" applyFill="1" applyBorder="1" applyAlignment="1">
      <alignment vertical="center"/>
    </xf>
    <xf numFmtId="167" fontId="131" fillId="21" borderId="0" xfId="2" applyNumberFormat="1" applyFont="1" applyFill="1" applyBorder="1" applyAlignment="1">
      <alignment horizontal="right"/>
    </xf>
    <xf numFmtId="166" fontId="131" fillId="21" borderId="0" xfId="1" applyNumberFormat="1" applyFont="1" applyFill="1" applyBorder="1" applyAlignment="1">
      <alignment horizontal="center"/>
    </xf>
    <xf numFmtId="166" fontId="24" fillId="18" borderId="0" xfId="1" applyNumberFormat="1" applyFont="1" applyFill="1" applyBorder="1" applyAlignment="1">
      <alignment horizontal="center"/>
    </xf>
    <xf numFmtId="166" fontId="52" fillId="4" borderId="6" xfId="1" applyNumberFormat="1" applyFont="1" applyFill="1" applyBorder="1" applyAlignment="1">
      <alignment horizontal="center"/>
    </xf>
    <xf numFmtId="166" fontId="24" fillId="18" borderId="6" xfId="1" applyNumberFormat="1" applyFont="1" applyFill="1" applyBorder="1" applyAlignment="1">
      <alignment horizontal="center"/>
    </xf>
    <xf numFmtId="166" fontId="24" fillId="3" borderId="3" xfId="1" applyNumberFormat="1" applyFont="1" applyFill="1" applyBorder="1" applyAlignment="1">
      <alignment horizontal="left"/>
    </xf>
    <xf numFmtId="166" fontId="24" fillId="3" borderId="8" xfId="1" applyNumberFormat="1" applyFont="1" applyFill="1" applyBorder="1" applyAlignment="1">
      <alignment horizontal="left"/>
    </xf>
    <xf numFmtId="166" fontId="24" fillId="3" borderId="8" xfId="1" applyNumberFormat="1" applyFont="1" applyFill="1" applyBorder="1" applyAlignment="1">
      <alignment horizontal="center"/>
    </xf>
    <xf numFmtId="166" fontId="24" fillId="3" borderId="4" xfId="1" applyNumberFormat="1" applyFont="1" applyFill="1" applyBorder="1" applyAlignment="1">
      <alignment horizontal="center"/>
    </xf>
    <xf numFmtId="0" fontId="52" fillId="4" borderId="8" xfId="189" applyFont="1" applyFill="1" applyBorder="1"/>
    <xf numFmtId="0" fontId="80" fillId="0" borderId="5" xfId="199" applyFont="1" applyBorder="1"/>
    <xf numFmtId="196" fontId="80" fillId="0" borderId="0" xfId="1" applyNumberFormat="1" applyFont="1" applyBorder="1"/>
    <xf numFmtId="0" fontId="80" fillId="4" borderId="5" xfId="199" applyFont="1" applyFill="1" applyBorder="1"/>
    <xf numFmtId="0" fontId="80" fillId="4" borderId="0" xfId="199" applyFont="1" applyFill="1"/>
    <xf numFmtId="196" fontId="80" fillId="4" borderId="0" xfId="1" applyNumberFormat="1" applyFont="1" applyFill="1" applyBorder="1"/>
    <xf numFmtId="0" fontId="80" fillId="4" borderId="22" xfId="199" applyFont="1" applyFill="1" applyBorder="1"/>
    <xf numFmtId="0" fontId="59" fillId="4" borderId="9" xfId="199" applyFont="1" applyFill="1" applyBorder="1"/>
    <xf numFmtId="17" fontId="80" fillId="4" borderId="9" xfId="199" applyNumberFormat="1" applyFont="1" applyFill="1" applyBorder="1"/>
    <xf numFmtId="17" fontId="80" fillId="4" borderId="10" xfId="199" applyNumberFormat="1" applyFont="1" applyFill="1" applyBorder="1"/>
    <xf numFmtId="0" fontId="80" fillId="4" borderId="9" xfId="199" applyFont="1" applyFill="1" applyBorder="1"/>
    <xf numFmtId="196" fontId="80" fillId="4" borderId="9" xfId="1" applyNumberFormat="1" applyFont="1" applyFill="1" applyBorder="1"/>
    <xf numFmtId="196" fontId="80" fillId="4" borderId="10" xfId="1" applyNumberFormat="1" applyFont="1" applyFill="1" applyBorder="1"/>
    <xf numFmtId="196" fontId="80" fillId="0" borderId="0" xfId="1" applyNumberFormat="1" applyFont="1" applyFill="1" applyBorder="1"/>
    <xf numFmtId="167" fontId="123" fillId="0" borderId="0" xfId="2" applyNumberFormat="1" applyFont="1" applyBorder="1"/>
    <xf numFmtId="0" fontId="81" fillId="4" borderId="0" xfId="199" applyFont="1" applyFill="1"/>
    <xf numFmtId="0" fontId="85" fillId="0" borderId="5" xfId="194" applyFont="1" applyBorder="1" applyAlignment="1">
      <alignment vertical="center"/>
    </xf>
    <xf numFmtId="0" fontId="16" fillId="3" borderId="1" xfId="194" applyFill="1" applyBorder="1"/>
    <xf numFmtId="166" fontId="16" fillId="3" borderId="23" xfId="213" applyNumberFormat="1" applyFont="1" applyFill="1" applyBorder="1"/>
    <xf numFmtId="166" fontId="16" fillId="3" borderId="0" xfId="213" applyNumberFormat="1" applyFont="1" applyFill="1" applyBorder="1"/>
    <xf numFmtId="0" fontId="16" fillId="3" borderId="3" xfId="194" applyFill="1" applyBorder="1"/>
    <xf numFmtId="165" fontId="16" fillId="3" borderId="8" xfId="213" applyFont="1" applyFill="1" applyBorder="1" applyAlignment="1">
      <alignment horizontal="right"/>
    </xf>
    <xf numFmtId="166" fontId="16" fillId="3" borderId="8" xfId="213" applyNumberFormat="1" applyFont="1" applyFill="1" applyBorder="1"/>
    <xf numFmtId="166" fontId="16" fillId="3" borderId="23" xfId="213" applyNumberFormat="1" applyFont="1" applyFill="1" applyBorder="1" applyAlignment="1">
      <alignment vertical="center"/>
    </xf>
    <xf numFmtId="166" fontId="16" fillId="3" borderId="0" xfId="213" applyNumberFormat="1" applyFont="1" applyFill="1" applyBorder="1" applyAlignment="1">
      <alignment vertical="center"/>
    </xf>
    <xf numFmtId="0" fontId="134" fillId="3" borderId="22" xfId="194" applyFont="1" applyFill="1" applyBorder="1" applyAlignment="1">
      <alignment vertical="center"/>
    </xf>
    <xf numFmtId="43" fontId="134" fillId="0" borderId="9" xfId="5921" applyNumberFormat="1" applyFont="1" applyBorder="1" applyAlignment="1">
      <alignment vertical="center"/>
    </xf>
    <xf numFmtId="43" fontId="134" fillId="0" borderId="8" xfId="5922" applyFont="1" applyFill="1" applyBorder="1" applyAlignment="1">
      <alignment vertical="center"/>
    </xf>
    <xf numFmtId="0" fontId="100" fillId="4" borderId="5" xfId="194" applyFont="1" applyFill="1" applyBorder="1" applyAlignment="1">
      <alignment vertical="center"/>
    </xf>
    <xf numFmtId="17" fontId="100" fillId="4" borderId="0" xfId="194" applyNumberFormat="1" applyFont="1" applyFill="1" applyAlignment="1">
      <alignment horizontal="center" vertical="center"/>
    </xf>
    <xf numFmtId="165" fontId="134" fillId="21" borderId="23" xfId="194" applyNumberFormat="1" applyFont="1" applyFill="1" applyBorder="1" applyAlignment="1">
      <alignment vertical="center"/>
    </xf>
    <xf numFmtId="165" fontId="134" fillId="21" borderId="8" xfId="194" applyNumberFormat="1" applyFont="1" applyFill="1" applyBorder="1" applyAlignment="1">
      <alignment vertical="center"/>
    </xf>
    <xf numFmtId="166" fontId="82" fillId="21" borderId="23" xfId="213" applyNumberFormat="1" applyFont="1" applyFill="1" applyBorder="1"/>
    <xf numFmtId="0" fontId="85" fillId="0" borderId="9" xfId="194" applyFont="1" applyBorder="1" applyAlignment="1">
      <alignment vertical="center"/>
    </xf>
    <xf numFmtId="203" fontId="134" fillId="0" borderId="8" xfId="5922" applyNumberFormat="1" applyFont="1" applyFill="1" applyBorder="1" applyAlignment="1">
      <alignment vertical="center"/>
    </xf>
    <xf numFmtId="203" fontId="135" fillId="0" borderId="8" xfId="5922" applyNumberFormat="1" applyFont="1" applyFill="1" applyBorder="1" applyAlignment="1">
      <alignment vertical="center"/>
    </xf>
    <xf numFmtId="0" fontId="86" fillId="0" borderId="0" xfId="5921" applyFont="1" applyAlignment="1">
      <alignment vertical="center"/>
    </xf>
    <xf numFmtId="167" fontId="130" fillId="0" borderId="0" xfId="5923" applyNumberFormat="1" applyFont="1" applyFill="1" applyBorder="1" applyAlignment="1">
      <alignment vertical="center"/>
    </xf>
    <xf numFmtId="203" fontId="85" fillId="3" borderId="0" xfId="5922" applyNumberFormat="1" applyFont="1" applyFill="1" applyBorder="1" applyAlignment="1">
      <alignment horizontal="right" vertical="center"/>
    </xf>
    <xf numFmtId="166" fontId="130" fillId="25" borderId="0" xfId="5922" applyNumberFormat="1" applyFont="1" applyFill="1" applyBorder="1" applyAlignment="1">
      <alignment vertical="center"/>
    </xf>
    <xf numFmtId="166" fontId="85" fillId="18" borderId="0" xfId="213" applyNumberFormat="1" applyFont="1" applyFill="1" applyBorder="1" applyAlignment="1">
      <alignment vertical="center"/>
    </xf>
    <xf numFmtId="166" fontId="85" fillId="3" borderId="0" xfId="5922" applyNumberFormat="1" applyFont="1" applyFill="1" applyBorder="1" applyAlignment="1">
      <alignment vertical="center"/>
    </xf>
    <xf numFmtId="166" fontId="127" fillId="3" borderId="23" xfId="1" applyNumberFormat="1" applyFont="1" applyFill="1" applyBorder="1" applyAlignment="1">
      <alignment vertical="center"/>
    </xf>
    <xf numFmtId="166" fontId="85" fillId="3" borderId="23" xfId="1" applyNumberFormat="1" applyFont="1" applyFill="1" applyBorder="1" applyAlignment="1">
      <alignment vertical="center"/>
    </xf>
    <xf numFmtId="166" fontId="85" fillId="3" borderId="8" xfId="1" applyNumberFormat="1" applyFont="1" applyFill="1" applyBorder="1" applyAlignment="1">
      <alignment vertical="center"/>
    </xf>
    <xf numFmtId="166" fontId="85" fillId="3" borderId="0" xfId="1" applyNumberFormat="1" applyFont="1" applyFill="1" applyBorder="1" applyAlignment="1">
      <alignment vertical="center"/>
    </xf>
    <xf numFmtId="166" fontId="85" fillId="3" borderId="0" xfId="213" applyNumberFormat="1" applyFont="1" applyFill="1" applyBorder="1" applyAlignment="1">
      <alignment horizontal="right" vertical="center"/>
    </xf>
    <xf numFmtId="0" fontId="133" fillId="2" borderId="0" xfId="0" applyFont="1" applyFill="1" applyAlignment="1">
      <alignment vertical="center"/>
    </xf>
    <xf numFmtId="0" fontId="85" fillId="2" borderId="0" xfId="0" applyFont="1" applyFill="1" applyAlignment="1">
      <alignment horizontal="center" vertical="center"/>
    </xf>
    <xf numFmtId="0" fontId="129" fillId="3" borderId="0" xfId="0" applyFont="1" applyFill="1" applyAlignment="1">
      <alignment vertical="center"/>
    </xf>
    <xf numFmtId="202" fontId="71" fillId="4" borderId="22" xfId="212" applyNumberFormat="1" applyFont="1" applyFill="1" applyBorder="1">
      <alignment vertical="center"/>
    </xf>
    <xf numFmtId="202" fontId="71" fillId="4" borderId="9" xfId="212" applyNumberFormat="1" applyFont="1" applyFill="1" applyBorder="1">
      <alignment vertical="center"/>
    </xf>
    <xf numFmtId="17" fontId="58" fillId="4" borderId="9" xfId="5921" applyNumberFormat="1" applyFont="1" applyFill="1" applyBorder="1" applyAlignment="1">
      <alignment horizontal="center" vertical="center"/>
    </xf>
    <xf numFmtId="17" fontId="58" fillId="4" borderId="10" xfId="5921" applyNumberFormat="1" applyFont="1" applyFill="1" applyBorder="1" applyAlignment="1">
      <alignment horizontal="center" vertical="center"/>
    </xf>
    <xf numFmtId="0" fontId="58" fillId="3" borderId="0" xfId="5921" applyFont="1" applyFill="1" applyAlignment="1">
      <alignment vertical="center"/>
    </xf>
    <xf numFmtId="202" fontId="68" fillId="3" borderId="1" xfId="212" applyNumberFormat="1" applyFont="1" applyFill="1" applyBorder="1">
      <alignment vertical="center"/>
    </xf>
    <xf numFmtId="202" fontId="68" fillId="3" borderId="23" xfId="212" applyNumberFormat="1" applyFont="1" applyFill="1" applyBorder="1">
      <alignment vertical="center"/>
    </xf>
    <xf numFmtId="0" fontId="4" fillId="3" borderId="23" xfId="5921" applyFill="1" applyBorder="1" applyAlignment="1">
      <alignment horizontal="center" vertical="center"/>
    </xf>
    <xf numFmtId="0" fontId="4" fillId="3" borderId="2" xfId="5921" applyFill="1" applyBorder="1" applyAlignment="1">
      <alignment horizontal="center" vertical="center"/>
    </xf>
    <xf numFmtId="0" fontId="4" fillId="3" borderId="0" xfId="5921" applyFill="1" applyAlignment="1">
      <alignment vertical="center"/>
    </xf>
    <xf numFmtId="202" fontId="68" fillId="3" borderId="5" xfId="212" applyNumberFormat="1" applyFont="1" applyFill="1" applyBorder="1">
      <alignment vertical="center"/>
    </xf>
    <xf numFmtId="202" fontId="68" fillId="3" borderId="0" xfId="212" applyNumberFormat="1" applyFont="1" applyFill="1">
      <alignment vertical="center"/>
    </xf>
    <xf numFmtId="0" fontId="94" fillId="25" borderId="0" xfId="5921" applyFont="1" applyFill="1" applyAlignment="1">
      <alignment horizontal="center" vertical="center"/>
    </xf>
    <xf numFmtId="0" fontId="68" fillId="3" borderId="0" xfId="5921" applyFont="1" applyFill="1" applyAlignment="1">
      <alignment horizontal="center" vertical="center"/>
    </xf>
    <xf numFmtId="0" fontId="68" fillId="3" borderId="6" xfId="5921" applyFont="1" applyFill="1" applyBorder="1" applyAlignment="1">
      <alignment horizontal="center" vertical="center"/>
    </xf>
    <xf numFmtId="167" fontId="122" fillId="21" borderId="0" xfId="5923" applyNumberFormat="1" applyFont="1" applyFill="1" applyBorder="1" applyAlignment="1">
      <alignment horizontal="center" vertical="center"/>
    </xf>
    <xf numFmtId="167" fontId="4" fillId="3" borderId="0" xfId="5923" applyNumberFormat="1" applyFont="1" applyFill="1" applyBorder="1" applyAlignment="1">
      <alignment horizontal="center" vertical="center"/>
    </xf>
    <xf numFmtId="167" fontId="4" fillId="3" borderId="6" xfId="5923" applyNumberFormat="1" applyFont="1" applyFill="1" applyBorder="1" applyAlignment="1">
      <alignment horizontal="center" vertical="center"/>
    </xf>
    <xf numFmtId="167" fontId="68" fillId="3" borderId="0" xfId="5923" applyNumberFormat="1" applyFont="1" applyFill="1" applyBorder="1" applyAlignment="1">
      <alignment horizontal="center" vertical="center"/>
    </xf>
    <xf numFmtId="167" fontId="68" fillId="3" borderId="6" xfId="5923" applyNumberFormat="1" applyFont="1" applyFill="1" applyBorder="1" applyAlignment="1">
      <alignment horizontal="center" vertical="center"/>
    </xf>
    <xf numFmtId="210" fontId="4" fillId="3" borderId="0" xfId="5921" applyNumberFormat="1" applyFill="1" applyAlignment="1">
      <alignment horizontal="center" vertical="center"/>
    </xf>
    <xf numFmtId="210" fontId="4" fillId="3" borderId="6" xfId="5921" applyNumberFormat="1" applyFill="1" applyBorder="1" applyAlignment="1">
      <alignment horizontal="center" vertical="center"/>
    </xf>
    <xf numFmtId="2" fontId="122" fillId="21" borderId="0" xfId="5921" applyNumberFormat="1" applyFont="1" applyFill="1" applyAlignment="1">
      <alignment horizontal="center" vertical="center"/>
    </xf>
    <xf numFmtId="2" fontId="68" fillId="3" borderId="0" xfId="5921" applyNumberFormat="1" applyFont="1" applyFill="1" applyAlignment="1">
      <alignment horizontal="center" vertical="center"/>
    </xf>
    <xf numFmtId="2" fontId="68" fillId="3" borderId="6" xfId="5921" applyNumberFormat="1" applyFont="1" applyFill="1" applyBorder="1" applyAlignment="1">
      <alignment horizontal="center" vertical="center"/>
    </xf>
    <xf numFmtId="202" fontId="68" fillId="4" borderId="5" xfId="212" applyNumberFormat="1" applyFont="1" applyFill="1" applyBorder="1">
      <alignment vertical="center"/>
    </xf>
    <xf numFmtId="202" fontId="68" fillId="4" borderId="0" xfId="212" applyNumberFormat="1" applyFont="1" applyFill="1">
      <alignment vertical="center"/>
    </xf>
    <xf numFmtId="210" fontId="58" fillId="4" borderId="0" xfId="5921" applyNumberFormat="1" applyFont="1" applyFill="1" applyAlignment="1">
      <alignment horizontal="center" vertical="center"/>
    </xf>
    <xf numFmtId="210" fontId="58" fillId="4" borderId="6" xfId="5921" applyNumberFormat="1" applyFont="1" applyFill="1" applyBorder="1" applyAlignment="1">
      <alignment horizontal="center" vertical="center"/>
    </xf>
    <xf numFmtId="202" fontId="4" fillId="4" borderId="3" xfId="5921" applyNumberFormat="1" applyFill="1" applyBorder="1" applyAlignment="1">
      <alignment vertical="center"/>
    </xf>
    <xf numFmtId="0" fontId="4" fillId="4" borderId="8" xfId="5921" applyFill="1" applyBorder="1" applyAlignment="1">
      <alignment vertical="center"/>
    </xf>
    <xf numFmtId="2" fontId="4" fillId="4" borderId="8" xfId="5921" applyNumberFormat="1" applyFill="1" applyBorder="1" applyAlignment="1">
      <alignment horizontal="center" vertical="center"/>
    </xf>
    <xf numFmtId="2" fontId="4" fillId="4" borderId="4" xfId="5921" applyNumberFormat="1" applyFill="1" applyBorder="1" applyAlignment="1">
      <alignment horizontal="center" vertical="center"/>
    </xf>
    <xf numFmtId="202" fontId="4" fillId="3" borderId="0" xfId="5921" applyNumberFormat="1" applyFill="1" applyAlignment="1">
      <alignment vertical="center"/>
    </xf>
    <xf numFmtId="2" fontId="4" fillId="3" borderId="0" xfId="5921" applyNumberFormat="1" applyFill="1" applyAlignment="1">
      <alignment horizontal="center" vertical="center"/>
    </xf>
    <xf numFmtId="202" fontId="58" fillId="3" borderId="22" xfId="5921" applyNumberFormat="1" applyFont="1" applyFill="1" applyBorder="1" applyAlignment="1">
      <alignment vertical="center"/>
    </xf>
    <xf numFmtId="0" fontId="4" fillId="3" borderId="9" xfId="5921" applyFill="1" applyBorder="1" applyAlignment="1">
      <alignment vertical="center"/>
    </xf>
    <xf numFmtId="2" fontId="122" fillId="21" borderId="9" xfId="5921" applyNumberFormat="1" applyFont="1" applyFill="1" applyBorder="1" applyAlignment="1">
      <alignment horizontal="center" vertical="center"/>
    </xf>
    <xf numFmtId="2" fontId="4" fillId="3" borderId="9" xfId="5921" applyNumberFormat="1" applyFill="1" applyBorder="1" applyAlignment="1">
      <alignment horizontal="center" vertical="center"/>
    </xf>
    <xf numFmtId="2" fontId="4" fillId="3" borderId="10" xfId="5921" applyNumberFormat="1" applyFill="1" applyBorder="1" applyAlignment="1">
      <alignment horizontal="center" vertical="center"/>
    </xf>
    <xf numFmtId="0" fontId="128" fillId="2" borderId="0" xfId="0" applyFont="1" applyFill="1" applyAlignment="1">
      <alignment vertical="center"/>
    </xf>
    <xf numFmtId="0" fontId="74" fillId="3" borderId="0" xfId="0" applyFont="1" applyFill="1" applyAlignment="1">
      <alignment vertical="center"/>
    </xf>
    <xf numFmtId="0" fontId="0" fillId="3" borderId="0" xfId="0" applyFill="1" applyAlignment="1">
      <alignment horizontal="center" vertical="center"/>
    </xf>
    <xf numFmtId="0" fontId="58" fillId="4" borderId="22" xfId="0" applyFont="1" applyFill="1" applyBorder="1" applyAlignment="1">
      <alignment vertical="center"/>
    </xf>
    <xf numFmtId="17" fontId="58" fillId="4" borderId="9" xfId="0" applyNumberFormat="1" applyFont="1" applyFill="1" applyBorder="1" applyAlignment="1">
      <alignment vertical="center"/>
    </xf>
    <xf numFmtId="17" fontId="58" fillId="4" borderId="10" xfId="0" applyNumberFormat="1" applyFont="1" applyFill="1" applyBorder="1" applyAlignment="1">
      <alignment vertical="center"/>
    </xf>
    <xf numFmtId="0" fontId="58" fillId="3" borderId="0" xfId="0" applyFont="1" applyFill="1" applyAlignment="1">
      <alignment vertical="center"/>
    </xf>
    <xf numFmtId="43" fontId="4" fillId="3" borderId="0" xfId="5922" applyFont="1" applyFill="1" applyBorder="1" applyAlignment="1">
      <alignment vertical="center"/>
    </xf>
    <xf numFmtId="203" fontId="4" fillId="3" borderId="0" xfId="5922" applyNumberFormat="1" applyFont="1" applyFill="1" applyBorder="1" applyAlignment="1">
      <alignment vertical="center"/>
    </xf>
    <xf numFmtId="43" fontId="58" fillId="3" borderId="0" xfId="5922" applyFont="1" applyFill="1" applyBorder="1" applyAlignment="1">
      <alignment vertical="center"/>
    </xf>
    <xf numFmtId="203" fontId="58" fillId="3" borderId="0" xfId="5922" applyNumberFormat="1" applyFont="1" applyFill="1" applyBorder="1" applyAlignment="1">
      <alignment vertical="center"/>
    </xf>
    <xf numFmtId="43" fontId="58" fillId="4" borderId="9" xfId="5922" applyFont="1" applyFill="1" applyBorder="1" applyAlignment="1">
      <alignment vertical="center"/>
    </xf>
    <xf numFmtId="203" fontId="58" fillId="4" borderId="9" xfId="5922" applyNumberFormat="1" applyFont="1" applyFill="1" applyBorder="1" applyAlignment="1">
      <alignment vertical="center"/>
    </xf>
    <xf numFmtId="2" fontId="71" fillId="4" borderId="22" xfId="212" applyNumberFormat="1" applyFont="1" applyFill="1" applyBorder="1">
      <alignment vertical="center"/>
    </xf>
    <xf numFmtId="0" fontId="58" fillId="4" borderId="0" xfId="0" applyFont="1" applyFill="1" applyAlignment="1">
      <alignment vertical="center"/>
    </xf>
    <xf numFmtId="2" fontId="71" fillId="0" borderId="1" xfId="212" applyNumberFormat="1" applyFont="1" applyBorder="1">
      <alignment vertical="center"/>
    </xf>
    <xf numFmtId="43" fontId="58" fillId="0" borderId="23" xfId="5922" applyFont="1" applyFill="1" applyBorder="1" applyAlignment="1">
      <alignment vertical="center"/>
    </xf>
    <xf numFmtId="0" fontId="58" fillId="0" borderId="0" xfId="0" applyFont="1" applyAlignment="1">
      <alignment vertical="center"/>
    </xf>
    <xf numFmtId="2" fontId="71" fillId="0" borderId="3" xfId="212" applyNumberFormat="1" applyFont="1" applyBorder="1">
      <alignment vertical="center"/>
    </xf>
    <xf numFmtId="43" fontId="58" fillId="0" borderId="8" xfId="5922" applyFont="1" applyFill="1" applyBorder="1" applyAlignment="1">
      <alignment vertical="center"/>
    </xf>
    <xf numFmtId="2" fontId="71" fillId="3" borderId="0" xfId="212" applyNumberFormat="1" applyFont="1" applyFill="1">
      <alignment vertical="center"/>
    </xf>
    <xf numFmtId="2" fontId="71" fillId="4" borderId="0" xfId="212" applyNumberFormat="1" applyFont="1" applyFill="1">
      <alignment vertical="center"/>
    </xf>
    <xf numFmtId="43" fontId="58" fillId="4" borderId="0" xfId="5922" applyFont="1" applyFill="1" applyBorder="1" applyAlignment="1">
      <alignment vertical="center"/>
    </xf>
    <xf numFmtId="203" fontId="58" fillId="4" borderId="0" xfId="5922" applyNumberFormat="1" applyFont="1" applyFill="1" applyBorder="1" applyAlignment="1">
      <alignment vertical="center"/>
    </xf>
    <xf numFmtId="0" fontId="4" fillId="3" borderId="0" xfId="5921" applyFill="1" applyAlignment="1">
      <alignment horizontal="center" vertical="center"/>
    </xf>
    <xf numFmtId="0" fontId="16" fillId="3" borderId="0" xfId="0" applyFont="1" applyFill="1" applyAlignment="1">
      <alignment vertical="center"/>
    </xf>
    <xf numFmtId="2" fontId="68" fillId="0" borderId="5" xfId="212" applyNumberFormat="1" applyFont="1" applyBorder="1">
      <alignment vertical="center"/>
    </xf>
    <xf numFmtId="43" fontId="4" fillId="0" borderId="0" xfId="5922" applyFont="1" applyFill="1" applyBorder="1" applyAlignment="1">
      <alignment vertical="center"/>
    </xf>
    <xf numFmtId="0" fontId="4" fillId="0" borderId="0" xfId="0" applyFont="1" applyAlignment="1">
      <alignment vertical="center"/>
    </xf>
    <xf numFmtId="166" fontId="48" fillId="4" borderId="6" xfId="1" applyNumberFormat="1" applyFont="1" applyFill="1" applyBorder="1"/>
    <xf numFmtId="166" fontId="60" fillId="33" borderId="23" xfId="2" applyNumberFormat="1" applyFont="1" applyFill="1" applyBorder="1"/>
    <xf numFmtId="166" fontId="48" fillId="33" borderId="0" xfId="1" applyNumberFormat="1" applyFont="1" applyFill="1" applyBorder="1"/>
    <xf numFmtId="166" fontId="48" fillId="4" borderId="9" xfId="194" applyNumberFormat="1" applyFont="1" applyFill="1" applyBorder="1"/>
    <xf numFmtId="166" fontId="48" fillId="4" borderId="10" xfId="194" applyNumberFormat="1" applyFont="1" applyFill="1" applyBorder="1"/>
    <xf numFmtId="37" fontId="79" fillId="3" borderId="0" xfId="0" applyNumberFormat="1" applyFont="1" applyFill="1" applyAlignment="1">
      <alignment horizontal="right"/>
    </xf>
    <xf numFmtId="0" fontId="79" fillId="3" borderId="0" xfId="0" applyFont="1" applyFill="1"/>
    <xf numFmtId="196" fontId="79" fillId="0" borderId="27" xfId="1" applyNumberFormat="1" applyFont="1" applyFill="1" applyBorder="1"/>
    <xf numFmtId="37" fontId="91" fillId="0" borderId="0" xfId="0" applyNumberFormat="1" applyFont="1" applyAlignment="1">
      <alignment horizontal="right"/>
    </xf>
    <xf numFmtId="166" fontId="79" fillId="3" borderId="0" xfId="0" applyNumberFormat="1" applyFont="1" applyFill="1"/>
    <xf numFmtId="166" fontId="60" fillId="33" borderId="2" xfId="2" applyNumberFormat="1" applyFont="1" applyFill="1" applyBorder="1"/>
    <xf numFmtId="166" fontId="48" fillId="33" borderId="6" xfId="1" applyNumberFormat="1" applyFont="1" applyFill="1" applyBorder="1"/>
    <xf numFmtId="166" fontId="56" fillId="3" borderId="2" xfId="1" applyNumberFormat="1" applyFont="1" applyFill="1" applyBorder="1"/>
    <xf numFmtId="166" fontId="0" fillId="3" borderId="2" xfId="1" applyNumberFormat="1" applyFont="1" applyFill="1" applyBorder="1"/>
    <xf numFmtId="167" fontId="16" fillId="3" borderId="6" xfId="2" applyNumberFormat="1" applyFont="1" applyFill="1" applyBorder="1"/>
    <xf numFmtId="9" fontId="49" fillId="3" borderId="8" xfId="2" applyFont="1" applyFill="1" applyBorder="1"/>
    <xf numFmtId="9" fontId="49" fillId="3" borderId="4" xfId="2" applyFont="1" applyFill="1" applyBorder="1"/>
    <xf numFmtId="0" fontId="81" fillId="4" borderId="24" xfId="0" applyFont="1" applyFill="1" applyBorder="1" applyAlignment="1">
      <alignment wrapText="1"/>
    </xf>
    <xf numFmtId="0" fontId="79" fillId="3" borderId="17" xfId="0" applyFont="1" applyFill="1" applyBorder="1"/>
    <xf numFmtId="0" fontId="79" fillId="0" borderId="44" xfId="0" applyFont="1" applyBorder="1"/>
    <xf numFmtId="0" fontId="80" fillId="4" borderId="17" xfId="0" applyFont="1" applyFill="1" applyBorder="1"/>
    <xf numFmtId="0" fontId="80" fillId="3" borderId="17" xfId="0" applyFont="1" applyFill="1" applyBorder="1"/>
    <xf numFmtId="165" fontId="79" fillId="3" borderId="17" xfId="0" applyNumberFormat="1" applyFont="1" applyFill="1" applyBorder="1"/>
    <xf numFmtId="37" fontId="137" fillId="4" borderId="45" xfId="0" applyNumberFormat="1" applyFont="1" applyFill="1" applyBorder="1" applyAlignment="1">
      <alignment horizontal="left"/>
    </xf>
    <xf numFmtId="0" fontId="80" fillId="4" borderId="15" xfId="0" applyFont="1" applyFill="1" applyBorder="1"/>
    <xf numFmtId="17" fontId="80" fillId="4" borderId="7" xfId="0" applyNumberFormat="1" applyFont="1" applyFill="1" applyBorder="1"/>
    <xf numFmtId="17" fontId="80" fillId="4" borderId="2" xfId="0" applyNumberFormat="1" applyFont="1" applyFill="1" applyBorder="1"/>
    <xf numFmtId="196" fontId="79" fillId="0" borderId="46" xfId="1" applyNumberFormat="1" applyFont="1" applyFill="1" applyBorder="1"/>
    <xf numFmtId="37" fontId="79" fillId="3" borderId="6" xfId="0" applyNumberFormat="1" applyFont="1" applyFill="1" applyBorder="1" applyAlignment="1">
      <alignment horizontal="right"/>
    </xf>
    <xf numFmtId="166" fontId="79" fillId="3" borderId="0" xfId="1" applyNumberFormat="1" applyFont="1" applyFill="1" applyBorder="1"/>
    <xf numFmtId="37" fontId="136" fillId="18" borderId="0" xfId="0" applyNumberFormat="1" applyFont="1" applyFill="1" applyAlignment="1">
      <alignment horizontal="right"/>
    </xf>
    <xf numFmtId="37" fontId="136" fillId="18" borderId="6" xfId="0" applyNumberFormat="1" applyFont="1" applyFill="1" applyBorder="1" applyAlignment="1">
      <alignment horizontal="right"/>
    </xf>
    <xf numFmtId="166" fontId="80" fillId="4" borderId="0" xfId="1" applyNumberFormat="1" applyFont="1" applyFill="1" applyBorder="1"/>
    <xf numFmtId="166" fontId="80" fillId="4" borderId="6" xfId="1" applyNumberFormat="1" applyFont="1" applyFill="1" applyBorder="1"/>
    <xf numFmtId="210" fontId="79" fillId="3" borderId="0" xfId="0" applyNumberFormat="1" applyFont="1" applyFill="1"/>
    <xf numFmtId="166" fontId="80" fillId="3" borderId="0" xfId="1" applyNumberFormat="1" applyFont="1" applyFill="1" applyBorder="1"/>
    <xf numFmtId="166" fontId="80" fillId="3" borderId="6" xfId="1" applyNumberFormat="1" applyFont="1" applyFill="1" applyBorder="1"/>
    <xf numFmtId="0" fontId="48" fillId="3" borderId="25" xfId="194" applyFont="1" applyFill="1" applyBorder="1"/>
    <xf numFmtId="0" fontId="48" fillId="33" borderId="24" xfId="194" applyFont="1" applyFill="1" applyBorder="1" applyAlignment="1">
      <alignment vertical="center" wrapText="1"/>
    </xf>
    <xf numFmtId="0" fontId="48" fillId="33" borderId="17" xfId="194" applyFont="1" applyFill="1" applyBorder="1"/>
    <xf numFmtId="196" fontId="56" fillId="3" borderId="24" xfId="1" applyNumberFormat="1" applyFont="1" applyFill="1" applyBorder="1"/>
    <xf numFmtId="0" fontId="48" fillId="4" borderId="17" xfId="194" applyFont="1" applyFill="1" applyBorder="1"/>
    <xf numFmtId="165" fontId="50" fillId="3" borderId="17" xfId="1" applyFont="1" applyFill="1" applyBorder="1"/>
    <xf numFmtId="165" fontId="16" fillId="3" borderId="17" xfId="1" applyFill="1" applyBorder="1"/>
    <xf numFmtId="0" fontId="48" fillId="4" borderId="15" xfId="194" applyFont="1" applyFill="1" applyBorder="1"/>
    <xf numFmtId="165" fontId="16" fillId="3" borderId="17" xfId="194" applyNumberFormat="1" applyFill="1" applyBorder="1"/>
    <xf numFmtId="0" fontId="77" fillId="3" borderId="25" xfId="194" applyFont="1" applyFill="1" applyBorder="1"/>
    <xf numFmtId="0" fontId="48" fillId="3" borderId="4" xfId="194" applyFont="1" applyFill="1" applyBorder="1"/>
    <xf numFmtId="10" fontId="73" fillId="3" borderId="23" xfId="2" applyNumberFormat="1" applyFont="1" applyFill="1" applyBorder="1" applyAlignment="1">
      <alignment horizontal="right" vertical="center"/>
    </xf>
    <xf numFmtId="166" fontId="56" fillId="3" borderId="8" xfId="1" applyNumberFormat="1" applyFont="1" applyFill="1" applyBorder="1"/>
    <xf numFmtId="166" fontId="16" fillId="3" borderId="6" xfId="194" applyNumberFormat="1" applyFill="1" applyBorder="1"/>
    <xf numFmtId="166" fontId="56" fillId="3" borderId="4" xfId="1" applyNumberFormat="1" applyFont="1" applyFill="1" applyBorder="1"/>
    <xf numFmtId="196" fontId="16" fillId="3" borderId="2" xfId="194" applyNumberFormat="1" applyFill="1" applyBorder="1"/>
    <xf numFmtId="0" fontId="4" fillId="0" borderId="0" xfId="5921"/>
    <xf numFmtId="167" fontId="48" fillId="3" borderId="0" xfId="0" applyNumberFormat="1" applyFont="1" applyFill="1" applyAlignment="1">
      <alignment vertical="center"/>
    </xf>
    <xf numFmtId="200" fontId="16" fillId="3" borderId="0" xfId="0" applyNumberFormat="1" applyFont="1" applyFill="1"/>
    <xf numFmtId="200" fontId="16" fillId="3" borderId="8" xfId="0" applyNumberFormat="1" applyFont="1" applyFill="1" applyBorder="1"/>
    <xf numFmtId="0" fontId="48" fillId="3" borderId="0" xfId="0" applyFont="1" applyFill="1" applyAlignment="1">
      <alignment vertical="center"/>
    </xf>
    <xf numFmtId="166" fontId="73" fillId="21" borderId="0" xfId="1" applyNumberFormat="1" applyFont="1" applyFill="1"/>
    <xf numFmtId="196" fontId="16" fillId="3" borderId="26" xfId="0" applyNumberFormat="1" applyFont="1" applyFill="1" applyBorder="1"/>
    <xf numFmtId="196" fontId="125" fillId="4" borderId="22" xfId="1" applyNumberFormat="1" applyFont="1" applyFill="1" applyBorder="1" applyAlignment="1">
      <alignment horizontal="center" vertical="center" wrapText="1"/>
    </xf>
    <xf numFmtId="165" fontId="73" fillId="21" borderId="48" xfId="1" applyFont="1" applyFill="1" applyBorder="1"/>
    <xf numFmtId="166" fontId="16" fillId="3" borderId="26" xfId="1" applyNumberFormat="1" applyFont="1" applyFill="1" applyBorder="1"/>
    <xf numFmtId="166" fontId="16" fillId="3" borderId="4" xfId="1" applyNumberFormat="1" applyFont="1" applyFill="1" applyBorder="1"/>
    <xf numFmtId="0" fontId="16" fillId="4" borderId="22" xfId="0" applyFont="1" applyFill="1" applyBorder="1"/>
    <xf numFmtId="166" fontId="48" fillId="4" borderId="10" xfId="0" applyNumberFormat="1" applyFont="1" applyFill="1" applyBorder="1"/>
    <xf numFmtId="0" fontId="68" fillId="0" borderId="0" xfId="5921" applyFont="1" applyAlignment="1">
      <alignment horizontal="center" vertical="center"/>
    </xf>
    <xf numFmtId="0" fontId="68" fillId="0" borderId="6" xfId="5921" applyFont="1" applyBorder="1" applyAlignment="1">
      <alignment horizontal="center" vertical="center"/>
    </xf>
    <xf numFmtId="0" fontId="94" fillId="0" borderId="0" xfId="5921" applyFont="1" applyAlignment="1">
      <alignment horizontal="center" vertical="center"/>
    </xf>
    <xf numFmtId="167" fontId="16" fillId="0" borderId="23" xfId="2" applyNumberFormat="1" applyFont="1" applyFill="1" applyBorder="1"/>
    <xf numFmtId="0" fontId="138" fillId="2" borderId="0" xfId="194" applyFont="1" applyFill="1"/>
    <xf numFmtId="167" fontId="73" fillId="3" borderId="23" xfId="2" applyNumberFormat="1" applyFont="1" applyFill="1" applyBorder="1" applyAlignment="1">
      <alignment horizontal="right" vertical="center"/>
    </xf>
    <xf numFmtId="2" fontId="139" fillId="21" borderId="0" xfId="5921" applyNumberFormat="1" applyFont="1" applyFill="1" applyAlignment="1">
      <alignment vertical="center"/>
    </xf>
    <xf numFmtId="17" fontId="48" fillId="4" borderId="9" xfId="194" applyNumberFormat="1" applyFont="1" applyFill="1" applyBorder="1" applyAlignment="1">
      <alignment horizontal="center"/>
    </xf>
    <xf numFmtId="17" fontId="48" fillId="4" borderId="10" xfId="194" applyNumberFormat="1" applyFont="1" applyFill="1" applyBorder="1" applyAlignment="1">
      <alignment horizontal="center"/>
    </xf>
    <xf numFmtId="0" fontId="16" fillId="4" borderId="15" xfId="0" applyFont="1" applyFill="1" applyBorder="1"/>
    <xf numFmtId="166" fontId="24" fillId="36" borderId="0" xfId="1" applyNumberFormat="1" applyFont="1" applyFill="1" applyBorder="1" applyAlignment="1">
      <alignment horizontal="center"/>
    </xf>
    <xf numFmtId="166" fontId="16" fillId="36" borderId="23" xfId="213" applyNumberFormat="1" applyFont="1" applyFill="1" applyBorder="1" applyAlignment="1">
      <alignment vertical="center"/>
    </xf>
    <xf numFmtId="166" fontId="85" fillId="36" borderId="0" xfId="5922" applyNumberFormat="1" applyFont="1" applyFill="1" applyBorder="1" applyAlignment="1">
      <alignment vertical="center"/>
    </xf>
    <xf numFmtId="166" fontId="124" fillId="3" borderId="0" xfId="1" applyNumberFormat="1" applyFont="1" applyFill="1" applyBorder="1" applyAlignment="1">
      <alignment horizontal="right"/>
    </xf>
    <xf numFmtId="166" fontId="124" fillId="3" borderId="6" xfId="1" applyNumberFormat="1" applyFont="1" applyFill="1" applyBorder="1" applyAlignment="1">
      <alignment horizontal="right"/>
    </xf>
    <xf numFmtId="166" fontId="79" fillId="3" borderId="6" xfId="1" applyNumberFormat="1" applyFont="1" applyFill="1" applyBorder="1"/>
    <xf numFmtId="166" fontId="137" fillId="4" borderId="28" xfId="1" applyNumberFormat="1" applyFont="1" applyFill="1" applyBorder="1" applyAlignment="1">
      <alignment horizontal="right"/>
    </xf>
    <xf numFmtId="166" fontId="79" fillId="3" borderId="0" xfId="1" applyNumberFormat="1" applyFont="1" applyFill="1" applyBorder="1" applyAlignment="1">
      <alignment horizontal="right"/>
    </xf>
    <xf numFmtId="166" fontId="79" fillId="3" borderId="6" xfId="1" applyNumberFormat="1" applyFont="1" applyFill="1" applyBorder="1" applyAlignment="1">
      <alignment horizontal="right"/>
    </xf>
    <xf numFmtId="166" fontId="80" fillId="4" borderId="9" xfId="1" applyNumberFormat="1" applyFont="1" applyFill="1" applyBorder="1"/>
    <xf numFmtId="166" fontId="80" fillId="4" borderId="9" xfId="1" applyNumberFormat="1" applyFont="1" applyFill="1" applyBorder="1" applyAlignment="1">
      <alignment horizontal="right"/>
    </xf>
    <xf numFmtId="166" fontId="137" fillId="4" borderId="9" xfId="1" applyNumberFormat="1" applyFont="1" applyFill="1" applyBorder="1" applyAlignment="1">
      <alignment horizontal="right"/>
    </xf>
    <xf numFmtId="166" fontId="137" fillId="4" borderId="10" xfId="1" applyNumberFormat="1" applyFont="1" applyFill="1" applyBorder="1" applyAlignment="1">
      <alignment horizontal="right"/>
    </xf>
    <xf numFmtId="196" fontId="123" fillId="0" borderId="0" xfId="1" applyNumberFormat="1" applyFont="1" applyFill="1" applyBorder="1" applyAlignment="1">
      <alignment vertical="center"/>
    </xf>
    <xf numFmtId="210" fontId="123" fillId="21" borderId="15" xfId="0" applyNumberFormat="1" applyFont="1" applyFill="1" applyBorder="1"/>
    <xf numFmtId="0" fontId="129" fillId="3" borderId="0" xfId="0" applyFont="1" applyFill="1" applyAlignment="1">
      <alignment horizontal="center" vertical="center" wrapText="1"/>
    </xf>
    <xf numFmtId="17" fontId="48" fillId="3" borderId="15" xfId="0" applyNumberFormat="1" applyFont="1" applyFill="1" applyBorder="1" applyAlignment="1">
      <alignment horizontal="center" vertical="center" wrapText="1"/>
    </xf>
    <xf numFmtId="166" fontId="123" fillId="21" borderId="23" xfId="1" applyNumberFormat="1" applyFont="1" applyFill="1" applyBorder="1"/>
    <xf numFmtId="166" fontId="123" fillId="21" borderId="0" xfId="1" applyNumberFormat="1" applyFont="1" applyFill="1" applyBorder="1"/>
    <xf numFmtId="0" fontId="16" fillId="3" borderId="1" xfId="194" applyFill="1" applyBorder="1" applyAlignment="1">
      <alignment vertical="center"/>
    </xf>
    <xf numFmtId="166" fontId="82" fillId="21" borderId="23" xfId="213" applyNumberFormat="1" applyFont="1" applyFill="1" applyBorder="1" applyAlignment="1">
      <alignment vertical="center"/>
    </xf>
    <xf numFmtId="0" fontId="16" fillId="3" borderId="3" xfId="194" applyFill="1" applyBorder="1" applyAlignment="1">
      <alignment vertical="center"/>
    </xf>
    <xf numFmtId="165" fontId="16" fillId="3" borderId="8" xfId="213" applyFont="1" applyFill="1" applyBorder="1" applyAlignment="1">
      <alignment horizontal="right" vertical="center"/>
    </xf>
    <xf numFmtId="166" fontId="16" fillId="3" borderId="8" xfId="213" applyNumberFormat="1" applyFont="1" applyFill="1" applyBorder="1" applyAlignment="1">
      <alignment vertical="center"/>
    </xf>
    <xf numFmtId="0" fontId="16" fillId="3" borderId="0" xfId="194" applyFill="1" applyAlignment="1">
      <alignment vertical="center"/>
    </xf>
    <xf numFmtId="43" fontId="85" fillId="0" borderId="0" xfId="194" applyNumberFormat="1" applyFont="1" applyAlignment="1">
      <alignment vertical="center"/>
    </xf>
    <xf numFmtId="212" fontId="80" fillId="4" borderId="0" xfId="0" applyNumberFormat="1" applyFont="1" applyFill="1"/>
    <xf numFmtId="212" fontId="80" fillId="4" borderId="6" xfId="0" applyNumberFormat="1" applyFont="1" applyFill="1" applyBorder="1"/>
    <xf numFmtId="10" fontId="16" fillId="3" borderId="0" xfId="2" applyNumberFormat="1" applyFont="1" applyFill="1"/>
    <xf numFmtId="196" fontId="4" fillId="0" borderId="0" xfId="1" applyNumberFormat="1" applyFont="1"/>
    <xf numFmtId="0" fontId="4" fillId="0" borderId="15" xfId="5921" applyBorder="1"/>
    <xf numFmtId="165" fontId="4" fillId="0" borderId="15" xfId="1" applyFont="1" applyBorder="1"/>
    <xf numFmtId="196" fontId="4" fillId="0" borderId="15" xfId="1" applyNumberFormat="1" applyFont="1" applyBorder="1"/>
    <xf numFmtId="0" fontId="58" fillId="4" borderId="15" xfId="5921" applyFont="1" applyFill="1" applyBorder="1"/>
    <xf numFmtId="0" fontId="58" fillId="4" borderId="15" xfId="5921" applyFont="1" applyFill="1" applyBorder="1" applyAlignment="1">
      <alignment horizontal="center"/>
    </xf>
    <xf numFmtId="213" fontId="4" fillId="0" borderId="15" xfId="1" applyNumberFormat="1" applyFont="1" applyBorder="1"/>
    <xf numFmtId="196" fontId="58" fillId="4" borderId="15" xfId="1" applyNumberFormat="1" applyFont="1" applyFill="1" applyBorder="1" applyAlignment="1">
      <alignment horizontal="center"/>
    </xf>
    <xf numFmtId="0" fontId="58" fillId="4" borderId="22" xfId="5921" applyFont="1" applyFill="1" applyBorder="1"/>
    <xf numFmtId="0" fontId="58" fillId="4" borderId="10" xfId="5921" applyFont="1" applyFill="1" applyBorder="1"/>
    <xf numFmtId="0" fontId="2" fillId="0" borderId="22" xfId="5921" applyFont="1" applyBorder="1"/>
    <xf numFmtId="0" fontId="2" fillId="0" borderId="10" xfId="5921" applyFont="1" applyBorder="1"/>
    <xf numFmtId="196" fontId="94" fillId="21" borderId="15" xfId="1" applyNumberFormat="1" applyFont="1" applyFill="1" applyBorder="1"/>
    <xf numFmtId="165" fontId="94" fillId="21" borderId="15" xfId="1" applyFont="1" applyFill="1" applyBorder="1"/>
    <xf numFmtId="10" fontId="94" fillId="21" borderId="15" xfId="2" applyNumberFormat="1" applyFont="1" applyFill="1" applyBorder="1"/>
    <xf numFmtId="167" fontId="94" fillId="21" borderId="15" xfId="2" applyNumberFormat="1" applyFont="1" applyFill="1" applyBorder="1"/>
    <xf numFmtId="43" fontId="4" fillId="0" borderId="0" xfId="5921" applyNumberFormat="1"/>
    <xf numFmtId="165" fontId="2" fillId="0" borderId="15" xfId="1" applyFont="1" applyBorder="1"/>
    <xf numFmtId="165" fontId="58" fillId="4" borderId="15" xfId="1" applyFont="1" applyFill="1" applyBorder="1"/>
    <xf numFmtId="0" fontId="58" fillId="0" borderId="0" xfId="5921" applyFont="1"/>
    <xf numFmtId="196" fontId="58" fillId="0" borderId="0" xfId="1" applyNumberFormat="1" applyFont="1" applyFill="1" applyBorder="1" applyAlignment="1">
      <alignment horizontal="right"/>
    </xf>
    <xf numFmtId="196" fontId="16" fillId="31" borderId="8" xfId="1" applyNumberFormat="1" applyFont="1" applyFill="1" applyBorder="1"/>
    <xf numFmtId="0" fontId="48" fillId="3" borderId="15" xfId="0" applyFont="1" applyFill="1" applyBorder="1"/>
    <xf numFmtId="165" fontId="16" fillId="3" borderId="15" xfId="1" applyFont="1" applyFill="1" applyBorder="1"/>
    <xf numFmtId="210" fontId="16" fillId="3" borderId="0" xfId="0" applyNumberFormat="1" applyFont="1" applyFill="1"/>
    <xf numFmtId="167" fontId="94" fillId="0" borderId="15" xfId="2" applyNumberFormat="1" applyFont="1" applyFill="1" applyBorder="1"/>
    <xf numFmtId="0" fontId="126" fillId="0" borderId="0" xfId="5921" applyFont="1"/>
    <xf numFmtId="165" fontId="123" fillId="21" borderId="17" xfId="1" applyFont="1" applyFill="1" applyBorder="1" applyAlignment="1">
      <alignment vertical="center"/>
    </xf>
    <xf numFmtId="165" fontId="80" fillId="34" borderId="15" xfId="1" applyFont="1" applyFill="1" applyBorder="1" applyAlignment="1">
      <alignment vertical="center"/>
    </xf>
    <xf numFmtId="165" fontId="16" fillId="3" borderId="17" xfId="1" applyFont="1" applyFill="1" applyBorder="1" applyAlignment="1">
      <alignment vertical="center"/>
    </xf>
    <xf numFmtId="166" fontId="16" fillId="3" borderId="2" xfId="1" applyNumberFormat="1" applyFont="1" applyFill="1" applyBorder="1"/>
    <xf numFmtId="166" fontId="48" fillId="4" borderId="4" xfId="1" applyNumberFormat="1" applyFont="1" applyFill="1" applyBorder="1"/>
    <xf numFmtId="165" fontId="48" fillId="3" borderId="0" xfId="1" applyFont="1" applyFill="1" applyBorder="1"/>
    <xf numFmtId="0" fontId="85" fillId="0" borderId="23" xfId="194" applyFont="1" applyBorder="1" applyAlignment="1">
      <alignment vertical="center"/>
    </xf>
    <xf numFmtId="0" fontId="85" fillId="0" borderId="8" xfId="194" applyFont="1" applyBorder="1" applyAlignment="1">
      <alignment vertical="center"/>
    </xf>
    <xf numFmtId="0" fontId="140" fillId="37" borderId="15" xfId="0" applyFont="1" applyFill="1" applyBorder="1"/>
    <xf numFmtId="0" fontId="0" fillId="17" borderId="15" xfId="0" applyFill="1" applyBorder="1"/>
    <xf numFmtId="2" fontId="0" fillId="17" borderId="15" xfId="0" applyNumberFormat="1" applyFill="1" applyBorder="1"/>
    <xf numFmtId="214" fontId="0" fillId="17" borderId="15" xfId="0" applyNumberFormat="1" applyFill="1" applyBorder="1"/>
    <xf numFmtId="0" fontId="16" fillId="0" borderId="15" xfId="0" applyFont="1" applyBorder="1"/>
    <xf numFmtId="210" fontId="0" fillId="0" borderId="15" xfId="0" applyNumberFormat="1" applyBorder="1"/>
    <xf numFmtId="0" fontId="48" fillId="4" borderId="15" xfId="0" applyFont="1" applyFill="1" applyBorder="1"/>
    <xf numFmtId="1" fontId="48" fillId="4" borderId="15" xfId="0" applyNumberFormat="1" applyFont="1" applyFill="1" applyBorder="1" applyAlignment="1">
      <alignment horizontal="center"/>
    </xf>
    <xf numFmtId="17" fontId="48" fillId="4" borderId="15" xfId="0" applyNumberFormat="1" applyFont="1" applyFill="1" applyBorder="1"/>
    <xf numFmtId="0" fontId="63" fillId="0" borderId="0" xfId="5927" applyFont="1" applyAlignment="1">
      <alignment horizontal="center" vertical="center" wrapText="1"/>
    </xf>
    <xf numFmtId="0" fontId="141" fillId="38" borderId="0" xfId="5927" applyFont="1" applyFill="1" applyAlignment="1">
      <alignment horizontal="center" vertical="top" wrapText="1"/>
    </xf>
    <xf numFmtId="0" fontId="52" fillId="0" borderId="0" xfId="5927" applyFont="1" applyAlignment="1">
      <alignment vertical="top" wrapText="1"/>
    </xf>
    <xf numFmtId="0" fontId="142" fillId="0" borderId="0" xfId="5927" applyFont="1" applyAlignment="1">
      <alignment horizontal="center" vertical="center" wrapText="1"/>
    </xf>
    <xf numFmtId="0" fontId="142" fillId="0" borderId="0" xfId="5927" applyFont="1" applyAlignment="1">
      <alignment vertical="top" wrapText="1"/>
    </xf>
    <xf numFmtId="0" fontId="143" fillId="0" borderId="0" xfId="5927" applyFont="1" applyAlignment="1">
      <alignment vertical="top" wrapText="1"/>
    </xf>
    <xf numFmtId="0" fontId="147" fillId="0" borderId="0" xfId="5927" applyFont="1" applyAlignment="1">
      <alignment vertical="top" wrapText="1"/>
    </xf>
    <xf numFmtId="0" fontId="52" fillId="0" borderId="0" xfId="5927" applyFont="1" applyAlignment="1">
      <alignment horizontal="center" vertical="center" wrapText="1"/>
    </xf>
    <xf numFmtId="0" fontId="24" fillId="0" borderId="0" xfId="5927" applyAlignment="1">
      <alignment horizontal="center" vertical="top" wrapText="1"/>
    </xf>
    <xf numFmtId="0" fontId="152" fillId="39" borderId="13" xfId="5927" applyFont="1" applyFill="1" applyBorder="1" applyAlignment="1">
      <alignment horizontal="right" vertical="top" wrapText="1"/>
    </xf>
    <xf numFmtId="49" fontId="24" fillId="40" borderId="13" xfId="5927" applyNumberFormat="1" applyFill="1" applyBorder="1" applyAlignment="1">
      <alignment vertical="top" wrapText="1"/>
    </xf>
    <xf numFmtId="0" fontId="24" fillId="0" borderId="0" xfId="5927" applyAlignment="1">
      <alignment vertical="top" wrapText="1"/>
    </xf>
    <xf numFmtId="0" fontId="24" fillId="0" borderId="0" xfId="5927" applyAlignment="1">
      <alignment horizontal="left" vertical="top" wrapText="1"/>
    </xf>
    <xf numFmtId="0" fontId="52" fillId="39" borderId="13" xfId="5927" applyFont="1" applyFill="1" applyBorder="1" applyAlignment="1">
      <alignment horizontal="right" vertical="top" wrapText="1"/>
    </xf>
    <xf numFmtId="2" fontId="24" fillId="40" borderId="13" xfId="5927" applyNumberFormat="1" applyFill="1" applyBorder="1" applyAlignment="1">
      <alignment vertical="top" wrapText="1"/>
    </xf>
    <xf numFmtId="0" fontId="52" fillId="0" borderId="0" xfId="5927" applyFont="1" applyAlignment="1">
      <alignment horizontal="left" vertical="top" wrapText="1"/>
    </xf>
    <xf numFmtId="14" fontId="24" fillId="41" borderId="13" xfId="5927" applyNumberFormat="1" applyFill="1" applyBorder="1" applyAlignment="1">
      <alignment vertical="top" wrapText="1"/>
    </xf>
    <xf numFmtId="0" fontId="52" fillId="42" borderId="13" xfId="5927" applyFont="1" applyFill="1" applyBorder="1" applyAlignment="1">
      <alignment horizontal="center" vertical="top" wrapText="1"/>
    </xf>
    <xf numFmtId="0" fontId="152" fillId="42" borderId="13" xfId="5927" applyFont="1" applyFill="1" applyBorder="1" applyAlignment="1">
      <alignment horizontal="center" vertical="top" wrapText="1"/>
    </xf>
    <xf numFmtId="0" fontId="24" fillId="0" borderId="13" xfId="5927" applyBorder="1" applyAlignment="1">
      <alignment horizontal="center" vertical="top" wrapText="1"/>
    </xf>
    <xf numFmtId="0" fontId="63" fillId="43" borderId="13" xfId="5927" applyFont="1" applyFill="1" applyBorder="1" applyAlignment="1">
      <alignment vertical="top" wrapText="1"/>
    </xf>
    <xf numFmtId="2" fontId="52" fillId="43" borderId="13" xfId="5927" applyNumberFormat="1" applyFont="1" applyFill="1" applyBorder="1" applyAlignment="1">
      <alignment horizontal="center" vertical="top" wrapText="1"/>
    </xf>
    <xf numFmtId="0" fontId="52" fillId="0" borderId="0" xfId="5927" applyFont="1" applyAlignment="1">
      <alignment horizontal="center" vertical="top" wrapText="1"/>
    </xf>
    <xf numFmtId="0" fontId="24" fillId="0" borderId="13" xfId="5927" applyBorder="1" applyAlignment="1">
      <alignment vertical="top" wrapText="1"/>
    </xf>
    <xf numFmtId="0" fontId="52" fillId="44" borderId="13" xfId="5927" applyFont="1" applyFill="1" applyBorder="1" applyAlignment="1">
      <alignment vertical="top" wrapText="1"/>
    </xf>
    <xf numFmtId="2" fontId="24" fillId="45" borderId="13" xfId="5927" applyNumberFormat="1" applyFill="1" applyBorder="1" applyAlignment="1">
      <alignment vertical="top" wrapText="1"/>
    </xf>
    <xf numFmtId="0" fontId="63" fillId="0" borderId="13" xfId="5927" applyFont="1" applyBorder="1" applyAlignment="1">
      <alignment vertical="top" wrapText="1"/>
    </xf>
    <xf numFmtId="2" fontId="24" fillId="46" borderId="13" xfId="5927" applyNumberFormat="1" applyFill="1" applyBorder="1" applyAlignment="1">
      <alignment vertical="top" wrapText="1"/>
    </xf>
    <xf numFmtId="0" fontId="154" fillId="0" borderId="13" xfId="5927" applyFont="1" applyBorder="1" applyAlignment="1">
      <alignment vertical="top" wrapText="1"/>
    </xf>
    <xf numFmtId="0" fontId="52" fillId="45" borderId="13" xfId="5927" applyFont="1" applyFill="1" applyBorder="1" applyAlignment="1">
      <alignment vertical="top" wrapText="1"/>
    </xf>
    <xf numFmtId="0" fontId="52" fillId="0" borderId="13" xfId="5927" applyFont="1" applyBorder="1" applyAlignment="1">
      <alignment vertical="top" wrapText="1"/>
    </xf>
    <xf numFmtId="0" fontId="24" fillId="40" borderId="13" xfId="5927" applyFill="1" applyBorder="1" applyAlignment="1">
      <alignment vertical="top" wrapText="1"/>
    </xf>
    <xf numFmtId="0" fontId="63" fillId="0" borderId="49" xfId="5927" applyFont="1" applyBorder="1" applyAlignment="1">
      <alignment horizontal="right" vertical="top" wrapText="1"/>
    </xf>
    <xf numFmtId="2" fontId="24" fillId="0" borderId="0" xfId="5927" applyNumberFormat="1" applyAlignment="1">
      <alignment vertical="top" wrapText="1"/>
    </xf>
    <xf numFmtId="0" fontId="24" fillId="47" borderId="13" xfId="5927" applyFill="1" applyBorder="1" applyAlignment="1">
      <alignment vertical="top" wrapText="1"/>
    </xf>
    <xf numFmtId="2" fontId="152" fillId="42" borderId="13" xfId="5927" applyNumberFormat="1" applyFont="1" applyFill="1" applyBorder="1" applyAlignment="1">
      <alignment horizontal="center" vertical="top" wrapText="1"/>
    </xf>
    <xf numFmtId="0" fontId="63" fillId="48" borderId="13" xfId="5927" applyFont="1" applyFill="1" applyBorder="1" applyAlignment="1">
      <alignment vertical="top" wrapText="1"/>
    </xf>
    <xf numFmtId="2" fontId="63" fillId="48" borderId="13" xfId="5927" applyNumberFormat="1" applyFont="1" applyFill="1" applyBorder="1" applyAlignment="1">
      <alignment vertical="top" wrapText="1"/>
    </xf>
    <xf numFmtId="2" fontId="24" fillId="49" borderId="13" xfId="5927" applyNumberFormat="1" applyFill="1" applyBorder="1" applyAlignment="1">
      <alignment vertical="top" wrapText="1"/>
    </xf>
    <xf numFmtId="2" fontId="52" fillId="45" borderId="13" xfId="5927" applyNumberFormat="1" applyFont="1" applyFill="1" applyBorder="1" applyAlignment="1">
      <alignment vertical="top" wrapText="1"/>
    </xf>
    <xf numFmtId="0" fontId="24" fillId="50" borderId="13" xfId="5927" applyFill="1" applyBorder="1" applyAlignment="1">
      <alignment vertical="top" wrapText="1"/>
    </xf>
    <xf numFmtId="2" fontId="24" fillId="50" borderId="13" xfId="5927" applyNumberFormat="1" applyFill="1" applyBorder="1" applyAlignment="1">
      <alignment vertical="top" wrapText="1"/>
    </xf>
    <xf numFmtId="2" fontId="52" fillId="40" borderId="13" xfId="5927" applyNumberFormat="1" applyFont="1" applyFill="1" applyBorder="1" applyAlignment="1">
      <alignment vertical="top" wrapText="1"/>
    </xf>
    <xf numFmtId="0" fontId="52" fillId="0" borderId="13" xfId="5927" applyFont="1" applyBorder="1" applyAlignment="1">
      <alignment horizontal="center" vertical="top" wrapText="1"/>
    </xf>
    <xf numFmtId="2" fontId="63" fillId="46" borderId="13" xfId="5927" applyNumberFormat="1" applyFont="1" applyFill="1" applyBorder="1" applyAlignment="1">
      <alignment vertical="top" wrapText="1"/>
    </xf>
    <xf numFmtId="0" fontId="63" fillId="0" borderId="50" xfId="5927" applyFont="1" applyBorder="1" applyAlignment="1">
      <alignment horizontal="right" vertical="top" wrapText="1"/>
    </xf>
    <xf numFmtId="2" fontId="63" fillId="40" borderId="13" xfId="5927" applyNumberFormat="1" applyFont="1" applyFill="1" applyBorder="1" applyAlignment="1">
      <alignment horizontal="left" vertical="top" wrapText="1"/>
    </xf>
    <xf numFmtId="0" fontId="63" fillId="0" borderId="51" xfId="5927" applyFont="1" applyBorder="1" applyAlignment="1">
      <alignment vertical="top" wrapText="1"/>
    </xf>
    <xf numFmtId="0" fontId="63" fillId="0" borderId="0" xfId="5927" applyFont="1" applyAlignment="1">
      <alignment vertical="top" wrapText="1"/>
    </xf>
    <xf numFmtId="2" fontId="63" fillId="0" borderId="0" xfId="5927" applyNumberFormat="1" applyFont="1" applyAlignment="1">
      <alignment horizontal="left" vertical="top" wrapText="1"/>
    </xf>
    <xf numFmtId="0" fontId="157" fillId="0" borderId="51" xfId="5927" applyFont="1" applyBorder="1" applyAlignment="1">
      <alignment vertical="top" wrapText="1"/>
    </xf>
    <xf numFmtId="0" fontId="158" fillId="38" borderId="0" xfId="5927" applyFont="1" applyFill="1" applyAlignment="1">
      <alignment horizontal="right" vertical="top" wrapText="1"/>
    </xf>
    <xf numFmtId="2" fontId="158" fillId="38" borderId="13" xfId="5927" applyNumberFormat="1" applyFont="1" applyFill="1" applyBorder="1" applyAlignment="1">
      <alignment horizontal="center" vertical="top" wrapText="1"/>
    </xf>
    <xf numFmtId="0" fontId="159" fillId="0" borderId="0" xfId="5927" applyFont="1" applyAlignment="1">
      <alignment vertical="top" wrapText="1"/>
    </xf>
    <xf numFmtId="0" fontId="52" fillId="52" borderId="13" xfId="5927" applyFont="1" applyFill="1" applyBorder="1" applyAlignment="1">
      <alignment horizontal="center" vertical="top"/>
    </xf>
    <xf numFmtId="0" fontId="52" fillId="52" borderId="50" xfId="5927" applyFont="1" applyFill="1" applyBorder="1" applyAlignment="1">
      <alignment vertical="top" wrapText="1"/>
    </xf>
    <xf numFmtId="2" fontId="52" fillId="52" borderId="52" xfId="5927" applyNumberFormat="1" applyFont="1" applyFill="1" applyBorder="1" applyAlignment="1">
      <alignment vertical="top" wrapText="1"/>
    </xf>
    <xf numFmtId="0" fontId="52" fillId="0" borderId="0" xfId="5927" applyFont="1"/>
    <xf numFmtId="0" fontId="24" fillId="0" borderId="13" xfId="5927" applyBorder="1" applyAlignment="1">
      <alignment horizontal="center" vertical="top"/>
    </xf>
    <xf numFmtId="0" fontId="63" fillId="48" borderId="13" xfId="5927" applyFont="1" applyFill="1" applyBorder="1"/>
    <xf numFmtId="2" fontId="63" fillId="48" borderId="13" xfId="5927" applyNumberFormat="1" applyFont="1" applyFill="1" applyBorder="1"/>
    <xf numFmtId="0" fontId="24" fillId="0" borderId="0" xfId="5927"/>
    <xf numFmtId="0" fontId="24" fillId="0" borderId="13" xfId="5927" applyBorder="1"/>
    <xf numFmtId="2" fontId="63" fillId="40" borderId="13" xfId="5927" applyNumberFormat="1" applyFont="1" applyFill="1" applyBorder="1"/>
    <xf numFmtId="0" fontId="63" fillId="0" borderId="13" xfId="5927" applyFont="1" applyBorder="1"/>
    <xf numFmtId="2" fontId="63" fillId="46" borderId="13" xfId="5927" applyNumberFormat="1" applyFont="1" applyFill="1" applyBorder="1"/>
    <xf numFmtId="2" fontId="24" fillId="40" borderId="13" xfId="5927" applyNumberFormat="1" applyFill="1" applyBorder="1"/>
    <xf numFmtId="0" fontId="52" fillId="45" borderId="13" xfId="5927" applyFont="1" applyFill="1" applyBorder="1"/>
    <xf numFmtId="2" fontId="52" fillId="45" borderId="13" xfId="5927" applyNumberFormat="1" applyFont="1" applyFill="1" applyBorder="1"/>
    <xf numFmtId="0" fontId="24" fillId="45" borderId="13" xfId="5927" applyFill="1" applyBorder="1"/>
    <xf numFmtId="2" fontId="24" fillId="45" borderId="13" xfId="5927" applyNumberFormat="1" applyFill="1" applyBorder="1"/>
    <xf numFmtId="2" fontId="24" fillId="31" borderId="13" xfId="5927" applyNumberFormat="1" applyFill="1" applyBorder="1"/>
    <xf numFmtId="2" fontId="24" fillId="0" borderId="13" xfId="5927" applyNumberFormat="1" applyBorder="1"/>
    <xf numFmtId="0" fontId="52" fillId="52" borderId="50" xfId="5927" applyFont="1" applyFill="1" applyBorder="1" applyAlignment="1">
      <alignment wrapText="1"/>
    </xf>
    <xf numFmtId="2" fontId="52" fillId="52" borderId="52" xfId="5927" applyNumberFormat="1" applyFont="1" applyFill="1" applyBorder="1" applyAlignment="1">
      <alignment wrapText="1"/>
    </xf>
    <xf numFmtId="0" fontId="24" fillId="0" borderId="0" xfId="5927" applyAlignment="1">
      <alignment horizontal="center" vertical="top"/>
    </xf>
    <xf numFmtId="0" fontId="63" fillId="48" borderId="50" xfId="5927" applyFont="1" applyFill="1" applyBorder="1" applyAlignment="1">
      <alignment horizontal="left" wrapText="1"/>
    </xf>
    <xf numFmtId="2" fontId="24" fillId="0" borderId="0" xfId="5927" applyNumberFormat="1"/>
    <xf numFmtId="49" fontId="24" fillId="40" borderId="13" xfId="5927" applyNumberFormat="1" applyFill="1" applyBorder="1"/>
    <xf numFmtId="2" fontId="52" fillId="52" borderId="53" xfId="5927" applyNumberFormat="1" applyFont="1" applyFill="1" applyBorder="1" applyAlignment="1">
      <alignment wrapText="1"/>
    </xf>
    <xf numFmtId="2" fontId="52" fillId="52" borderId="13" xfId="5927" applyNumberFormat="1" applyFont="1" applyFill="1" applyBorder="1" applyAlignment="1">
      <alignment wrapText="1"/>
    </xf>
    <xf numFmtId="2" fontId="24" fillId="46" borderId="13" xfId="5927" applyNumberFormat="1" applyFill="1" applyBorder="1"/>
    <xf numFmtId="0" fontId="24" fillId="0" borderId="13" xfId="5927" applyBorder="1" applyAlignment="1">
      <alignment wrapText="1"/>
    </xf>
    <xf numFmtId="0" fontId="79" fillId="3" borderId="17" xfId="0" applyFont="1" applyFill="1" applyBorder="1" applyAlignment="1">
      <alignment horizontal="left" indent="1"/>
    </xf>
    <xf numFmtId="165" fontId="79" fillId="3" borderId="6" xfId="1" applyFont="1" applyFill="1" applyBorder="1" applyAlignment="1">
      <alignment horizontal="right"/>
    </xf>
    <xf numFmtId="37" fontId="137" fillId="4" borderId="15" xfId="0" applyNumberFormat="1" applyFont="1" applyFill="1" applyBorder="1" applyAlignment="1">
      <alignment horizontal="left"/>
    </xf>
    <xf numFmtId="165" fontId="137" fillId="4" borderId="9" xfId="1" applyFont="1" applyFill="1" applyBorder="1" applyAlignment="1">
      <alignment horizontal="right"/>
    </xf>
    <xf numFmtId="165" fontId="137" fillId="4" borderId="10" xfId="1" applyFont="1" applyFill="1" applyBorder="1" applyAlignment="1">
      <alignment horizontal="right"/>
    </xf>
    <xf numFmtId="165" fontId="79" fillId="3" borderId="0" xfId="1" applyFont="1" applyFill="1" applyBorder="1" applyAlignment="1">
      <alignment horizontal="right"/>
    </xf>
    <xf numFmtId="165" fontId="79" fillId="3" borderId="0" xfId="1" applyFont="1" applyFill="1" applyBorder="1"/>
    <xf numFmtId="165" fontId="79" fillId="3" borderId="6" xfId="1" applyFont="1" applyFill="1" applyBorder="1"/>
    <xf numFmtId="165" fontId="124" fillId="3" borderId="0" xfId="1" applyFont="1" applyFill="1" applyBorder="1" applyAlignment="1">
      <alignment horizontal="right"/>
    </xf>
    <xf numFmtId="165" fontId="80" fillId="4" borderId="0" xfId="1" applyFont="1" applyFill="1"/>
    <xf numFmtId="165" fontId="79" fillId="3" borderId="0" xfId="1" applyFont="1" applyFill="1" applyAlignment="1">
      <alignment horizontal="right"/>
    </xf>
    <xf numFmtId="165" fontId="80" fillId="4" borderId="0" xfId="1" applyFont="1" applyFill="1" applyBorder="1"/>
    <xf numFmtId="165" fontId="79" fillId="3" borderId="0" xfId="1" applyFont="1" applyFill="1"/>
    <xf numFmtId="165" fontId="80" fillId="4" borderId="9" xfId="1" applyFont="1" applyFill="1" applyBorder="1"/>
    <xf numFmtId="165" fontId="80" fillId="3" borderId="0" xfId="1" applyFont="1" applyFill="1" applyBorder="1"/>
    <xf numFmtId="165" fontId="124" fillId="18" borderId="0" xfId="1" applyFont="1" applyFill="1" applyAlignment="1">
      <alignment horizontal="right"/>
    </xf>
    <xf numFmtId="165" fontId="79" fillId="18" borderId="0" xfId="1" applyFont="1" applyFill="1" applyAlignment="1">
      <alignment horizontal="right"/>
    </xf>
    <xf numFmtId="165" fontId="79" fillId="18" borderId="6" xfId="1" applyFont="1" applyFill="1" applyBorder="1" applyAlignment="1">
      <alignment horizontal="right"/>
    </xf>
    <xf numFmtId="165" fontId="124" fillId="18" borderId="6" xfId="1" applyFont="1" applyFill="1" applyBorder="1" applyAlignment="1">
      <alignment horizontal="right"/>
    </xf>
    <xf numFmtId="165" fontId="80" fillId="3" borderId="6" xfId="1" applyFont="1" applyFill="1" applyBorder="1"/>
    <xf numFmtId="165" fontId="137" fillId="4" borderId="28" xfId="1" applyFont="1" applyFill="1" applyBorder="1" applyAlignment="1">
      <alignment horizontal="right"/>
    </xf>
    <xf numFmtId="165" fontId="137" fillId="4" borderId="47" xfId="1" applyFont="1" applyFill="1" applyBorder="1" applyAlignment="1">
      <alignment horizontal="right"/>
    </xf>
    <xf numFmtId="165" fontId="79" fillId="0" borderId="27" xfId="1" applyFont="1" applyFill="1" applyBorder="1"/>
    <xf numFmtId="165" fontId="124" fillId="3" borderId="6" xfId="1" applyFont="1" applyFill="1" applyBorder="1" applyAlignment="1">
      <alignment horizontal="right"/>
    </xf>
    <xf numFmtId="165" fontId="80" fillId="4" borderId="6" xfId="1" applyFont="1" applyFill="1" applyBorder="1"/>
    <xf numFmtId="165" fontId="79" fillId="36" borderId="0" xfId="1" applyFont="1" applyFill="1" applyBorder="1"/>
    <xf numFmtId="0" fontId="24" fillId="51" borderId="13" xfId="5927" applyFill="1" applyBorder="1" applyAlignment="1">
      <alignment horizontal="center" vertical="top" wrapText="1"/>
    </xf>
    <xf numFmtId="0" fontId="48" fillId="4" borderId="24" xfId="194" applyFont="1" applyFill="1" applyBorder="1" applyAlignment="1">
      <alignment horizontal="left" vertical="center" wrapText="1"/>
    </xf>
    <xf numFmtId="0" fontId="48" fillId="4" borderId="25" xfId="194" applyFont="1" applyFill="1" applyBorder="1" applyAlignment="1">
      <alignment horizontal="left" vertical="center" wrapText="1"/>
    </xf>
    <xf numFmtId="0" fontId="48" fillId="4" borderId="24" xfId="194" applyFont="1" applyFill="1" applyBorder="1" applyAlignment="1">
      <alignment horizontal="left" vertical="center"/>
    </xf>
    <xf numFmtId="0" fontId="48" fillId="4" borderId="25" xfId="194" applyFont="1" applyFill="1" applyBorder="1" applyAlignment="1">
      <alignment horizontal="left" vertical="center"/>
    </xf>
    <xf numFmtId="0" fontId="65" fillId="19" borderId="0" xfId="198" applyFont="1" applyFill="1" applyAlignment="1">
      <alignment horizontal="center"/>
    </xf>
    <xf numFmtId="0" fontId="48" fillId="4" borderId="1" xfId="194" applyFont="1" applyFill="1" applyBorder="1" applyAlignment="1">
      <alignment horizontal="left" vertical="center"/>
    </xf>
    <xf numFmtId="0" fontId="48" fillId="4" borderId="5" xfId="194" applyFont="1" applyFill="1" applyBorder="1" applyAlignment="1">
      <alignment horizontal="left" vertical="center"/>
    </xf>
    <xf numFmtId="0" fontId="48" fillId="2" borderId="0" xfId="0" applyFont="1" applyFill="1" applyAlignment="1">
      <alignment horizontal="left" vertical="center" wrapText="1"/>
    </xf>
    <xf numFmtId="0" fontId="51" fillId="17" borderId="1" xfId="189" applyFont="1" applyFill="1" applyBorder="1" applyAlignment="1">
      <alignment horizontal="center"/>
    </xf>
    <xf numFmtId="0" fontId="51" fillId="17" borderId="23" xfId="189" applyFont="1" applyFill="1" applyBorder="1" applyAlignment="1">
      <alignment horizontal="center"/>
    </xf>
    <xf numFmtId="0" fontId="51" fillId="17" borderId="2" xfId="189" applyFont="1" applyFill="1" applyBorder="1" applyAlignment="1">
      <alignment horizontal="center"/>
    </xf>
    <xf numFmtId="0" fontId="65" fillId="24" borderId="0" xfId="555" applyFont="1" applyFill="1" applyAlignment="1">
      <alignment horizontal="center"/>
    </xf>
    <xf numFmtId="0" fontId="58" fillId="5" borderId="8" xfId="555" applyFont="1" applyFill="1" applyBorder="1" applyAlignment="1">
      <alignment horizontal="center"/>
    </xf>
    <xf numFmtId="0" fontId="51" fillId="27" borderId="0" xfId="189" applyFont="1" applyFill="1" applyAlignment="1">
      <alignment horizontal="center"/>
    </xf>
    <xf numFmtId="0" fontId="52" fillId="30" borderId="0" xfId="189" applyFont="1" applyFill="1" applyAlignment="1">
      <alignment horizontal="left"/>
    </xf>
    <xf numFmtId="0" fontId="52" fillId="8" borderId="0" xfId="189" applyFont="1" applyFill="1" applyAlignment="1">
      <alignment horizontal="left"/>
    </xf>
    <xf numFmtId="0" fontId="1" fillId="0" borderId="22" xfId="5921" applyFont="1" applyBorder="1"/>
  </cellXfs>
  <cellStyles count="5928">
    <cellStyle name="_10 Yrs Business Plan 300108" xfId="9" xr:uid="{00000000-0005-0000-0000-000000000000}"/>
    <cellStyle name="_B Sheet  DCCDL- MAR(2008)-(Commercial)-signed-16.05.08" xfId="10" xr:uid="{00000000-0005-0000-0000-000001000000}"/>
    <cellStyle name="_Backup Amit" xfId="11" xr:uid="{00000000-0005-0000-0000-000002000000}"/>
    <cellStyle name="_Bank Limits - CP &amp; PTC (31-October-2008)" xfId="12" xr:uid="{00000000-0005-0000-0000-000003000000}"/>
    <cellStyle name="_Book1 (2)" xfId="13" xr:uid="{00000000-0005-0000-0000-000004000000}"/>
    <cellStyle name="_Book2" xfId="14" xr:uid="{00000000-0005-0000-0000-000005000000}"/>
    <cellStyle name="_Brokerage" xfId="15" xr:uid="{00000000-0005-0000-0000-000006000000}"/>
    <cellStyle name="_Building Matrix-14th Mar'08 -Bankers" xfId="16" xr:uid="{00000000-0005-0000-0000-000007000000}"/>
    <cellStyle name="_Business Plan_Average rate NAV Calculation" xfId="17" xr:uid="{00000000-0005-0000-0000-000008000000}"/>
    <cellStyle name="_Business Plan_Average rate NAV Calculation_30th July 2007" xfId="18" xr:uid="{00000000-0005-0000-0000-000009000000}"/>
    <cellStyle name="_Business Plan_Average rate NAV Calculation_30th July 2007 final" xfId="19" xr:uid="{00000000-0005-0000-0000-00000A000000}"/>
    <cellStyle name="_CONSTRUCTION COST (2)" xfId="20" xr:uid="{00000000-0005-0000-0000-00000B000000}"/>
    <cellStyle name="_Construction Cost -Offices" xfId="21" xr:uid="{00000000-0005-0000-0000-00000C000000}"/>
    <cellStyle name="_Copy of PoCM Jasola Mar 08final auditor " xfId="22" xr:uid="{00000000-0005-0000-0000-00000D000000}"/>
    <cellStyle name="_Cosnt cost data for Projects (2)" xfId="23" xr:uid="{00000000-0005-0000-0000-00000E000000}"/>
    <cellStyle name="_CP - Base File (13-October-2008)" xfId="24" xr:uid="{00000000-0005-0000-0000-00000F000000}"/>
    <cellStyle name="_DAL interest" xfId="25" xr:uid="{00000000-0005-0000-0000-000010000000}"/>
    <cellStyle name="_DAL POCM working for VC 011009" xfId="26" xr:uid="{00000000-0005-0000-0000-000011000000}"/>
    <cellStyle name="_DCDL-BS-March8-III" xfId="27" xr:uid="{00000000-0005-0000-0000-000012000000}"/>
    <cellStyle name="_format (version 1) (1)" xfId="28" xr:uid="{00000000-0005-0000-0000-000013000000}"/>
    <cellStyle name="_jasola q4" xfId="29" xr:uid="{00000000-0005-0000-0000-000014000000}"/>
    <cellStyle name="_jasola revised" xfId="30" xr:uid="{00000000-0005-0000-0000-000015000000}"/>
    <cellStyle name="_lc +  bc ( naveen kapoor )" xfId="31" xr:uid="{00000000-0005-0000-0000-000016000000}"/>
    <cellStyle name="_Loan-subsidary-311207-final-DCDL" xfId="32" xr:uid="{00000000-0005-0000-0000-000017000000}"/>
    <cellStyle name="_Locations-Projects" xfId="33" xr:uid="{00000000-0005-0000-0000-000018000000}"/>
    <cellStyle name="_Opening Bal2904" xfId="34" xr:uid="{00000000-0005-0000-0000-000019000000}"/>
    <cellStyle name="_P&amp;l and Cashflow" xfId="35" xr:uid="{00000000-0005-0000-0000-00001A000000}"/>
    <cellStyle name="_POCM" xfId="36" xr:uid="{00000000-0005-0000-0000-00001B000000}"/>
    <cellStyle name="_POCM -5671cash inflow" xfId="37" xr:uid="{00000000-0005-0000-0000-00001C000000}"/>
    <cellStyle name="_POCM July 2008 " xfId="38" xr:uid="{00000000-0005-0000-0000-00001D000000}"/>
    <cellStyle name="_POCM Revised based on const spent mail from puneet1" xfId="39" xr:uid="{00000000-0005-0000-0000-00001E000000}"/>
    <cellStyle name="_Rent Income_08-09 (3)" xfId="40" xr:uid="{00000000-0005-0000-0000-00001F000000}"/>
    <cellStyle name="_Utilities Cash Flow-30.09.2008" xfId="41" xr:uid="{00000000-0005-0000-0000-000020000000}"/>
    <cellStyle name="_VC Review- Offices-Financials notified area" xfId="42" xr:uid="{00000000-0005-0000-0000-000021000000}"/>
    <cellStyle name="_VC Review- Offices-Financials notified areaV2" xfId="43" xr:uid="{00000000-0005-0000-0000-000022000000}"/>
    <cellStyle name="=C:\WINNT35\SYSTEM32\COMMAND.COM" xfId="203" xr:uid="{00000000-0005-0000-0000-000023000000}"/>
    <cellStyle name="Analyst Name" xfId="44" xr:uid="{00000000-0005-0000-0000-000024000000}"/>
    <cellStyle name="args.style" xfId="45" xr:uid="{00000000-0005-0000-0000-000025000000}"/>
    <cellStyle name="Arial6Bold" xfId="566" xr:uid="{00000000-0005-0000-0000-000026000000}"/>
    <cellStyle name="Arial8Bold" xfId="567" xr:uid="{00000000-0005-0000-0000-000027000000}"/>
    <cellStyle name="Arial8Italic" xfId="568" xr:uid="{00000000-0005-0000-0000-000028000000}"/>
    <cellStyle name="ArialNormal" xfId="569" xr:uid="{00000000-0005-0000-0000-000029000000}"/>
    <cellStyle name="Blank" xfId="46" xr:uid="{00000000-0005-0000-0000-00002A000000}"/>
    <cellStyle name="Blue" xfId="570" xr:uid="{00000000-0005-0000-0000-00002B000000}"/>
    <cellStyle name="Calc Currency (0)" xfId="47" xr:uid="{00000000-0005-0000-0000-00002C000000}"/>
    <cellStyle name="Calc Currency (2)" xfId="48" xr:uid="{00000000-0005-0000-0000-00002D000000}"/>
    <cellStyle name="Calc Percent (0)" xfId="49" xr:uid="{00000000-0005-0000-0000-00002E000000}"/>
    <cellStyle name="Calc Percent (1)" xfId="50" xr:uid="{00000000-0005-0000-0000-00002F000000}"/>
    <cellStyle name="Calc Percent (2)" xfId="51" xr:uid="{00000000-0005-0000-0000-000030000000}"/>
    <cellStyle name="Calc Units (0)" xfId="52" xr:uid="{00000000-0005-0000-0000-000031000000}"/>
    <cellStyle name="Calc Units (1)" xfId="53" xr:uid="{00000000-0005-0000-0000-000032000000}"/>
    <cellStyle name="Calc Units (2)" xfId="54" xr:uid="{00000000-0005-0000-0000-000033000000}"/>
    <cellStyle name="category" xfId="55" xr:uid="{00000000-0005-0000-0000-000034000000}"/>
    <cellStyle name="Changeable" xfId="571" xr:uid="{00000000-0005-0000-0000-000035000000}"/>
    <cellStyle name="Co Name" xfId="572" xr:uid="{00000000-0005-0000-0000-000036000000}"/>
    <cellStyle name="ColHeading" xfId="56" xr:uid="{00000000-0005-0000-0000-000037000000}"/>
    <cellStyle name="Comma" xfId="1" builtinId="3"/>
    <cellStyle name="Comma  - Style1" xfId="57" xr:uid="{00000000-0005-0000-0000-000039000000}"/>
    <cellStyle name="Comma  - Style2" xfId="58" xr:uid="{00000000-0005-0000-0000-00003A000000}"/>
    <cellStyle name="Comma  - Style3" xfId="59" xr:uid="{00000000-0005-0000-0000-00003B000000}"/>
    <cellStyle name="Comma  - Style4" xfId="60" xr:uid="{00000000-0005-0000-0000-00003C000000}"/>
    <cellStyle name="Comma  - Style5" xfId="61" xr:uid="{00000000-0005-0000-0000-00003D000000}"/>
    <cellStyle name="Comma  - Style6" xfId="62" xr:uid="{00000000-0005-0000-0000-00003E000000}"/>
    <cellStyle name="Comma  - Style7" xfId="63" xr:uid="{00000000-0005-0000-0000-00003F000000}"/>
    <cellStyle name="Comma  - Style8" xfId="64" xr:uid="{00000000-0005-0000-0000-000040000000}"/>
    <cellStyle name="Comma [00]" xfId="65" xr:uid="{00000000-0005-0000-0000-000041000000}"/>
    <cellStyle name="Comma 10" xfId="66" xr:uid="{00000000-0005-0000-0000-000042000000}"/>
    <cellStyle name="Comma 11" xfId="196" xr:uid="{00000000-0005-0000-0000-000043000000}"/>
    <cellStyle name="Comma 11 2" xfId="573" xr:uid="{00000000-0005-0000-0000-000044000000}"/>
    <cellStyle name="Comma 12" xfId="204" xr:uid="{00000000-0005-0000-0000-000045000000}"/>
    <cellStyle name="Comma 13" xfId="202" xr:uid="{00000000-0005-0000-0000-000046000000}"/>
    <cellStyle name="Comma 13 2" xfId="574" xr:uid="{00000000-0005-0000-0000-000047000000}"/>
    <cellStyle name="Comma 14" xfId="211" xr:uid="{00000000-0005-0000-0000-000048000000}"/>
    <cellStyle name="Comma 15" xfId="247" xr:uid="{00000000-0005-0000-0000-000049000000}"/>
    <cellStyle name="Comma 15 2" xfId="560" xr:uid="{00000000-0005-0000-0000-00004A000000}"/>
    <cellStyle name="Comma 16" xfId="249" xr:uid="{00000000-0005-0000-0000-00004B000000}"/>
    <cellStyle name="Comma 17" xfId="556" xr:uid="{00000000-0005-0000-0000-00004C000000}"/>
    <cellStyle name="Comma 17 2" xfId="564" xr:uid="{00000000-0005-0000-0000-00004D000000}"/>
    <cellStyle name="Comma 18" xfId="5922" xr:uid="{00000000-0005-0000-0000-00004E000000}"/>
    <cellStyle name="Comma 19" xfId="5926" xr:uid="{00000000-0005-0000-0000-00004F000000}"/>
    <cellStyle name="Comma 2" xfId="67" xr:uid="{00000000-0005-0000-0000-000050000000}"/>
    <cellStyle name="Comma 2 10" xfId="251" xr:uid="{00000000-0005-0000-0000-000051000000}"/>
    <cellStyle name="Comma 2 11" xfId="252" xr:uid="{00000000-0005-0000-0000-000052000000}"/>
    <cellStyle name="Comma 2 12" xfId="253" xr:uid="{00000000-0005-0000-0000-000053000000}"/>
    <cellStyle name="Comma 2 13" xfId="254" xr:uid="{00000000-0005-0000-0000-000054000000}"/>
    <cellStyle name="Comma 2 14" xfId="255" xr:uid="{00000000-0005-0000-0000-000055000000}"/>
    <cellStyle name="Comma 2 15" xfId="256" xr:uid="{00000000-0005-0000-0000-000056000000}"/>
    <cellStyle name="Comma 2 16" xfId="257" xr:uid="{00000000-0005-0000-0000-000057000000}"/>
    <cellStyle name="Comma 2 17" xfId="258" xr:uid="{00000000-0005-0000-0000-000058000000}"/>
    <cellStyle name="Comma 2 18" xfId="259" xr:uid="{00000000-0005-0000-0000-000059000000}"/>
    <cellStyle name="Comma 2 19" xfId="260" xr:uid="{00000000-0005-0000-0000-00005A000000}"/>
    <cellStyle name="Comma 2 2" xfId="205" xr:uid="{00000000-0005-0000-0000-00005B000000}"/>
    <cellStyle name="Comma 2 2 2" xfId="575" xr:uid="{00000000-0005-0000-0000-00005C000000}"/>
    <cellStyle name="Comma 2 20" xfId="261" xr:uid="{00000000-0005-0000-0000-00005D000000}"/>
    <cellStyle name="Comma 2 21" xfId="559" xr:uid="{00000000-0005-0000-0000-00005E000000}"/>
    <cellStyle name="Comma 2 3" xfId="262" xr:uid="{00000000-0005-0000-0000-00005F000000}"/>
    <cellStyle name="Comma 2 4" xfId="263" xr:uid="{00000000-0005-0000-0000-000060000000}"/>
    <cellStyle name="Comma 2 5" xfId="264" xr:uid="{00000000-0005-0000-0000-000061000000}"/>
    <cellStyle name="Comma 2 6" xfId="265" xr:uid="{00000000-0005-0000-0000-000062000000}"/>
    <cellStyle name="Comma 2 7" xfId="266" xr:uid="{00000000-0005-0000-0000-000063000000}"/>
    <cellStyle name="Comma 2 8" xfId="267" xr:uid="{00000000-0005-0000-0000-000064000000}"/>
    <cellStyle name="Comma 2 9" xfId="268" xr:uid="{00000000-0005-0000-0000-000065000000}"/>
    <cellStyle name="Comma 3" xfId="68" xr:uid="{00000000-0005-0000-0000-000066000000}"/>
    <cellStyle name="Comma 3 10" xfId="220" xr:uid="{00000000-0005-0000-0000-000067000000}"/>
    <cellStyle name="Comma 3 10 10" xfId="576" xr:uid="{00000000-0005-0000-0000-000068000000}"/>
    <cellStyle name="Comma 3 10 11" xfId="577" xr:uid="{00000000-0005-0000-0000-000069000000}"/>
    <cellStyle name="Comma 3 10 12" xfId="578" xr:uid="{00000000-0005-0000-0000-00006A000000}"/>
    <cellStyle name="Comma 3 10 13" xfId="579" xr:uid="{00000000-0005-0000-0000-00006B000000}"/>
    <cellStyle name="Comma 3 10 14" xfId="580" xr:uid="{00000000-0005-0000-0000-00006C000000}"/>
    <cellStyle name="Comma 3 10 15" xfId="581" xr:uid="{00000000-0005-0000-0000-00006D000000}"/>
    <cellStyle name="Comma 3 10 16" xfId="582" xr:uid="{00000000-0005-0000-0000-00006E000000}"/>
    <cellStyle name="Comma 3 10 17" xfId="583" xr:uid="{00000000-0005-0000-0000-00006F000000}"/>
    <cellStyle name="Comma 3 10 18" xfId="584" xr:uid="{00000000-0005-0000-0000-000070000000}"/>
    <cellStyle name="Comma 3 10 19" xfId="585" xr:uid="{00000000-0005-0000-0000-000071000000}"/>
    <cellStyle name="Comma 3 10 2" xfId="586" xr:uid="{00000000-0005-0000-0000-000072000000}"/>
    <cellStyle name="Comma 3 10 20" xfId="587" xr:uid="{00000000-0005-0000-0000-000073000000}"/>
    <cellStyle name="Comma 3 10 21" xfId="588" xr:uid="{00000000-0005-0000-0000-000074000000}"/>
    <cellStyle name="Comma 3 10 3" xfId="589" xr:uid="{00000000-0005-0000-0000-000075000000}"/>
    <cellStyle name="Comma 3 10 4" xfId="590" xr:uid="{00000000-0005-0000-0000-000076000000}"/>
    <cellStyle name="Comma 3 10 5" xfId="591" xr:uid="{00000000-0005-0000-0000-000077000000}"/>
    <cellStyle name="Comma 3 10 6" xfId="592" xr:uid="{00000000-0005-0000-0000-000078000000}"/>
    <cellStyle name="Comma 3 10 7" xfId="593" xr:uid="{00000000-0005-0000-0000-000079000000}"/>
    <cellStyle name="Comma 3 10 8" xfId="594" xr:uid="{00000000-0005-0000-0000-00007A000000}"/>
    <cellStyle name="Comma 3 10 9" xfId="595" xr:uid="{00000000-0005-0000-0000-00007B000000}"/>
    <cellStyle name="Comma 3 11" xfId="221" xr:uid="{00000000-0005-0000-0000-00007C000000}"/>
    <cellStyle name="Comma 3 11 10" xfId="596" xr:uid="{00000000-0005-0000-0000-00007D000000}"/>
    <cellStyle name="Comma 3 11 11" xfId="597" xr:uid="{00000000-0005-0000-0000-00007E000000}"/>
    <cellStyle name="Comma 3 11 12" xfId="598" xr:uid="{00000000-0005-0000-0000-00007F000000}"/>
    <cellStyle name="Comma 3 11 13" xfId="599" xr:uid="{00000000-0005-0000-0000-000080000000}"/>
    <cellStyle name="Comma 3 11 14" xfId="600" xr:uid="{00000000-0005-0000-0000-000081000000}"/>
    <cellStyle name="Comma 3 11 15" xfId="601" xr:uid="{00000000-0005-0000-0000-000082000000}"/>
    <cellStyle name="Comma 3 11 16" xfId="602" xr:uid="{00000000-0005-0000-0000-000083000000}"/>
    <cellStyle name="Comma 3 11 17" xfId="603" xr:uid="{00000000-0005-0000-0000-000084000000}"/>
    <cellStyle name="Comma 3 11 18" xfId="604" xr:uid="{00000000-0005-0000-0000-000085000000}"/>
    <cellStyle name="Comma 3 11 19" xfId="605" xr:uid="{00000000-0005-0000-0000-000086000000}"/>
    <cellStyle name="Comma 3 11 2" xfId="606" xr:uid="{00000000-0005-0000-0000-000087000000}"/>
    <cellStyle name="Comma 3 11 20" xfId="607" xr:uid="{00000000-0005-0000-0000-000088000000}"/>
    <cellStyle name="Comma 3 11 21" xfId="608" xr:uid="{00000000-0005-0000-0000-000089000000}"/>
    <cellStyle name="Comma 3 11 3" xfId="609" xr:uid="{00000000-0005-0000-0000-00008A000000}"/>
    <cellStyle name="Comma 3 11 4" xfId="610" xr:uid="{00000000-0005-0000-0000-00008B000000}"/>
    <cellStyle name="Comma 3 11 5" xfId="611" xr:uid="{00000000-0005-0000-0000-00008C000000}"/>
    <cellStyle name="Comma 3 11 6" xfId="612" xr:uid="{00000000-0005-0000-0000-00008D000000}"/>
    <cellStyle name="Comma 3 11 7" xfId="613" xr:uid="{00000000-0005-0000-0000-00008E000000}"/>
    <cellStyle name="Comma 3 11 8" xfId="614" xr:uid="{00000000-0005-0000-0000-00008F000000}"/>
    <cellStyle name="Comma 3 11 9" xfId="615" xr:uid="{00000000-0005-0000-0000-000090000000}"/>
    <cellStyle name="Comma 3 12" xfId="222" xr:uid="{00000000-0005-0000-0000-000091000000}"/>
    <cellStyle name="Comma 3 12 10" xfId="616" xr:uid="{00000000-0005-0000-0000-000092000000}"/>
    <cellStyle name="Comma 3 12 11" xfId="617" xr:uid="{00000000-0005-0000-0000-000093000000}"/>
    <cellStyle name="Comma 3 12 12" xfId="618" xr:uid="{00000000-0005-0000-0000-000094000000}"/>
    <cellStyle name="Comma 3 12 13" xfId="619" xr:uid="{00000000-0005-0000-0000-000095000000}"/>
    <cellStyle name="Comma 3 12 14" xfId="620" xr:uid="{00000000-0005-0000-0000-000096000000}"/>
    <cellStyle name="Comma 3 12 15" xfId="621" xr:uid="{00000000-0005-0000-0000-000097000000}"/>
    <cellStyle name="Comma 3 12 16" xfId="622" xr:uid="{00000000-0005-0000-0000-000098000000}"/>
    <cellStyle name="Comma 3 12 17" xfId="623" xr:uid="{00000000-0005-0000-0000-000099000000}"/>
    <cellStyle name="Comma 3 12 18" xfId="624" xr:uid="{00000000-0005-0000-0000-00009A000000}"/>
    <cellStyle name="Comma 3 12 19" xfId="625" xr:uid="{00000000-0005-0000-0000-00009B000000}"/>
    <cellStyle name="Comma 3 12 2" xfId="626" xr:uid="{00000000-0005-0000-0000-00009C000000}"/>
    <cellStyle name="Comma 3 12 20" xfId="627" xr:uid="{00000000-0005-0000-0000-00009D000000}"/>
    <cellStyle name="Comma 3 12 21" xfId="628" xr:uid="{00000000-0005-0000-0000-00009E000000}"/>
    <cellStyle name="Comma 3 12 3" xfId="629" xr:uid="{00000000-0005-0000-0000-00009F000000}"/>
    <cellStyle name="Comma 3 12 4" xfId="630" xr:uid="{00000000-0005-0000-0000-0000A0000000}"/>
    <cellStyle name="Comma 3 12 5" xfId="631" xr:uid="{00000000-0005-0000-0000-0000A1000000}"/>
    <cellStyle name="Comma 3 12 6" xfId="632" xr:uid="{00000000-0005-0000-0000-0000A2000000}"/>
    <cellStyle name="Comma 3 12 7" xfId="633" xr:uid="{00000000-0005-0000-0000-0000A3000000}"/>
    <cellStyle name="Comma 3 12 8" xfId="634" xr:uid="{00000000-0005-0000-0000-0000A4000000}"/>
    <cellStyle name="Comma 3 12 9" xfId="635" xr:uid="{00000000-0005-0000-0000-0000A5000000}"/>
    <cellStyle name="Comma 3 13" xfId="223" xr:uid="{00000000-0005-0000-0000-0000A6000000}"/>
    <cellStyle name="Comma 3 13 10" xfId="636" xr:uid="{00000000-0005-0000-0000-0000A7000000}"/>
    <cellStyle name="Comma 3 13 11" xfId="637" xr:uid="{00000000-0005-0000-0000-0000A8000000}"/>
    <cellStyle name="Comma 3 13 12" xfId="638" xr:uid="{00000000-0005-0000-0000-0000A9000000}"/>
    <cellStyle name="Comma 3 13 13" xfId="639" xr:uid="{00000000-0005-0000-0000-0000AA000000}"/>
    <cellStyle name="Comma 3 13 14" xfId="640" xr:uid="{00000000-0005-0000-0000-0000AB000000}"/>
    <cellStyle name="Comma 3 13 15" xfId="641" xr:uid="{00000000-0005-0000-0000-0000AC000000}"/>
    <cellStyle name="Comma 3 13 16" xfId="642" xr:uid="{00000000-0005-0000-0000-0000AD000000}"/>
    <cellStyle name="Comma 3 13 17" xfId="643" xr:uid="{00000000-0005-0000-0000-0000AE000000}"/>
    <cellStyle name="Comma 3 13 18" xfId="644" xr:uid="{00000000-0005-0000-0000-0000AF000000}"/>
    <cellStyle name="Comma 3 13 19" xfId="645" xr:uid="{00000000-0005-0000-0000-0000B0000000}"/>
    <cellStyle name="Comma 3 13 2" xfId="646" xr:uid="{00000000-0005-0000-0000-0000B1000000}"/>
    <cellStyle name="Comma 3 13 20" xfId="647" xr:uid="{00000000-0005-0000-0000-0000B2000000}"/>
    <cellStyle name="Comma 3 13 21" xfId="648" xr:uid="{00000000-0005-0000-0000-0000B3000000}"/>
    <cellStyle name="Comma 3 13 3" xfId="649" xr:uid="{00000000-0005-0000-0000-0000B4000000}"/>
    <cellStyle name="Comma 3 13 4" xfId="650" xr:uid="{00000000-0005-0000-0000-0000B5000000}"/>
    <cellStyle name="Comma 3 13 5" xfId="651" xr:uid="{00000000-0005-0000-0000-0000B6000000}"/>
    <cellStyle name="Comma 3 13 6" xfId="652" xr:uid="{00000000-0005-0000-0000-0000B7000000}"/>
    <cellStyle name="Comma 3 13 7" xfId="653" xr:uid="{00000000-0005-0000-0000-0000B8000000}"/>
    <cellStyle name="Comma 3 13 8" xfId="654" xr:uid="{00000000-0005-0000-0000-0000B9000000}"/>
    <cellStyle name="Comma 3 13 9" xfId="655" xr:uid="{00000000-0005-0000-0000-0000BA000000}"/>
    <cellStyle name="Comma 3 14" xfId="269" xr:uid="{00000000-0005-0000-0000-0000BB000000}"/>
    <cellStyle name="Comma 3 14 10" xfId="656" xr:uid="{00000000-0005-0000-0000-0000BC000000}"/>
    <cellStyle name="Comma 3 14 11" xfId="657" xr:uid="{00000000-0005-0000-0000-0000BD000000}"/>
    <cellStyle name="Comma 3 14 12" xfId="658" xr:uid="{00000000-0005-0000-0000-0000BE000000}"/>
    <cellStyle name="Comma 3 14 13" xfId="659" xr:uid="{00000000-0005-0000-0000-0000BF000000}"/>
    <cellStyle name="Comma 3 14 14" xfId="660" xr:uid="{00000000-0005-0000-0000-0000C0000000}"/>
    <cellStyle name="Comma 3 14 15" xfId="661" xr:uid="{00000000-0005-0000-0000-0000C1000000}"/>
    <cellStyle name="Comma 3 14 16" xfId="662" xr:uid="{00000000-0005-0000-0000-0000C2000000}"/>
    <cellStyle name="Comma 3 14 17" xfId="663" xr:uid="{00000000-0005-0000-0000-0000C3000000}"/>
    <cellStyle name="Comma 3 14 18" xfId="664" xr:uid="{00000000-0005-0000-0000-0000C4000000}"/>
    <cellStyle name="Comma 3 14 19" xfId="665" xr:uid="{00000000-0005-0000-0000-0000C5000000}"/>
    <cellStyle name="Comma 3 14 2" xfId="666" xr:uid="{00000000-0005-0000-0000-0000C6000000}"/>
    <cellStyle name="Comma 3 14 20" xfId="667" xr:uid="{00000000-0005-0000-0000-0000C7000000}"/>
    <cellStyle name="Comma 3 14 21" xfId="668" xr:uid="{00000000-0005-0000-0000-0000C8000000}"/>
    <cellStyle name="Comma 3 14 3" xfId="669" xr:uid="{00000000-0005-0000-0000-0000C9000000}"/>
    <cellStyle name="Comma 3 14 4" xfId="670" xr:uid="{00000000-0005-0000-0000-0000CA000000}"/>
    <cellStyle name="Comma 3 14 5" xfId="671" xr:uid="{00000000-0005-0000-0000-0000CB000000}"/>
    <cellStyle name="Comma 3 14 6" xfId="672" xr:uid="{00000000-0005-0000-0000-0000CC000000}"/>
    <cellStyle name="Comma 3 14 7" xfId="673" xr:uid="{00000000-0005-0000-0000-0000CD000000}"/>
    <cellStyle name="Comma 3 14 8" xfId="674" xr:uid="{00000000-0005-0000-0000-0000CE000000}"/>
    <cellStyle name="Comma 3 14 9" xfId="675" xr:uid="{00000000-0005-0000-0000-0000CF000000}"/>
    <cellStyle name="Comma 3 15" xfId="270" xr:uid="{00000000-0005-0000-0000-0000D0000000}"/>
    <cellStyle name="Comma 3 15 10" xfId="676" xr:uid="{00000000-0005-0000-0000-0000D1000000}"/>
    <cellStyle name="Comma 3 15 11" xfId="677" xr:uid="{00000000-0005-0000-0000-0000D2000000}"/>
    <cellStyle name="Comma 3 15 12" xfId="678" xr:uid="{00000000-0005-0000-0000-0000D3000000}"/>
    <cellStyle name="Comma 3 15 13" xfId="679" xr:uid="{00000000-0005-0000-0000-0000D4000000}"/>
    <cellStyle name="Comma 3 15 14" xfId="680" xr:uid="{00000000-0005-0000-0000-0000D5000000}"/>
    <cellStyle name="Comma 3 15 15" xfId="681" xr:uid="{00000000-0005-0000-0000-0000D6000000}"/>
    <cellStyle name="Comma 3 15 16" xfId="682" xr:uid="{00000000-0005-0000-0000-0000D7000000}"/>
    <cellStyle name="Comma 3 15 17" xfId="683" xr:uid="{00000000-0005-0000-0000-0000D8000000}"/>
    <cellStyle name="Comma 3 15 18" xfId="684" xr:uid="{00000000-0005-0000-0000-0000D9000000}"/>
    <cellStyle name="Comma 3 15 19" xfId="685" xr:uid="{00000000-0005-0000-0000-0000DA000000}"/>
    <cellStyle name="Comma 3 15 2" xfId="686" xr:uid="{00000000-0005-0000-0000-0000DB000000}"/>
    <cellStyle name="Comma 3 15 20" xfId="687" xr:uid="{00000000-0005-0000-0000-0000DC000000}"/>
    <cellStyle name="Comma 3 15 21" xfId="688" xr:uid="{00000000-0005-0000-0000-0000DD000000}"/>
    <cellStyle name="Comma 3 15 3" xfId="689" xr:uid="{00000000-0005-0000-0000-0000DE000000}"/>
    <cellStyle name="Comma 3 15 4" xfId="690" xr:uid="{00000000-0005-0000-0000-0000DF000000}"/>
    <cellStyle name="Comma 3 15 5" xfId="691" xr:uid="{00000000-0005-0000-0000-0000E0000000}"/>
    <cellStyle name="Comma 3 15 6" xfId="692" xr:uid="{00000000-0005-0000-0000-0000E1000000}"/>
    <cellStyle name="Comma 3 15 7" xfId="693" xr:uid="{00000000-0005-0000-0000-0000E2000000}"/>
    <cellStyle name="Comma 3 15 8" xfId="694" xr:uid="{00000000-0005-0000-0000-0000E3000000}"/>
    <cellStyle name="Comma 3 15 9" xfId="695" xr:uid="{00000000-0005-0000-0000-0000E4000000}"/>
    <cellStyle name="Comma 3 16" xfId="271" xr:uid="{00000000-0005-0000-0000-0000E5000000}"/>
    <cellStyle name="Comma 3 16 10" xfId="696" xr:uid="{00000000-0005-0000-0000-0000E6000000}"/>
    <cellStyle name="Comma 3 16 11" xfId="697" xr:uid="{00000000-0005-0000-0000-0000E7000000}"/>
    <cellStyle name="Comma 3 16 12" xfId="698" xr:uid="{00000000-0005-0000-0000-0000E8000000}"/>
    <cellStyle name="Comma 3 16 13" xfId="699" xr:uid="{00000000-0005-0000-0000-0000E9000000}"/>
    <cellStyle name="Comma 3 16 14" xfId="700" xr:uid="{00000000-0005-0000-0000-0000EA000000}"/>
    <cellStyle name="Comma 3 16 15" xfId="701" xr:uid="{00000000-0005-0000-0000-0000EB000000}"/>
    <cellStyle name="Comma 3 16 16" xfId="702" xr:uid="{00000000-0005-0000-0000-0000EC000000}"/>
    <cellStyle name="Comma 3 16 17" xfId="703" xr:uid="{00000000-0005-0000-0000-0000ED000000}"/>
    <cellStyle name="Comma 3 16 18" xfId="704" xr:uid="{00000000-0005-0000-0000-0000EE000000}"/>
    <cellStyle name="Comma 3 16 19" xfId="705" xr:uid="{00000000-0005-0000-0000-0000EF000000}"/>
    <cellStyle name="Comma 3 16 2" xfId="706" xr:uid="{00000000-0005-0000-0000-0000F0000000}"/>
    <cellStyle name="Comma 3 16 20" xfId="707" xr:uid="{00000000-0005-0000-0000-0000F1000000}"/>
    <cellStyle name="Comma 3 16 21" xfId="708" xr:uid="{00000000-0005-0000-0000-0000F2000000}"/>
    <cellStyle name="Comma 3 16 3" xfId="709" xr:uid="{00000000-0005-0000-0000-0000F3000000}"/>
    <cellStyle name="Comma 3 16 4" xfId="710" xr:uid="{00000000-0005-0000-0000-0000F4000000}"/>
    <cellStyle name="Comma 3 16 5" xfId="711" xr:uid="{00000000-0005-0000-0000-0000F5000000}"/>
    <cellStyle name="Comma 3 16 6" xfId="712" xr:uid="{00000000-0005-0000-0000-0000F6000000}"/>
    <cellStyle name="Comma 3 16 7" xfId="713" xr:uid="{00000000-0005-0000-0000-0000F7000000}"/>
    <cellStyle name="Comma 3 16 8" xfId="714" xr:uid="{00000000-0005-0000-0000-0000F8000000}"/>
    <cellStyle name="Comma 3 16 9" xfId="715" xr:uid="{00000000-0005-0000-0000-0000F9000000}"/>
    <cellStyle name="Comma 3 17" xfId="272" xr:uid="{00000000-0005-0000-0000-0000FA000000}"/>
    <cellStyle name="Comma 3 17 10" xfId="716" xr:uid="{00000000-0005-0000-0000-0000FB000000}"/>
    <cellStyle name="Comma 3 17 11" xfId="717" xr:uid="{00000000-0005-0000-0000-0000FC000000}"/>
    <cellStyle name="Comma 3 17 12" xfId="718" xr:uid="{00000000-0005-0000-0000-0000FD000000}"/>
    <cellStyle name="Comma 3 17 13" xfId="719" xr:uid="{00000000-0005-0000-0000-0000FE000000}"/>
    <cellStyle name="Comma 3 17 14" xfId="720" xr:uid="{00000000-0005-0000-0000-0000FF000000}"/>
    <cellStyle name="Comma 3 17 15" xfId="721" xr:uid="{00000000-0005-0000-0000-000000010000}"/>
    <cellStyle name="Comma 3 17 16" xfId="722" xr:uid="{00000000-0005-0000-0000-000001010000}"/>
    <cellStyle name="Comma 3 17 17" xfId="723" xr:uid="{00000000-0005-0000-0000-000002010000}"/>
    <cellStyle name="Comma 3 17 18" xfId="724" xr:uid="{00000000-0005-0000-0000-000003010000}"/>
    <cellStyle name="Comma 3 17 19" xfId="725" xr:uid="{00000000-0005-0000-0000-000004010000}"/>
    <cellStyle name="Comma 3 17 2" xfId="726" xr:uid="{00000000-0005-0000-0000-000005010000}"/>
    <cellStyle name="Comma 3 17 20" xfId="727" xr:uid="{00000000-0005-0000-0000-000006010000}"/>
    <cellStyle name="Comma 3 17 21" xfId="728" xr:uid="{00000000-0005-0000-0000-000007010000}"/>
    <cellStyle name="Comma 3 17 3" xfId="729" xr:uid="{00000000-0005-0000-0000-000008010000}"/>
    <cellStyle name="Comma 3 17 4" xfId="730" xr:uid="{00000000-0005-0000-0000-000009010000}"/>
    <cellStyle name="Comma 3 17 5" xfId="731" xr:uid="{00000000-0005-0000-0000-00000A010000}"/>
    <cellStyle name="Comma 3 17 6" xfId="732" xr:uid="{00000000-0005-0000-0000-00000B010000}"/>
    <cellStyle name="Comma 3 17 7" xfId="733" xr:uid="{00000000-0005-0000-0000-00000C010000}"/>
    <cellStyle name="Comma 3 17 8" xfId="734" xr:uid="{00000000-0005-0000-0000-00000D010000}"/>
    <cellStyle name="Comma 3 17 9" xfId="735" xr:uid="{00000000-0005-0000-0000-00000E010000}"/>
    <cellStyle name="Comma 3 18" xfId="273" xr:uid="{00000000-0005-0000-0000-00000F010000}"/>
    <cellStyle name="Comma 3 18 10" xfId="736" xr:uid="{00000000-0005-0000-0000-000010010000}"/>
    <cellStyle name="Comma 3 18 11" xfId="737" xr:uid="{00000000-0005-0000-0000-000011010000}"/>
    <cellStyle name="Comma 3 18 12" xfId="738" xr:uid="{00000000-0005-0000-0000-000012010000}"/>
    <cellStyle name="Comma 3 18 13" xfId="739" xr:uid="{00000000-0005-0000-0000-000013010000}"/>
    <cellStyle name="Comma 3 18 14" xfId="740" xr:uid="{00000000-0005-0000-0000-000014010000}"/>
    <cellStyle name="Comma 3 18 15" xfId="741" xr:uid="{00000000-0005-0000-0000-000015010000}"/>
    <cellStyle name="Comma 3 18 16" xfId="742" xr:uid="{00000000-0005-0000-0000-000016010000}"/>
    <cellStyle name="Comma 3 18 17" xfId="743" xr:uid="{00000000-0005-0000-0000-000017010000}"/>
    <cellStyle name="Comma 3 18 18" xfId="744" xr:uid="{00000000-0005-0000-0000-000018010000}"/>
    <cellStyle name="Comma 3 18 19" xfId="745" xr:uid="{00000000-0005-0000-0000-000019010000}"/>
    <cellStyle name="Comma 3 18 2" xfId="746" xr:uid="{00000000-0005-0000-0000-00001A010000}"/>
    <cellStyle name="Comma 3 18 20" xfId="747" xr:uid="{00000000-0005-0000-0000-00001B010000}"/>
    <cellStyle name="Comma 3 18 21" xfId="748" xr:uid="{00000000-0005-0000-0000-00001C010000}"/>
    <cellStyle name="Comma 3 18 3" xfId="749" xr:uid="{00000000-0005-0000-0000-00001D010000}"/>
    <cellStyle name="Comma 3 18 4" xfId="750" xr:uid="{00000000-0005-0000-0000-00001E010000}"/>
    <cellStyle name="Comma 3 18 5" xfId="751" xr:uid="{00000000-0005-0000-0000-00001F010000}"/>
    <cellStyle name="Comma 3 18 6" xfId="752" xr:uid="{00000000-0005-0000-0000-000020010000}"/>
    <cellStyle name="Comma 3 18 7" xfId="753" xr:uid="{00000000-0005-0000-0000-000021010000}"/>
    <cellStyle name="Comma 3 18 8" xfId="754" xr:uid="{00000000-0005-0000-0000-000022010000}"/>
    <cellStyle name="Comma 3 18 9" xfId="755" xr:uid="{00000000-0005-0000-0000-000023010000}"/>
    <cellStyle name="Comma 3 19" xfId="274" xr:uid="{00000000-0005-0000-0000-000024010000}"/>
    <cellStyle name="Comma 3 19 10" xfId="756" xr:uid="{00000000-0005-0000-0000-000025010000}"/>
    <cellStyle name="Comma 3 19 11" xfId="757" xr:uid="{00000000-0005-0000-0000-000026010000}"/>
    <cellStyle name="Comma 3 19 12" xfId="758" xr:uid="{00000000-0005-0000-0000-000027010000}"/>
    <cellStyle name="Comma 3 19 13" xfId="759" xr:uid="{00000000-0005-0000-0000-000028010000}"/>
    <cellStyle name="Comma 3 19 14" xfId="760" xr:uid="{00000000-0005-0000-0000-000029010000}"/>
    <cellStyle name="Comma 3 19 15" xfId="761" xr:uid="{00000000-0005-0000-0000-00002A010000}"/>
    <cellStyle name="Comma 3 19 16" xfId="762" xr:uid="{00000000-0005-0000-0000-00002B010000}"/>
    <cellStyle name="Comma 3 19 17" xfId="763" xr:uid="{00000000-0005-0000-0000-00002C010000}"/>
    <cellStyle name="Comma 3 19 18" xfId="764" xr:uid="{00000000-0005-0000-0000-00002D010000}"/>
    <cellStyle name="Comma 3 19 19" xfId="765" xr:uid="{00000000-0005-0000-0000-00002E010000}"/>
    <cellStyle name="Comma 3 19 2" xfId="766" xr:uid="{00000000-0005-0000-0000-00002F010000}"/>
    <cellStyle name="Comma 3 19 20" xfId="767" xr:uid="{00000000-0005-0000-0000-000030010000}"/>
    <cellStyle name="Comma 3 19 21" xfId="768" xr:uid="{00000000-0005-0000-0000-000031010000}"/>
    <cellStyle name="Comma 3 19 3" xfId="769" xr:uid="{00000000-0005-0000-0000-000032010000}"/>
    <cellStyle name="Comma 3 19 4" xfId="770" xr:uid="{00000000-0005-0000-0000-000033010000}"/>
    <cellStyle name="Comma 3 19 5" xfId="771" xr:uid="{00000000-0005-0000-0000-000034010000}"/>
    <cellStyle name="Comma 3 19 6" xfId="772" xr:uid="{00000000-0005-0000-0000-000035010000}"/>
    <cellStyle name="Comma 3 19 7" xfId="773" xr:uid="{00000000-0005-0000-0000-000036010000}"/>
    <cellStyle name="Comma 3 19 8" xfId="774" xr:uid="{00000000-0005-0000-0000-000037010000}"/>
    <cellStyle name="Comma 3 19 9" xfId="775" xr:uid="{00000000-0005-0000-0000-000038010000}"/>
    <cellStyle name="Comma 3 2" xfId="224" xr:uid="{00000000-0005-0000-0000-000039010000}"/>
    <cellStyle name="Comma 3 2 10" xfId="776" xr:uid="{00000000-0005-0000-0000-00003A010000}"/>
    <cellStyle name="Comma 3 2 11" xfId="777" xr:uid="{00000000-0005-0000-0000-00003B010000}"/>
    <cellStyle name="Comma 3 2 12" xfId="778" xr:uid="{00000000-0005-0000-0000-00003C010000}"/>
    <cellStyle name="Comma 3 2 13" xfId="779" xr:uid="{00000000-0005-0000-0000-00003D010000}"/>
    <cellStyle name="Comma 3 2 14" xfId="780" xr:uid="{00000000-0005-0000-0000-00003E010000}"/>
    <cellStyle name="Comma 3 2 15" xfId="781" xr:uid="{00000000-0005-0000-0000-00003F010000}"/>
    <cellStyle name="Comma 3 2 16" xfId="782" xr:uid="{00000000-0005-0000-0000-000040010000}"/>
    <cellStyle name="Comma 3 2 17" xfId="783" xr:uid="{00000000-0005-0000-0000-000041010000}"/>
    <cellStyle name="Comma 3 2 18" xfId="784" xr:uid="{00000000-0005-0000-0000-000042010000}"/>
    <cellStyle name="Comma 3 2 19" xfId="785" xr:uid="{00000000-0005-0000-0000-000043010000}"/>
    <cellStyle name="Comma 3 2 2" xfId="786" xr:uid="{00000000-0005-0000-0000-000044010000}"/>
    <cellStyle name="Comma 3 2 20" xfId="787" xr:uid="{00000000-0005-0000-0000-000045010000}"/>
    <cellStyle name="Comma 3 2 21" xfId="788" xr:uid="{00000000-0005-0000-0000-000046010000}"/>
    <cellStyle name="Comma 3 2 3" xfId="789" xr:uid="{00000000-0005-0000-0000-000047010000}"/>
    <cellStyle name="Comma 3 2 4" xfId="790" xr:uid="{00000000-0005-0000-0000-000048010000}"/>
    <cellStyle name="Comma 3 2 5" xfId="791" xr:uid="{00000000-0005-0000-0000-000049010000}"/>
    <cellStyle name="Comma 3 2 6" xfId="792" xr:uid="{00000000-0005-0000-0000-00004A010000}"/>
    <cellStyle name="Comma 3 2 7" xfId="793" xr:uid="{00000000-0005-0000-0000-00004B010000}"/>
    <cellStyle name="Comma 3 2 8" xfId="794" xr:uid="{00000000-0005-0000-0000-00004C010000}"/>
    <cellStyle name="Comma 3 2 9" xfId="795" xr:uid="{00000000-0005-0000-0000-00004D010000}"/>
    <cellStyle name="Comma 3 20" xfId="275" xr:uid="{00000000-0005-0000-0000-00004E010000}"/>
    <cellStyle name="Comma 3 20 10" xfId="796" xr:uid="{00000000-0005-0000-0000-00004F010000}"/>
    <cellStyle name="Comma 3 20 11" xfId="797" xr:uid="{00000000-0005-0000-0000-000050010000}"/>
    <cellStyle name="Comma 3 20 12" xfId="798" xr:uid="{00000000-0005-0000-0000-000051010000}"/>
    <cellStyle name="Comma 3 20 13" xfId="799" xr:uid="{00000000-0005-0000-0000-000052010000}"/>
    <cellStyle name="Comma 3 20 14" xfId="800" xr:uid="{00000000-0005-0000-0000-000053010000}"/>
    <cellStyle name="Comma 3 20 15" xfId="801" xr:uid="{00000000-0005-0000-0000-000054010000}"/>
    <cellStyle name="Comma 3 20 16" xfId="802" xr:uid="{00000000-0005-0000-0000-000055010000}"/>
    <cellStyle name="Comma 3 20 17" xfId="803" xr:uid="{00000000-0005-0000-0000-000056010000}"/>
    <cellStyle name="Comma 3 20 18" xfId="804" xr:uid="{00000000-0005-0000-0000-000057010000}"/>
    <cellStyle name="Comma 3 20 19" xfId="805" xr:uid="{00000000-0005-0000-0000-000058010000}"/>
    <cellStyle name="Comma 3 20 2" xfId="806" xr:uid="{00000000-0005-0000-0000-000059010000}"/>
    <cellStyle name="Comma 3 20 20" xfId="807" xr:uid="{00000000-0005-0000-0000-00005A010000}"/>
    <cellStyle name="Comma 3 20 21" xfId="808" xr:uid="{00000000-0005-0000-0000-00005B010000}"/>
    <cellStyle name="Comma 3 20 3" xfId="809" xr:uid="{00000000-0005-0000-0000-00005C010000}"/>
    <cellStyle name="Comma 3 20 4" xfId="810" xr:uid="{00000000-0005-0000-0000-00005D010000}"/>
    <cellStyle name="Comma 3 20 5" xfId="811" xr:uid="{00000000-0005-0000-0000-00005E010000}"/>
    <cellStyle name="Comma 3 20 6" xfId="812" xr:uid="{00000000-0005-0000-0000-00005F010000}"/>
    <cellStyle name="Comma 3 20 7" xfId="813" xr:uid="{00000000-0005-0000-0000-000060010000}"/>
    <cellStyle name="Comma 3 20 8" xfId="814" xr:uid="{00000000-0005-0000-0000-000061010000}"/>
    <cellStyle name="Comma 3 20 9" xfId="815" xr:uid="{00000000-0005-0000-0000-000062010000}"/>
    <cellStyle name="Comma 3 21" xfId="276" xr:uid="{00000000-0005-0000-0000-000063010000}"/>
    <cellStyle name="Comma 3 21 10" xfId="816" xr:uid="{00000000-0005-0000-0000-000064010000}"/>
    <cellStyle name="Comma 3 21 11" xfId="817" xr:uid="{00000000-0005-0000-0000-000065010000}"/>
    <cellStyle name="Comma 3 21 12" xfId="818" xr:uid="{00000000-0005-0000-0000-000066010000}"/>
    <cellStyle name="Comma 3 21 13" xfId="819" xr:uid="{00000000-0005-0000-0000-000067010000}"/>
    <cellStyle name="Comma 3 21 14" xfId="820" xr:uid="{00000000-0005-0000-0000-000068010000}"/>
    <cellStyle name="Comma 3 21 15" xfId="821" xr:uid="{00000000-0005-0000-0000-000069010000}"/>
    <cellStyle name="Comma 3 21 16" xfId="822" xr:uid="{00000000-0005-0000-0000-00006A010000}"/>
    <cellStyle name="Comma 3 21 17" xfId="823" xr:uid="{00000000-0005-0000-0000-00006B010000}"/>
    <cellStyle name="Comma 3 21 18" xfId="824" xr:uid="{00000000-0005-0000-0000-00006C010000}"/>
    <cellStyle name="Comma 3 21 19" xfId="825" xr:uid="{00000000-0005-0000-0000-00006D010000}"/>
    <cellStyle name="Comma 3 21 2" xfId="826" xr:uid="{00000000-0005-0000-0000-00006E010000}"/>
    <cellStyle name="Comma 3 21 20" xfId="827" xr:uid="{00000000-0005-0000-0000-00006F010000}"/>
    <cellStyle name="Comma 3 21 21" xfId="828" xr:uid="{00000000-0005-0000-0000-000070010000}"/>
    <cellStyle name="Comma 3 21 3" xfId="829" xr:uid="{00000000-0005-0000-0000-000071010000}"/>
    <cellStyle name="Comma 3 21 4" xfId="830" xr:uid="{00000000-0005-0000-0000-000072010000}"/>
    <cellStyle name="Comma 3 21 5" xfId="831" xr:uid="{00000000-0005-0000-0000-000073010000}"/>
    <cellStyle name="Comma 3 21 6" xfId="832" xr:uid="{00000000-0005-0000-0000-000074010000}"/>
    <cellStyle name="Comma 3 21 7" xfId="833" xr:uid="{00000000-0005-0000-0000-000075010000}"/>
    <cellStyle name="Comma 3 21 8" xfId="834" xr:uid="{00000000-0005-0000-0000-000076010000}"/>
    <cellStyle name="Comma 3 21 9" xfId="835" xr:uid="{00000000-0005-0000-0000-000077010000}"/>
    <cellStyle name="Comma 3 22" xfId="277" xr:uid="{00000000-0005-0000-0000-000078010000}"/>
    <cellStyle name="Comma 3 22 10" xfId="836" xr:uid="{00000000-0005-0000-0000-000079010000}"/>
    <cellStyle name="Comma 3 22 11" xfId="837" xr:uid="{00000000-0005-0000-0000-00007A010000}"/>
    <cellStyle name="Comma 3 22 12" xfId="838" xr:uid="{00000000-0005-0000-0000-00007B010000}"/>
    <cellStyle name="Comma 3 22 13" xfId="839" xr:uid="{00000000-0005-0000-0000-00007C010000}"/>
    <cellStyle name="Comma 3 22 14" xfId="840" xr:uid="{00000000-0005-0000-0000-00007D010000}"/>
    <cellStyle name="Comma 3 22 15" xfId="841" xr:uid="{00000000-0005-0000-0000-00007E010000}"/>
    <cellStyle name="Comma 3 22 16" xfId="842" xr:uid="{00000000-0005-0000-0000-00007F010000}"/>
    <cellStyle name="Comma 3 22 17" xfId="843" xr:uid="{00000000-0005-0000-0000-000080010000}"/>
    <cellStyle name="Comma 3 22 18" xfId="844" xr:uid="{00000000-0005-0000-0000-000081010000}"/>
    <cellStyle name="Comma 3 22 19" xfId="845" xr:uid="{00000000-0005-0000-0000-000082010000}"/>
    <cellStyle name="Comma 3 22 2" xfId="846" xr:uid="{00000000-0005-0000-0000-000083010000}"/>
    <cellStyle name="Comma 3 22 20" xfId="847" xr:uid="{00000000-0005-0000-0000-000084010000}"/>
    <cellStyle name="Comma 3 22 21" xfId="848" xr:uid="{00000000-0005-0000-0000-000085010000}"/>
    <cellStyle name="Comma 3 22 3" xfId="849" xr:uid="{00000000-0005-0000-0000-000086010000}"/>
    <cellStyle name="Comma 3 22 4" xfId="850" xr:uid="{00000000-0005-0000-0000-000087010000}"/>
    <cellStyle name="Comma 3 22 5" xfId="851" xr:uid="{00000000-0005-0000-0000-000088010000}"/>
    <cellStyle name="Comma 3 22 6" xfId="852" xr:uid="{00000000-0005-0000-0000-000089010000}"/>
    <cellStyle name="Comma 3 22 7" xfId="853" xr:uid="{00000000-0005-0000-0000-00008A010000}"/>
    <cellStyle name="Comma 3 22 8" xfId="854" xr:uid="{00000000-0005-0000-0000-00008B010000}"/>
    <cellStyle name="Comma 3 22 9" xfId="855" xr:uid="{00000000-0005-0000-0000-00008C010000}"/>
    <cellStyle name="Comma 3 23" xfId="278" xr:uid="{00000000-0005-0000-0000-00008D010000}"/>
    <cellStyle name="Comma 3 23 10" xfId="856" xr:uid="{00000000-0005-0000-0000-00008E010000}"/>
    <cellStyle name="Comma 3 23 11" xfId="857" xr:uid="{00000000-0005-0000-0000-00008F010000}"/>
    <cellStyle name="Comma 3 23 12" xfId="858" xr:uid="{00000000-0005-0000-0000-000090010000}"/>
    <cellStyle name="Comma 3 23 13" xfId="859" xr:uid="{00000000-0005-0000-0000-000091010000}"/>
    <cellStyle name="Comma 3 23 14" xfId="860" xr:uid="{00000000-0005-0000-0000-000092010000}"/>
    <cellStyle name="Comma 3 23 15" xfId="861" xr:uid="{00000000-0005-0000-0000-000093010000}"/>
    <cellStyle name="Comma 3 23 16" xfId="862" xr:uid="{00000000-0005-0000-0000-000094010000}"/>
    <cellStyle name="Comma 3 23 17" xfId="863" xr:uid="{00000000-0005-0000-0000-000095010000}"/>
    <cellStyle name="Comma 3 23 18" xfId="864" xr:uid="{00000000-0005-0000-0000-000096010000}"/>
    <cellStyle name="Comma 3 23 19" xfId="865" xr:uid="{00000000-0005-0000-0000-000097010000}"/>
    <cellStyle name="Comma 3 23 2" xfId="866" xr:uid="{00000000-0005-0000-0000-000098010000}"/>
    <cellStyle name="Comma 3 23 20" xfId="867" xr:uid="{00000000-0005-0000-0000-000099010000}"/>
    <cellStyle name="Comma 3 23 21" xfId="868" xr:uid="{00000000-0005-0000-0000-00009A010000}"/>
    <cellStyle name="Comma 3 23 3" xfId="869" xr:uid="{00000000-0005-0000-0000-00009B010000}"/>
    <cellStyle name="Comma 3 23 4" xfId="870" xr:uid="{00000000-0005-0000-0000-00009C010000}"/>
    <cellStyle name="Comma 3 23 5" xfId="871" xr:uid="{00000000-0005-0000-0000-00009D010000}"/>
    <cellStyle name="Comma 3 23 6" xfId="872" xr:uid="{00000000-0005-0000-0000-00009E010000}"/>
    <cellStyle name="Comma 3 23 7" xfId="873" xr:uid="{00000000-0005-0000-0000-00009F010000}"/>
    <cellStyle name="Comma 3 23 8" xfId="874" xr:uid="{00000000-0005-0000-0000-0000A0010000}"/>
    <cellStyle name="Comma 3 23 9" xfId="875" xr:uid="{00000000-0005-0000-0000-0000A1010000}"/>
    <cellStyle name="Comma 3 24" xfId="279" xr:uid="{00000000-0005-0000-0000-0000A2010000}"/>
    <cellStyle name="Comma 3 24 10" xfId="876" xr:uid="{00000000-0005-0000-0000-0000A3010000}"/>
    <cellStyle name="Comma 3 24 11" xfId="877" xr:uid="{00000000-0005-0000-0000-0000A4010000}"/>
    <cellStyle name="Comma 3 24 12" xfId="878" xr:uid="{00000000-0005-0000-0000-0000A5010000}"/>
    <cellStyle name="Comma 3 24 13" xfId="879" xr:uid="{00000000-0005-0000-0000-0000A6010000}"/>
    <cellStyle name="Comma 3 24 14" xfId="880" xr:uid="{00000000-0005-0000-0000-0000A7010000}"/>
    <cellStyle name="Comma 3 24 15" xfId="881" xr:uid="{00000000-0005-0000-0000-0000A8010000}"/>
    <cellStyle name="Comma 3 24 16" xfId="882" xr:uid="{00000000-0005-0000-0000-0000A9010000}"/>
    <cellStyle name="Comma 3 24 17" xfId="883" xr:uid="{00000000-0005-0000-0000-0000AA010000}"/>
    <cellStyle name="Comma 3 24 18" xfId="884" xr:uid="{00000000-0005-0000-0000-0000AB010000}"/>
    <cellStyle name="Comma 3 24 19" xfId="885" xr:uid="{00000000-0005-0000-0000-0000AC010000}"/>
    <cellStyle name="Comma 3 24 2" xfId="886" xr:uid="{00000000-0005-0000-0000-0000AD010000}"/>
    <cellStyle name="Comma 3 24 20" xfId="887" xr:uid="{00000000-0005-0000-0000-0000AE010000}"/>
    <cellStyle name="Comma 3 24 21" xfId="888" xr:uid="{00000000-0005-0000-0000-0000AF010000}"/>
    <cellStyle name="Comma 3 24 3" xfId="889" xr:uid="{00000000-0005-0000-0000-0000B0010000}"/>
    <cellStyle name="Comma 3 24 4" xfId="890" xr:uid="{00000000-0005-0000-0000-0000B1010000}"/>
    <cellStyle name="Comma 3 24 5" xfId="891" xr:uid="{00000000-0005-0000-0000-0000B2010000}"/>
    <cellStyle name="Comma 3 24 6" xfId="892" xr:uid="{00000000-0005-0000-0000-0000B3010000}"/>
    <cellStyle name="Comma 3 24 7" xfId="893" xr:uid="{00000000-0005-0000-0000-0000B4010000}"/>
    <cellStyle name="Comma 3 24 8" xfId="894" xr:uid="{00000000-0005-0000-0000-0000B5010000}"/>
    <cellStyle name="Comma 3 24 9" xfId="895" xr:uid="{00000000-0005-0000-0000-0000B6010000}"/>
    <cellStyle name="Comma 3 25" xfId="280" xr:uid="{00000000-0005-0000-0000-0000B7010000}"/>
    <cellStyle name="Comma 3 25 10" xfId="896" xr:uid="{00000000-0005-0000-0000-0000B8010000}"/>
    <cellStyle name="Comma 3 25 11" xfId="897" xr:uid="{00000000-0005-0000-0000-0000B9010000}"/>
    <cellStyle name="Comma 3 25 12" xfId="898" xr:uid="{00000000-0005-0000-0000-0000BA010000}"/>
    <cellStyle name="Comma 3 25 13" xfId="899" xr:uid="{00000000-0005-0000-0000-0000BB010000}"/>
    <cellStyle name="Comma 3 25 14" xfId="900" xr:uid="{00000000-0005-0000-0000-0000BC010000}"/>
    <cellStyle name="Comma 3 25 15" xfId="901" xr:uid="{00000000-0005-0000-0000-0000BD010000}"/>
    <cellStyle name="Comma 3 25 16" xfId="902" xr:uid="{00000000-0005-0000-0000-0000BE010000}"/>
    <cellStyle name="Comma 3 25 17" xfId="903" xr:uid="{00000000-0005-0000-0000-0000BF010000}"/>
    <cellStyle name="Comma 3 25 18" xfId="904" xr:uid="{00000000-0005-0000-0000-0000C0010000}"/>
    <cellStyle name="Comma 3 25 19" xfId="905" xr:uid="{00000000-0005-0000-0000-0000C1010000}"/>
    <cellStyle name="Comma 3 25 2" xfId="906" xr:uid="{00000000-0005-0000-0000-0000C2010000}"/>
    <cellStyle name="Comma 3 25 20" xfId="907" xr:uid="{00000000-0005-0000-0000-0000C3010000}"/>
    <cellStyle name="Comma 3 25 21" xfId="908" xr:uid="{00000000-0005-0000-0000-0000C4010000}"/>
    <cellStyle name="Comma 3 25 3" xfId="909" xr:uid="{00000000-0005-0000-0000-0000C5010000}"/>
    <cellStyle name="Comma 3 25 4" xfId="910" xr:uid="{00000000-0005-0000-0000-0000C6010000}"/>
    <cellStyle name="Comma 3 25 5" xfId="911" xr:uid="{00000000-0005-0000-0000-0000C7010000}"/>
    <cellStyle name="Comma 3 25 6" xfId="912" xr:uid="{00000000-0005-0000-0000-0000C8010000}"/>
    <cellStyle name="Comma 3 25 7" xfId="913" xr:uid="{00000000-0005-0000-0000-0000C9010000}"/>
    <cellStyle name="Comma 3 25 8" xfId="914" xr:uid="{00000000-0005-0000-0000-0000CA010000}"/>
    <cellStyle name="Comma 3 25 9" xfId="915" xr:uid="{00000000-0005-0000-0000-0000CB010000}"/>
    <cellStyle name="Comma 3 26" xfId="281" xr:uid="{00000000-0005-0000-0000-0000CC010000}"/>
    <cellStyle name="Comma 3 26 10" xfId="916" xr:uid="{00000000-0005-0000-0000-0000CD010000}"/>
    <cellStyle name="Comma 3 26 11" xfId="917" xr:uid="{00000000-0005-0000-0000-0000CE010000}"/>
    <cellStyle name="Comma 3 26 12" xfId="918" xr:uid="{00000000-0005-0000-0000-0000CF010000}"/>
    <cellStyle name="Comma 3 26 13" xfId="919" xr:uid="{00000000-0005-0000-0000-0000D0010000}"/>
    <cellStyle name="Comma 3 26 14" xfId="920" xr:uid="{00000000-0005-0000-0000-0000D1010000}"/>
    <cellStyle name="Comma 3 26 15" xfId="921" xr:uid="{00000000-0005-0000-0000-0000D2010000}"/>
    <cellStyle name="Comma 3 26 16" xfId="922" xr:uid="{00000000-0005-0000-0000-0000D3010000}"/>
    <cellStyle name="Comma 3 26 17" xfId="923" xr:uid="{00000000-0005-0000-0000-0000D4010000}"/>
    <cellStyle name="Comma 3 26 18" xfId="924" xr:uid="{00000000-0005-0000-0000-0000D5010000}"/>
    <cellStyle name="Comma 3 26 19" xfId="925" xr:uid="{00000000-0005-0000-0000-0000D6010000}"/>
    <cellStyle name="Comma 3 26 2" xfId="926" xr:uid="{00000000-0005-0000-0000-0000D7010000}"/>
    <cellStyle name="Comma 3 26 20" xfId="927" xr:uid="{00000000-0005-0000-0000-0000D8010000}"/>
    <cellStyle name="Comma 3 26 21" xfId="928" xr:uid="{00000000-0005-0000-0000-0000D9010000}"/>
    <cellStyle name="Comma 3 26 3" xfId="929" xr:uid="{00000000-0005-0000-0000-0000DA010000}"/>
    <cellStyle name="Comma 3 26 4" xfId="930" xr:uid="{00000000-0005-0000-0000-0000DB010000}"/>
    <cellStyle name="Comma 3 26 5" xfId="931" xr:uid="{00000000-0005-0000-0000-0000DC010000}"/>
    <cellStyle name="Comma 3 26 6" xfId="932" xr:uid="{00000000-0005-0000-0000-0000DD010000}"/>
    <cellStyle name="Comma 3 26 7" xfId="933" xr:uid="{00000000-0005-0000-0000-0000DE010000}"/>
    <cellStyle name="Comma 3 26 8" xfId="934" xr:uid="{00000000-0005-0000-0000-0000DF010000}"/>
    <cellStyle name="Comma 3 26 9" xfId="935" xr:uid="{00000000-0005-0000-0000-0000E0010000}"/>
    <cellStyle name="Comma 3 27" xfId="282" xr:uid="{00000000-0005-0000-0000-0000E1010000}"/>
    <cellStyle name="Comma 3 27 10" xfId="936" xr:uid="{00000000-0005-0000-0000-0000E2010000}"/>
    <cellStyle name="Comma 3 27 11" xfId="937" xr:uid="{00000000-0005-0000-0000-0000E3010000}"/>
    <cellStyle name="Comma 3 27 12" xfId="938" xr:uid="{00000000-0005-0000-0000-0000E4010000}"/>
    <cellStyle name="Comma 3 27 13" xfId="939" xr:uid="{00000000-0005-0000-0000-0000E5010000}"/>
    <cellStyle name="Comma 3 27 14" xfId="940" xr:uid="{00000000-0005-0000-0000-0000E6010000}"/>
    <cellStyle name="Comma 3 27 15" xfId="941" xr:uid="{00000000-0005-0000-0000-0000E7010000}"/>
    <cellStyle name="Comma 3 27 16" xfId="942" xr:uid="{00000000-0005-0000-0000-0000E8010000}"/>
    <cellStyle name="Comma 3 27 17" xfId="943" xr:uid="{00000000-0005-0000-0000-0000E9010000}"/>
    <cellStyle name="Comma 3 27 18" xfId="944" xr:uid="{00000000-0005-0000-0000-0000EA010000}"/>
    <cellStyle name="Comma 3 27 19" xfId="945" xr:uid="{00000000-0005-0000-0000-0000EB010000}"/>
    <cellStyle name="Comma 3 27 2" xfId="946" xr:uid="{00000000-0005-0000-0000-0000EC010000}"/>
    <cellStyle name="Comma 3 27 20" xfId="947" xr:uid="{00000000-0005-0000-0000-0000ED010000}"/>
    <cellStyle name="Comma 3 27 21" xfId="948" xr:uid="{00000000-0005-0000-0000-0000EE010000}"/>
    <cellStyle name="Comma 3 27 3" xfId="949" xr:uid="{00000000-0005-0000-0000-0000EF010000}"/>
    <cellStyle name="Comma 3 27 4" xfId="950" xr:uid="{00000000-0005-0000-0000-0000F0010000}"/>
    <cellStyle name="Comma 3 27 5" xfId="951" xr:uid="{00000000-0005-0000-0000-0000F1010000}"/>
    <cellStyle name="Comma 3 27 6" xfId="952" xr:uid="{00000000-0005-0000-0000-0000F2010000}"/>
    <cellStyle name="Comma 3 27 7" xfId="953" xr:uid="{00000000-0005-0000-0000-0000F3010000}"/>
    <cellStyle name="Comma 3 27 8" xfId="954" xr:uid="{00000000-0005-0000-0000-0000F4010000}"/>
    <cellStyle name="Comma 3 27 9" xfId="955" xr:uid="{00000000-0005-0000-0000-0000F5010000}"/>
    <cellStyle name="Comma 3 28" xfId="283" xr:uid="{00000000-0005-0000-0000-0000F6010000}"/>
    <cellStyle name="Comma 3 28 10" xfId="956" xr:uid="{00000000-0005-0000-0000-0000F7010000}"/>
    <cellStyle name="Comma 3 28 11" xfId="957" xr:uid="{00000000-0005-0000-0000-0000F8010000}"/>
    <cellStyle name="Comma 3 28 12" xfId="958" xr:uid="{00000000-0005-0000-0000-0000F9010000}"/>
    <cellStyle name="Comma 3 28 13" xfId="959" xr:uid="{00000000-0005-0000-0000-0000FA010000}"/>
    <cellStyle name="Comma 3 28 14" xfId="960" xr:uid="{00000000-0005-0000-0000-0000FB010000}"/>
    <cellStyle name="Comma 3 28 15" xfId="961" xr:uid="{00000000-0005-0000-0000-0000FC010000}"/>
    <cellStyle name="Comma 3 28 16" xfId="962" xr:uid="{00000000-0005-0000-0000-0000FD010000}"/>
    <cellStyle name="Comma 3 28 17" xfId="963" xr:uid="{00000000-0005-0000-0000-0000FE010000}"/>
    <cellStyle name="Comma 3 28 18" xfId="964" xr:uid="{00000000-0005-0000-0000-0000FF010000}"/>
    <cellStyle name="Comma 3 28 19" xfId="965" xr:uid="{00000000-0005-0000-0000-000000020000}"/>
    <cellStyle name="Comma 3 28 2" xfId="966" xr:uid="{00000000-0005-0000-0000-000001020000}"/>
    <cellStyle name="Comma 3 28 20" xfId="967" xr:uid="{00000000-0005-0000-0000-000002020000}"/>
    <cellStyle name="Comma 3 28 21" xfId="968" xr:uid="{00000000-0005-0000-0000-000003020000}"/>
    <cellStyle name="Comma 3 28 3" xfId="969" xr:uid="{00000000-0005-0000-0000-000004020000}"/>
    <cellStyle name="Comma 3 28 4" xfId="970" xr:uid="{00000000-0005-0000-0000-000005020000}"/>
    <cellStyle name="Comma 3 28 5" xfId="971" xr:uid="{00000000-0005-0000-0000-000006020000}"/>
    <cellStyle name="Comma 3 28 6" xfId="972" xr:uid="{00000000-0005-0000-0000-000007020000}"/>
    <cellStyle name="Comma 3 28 7" xfId="973" xr:uid="{00000000-0005-0000-0000-000008020000}"/>
    <cellStyle name="Comma 3 28 8" xfId="974" xr:uid="{00000000-0005-0000-0000-000009020000}"/>
    <cellStyle name="Comma 3 28 9" xfId="975" xr:uid="{00000000-0005-0000-0000-00000A020000}"/>
    <cellStyle name="Comma 3 29" xfId="284" xr:uid="{00000000-0005-0000-0000-00000B020000}"/>
    <cellStyle name="Comma 3 29 10" xfId="976" xr:uid="{00000000-0005-0000-0000-00000C020000}"/>
    <cellStyle name="Comma 3 29 11" xfId="977" xr:uid="{00000000-0005-0000-0000-00000D020000}"/>
    <cellStyle name="Comma 3 29 12" xfId="978" xr:uid="{00000000-0005-0000-0000-00000E020000}"/>
    <cellStyle name="Comma 3 29 13" xfId="979" xr:uid="{00000000-0005-0000-0000-00000F020000}"/>
    <cellStyle name="Comma 3 29 14" xfId="980" xr:uid="{00000000-0005-0000-0000-000010020000}"/>
    <cellStyle name="Comma 3 29 15" xfId="981" xr:uid="{00000000-0005-0000-0000-000011020000}"/>
    <cellStyle name="Comma 3 29 16" xfId="982" xr:uid="{00000000-0005-0000-0000-000012020000}"/>
    <cellStyle name="Comma 3 29 17" xfId="983" xr:uid="{00000000-0005-0000-0000-000013020000}"/>
    <cellStyle name="Comma 3 29 18" xfId="984" xr:uid="{00000000-0005-0000-0000-000014020000}"/>
    <cellStyle name="Comma 3 29 19" xfId="985" xr:uid="{00000000-0005-0000-0000-000015020000}"/>
    <cellStyle name="Comma 3 29 2" xfId="986" xr:uid="{00000000-0005-0000-0000-000016020000}"/>
    <cellStyle name="Comma 3 29 20" xfId="987" xr:uid="{00000000-0005-0000-0000-000017020000}"/>
    <cellStyle name="Comma 3 29 21" xfId="988" xr:uid="{00000000-0005-0000-0000-000018020000}"/>
    <cellStyle name="Comma 3 29 3" xfId="989" xr:uid="{00000000-0005-0000-0000-000019020000}"/>
    <cellStyle name="Comma 3 29 4" xfId="990" xr:uid="{00000000-0005-0000-0000-00001A020000}"/>
    <cellStyle name="Comma 3 29 5" xfId="991" xr:uid="{00000000-0005-0000-0000-00001B020000}"/>
    <cellStyle name="Comma 3 29 6" xfId="992" xr:uid="{00000000-0005-0000-0000-00001C020000}"/>
    <cellStyle name="Comma 3 29 7" xfId="993" xr:uid="{00000000-0005-0000-0000-00001D020000}"/>
    <cellStyle name="Comma 3 29 8" xfId="994" xr:uid="{00000000-0005-0000-0000-00001E020000}"/>
    <cellStyle name="Comma 3 29 9" xfId="995" xr:uid="{00000000-0005-0000-0000-00001F020000}"/>
    <cellStyle name="Comma 3 3" xfId="225" xr:uid="{00000000-0005-0000-0000-000020020000}"/>
    <cellStyle name="Comma 3 3 10" xfId="996" xr:uid="{00000000-0005-0000-0000-000021020000}"/>
    <cellStyle name="Comma 3 3 11" xfId="997" xr:uid="{00000000-0005-0000-0000-000022020000}"/>
    <cellStyle name="Comma 3 3 12" xfId="998" xr:uid="{00000000-0005-0000-0000-000023020000}"/>
    <cellStyle name="Comma 3 3 13" xfId="999" xr:uid="{00000000-0005-0000-0000-000024020000}"/>
    <cellStyle name="Comma 3 3 14" xfId="1000" xr:uid="{00000000-0005-0000-0000-000025020000}"/>
    <cellStyle name="Comma 3 3 15" xfId="1001" xr:uid="{00000000-0005-0000-0000-000026020000}"/>
    <cellStyle name="Comma 3 3 16" xfId="1002" xr:uid="{00000000-0005-0000-0000-000027020000}"/>
    <cellStyle name="Comma 3 3 17" xfId="1003" xr:uid="{00000000-0005-0000-0000-000028020000}"/>
    <cellStyle name="Comma 3 3 18" xfId="1004" xr:uid="{00000000-0005-0000-0000-000029020000}"/>
    <cellStyle name="Comma 3 3 19" xfId="1005" xr:uid="{00000000-0005-0000-0000-00002A020000}"/>
    <cellStyle name="Comma 3 3 2" xfId="1006" xr:uid="{00000000-0005-0000-0000-00002B020000}"/>
    <cellStyle name="Comma 3 3 20" xfId="1007" xr:uid="{00000000-0005-0000-0000-00002C020000}"/>
    <cellStyle name="Comma 3 3 21" xfId="1008" xr:uid="{00000000-0005-0000-0000-00002D020000}"/>
    <cellStyle name="Comma 3 3 3" xfId="1009" xr:uid="{00000000-0005-0000-0000-00002E020000}"/>
    <cellStyle name="Comma 3 3 4" xfId="1010" xr:uid="{00000000-0005-0000-0000-00002F020000}"/>
    <cellStyle name="Comma 3 3 5" xfId="1011" xr:uid="{00000000-0005-0000-0000-000030020000}"/>
    <cellStyle name="Comma 3 3 6" xfId="1012" xr:uid="{00000000-0005-0000-0000-000031020000}"/>
    <cellStyle name="Comma 3 3 7" xfId="1013" xr:uid="{00000000-0005-0000-0000-000032020000}"/>
    <cellStyle name="Comma 3 3 8" xfId="1014" xr:uid="{00000000-0005-0000-0000-000033020000}"/>
    <cellStyle name="Comma 3 3 9" xfId="1015" xr:uid="{00000000-0005-0000-0000-000034020000}"/>
    <cellStyle name="Comma 3 30" xfId="285" xr:uid="{00000000-0005-0000-0000-000035020000}"/>
    <cellStyle name="Comma 3 30 10" xfId="1016" xr:uid="{00000000-0005-0000-0000-000036020000}"/>
    <cellStyle name="Comma 3 30 11" xfId="1017" xr:uid="{00000000-0005-0000-0000-000037020000}"/>
    <cellStyle name="Comma 3 30 12" xfId="1018" xr:uid="{00000000-0005-0000-0000-000038020000}"/>
    <cellStyle name="Comma 3 30 13" xfId="1019" xr:uid="{00000000-0005-0000-0000-000039020000}"/>
    <cellStyle name="Comma 3 30 14" xfId="1020" xr:uid="{00000000-0005-0000-0000-00003A020000}"/>
    <cellStyle name="Comma 3 30 15" xfId="1021" xr:uid="{00000000-0005-0000-0000-00003B020000}"/>
    <cellStyle name="Comma 3 30 16" xfId="1022" xr:uid="{00000000-0005-0000-0000-00003C020000}"/>
    <cellStyle name="Comma 3 30 17" xfId="1023" xr:uid="{00000000-0005-0000-0000-00003D020000}"/>
    <cellStyle name="Comma 3 30 18" xfId="1024" xr:uid="{00000000-0005-0000-0000-00003E020000}"/>
    <cellStyle name="Comma 3 30 19" xfId="1025" xr:uid="{00000000-0005-0000-0000-00003F020000}"/>
    <cellStyle name="Comma 3 30 2" xfId="1026" xr:uid="{00000000-0005-0000-0000-000040020000}"/>
    <cellStyle name="Comma 3 30 20" xfId="1027" xr:uid="{00000000-0005-0000-0000-000041020000}"/>
    <cellStyle name="Comma 3 30 21" xfId="1028" xr:uid="{00000000-0005-0000-0000-000042020000}"/>
    <cellStyle name="Comma 3 30 3" xfId="1029" xr:uid="{00000000-0005-0000-0000-000043020000}"/>
    <cellStyle name="Comma 3 30 4" xfId="1030" xr:uid="{00000000-0005-0000-0000-000044020000}"/>
    <cellStyle name="Comma 3 30 5" xfId="1031" xr:uid="{00000000-0005-0000-0000-000045020000}"/>
    <cellStyle name="Comma 3 30 6" xfId="1032" xr:uid="{00000000-0005-0000-0000-000046020000}"/>
    <cellStyle name="Comma 3 30 7" xfId="1033" xr:uid="{00000000-0005-0000-0000-000047020000}"/>
    <cellStyle name="Comma 3 30 8" xfId="1034" xr:uid="{00000000-0005-0000-0000-000048020000}"/>
    <cellStyle name="Comma 3 30 9" xfId="1035" xr:uid="{00000000-0005-0000-0000-000049020000}"/>
    <cellStyle name="Comma 3 31" xfId="286" xr:uid="{00000000-0005-0000-0000-00004A020000}"/>
    <cellStyle name="Comma 3 31 10" xfId="1036" xr:uid="{00000000-0005-0000-0000-00004B020000}"/>
    <cellStyle name="Comma 3 31 11" xfId="1037" xr:uid="{00000000-0005-0000-0000-00004C020000}"/>
    <cellStyle name="Comma 3 31 12" xfId="1038" xr:uid="{00000000-0005-0000-0000-00004D020000}"/>
    <cellStyle name="Comma 3 31 13" xfId="1039" xr:uid="{00000000-0005-0000-0000-00004E020000}"/>
    <cellStyle name="Comma 3 31 14" xfId="1040" xr:uid="{00000000-0005-0000-0000-00004F020000}"/>
    <cellStyle name="Comma 3 31 15" xfId="1041" xr:uid="{00000000-0005-0000-0000-000050020000}"/>
    <cellStyle name="Comma 3 31 16" xfId="1042" xr:uid="{00000000-0005-0000-0000-000051020000}"/>
    <cellStyle name="Comma 3 31 17" xfId="1043" xr:uid="{00000000-0005-0000-0000-000052020000}"/>
    <cellStyle name="Comma 3 31 18" xfId="1044" xr:uid="{00000000-0005-0000-0000-000053020000}"/>
    <cellStyle name="Comma 3 31 19" xfId="1045" xr:uid="{00000000-0005-0000-0000-000054020000}"/>
    <cellStyle name="Comma 3 31 2" xfId="1046" xr:uid="{00000000-0005-0000-0000-000055020000}"/>
    <cellStyle name="Comma 3 31 20" xfId="1047" xr:uid="{00000000-0005-0000-0000-000056020000}"/>
    <cellStyle name="Comma 3 31 21" xfId="1048" xr:uid="{00000000-0005-0000-0000-000057020000}"/>
    <cellStyle name="Comma 3 31 3" xfId="1049" xr:uid="{00000000-0005-0000-0000-000058020000}"/>
    <cellStyle name="Comma 3 31 4" xfId="1050" xr:uid="{00000000-0005-0000-0000-000059020000}"/>
    <cellStyle name="Comma 3 31 5" xfId="1051" xr:uid="{00000000-0005-0000-0000-00005A020000}"/>
    <cellStyle name="Comma 3 31 6" xfId="1052" xr:uid="{00000000-0005-0000-0000-00005B020000}"/>
    <cellStyle name="Comma 3 31 7" xfId="1053" xr:uid="{00000000-0005-0000-0000-00005C020000}"/>
    <cellStyle name="Comma 3 31 8" xfId="1054" xr:uid="{00000000-0005-0000-0000-00005D020000}"/>
    <cellStyle name="Comma 3 31 9" xfId="1055" xr:uid="{00000000-0005-0000-0000-00005E020000}"/>
    <cellStyle name="Comma 3 32" xfId="287" xr:uid="{00000000-0005-0000-0000-00005F020000}"/>
    <cellStyle name="Comma 3 32 10" xfId="1056" xr:uid="{00000000-0005-0000-0000-000060020000}"/>
    <cellStyle name="Comma 3 32 11" xfId="1057" xr:uid="{00000000-0005-0000-0000-000061020000}"/>
    <cellStyle name="Comma 3 32 12" xfId="1058" xr:uid="{00000000-0005-0000-0000-000062020000}"/>
    <cellStyle name="Comma 3 32 13" xfId="1059" xr:uid="{00000000-0005-0000-0000-000063020000}"/>
    <cellStyle name="Comma 3 32 14" xfId="1060" xr:uid="{00000000-0005-0000-0000-000064020000}"/>
    <cellStyle name="Comma 3 32 15" xfId="1061" xr:uid="{00000000-0005-0000-0000-000065020000}"/>
    <cellStyle name="Comma 3 32 16" xfId="1062" xr:uid="{00000000-0005-0000-0000-000066020000}"/>
    <cellStyle name="Comma 3 32 17" xfId="1063" xr:uid="{00000000-0005-0000-0000-000067020000}"/>
    <cellStyle name="Comma 3 32 18" xfId="1064" xr:uid="{00000000-0005-0000-0000-000068020000}"/>
    <cellStyle name="Comma 3 32 19" xfId="1065" xr:uid="{00000000-0005-0000-0000-000069020000}"/>
    <cellStyle name="Comma 3 32 2" xfId="1066" xr:uid="{00000000-0005-0000-0000-00006A020000}"/>
    <cellStyle name="Comma 3 32 20" xfId="1067" xr:uid="{00000000-0005-0000-0000-00006B020000}"/>
    <cellStyle name="Comma 3 32 21" xfId="1068" xr:uid="{00000000-0005-0000-0000-00006C020000}"/>
    <cellStyle name="Comma 3 32 3" xfId="1069" xr:uid="{00000000-0005-0000-0000-00006D020000}"/>
    <cellStyle name="Comma 3 32 4" xfId="1070" xr:uid="{00000000-0005-0000-0000-00006E020000}"/>
    <cellStyle name="Comma 3 32 5" xfId="1071" xr:uid="{00000000-0005-0000-0000-00006F020000}"/>
    <cellStyle name="Comma 3 32 6" xfId="1072" xr:uid="{00000000-0005-0000-0000-000070020000}"/>
    <cellStyle name="Comma 3 32 7" xfId="1073" xr:uid="{00000000-0005-0000-0000-000071020000}"/>
    <cellStyle name="Comma 3 32 8" xfId="1074" xr:uid="{00000000-0005-0000-0000-000072020000}"/>
    <cellStyle name="Comma 3 32 9" xfId="1075" xr:uid="{00000000-0005-0000-0000-000073020000}"/>
    <cellStyle name="Comma 3 33" xfId="288" xr:uid="{00000000-0005-0000-0000-000074020000}"/>
    <cellStyle name="Comma 3 33 10" xfId="1076" xr:uid="{00000000-0005-0000-0000-000075020000}"/>
    <cellStyle name="Comma 3 33 11" xfId="1077" xr:uid="{00000000-0005-0000-0000-000076020000}"/>
    <cellStyle name="Comma 3 33 12" xfId="1078" xr:uid="{00000000-0005-0000-0000-000077020000}"/>
    <cellStyle name="Comma 3 33 13" xfId="1079" xr:uid="{00000000-0005-0000-0000-000078020000}"/>
    <cellStyle name="Comma 3 33 14" xfId="1080" xr:uid="{00000000-0005-0000-0000-000079020000}"/>
    <cellStyle name="Comma 3 33 15" xfId="1081" xr:uid="{00000000-0005-0000-0000-00007A020000}"/>
    <cellStyle name="Comma 3 33 16" xfId="1082" xr:uid="{00000000-0005-0000-0000-00007B020000}"/>
    <cellStyle name="Comma 3 33 17" xfId="1083" xr:uid="{00000000-0005-0000-0000-00007C020000}"/>
    <cellStyle name="Comma 3 33 18" xfId="1084" xr:uid="{00000000-0005-0000-0000-00007D020000}"/>
    <cellStyle name="Comma 3 33 19" xfId="1085" xr:uid="{00000000-0005-0000-0000-00007E020000}"/>
    <cellStyle name="Comma 3 33 2" xfId="1086" xr:uid="{00000000-0005-0000-0000-00007F020000}"/>
    <cellStyle name="Comma 3 33 20" xfId="1087" xr:uid="{00000000-0005-0000-0000-000080020000}"/>
    <cellStyle name="Comma 3 33 21" xfId="1088" xr:uid="{00000000-0005-0000-0000-000081020000}"/>
    <cellStyle name="Comma 3 33 3" xfId="1089" xr:uid="{00000000-0005-0000-0000-000082020000}"/>
    <cellStyle name="Comma 3 33 4" xfId="1090" xr:uid="{00000000-0005-0000-0000-000083020000}"/>
    <cellStyle name="Comma 3 33 5" xfId="1091" xr:uid="{00000000-0005-0000-0000-000084020000}"/>
    <cellStyle name="Comma 3 33 6" xfId="1092" xr:uid="{00000000-0005-0000-0000-000085020000}"/>
    <cellStyle name="Comma 3 33 7" xfId="1093" xr:uid="{00000000-0005-0000-0000-000086020000}"/>
    <cellStyle name="Comma 3 33 8" xfId="1094" xr:uid="{00000000-0005-0000-0000-000087020000}"/>
    <cellStyle name="Comma 3 33 9" xfId="1095" xr:uid="{00000000-0005-0000-0000-000088020000}"/>
    <cellStyle name="Comma 3 34" xfId="289" xr:uid="{00000000-0005-0000-0000-000089020000}"/>
    <cellStyle name="Comma 3 34 10" xfId="1096" xr:uid="{00000000-0005-0000-0000-00008A020000}"/>
    <cellStyle name="Comma 3 34 11" xfId="1097" xr:uid="{00000000-0005-0000-0000-00008B020000}"/>
    <cellStyle name="Comma 3 34 12" xfId="1098" xr:uid="{00000000-0005-0000-0000-00008C020000}"/>
    <cellStyle name="Comma 3 34 13" xfId="1099" xr:uid="{00000000-0005-0000-0000-00008D020000}"/>
    <cellStyle name="Comma 3 34 14" xfId="1100" xr:uid="{00000000-0005-0000-0000-00008E020000}"/>
    <cellStyle name="Comma 3 34 15" xfId="1101" xr:uid="{00000000-0005-0000-0000-00008F020000}"/>
    <cellStyle name="Comma 3 34 16" xfId="1102" xr:uid="{00000000-0005-0000-0000-000090020000}"/>
    <cellStyle name="Comma 3 34 17" xfId="1103" xr:uid="{00000000-0005-0000-0000-000091020000}"/>
    <cellStyle name="Comma 3 34 18" xfId="1104" xr:uid="{00000000-0005-0000-0000-000092020000}"/>
    <cellStyle name="Comma 3 34 19" xfId="1105" xr:uid="{00000000-0005-0000-0000-000093020000}"/>
    <cellStyle name="Comma 3 34 2" xfId="1106" xr:uid="{00000000-0005-0000-0000-000094020000}"/>
    <cellStyle name="Comma 3 34 20" xfId="1107" xr:uid="{00000000-0005-0000-0000-000095020000}"/>
    <cellStyle name="Comma 3 34 21" xfId="1108" xr:uid="{00000000-0005-0000-0000-000096020000}"/>
    <cellStyle name="Comma 3 34 3" xfId="1109" xr:uid="{00000000-0005-0000-0000-000097020000}"/>
    <cellStyle name="Comma 3 34 4" xfId="1110" xr:uid="{00000000-0005-0000-0000-000098020000}"/>
    <cellStyle name="Comma 3 34 5" xfId="1111" xr:uid="{00000000-0005-0000-0000-000099020000}"/>
    <cellStyle name="Comma 3 34 6" xfId="1112" xr:uid="{00000000-0005-0000-0000-00009A020000}"/>
    <cellStyle name="Comma 3 34 7" xfId="1113" xr:uid="{00000000-0005-0000-0000-00009B020000}"/>
    <cellStyle name="Comma 3 34 8" xfId="1114" xr:uid="{00000000-0005-0000-0000-00009C020000}"/>
    <cellStyle name="Comma 3 34 9" xfId="1115" xr:uid="{00000000-0005-0000-0000-00009D020000}"/>
    <cellStyle name="Comma 3 35" xfId="290" xr:uid="{00000000-0005-0000-0000-00009E020000}"/>
    <cellStyle name="Comma 3 35 10" xfId="1116" xr:uid="{00000000-0005-0000-0000-00009F020000}"/>
    <cellStyle name="Comma 3 35 11" xfId="1117" xr:uid="{00000000-0005-0000-0000-0000A0020000}"/>
    <cellStyle name="Comma 3 35 12" xfId="1118" xr:uid="{00000000-0005-0000-0000-0000A1020000}"/>
    <cellStyle name="Comma 3 35 13" xfId="1119" xr:uid="{00000000-0005-0000-0000-0000A2020000}"/>
    <cellStyle name="Comma 3 35 14" xfId="1120" xr:uid="{00000000-0005-0000-0000-0000A3020000}"/>
    <cellStyle name="Comma 3 35 15" xfId="1121" xr:uid="{00000000-0005-0000-0000-0000A4020000}"/>
    <cellStyle name="Comma 3 35 16" xfId="1122" xr:uid="{00000000-0005-0000-0000-0000A5020000}"/>
    <cellStyle name="Comma 3 35 17" xfId="1123" xr:uid="{00000000-0005-0000-0000-0000A6020000}"/>
    <cellStyle name="Comma 3 35 18" xfId="1124" xr:uid="{00000000-0005-0000-0000-0000A7020000}"/>
    <cellStyle name="Comma 3 35 19" xfId="1125" xr:uid="{00000000-0005-0000-0000-0000A8020000}"/>
    <cellStyle name="Comma 3 35 2" xfId="1126" xr:uid="{00000000-0005-0000-0000-0000A9020000}"/>
    <cellStyle name="Comma 3 35 20" xfId="1127" xr:uid="{00000000-0005-0000-0000-0000AA020000}"/>
    <cellStyle name="Comma 3 35 21" xfId="1128" xr:uid="{00000000-0005-0000-0000-0000AB020000}"/>
    <cellStyle name="Comma 3 35 3" xfId="1129" xr:uid="{00000000-0005-0000-0000-0000AC020000}"/>
    <cellStyle name="Comma 3 35 4" xfId="1130" xr:uid="{00000000-0005-0000-0000-0000AD020000}"/>
    <cellStyle name="Comma 3 35 5" xfId="1131" xr:uid="{00000000-0005-0000-0000-0000AE020000}"/>
    <cellStyle name="Comma 3 35 6" xfId="1132" xr:uid="{00000000-0005-0000-0000-0000AF020000}"/>
    <cellStyle name="Comma 3 35 7" xfId="1133" xr:uid="{00000000-0005-0000-0000-0000B0020000}"/>
    <cellStyle name="Comma 3 35 8" xfId="1134" xr:uid="{00000000-0005-0000-0000-0000B1020000}"/>
    <cellStyle name="Comma 3 35 9" xfId="1135" xr:uid="{00000000-0005-0000-0000-0000B2020000}"/>
    <cellStyle name="Comma 3 36" xfId="291" xr:uid="{00000000-0005-0000-0000-0000B3020000}"/>
    <cellStyle name="Comma 3 36 10" xfId="1136" xr:uid="{00000000-0005-0000-0000-0000B4020000}"/>
    <cellStyle name="Comma 3 36 11" xfId="1137" xr:uid="{00000000-0005-0000-0000-0000B5020000}"/>
    <cellStyle name="Comma 3 36 12" xfId="1138" xr:uid="{00000000-0005-0000-0000-0000B6020000}"/>
    <cellStyle name="Comma 3 36 13" xfId="1139" xr:uid="{00000000-0005-0000-0000-0000B7020000}"/>
    <cellStyle name="Comma 3 36 14" xfId="1140" xr:uid="{00000000-0005-0000-0000-0000B8020000}"/>
    <cellStyle name="Comma 3 36 15" xfId="1141" xr:uid="{00000000-0005-0000-0000-0000B9020000}"/>
    <cellStyle name="Comma 3 36 16" xfId="1142" xr:uid="{00000000-0005-0000-0000-0000BA020000}"/>
    <cellStyle name="Comma 3 36 17" xfId="1143" xr:uid="{00000000-0005-0000-0000-0000BB020000}"/>
    <cellStyle name="Comma 3 36 18" xfId="1144" xr:uid="{00000000-0005-0000-0000-0000BC020000}"/>
    <cellStyle name="Comma 3 36 19" xfId="1145" xr:uid="{00000000-0005-0000-0000-0000BD020000}"/>
    <cellStyle name="Comma 3 36 2" xfId="1146" xr:uid="{00000000-0005-0000-0000-0000BE020000}"/>
    <cellStyle name="Comma 3 36 20" xfId="1147" xr:uid="{00000000-0005-0000-0000-0000BF020000}"/>
    <cellStyle name="Comma 3 36 21" xfId="1148" xr:uid="{00000000-0005-0000-0000-0000C0020000}"/>
    <cellStyle name="Comma 3 36 3" xfId="1149" xr:uid="{00000000-0005-0000-0000-0000C1020000}"/>
    <cellStyle name="Comma 3 36 4" xfId="1150" xr:uid="{00000000-0005-0000-0000-0000C2020000}"/>
    <cellStyle name="Comma 3 36 5" xfId="1151" xr:uid="{00000000-0005-0000-0000-0000C3020000}"/>
    <cellStyle name="Comma 3 36 6" xfId="1152" xr:uid="{00000000-0005-0000-0000-0000C4020000}"/>
    <cellStyle name="Comma 3 36 7" xfId="1153" xr:uid="{00000000-0005-0000-0000-0000C5020000}"/>
    <cellStyle name="Comma 3 36 8" xfId="1154" xr:uid="{00000000-0005-0000-0000-0000C6020000}"/>
    <cellStyle name="Comma 3 36 9" xfId="1155" xr:uid="{00000000-0005-0000-0000-0000C7020000}"/>
    <cellStyle name="Comma 3 37" xfId="292" xr:uid="{00000000-0005-0000-0000-0000C8020000}"/>
    <cellStyle name="Comma 3 37 10" xfId="1156" xr:uid="{00000000-0005-0000-0000-0000C9020000}"/>
    <cellStyle name="Comma 3 37 11" xfId="1157" xr:uid="{00000000-0005-0000-0000-0000CA020000}"/>
    <cellStyle name="Comma 3 37 12" xfId="1158" xr:uid="{00000000-0005-0000-0000-0000CB020000}"/>
    <cellStyle name="Comma 3 37 13" xfId="1159" xr:uid="{00000000-0005-0000-0000-0000CC020000}"/>
    <cellStyle name="Comma 3 37 14" xfId="1160" xr:uid="{00000000-0005-0000-0000-0000CD020000}"/>
    <cellStyle name="Comma 3 37 15" xfId="1161" xr:uid="{00000000-0005-0000-0000-0000CE020000}"/>
    <cellStyle name="Comma 3 37 16" xfId="1162" xr:uid="{00000000-0005-0000-0000-0000CF020000}"/>
    <cellStyle name="Comma 3 37 17" xfId="1163" xr:uid="{00000000-0005-0000-0000-0000D0020000}"/>
    <cellStyle name="Comma 3 37 18" xfId="1164" xr:uid="{00000000-0005-0000-0000-0000D1020000}"/>
    <cellStyle name="Comma 3 37 19" xfId="1165" xr:uid="{00000000-0005-0000-0000-0000D2020000}"/>
    <cellStyle name="Comma 3 37 2" xfId="1166" xr:uid="{00000000-0005-0000-0000-0000D3020000}"/>
    <cellStyle name="Comma 3 37 20" xfId="1167" xr:uid="{00000000-0005-0000-0000-0000D4020000}"/>
    <cellStyle name="Comma 3 37 21" xfId="1168" xr:uid="{00000000-0005-0000-0000-0000D5020000}"/>
    <cellStyle name="Comma 3 37 3" xfId="1169" xr:uid="{00000000-0005-0000-0000-0000D6020000}"/>
    <cellStyle name="Comma 3 37 4" xfId="1170" xr:uid="{00000000-0005-0000-0000-0000D7020000}"/>
    <cellStyle name="Comma 3 37 5" xfId="1171" xr:uid="{00000000-0005-0000-0000-0000D8020000}"/>
    <cellStyle name="Comma 3 37 6" xfId="1172" xr:uid="{00000000-0005-0000-0000-0000D9020000}"/>
    <cellStyle name="Comma 3 37 7" xfId="1173" xr:uid="{00000000-0005-0000-0000-0000DA020000}"/>
    <cellStyle name="Comma 3 37 8" xfId="1174" xr:uid="{00000000-0005-0000-0000-0000DB020000}"/>
    <cellStyle name="Comma 3 37 9" xfId="1175" xr:uid="{00000000-0005-0000-0000-0000DC020000}"/>
    <cellStyle name="Comma 3 38" xfId="293" xr:uid="{00000000-0005-0000-0000-0000DD020000}"/>
    <cellStyle name="Comma 3 38 10" xfId="1176" xr:uid="{00000000-0005-0000-0000-0000DE020000}"/>
    <cellStyle name="Comma 3 38 11" xfId="1177" xr:uid="{00000000-0005-0000-0000-0000DF020000}"/>
    <cellStyle name="Comma 3 38 12" xfId="1178" xr:uid="{00000000-0005-0000-0000-0000E0020000}"/>
    <cellStyle name="Comma 3 38 13" xfId="1179" xr:uid="{00000000-0005-0000-0000-0000E1020000}"/>
    <cellStyle name="Comma 3 38 14" xfId="1180" xr:uid="{00000000-0005-0000-0000-0000E2020000}"/>
    <cellStyle name="Comma 3 38 15" xfId="1181" xr:uid="{00000000-0005-0000-0000-0000E3020000}"/>
    <cellStyle name="Comma 3 38 16" xfId="1182" xr:uid="{00000000-0005-0000-0000-0000E4020000}"/>
    <cellStyle name="Comma 3 38 17" xfId="1183" xr:uid="{00000000-0005-0000-0000-0000E5020000}"/>
    <cellStyle name="Comma 3 38 18" xfId="1184" xr:uid="{00000000-0005-0000-0000-0000E6020000}"/>
    <cellStyle name="Comma 3 38 19" xfId="1185" xr:uid="{00000000-0005-0000-0000-0000E7020000}"/>
    <cellStyle name="Comma 3 38 2" xfId="1186" xr:uid="{00000000-0005-0000-0000-0000E8020000}"/>
    <cellStyle name="Comma 3 38 20" xfId="1187" xr:uid="{00000000-0005-0000-0000-0000E9020000}"/>
    <cellStyle name="Comma 3 38 21" xfId="1188" xr:uid="{00000000-0005-0000-0000-0000EA020000}"/>
    <cellStyle name="Comma 3 38 3" xfId="1189" xr:uid="{00000000-0005-0000-0000-0000EB020000}"/>
    <cellStyle name="Comma 3 38 4" xfId="1190" xr:uid="{00000000-0005-0000-0000-0000EC020000}"/>
    <cellStyle name="Comma 3 38 5" xfId="1191" xr:uid="{00000000-0005-0000-0000-0000ED020000}"/>
    <cellStyle name="Comma 3 38 6" xfId="1192" xr:uid="{00000000-0005-0000-0000-0000EE020000}"/>
    <cellStyle name="Comma 3 38 7" xfId="1193" xr:uid="{00000000-0005-0000-0000-0000EF020000}"/>
    <cellStyle name="Comma 3 38 8" xfId="1194" xr:uid="{00000000-0005-0000-0000-0000F0020000}"/>
    <cellStyle name="Comma 3 38 9" xfId="1195" xr:uid="{00000000-0005-0000-0000-0000F1020000}"/>
    <cellStyle name="Comma 3 39" xfId="1196" xr:uid="{00000000-0005-0000-0000-0000F2020000}"/>
    <cellStyle name="Comma 3 4" xfId="226" xr:uid="{00000000-0005-0000-0000-0000F3020000}"/>
    <cellStyle name="Comma 3 4 10" xfId="1197" xr:uid="{00000000-0005-0000-0000-0000F4020000}"/>
    <cellStyle name="Comma 3 4 11" xfId="1198" xr:uid="{00000000-0005-0000-0000-0000F5020000}"/>
    <cellStyle name="Comma 3 4 12" xfId="1199" xr:uid="{00000000-0005-0000-0000-0000F6020000}"/>
    <cellStyle name="Comma 3 4 13" xfId="1200" xr:uid="{00000000-0005-0000-0000-0000F7020000}"/>
    <cellStyle name="Comma 3 4 14" xfId="1201" xr:uid="{00000000-0005-0000-0000-0000F8020000}"/>
    <cellStyle name="Comma 3 4 15" xfId="1202" xr:uid="{00000000-0005-0000-0000-0000F9020000}"/>
    <cellStyle name="Comma 3 4 16" xfId="1203" xr:uid="{00000000-0005-0000-0000-0000FA020000}"/>
    <cellStyle name="Comma 3 4 17" xfId="1204" xr:uid="{00000000-0005-0000-0000-0000FB020000}"/>
    <cellStyle name="Comma 3 4 18" xfId="1205" xr:uid="{00000000-0005-0000-0000-0000FC020000}"/>
    <cellStyle name="Comma 3 4 19" xfId="1206" xr:uid="{00000000-0005-0000-0000-0000FD020000}"/>
    <cellStyle name="Comma 3 4 2" xfId="1207" xr:uid="{00000000-0005-0000-0000-0000FE020000}"/>
    <cellStyle name="Comma 3 4 20" xfId="1208" xr:uid="{00000000-0005-0000-0000-0000FF020000}"/>
    <cellStyle name="Comma 3 4 21" xfId="1209" xr:uid="{00000000-0005-0000-0000-000000030000}"/>
    <cellStyle name="Comma 3 4 3" xfId="1210" xr:uid="{00000000-0005-0000-0000-000001030000}"/>
    <cellStyle name="Comma 3 4 4" xfId="1211" xr:uid="{00000000-0005-0000-0000-000002030000}"/>
    <cellStyle name="Comma 3 4 5" xfId="1212" xr:uid="{00000000-0005-0000-0000-000003030000}"/>
    <cellStyle name="Comma 3 4 6" xfId="1213" xr:uid="{00000000-0005-0000-0000-000004030000}"/>
    <cellStyle name="Comma 3 4 7" xfId="1214" xr:uid="{00000000-0005-0000-0000-000005030000}"/>
    <cellStyle name="Comma 3 4 8" xfId="1215" xr:uid="{00000000-0005-0000-0000-000006030000}"/>
    <cellStyle name="Comma 3 4 9" xfId="1216" xr:uid="{00000000-0005-0000-0000-000007030000}"/>
    <cellStyle name="Comma 3 40" xfId="1217" xr:uid="{00000000-0005-0000-0000-000008030000}"/>
    <cellStyle name="Comma 3 41" xfId="1218" xr:uid="{00000000-0005-0000-0000-000009030000}"/>
    <cellStyle name="Comma 3 42" xfId="1219" xr:uid="{00000000-0005-0000-0000-00000A030000}"/>
    <cellStyle name="Comma 3 43" xfId="1220" xr:uid="{00000000-0005-0000-0000-00000B030000}"/>
    <cellStyle name="Comma 3 44" xfId="1221" xr:uid="{00000000-0005-0000-0000-00000C030000}"/>
    <cellStyle name="Comma 3 45" xfId="1222" xr:uid="{00000000-0005-0000-0000-00000D030000}"/>
    <cellStyle name="Comma 3 46" xfId="1223" xr:uid="{00000000-0005-0000-0000-00000E030000}"/>
    <cellStyle name="Comma 3 47" xfId="1224" xr:uid="{00000000-0005-0000-0000-00000F030000}"/>
    <cellStyle name="Comma 3 48" xfId="1225" xr:uid="{00000000-0005-0000-0000-000010030000}"/>
    <cellStyle name="Comma 3 49" xfId="1226" xr:uid="{00000000-0005-0000-0000-000011030000}"/>
    <cellStyle name="Comma 3 5" xfId="227" xr:uid="{00000000-0005-0000-0000-000012030000}"/>
    <cellStyle name="Comma 3 5 10" xfId="1227" xr:uid="{00000000-0005-0000-0000-000013030000}"/>
    <cellStyle name="Comma 3 5 11" xfId="1228" xr:uid="{00000000-0005-0000-0000-000014030000}"/>
    <cellStyle name="Comma 3 5 12" xfId="1229" xr:uid="{00000000-0005-0000-0000-000015030000}"/>
    <cellStyle name="Comma 3 5 13" xfId="1230" xr:uid="{00000000-0005-0000-0000-000016030000}"/>
    <cellStyle name="Comma 3 5 14" xfId="1231" xr:uid="{00000000-0005-0000-0000-000017030000}"/>
    <cellStyle name="Comma 3 5 15" xfId="1232" xr:uid="{00000000-0005-0000-0000-000018030000}"/>
    <cellStyle name="Comma 3 5 16" xfId="1233" xr:uid="{00000000-0005-0000-0000-000019030000}"/>
    <cellStyle name="Comma 3 5 17" xfId="1234" xr:uid="{00000000-0005-0000-0000-00001A030000}"/>
    <cellStyle name="Comma 3 5 18" xfId="1235" xr:uid="{00000000-0005-0000-0000-00001B030000}"/>
    <cellStyle name="Comma 3 5 19" xfId="1236" xr:uid="{00000000-0005-0000-0000-00001C030000}"/>
    <cellStyle name="Comma 3 5 2" xfId="1237" xr:uid="{00000000-0005-0000-0000-00001D030000}"/>
    <cellStyle name="Comma 3 5 20" xfId="1238" xr:uid="{00000000-0005-0000-0000-00001E030000}"/>
    <cellStyle name="Comma 3 5 21" xfId="1239" xr:uid="{00000000-0005-0000-0000-00001F030000}"/>
    <cellStyle name="Comma 3 5 3" xfId="1240" xr:uid="{00000000-0005-0000-0000-000020030000}"/>
    <cellStyle name="Comma 3 5 4" xfId="1241" xr:uid="{00000000-0005-0000-0000-000021030000}"/>
    <cellStyle name="Comma 3 5 5" xfId="1242" xr:uid="{00000000-0005-0000-0000-000022030000}"/>
    <cellStyle name="Comma 3 5 6" xfId="1243" xr:uid="{00000000-0005-0000-0000-000023030000}"/>
    <cellStyle name="Comma 3 5 7" xfId="1244" xr:uid="{00000000-0005-0000-0000-000024030000}"/>
    <cellStyle name="Comma 3 5 8" xfId="1245" xr:uid="{00000000-0005-0000-0000-000025030000}"/>
    <cellStyle name="Comma 3 5 9" xfId="1246" xr:uid="{00000000-0005-0000-0000-000026030000}"/>
    <cellStyle name="Comma 3 50" xfId="1247" xr:uid="{00000000-0005-0000-0000-000027030000}"/>
    <cellStyle name="Comma 3 51" xfId="1248" xr:uid="{00000000-0005-0000-0000-000028030000}"/>
    <cellStyle name="Comma 3 52" xfId="1249" xr:uid="{00000000-0005-0000-0000-000029030000}"/>
    <cellStyle name="Comma 3 53" xfId="1250" xr:uid="{00000000-0005-0000-0000-00002A030000}"/>
    <cellStyle name="Comma 3 54" xfId="1251" xr:uid="{00000000-0005-0000-0000-00002B030000}"/>
    <cellStyle name="Comma 3 55" xfId="1252" xr:uid="{00000000-0005-0000-0000-00002C030000}"/>
    <cellStyle name="Comma 3 56" xfId="1253" xr:uid="{00000000-0005-0000-0000-00002D030000}"/>
    <cellStyle name="Comma 3 57" xfId="1254" xr:uid="{00000000-0005-0000-0000-00002E030000}"/>
    <cellStyle name="Comma 3 58" xfId="1255" xr:uid="{00000000-0005-0000-0000-00002F030000}"/>
    <cellStyle name="Comma 3 6" xfId="228" xr:uid="{00000000-0005-0000-0000-000030030000}"/>
    <cellStyle name="Comma 3 6 10" xfId="1256" xr:uid="{00000000-0005-0000-0000-000031030000}"/>
    <cellStyle name="Comma 3 6 11" xfId="1257" xr:uid="{00000000-0005-0000-0000-000032030000}"/>
    <cellStyle name="Comma 3 6 12" xfId="1258" xr:uid="{00000000-0005-0000-0000-000033030000}"/>
    <cellStyle name="Comma 3 6 13" xfId="1259" xr:uid="{00000000-0005-0000-0000-000034030000}"/>
    <cellStyle name="Comma 3 6 14" xfId="1260" xr:uid="{00000000-0005-0000-0000-000035030000}"/>
    <cellStyle name="Comma 3 6 15" xfId="1261" xr:uid="{00000000-0005-0000-0000-000036030000}"/>
    <cellStyle name="Comma 3 6 16" xfId="1262" xr:uid="{00000000-0005-0000-0000-000037030000}"/>
    <cellStyle name="Comma 3 6 17" xfId="1263" xr:uid="{00000000-0005-0000-0000-000038030000}"/>
    <cellStyle name="Comma 3 6 18" xfId="1264" xr:uid="{00000000-0005-0000-0000-000039030000}"/>
    <cellStyle name="Comma 3 6 19" xfId="1265" xr:uid="{00000000-0005-0000-0000-00003A030000}"/>
    <cellStyle name="Comma 3 6 2" xfId="1266" xr:uid="{00000000-0005-0000-0000-00003B030000}"/>
    <cellStyle name="Comma 3 6 20" xfId="1267" xr:uid="{00000000-0005-0000-0000-00003C030000}"/>
    <cellStyle name="Comma 3 6 21" xfId="1268" xr:uid="{00000000-0005-0000-0000-00003D030000}"/>
    <cellStyle name="Comma 3 6 3" xfId="1269" xr:uid="{00000000-0005-0000-0000-00003E030000}"/>
    <cellStyle name="Comma 3 6 4" xfId="1270" xr:uid="{00000000-0005-0000-0000-00003F030000}"/>
    <cellStyle name="Comma 3 6 5" xfId="1271" xr:uid="{00000000-0005-0000-0000-000040030000}"/>
    <cellStyle name="Comma 3 6 6" xfId="1272" xr:uid="{00000000-0005-0000-0000-000041030000}"/>
    <cellStyle name="Comma 3 6 7" xfId="1273" xr:uid="{00000000-0005-0000-0000-000042030000}"/>
    <cellStyle name="Comma 3 6 8" xfId="1274" xr:uid="{00000000-0005-0000-0000-000043030000}"/>
    <cellStyle name="Comma 3 6 9" xfId="1275" xr:uid="{00000000-0005-0000-0000-000044030000}"/>
    <cellStyle name="Comma 3 7" xfId="229" xr:uid="{00000000-0005-0000-0000-000045030000}"/>
    <cellStyle name="Comma 3 7 10" xfId="1276" xr:uid="{00000000-0005-0000-0000-000046030000}"/>
    <cellStyle name="Comma 3 7 11" xfId="1277" xr:uid="{00000000-0005-0000-0000-000047030000}"/>
    <cellStyle name="Comma 3 7 12" xfId="1278" xr:uid="{00000000-0005-0000-0000-000048030000}"/>
    <cellStyle name="Comma 3 7 13" xfId="1279" xr:uid="{00000000-0005-0000-0000-000049030000}"/>
    <cellStyle name="Comma 3 7 14" xfId="1280" xr:uid="{00000000-0005-0000-0000-00004A030000}"/>
    <cellStyle name="Comma 3 7 15" xfId="1281" xr:uid="{00000000-0005-0000-0000-00004B030000}"/>
    <cellStyle name="Comma 3 7 16" xfId="1282" xr:uid="{00000000-0005-0000-0000-00004C030000}"/>
    <cellStyle name="Comma 3 7 17" xfId="1283" xr:uid="{00000000-0005-0000-0000-00004D030000}"/>
    <cellStyle name="Comma 3 7 18" xfId="1284" xr:uid="{00000000-0005-0000-0000-00004E030000}"/>
    <cellStyle name="Comma 3 7 19" xfId="1285" xr:uid="{00000000-0005-0000-0000-00004F030000}"/>
    <cellStyle name="Comma 3 7 2" xfId="1286" xr:uid="{00000000-0005-0000-0000-000050030000}"/>
    <cellStyle name="Comma 3 7 20" xfId="1287" xr:uid="{00000000-0005-0000-0000-000051030000}"/>
    <cellStyle name="Comma 3 7 21" xfId="1288" xr:uid="{00000000-0005-0000-0000-000052030000}"/>
    <cellStyle name="Comma 3 7 3" xfId="1289" xr:uid="{00000000-0005-0000-0000-000053030000}"/>
    <cellStyle name="Comma 3 7 4" xfId="1290" xr:uid="{00000000-0005-0000-0000-000054030000}"/>
    <cellStyle name="Comma 3 7 5" xfId="1291" xr:uid="{00000000-0005-0000-0000-000055030000}"/>
    <cellStyle name="Comma 3 7 6" xfId="1292" xr:uid="{00000000-0005-0000-0000-000056030000}"/>
    <cellStyle name="Comma 3 7 7" xfId="1293" xr:uid="{00000000-0005-0000-0000-000057030000}"/>
    <cellStyle name="Comma 3 7 8" xfId="1294" xr:uid="{00000000-0005-0000-0000-000058030000}"/>
    <cellStyle name="Comma 3 7 9" xfId="1295" xr:uid="{00000000-0005-0000-0000-000059030000}"/>
    <cellStyle name="Comma 3 8" xfId="230" xr:uid="{00000000-0005-0000-0000-00005A030000}"/>
    <cellStyle name="Comma 3 8 10" xfId="1296" xr:uid="{00000000-0005-0000-0000-00005B030000}"/>
    <cellStyle name="Comma 3 8 11" xfId="1297" xr:uid="{00000000-0005-0000-0000-00005C030000}"/>
    <cellStyle name="Comma 3 8 12" xfId="1298" xr:uid="{00000000-0005-0000-0000-00005D030000}"/>
    <cellStyle name="Comma 3 8 13" xfId="1299" xr:uid="{00000000-0005-0000-0000-00005E030000}"/>
    <cellStyle name="Comma 3 8 14" xfId="1300" xr:uid="{00000000-0005-0000-0000-00005F030000}"/>
    <cellStyle name="Comma 3 8 15" xfId="1301" xr:uid="{00000000-0005-0000-0000-000060030000}"/>
    <cellStyle name="Comma 3 8 16" xfId="1302" xr:uid="{00000000-0005-0000-0000-000061030000}"/>
    <cellStyle name="Comma 3 8 17" xfId="1303" xr:uid="{00000000-0005-0000-0000-000062030000}"/>
    <cellStyle name="Comma 3 8 18" xfId="1304" xr:uid="{00000000-0005-0000-0000-000063030000}"/>
    <cellStyle name="Comma 3 8 19" xfId="1305" xr:uid="{00000000-0005-0000-0000-000064030000}"/>
    <cellStyle name="Comma 3 8 2" xfId="1306" xr:uid="{00000000-0005-0000-0000-000065030000}"/>
    <cellStyle name="Comma 3 8 20" xfId="1307" xr:uid="{00000000-0005-0000-0000-000066030000}"/>
    <cellStyle name="Comma 3 8 21" xfId="1308" xr:uid="{00000000-0005-0000-0000-000067030000}"/>
    <cellStyle name="Comma 3 8 3" xfId="1309" xr:uid="{00000000-0005-0000-0000-000068030000}"/>
    <cellStyle name="Comma 3 8 4" xfId="1310" xr:uid="{00000000-0005-0000-0000-000069030000}"/>
    <cellStyle name="Comma 3 8 5" xfId="1311" xr:uid="{00000000-0005-0000-0000-00006A030000}"/>
    <cellStyle name="Comma 3 8 6" xfId="1312" xr:uid="{00000000-0005-0000-0000-00006B030000}"/>
    <cellStyle name="Comma 3 8 7" xfId="1313" xr:uid="{00000000-0005-0000-0000-00006C030000}"/>
    <cellStyle name="Comma 3 8 8" xfId="1314" xr:uid="{00000000-0005-0000-0000-00006D030000}"/>
    <cellStyle name="Comma 3 8 9" xfId="1315" xr:uid="{00000000-0005-0000-0000-00006E030000}"/>
    <cellStyle name="Comma 3 9" xfId="231" xr:uid="{00000000-0005-0000-0000-00006F030000}"/>
    <cellStyle name="Comma 3 9 10" xfId="1316" xr:uid="{00000000-0005-0000-0000-000070030000}"/>
    <cellStyle name="Comma 3 9 11" xfId="1317" xr:uid="{00000000-0005-0000-0000-000071030000}"/>
    <cellStyle name="Comma 3 9 12" xfId="1318" xr:uid="{00000000-0005-0000-0000-000072030000}"/>
    <cellStyle name="Comma 3 9 13" xfId="1319" xr:uid="{00000000-0005-0000-0000-000073030000}"/>
    <cellStyle name="Comma 3 9 14" xfId="1320" xr:uid="{00000000-0005-0000-0000-000074030000}"/>
    <cellStyle name="Comma 3 9 15" xfId="1321" xr:uid="{00000000-0005-0000-0000-000075030000}"/>
    <cellStyle name="Comma 3 9 16" xfId="1322" xr:uid="{00000000-0005-0000-0000-000076030000}"/>
    <cellStyle name="Comma 3 9 17" xfId="1323" xr:uid="{00000000-0005-0000-0000-000077030000}"/>
    <cellStyle name="Comma 3 9 18" xfId="1324" xr:uid="{00000000-0005-0000-0000-000078030000}"/>
    <cellStyle name="Comma 3 9 19" xfId="1325" xr:uid="{00000000-0005-0000-0000-000079030000}"/>
    <cellStyle name="Comma 3 9 2" xfId="1326" xr:uid="{00000000-0005-0000-0000-00007A030000}"/>
    <cellStyle name="Comma 3 9 20" xfId="1327" xr:uid="{00000000-0005-0000-0000-00007B030000}"/>
    <cellStyle name="Comma 3 9 21" xfId="1328" xr:uid="{00000000-0005-0000-0000-00007C030000}"/>
    <cellStyle name="Comma 3 9 3" xfId="1329" xr:uid="{00000000-0005-0000-0000-00007D030000}"/>
    <cellStyle name="Comma 3 9 4" xfId="1330" xr:uid="{00000000-0005-0000-0000-00007E030000}"/>
    <cellStyle name="Comma 3 9 5" xfId="1331" xr:uid="{00000000-0005-0000-0000-00007F030000}"/>
    <cellStyle name="Comma 3 9 6" xfId="1332" xr:uid="{00000000-0005-0000-0000-000080030000}"/>
    <cellStyle name="Comma 3 9 7" xfId="1333" xr:uid="{00000000-0005-0000-0000-000081030000}"/>
    <cellStyle name="Comma 3 9 8" xfId="1334" xr:uid="{00000000-0005-0000-0000-000082030000}"/>
    <cellStyle name="Comma 3 9 9" xfId="1335" xr:uid="{00000000-0005-0000-0000-000083030000}"/>
    <cellStyle name="Comma 4" xfId="69" xr:uid="{00000000-0005-0000-0000-000084030000}"/>
    <cellStyle name="Comma 4 10" xfId="294" xr:uid="{00000000-0005-0000-0000-000085030000}"/>
    <cellStyle name="Comma 4 10 10" xfId="1336" xr:uid="{00000000-0005-0000-0000-000086030000}"/>
    <cellStyle name="Comma 4 10 11" xfId="1337" xr:uid="{00000000-0005-0000-0000-000087030000}"/>
    <cellStyle name="Comma 4 10 12" xfId="1338" xr:uid="{00000000-0005-0000-0000-000088030000}"/>
    <cellStyle name="Comma 4 10 13" xfId="1339" xr:uid="{00000000-0005-0000-0000-000089030000}"/>
    <cellStyle name="Comma 4 10 14" xfId="1340" xr:uid="{00000000-0005-0000-0000-00008A030000}"/>
    <cellStyle name="Comma 4 10 15" xfId="1341" xr:uid="{00000000-0005-0000-0000-00008B030000}"/>
    <cellStyle name="Comma 4 10 16" xfId="1342" xr:uid="{00000000-0005-0000-0000-00008C030000}"/>
    <cellStyle name="Comma 4 10 17" xfId="1343" xr:uid="{00000000-0005-0000-0000-00008D030000}"/>
    <cellStyle name="Comma 4 10 18" xfId="1344" xr:uid="{00000000-0005-0000-0000-00008E030000}"/>
    <cellStyle name="Comma 4 10 19" xfId="1345" xr:uid="{00000000-0005-0000-0000-00008F030000}"/>
    <cellStyle name="Comma 4 10 2" xfId="1346" xr:uid="{00000000-0005-0000-0000-000090030000}"/>
    <cellStyle name="Comma 4 10 20" xfId="1347" xr:uid="{00000000-0005-0000-0000-000091030000}"/>
    <cellStyle name="Comma 4 10 21" xfId="1348" xr:uid="{00000000-0005-0000-0000-000092030000}"/>
    <cellStyle name="Comma 4 10 3" xfId="1349" xr:uid="{00000000-0005-0000-0000-000093030000}"/>
    <cellStyle name="Comma 4 10 4" xfId="1350" xr:uid="{00000000-0005-0000-0000-000094030000}"/>
    <cellStyle name="Comma 4 10 5" xfId="1351" xr:uid="{00000000-0005-0000-0000-000095030000}"/>
    <cellStyle name="Comma 4 10 6" xfId="1352" xr:uid="{00000000-0005-0000-0000-000096030000}"/>
    <cellStyle name="Comma 4 10 7" xfId="1353" xr:uid="{00000000-0005-0000-0000-000097030000}"/>
    <cellStyle name="Comma 4 10 8" xfId="1354" xr:uid="{00000000-0005-0000-0000-000098030000}"/>
    <cellStyle name="Comma 4 10 9" xfId="1355" xr:uid="{00000000-0005-0000-0000-000099030000}"/>
    <cellStyle name="Comma 4 11" xfId="295" xr:uid="{00000000-0005-0000-0000-00009A030000}"/>
    <cellStyle name="Comma 4 11 10" xfId="1356" xr:uid="{00000000-0005-0000-0000-00009B030000}"/>
    <cellStyle name="Comma 4 11 11" xfId="1357" xr:uid="{00000000-0005-0000-0000-00009C030000}"/>
    <cellStyle name="Comma 4 11 12" xfId="1358" xr:uid="{00000000-0005-0000-0000-00009D030000}"/>
    <cellStyle name="Comma 4 11 13" xfId="1359" xr:uid="{00000000-0005-0000-0000-00009E030000}"/>
    <cellStyle name="Comma 4 11 14" xfId="1360" xr:uid="{00000000-0005-0000-0000-00009F030000}"/>
    <cellStyle name="Comma 4 11 15" xfId="1361" xr:uid="{00000000-0005-0000-0000-0000A0030000}"/>
    <cellStyle name="Comma 4 11 16" xfId="1362" xr:uid="{00000000-0005-0000-0000-0000A1030000}"/>
    <cellStyle name="Comma 4 11 17" xfId="1363" xr:uid="{00000000-0005-0000-0000-0000A2030000}"/>
    <cellStyle name="Comma 4 11 18" xfId="1364" xr:uid="{00000000-0005-0000-0000-0000A3030000}"/>
    <cellStyle name="Comma 4 11 19" xfId="1365" xr:uid="{00000000-0005-0000-0000-0000A4030000}"/>
    <cellStyle name="Comma 4 11 2" xfId="1366" xr:uid="{00000000-0005-0000-0000-0000A5030000}"/>
    <cellStyle name="Comma 4 11 20" xfId="1367" xr:uid="{00000000-0005-0000-0000-0000A6030000}"/>
    <cellStyle name="Comma 4 11 21" xfId="1368" xr:uid="{00000000-0005-0000-0000-0000A7030000}"/>
    <cellStyle name="Comma 4 11 3" xfId="1369" xr:uid="{00000000-0005-0000-0000-0000A8030000}"/>
    <cellStyle name="Comma 4 11 4" xfId="1370" xr:uid="{00000000-0005-0000-0000-0000A9030000}"/>
    <cellStyle name="Comma 4 11 5" xfId="1371" xr:uid="{00000000-0005-0000-0000-0000AA030000}"/>
    <cellStyle name="Comma 4 11 6" xfId="1372" xr:uid="{00000000-0005-0000-0000-0000AB030000}"/>
    <cellStyle name="Comma 4 11 7" xfId="1373" xr:uid="{00000000-0005-0000-0000-0000AC030000}"/>
    <cellStyle name="Comma 4 11 8" xfId="1374" xr:uid="{00000000-0005-0000-0000-0000AD030000}"/>
    <cellStyle name="Comma 4 11 9" xfId="1375" xr:uid="{00000000-0005-0000-0000-0000AE030000}"/>
    <cellStyle name="Comma 4 12" xfId="296" xr:uid="{00000000-0005-0000-0000-0000AF030000}"/>
    <cellStyle name="Comma 4 12 10" xfId="1376" xr:uid="{00000000-0005-0000-0000-0000B0030000}"/>
    <cellStyle name="Comma 4 12 11" xfId="1377" xr:uid="{00000000-0005-0000-0000-0000B1030000}"/>
    <cellStyle name="Comma 4 12 12" xfId="1378" xr:uid="{00000000-0005-0000-0000-0000B2030000}"/>
    <cellStyle name="Comma 4 12 13" xfId="1379" xr:uid="{00000000-0005-0000-0000-0000B3030000}"/>
    <cellStyle name="Comma 4 12 14" xfId="1380" xr:uid="{00000000-0005-0000-0000-0000B4030000}"/>
    <cellStyle name="Comma 4 12 15" xfId="1381" xr:uid="{00000000-0005-0000-0000-0000B5030000}"/>
    <cellStyle name="Comma 4 12 16" xfId="1382" xr:uid="{00000000-0005-0000-0000-0000B6030000}"/>
    <cellStyle name="Comma 4 12 17" xfId="1383" xr:uid="{00000000-0005-0000-0000-0000B7030000}"/>
    <cellStyle name="Comma 4 12 18" xfId="1384" xr:uid="{00000000-0005-0000-0000-0000B8030000}"/>
    <cellStyle name="Comma 4 12 19" xfId="1385" xr:uid="{00000000-0005-0000-0000-0000B9030000}"/>
    <cellStyle name="Comma 4 12 2" xfId="1386" xr:uid="{00000000-0005-0000-0000-0000BA030000}"/>
    <cellStyle name="Comma 4 12 20" xfId="1387" xr:uid="{00000000-0005-0000-0000-0000BB030000}"/>
    <cellStyle name="Comma 4 12 21" xfId="1388" xr:uid="{00000000-0005-0000-0000-0000BC030000}"/>
    <cellStyle name="Comma 4 12 3" xfId="1389" xr:uid="{00000000-0005-0000-0000-0000BD030000}"/>
    <cellStyle name="Comma 4 12 4" xfId="1390" xr:uid="{00000000-0005-0000-0000-0000BE030000}"/>
    <cellStyle name="Comma 4 12 5" xfId="1391" xr:uid="{00000000-0005-0000-0000-0000BF030000}"/>
    <cellStyle name="Comma 4 12 6" xfId="1392" xr:uid="{00000000-0005-0000-0000-0000C0030000}"/>
    <cellStyle name="Comma 4 12 7" xfId="1393" xr:uid="{00000000-0005-0000-0000-0000C1030000}"/>
    <cellStyle name="Comma 4 12 8" xfId="1394" xr:uid="{00000000-0005-0000-0000-0000C2030000}"/>
    <cellStyle name="Comma 4 12 9" xfId="1395" xr:uid="{00000000-0005-0000-0000-0000C3030000}"/>
    <cellStyle name="Comma 4 13" xfId="297" xr:uid="{00000000-0005-0000-0000-0000C4030000}"/>
    <cellStyle name="Comma 4 13 10" xfId="1396" xr:uid="{00000000-0005-0000-0000-0000C5030000}"/>
    <cellStyle name="Comma 4 13 11" xfId="1397" xr:uid="{00000000-0005-0000-0000-0000C6030000}"/>
    <cellStyle name="Comma 4 13 12" xfId="1398" xr:uid="{00000000-0005-0000-0000-0000C7030000}"/>
    <cellStyle name="Comma 4 13 13" xfId="1399" xr:uid="{00000000-0005-0000-0000-0000C8030000}"/>
    <cellStyle name="Comma 4 13 14" xfId="1400" xr:uid="{00000000-0005-0000-0000-0000C9030000}"/>
    <cellStyle name="Comma 4 13 15" xfId="1401" xr:uid="{00000000-0005-0000-0000-0000CA030000}"/>
    <cellStyle name="Comma 4 13 16" xfId="1402" xr:uid="{00000000-0005-0000-0000-0000CB030000}"/>
    <cellStyle name="Comma 4 13 17" xfId="1403" xr:uid="{00000000-0005-0000-0000-0000CC030000}"/>
    <cellStyle name="Comma 4 13 18" xfId="1404" xr:uid="{00000000-0005-0000-0000-0000CD030000}"/>
    <cellStyle name="Comma 4 13 19" xfId="1405" xr:uid="{00000000-0005-0000-0000-0000CE030000}"/>
    <cellStyle name="Comma 4 13 2" xfId="1406" xr:uid="{00000000-0005-0000-0000-0000CF030000}"/>
    <cellStyle name="Comma 4 13 20" xfId="1407" xr:uid="{00000000-0005-0000-0000-0000D0030000}"/>
    <cellStyle name="Comma 4 13 21" xfId="1408" xr:uid="{00000000-0005-0000-0000-0000D1030000}"/>
    <cellStyle name="Comma 4 13 3" xfId="1409" xr:uid="{00000000-0005-0000-0000-0000D2030000}"/>
    <cellStyle name="Comma 4 13 4" xfId="1410" xr:uid="{00000000-0005-0000-0000-0000D3030000}"/>
    <cellStyle name="Comma 4 13 5" xfId="1411" xr:uid="{00000000-0005-0000-0000-0000D4030000}"/>
    <cellStyle name="Comma 4 13 6" xfId="1412" xr:uid="{00000000-0005-0000-0000-0000D5030000}"/>
    <cellStyle name="Comma 4 13 7" xfId="1413" xr:uid="{00000000-0005-0000-0000-0000D6030000}"/>
    <cellStyle name="Comma 4 13 8" xfId="1414" xr:uid="{00000000-0005-0000-0000-0000D7030000}"/>
    <cellStyle name="Comma 4 13 9" xfId="1415" xr:uid="{00000000-0005-0000-0000-0000D8030000}"/>
    <cellStyle name="Comma 4 14" xfId="298" xr:uid="{00000000-0005-0000-0000-0000D9030000}"/>
    <cellStyle name="Comma 4 14 10" xfId="1416" xr:uid="{00000000-0005-0000-0000-0000DA030000}"/>
    <cellStyle name="Comma 4 14 11" xfId="1417" xr:uid="{00000000-0005-0000-0000-0000DB030000}"/>
    <cellStyle name="Comma 4 14 12" xfId="1418" xr:uid="{00000000-0005-0000-0000-0000DC030000}"/>
    <cellStyle name="Comma 4 14 13" xfId="1419" xr:uid="{00000000-0005-0000-0000-0000DD030000}"/>
    <cellStyle name="Comma 4 14 14" xfId="1420" xr:uid="{00000000-0005-0000-0000-0000DE030000}"/>
    <cellStyle name="Comma 4 14 15" xfId="1421" xr:uid="{00000000-0005-0000-0000-0000DF030000}"/>
    <cellStyle name="Comma 4 14 16" xfId="1422" xr:uid="{00000000-0005-0000-0000-0000E0030000}"/>
    <cellStyle name="Comma 4 14 17" xfId="1423" xr:uid="{00000000-0005-0000-0000-0000E1030000}"/>
    <cellStyle name="Comma 4 14 18" xfId="1424" xr:uid="{00000000-0005-0000-0000-0000E2030000}"/>
    <cellStyle name="Comma 4 14 19" xfId="1425" xr:uid="{00000000-0005-0000-0000-0000E3030000}"/>
    <cellStyle name="Comma 4 14 2" xfId="1426" xr:uid="{00000000-0005-0000-0000-0000E4030000}"/>
    <cellStyle name="Comma 4 14 20" xfId="1427" xr:uid="{00000000-0005-0000-0000-0000E5030000}"/>
    <cellStyle name="Comma 4 14 21" xfId="1428" xr:uid="{00000000-0005-0000-0000-0000E6030000}"/>
    <cellStyle name="Comma 4 14 3" xfId="1429" xr:uid="{00000000-0005-0000-0000-0000E7030000}"/>
    <cellStyle name="Comma 4 14 4" xfId="1430" xr:uid="{00000000-0005-0000-0000-0000E8030000}"/>
    <cellStyle name="Comma 4 14 5" xfId="1431" xr:uid="{00000000-0005-0000-0000-0000E9030000}"/>
    <cellStyle name="Comma 4 14 6" xfId="1432" xr:uid="{00000000-0005-0000-0000-0000EA030000}"/>
    <cellStyle name="Comma 4 14 7" xfId="1433" xr:uid="{00000000-0005-0000-0000-0000EB030000}"/>
    <cellStyle name="Comma 4 14 8" xfId="1434" xr:uid="{00000000-0005-0000-0000-0000EC030000}"/>
    <cellStyle name="Comma 4 14 9" xfId="1435" xr:uid="{00000000-0005-0000-0000-0000ED030000}"/>
    <cellStyle name="Comma 4 15" xfId="299" xr:uid="{00000000-0005-0000-0000-0000EE030000}"/>
    <cellStyle name="Comma 4 15 10" xfId="1436" xr:uid="{00000000-0005-0000-0000-0000EF030000}"/>
    <cellStyle name="Comma 4 15 11" xfId="1437" xr:uid="{00000000-0005-0000-0000-0000F0030000}"/>
    <cellStyle name="Comma 4 15 12" xfId="1438" xr:uid="{00000000-0005-0000-0000-0000F1030000}"/>
    <cellStyle name="Comma 4 15 13" xfId="1439" xr:uid="{00000000-0005-0000-0000-0000F2030000}"/>
    <cellStyle name="Comma 4 15 14" xfId="1440" xr:uid="{00000000-0005-0000-0000-0000F3030000}"/>
    <cellStyle name="Comma 4 15 15" xfId="1441" xr:uid="{00000000-0005-0000-0000-0000F4030000}"/>
    <cellStyle name="Comma 4 15 16" xfId="1442" xr:uid="{00000000-0005-0000-0000-0000F5030000}"/>
    <cellStyle name="Comma 4 15 17" xfId="1443" xr:uid="{00000000-0005-0000-0000-0000F6030000}"/>
    <cellStyle name="Comma 4 15 18" xfId="1444" xr:uid="{00000000-0005-0000-0000-0000F7030000}"/>
    <cellStyle name="Comma 4 15 19" xfId="1445" xr:uid="{00000000-0005-0000-0000-0000F8030000}"/>
    <cellStyle name="Comma 4 15 2" xfId="1446" xr:uid="{00000000-0005-0000-0000-0000F9030000}"/>
    <cellStyle name="Comma 4 15 20" xfId="1447" xr:uid="{00000000-0005-0000-0000-0000FA030000}"/>
    <cellStyle name="Comma 4 15 21" xfId="1448" xr:uid="{00000000-0005-0000-0000-0000FB030000}"/>
    <cellStyle name="Comma 4 15 3" xfId="1449" xr:uid="{00000000-0005-0000-0000-0000FC030000}"/>
    <cellStyle name="Comma 4 15 4" xfId="1450" xr:uid="{00000000-0005-0000-0000-0000FD030000}"/>
    <cellStyle name="Comma 4 15 5" xfId="1451" xr:uid="{00000000-0005-0000-0000-0000FE030000}"/>
    <cellStyle name="Comma 4 15 6" xfId="1452" xr:uid="{00000000-0005-0000-0000-0000FF030000}"/>
    <cellStyle name="Comma 4 15 7" xfId="1453" xr:uid="{00000000-0005-0000-0000-000000040000}"/>
    <cellStyle name="Comma 4 15 8" xfId="1454" xr:uid="{00000000-0005-0000-0000-000001040000}"/>
    <cellStyle name="Comma 4 15 9" xfId="1455" xr:uid="{00000000-0005-0000-0000-000002040000}"/>
    <cellStyle name="Comma 4 16" xfId="300" xr:uid="{00000000-0005-0000-0000-000003040000}"/>
    <cellStyle name="Comma 4 16 10" xfId="1456" xr:uid="{00000000-0005-0000-0000-000004040000}"/>
    <cellStyle name="Comma 4 16 11" xfId="1457" xr:uid="{00000000-0005-0000-0000-000005040000}"/>
    <cellStyle name="Comma 4 16 12" xfId="1458" xr:uid="{00000000-0005-0000-0000-000006040000}"/>
    <cellStyle name="Comma 4 16 13" xfId="1459" xr:uid="{00000000-0005-0000-0000-000007040000}"/>
    <cellStyle name="Comma 4 16 14" xfId="1460" xr:uid="{00000000-0005-0000-0000-000008040000}"/>
    <cellStyle name="Comma 4 16 15" xfId="1461" xr:uid="{00000000-0005-0000-0000-000009040000}"/>
    <cellStyle name="Comma 4 16 16" xfId="1462" xr:uid="{00000000-0005-0000-0000-00000A040000}"/>
    <cellStyle name="Comma 4 16 17" xfId="1463" xr:uid="{00000000-0005-0000-0000-00000B040000}"/>
    <cellStyle name="Comma 4 16 18" xfId="1464" xr:uid="{00000000-0005-0000-0000-00000C040000}"/>
    <cellStyle name="Comma 4 16 19" xfId="1465" xr:uid="{00000000-0005-0000-0000-00000D040000}"/>
    <cellStyle name="Comma 4 16 2" xfId="1466" xr:uid="{00000000-0005-0000-0000-00000E040000}"/>
    <cellStyle name="Comma 4 16 20" xfId="1467" xr:uid="{00000000-0005-0000-0000-00000F040000}"/>
    <cellStyle name="Comma 4 16 21" xfId="1468" xr:uid="{00000000-0005-0000-0000-000010040000}"/>
    <cellStyle name="Comma 4 16 3" xfId="1469" xr:uid="{00000000-0005-0000-0000-000011040000}"/>
    <cellStyle name="Comma 4 16 4" xfId="1470" xr:uid="{00000000-0005-0000-0000-000012040000}"/>
    <cellStyle name="Comma 4 16 5" xfId="1471" xr:uid="{00000000-0005-0000-0000-000013040000}"/>
    <cellStyle name="Comma 4 16 6" xfId="1472" xr:uid="{00000000-0005-0000-0000-000014040000}"/>
    <cellStyle name="Comma 4 16 7" xfId="1473" xr:uid="{00000000-0005-0000-0000-000015040000}"/>
    <cellStyle name="Comma 4 16 8" xfId="1474" xr:uid="{00000000-0005-0000-0000-000016040000}"/>
    <cellStyle name="Comma 4 16 9" xfId="1475" xr:uid="{00000000-0005-0000-0000-000017040000}"/>
    <cellStyle name="Comma 4 17" xfId="301" xr:uid="{00000000-0005-0000-0000-000018040000}"/>
    <cellStyle name="Comma 4 17 10" xfId="1476" xr:uid="{00000000-0005-0000-0000-000019040000}"/>
    <cellStyle name="Comma 4 17 11" xfId="1477" xr:uid="{00000000-0005-0000-0000-00001A040000}"/>
    <cellStyle name="Comma 4 17 12" xfId="1478" xr:uid="{00000000-0005-0000-0000-00001B040000}"/>
    <cellStyle name="Comma 4 17 13" xfId="1479" xr:uid="{00000000-0005-0000-0000-00001C040000}"/>
    <cellStyle name="Comma 4 17 14" xfId="1480" xr:uid="{00000000-0005-0000-0000-00001D040000}"/>
    <cellStyle name="Comma 4 17 15" xfId="1481" xr:uid="{00000000-0005-0000-0000-00001E040000}"/>
    <cellStyle name="Comma 4 17 16" xfId="1482" xr:uid="{00000000-0005-0000-0000-00001F040000}"/>
    <cellStyle name="Comma 4 17 17" xfId="1483" xr:uid="{00000000-0005-0000-0000-000020040000}"/>
    <cellStyle name="Comma 4 17 18" xfId="1484" xr:uid="{00000000-0005-0000-0000-000021040000}"/>
    <cellStyle name="Comma 4 17 19" xfId="1485" xr:uid="{00000000-0005-0000-0000-000022040000}"/>
    <cellStyle name="Comma 4 17 2" xfId="1486" xr:uid="{00000000-0005-0000-0000-000023040000}"/>
    <cellStyle name="Comma 4 17 20" xfId="1487" xr:uid="{00000000-0005-0000-0000-000024040000}"/>
    <cellStyle name="Comma 4 17 21" xfId="1488" xr:uid="{00000000-0005-0000-0000-000025040000}"/>
    <cellStyle name="Comma 4 17 3" xfId="1489" xr:uid="{00000000-0005-0000-0000-000026040000}"/>
    <cellStyle name="Comma 4 17 4" xfId="1490" xr:uid="{00000000-0005-0000-0000-000027040000}"/>
    <cellStyle name="Comma 4 17 5" xfId="1491" xr:uid="{00000000-0005-0000-0000-000028040000}"/>
    <cellStyle name="Comma 4 17 6" xfId="1492" xr:uid="{00000000-0005-0000-0000-000029040000}"/>
    <cellStyle name="Comma 4 17 7" xfId="1493" xr:uid="{00000000-0005-0000-0000-00002A040000}"/>
    <cellStyle name="Comma 4 17 8" xfId="1494" xr:uid="{00000000-0005-0000-0000-00002B040000}"/>
    <cellStyle name="Comma 4 17 9" xfId="1495" xr:uid="{00000000-0005-0000-0000-00002C040000}"/>
    <cellStyle name="Comma 4 18" xfId="302" xr:uid="{00000000-0005-0000-0000-00002D040000}"/>
    <cellStyle name="Comma 4 18 10" xfId="1496" xr:uid="{00000000-0005-0000-0000-00002E040000}"/>
    <cellStyle name="Comma 4 18 11" xfId="1497" xr:uid="{00000000-0005-0000-0000-00002F040000}"/>
    <cellStyle name="Comma 4 18 12" xfId="1498" xr:uid="{00000000-0005-0000-0000-000030040000}"/>
    <cellStyle name="Comma 4 18 13" xfId="1499" xr:uid="{00000000-0005-0000-0000-000031040000}"/>
    <cellStyle name="Comma 4 18 14" xfId="1500" xr:uid="{00000000-0005-0000-0000-000032040000}"/>
    <cellStyle name="Comma 4 18 15" xfId="1501" xr:uid="{00000000-0005-0000-0000-000033040000}"/>
    <cellStyle name="Comma 4 18 16" xfId="1502" xr:uid="{00000000-0005-0000-0000-000034040000}"/>
    <cellStyle name="Comma 4 18 17" xfId="1503" xr:uid="{00000000-0005-0000-0000-000035040000}"/>
    <cellStyle name="Comma 4 18 18" xfId="1504" xr:uid="{00000000-0005-0000-0000-000036040000}"/>
    <cellStyle name="Comma 4 18 19" xfId="1505" xr:uid="{00000000-0005-0000-0000-000037040000}"/>
    <cellStyle name="Comma 4 18 2" xfId="1506" xr:uid="{00000000-0005-0000-0000-000038040000}"/>
    <cellStyle name="Comma 4 18 20" xfId="1507" xr:uid="{00000000-0005-0000-0000-000039040000}"/>
    <cellStyle name="Comma 4 18 21" xfId="1508" xr:uid="{00000000-0005-0000-0000-00003A040000}"/>
    <cellStyle name="Comma 4 18 3" xfId="1509" xr:uid="{00000000-0005-0000-0000-00003B040000}"/>
    <cellStyle name="Comma 4 18 4" xfId="1510" xr:uid="{00000000-0005-0000-0000-00003C040000}"/>
    <cellStyle name="Comma 4 18 5" xfId="1511" xr:uid="{00000000-0005-0000-0000-00003D040000}"/>
    <cellStyle name="Comma 4 18 6" xfId="1512" xr:uid="{00000000-0005-0000-0000-00003E040000}"/>
    <cellStyle name="Comma 4 18 7" xfId="1513" xr:uid="{00000000-0005-0000-0000-00003F040000}"/>
    <cellStyle name="Comma 4 18 8" xfId="1514" xr:uid="{00000000-0005-0000-0000-000040040000}"/>
    <cellStyle name="Comma 4 18 9" xfId="1515" xr:uid="{00000000-0005-0000-0000-000041040000}"/>
    <cellStyle name="Comma 4 19" xfId="303" xr:uid="{00000000-0005-0000-0000-000042040000}"/>
    <cellStyle name="Comma 4 19 10" xfId="1516" xr:uid="{00000000-0005-0000-0000-000043040000}"/>
    <cellStyle name="Comma 4 19 11" xfId="1517" xr:uid="{00000000-0005-0000-0000-000044040000}"/>
    <cellStyle name="Comma 4 19 12" xfId="1518" xr:uid="{00000000-0005-0000-0000-000045040000}"/>
    <cellStyle name="Comma 4 19 13" xfId="1519" xr:uid="{00000000-0005-0000-0000-000046040000}"/>
    <cellStyle name="Comma 4 19 14" xfId="1520" xr:uid="{00000000-0005-0000-0000-000047040000}"/>
    <cellStyle name="Comma 4 19 15" xfId="1521" xr:uid="{00000000-0005-0000-0000-000048040000}"/>
    <cellStyle name="Comma 4 19 16" xfId="1522" xr:uid="{00000000-0005-0000-0000-000049040000}"/>
    <cellStyle name="Comma 4 19 17" xfId="1523" xr:uid="{00000000-0005-0000-0000-00004A040000}"/>
    <cellStyle name="Comma 4 19 18" xfId="1524" xr:uid="{00000000-0005-0000-0000-00004B040000}"/>
    <cellStyle name="Comma 4 19 19" xfId="1525" xr:uid="{00000000-0005-0000-0000-00004C040000}"/>
    <cellStyle name="Comma 4 19 2" xfId="1526" xr:uid="{00000000-0005-0000-0000-00004D040000}"/>
    <cellStyle name="Comma 4 19 20" xfId="1527" xr:uid="{00000000-0005-0000-0000-00004E040000}"/>
    <cellStyle name="Comma 4 19 21" xfId="1528" xr:uid="{00000000-0005-0000-0000-00004F040000}"/>
    <cellStyle name="Comma 4 19 3" xfId="1529" xr:uid="{00000000-0005-0000-0000-000050040000}"/>
    <cellStyle name="Comma 4 19 4" xfId="1530" xr:uid="{00000000-0005-0000-0000-000051040000}"/>
    <cellStyle name="Comma 4 19 5" xfId="1531" xr:uid="{00000000-0005-0000-0000-000052040000}"/>
    <cellStyle name="Comma 4 19 6" xfId="1532" xr:uid="{00000000-0005-0000-0000-000053040000}"/>
    <cellStyle name="Comma 4 19 7" xfId="1533" xr:uid="{00000000-0005-0000-0000-000054040000}"/>
    <cellStyle name="Comma 4 19 8" xfId="1534" xr:uid="{00000000-0005-0000-0000-000055040000}"/>
    <cellStyle name="Comma 4 19 9" xfId="1535" xr:uid="{00000000-0005-0000-0000-000056040000}"/>
    <cellStyle name="Comma 4 2" xfId="304" xr:uid="{00000000-0005-0000-0000-000057040000}"/>
    <cellStyle name="Comma 4 2 10" xfId="1536" xr:uid="{00000000-0005-0000-0000-000058040000}"/>
    <cellStyle name="Comma 4 2 11" xfId="1537" xr:uid="{00000000-0005-0000-0000-000059040000}"/>
    <cellStyle name="Comma 4 2 12" xfId="1538" xr:uid="{00000000-0005-0000-0000-00005A040000}"/>
    <cellStyle name="Comma 4 2 13" xfId="1539" xr:uid="{00000000-0005-0000-0000-00005B040000}"/>
    <cellStyle name="Comma 4 2 14" xfId="1540" xr:uid="{00000000-0005-0000-0000-00005C040000}"/>
    <cellStyle name="Comma 4 2 15" xfId="1541" xr:uid="{00000000-0005-0000-0000-00005D040000}"/>
    <cellStyle name="Comma 4 2 16" xfId="1542" xr:uid="{00000000-0005-0000-0000-00005E040000}"/>
    <cellStyle name="Comma 4 2 17" xfId="1543" xr:uid="{00000000-0005-0000-0000-00005F040000}"/>
    <cellStyle name="Comma 4 2 18" xfId="1544" xr:uid="{00000000-0005-0000-0000-000060040000}"/>
    <cellStyle name="Comma 4 2 19" xfId="1545" xr:uid="{00000000-0005-0000-0000-000061040000}"/>
    <cellStyle name="Comma 4 2 2" xfId="1546" xr:uid="{00000000-0005-0000-0000-000062040000}"/>
    <cellStyle name="Comma 4 2 20" xfId="1547" xr:uid="{00000000-0005-0000-0000-000063040000}"/>
    <cellStyle name="Comma 4 2 21" xfId="1548" xr:uid="{00000000-0005-0000-0000-000064040000}"/>
    <cellStyle name="Comma 4 2 3" xfId="1549" xr:uid="{00000000-0005-0000-0000-000065040000}"/>
    <cellStyle name="Comma 4 2 4" xfId="1550" xr:uid="{00000000-0005-0000-0000-000066040000}"/>
    <cellStyle name="Comma 4 2 5" xfId="1551" xr:uid="{00000000-0005-0000-0000-000067040000}"/>
    <cellStyle name="Comma 4 2 6" xfId="1552" xr:uid="{00000000-0005-0000-0000-000068040000}"/>
    <cellStyle name="Comma 4 2 7" xfId="1553" xr:uid="{00000000-0005-0000-0000-000069040000}"/>
    <cellStyle name="Comma 4 2 8" xfId="1554" xr:uid="{00000000-0005-0000-0000-00006A040000}"/>
    <cellStyle name="Comma 4 2 9" xfId="1555" xr:uid="{00000000-0005-0000-0000-00006B040000}"/>
    <cellStyle name="Comma 4 20" xfId="305" xr:uid="{00000000-0005-0000-0000-00006C040000}"/>
    <cellStyle name="Comma 4 20 10" xfId="1556" xr:uid="{00000000-0005-0000-0000-00006D040000}"/>
    <cellStyle name="Comma 4 20 11" xfId="1557" xr:uid="{00000000-0005-0000-0000-00006E040000}"/>
    <cellStyle name="Comma 4 20 12" xfId="1558" xr:uid="{00000000-0005-0000-0000-00006F040000}"/>
    <cellStyle name="Comma 4 20 13" xfId="1559" xr:uid="{00000000-0005-0000-0000-000070040000}"/>
    <cellStyle name="Comma 4 20 14" xfId="1560" xr:uid="{00000000-0005-0000-0000-000071040000}"/>
    <cellStyle name="Comma 4 20 15" xfId="1561" xr:uid="{00000000-0005-0000-0000-000072040000}"/>
    <cellStyle name="Comma 4 20 16" xfId="1562" xr:uid="{00000000-0005-0000-0000-000073040000}"/>
    <cellStyle name="Comma 4 20 17" xfId="1563" xr:uid="{00000000-0005-0000-0000-000074040000}"/>
    <cellStyle name="Comma 4 20 18" xfId="1564" xr:uid="{00000000-0005-0000-0000-000075040000}"/>
    <cellStyle name="Comma 4 20 19" xfId="1565" xr:uid="{00000000-0005-0000-0000-000076040000}"/>
    <cellStyle name="Comma 4 20 2" xfId="1566" xr:uid="{00000000-0005-0000-0000-000077040000}"/>
    <cellStyle name="Comma 4 20 20" xfId="1567" xr:uid="{00000000-0005-0000-0000-000078040000}"/>
    <cellStyle name="Comma 4 20 21" xfId="1568" xr:uid="{00000000-0005-0000-0000-000079040000}"/>
    <cellStyle name="Comma 4 20 3" xfId="1569" xr:uid="{00000000-0005-0000-0000-00007A040000}"/>
    <cellStyle name="Comma 4 20 4" xfId="1570" xr:uid="{00000000-0005-0000-0000-00007B040000}"/>
    <cellStyle name="Comma 4 20 5" xfId="1571" xr:uid="{00000000-0005-0000-0000-00007C040000}"/>
    <cellStyle name="Comma 4 20 6" xfId="1572" xr:uid="{00000000-0005-0000-0000-00007D040000}"/>
    <cellStyle name="Comma 4 20 7" xfId="1573" xr:uid="{00000000-0005-0000-0000-00007E040000}"/>
    <cellStyle name="Comma 4 20 8" xfId="1574" xr:uid="{00000000-0005-0000-0000-00007F040000}"/>
    <cellStyle name="Comma 4 20 9" xfId="1575" xr:uid="{00000000-0005-0000-0000-000080040000}"/>
    <cellStyle name="Comma 4 21" xfId="306" xr:uid="{00000000-0005-0000-0000-000081040000}"/>
    <cellStyle name="Comma 4 21 10" xfId="1576" xr:uid="{00000000-0005-0000-0000-000082040000}"/>
    <cellStyle name="Comma 4 21 11" xfId="1577" xr:uid="{00000000-0005-0000-0000-000083040000}"/>
    <cellStyle name="Comma 4 21 12" xfId="1578" xr:uid="{00000000-0005-0000-0000-000084040000}"/>
    <cellStyle name="Comma 4 21 13" xfId="1579" xr:uid="{00000000-0005-0000-0000-000085040000}"/>
    <cellStyle name="Comma 4 21 14" xfId="1580" xr:uid="{00000000-0005-0000-0000-000086040000}"/>
    <cellStyle name="Comma 4 21 15" xfId="1581" xr:uid="{00000000-0005-0000-0000-000087040000}"/>
    <cellStyle name="Comma 4 21 16" xfId="1582" xr:uid="{00000000-0005-0000-0000-000088040000}"/>
    <cellStyle name="Comma 4 21 17" xfId="1583" xr:uid="{00000000-0005-0000-0000-000089040000}"/>
    <cellStyle name="Comma 4 21 18" xfId="1584" xr:uid="{00000000-0005-0000-0000-00008A040000}"/>
    <cellStyle name="Comma 4 21 19" xfId="1585" xr:uid="{00000000-0005-0000-0000-00008B040000}"/>
    <cellStyle name="Comma 4 21 2" xfId="1586" xr:uid="{00000000-0005-0000-0000-00008C040000}"/>
    <cellStyle name="Comma 4 21 20" xfId="1587" xr:uid="{00000000-0005-0000-0000-00008D040000}"/>
    <cellStyle name="Comma 4 21 21" xfId="1588" xr:uid="{00000000-0005-0000-0000-00008E040000}"/>
    <cellStyle name="Comma 4 21 3" xfId="1589" xr:uid="{00000000-0005-0000-0000-00008F040000}"/>
    <cellStyle name="Comma 4 21 4" xfId="1590" xr:uid="{00000000-0005-0000-0000-000090040000}"/>
    <cellStyle name="Comma 4 21 5" xfId="1591" xr:uid="{00000000-0005-0000-0000-000091040000}"/>
    <cellStyle name="Comma 4 21 6" xfId="1592" xr:uid="{00000000-0005-0000-0000-000092040000}"/>
    <cellStyle name="Comma 4 21 7" xfId="1593" xr:uid="{00000000-0005-0000-0000-000093040000}"/>
    <cellStyle name="Comma 4 21 8" xfId="1594" xr:uid="{00000000-0005-0000-0000-000094040000}"/>
    <cellStyle name="Comma 4 21 9" xfId="1595" xr:uid="{00000000-0005-0000-0000-000095040000}"/>
    <cellStyle name="Comma 4 22" xfId="307" xr:uid="{00000000-0005-0000-0000-000096040000}"/>
    <cellStyle name="Comma 4 22 10" xfId="1596" xr:uid="{00000000-0005-0000-0000-000097040000}"/>
    <cellStyle name="Comma 4 22 11" xfId="1597" xr:uid="{00000000-0005-0000-0000-000098040000}"/>
    <cellStyle name="Comma 4 22 12" xfId="1598" xr:uid="{00000000-0005-0000-0000-000099040000}"/>
    <cellStyle name="Comma 4 22 13" xfId="1599" xr:uid="{00000000-0005-0000-0000-00009A040000}"/>
    <cellStyle name="Comma 4 22 14" xfId="1600" xr:uid="{00000000-0005-0000-0000-00009B040000}"/>
    <cellStyle name="Comma 4 22 15" xfId="1601" xr:uid="{00000000-0005-0000-0000-00009C040000}"/>
    <cellStyle name="Comma 4 22 16" xfId="1602" xr:uid="{00000000-0005-0000-0000-00009D040000}"/>
    <cellStyle name="Comma 4 22 17" xfId="1603" xr:uid="{00000000-0005-0000-0000-00009E040000}"/>
    <cellStyle name="Comma 4 22 18" xfId="1604" xr:uid="{00000000-0005-0000-0000-00009F040000}"/>
    <cellStyle name="Comma 4 22 19" xfId="1605" xr:uid="{00000000-0005-0000-0000-0000A0040000}"/>
    <cellStyle name="Comma 4 22 2" xfId="1606" xr:uid="{00000000-0005-0000-0000-0000A1040000}"/>
    <cellStyle name="Comma 4 22 20" xfId="1607" xr:uid="{00000000-0005-0000-0000-0000A2040000}"/>
    <cellStyle name="Comma 4 22 21" xfId="1608" xr:uid="{00000000-0005-0000-0000-0000A3040000}"/>
    <cellStyle name="Comma 4 22 3" xfId="1609" xr:uid="{00000000-0005-0000-0000-0000A4040000}"/>
    <cellStyle name="Comma 4 22 4" xfId="1610" xr:uid="{00000000-0005-0000-0000-0000A5040000}"/>
    <cellStyle name="Comma 4 22 5" xfId="1611" xr:uid="{00000000-0005-0000-0000-0000A6040000}"/>
    <cellStyle name="Comma 4 22 6" xfId="1612" xr:uid="{00000000-0005-0000-0000-0000A7040000}"/>
    <cellStyle name="Comma 4 22 7" xfId="1613" xr:uid="{00000000-0005-0000-0000-0000A8040000}"/>
    <cellStyle name="Comma 4 22 8" xfId="1614" xr:uid="{00000000-0005-0000-0000-0000A9040000}"/>
    <cellStyle name="Comma 4 22 9" xfId="1615" xr:uid="{00000000-0005-0000-0000-0000AA040000}"/>
    <cellStyle name="Comma 4 23" xfId="308" xr:uid="{00000000-0005-0000-0000-0000AB040000}"/>
    <cellStyle name="Comma 4 23 10" xfId="1616" xr:uid="{00000000-0005-0000-0000-0000AC040000}"/>
    <cellStyle name="Comma 4 23 11" xfId="1617" xr:uid="{00000000-0005-0000-0000-0000AD040000}"/>
    <cellStyle name="Comma 4 23 12" xfId="1618" xr:uid="{00000000-0005-0000-0000-0000AE040000}"/>
    <cellStyle name="Comma 4 23 13" xfId="1619" xr:uid="{00000000-0005-0000-0000-0000AF040000}"/>
    <cellStyle name="Comma 4 23 14" xfId="1620" xr:uid="{00000000-0005-0000-0000-0000B0040000}"/>
    <cellStyle name="Comma 4 23 15" xfId="1621" xr:uid="{00000000-0005-0000-0000-0000B1040000}"/>
    <cellStyle name="Comma 4 23 16" xfId="1622" xr:uid="{00000000-0005-0000-0000-0000B2040000}"/>
    <cellStyle name="Comma 4 23 17" xfId="1623" xr:uid="{00000000-0005-0000-0000-0000B3040000}"/>
    <cellStyle name="Comma 4 23 18" xfId="1624" xr:uid="{00000000-0005-0000-0000-0000B4040000}"/>
    <cellStyle name="Comma 4 23 19" xfId="1625" xr:uid="{00000000-0005-0000-0000-0000B5040000}"/>
    <cellStyle name="Comma 4 23 2" xfId="1626" xr:uid="{00000000-0005-0000-0000-0000B6040000}"/>
    <cellStyle name="Comma 4 23 20" xfId="1627" xr:uid="{00000000-0005-0000-0000-0000B7040000}"/>
    <cellStyle name="Comma 4 23 21" xfId="1628" xr:uid="{00000000-0005-0000-0000-0000B8040000}"/>
    <cellStyle name="Comma 4 23 3" xfId="1629" xr:uid="{00000000-0005-0000-0000-0000B9040000}"/>
    <cellStyle name="Comma 4 23 4" xfId="1630" xr:uid="{00000000-0005-0000-0000-0000BA040000}"/>
    <cellStyle name="Comma 4 23 5" xfId="1631" xr:uid="{00000000-0005-0000-0000-0000BB040000}"/>
    <cellStyle name="Comma 4 23 6" xfId="1632" xr:uid="{00000000-0005-0000-0000-0000BC040000}"/>
    <cellStyle name="Comma 4 23 7" xfId="1633" xr:uid="{00000000-0005-0000-0000-0000BD040000}"/>
    <cellStyle name="Comma 4 23 8" xfId="1634" xr:uid="{00000000-0005-0000-0000-0000BE040000}"/>
    <cellStyle name="Comma 4 23 9" xfId="1635" xr:uid="{00000000-0005-0000-0000-0000BF040000}"/>
    <cellStyle name="Comma 4 24" xfId="309" xr:uid="{00000000-0005-0000-0000-0000C0040000}"/>
    <cellStyle name="Comma 4 24 10" xfId="1636" xr:uid="{00000000-0005-0000-0000-0000C1040000}"/>
    <cellStyle name="Comma 4 24 11" xfId="1637" xr:uid="{00000000-0005-0000-0000-0000C2040000}"/>
    <cellStyle name="Comma 4 24 12" xfId="1638" xr:uid="{00000000-0005-0000-0000-0000C3040000}"/>
    <cellStyle name="Comma 4 24 13" xfId="1639" xr:uid="{00000000-0005-0000-0000-0000C4040000}"/>
    <cellStyle name="Comma 4 24 14" xfId="1640" xr:uid="{00000000-0005-0000-0000-0000C5040000}"/>
    <cellStyle name="Comma 4 24 15" xfId="1641" xr:uid="{00000000-0005-0000-0000-0000C6040000}"/>
    <cellStyle name="Comma 4 24 16" xfId="1642" xr:uid="{00000000-0005-0000-0000-0000C7040000}"/>
    <cellStyle name="Comma 4 24 17" xfId="1643" xr:uid="{00000000-0005-0000-0000-0000C8040000}"/>
    <cellStyle name="Comma 4 24 18" xfId="1644" xr:uid="{00000000-0005-0000-0000-0000C9040000}"/>
    <cellStyle name="Comma 4 24 19" xfId="1645" xr:uid="{00000000-0005-0000-0000-0000CA040000}"/>
    <cellStyle name="Comma 4 24 2" xfId="1646" xr:uid="{00000000-0005-0000-0000-0000CB040000}"/>
    <cellStyle name="Comma 4 24 20" xfId="1647" xr:uid="{00000000-0005-0000-0000-0000CC040000}"/>
    <cellStyle name="Comma 4 24 21" xfId="1648" xr:uid="{00000000-0005-0000-0000-0000CD040000}"/>
    <cellStyle name="Comma 4 24 3" xfId="1649" xr:uid="{00000000-0005-0000-0000-0000CE040000}"/>
    <cellStyle name="Comma 4 24 4" xfId="1650" xr:uid="{00000000-0005-0000-0000-0000CF040000}"/>
    <cellStyle name="Comma 4 24 5" xfId="1651" xr:uid="{00000000-0005-0000-0000-0000D0040000}"/>
    <cellStyle name="Comma 4 24 6" xfId="1652" xr:uid="{00000000-0005-0000-0000-0000D1040000}"/>
    <cellStyle name="Comma 4 24 7" xfId="1653" xr:uid="{00000000-0005-0000-0000-0000D2040000}"/>
    <cellStyle name="Comma 4 24 8" xfId="1654" xr:uid="{00000000-0005-0000-0000-0000D3040000}"/>
    <cellStyle name="Comma 4 24 9" xfId="1655" xr:uid="{00000000-0005-0000-0000-0000D4040000}"/>
    <cellStyle name="Comma 4 25" xfId="310" xr:uid="{00000000-0005-0000-0000-0000D5040000}"/>
    <cellStyle name="Comma 4 25 10" xfId="1656" xr:uid="{00000000-0005-0000-0000-0000D6040000}"/>
    <cellStyle name="Comma 4 25 11" xfId="1657" xr:uid="{00000000-0005-0000-0000-0000D7040000}"/>
    <cellStyle name="Comma 4 25 12" xfId="1658" xr:uid="{00000000-0005-0000-0000-0000D8040000}"/>
    <cellStyle name="Comma 4 25 13" xfId="1659" xr:uid="{00000000-0005-0000-0000-0000D9040000}"/>
    <cellStyle name="Comma 4 25 14" xfId="1660" xr:uid="{00000000-0005-0000-0000-0000DA040000}"/>
    <cellStyle name="Comma 4 25 15" xfId="1661" xr:uid="{00000000-0005-0000-0000-0000DB040000}"/>
    <cellStyle name="Comma 4 25 16" xfId="1662" xr:uid="{00000000-0005-0000-0000-0000DC040000}"/>
    <cellStyle name="Comma 4 25 17" xfId="1663" xr:uid="{00000000-0005-0000-0000-0000DD040000}"/>
    <cellStyle name="Comma 4 25 18" xfId="1664" xr:uid="{00000000-0005-0000-0000-0000DE040000}"/>
    <cellStyle name="Comma 4 25 19" xfId="1665" xr:uid="{00000000-0005-0000-0000-0000DF040000}"/>
    <cellStyle name="Comma 4 25 2" xfId="1666" xr:uid="{00000000-0005-0000-0000-0000E0040000}"/>
    <cellStyle name="Comma 4 25 20" xfId="1667" xr:uid="{00000000-0005-0000-0000-0000E1040000}"/>
    <cellStyle name="Comma 4 25 21" xfId="1668" xr:uid="{00000000-0005-0000-0000-0000E2040000}"/>
    <cellStyle name="Comma 4 25 3" xfId="1669" xr:uid="{00000000-0005-0000-0000-0000E3040000}"/>
    <cellStyle name="Comma 4 25 4" xfId="1670" xr:uid="{00000000-0005-0000-0000-0000E4040000}"/>
    <cellStyle name="Comma 4 25 5" xfId="1671" xr:uid="{00000000-0005-0000-0000-0000E5040000}"/>
    <cellStyle name="Comma 4 25 6" xfId="1672" xr:uid="{00000000-0005-0000-0000-0000E6040000}"/>
    <cellStyle name="Comma 4 25 7" xfId="1673" xr:uid="{00000000-0005-0000-0000-0000E7040000}"/>
    <cellStyle name="Comma 4 25 8" xfId="1674" xr:uid="{00000000-0005-0000-0000-0000E8040000}"/>
    <cellStyle name="Comma 4 25 9" xfId="1675" xr:uid="{00000000-0005-0000-0000-0000E9040000}"/>
    <cellStyle name="Comma 4 26" xfId="311" xr:uid="{00000000-0005-0000-0000-0000EA040000}"/>
    <cellStyle name="Comma 4 26 10" xfId="1676" xr:uid="{00000000-0005-0000-0000-0000EB040000}"/>
    <cellStyle name="Comma 4 26 11" xfId="1677" xr:uid="{00000000-0005-0000-0000-0000EC040000}"/>
    <cellStyle name="Comma 4 26 12" xfId="1678" xr:uid="{00000000-0005-0000-0000-0000ED040000}"/>
    <cellStyle name="Comma 4 26 13" xfId="1679" xr:uid="{00000000-0005-0000-0000-0000EE040000}"/>
    <cellStyle name="Comma 4 26 14" xfId="1680" xr:uid="{00000000-0005-0000-0000-0000EF040000}"/>
    <cellStyle name="Comma 4 26 15" xfId="1681" xr:uid="{00000000-0005-0000-0000-0000F0040000}"/>
    <cellStyle name="Comma 4 26 16" xfId="1682" xr:uid="{00000000-0005-0000-0000-0000F1040000}"/>
    <cellStyle name="Comma 4 26 17" xfId="1683" xr:uid="{00000000-0005-0000-0000-0000F2040000}"/>
    <cellStyle name="Comma 4 26 18" xfId="1684" xr:uid="{00000000-0005-0000-0000-0000F3040000}"/>
    <cellStyle name="Comma 4 26 19" xfId="1685" xr:uid="{00000000-0005-0000-0000-0000F4040000}"/>
    <cellStyle name="Comma 4 26 2" xfId="1686" xr:uid="{00000000-0005-0000-0000-0000F5040000}"/>
    <cellStyle name="Comma 4 26 20" xfId="1687" xr:uid="{00000000-0005-0000-0000-0000F6040000}"/>
    <cellStyle name="Comma 4 26 21" xfId="1688" xr:uid="{00000000-0005-0000-0000-0000F7040000}"/>
    <cellStyle name="Comma 4 26 3" xfId="1689" xr:uid="{00000000-0005-0000-0000-0000F8040000}"/>
    <cellStyle name="Comma 4 26 4" xfId="1690" xr:uid="{00000000-0005-0000-0000-0000F9040000}"/>
    <cellStyle name="Comma 4 26 5" xfId="1691" xr:uid="{00000000-0005-0000-0000-0000FA040000}"/>
    <cellStyle name="Comma 4 26 6" xfId="1692" xr:uid="{00000000-0005-0000-0000-0000FB040000}"/>
    <cellStyle name="Comma 4 26 7" xfId="1693" xr:uid="{00000000-0005-0000-0000-0000FC040000}"/>
    <cellStyle name="Comma 4 26 8" xfId="1694" xr:uid="{00000000-0005-0000-0000-0000FD040000}"/>
    <cellStyle name="Comma 4 26 9" xfId="1695" xr:uid="{00000000-0005-0000-0000-0000FE040000}"/>
    <cellStyle name="Comma 4 27" xfId="312" xr:uid="{00000000-0005-0000-0000-0000FF040000}"/>
    <cellStyle name="Comma 4 27 10" xfId="1696" xr:uid="{00000000-0005-0000-0000-000000050000}"/>
    <cellStyle name="Comma 4 27 11" xfId="1697" xr:uid="{00000000-0005-0000-0000-000001050000}"/>
    <cellStyle name="Comma 4 27 12" xfId="1698" xr:uid="{00000000-0005-0000-0000-000002050000}"/>
    <cellStyle name="Comma 4 27 13" xfId="1699" xr:uid="{00000000-0005-0000-0000-000003050000}"/>
    <cellStyle name="Comma 4 27 14" xfId="1700" xr:uid="{00000000-0005-0000-0000-000004050000}"/>
    <cellStyle name="Comma 4 27 15" xfId="1701" xr:uid="{00000000-0005-0000-0000-000005050000}"/>
    <cellStyle name="Comma 4 27 16" xfId="1702" xr:uid="{00000000-0005-0000-0000-000006050000}"/>
    <cellStyle name="Comma 4 27 17" xfId="1703" xr:uid="{00000000-0005-0000-0000-000007050000}"/>
    <cellStyle name="Comma 4 27 18" xfId="1704" xr:uid="{00000000-0005-0000-0000-000008050000}"/>
    <cellStyle name="Comma 4 27 19" xfId="1705" xr:uid="{00000000-0005-0000-0000-000009050000}"/>
    <cellStyle name="Comma 4 27 2" xfId="1706" xr:uid="{00000000-0005-0000-0000-00000A050000}"/>
    <cellStyle name="Comma 4 27 20" xfId="1707" xr:uid="{00000000-0005-0000-0000-00000B050000}"/>
    <cellStyle name="Comma 4 27 21" xfId="1708" xr:uid="{00000000-0005-0000-0000-00000C050000}"/>
    <cellStyle name="Comma 4 27 3" xfId="1709" xr:uid="{00000000-0005-0000-0000-00000D050000}"/>
    <cellStyle name="Comma 4 27 4" xfId="1710" xr:uid="{00000000-0005-0000-0000-00000E050000}"/>
    <cellStyle name="Comma 4 27 5" xfId="1711" xr:uid="{00000000-0005-0000-0000-00000F050000}"/>
    <cellStyle name="Comma 4 27 6" xfId="1712" xr:uid="{00000000-0005-0000-0000-000010050000}"/>
    <cellStyle name="Comma 4 27 7" xfId="1713" xr:uid="{00000000-0005-0000-0000-000011050000}"/>
    <cellStyle name="Comma 4 27 8" xfId="1714" xr:uid="{00000000-0005-0000-0000-000012050000}"/>
    <cellStyle name="Comma 4 27 9" xfId="1715" xr:uid="{00000000-0005-0000-0000-000013050000}"/>
    <cellStyle name="Comma 4 28" xfId="313" xr:uid="{00000000-0005-0000-0000-000014050000}"/>
    <cellStyle name="Comma 4 28 10" xfId="1716" xr:uid="{00000000-0005-0000-0000-000015050000}"/>
    <cellStyle name="Comma 4 28 11" xfId="1717" xr:uid="{00000000-0005-0000-0000-000016050000}"/>
    <cellStyle name="Comma 4 28 12" xfId="1718" xr:uid="{00000000-0005-0000-0000-000017050000}"/>
    <cellStyle name="Comma 4 28 13" xfId="1719" xr:uid="{00000000-0005-0000-0000-000018050000}"/>
    <cellStyle name="Comma 4 28 14" xfId="1720" xr:uid="{00000000-0005-0000-0000-000019050000}"/>
    <cellStyle name="Comma 4 28 15" xfId="1721" xr:uid="{00000000-0005-0000-0000-00001A050000}"/>
    <cellStyle name="Comma 4 28 16" xfId="1722" xr:uid="{00000000-0005-0000-0000-00001B050000}"/>
    <cellStyle name="Comma 4 28 17" xfId="1723" xr:uid="{00000000-0005-0000-0000-00001C050000}"/>
    <cellStyle name="Comma 4 28 18" xfId="1724" xr:uid="{00000000-0005-0000-0000-00001D050000}"/>
    <cellStyle name="Comma 4 28 19" xfId="1725" xr:uid="{00000000-0005-0000-0000-00001E050000}"/>
    <cellStyle name="Comma 4 28 2" xfId="1726" xr:uid="{00000000-0005-0000-0000-00001F050000}"/>
    <cellStyle name="Comma 4 28 20" xfId="1727" xr:uid="{00000000-0005-0000-0000-000020050000}"/>
    <cellStyle name="Comma 4 28 21" xfId="1728" xr:uid="{00000000-0005-0000-0000-000021050000}"/>
    <cellStyle name="Comma 4 28 3" xfId="1729" xr:uid="{00000000-0005-0000-0000-000022050000}"/>
    <cellStyle name="Comma 4 28 4" xfId="1730" xr:uid="{00000000-0005-0000-0000-000023050000}"/>
    <cellStyle name="Comma 4 28 5" xfId="1731" xr:uid="{00000000-0005-0000-0000-000024050000}"/>
    <cellStyle name="Comma 4 28 6" xfId="1732" xr:uid="{00000000-0005-0000-0000-000025050000}"/>
    <cellStyle name="Comma 4 28 7" xfId="1733" xr:uid="{00000000-0005-0000-0000-000026050000}"/>
    <cellStyle name="Comma 4 28 8" xfId="1734" xr:uid="{00000000-0005-0000-0000-000027050000}"/>
    <cellStyle name="Comma 4 28 9" xfId="1735" xr:uid="{00000000-0005-0000-0000-000028050000}"/>
    <cellStyle name="Comma 4 29" xfId="314" xr:uid="{00000000-0005-0000-0000-000029050000}"/>
    <cellStyle name="Comma 4 29 10" xfId="1736" xr:uid="{00000000-0005-0000-0000-00002A050000}"/>
    <cellStyle name="Comma 4 29 11" xfId="1737" xr:uid="{00000000-0005-0000-0000-00002B050000}"/>
    <cellStyle name="Comma 4 29 12" xfId="1738" xr:uid="{00000000-0005-0000-0000-00002C050000}"/>
    <cellStyle name="Comma 4 29 13" xfId="1739" xr:uid="{00000000-0005-0000-0000-00002D050000}"/>
    <cellStyle name="Comma 4 29 14" xfId="1740" xr:uid="{00000000-0005-0000-0000-00002E050000}"/>
    <cellStyle name="Comma 4 29 15" xfId="1741" xr:uid="{00000000-0005-0000-0000-00002F050000}"/>
    <cellStyle name="Comma 4 29 16" xfId="1742" xr:uid="{00000000-0005-0000-0000-000030050000}"/>
    <cellStyle name="Comma 4 29 17" xfId="1743" xr:uid="{00000000-0005-0000-0000-000031050000}"/>
    <cellStyle name="Comma 4 29 18" xfId="1744" xr:uid="{00000000-0005-0000-0000-000032050000}"/>
    <cellStyle name="Comma 4 29 19" xfId="1745" xr:uid="{00000000-0005-0000-0000-000033050000}"/>
    <cellStyle name="Comma 4 29 2" xfId="1746" xr:uid="{00000000-0005-0000-0000-000034050000}"/>
    <cellStyle name="Comma 4 29 20" xfId="1747" xr:uid="{00000000-0005-0000-0000-000035050000}"/>
    <cellStyle name="Comma 4 29 21" xfId="1748" xr:uid="{00000000-0005-0000-0000-000036050000}"/>
    <cellStyle name="Comma 4 29 3" xfId="1749" xr:uid="{00000000-0005-0000-0000-000037050000}"/>
    <cellStyle name="Comma 4 29 4" xfId="1750" xr:uid="{00000000-0005-0000-0000-000038050000}"/>
    <cellStyle name="Comma 4 29 5" xfId="1751" xr:uid="{00000000-0005-0000-0000-000039050000}"/>
    <cellStyle name="Comma 4 29 6" xfId="1752" xr:uid="{00000000-0005-0000-0000-00003A050000}"/>
    <cellStyle name="Comma 4 29 7" xfId="1753" xr:uid="{00000000-0005-0000-0000-00003B050000}"/>
    <cellStyle name="Comma 4 29 8" xfId="1754" xr:uid="{00000000-0005-0000-0000-00003C050000}"/>
    <cellStyle name="Comma 4 29 9" xfId="1755" xr:uid="{00000000-0005-0000-0000-00003D050000}"/>
    <cellStyle name="Comma 4 3" xfId="315" xr:uid="{00000000-0005-0000-0000-00003E050000}"/>
    <cellStyle name="Comma 4 3 10" xfId="1756" xr:uid="{00000000-0005-0000-0000-00003F050000}"/>
    <cellStyle name="Comma 4 3 11" xfId="1757" xr:uid="{00000000-0005-0000-0000-000040050000}"/>
    <cellStyle name="Comma 4 3 12" xfId="1758" xr:uid="{00000000-0005-0000-0000-000041050000}"/>
    <cellStyle name="Comma 4 3 13" xfId="1759" xr:uid="{00000000-0005-0000-0000-000042050000}"/>
    <cellStyle name="Comma 4 3 14" xfId="1760" xr:uid="{00000000-0005-0000-0000-000043050000}"/>
    <cellStyle name="Comma 4 3 15" xfId="1761" xr:uid="{00000000-0005-0000-0000-000044050000}"/>
    <cellStyle name="Comma 4 3 16" xfId="1762" xr:uid="{00000000-0005-0000-0000-000045050000}"/>
    <cellStyle name="Comma 4 3 17" xfId="1763" xr:uid="{00000000-0005-0000-0000-000046050000}"/>
    <cellStyle name="Comma 4 3 18" xfId="1764" xr:uid="{00000000-0005-0000-0000-000047050000}"/>
    <cellStyle name="Comma 4 3 19" xfId="1765" xr:uid="{00000000-0005-0000-0000-000048050000}"/>
    <cellStyle name="Comma 4 3 2" xfId="1766" xr:uid="{00000000-0005-0000-0000-000049050000}"/>
    <cellStyle name="Comma 4 3 20" xfId="1767" xr:uid="{00000000-0005-0000-0000-00004A050000}"/>
    <cellStyle name="Comma 4 3 21" xfId="1768" xr:uid="{00000000-0005-0000-0000-00004B050000}"/>
    <cellStyle name="Comma 4 3 3" xfId="1769" xr:uid="{00000000-0005-0000-0000-00004C050000}"/>
    <cellStyle name="Comma 4 3 4" xfId="1770" xr:uid="{00000000-0005-0000-0000-00004D050000}"/>
    <cellStyle name="Comma 4 3 5" xfId="1771" xr:uid="{00000000-0005-0000-0000-00004E050000}"/>
    <cellStyle name="Comma 4 3 6" xfId="1772" xr:uid="{00000000-0005-0000-0000-00004F050000}"/>
    <cellStyle name="Comma 4 3 7" xfId="1773" xr:uid="{00000000-0005-0000-0000-000050050000}"/>
    <cellStyle name="Comma 4 3 8" xfId="1774" xr:uid="{00000000-0005-0000-0000-000051050000}"/>
    <cellStyle name="Comma 4 3 9" xfId="1775" xr:uid="{00000000-0005-0000-0000-000052050000}"/>
    <cellStyle name="Comma 4 30" xfId="316" xr:uid="{00000000-0005-0000-0000-000053050000}"/>
    <cellStyle name="Comma 4 30 10" xfId="1776" xr:uid="{00000000-0005-0000-0000-000054050000}"/>
    <cellStyle name="Comma 4 30 11" xfId="1777" xr:uid="{00000000-0005-0000-0000-000055050000}"/>
    <cellStyle name="Comma 4 30 12" xfId="1778" xr:uid="{00000000-0005-0000-0000-000056050000}"/>
    <cellStyle name="Comma 4 30 13" xfId="1779" xr:uid="{00000000-0005-0000-0000-000057050000}"/>
    <cellStyle name="Comma 4 30 14" xfId="1780" xr:uid="{00000000-0005-0000-0000-000058050000}"/>
    <cellStyle name="Comma 4 30 15" xfId="1781" xr:uid="{00000000-0005-0000-0000-000059050000}"/>
    <cellStyle name="Comma 4 30 16" xfId="1782" xr:uid="{00000000-0005-0000-0000-00005A050000}"/>
    <cellStyle name="Comma 4 30 17" xfId="1783" xr:uid="{00000000-0005-0000-0000-00005B050000}"/>
    <cellStyle name="Comma 4 30 18" xfId="1784" xr:uid="{00000000-0005-0000-0000-00005C050000}"/>
    <cellStyle name="Comma 4 30 19" xfId="1785" xr:uid="{00000000-0005-0000-0000-00005D050000}"/>
    <cellStyle name="Comma 4 30 2" xfId="1786" xr:uid="{00000000-0005-0000-0000-00005E050000}"/>
    <cellStyle name="Comma 4 30 20" xfId="1787" xr:uid="{00000000-0005-0000-0000-00005F050000}"/>
    <cellStyle name="Comma 4 30 21" xfId="1788" xr:uid="{00000000-0005-0000-0000-000060050000}"/>
    <cellStyle name="Comma 4 30 3" xfId="1789" xr:uid="{00000000-0005-0000-0000-000061050000}"/>
    <cellStyle name="Comma 4 30 4" xfId="1790" xr:uid="{00000000-0005-0000-0000-000062050000}"/>
    <cellStyle name="Comma 4 30 5" xfId="1791" xr:uid="{00000000-0005-0000-0000-000063050000}"/>
    <cellStyle name="Comma 4 30 6" xfId="1792" xr:uid="{00000000-0005-0000-0000-000064050000}"/>
    <cellStyle name="Comma 4 30 7" xfId="1793" xr:uid="{00000000-0005-0000-0000-000065050000}"/>
    <cellStyle name="Comma 4 30 8" xfId="1794" xr:uid="{00000000-0005-0000-0000-000066050000}"/>
    <cellStyle name="Comma 4 30 9" xfId="1795" xr:uid="{00000000-0005-0000-0000-000067050000}"/>
    <cellStyle name="Comma 4 31" xfId="317" xr:uid="{00000000-0005-0000-0000-000068050000}"/>
    <cellStyle name="Comma 4 31 10" xfId="1796" xr:uid="{00000000-0005-0000-0000-000069050000}"/>
    <cellStyle name="Comma 4 31 11" xfId="1797" xr:uid="{00000000-0005-0000-0000-00006A050000}"/>
    <cellStyle name="Comma 4 31 12" xfId="1798" xr:uid="{00000000-0005-0000-0000-00006B050000}"/>
    <cellStyle name="Comma 4 31 13" xfId="1799" xr:uid="{00000000-0005-0000-0000-00006C050000}"/>
    <cellStyle name="Comma 4 31 14" xfId="1800" xr:uid="{00000000-0005-0000-0000-00006D050000}"/>
    <cellStyle name="Comma 4 31 15" xfId="1801" xr:uid="{00000000-0005-0000-0000-00006E050000}"/>
    <cellStyle name="Comma 4 31 16" xfId="1802" xr:uid="{00000000-0005-0000-0000-00006F050000}"/>
    <cellStyle name="Comma 4 31 17" xfId="1803" xr:uid="{00000000-0005-0000-0000-000070050000}"/>
    <cellStyle name="Comma 4 31 18" xfId="1804" xr:uid="{00000000-0005-0000-0000-000071050000}"/>
    <cellStyle name="Comma 4 31 19" xfId="1805" xr:uid="{00000000-0005-0000-0000-000072050000}"/>
    <cellStyle name="Comma 4 31 2" xfId="1806" xr:uid="{00000000-0005-0000-0000-000073050000}"/>
    <cellStyle name="Comma 4 31 20" xfId="1807" xr:uid="{00000000-0005-0000-0000-000074050000}"/>
    <cellStyle name="Comma 4 31 21" xfId="1808" xr:uid="{00000000-0005-0000-0000-000075050000}"/>
    <cellStyle name="Comma 4 31 3" xfId="1809" xr:uid="{00000000-0005-0000-0000-000076050000}"/>
    <cellStyle name="Comma 4 31 4" xfId="1810" xr:uid="{00000000-0005-0000-0000-000077050000}"/>
    <cellStyle name="Comma 4 31 5" xfId="1811" xr:uid="{00000000-0005-0000-0000-000078050000}"/>
    <cellStyle name="Comma 4 31 6" xfId="1812" xr:uid="{00000000-0005-0000-0000-000079050000}"/>
    <cellStyle name="Comma 4 31 7" xfId="1813" xr:uid="{00000000-0005-0000-0000-00007A050000}"/>
    <cellStyle name="Comma 4 31 8" xfId="1814" xr:uid="{00000000-0005-0000-0000-00007B050000}"/>
    <cellStyle name="Comma 4 31 9" xfId="1815" xr:uid="{00000000-0005-0000-0000-00007C050000}"/>
    <cellStyle name="Comma 4 32" xfId="318" xr:uid="{00000000-0005-0000-0000-00007D050000}"/>
    <cellStyle name="Comma 4 32 10" xfId="1816" xr:uid="{00000000-0005-0000-0000-00007E050000}"/>
    <cellStyle name="Comma 4 32 11" xfId="1817" xr:uid="{00000000-0005-0000-0000-00007F050000}"/>
    <cellStyle name="Comma 4 32 12" xfId="1818" xr:uid="{00000000-0005-0000-0000-000080050000}"/>
    <cellStyle name="Comma 4 32 13" xfId="1819" xr:uid="{00000000-0005-0000-0000-000081050000}"/>
    <cellStyle name="Comma 4 32 14" xfId="1820" xr:uid="{00000000-0005-0000-0000-000082050000}"/>
    <cellStyle name="Comma 4 32 15" xfId="1821" xr:uid="{00000000-0005-0000-0000-000083050000}"/>
    <cellStyle name="Comma 4 32 16" xfId="1822" xr:uid="{00000000-0005-0000-0000-000084050000}"/>
    <cellStyle name="Comma 4 32 17" xfId="1823" xr:uid="{00000000-0005-0000-0000-000085050000}"/>
    <cellStyle name="Comma 4 32 18" xfId="1824" xr:uid="{00000000-0005-0000-0000-000086050000}"/>
    <cellStyle name="Comma 4 32 19" xfId="1825" xr:uid="{00000000-0005-0000-0000-000087050000}"/>
    <cellStyle name="Comma 4 32 2" xfId="1826" xr:uid="{00000000-0005-0000-0000-000088050000}"/>
    <cellStyle name="Comma 4 32 20" xfId="1827" xr:uid="{00000000-0005-0000-0000-000089050000}"/>
    <cellStyle name="Comma 4 32 21" xfId="1828" xr:uid="{00000000-0005-0000-0000-00008A050000}"/>
    <cellStyle name="Comma 4 32 3" xfId="1829" xr:uid="{00000000-0005-0000-0000-00008B050000}"/>
    <cellStyle name="Comma 4 32 4" xfId="1830" xr:uid="{00000000-0005-0000-0000-00008C050000}"/>
    <cellStyle name="Comma 4 32 5" xfId="1831" xr:uid="{00000000-0005-0000-0000-00008D050000}"/>
    <cellStyle name="Comma 4 32 6" xfId="1832" xr:uid="{00000000-0005-0000-0000-00008E050000}"/>
    <cellStyle name="Comma 4 32 7" xfId="1833" xr:uid="{00000000-0005-0000-0000-00008F050000}"/>
    <cellStyle name="Comma 4 32 8" xfId="1834" xr:uid="{00000000-0005-0000-0000-000090050000}"/>
    <cellStyle name="Comma 4 32 9" xfId="1835" xr:uid="{00000000-0005-0000-0000-000091050000}"/>
    <cellStyle name="Comma 4 33" xfId="319" xr:uid="{00000000-0005-0000-0000-000092050000}"/>
    <cellStyle name="Comma 4 33 10" xfId="1836" xr:uid="{00000000-0005-0000-0000-000093050000}"/>
    <cellStyle name="Comma 4 33 11" xfId="1837" xr:uid="{00000000-0005-0000-0000-000094050000}"/>
    <cellStyle name="Comma 4 33 12" xfId="1838" xr:uid="{00000000-0005-0000-0000-000095050000}"/>
    <cellStyle name="Comma 4 33 13" xfId="1839" xr:uid="{00000000-0005-0000-0000-000096050000}"/>
    <cellStyle name="Comma 4 33 14" xfId="1840" xr:uid="{00000000-0005-0000-0000-000097050000}"/>
    <cellStyle name="Comma 4 33 15" xfId="1841" xr:uid="{00000000-0005-0000-0000-000098050000}"/>
    <cellStyle name="Comma 4 33 16" xfId="1842" xr:uid="{00000000-0005-0000-0000-000099050000}"/>
    <cellStyle name="Comma 4 33 17" xfId="1843" xr:uid="{00000000-0005-0000-0000-00009A050000}"/>
    <cellStyle name="Comma 4 33 18" xfId="1844" xr:uid="{00000000-0005-0000-0000-00009B050000}"/>
    <cellStyle name="Comma 4 33 19" xfId="1845" xr:uid="{00000000-0005-0000-0000-00009C050000}"/>
    <cellStyle name="Comma 4 33 2" xfId="1846" xr:uid="{00000000-0005-0000-0000-00009D050000}"/>
    <cellStyle name="Comma 4 33 20" xfId="1847" xr:uid="{00000000-0005-0000-0000-00009E050000}"/>
    <cellStyle name="Comma 4 33 21" xfId="1848" xr:uid="{00000000-0005-0000-0000-00009F050000}"/>
    <cellStyle name="Comma 4 33 3" xfId="1849" xr:uid="{00000000-0005-0000-0000-0000A0050000}"/>
    <cellStyle name="Comma 4 33 4" xfId="1850" xr:uid="{00000000-0005-0000-0000-0000A1050000}"/>
    <cellStyle name="Comma 4 33 5" xfId="1851" xr:uid="{00000000-0005-0000-0000-0000A2050000}"/>
    <cellStyle name="Comma 4 33 6" xfId="1852" xr:uid="{00000000-0005-0000-0000-0000A3050000}"/>
    <cellStyle name="Comma 4 33 7" xfId="1853" xr:uid="{00000000-0005-0000-0000-0000A4050000}"/>
    <cellStyle name="Comma 4 33 8" xfId="1854" xr:uid="{00000000-0005-0000-0000-0000A5050000}"/>
    <cellStyle name="Comma 4 33 9" xfId="1855" xr:uid="{00000000-0005-0000-0000-0000A6050000}"/>
    <cellStyle name="Comma 4 34" xfId="320" xr:uid="{00000000-0005-0000-0000-0000A7050000}"/>
    <cellStyle name="Comma 4 34 10" xfId="1856" xr:uid="{00000000-0005-0000-0000-0000A8050000}"/>
    <cellStyle name="Comma 4 34 11" xfId="1857" xr:uid="{00000000-0005-0000-0000-0000A9050000}"/>
    <cellStyle name="Comma 4 34 12" xfId="1858" xr:uid="{00000000-0005-0000-0000-0000AA050000}"/>
    <cellStyle name="Comma 4 34 13" xfId="1859" xr:uid="{00000000-0005-0000-0000-0000AB050000}"/>
    <cellStyle name="Comma 4 34 14" xfId="1860" xr:uid="{00000000-0005-0000-0000-0000AC050000}"/>
    <cellStyle name="Comma 4 34 15" xfId="1861" xr:uid="{00000000-0005-0000-0000-0000AD050000}"/>
    <cellStyle name="Comma 4 34 16" xfId="1862" xr:uid="{00000000-0005-0000-0000-0000AE050000}"/>
    <cellStyle name="Comma 4 34 17" xfId="1863" xr:uid="{00000000-0005-0000-0000-0000AF050000}"/>
    <cellStyle name="Comma 4 34 18" xfId="1864" xr:uid="{00000000-0005-0000-0000-0000B0050000}"/>
    <cellStyle name="Comma 4 34 19" xfId="1865" xr:uid="{00000000-0005-0000-0000-0000B1050000}"/>
    <cellStyle name="Comma 4 34 2" xfId="1866" xr:uid="{00000000-0005-0000-0000-0000B2050000}"/>
    <cellStyle name="Comma 4 34 20" xfId="1867" xr:uid="{00000000-0005-0000-0000-0000B3050000}"/>
    <cellStyle name="Comma 4 34 21" xfId="1868" xr:uid="{00000000-0005-0000-0000-0000B4050000}"/>
    <cellStyle name="Comma 4 34 3" xfId="1869" xr:uid="{00000000-0005-0000-0000-0000B5050000}"/>
    <cellStyle name="Comma 4 34 4" xfId="1870" xr:uid="{00000000-0005-0000-0000-0000B6050000}"/>
    <cellStyle name="Comma 4 34 5" xfId="1871" xr:uid="{00000000-0005-0000-0000-0000B7050000}"/>
    <cellStyle name="Comma 4 34 6" xfId="1872" xr:uid="{00000000-0005-0000-0000-0000B8050000}"/>
    <cellStyle name="Comma 4 34 7" xfId="1873" xr:uid="{00000000-0005-0000-0000-0000B9050000}"/>
    <cellStyle name="Comma 4 34 8" xfId="1874" xr:uid="{00000000-0005-0000-0000-0000BA050000}"/>
    <cellStyle name="Comma 4 34 9" xfId="1875" xr:uid="{00000000-0005-0000-0000-0000BB050000}"/>
    <cellStyle name="Comma 4 35" xfId="321" xr:uid="{00000000-0005-0000-0000-0000BC050000}"/>
    <cellStyle name="Comma 4 35 10" xfId="1876" xr:uid="{00000000-0005-0000-0000-0000BD050000}"/>
    <cellStyle name="Comma 4 35 11" xfId="1877" xr:uid="{00000000-0005-0000-0000-0000BE050000}"/>
    <cellStyle name="Comma 4 35 12" xfId="1878" xr:uid="{00000000-0005-0000-0000-0000BF050000}"/>
    <cellStyle name="Comma 4 35 13" xfId="1879" xr:uid="{00000000-0005-0000-0000-0000C0050000}"/>
    <cellStyle name="Comma 4 35 14" xfId="1880" xr:uid="{00000000-0005-0000-0000-0000C1050000}"/>
    <cellStyle name="Comma 4 35 15" xfId="1881" xr:uid="{00000000-0005-0000-0000-0000C2050000}"/>
    <cellStyle name="Comma 4 35 16" xfId="1882" xr:uid="{00000000-0005-0000-0000-0000C3050000}"/>
    <cellStyle name="Comma 4 35 17" xfId="1883" xr:uid="{00000000-0005-0000-0000-0000C4050000}"/>
    <cellStyle name="Comma 4 35 18" xfId="1884" xr:uid="{00000000-0005-0000-0000-0000C5050000}"/>
    <cellStyle name="Comma 4 35 19" xfId="1885" xr:uid="{00000000-0005-0000-0000-0000C6050000}"/>
    <cellStyle name="Comma 4 35 2" xfId="1886" xr:uid="{00000000-0005-0000-0000-0000C7050000}"/>
    <cellStyle name="Comma 4 35 20" xfId="1887" xr:uid="{00000000-0005-0000-0000-0000C8050000}"/>
    <cellStyle name="Comma 4 35 21" xfId="1888" xr:uid="{00000000-0005-0000-0000-0000C9050000}"/>
    <cellStyle name="Comma 4 35 3" xfId="1889" xr:uid="{00000000-0005-0000-0000-0000CA050000}"/>
    <cellStyle name="Comma 4 35 4" xfId="1890" xr:uid="{00000000-0005-0000-0000-0000CB050000}"/>
    <cellStyle name="Comma 4 35 5" xfId="1891" xr:uid="{00000000-0005-0000-0000-0000CC050000}"/>
    <cellStyle name="Comma 4 35 6" xfId="1892" xr:uid="{00000000-0005-0000-0000-0000CD050000}"/>
    <cellStyle name="Comma 4 35 7" xfId="1893" xr:uid="{00000000-0005-0000-0000-0000CE050000}"/>
    <cellStyle name="Comma 4 35 8" xfId="1894" xr:uid="{00000000-0005-0000-0000-0000CF050000}"/>
    <cellStyle name="Comma 4 35 9" xfId="1895" xr:uid="{00000000-0005-0000-0000-0000D0050000}"/>
    <cellStyle name="Comma 4 36" xfId="322" xr:uid="{00000000-0005-0000-0000-0000D1050000}"/>
    <cellStyle name="Comma 4 36 10" xfId="1896" xr:uid="{00000000-0005-0000-0000-0000D2050000}"/>
    <cellStyle name="Comma 4 36 11" xfId="1897" xr:uid="{00000000-0005-0000-0000-0000D3050000}"/>
    <cellStyle name="Comma 4 36 12" xfId="1898" xr:uid="{00000000-0005-0000-0000-0000D4050000}"/>
    <cellStyle name="Comma 4 36 13" xfId="1899" xr:uid="{00000000-0005-0000-0000-0000D5050000}"/>
    <cellStyle name="Comma 4 36 14" xfId="1900" xr:uid="{00000000-0005-0000-0000-0000D6050000}"/>
    <cellStyle name="Comma 4 36 15" xfId="1901" xr:uid="{00000000-0005-0000-0000-0000D7050000}"/>
    <cellStyle name="Comma 4 36 16" xfId="1902" xr:uid="{00000000-0005-0000-0000-0000D8050000}"/>
    <cellStyle name="Comma 4 36 17" xfId="1903" xr:uid="{00000000-0005-0000-0000-0000D9050000}"/>
    <cellStyle name="Comma 4 36 18" xfId="1904" xr:uid="{00000000-0005-0000-0000-0000DA050000}"/>
    <cellStyle name="Comma 4 36 19" xfId="1905" xr:uid="{00000000-0005-0000-0000-0000DB050000}"/>
    <cellStyle name="Comma 4 36 2" xfId="1906" xr:uid="{00000000-0005-0000-0000-0000DC050000}"/>
    <cellStyle name="Comma 4 36 20" xfId="1907" xr:uid="{00000000-0005-0000-0000-0000DD050000}"/>
    <cellStyle name="Comma 4 36 21" xfId="1908" xr:uid="{00000000-0005-0000-0000-0000DE050000}"/>
    <cellStyle name="Comma 4 36 3" xfId="1909" xr:uid="{00000000-0005-0000-0000-0000DF050000}"/>
    <cellStyle name="Comma 4 36 4" xfId="1910" xr:uid="{00000000-0005-0000-0000-0000E0050000}"/>
    <cellStyle name="Comma 4 36 5" xfId="1911" xr:uid="{00000000-0005-0000-0000-0000E1050000}"/>
    <cellStyle name="Comma 4 36 6" xfId="1912" xr:uid="{00000000-0005-0000-0000-0000E2050000}"/>
    <cellStyle name="Comma 4 36 7" xfId="1913" xr:uid="{00000000-0005-0000-0000-0000E3050000}"/>
    <cellStyle name="Comma 4 36 8" xfId="1914" xr:uid="{00000000-0005-0000-0000-0000E4050000}"/>
    <cellStyle name="Comma 4 36 9" xfId="1915" xr:uid="{00000000-0005-0000-0000-0000E5050000}"/>
    <cellStyle name="Comma 4 37" xfId="323" xr:uid="{00000000-0005-0000-0000-0000E6050000}"/>
    <cellStyle name="Comma 4 37 10" xfId="1916" xr:uid="{00000000-0005-0000-0000-0000E7050000}"/>
    <cellStyle name="Comma 4 37 11" xfId="1917" xr:uid="{00000000-0005-0000-0000-0000E8050000}"/>
    <cellStyle name="Comma 4 37 12" xfId="1918" xr:uid="{00000000-0005-0000-0000-0000E9050000}"/>
    <cellStyle name="Comma 4 37 13" xfId="1919" xr:uid="{00000000-0005-0000-0000-0000EA050000}"/>
    <cellStyle name="Comma 4 37 14" xfId="1920" xr:uid="{00000000-0005-0000-0000-0000EB050000}"/>
    <cellStyle name="Comma 4 37 15" xfId="1921" xr:uid="{00000000-0005-0000-0000-0000EC050000}"/>
    <cellStyle name="Comma 4 37 16" xfId="1922" xr:uid="{00000000-0005-0000-0000-0000ED050000}"/>
    <cellStyle name="Comma 4 37 17" xfId="1923" xr:uid="{00000000-0005-0000-0000-0000EE050000}"/>
    <cellStyle name="Comma 4 37 18" xfId="1924" xr:uid="{00000000-0005-0000-0000-0000EF050000}"/>
    <cellStyle name="Comma 4 37 19" xfId="1925" xr:uid="{00000000-0005-0000-0000-0000F0050000}"/>
    <cellStyle name="Comma 4 37 2" xfId="1926" xr:uid="{00000000-0005-0000-0000-0000F1050000}"/>
    <cellStyle name="Comma 4 37 20" xfId="1927" xr:uid="{00000000-0005-0000-0000-0000F2050000}"/>
    <cellStyle name="Comma 4 37 21" xfId="1928" xr:uid="{00000000-0005-0000-0000-0000F3050000}"/>
    <cellStyle name="Comma 4 37 3" xfId="1929" xr:uid="{00000000-0005-0000-0000-0000F4050000}"/>
    <cellStyle name="Comma 4 37 4" xfId="1930" xr:uid="{00000000-0005-0000-0000-0000F5050000}"/>
    <cellStyle name="Comma 4 37 5" xfId="1931" xr:uid="{00000000-0005-0000-0000-0000F6050000}"/>
    <cellStyle name="Comma 4 37 6" xfId="1932" xr:uid="{00000000-0005-0000-0000-0000F7050000}"/>
    <cellStyle name="Comma 4 37 7" xfId="1933" xr:uid="{00000000-0005-0000-0000-0000F8050000}"/>
    <cellStyle name="Comma 4 37 8" xfId="1934" xr:uid="{00000000-0005-0000-0000-0000F9050000}"/>
    <cellStyle name="Comma 4 37 9" xfId="1935" xr:uid="{00000000-0005-0000-0000-0000FA050000}"/>
    <cellStyle name="Comma 4 38" xfId="324" xr:uid="{00000000-0005-0000-0000-0000FB050000}"/>
    <cellStyle name="Comma 4 38 10" xfId="1936" xr:uid="{00000000-0005-0000-0000-0000FC050000}"/>
    <cellStyle name="Comma 4 38 11" xfId="1937" xr:uid="{00000000-0005-0000-0000-0000FD050000}"/>
    <cellStyle name="Comma 4 38 12" xfId="1938" xr:uid="{00000000-0005-0000-0000-0000FE050000}"/>
    <cellStyle name="Comma 4 38 13" xfId="1939" xr:uid="{00000000-0005-0000-0000-0000FF050000}"/>
    <cellStyle name="Comma 4 38 14" xfId="1940" xr:uid="{00000000-0005-0000-0000-000000060000}"/>
    <cellStyle name="Comma 4 38 15" xfId="1941" xr:uid="{00000000-0005-0000-0000-000001060000}"/>
    <cellStyle name="Comma 4 38 16" xfId="1942" xr:uid="{00000000-0005-0000-0000-000002060000}"/>
    <cellStyle name="Comma 4 38 17" xfId="1943" xr:uid="{00000000-0005-0000-0000-000003060000}"/>
    <cellStyle name="Comma 4 38 18" xfId="1944" xr:uid="{00000000-0005-0000-0000-000004060000}"/>
    <cellStyle name="Comma 4 38 19" xfId="1945" xr:uid="{00000000-0005-0000-0000-000005060000}"/>
    <cellStyle name="Comma 4 38 2" xfId="1946" xr:uid="{00000000-0005-0000-0000-000006060000}"/>
    <cellStyle name="Comma 4 38 20" xfId="1947" xr:uid="{00000000-0005-0000-0000-000007060000}"/>
    <cellStyle name="Comma 4 38 21" xfId="1948" xr:uid="{00000000-0005-0000-0000-000008060000}"/>
    <cellStyle name="Comma 4 38 3" xfId="1949" xr:uid="{00000000-0005-0000-0000-000009060000}"/>
    <cellStyle name="Comma 4 38 4" xfId="1950" xr:uid="{00000000-0005-0000-0000-00000A060000}"/>
    <cellStyle name="Comma 4 38 5" xfId="1951" xr:uid="{00000000-0005-0000-0000-00000B060000}"/>
    <cellStyle name="Comma 4 38 6" xfId="1952" xr:uid="{00000000-0005-0000-0000-00000C060000}"/>
    <cellStyle name="Comma 4 38 7" xfId="1953" xr:uid="{00000000-0005-0000-0000-00000D060000}"/>
    <cellStyle name="Comma 4 38 8" xfId="1954" xr:uid="{00000000-0005-0000-0000-00000E060000}"/>
    <cellStyle name="Comma 4 38 9" xfId="1955" xr:uid="{00000000-0005-0000-0000-00000F060000}"/>
    <cellStyle name="Comma 4 39" xfId="1956" xr:uid="{00000000-0005-0000-0000-000010060000}"/>
    <cellStyle name="Comma 4 4" xfId="325" xr:uid="{00000000-0005-0000-0000-000011060000}"/>
    <cellStyle name="Comma 4 4 10" xfId="1957" xr:uid="{00000000-0005-0000-0000-000012060000}"/>
    <cellStyle name="Comma 4 4 11" xfId="1958" xr:uid="{00000000-0005-0000-0000-000013060000}"/>
    <cellStyle name="Comma 4 4 12" xfId="1959" xr:uid="{00000000-0005-0000-0000-000014060000}"/>
    <cellStyle name="Comma 4 4 13" xfId="1960" xr:uid="{00000000-0005-0000-0000-000015060000}"/>
    <cellStyle name="Comma 4 4 14" xfId="1961" xr:uid="{00000000-0005-0000-0000-000016060000}"/>
    <cellStyle name="Comma 4 4 15" xfId="1962" xr:uid="{00000000-0005-0000-0000-000017060000}"/>
    <cellStyle name="Comma 4 4 16" xfId="1963" xr:uid="{00000000-0005-0000-0000-000018060000}"/>
    <cellStyle name="Comma 4 4 17" xfId="1964" xr:uid="{00000000-0005-0000-0000-000019060000}"/>
    <cellStyle name="Comma 4 4 18" xfId="1965" xr:uid="{00000000-0005-0000-0000-00001A060000}"/>
    <cellStyle name="Comma 4 4 19" xfId="1966" xr:uid="{00000000-0005-0000-0000-00001B060000}"/>
    <cellStyle name="Comma 4 4 2" xfId="1967" xr:uid="{00000000-0005-0000-0000-00001C060000}"/>
    <cellStyle name="Comma 4 4 20" xfId="1968" xr:uid="{00000000-0005-0000-0000-00001D060000}"/>
    <cellStyle name="Comma 4 4 21" xfId="1969" xr:uid="{00000000-0005-0000-0000-00001E060000}"/>
    <cellStyle name="Comma 4 4 3" xfId="1970" xr:uid="{00000000-0005-0000-0000-00001F060000}"/>
    <cellStyle name="Comma 4 4 4" xfId="1971" xr:uid="{00000000-0005-0000-0000-000020060000}"/>
    <cellStyle name="Comma 4 4 5" xfId="1972" xr:uid="{00000000-0005-0000-0000-000021060000}"/>
    <cellStyle name="Comma 4 4 6" xfId="1973" xr:uid="{00000000-0005-0000-0000-000022060000}"/>
    <cellStyle name="Comma 4 4 7" xfId="1974" xr:uid="{00000000-0005-0000-0000-000023060000}"/>
    <cellStyle name="Comma 4 4 8" xfId="1975" xr:uid="{00000000-0005-0000-0000-000024060000}"/>
    <cellStyle name="Comma 4 4 9" xfId="1976" xr:uid="{00000000-0005-0000-0000-000025060000}"/>
    <cellStyle name="Comma 4 40" xfId="1977" xr:uid="{00000000-0005-0000-0000-000026060000}"/>
    <cellStyle name="Comma 4 41" xfId="1978" xr:uid="{00000000-0005-0000-0000-000027060000}"/>
    <cellStyle name="Comma 4 42" xfId="1979" xr:uid="{00000000-0005-0000-0000-000028060000}"/>
    <cellStyle name="Comma 4 43" xfId="1980" xr:uid="{00000000-0005-0000-0000-000029060000}"/>
    <cellStyle name="Comma 4 44" xfId="1981" xr:uid="{00000000-0005-0000-0000-00002A060000}"/>
    <cellStyle name="Comma 4 45" xfId="1982" xr:uid="{00000000-0005-0000-0000-00002B060000}"/>
    <cellStyle name="Comma 4 46" xfId="1983" xr:uid="{00000000-0005-0000-0000-00002C060000}"/>
    <cellStyle name="Comma 4 47" xfId="1984" xr:uid="{00000000-0005-0000-0000-00002D060000}"/>
    <cellStyle name="Comma 4 48" xfId="1985" xr:uid="{00000000-0005-0000-0000-00002E060000}"/>
    <cellStyle name="Comma 4 49" xfId="1986" xr:uid="{00000000-0005-0000-0000-00002F060000}"/>
    <cellStyle name="Comma 4 5" xfId="326" xr:uid="{00000000-0005-0000-0000-000030060000}"/>
    <cellStyle name="Comma 4 5 10" xfId="1987" xr:uid="{00000000-0005-0000-0000-000031060000}"/>
    <cellStyle name="Comma 4 5 11" xfId="1988" xr:uid="{00000000-0005-0000-0000-000032060000}"/>
    <cellStyle name="Comma 4 5 12" xfId="1989" xr:uid="{00000000-0005-0000-0000-000033060000}"/>
    <cellStyle name="Comma 4 5 13" xfId="1990" xr:uid="{00000000-0005-0000-0000-000034060000}"/>
    <cellStyle name="Comma 4 5 14" xfId="1991" xr:uid="{00000000-0005-0000-0000-000035060000}"/>
    <cellStyle name="Comma 4 5 15" xfId="1992" xr:uid="{00000000-0005-0000-0000-000036060000}"/>
    <cellStyle name="Comma 4 5 16" xfId="1993" xr:uid="{00000000-0005-0000-0000-000037060000}"/>
    <cellStyle name="Comma 4 5 17" xfId="1994" xr:uid="{00000000-0005-0000-0000-000038060000}"/>
    <cellStyle name="Comma 4 5 18" xfId="1995" xr:uid="{00000000-0005-0000-0000-000039060000}"/>
    <cellStyle name="Comma 4 5 19" xfId="1996" xr:uid="{00000000-0005-0000-0000-00003A060000}"/>
    <cellStyle name="Comma 4 5 2" xfId="1997" xr:uid="{00000000-0005-0000-0000-00003B060000}"/>
    <cellStyle name="Comma 4 5 20" xfId="1998" xr:uid="{00000000-0005-0000-0000-00003C060000}"/>
    <cellStyle name="Comma 4 5 21" xfId="1999" xr:uid="{00000000-0005-0000-0000-00003D060000}"/>
    <cellStyle name="Comma 4 5 3" xfId="2000" xr:uid="{00000000-0005-0000-0000-00003E060000}"/>
    <cellStyle name="Comma 4 5 4" xfId="2001" xr:uid="{00000000-0005-0000-0000-00003F060000}"/>
    <cellStyle name="Comma 4 5 5" xfId="2002" xr:uid="{00000000-0005-0000-0000-000040060000}"/>
    <cellStyle name="Comma 4 5 6" xfId="2003" xr:uid="{00000000-0005-0000-0000-000041060000}"/>
    <cellStyle name="Comma 4 5 7" xfId="2004" xr:uid="{00000000-0005-0000-0000-000042060000}"/>
    <cellStyle name="Comma 4 5 8" xfId="2005" xr:uid="{00000000-0005-0000-0000-000043060000}"/>
    <cellStyle name="Comma 4 5 9" xfId="2006" xr:uid="{00000000-0005-0000-0000-000044060000}"/>
    <cellStyle name="Comma 4 50" xfId="2007" xr:uid="{00000000-0005-0000-0000-000045060000}"/>
    <cellStyle name="Comma 4 51" xfId="2008" xr:uid="{00000000-0005-0000-0000-000046060000}"/>
    <cellStyle name="Comma 4 52" xfId="2009" xr:uid="{00000000-0005-0000-0000-000047060000}"/>
    <cellStyle name="Comma 4 53" xfId="2010" xr:uid="{00000000-0005-0000-0000-000048060000}"/>
    <cellStyle name="Comma 4 54" xfId="2011" xr:uid="{00000000-0005-0000-0000-000049060000}"/>
    <cellStyle name="Comma 4 55" xfId="2012" xr:uid="{00000000-0005-0000-0000-00004A060000}"/>
    <cellStyle name="Comma 4 56" xfId="2013" xr:uid="{00000000-0005-0000-0000-00004B060000}"/>
    <cellStyle name="Comma 4 57" xfId="2014" xr:uid="{00000000-0005-0000-0000-00004C060000}"/>
    <cellStyle name="Comma 4 58" xfId="2015" xr:uid="{00000000-0005-0000-0000-00004D060000}"/>
    <cellStyle name="Comma 4 6" xfId="327" xr:uid="{00000000-0005-0000-0000-00004E060000}"/>
    <cellStyle name="Comma 4 6 10" xfId="2016" xr:uid="{00000000-0005-0000-0000-00004F060000}"/>
    <cellStyle name="Comma 4 6 11" xfId="2017" xr:uid="{00000000-0005-0000-0000-000050060000}"/>
    <cellStyle name="Comma 4 6 12" xfId="2018" xr:uid="{00000000-0005-0000-0000-000051060000}"/>
    <cellStyle name="Comma 4 6 13" xfId="2019" xr:uid="{00000000-0005-0000-0000-000052060000}"/>
    <cellStyle name="Comma 4 6 14" xfId="2020" xr:uid="{00000000-0005-0000-0000-000053060000}"/>
    <cellStyle name="Comma 4 6 15" xfId="2021" xr:uid="{00000000-0005-0000-0000-000054060000}"/>
    <cellStyle name="Comma 4 6 16" xfId="2022" xr:uid="{00000000-0005-0000-0000-000055060000}"/>
    <cellStyle name="Comma 4 6 17" xfId="2023" xr:uid="{00000000-0005-0000-0000-000056060000}"/>
    <cellStyle name="Comma 4 6 18" xfId="2024" xr:uid="{00000000-0005-0000-0000-000057060000}"/>
    <cellStyle name="Comma 4 6 19" xfId="2025" xr:uid="{00000000-0005-0000-0000-000058060000}"/>
    <cellStyle name="Comma 4 6 2" xfId="2026" xr:uid="{00000000-0005-0000-0000-000059060000}"/>
    <cellStyle name="Comma 4 6 20" xfId="2027" xr:uid="{00000000-0005-0000-0000-00005A060000}"/>
    <cellStyle name="Comma 4 6 21" xfId="2028" xr:uid="{00000000-0005-0000-0000-00005B060000}"/>
    <cellStyle name="Comma 4 6 3" xfId="2029" xr:uid="{00000000-0005-0000-0000-00005C060000}"/>
    <cellStyle name="Comma 4 6 4" xfId="2030" xr:uid="{00000000-0005-0000-0000-00005D060000}"/>
    <cellStyle name="Comma 4 6 5" xfId="2031" xr:uid="{00000000-0005-0000-0000-00005E060000}"/>
    <cellStyle name="Comma 4 6 6" xfId="2032" xr:uid="{00000000-0005-0000-0000-00005F060000}"/>
    <cellStyle name="Comma 4 6 7" xfId="2033" xr:uid="{00000000-0005-0000-0000-000060060000}"/>
    <cellStyle name="Comma 4 6 8" xfId="2034" xr:uid="{00000000-0005-0000-0000-000061060000}"/>
    <cellStyle name="Comma 4 6 9" xfId="2035" xr:uid="{00000000-0005-0000-0000-000062060000}"/>
    <cellStyle name="Comma 4 7" xfId="328" xr:uid="{00000000-0005-0000-0000-000063060000}"/>
    <cellStyle name="Comma 4 7 10" xfId="2036" xr:uid="{00000000-0005-0000-0000-000064060000}"/>
    <cellStyle name="Comma 4 7 11" xfId="2037" xr:uid="{00000000-0005-0000-0000-000065060000}"/>
    <cellStyle name="Comma 4 7 12" xfId="2038" xr:uid="{00000000-0005-0000-0000-000066060000}"/>
    <cellStyle name="Comma 4 7 13" xfId="2039" xr:uid="{00000000-0005-0000-0000-000067060000}"/>
    <cellStyle name="Comma 4 7 14" xfId="2040" xr:uid="{00000000-0005-0000-0000-000068060000}"/>
    <cellStyle name="Comma 4 7 15" xfId="2041" xr:uid="{00000000-0005-0000-0000-000069060000}"/>
    <cellStyle name="Comma 4 7 16" xfId="2042" xr:uid="{00000000-0005-0000-0000-00006A060000}"/>
    <cellStyle name="Comma 4 7 17" xfId="2043" xr:uid="{00000000-0005-0000-0000-00006B060000}"/>
    <cellStyle name="Comma 4 7 18" xfId="2044" xr:uid="{00000000-0005-0000-0000-00006C060000}"/>
    <cellStyle name="Comma 4 7 19" xfId="2045" xr:uid="{00000000-0005-0000-0000-00006D060000}"/>
    <cellStyle name="Comma 4 7 2" xfId="2046" xr:uid="{00000000-0005-0000-0000-00006E060000}"/>
    <cellStyle name="Comma 4 7 20" xfId="2047" xr:uid="{00000000-0005-0000-0000-00006F060000}"/>
    <cellStyle name="Comma 4 7 21" xfId="2048" xr:uid="{00000000-0005-0000-0000-000070060000}"/>
    <cellStyle name="Comma 4 7 3" xfId="2049" xr:uid="{00000000-0005-0000-0000-000071060000}"/>
    <cellStyle name="Comma 4 7 4" xfId="2050" xr:uid="{00000000-0005-0000-0000-000072060000}"/>
    <cellStyle name="Comma 4 7 5" xfId="2051" xr:uid="{00000000-0005-0000-0000-000073060000}"/>
    <cellStyle name="Comma 4 7 6" xfId="2052" xr:uid="{00000000-0005-0000-0000-000074060000}"/>
    <cellStyle name="Comma 4 7 7" xfId="2053" xr:uid="{00000000-0005-0000-0000-000075060000}"/>
    <cellStyle name="Comma 4 7 8" xfId="2054" xr:uid="{00000000-0005-0000-0000-000076060000}"/>
    <cellStyle name="Comma 4 7 9" xfId="2055" xr:uid="{00000000-0005-0000-0000-000077060000}"/>
    <cellStyle name="Comma 4 8" xfId="329" xr:uid="{00000000-0005-0000-0000-000078060000}"/>
    <cellStyle name="Comma 4 8 10" xfId="2056" xr:uid="{00000000-0005-0000-0000-000079060000}"/>
    <cellStyle name="Comma 4 8 11" xfId="2057" xr:uid="{00000000-0005-0000-0000-00007A060000}"/>
    <cellStyle name="Comma 4 8 12" xfId="2058" xr:uid="{00000000-0005-0000-0000-00007B060000}"/>
    <cellStyle name="Comma 4 8 13" xfId="2059" xr:uid="{00000000-0005-0000-0000-00007C060000}"/>
    <cellStyle name="Comma 4 8 14" xfId="2060" xr:uid="{00000000-0005-0000-0000-00007D060000}"/>
    <cellStyle name="Comma 4 8 15" xfId="2061" xr:uid="{00000000-0005-0000-0000-00007E060000}"/>
    <cellStyle name="Comma 4 8 16" xfId="2062" xr:uid="{00000000-0005-0000-0000-00007F060000}"/>
    <cellStyle name="Comma 4 8 17" xfId="2063" xr:uid="{00000000-0005-0000-0000-000080060000}"/>
    <cellStyle name="Comma 4 8 18" xfId="2064" xr:uid="{00000000-0005-0000-0000-000081060000}"/>
    <cellStyle name="Comma 4 8 19" xfId="2065" xr:uid="{00000000-0005-0000-0000-000082060000}"/>
    <cellStyle name="Comma 4 8 2" xfId="2066" xr:uid="{00000000-0005-0000-0000-000083060000}"/>
    <cellStyle name="Comma 4 8 20" xfId="2067" xr:uid="{00000000-0005-0000-0000-000084060000}"/>
    <cellStyle name="Comma 4 8 21" xfId="2068" xr:uid="{00000000-0005-0000-0000-000085060000}"/>
    <cellStyle name="Comma 4 8 3" xfId="2069" xr:uid="{00000000-0005-0000-0000-000086060000}"/>
    <cellStyle name="Comma 4 8 4" xfId="2070" xr:uid="{00000000-0005-0000-0000-000087060000}"/>
    <cellStyle name="Comma 4 8 5" xfId="2071" xr:uid="{00000000-0005-0000-0000-000088060000}"/>
    <cellStyle name="Comma 4 8 6" xfId="2072" xr:uid="{00000000-0005-0000-0000-000089060000}"/>
    <cellStyle name="Comma 4 8 7" xfId="2073" xr:uid="{00000000-0005-0000-0000-00008A060000}"/>
    <cellStyle name="Comma 4 8 8" xfId="2074" xr:uid="{00000000-0005-0000-0000-00008B060000}"/>
    <cellStyle name="Comma 4 8 9" xfId="2075" xr:uid="{00000000-0005-0000-0000-00008C060000}"/>
    <cellStyle name="Comma 4 9" xfId="330" xr:uid="{00000000-0005-0000-0000-00008D060000}"/>
    <cellStyle name="Comma 4 9 10" xfId="2076" xr:uid="{00000000-0005-0000-0000-00008E060000}"/>
    <cellStyle name="Comma 4 9 11" xfId="2077" xr:uid="{00000000-0005-0000-0000-00008F060000}"/>
    <cellStyle name="Comma 4 9 12" xfId="2078" xr:uid="{00000000-0005-0000-0000-000090060000}"/>
    <cellStyle name="Comma 4 9 13" xfId="2079" xr:uid="{00000000-0005-0000-0000-000091060000}"/>
    <cellStyle name="Comma 4 9 14" xfId="2080" xr:uid="{00000000-0005-0000-0000-000092060000}"/>
    <cellStyle name="Comma 4 9 15" xfId="2081" xr:uid="{00000000-0005-0000-0000-000093060000}"/>
    <cellStyle name="Comma 4 9 16" xfId="2082" xr:uid="{00000000-0005-0000-0000-000094060000}"/>
    <cellStyle name="Comma 4 9 17" xfId="2083" xr:uid="{00000000-0005-0000-0000-000095060000}"/>
    <cellStyle name="Comma 4 9 18" xfId="2084" xr:uid="{00000000-0005-0000-0000-000096060000}"/>
    <cellStyle name="Comma 4 9 19" xfId="2085" xr:uid="{00000000-0005-0000-0000-000097060000}"/>
    <cellStyle name="Comma 4 9 2" xfId="2086" xr:uid="{00000000-0005-0000-0000-000098060000}"/>
    <cellStyle name="Comma 4 9 20" xfId="2087" xr:uid="{00000000-0005-0000-0000-000099060000}"/>
    <cellStyle name="Comma 4 9 21" xfId="2088" xr:uid="{00000000-0005-0000-0000-00009A060000}"/>
    <cellStyle name="Comma 4 9 3" xfId="2089" xr:uid="{00000000-0005-0000-0000-00009B060000}"/>
    <cellStyle name="Comma 4 9 4" xfId="2090" xr:uid="{00000000-0005-0000-0000-00009C060000}"/>
    <cellStyle name="Comma 4 9 5" xfId="2091" xr:uid="{00000000-0005-0000-0000-00009D060000}"/>
    <cellStyle name="Comma 4 9 6" xfId="2092" xr:uid="{00000000-0005-0000-0000-00009E060000}"/>
    <cellStyle name="Comma 4 9 7" xfId="2093" xr:uid="{00000000-0005-0000-0000-00009F060000}"/>
    <cellStyle name="Comma 4 9 8" xfId="2094" xr:uid="{00000000-0005-0000-0000-0000A0060000}"/>
    <cellStyle name="Comma 4 9 9" xfId="2095" xr:uid="{00000000-0005-0000-0000-0000A1060000}"/>
    <cellStyle name="Comma 41" xfId="331" xr:uid="{00000000-0005-0000-0000-0000A2060000}"/>
    <cellStyle name="Comma 41 10" xfId="2096" xr:uid="{00000000-0005-0000-0000-0000A3060000}"/>
    <cellStyle name="Comma 41 11" xfId="2097" xr:uid="{00000000-0005-0000-0000-0000A4060000}"/>
    <cellStyle name="Comma 41 12" xfId="2098" xr:uid="{00000000-0005-0000-0000-0000A5060000}"/>
    <cellStyle name="Comma 41 13" xfId="2099" xr:uid="{00000000-0005-0000-0000-0000A6060000}"/>
    <cellStyle name="Comma 41 14" xfId="2100" xr:uid="{00000000-0005-0000-0000-0000A7060000}"/>
    <cellStyle name="Comma 41 15" xfId="2101" xr:uid="{00000000-0005-0000-0000-0000A8060000}"/>
    <cellStyle name="Comma 41 16" xfId="2102" xr:uid="{00000000-0005-0000-0000-0000A9060000}"/>
    <cellStyle name="Comma 41 17" xfId="2103" xr:uid="{00000000-0005-0000-0000-0000AA060000}"/>
    <cellStyle name="Comma 41 18" xfId="2104" xr:uid="{00000000-0005-0000-0000-0000AB060000}"/>
    <cellStyle name="Comma 41 19" xfId="2105" xr:uid="{00000000-0005-0000-0000-0000AC060000}"/>
    <cellStyle name="Comma 41 2" xfId="2106" xr:uid="{00000000-0005-0000-0000-0000AD060000}"/>
    <cellStyle name="Comma 41 20" xfId="2107" xr:uid="{00000000-0005-0000-0000-0000AE060000}"/>
    <cellStyle name="Comma 41 21" xfId="2108" xr:uid="{00000000-0005-0000-0000-0000AF060000}"/>
    <cellStyle name="Comma 41 3" xfId="2109" xr:uid="{00000000-0005-0000-0000-0000B0060000}"/>
    <cellStyle name="Comma 41 4" xfId="2110" xr:uid="{00000000-0005-0000-0000-0000B1060000}"/>
    <cellStyle name="Comma 41 5" xfId="2111" xr:uid="{00000000-0005-0000-0000-0000B2060000}"/>
    <cellStyle name="Comma 41 6" xfId="2112" xr:uid="{00000000-0005-0000-0000-0000B3060000}"/>
    <cellStyle name="Comma 41 7" xfId="2113" xr:uid="{00000000-0005-0000-0000-0000B4060000}"/>
    <cellStyle name="Comma 41 8" xfId="2114" xr:uid="{00000000-0005-0000-0000-0000B5060000}"/>
    <cellStyle name="Comma 41 9" xfId="2115" xr:uid="{00000000-0005-0000-0000-0000B6060000}"/>
    <cellStyle name="Comma 42" xfId="332" xr:uid="{00000000-0005-0000-0000-0000B7060000}"/>
    <cellStyle name="Comma 42 10" xfId="2116" xr:uid="{00000000-0005-0000-0000-0000B8060000}"/>
    <cellStyle name="Comma 42 11" xfId="2117" xr:uid="{00000000-0005-0000-0000-0000B9060000}"/>
    <cellStyle name="Comma 42 12" xfId="2118" xr:uid="{00000000-0005-0000-0000-0000BA060000}"/>
    <cellStyle name="Comma 42 13" xfId="2119" xr:uid="{00000000-0005-0000-0000-0000BB060000}"/>
    <cellStyle name="Comma 42 14" xfId="2120" xr:uid="{00000000-0005-0000-0000-0000BC060000}"/>
    <cellStyle name="Comma 42 15" xfId="2121" xr:uid="{00000000-0005-0000-0000-0000BD060000}"/>
    <cellStyle name="Comma 42 16" xfId="2122" xr:uid="{00000000-0005-0000-0000-0000BE060000}"/>
    <cellStyle name="Comma 42 17" xfId="2123" xr:uid="{00000000-0005-0000-0000-0000BF060000}"/>
    <cellStyle name="Comma 42 18" xfId="2124" xr:uid="{00000000-0005-0000-0000-0000C0060000}"/>
    <cellStyle name="Comma 42 19" xfId="2125" xr:uid="{00000000-0005-0000-0000-0000C1060000}"/>
    <cellStyle name="Comma 42 2" xfId="2126" xr:uid="{00000000-0005-0000-0000-0000C2060000}"/>
    <cellStyle name="Comma 42 20" xfId="2127" xr:uid="{00000000-0005-0000-0000-0000C3060000}"/>
    <cellStyle name="Comma 42 21" xfId="2128" xr:uid="{00000000-0005-0000-0000-0000C4060000}"/>
    <cellStyle name="Comma 42 3" xfId="2129" xr:uid="{00000000-0005-0000-0000-0000C5060000}"/>
    <cellStyle name="Comma 42 4" xfId="2130" xr:uid="{00000000-0005-0000-0000-0000C6060000}"/>
    <cellStyle name="Comma 42 5" xfId="2131" xr:uid="{00000000-0005-0000-0000-0000C7060000}"/>
    <cellStyle name="Comma 42 6" xfId="2132" xr:uid="{00000000-0005-0000-0000-0000C8060000}"/>
    <cellStyle name="Comma 42 7" xfId="2133" xr:uid="{00000000-0005-0000-0000-0000C9060000}"/>
    <cellStyle name="Comma 42 8" xfId="2134" xr:uid="{00000000-0005-0000-0000-0000CA060000}"/>
    <cellStyle name="Comma 42 9" xfId="2135" xr:uid="{00000000-0005-0000-0000-0000CB060000}"/>
    <cellStyle name="Comma 43" xfId="333" xr:uid="{00000000-0005-0000-0000-0000CC060000}"/>
    <cellStyle name="Comma 43 10" xfId="2136" xr:uid="{00000000-0005-0000-0000-0000CD060000}"/>
    <cellStyle name="Comma 43 11" xfId="2137" xr:uid="{00000000-0005-0000-0000-0000CE060000}"/>
    <cellStyle name="Comma 43 12" xfId="2138" xr:uid="{00000000-0005-0000-0000-0000CF060000}"/>
    <cellStyle name="Comma 43 13" xfId="2139" xr:uid="{00000000-0005-0000-0000-0000D0060000}"/>
    <cellStyle name="Comma 43 14" xfId="2140" xr:uid="{00000000-0005-0000-0000-0000D1060000}"/>
    <cellStyle name="Comma 43 15" xfId="2141" xr:uid="{00000000-0005-0000-0000-0000D2060000}"/>
    <cellStyle name="Comma 43 16" xfId="2142" xr:uid="{00000000-0005-0000-0000-0000D3060000}"/>
    <cellStyle name="Comma 43 17" xfId="2143" xr:uid="{00000000-0005-0000-0000-0000D4060000}"/>
    <cellStyle name="Comma 43 18" xfId="2144" xr:uid="{00000000-0005-0000-0000-0000D5060000}"/>
    <cellStyle name="Comma 43 19" xfId="2145" xr:uid="{00000000-0005-0000-0000-0000D6060000}"/>
    <cellStyle name="Comma 43 2" xfId="2146" xr:uid="{00000000-0005-0000-0000-0000D7060000}"/>
    <cellStyle name="Comma 43 20" xfId="2147" xr:uid="{00000000-0005-0000-0000-0000D8060000}"/>
    <cellStyle name="Comma 43 21" xfId="2148" xr:uid="{00000000-0005-0000-0000-0000D9060000}"/>
    <cellStyle name="Comma 43 3" xfId="2149" xr:uid="{00000000-0005-0000-0000-0000DA060000}"/>
    <cellStyle name="Comma 43 4" xfId="2150" xr:uid="{00000000-0005-0000-0000-0000DB060000}"/>
    <cellStyle name="Comma 43 5" xfId="2151" xr:uid="{00000000-0005-0000-0000-0000DC060000}"/>
    <cellStyle name="Comma 43 6" xfId="2152" xr:uid="{00000000-0005-0000-0000-0000DD060000}"/>
    <cellStyle name="Comma 43 7" xfId="2153" xr:uid="{00000000-0005-0000-0000-0000DE060000}"/>
    <cellStyle name="Comma 43 8" xfId="2154" xr:uid="{00000000-0005-0000-0000-0000DF060000}"/>
    <cellStyle name="Comma 43 9" xfId="2155" xr:uid="{00000000-0005-0000-0000-0000E0060000}"/>
    <cellStyle name="Comma 44" xfId="334" xr:uid="{00000000-0005-0000-0000-0000E1060000}"/>
    <cellStyle name="Comma 44 10" xfId="2156" xr:uid="{00000000-0005-0000-0000-0000E2060000}"/>
    <cellStyle name="Comma 44 11" xfId="2157" xr:uid="{00000000-0005-0000-0000-0000E3060000}"/>
    <cellStyle name="Comma 44 12" xfId="2158" xr:uid="{00000000-0005-0000-0000-0000E4060000}"/>
    <cellStyle name="Comma 44 13" xfId="2159" xr:uid="{00000000-0005-0000-0000-0000E5060000}"/>
    <cellStyle name="Comma 44 14" xfId="2160" xr:uid="{00000000-0005-0000-0000-0000E6060000}"/>
    <cellStyle name="Comma 44 15" xfId="2161" xr:uid="{00000000-0005-0000-0000-0000E7060000}"/>
    <cellStyle name="Comma 44 16" xfId="2162" xr:uid="{00000000-0005-0000-0000-0000E8060000}"/>
    <cellStyle name="Comma 44 17" xfId="2163" xr:uid="{00000000-0005-0000-0000-0000E9060000}"/>
    <cellStyle name="Comma 44 18" xfId="2164" xr:uid="{00000000-0005-0000-0000-0000EA060000}"/>
    <cellStyle name="Comma 44 19" xfId="2165" xr:uid="{00000000-0005-0000-0000-0000EB060000}"/>
    <cellStyle name="Comma 44 2" xfId="2166" xr:uid="{00000000-0005-0000-0000-0000EC060000}"/>
    <cellStyle name="Comma 44 20" xfId="2167" xr:uid="{00000000-0005-0000-0000-0000ED060000}"/>
    <cellStyle name="Comma 44 21" xfId="2168" xr:uid="{00000000-0005-0000-0000-0000EE060000}"/>
    <cellStyle name="Comma 44 3" xfId="2169" xr:uid="{00000000-0005-0000-0000-0000EF060000}"/>
    <cellStyle name="Comma 44 4" xfId="2170" xr:uid="{00000000-0005-0000-0000-0000F0060000}"/>
    <cellStyle name="Comma 44 5" xfId="2171" xr:uid="{00000000-0005-0000-0000-0000F1060000}"/>
    <cellStyle name="Comma 44 6" xfId="2172" xr:uid="{00000000-0005-0000-0000-0000F2060000}"/>
    <cellStyle name="Comma 44 7" xfId="2173" xr:uid="{00000000-0005-0000-0000-0000F3060000}"/>
    <cellStyle name="Comma 44 8" xfId="2174" xr:uid="{00000000-0005-0000-0000-0000F4060000}"/>
    <cellStyle name="Comma 44 9" xfId="2175" xr:uid="{00000000-0005-0000-0000-0000F5060000}"/>
    <cellStyle name="Comma 45" xfId="335" xr:uid="{00000000-0005-0000-0000-0000F6060000}"/>
    <cellStyle name="Comma 45 10" xfId="2176" xr:uid="{00000000-0005-0000-0000-0000F7060000}"/>
    <cellStyle name="Comma 45 11" xfId="2177" xr:uid="{00000000-0005-0000-0000-0000F8060000}"/>
    <cellStyle name="Comma 45 12" xfId="2178" xr:uid="{00000000-0005-0000-0000-0000F9060000}"/>
    <cellStyle name="Comma 45 13" xfId="2179" xr:uid="{00000000-0005-0000-0000-0000FA060000}"/>
    <cellStyle name="Comma 45 14" xfId="2180" xr:uid="{00000000-0005-0000-0000-0000FB060000}"/>
    <cellStyle name="Comma 45 15" xfId="2181" xr:uid="{00000000-0005-0000-0000-0000FC060000}"/>
    <cellStyle name="Comma 45 16" xfId="2182" xr:uid="{00000000-0005-0000-0000-0000FD060000}"/>
    <cellStyle name="Comma 45 17" xfId="2183" xr:uid="{00000000-0005-0000-0000-0000FE060000}"/>
    <cellStyle name="Comma 45 18" xfId="2184" xr:uid="{00000000-0005-0000-0000-0000FF060000}"/>
    <cellStyle name="Comma 45 19" xfId="2185" xr:uid="{00000000-0005-0000-0000-000000070000}"/>
    <cellStyle name="Comma 45 2" xfId="2186" xr:uid="{00000000-0005-0000-0000-000001070000}"/>
    <cellStyle name="Comma 45 20" xfId="2187" xr:uid="{00000000-0005-0000-0000-000002070000}"/>
    <cellStyle name="Comma 45 21" xfId="2188" xr:uid="{00000000-0005-0000-0000-000003070000}"/>
    <cellStyle name="Comma 45 3" xfId="2189" xr:uid="{00000000-0005-0000-0000-000004070000}"/>
    <cellStyle name="Comma 45 4" xfId="2190" xr:uid="{00000000-0005-0000-0000-000005070000}"/>
    <cellStyle name="Comma 45 5" xfId="2191" xr:uid="{00000000-0005-0000-0000-000006070000}"/>
    <cellStyle name="Comma 45 6" xfId="2192" xr:uid="{00000000-0005-0000-0000-000007070000}"/>
    <cellStyle name="Comma 45 7" xfId="2193" xr:uid="{00000000-0005-0000-0000-000008070000}"/>
    <cellStyle name="Comma 45 8" xfId="2194" xr:uid="{00000000-0005-0000-0000-000009070000}"/>
    <cellStyle name="Comma 45 9" xfId="2195" xr:uid="{00000000-0005-0000-0000-00000A070000}"/>
    <cellStyle name="Comma 46" xfId="336" xr:uid="{00000000-0005-0000-0000-00000B070000}"/>
    <cellStyle name="Comma 46 10" xfId="2196" xr:uid="{00000000-0005-0000-0000-00000C070000}"/>
    <cellStyle name="Comma 46 11" xfId="2197" xr:uid="{00000000-0005-0000-0000-00000D070000}"/>
    <cellStyle name="Comma 46 12" xfId="2198" xr:uid="{00000000-0005-0000-0000-00000E070000}"/>
    <cellStyle name="Comma 46 13" xfId="2199" xr:uid="{00000000-0005-0000-0000-00000F070000}"/>
    <cellStyle name="Comma 46 14" xfId="2200" xr:uid="{00000000-0005-0000-0000-000010070000}"/>
    <cellStyle name="Comma 46 15" xfId="2201" xr:uid="{00000000-0005-0000-0000-000011070000}"/>
    <cellStyle name="Comma 46 16" xfId="2202" xr:uid="{00000000-0005-0000-0000-000012070000}"/>
    <cellStyle name="Comma 46 17" xfId="2203" xr:uid="{00000000-0005-0000-0000-000013070000}"/>
    <cellStyle name="Comma 46 18" xfId="2204" xr:uid="{00000000-0005-0000-0000-000014070000}"/>
    <cellStyle name="Comma 46 19" xfId="2205" xr:uid="{00000000-0005-0000-0000-000015070000}"/>
    <cellStyle name="Comma 46 2" xfId="2206" xr:uid="{00000000-0005-0000-0000-000016070000}"/>
    <cellStyle name="Comma 46 20" xfId="2207" xr:uid="{00000000-0005-0000-0000-000017070000}"/>
    <cellStyle name="Comma 46 21" xfId="2208" xr:uid="{00000000-0005-0000-0000-000018070000}"/>
    <cellStyle name="Comma 46 3" xfId="2209" xr:uid="{00000000-0005-0000-0000-000019070000}"/>
    <cellStyle name="Comma 46 4" xfId="2210" xr:uid="{00000000-0005-0000-0000-00001A070000}"/>
    <cellStyle name="Comma 46 5" xfId="2211" xr:uid="{00000000-0005-0000-0000-00001B070000}"/>
    <cellStyle name="Comma 46 6" xfId="2212" xr:uid="{00000000-0005-0000-0000-00001C070000}"/>
    <cellStyle name="Comma 46 7" xfId="2213" xr:uid="{00000000-0005-0000-0000-00001D070000}"/>
    <cellStyle name="Comma 46 8" xfId="2214" xr:uid="{00000000-0005-0000-0000-00001E070000}"/>
    <cellStyle name="Comma 46 9" xfId="2215" xr:uid="{00000000-0005-0000-0000-00001F070000}"/>
    <cellStyle name="Comma 47" xfId="337" xr:uid="{00000000-0005-0000-0000-000020070000}"/>
    <cellStyle name="Comma 47 10" xfId="2216" xr:uid="{00000000-0005-0000-0000-000021070000}"/>
    <cellStyle name="Comma 47 11" xfId="2217" xr:uid="{00000000-0005-0000-0000-000022070000}"/>
    <cellStyle name="Comma 47 12" xfId="2218" xr:uid="{00000000-0005-0000-0000-000023070000}"/>
    <cellStyle name="Comma 47 13" xfId="2219" xr:uid="{00000000-0005-0000-0000-000024070000}"/>
    <cellStyle name="Comma 47 14" xfId="2220" xr:uid="{00000000-0005-0000-0000-000025070000}"/>
    <cellStyle name="Comma 47 15" xfId="2221" xr:uid="{00000000-0005-0000-0000-000026070000}"/>
    <cellStyle name="Comma 47 16" xfId="2222" xr:uid="{00000000-0005-0000-0000-000027070000}"/>
    <cellStyle name="Comma 47 17" xfId="2223" xr:uid="{00000000-0005-0000-0000-000028070000}"/>
    <cellStyle name="Comma 47 18" xfId="2224" xr:uid="{00000000-0005-0000-0000-000029070000}"/>
    <cellStyle name="Comma 47 19" xfId="2225" xr:uid="{00000000-0005-0000-0000-00002A070000}"/>
    <cellStyle name="Comma 47 2" xfId="2226" xr:uid="{00000000-0005-0000-0000-00002B070000}"/>
    <cellStyle name="Comma 47 20" xfId="2227" xr:uid="{00000000-0005-0000-0000-00002C070000}"/>
    <cellStyle name="Comma 47 21" xfId="2228" xr:uid="{00000000-0005-0000-0000-00002D070000}"/>
    <cellStyle name="Comma 47 3" xfId="2229" xr:uid="{00000000-0005-0000-0000-00002E070000}"/>
    <cellStyle name="Comma 47 4" xfId="2230" xr:uid="{00000000-0005-0000-0000-00002F070000}"/>
    <cellStyle name="Comma 47 5" xfId="2231" xr:uid="{00000000-0005-0000-0000-000030070000}"/>
    <cellStyle name="Comma 47 6" xfId="2232" xr:uid="{00000000-0005-0000-0000-000031070000}"/>
    <cellStyle name="Comma 47 7" xfId="2233" xr:uid="{00000000-0005-0000-0000-000032070000}"/>
    <cellStyle name="Comma 47 8" xfId="2234" xr:uid="{00000000-0005-0000-0000-000033070000}"/>
    <cellStyle name="Comma 47 9" xfId="2235" xr:uid="{00000000-0005-0000-0000-000034070000}"/>
    <cellStyle name="Comma 48" xfId="338" xr:uid="{00000000-0005-0000-0000-000035070000}"/>
    <cellStyle name="Comma 48 10" xfId="2236" xr:uid="{00000000-0005-0000-0000-000036070000}"/>
    <cellStyle name="Comma 48 11" xfId="2237" xr:uid="{00000000-0005-0000-0000-000037070000}"/>
    <cellStyle name="Comma 48 12" xfId="2238" xr:uid="{00000000-0005-0000-0000-000038070000}"/>
    <cellStyle name="Comma 48 13" xfId="2239" xr:uid="{00000000-0005-0000-0000-000039070000}"/>
    <cellStyle name="Comma 48 14" xfId="2240" xr:uid="{00000000-0005-0000-0000-00003A070000}"/>
    <cellStyle name="Comma 48 15" xfId="2241" xr:uid="{00000000-0005-0000-0000-00003B070000}"/>
    <cellStyle name="Comma 48 16" xfId="2242" xr:uid="{00000000-0005-0000-0000-00003C070000}"/>
    <cellStyle name="Comma 48 17" xfId="2243" xr:uid="{00000000-0005-0000-0000-00003D070000}"/>
    <cellStyle name="Comma 48 18" xfId="2244" xr:uid="{00000000-0005-0000-0000-00003E070000}"/>
    <cellStyle name="Comma 48 19" xfId="2245" xr:uid="{00000000-0005-0000-0000-00003F070000}"/>
    <cellStyle name="Comma 48 2" xfId="2246" xr:uid="{00000000-0005-0000-0000-000040070000}"/>
    <cellStyle name="Comma 48 20" xfId="2247" xr:uid="{00000000-0005-0000-0000-000041070000}"/>
    <cellStyle name="Comma 48 21" xfId="2248" xr:uid="{00000000-0005-0000-0000-000042070000}"/>
    <cellStyle name="Comma 48 3" xfId="2249" xr:uid="{00000000-0005-0000-0000-000043070000}"/>
    <cellStyle name="Comma 48 4" xfId="2250" xr:uid="{00000000-0005-0000-0000-000044070000}"/>
    <cellStyle name="Comma 48 5" xfId="2251" xr:uid="{00000000-0005-0000-0000-000045070000}"/>
    <cellStyle name="Comma 48 6" xfId="2252" xr:uid="{00000000-0005-0000-0000-000046070000}"/>
    <cellStyle name="Comma 48 7" xfId="2253" xr:uid="{00000000-0005-0000-0000-000047070000}"/>
    <cellStyle name="Comma 48 8" xfId="2254" xr:uid="{00000000-0005-0000-0000-000048070000}"/>
    <cellStyle name="Comma 48 9" xfId="2255" xr:uid="{00000000-0005-0000-0000-000049070000}"/>
    <cellStyle name="Comma 49" xfId="339" xr:uid="{00000000-0005-0000-0000-00004A070000}"/>
    <cellStyle name="Comma 49 10" xfId="2256" xr:uid="{00000000-0005-0000-0000-00004B070000}"/>
    <cellStyle name="Comma 49 11" xfId="2257" xr:uid="{00000000-0005-0000-0000-00004C070000}"/>
    <cellStyle name="Comma 49 12" xfId="2258" xr:uid="{00000000-0005-0000-0000-00004D070000}"/>
    <cellStyle name="Comma 49 13" xfId="2259" xr:uid="{00000000-0005-0000-0000-00004E070000}"/>
    <cellStyle name="Comma 49 14" xfId="2260" xr:uid="{00000000-0005-0000-0000-00004F070000}"/>
    <cellStyle name="Comma 49 15" xfId="2261" xr:uid="{00000000-0005-0000-0000-000050070000}"/>
    <cellStyle name="Comma 49 16" xfId="2262" xr:uid="{00000000-0005-0000-0000-000051070000}"/>
    <cellStyle name="Comma 49 17" xfId="2263" xr:uid="{00000000-0005-0000-0000-000052070000}"/>
    <cellStyle name="Comma 49 18" xfId="2264" xr:uid="{00000000-0005-0000-0000-000053070000}"/>
    <cellStyle name="Comma 49 19" xfId="2265" xr:uid="{00000000-0005-0000-0000-000054070000}"/>
    <cellStyle name="Comma 49 2" xfId="2266" xr:uid="{00000000-0005-0000-0000-000055070000}"/>
    <cellStyle name="Comma 49 20" xfId="2267" xr:uid="{00000000-0005-0000-0000-000056070000}"/>
    <cellStyle name="Comma 49 21" xfId="2268" xr:uid="{00000000-0005-0000-0000-000057070000}"/>
    <cellStyle name="Comma 49 3" xfId="2269" xr:uid="{00000000-0005-0000-0000-000058070000}"/>
    <cellStyle name="Comma 49 4" xfId="2270" xr:uid="{00000000-0005-0000-0000-000059070000}"/>
    <cellStyle name="Comma 49 5" xfId="2271" xr:uid="{00000000-0005-0000-0000-00005A070000}"/>
    <cellStyle name="Comma 49 6" xfId="2272" xr:uid="{00000000-0005-0000-0000-00005B070000}"/>
    <cellStyle name="Comma 49 7" xfId="2273" xr:uid="{00000000-0005-0000-0000-00005C070000}"/>
    <cellStyle name="Comma 49 8" xfId="2274" xr:uid="{00000000-0005-0000-0000-00005D070000}"/>
    <cellStyle name="Comma 49 9" xfId="2275" xr:uid="{00000000-0005-0000-0000-00005E070000}"/>
    <cellStyle name="Comma 5" xfId="5" xr:uid="{00000000-0005-0000-0000-00005F070000}"/>
    <cellStyle name="Comma 5 10" xfId="340" xr:uid="{00000000-0005-0000-0000-000060070000}"/>
    <cellStyle name="Comma 5 10 10" xfId="2276" xr:uid="{00000000-0005-0000-0000-000061070000}"/>
    <cellStyle name="Comma 5 10 11" xfId="2277" xr:uid="{00000000-0005-0000-0000-000062070000}"/>
    <cellStyle name="Comma 5 10 12" xfId="2278" xr:uid="{00000000-0005-0000-0000-000063070000}"/>
    <cellStyle name="Comma 5 10 13" xfId="2279" xr:uid="{00000000-0005-0000-0000-000064070000}"/>
    <cellStyle name="Comma 5 10 14" xfId="2280" xr:uid="{00000000-0005-0000-0000-000065070000}"/>
    <cellStyle name="Comma 5 10 15" xfId="2281" xr:uid="{00000000-0005-0000-0000-000066070000}"/>
    <cellStyle name="Comma 5 10 16" xfId="2282" xr:uid="{00000000-0005-0000-0000-000067070000}"/>
    <cellStyle name="Comma 5 10 17" xfId="2283" xr:uid="{00000000-0005-0000-0000-000068070000}"/>
    <cellStyle name="Comma 5 10 18" xfId="2284" xr:uid="{00000000-0005-0000-0000-000069070000}"/>
    <cellStyle name="Comma 5 10 19" xfId="2285" xr:uid="{00000000-0005-0000-0000-00006A070000}"/>
    <cellStyle name="Comma 5 10 2" xfId="2286" xr:uid="{00000000-0005-0000-0000-00006B070000}"/>
    <cellStyle name="Comma 5 10 20" xfId="2287" xr:uid="{00000000-0005-0000-0000-00006C070000}"/>
    <cellStyle name="Comma 5 10 21" xfId="2288" xr:uid="{00000000-0005-0000-0000-00006D070000}"/>
    <cellStyle name="Comma 5 10 3" xfId="2289" xr:uid="{00000000-0005-0000-0000-00006E070000}"/>
    <cellStyle name="Comma 5 10 4" xfId="2290" xr:uid="{00000000-0005-0000-0000-00006F070000}"/>
    <cellStyle name="Comma 5 10 5" xfId="2291" xr:uid="{00000000-0005-0000-0000-000070070000}"/>
    <cellStyle name="Comma 5 10 6" xfId="2292" xr:uid="{00000000-0005-0000-0000-000071070000}"/>
    <cellStyle name="Comma 5 10 7" xfId="2293" xr:uid="{00000000-0005-0000-0000-000072070000}"/>
    <cellStyle name="Comma 5 10 8" xfId="2294" xr:uid="{00000000-0005-0000-0000-000073070000}"/>
    <cellStyle name="Comma 5 10 9" xfId="2295" xr:uid="{00000000-0005-0000-0000-000074070000}"/>
    <cellStyle name="Comma 5 11" xfId="341" xr:uid="{00000000-0005-0000-0000-000075070000}"/>
    <cellStyle name="Comma 5 11 10" xfId="2296" xr:uid="{00000000-0005-0000-0000-000076070000}"/>
    <cellStyle name="Comma 5 11 11" xfId="2297" xr:uid="{00000000-0005-0000-0000-000077070000}"/>
    <cellStyle name="Comma 5 11 12" xfId="2298" xr:uid="{00000000-0005-0000-0000-000078070000}"/>
    <cellStyle name="Comma 5 11 13" xfId="2299" xr:uid="{00000000-0005-0000-0000-000079070000}"/>
    <cellStyle name="Comma 5 11 14" xfId="2300" xr:uid="{00000000-0005-0000-0000-00007A070000}"/>
    <cellStyle name="Comma 5 11 15" xfId="2301" xr:uid="{00000000-0005-0000-0000-00007B070000}"/>
    <cellStyle name="Comma 5 11 16" xfId="2302" xr:uid="{00000000-0005-0000-0000-00007C070000}"/>
    <cellStyle name="Comma 5 11 17" xfId="2303" xr:uid="{00000000-0005-0000-0000-00007D070000}"/>
    <cellStyle name="Comma 5 11 18" xfId="2304" xr:uid="{00000000-0005-0000-0000-00007E070000}"/>
    <cellStyle name="Comma 5 11 19" xfId="2305" xr:uid="{00000000-0005-0000-0000-00007F070000}"/>
    <cellStyle name="Comma 5 11 2" xfId="2306" xr:uid="{00000000-0005-0000-0000-000080070000}"/>
    <cellStyle name="Comma 5 11 20" xfId="2307" xr:uid="{00000000-0005-0000-0000-000081070000}"/>
    <cellStyle name="Comma 5 11 21" xfId="2308" xr:uid="{00000000-0005-0000-0000-000082070000}"/>
    <cellStyle name="Comma 5 11 3" xfId="2309" xr:uid="{00000000-0005-0000-0000-000083070000}"/>
    <cellStyle name="Comma 5 11 4" xfId="2310" xr:uid="{00000000-0005-0000-0000-000084070000}"/>
    <cellStyle name="Comma 5 11 5" xfId="2311" xr:uid="{00000000-0005-0000-0000-000085070000}"/>
    <cellStyle name="Comma 5 11 6" xfId="2312" xr:uid="{00000000-0005-0000-0000-000086070000}"/>
    <cellStyle name="Comma 5 11 7" xfId="2313" xr:uid="{00000000-0005-0000-0000-000087070000}"/>
    <cellStyle name="Comma 5 11 8" xfId="2314" xr:uid="{00000000-0005-0000-0000-000088070000}"/>
    <cellStyle name="Comma 5 11 9" xfId="2315" xr:uid="{00000000-0005-0000-0000-000089070000}"/>
    <cellStyle name="Comma 5 12" xfId="342" xr:uid="{00000000-0005-0000-0000-00008A070000}"/>
    <cellStyle name="Comma 5 12 10" xfId="2316" xr:uid="{00000000-0005-0000-0000-00008B070000}"/>
    <cellStyle name="Comma 5 12 11" xfId="2317" xr:uid="{00000000-0005-0000-0000-00008C070000}"/>
    <cellStyle name="Comma 5 12 12" xfId="2318" xr:uid="{00000000-0005-0000-0000-00008D070000}"/>
    <cellStyle name="Comma 5 12 13" xfId="2319" xr:uid="{00000000-0005-0000-0000-00008E070000}"/>
    <cellStyle name="Comma 5 12 14" xfId="2320" xr:uid="{00000000-0005-0000-0000-00008F070000}"/>
    <cellStyle name="Comma 5 12 15" xfId="2321" xr:uid="{00000000-0005-0000-0000-000090070000}"/>
    <cellStyle name="Comma 5 12 16" xfId="2322" xr:uid="{00000000-0005-0000-0000-000091070000}"/>
    <cellStyle name="Comma 5 12 17" xfId="2323" xr:uid="{00000000-0005-0000-0000-000092070000}"/>
    <cellStyle name="Comma 5 12 18" xfId="2324" xr:uid="{00000000-0005-0000-0000-000093070000}"/>
    <cellStyle name="Comma 5 12 19" xfId="2325" xr:uid="{00000000-0005-0000-0000-000094070000}"/>
    <cellStyle name="Comma 5 12 2" xfId="2326" xr:uid="{00000000-0005-0000-0000-000095070000}"/>
    <cellStyle name="Comma 5 12 20" xfId="2327" xr:uid="{00000000-0005-0000-0000-000096070000}"/>
    <cellStyle name="Comma 5 12 21" xfId="2328" xr:uid="{00000000-0005-0000-0000-000097070000}"/>
    <cellStyle name="Comma 5 12 3" xfId="2329" xr:uid="{00000000-0005-0000-0000-000098070000}"/>
    <cellStyle name="Comma 5 12 4" xfId="2330" xr:uid="{00000000-0005-0000-0000-000099070000}"/>
    <cellStyle name="Comma 5 12 5" xfId="2331" xr:uid="{00000000-0005-0000-0000-00009A070000}"/>
    <cellStyle name="Comma 5 12 6" xfId="2332" xr:uid="{00000000-0005-0000-0000-00009B070000}"/>
    <cellStyle name="Comma 5 12 7" xfId="2333" xr:uid="{00000000-0005-0000-0000-00009C070000}"/>
    <cellStyle name="Comma 5 12 8" xfId="2334" xr:uid="{00000000-0005-0000-0000-00009D070000}"/>
    <cellStyle name="Comma 5 12 9" xfId="2335" xr:uid="{00000000-0005-0000-0000-00009E070000}"/>
    <cellStyle name="Comma 5 13" xfId="343" xr:uid="{00000000-0005-0000-0000-00009F070000}"/>
    <cellStyle name="Comma 5 13 10" xfId="2336" xr:uid="{00000000-0005-0000-0000-0000A0070000}"/>
    <cellStyle name="Comma 5 13 11" xfId="2337" xr:uid="{00000000-0005-0000-0000-0000A1070000}"/>
    <cellStyle name="Comma 5 13 12" xfId="2338" xr:uid="{00000000-0005-0000-0000-0000A2070000}"/>
    <cellStyle name="Comma 5 13 13" xfId="2339" xr:uid="{00000000-0005-0000-0000-0000A3070000}"/>
    <cellStyle name="Comma 5 13 14" xfId="2340" xr:uid="{00000000-0005-0000-0000-0000A4070000}"/>
    <cellStyle name="Comma 5 13 15" xfId="2341" xr:uid="{00000000-0005-0000-0000-0000A5070000}"/>
    <cellStyle name="Comma 5 13 16" xfId="2342" xr:uid="{00000000-0005-0000-0000-0000A6070000}"/>
    <cellStyle name="Comma 5 13 17" xfId="2343" xr:uid="{00000000-0005-0000-0000-0000A7070000}"/>
    <cellStyle name="Comma 5 13 18" xfId="2344" xr:uid="{00000000-0005-0000-0000-0000A8070000}"/>
    <cellStyle name="Comma 5 13 19" xfId="2345" xr:uid="{00000000-0005-0000-0000-0000A9070000}"/>
    <cellStyle name="Comma 5 13 2" xfId="2346" xr:uid="{00000000-0005-0000-0000-0000AA070000}"/>
    <cellStyle name="Comma 5 13 20" xfId="2347" xr:uid="{00000000-0005-0000-0000-0000AB070000}"/>
    <cellStyle name="Comma 5 13 21" xfId="2348" xr:uid="{00000000-0005-0000-0000-0000AC070000}"/>
    <cellStyle name="Comma 5 13 3" xfId="2349" xr:uid="{00000000-0005-0000-0000-0000AD070000}"/>
    <cellStyle name="Comma 5 13 4" xfId="2350" xr:uid="{00000000-0005-0000-0000-0000AE070000}"/>
    <cellStyle name="Comma 5 13 5" xfId="2351" xr:uid="{00000000-0005-0000-0000-0000AF070000}"/>
    <cellStyle name="Comma 5 13 6" xfId="2352" xr:uid="{00000000-0005-0000-0000-0000B0070000}"/>
    <cellStyle name="Comma 5 13 7" xfId="2353" xr:uid="{00000000-0005-0000-0000-0000B1070000}"/>
    <cellStyle name="Comma 5 13 8" xfId="2354" xr:uid="{00000000-0005-0000-0000-0000B2070000}"/>
    <cellStyle name="Comma 5 13 9" xfId="2355" xr:uid="{00000000-0005-0000-0000-0000B3070000}"/>
    <cellStyle name="Comma 5 14" xfId="344" xr:uid="{00000000-0005-0000-0000-0000B4070000}"/>
    <cellStyle name="Comma 5 14 10" xfId="2356" xr:uid="{00000000-0005-0000-0000-0000B5070000}"/>
    <cellStyle name="Comma 5 14 11" xfId="2357" xr:uid="{00000000-0005-0000-0000-0000B6070000}"/>
    <cellStyle name="Comma 5 14 12" xfId="2358" xr:uid="{00000000-0005-0000-0000-0000B7070000}"/>
    <cellStyle name="Comma 5 14 13" xfId="2359" xr:uid="{00000000-0005-0000-0000-0000B8070000}"/>
    <cellStyle name="Comma 5 14 14" xfId="2360" xr:uid="{00000000-0005-0000-0000-0000B9070000}"/>
    <cellStyle name="Comma 5 14 15" xfId="2361" xr:uid="{00000000-0005-0000-0000-0000BA070000}"/>
    <cellStyle name="Comma 5 14 16" xfId="2362" xr:uid="{00000000-0005-0000-0000-0000BB070000}"/>
    <cellStyle name="Comma 5 14 17" xfId="2363" xr:uid="{00000000-0005-0000-0000-0000BC070000}"/>
    <cellStyle name="Comma 5 14 18" xfId="2364" xr:uid="{00000000-0005-0000-0000-0000BD070000}"/>
    <cellStyle name="Comma 5 14 19" xfId="2365" xr:uid="{00000000-0005-0000-0000-0000BE070000}"/>
    <cellStyle name="Comma 5 14 2" xfId="2366" xr:uid="{00000000-0005-0000-0000-0000BF070000}"/>
    <cellStyle name="Comma 5 14 20" xfId="2367" xr:uid="{00000000-0005-0000-0000-0000C0070000}"/>
    <cellStyle name="Comma 5 14 21" xfId="2368" xr:uid="{00000000-0005-0000-0000-0000C1070000}"/>
    <cellStyle name="Comma 5 14 3" xfId="2369" xr:uid="{00000000-0005-0000-0000-0000C2070000}"/>
    <cellStyle name="Comma 5 14 4" xfId="2370" xr:uid="{00000000-0005-0000-0000-0000C3070000}"/>
    <cellStyle name="Comma 5 14 5" xfId="2371" xr:uid="{00000000-0005-0000-0000-0000C4070000}"/>
    <cellStyle name="Comma 5 14 6" xfId="2372" xr:uid="{00000000-0005-0000-0000-0000C5070000}"/>
    <cellStyle name="Comma 5 14 7" xfId="2373" xr:uid="{00000000-0005-0000-0000-0000C6070000}"/>
    <cellStyle name="Comma 5 14 8" xfId="2374" xr:uid="{00000000-0005-0000-0000-0000C7070000}"/>
    <cellStyle name="Comma 5 14 9" xfId="2375" xr:uid="{00000000-0005-0000-0000-0000C8070000}"/>
    <cellStyle name="Comma 5 15" xfId="345" xr:uid="{00000000-0005-0000-0000-0000C9070000}"/>
    <cellStyle name="Comma 5 15 10" xfId="2376" xr:uid="{00000000-0005-0000-0000-0000CA070000}"/>
    <cellStyle name="Comma 5 15 11" xfId="2377" xr:uid="{00000000-0005-0000-0000-0000CB070000}"/>
    <cellStyle name="Comma 5 15 12" xfId="2378" xr:uid="{00000000-0005-0000-0000-0000CC070000}"/>
    <cellStyle name="Comma 5 15 13" xfId="2379" xr:uid="{00000000-0005-0000-0000-0000CD070000}"/>
    <cellStyle name="Comma 5 15 14" xfId="2380" xr:uid="{00000000-0005-0000-0000-0000CE070000}"/>
    <cellStyle name="Comma 5 15 15" xfId="2381" xr:uid="{00000000-0005-0000-0000-0000CF070000}"/>
    <cellStyle name="Comma 5 15 16" xfId="2382" xr:uid="{00000000-0005-0000-0000-0000D0070000}"/>
    <cellStyle name="Comma 5 15 17" xfId="2383" xr:uid="{00000000-0005-0000-0000-0000D1070000}"/>
    <cellStyle name="Comma 5 15 18" xfId="2384" xr:uid="{00000000-0005-0000-0000-0000D2070000}"/>
    <cellStyle name="Comma 5 15 19" xfId="2385" xr:uid="{00000000-0005-0000-0000-0000D3070000}"/>
    <cellStyle name="Comma 5 15 2" xfId="2386" xr:uid="{00000000-0005-0000-0000-0000D4070000}"/>
    <cellStyle name="Comma 5 15 20" xfId="2387" xr:uid="{00000000-0005-0000-0000-0000D5070000}"/>
    <cellStyle name="Comma 5 15 21" xfId="2388" xr:uid="{00000000-0005-0000-0000-0000D6070000}"/>
    <cellStyle name="Comma 5 15 3" xfId="2389" xr:uid="{00000000-0005-0000-0000-0000D7070000}"/>
    <cellStyle name="Comma 5 15 4" xfId="2390" xr:uid="{00000000-0005-0000-0000-0000D8070000}"/>
    <cellStyle name="Comma 5 15 5" xfId="2391" xr:uid="{00000000-0005-0000-0000-0000D9070000}"/>
    <cellStyle name="Comma 5 15 6" xfId="2392" xr:uid="{00000000-0005-0000-0000-0000DA070000}"/>
    <cellStyle name="Comma 5 15 7" xfId="2393" xr:uid="{00000000-0005-0000-0000-0000DB070000}"/>
    <cellStyle name="Comma 5 15 8" xfId="2394" xr:uid="{00000000-0005-0000-0000-0000DC070000}"/>
    <cellStyle name="Comma 5 15 9" xfId="2395" xr:uid="{00000000-0005-0000-0000-0000DD070000}"/>
    <cellStyle name="Comma 5 16" xfId="346" xr:uid="{00000000-0005-0000-0000-0000DE070000}"/>
    <cellStyle name="Comma 5 16 10" xfId="2396" xr:uid="{00000000-0005-0000-0000-0000DF070000}"/>
    <cellStyle name="Comma 5 16 11" xfId="2397" xr:uid="{00000000-0005-0000-0000-0000E0070000}"/>
    <cellStyle name="Comma 5 16 12" xfId="2398" xr:uid="{00000000-0005-0000-0000-0000E1070000}"/>
    <cellStyle name="Comma 5 16 13" xfId="2399" xr:uid="{00000000-0005-0000-0000-0000E2070000}"/>
    <cellStyle name="Comma 5 16 14" xfId="2400" xr:uid="{00000000-0005-0000-0000-0000E3070000}"/>
    <cellStyle name="Comma 5 16 15" xfId="2401" xr:uid="{00000000-0005-0000-0000-0000E4070000}"/>
    <cellStyle name="Comma 5 16 16" xfId="2402" xr:uid="{00000000-0005-0000-0000-0000E5070000}"/>
    <cellStyle name="Comma 5 16 17" xfId="2403" xr:uid="{00000000-0005-0000-0000-0000E6070000}"/>
    <cellStyle name="Comma 5 16 18" xfId="2404" xr:uid="{00000000-0005-0000-0000-0000E7070000}"/>
    <cellStyle name="Comma 5 16 19" xfId="2405" xr:uid="{00000000-0005-0000-0000-0000E8070000}"/>
    <cellStyle name="Comma 5 16 2" xfId="2406" xr:uid="{00000000-0005-0000-0000-0000E9070000}"/>
    <cellStyle name="Comma 5 16 20" xfId="2407" xr:uid="{00000000-0005-0000-0000-0000EA070000}"/>
    <cellStyle name="Comma 5 16 21" xfId="2408" xr:uid="{00000000-0005-0000-0000-0000EB070000}"/>
    <cellStyle name="Comma 5 16 3" xfId="2409" xr:uid="{00000000-0005-0000-0000-0000EC070000}"/>
    <cellStyle name="Comma 5 16 4" xfId="2410" xr:uid="{00000000-0005-0000-0000-0000ED070000}"/>
    <cellStyle name="Comma 5 16 5" xfId="2411" xr:uid="{00000000-0005-0000-0000-0000EE070000}"/>
    <cellStyle name="Comma 5 16 6" xfId="2412" xr:uid="{00000000-0005-0000-0000-0000EF070000}"/>
    <cellStyle name="Comma 5 16 7" xfId="2413" xr:uid="{00000000-0005-0000-0000-0000F0070000}"/>
    <cellStyle name="Comma 5 16 8" xfId="2414" xr:uid="{00000000-0005-0000-0000-0000F1070000}"/>
    <cellStyle name="Comma 5 16 9" xfId="2415" xr:uid="{00000000-0005-0000-0000-0000F2070000}"/>
    <cellStyle name="Comma 5 17" xfId="347" xr:uid="{00000000-0005-0000-0000-0000F3070000}"/>
    <cellStyle name="Comma 5 17 10" xfId="2416" xr:uid="{00000000-0005-0000-0000-0000F4070000}"/>
    <cellStyle name="Comma 5 17 11" xfId="2417" xr:uid="{00000000-0005-0000-0000-0000F5070000}"/>
    <cellStyle name="Comma 5 17 12" xfId="2418" xr:uid="{00000000-0005-0000-0000-0000F6070000}"/>
    <cellStyle name="Comma 5 17 13" xfId="2419" xr:uid="{00000000-0005-0000-0000-0000F7070000}"/>
    <cellStyle name="Comma 5 17 14" xfId="2420" xr:uid="{00000000-0005-0000-0000-0000F8070000}"/>
    <cellStyle name="Comma 5 17 15" xfId="2421" xr:uid="{00000000-0005-0000-0000-0000F9070000}"/>
    <cellStyle name="Comma 5 17 16" xfId="2422" xr:uid="{00000000-0005-0000-0000-0000FA070000}"/>
    <cellStyle name="Comma 5 17 17" xfId="2423" xr:uid="{00000000-0005-0000-0000-0000FB070000}"/>
    <cellStyle name="Comma 5 17 18" xfId="2424" xr:uid="{00000000-0005-0000-0000-0000FC070000}"/>
    <cellStyle name="Comma 5 17 19" xfId="2425" xr:uid="{00000000-0005-0000-0000-0000FD070000}"/>
    <cellStyle name="Comma 5 17 2" xfId="2426" xr:uid="{00000000-0005-0000-0000-0000FE070000}"/>
    <cellStyle name="Comma 5 17 20" xfId="2427" xr:uid="{00000000-0005-0000-0000-0000FF070000}"/>
    <cellStyle name="Comma 5 17 21" xfId="2428" xr:uid="{00000000-0005-0000-0000-000000080000}"/>
    <cellStyle name="Comma 5 17 3" xfId="2429" xr:uid="{00000000-0005-0000-0000-000001080000}"/>
    <cellStyle name="Comma 5 17 4" xfId="2430" xr:uid="{00000000-0005-0000-0000-000002080000}"/>
    <cellStyle name="Comma 5 17 5" xfId="2431" xr:uid="{00000000-0005-0000-0000-000003080000}"/>
    <cellStyle name="Comma 5 17 6" xfId="2432" xr:uid="{00000000-0005-0000-0000-000004080000}"/>
    <cellStyle name="Comma 5 17 7" xfId="2433" xr:uid="{00000000-0005-0000-0000-000005080000}"/>
    <cellStyle name="Comma 5 17 8" xfId="2434" xr:uid="{00000000-0005-0000-0000-000006080000}"/>
    <cellStyle name="Comma 5 17 9" xfId="2435" xr:uid="{00000000-0005-0000-0000-000007080000}"/>
    <cellStyle name="Comma 5 18" xfId="348" xr:uid="{00000000-0005-0000-0000-000008080000}"/>
    <cellStyle name="Comma 5 18 10" xfId="2436" xr:uid="{00000000-0005-0000-0000-000009080000}"/>
    <cellStyle name="Comma 5 18 11" xfId="2437" xr:uid="{00000000-0005-0000-0000-00000A080000}"/>
    <cellStyle name="Comma 5 18 12" xfId="2438" xr:uid="{00000000-0005-0000-0000-00000B080000}"/>
    <cellStyle name="Comma 5 18 13" xfId="2439" xr:uid="{00000000-0005-0000-0000-00000C080000}"/>
    <cellStyle name="Comma 5 18 14" xfId="2440" xr:uid="{00000000-0005-0000-0000-00000D080000}"/>
    <cellStyle name="Comma 5 18 15" xfId="2441" xr:uid="{00000000-0005-0000-0000-00000E080000}"/>
    <cellStyle name="Comma 5 18 16" xfId="2442" xr:uid="{00000000-0005-0000-0000-00000F080000}"/>
    <cellStyle name="Comma 5 18 17" xfId="2443" xr:uid="{00000000-0005-0000-0000-000010080000}"/>
    <cellStyle name="Comma 5 18 18" xfId="2444" xr:uid="{00000000-0005-0000-0000-000011080000}"/>
    <cellStyle name="Comma 5 18 19" xfId="2445" xr:uid="{00000000-0005-0000-0000-000012080000}"/>
    <cellStyle name="Comma 5 18 2" xfId="2446" xr:uid="{00000000-0005-0000-0000-000013080000}"/>
    <cellStyle name="Comma 5 18 20" xfId="2447" xr:uid="{00000000-0005-0000-0000-000014080000}"/>
    <cellStyle name="Comma 5 18 21" xfId="2448" xr:uid="{00000000-0005-0000-0000-000015080000}"/>
    <cellStyle name="Comma 5 18 3" xfId="2449" xr:uid="{00000000-0005-0000-0000-000016080000}"/>
    <cellStyle name="Comma 5 18 4" xfId="2450" xr:uid="{00000000-0005-0000-0000-000017080000}"/>
    <cellStyle name="Comma 5 18 5" xfId="2451" xr:uid="{00000000-0005-0000-0000-000018080000}"/>
    <cellStyle name="Comma 5 18 6" xfId="2452" xr:uid="{00000000-0005-0000-0000-000019080000}"/>
    <cellStyle name="Comma 5 18 7" xfId="2453" xr:uid="{00000000-0005-0000-0000-00001A080000}"/>
    <cellStyle name="Comma 5 18 8" xfId="2454" xr:uid="{00000000-0005-0000-0000-00001B080000}"/>
    <cellStyle name="Comma 5 18 9" xfId="2455" xr:uid="{00000000-0005-0000-0000-00001C080000}"/>
    <cellStyle name="Comma 5 19" xfId="349" xr:uid="{00000000-0005-0000-0000-00001D080000}"/>
    <cellStyle name="Comma 5 19 10" xfId="2456" xr:uid="{00000000-0005-0000-0000-00001E080000}"/>
    <cellStyle name="Comma 5 19 11" xfId="2457" xr:uid="{00000000-0005-0000-0000-00001F080000}"/>
    <cellStyle name="Comma 5 19 12" xfId="2458" xr:uid="{00000000-0005-0000-0000-000020080000}"/>
    <cellStyle name="Comma 5 19 13" xfId="2459" xr:uid="{00000000-0005-0000-0000-000021080000}"/>
    <cellStyle name="Comma 5 19 14" xfId="2460" xr:uid="{00000000-0005-0000-0000-000022080000}"/>
    <cellStyle name="Comma 5 19 15" xfId="2461" xr:uid="{00000000-0005-0000-0000-000023080000}"/>
    <cellStyle name="Comma 5 19 16" xfId="2462" xr:uid="{00000000-0005-0000-0000-000024080000}"/>
    <cellStyle name="Comma 5 19 17" xfId="2463" xr:uid="{00000000-0005-0000-0000-000025080000}"/>
    <cellStyle name="Comma 5 19 18" xfId="2464" xr:uid="{00000000-0005-0000-0000-000026080000}"/>
    <cellStyle name="Comma 5 19 19" xfId="2465" xr:uid="{00000000-0005-0000-0000-000027080000}"/>
    <cellStyle name="Comma 5 19 2" xfId="2466" xr:uid="{00000000-0005-0000-0000-000028080000}"/>
    <cellStyle name="Comma 5 19 20" xfId="2467" xr:uid="{00000000-0005-0000-0000-000029080000}"/>
    <cellStyle name="Comma 5 19 21" xfId="2468" xr:uid="{00000000-0005-0000-0000-00002A080000}"/>
    <cellStyle name="Comma 5 19 3" xfId="2469" xr:uid="{00000000-0005-0000-0000-00002B080000}"/>
    <cellStyle name="Comma 5 19 4" xfId="2470" xr:uid="{00000000-0005-0000-0000-00002C080000}"/>
    <cellStyle name="Comma 5 19 5" xfId="2471" xr:uid="{00000000-0005-0000-0000-00002D080000}"/>
    <cellStyle name="Comma 5 19 6" xfId="2472" xr:uid="{00000000-0005-0000-0000-00002E080000}"/>
    <cellStyle name="Comma 5 19 7" xfId="2473" xr:uid="{00000000-0005-0000-0000-00002F080000}"/>
    <cellStyle name="Comma 5 19 8" xfId="2474" xr:uid="{00000000-0005-0000-0000-000030080000}"/>
    <cellStyle name="Comma 5 19 9" xfId="2475" xr:uid="{00000000-0005-0000-0000-000031080000}"/>
    <cellStyle name="Comma 5 2" xfId="218" xr:uid="{00000000-0005-0000-0000-000032080000}"/>
    <cellStyle name="Comma 5 2 10" xfId="2476" xr:uid="{00000000-0005-0000-0000-000033080000}"/>
    <cellStyle name="Comma 5 2 11" xfId="2477" xr:uid="{00000000-0005-0000-0000-000034080000}"/>
    <cellStyle name="Comma 5 2 12" xfId="2478" xr:uid="{00000000-0005-0000-0000-000035080000}"/>
    <cellStyle name="Comma 5 2 13" xfId="2479" xr:uid="{00000000-0005-0000-0000-000036080000}"/>
    <cellStyle name="Comma 5 2 14" xfId="2480" xr:uid="{00000000-0005-0000-0000-000037080000}"/>
    <cellStyle name="Comma 5 2 15" xfId="2481" xr:uid="{00000000-0005-0000-0000-000038080000}"/>
    <cellStyle name="Comma 5 2 16" xfId="2482" xr:uid="{00000000-0005-0000-0000-000039080000}"/>
    <cellStyle name="Comma 5 2 17" xfId="2483" xr:uid="{00000000-0005-0000-0000-00003A080000}"/>
    <cellStyle name="Comma 5 2 18" xfId="2484" xr:uid="{00000000-0005-0000-0000-00003B080000}"/>
    <cellStyle name="Comma 5 2 19" xfId="2485" xr:uid="{00000000-0005-0000-0000-00003C080000}"/>
    <cellStyle name="Comma 5 2 2" xfId="2486" xr:uid="{00000000-0005-0000-0000-00003D080000}"/>
    <cellStyle name="Comma 5 2 20" xfId="2487" xr:uid="{00000000-0005-0000-0000-00003E080000}"/>
    <cellStyle name="Comma 5 2 21" xfId="2488" xr:uid="{00000000-0005-0000-0000-00003F080000}"/>
    <cellStyle name="Comma 5 2 3" xfId="2489" xr:uid="{00000000-0005-0000-0000-000040080000}"/>
    <cellStyle name="Comma 5 2 4" xfId="2490" xr:uid="{00000000-0005-0000-0000-000041080000}"/>
    <cellStyle name="Comma 5 2 5" xfId="2491" xr:uid="{00000000-0005-0000-0000-000042080000}"/>
    <cellStyle name="Comma 5 2 6" xfId="2492" xr:uid="{00000000-0005-0000-0000-000043080000}"/>
    <cellStyle name="Comma 5 2 7" xfId="2493" xr:uid="{00000000-0005-0000-0000-000044080000}"/>
    <cellStyle name="Comma 5 2 8" xfId="2494" xr:uid="{00000000-0005-0000-0000-000045080000}"/>
    <cellStyle name="Comma 5 2 9" xfId="2495" xr:uid="{00000000-0005-0000-0000-000046080000}"/>
    <cellStyle name="Comma 5 20" xfId="350" xr:uid="{00000000-0005-0000-0000-000047080000}"/>
    <cellStyle name="Comma 5 20 10" xfId="2496" xr:uid="{00000000-0005-0000-0000-000048080000}"/>
    <cellStyle name="Comma 5 20 11" xfId="2497" xr:uid="{00000000-0005-0000-0000-000049080000}"/>
    <cellStyle name="Comma 5 20 12" xfId="2498" xr:uid="{00000000-0005-0000-0000-00004A080000}"/>
    <cellStyle name="Comma 5 20 13" xfId="2499" xr:uid="{00000000-0005-0000-0000-00004B080000}"/>
    <cellStyle name="Comma 5 20 14" xfId="2500" xr:uid="{00000000-0005-0000-0000-00004C080000}"/>
    <cellStyle name="Comma 5 20 15" xfId="2501" xr:uid="{00000000-0005-0000-0000-00004D080000}"/>
    <cellStyle name="Comma 5 20 16" xfId="2502" xr:uid="{00000000-0005-0000-0000-00004E080000}"/>
    <cellStyle name="Comma 5 20 17" xfId="2503" xr:uid="{00000000-0005-0000-0000-00004F080000}"/>
    <cellStyle name="Comma 5 20 18" xfId="2504" xr:uid="{00000000-0005-0000-0000-000050080000}"/>
    <cellStyle name="Comma 5 20 19" xfId="2505" xr:uid="{00000000-0005-0000-0000-000051080000}"/>
    <cellStyle name="Comma 5 20 2" xfId="2506" xr:uid="{00000000-0005-0000-0000-000052080000}"/>
    <cellStyle name="Comma 5 20 20" xfId="2507" xr:uid="{00000000-0005-0000-0000-000053080000}"/>
    <cellStyle name="Comma 5 20 21" xfId="2508" xr:uid="{00000000-0005-0000-0000-000054080000}"/>
    <cellStyle name="Comma 5 20 3" xfId="2509" xr:uid="{00000000-0005-0000-0000-000055080000}"/>
    <cellStyle name="Comma 5 20 4" xfId="2510" xr:uid="{00000000-0005-0000-0000-000056080000}"/>
    <cellStyle name="Comma 5 20 5" xfId="2511" xr:uid="{00000000-0005-0000-0000-000057080000}"/>
    <cellStyle name="Comma 5 20 6" xfId="2512" xr:uid="{00000000-0005-0000-0000-000058080000}"/>
    <cellStyle name="Comma 5 20 7" xfId="2513" xr:uid="{00000000-0005-0000-0000-000059080000}"/>
    <cellStyle name="Comma 5 20 8" xfId="2514" xr:uid="{00000000-0005-0000-0000-00005A080000}"/>
    <cellStyle name="Comma 5 20 9" xfId="2515" xr:uid="{00000000-0005-0000-0000-00005B080000}"/>
    <cellStyle name="Comma 5 21" xfId="351" xr:uid="{00000000-0005-0000-0000-00005C080000}"/>
    <cellStyle name="Comma 5 21 10" xfId="2516" xr:uid="{00000000-0005-0000-0000-00005D080000}"/>
    <cellStyle name="Comma 5 21 11" xfId="2517" xr:uid="{00000000-0005-0000-0000-00005E080000}"/>
    <cellStyle name="Comma 5 21 12" xfId="2518" xr:uid="{00000000-0005-0000-0000-00005F080000}"/>
    <cellStyle name="Comma 5 21 13" xfId="2519" xr:uid="{00000000-0005-0000-0000-000060080000}"/>
    <cellStyle name="Comma 5 21 14" xfId="2520" xr:uid="{00000000-0005-0000-0000-000061080000}"/>
    <cellStyle name="Comma 5 21 15" xfId="2521" xr:uid="{00000000-0005-0000-0000-000062080000}"/>
    <cellStyle name="Comma 5 21 16" xfId="2522" xr:uid="{00000000-0005-0000-0000-000063080000}"/>
    <cellStyle name="Comma 5 21 17" xfId="2523" xr:uid="{00000000-0005-0000-0000-000064080000}"/>
    <cellStyle name="Comma 5 21 18" xfId="2524" xr:uid="{00000000-0005-0000-0000-000065080000}"/>
    <cellStyle name="Comma 5 21 19" xfId="2525" xr:uid="{00000000-0005-0000-0000-000066080000}"/>
    <cellStyle name="Comma 5 21 2" xfId="2526" xr:uid="{00000000-0005-0000-0000-000067080000}"/>
    <cellStyle name="Comma 5 21 20" xfId="2527" xr:uid="{00000000-0005-0000-0000-000068080000}"/>
    <cellStyle name="Comma 5 21 21" xfId="2528" xr:uid="{00000000-0005-0000-0000-000069080000}"/>
    <cellStyle name="Comma 5 21 3" xfId="2529" xr:uid="{00000000-0005-0000-0000-00006A080000}"/>
    <cellStyle name="Comma 5 21 4" xfId="2530" xr:uid="{00000000-0005-0000-0000-00006B080000}"/>
    <cellStyle name="Comma 5 21 5" xfId="2531" xr:uid="{00000000-0005-0000-0000-00006C080000}"/>
    <cellStyle name="Comma 5 21 6" xfId="2532" xr:uid="{00000000-0005-0000-0000-00006D080000}"/>
    <cellStyle name="Comma 5 21 7" xfId="2533" xr:uid="{00000000-0005-0000-0000-00006E080000}"/>
    <cellStyle name="Comma 5 21 8" xfId="2534" xr:uid="{00000000-0005-0000-0000-00006F080000}"/>
    <cellStyle name="Comma 5 21 9" xfId="2535" xr:uid="{00000000-0005-0000-0000-000070080000}"/>
    <cellStyle name="Comma 5 22" xfId="352" xr:uid="{00000000-0005-0000-0000-000071080000}"/>
    <cellStyle name="Comma 5 22 10" xfId="2536" xr:uid="{00000000-0005-0000-0000-000072080000}"/>
    <cellStyle name="Comma 5 22 11" xfId="2537" xr:uid="{00000000-0005-0000-0000-000073080000}"/>
    <cellStyle name="Comma 5 22 12" xfId="2538" xr:uid="{00000000-0005-0000-0000-000074080000}"/>
    <cellStyle name="Comma 5 22 13" xfId="2539" xr:uid="{00000000-0005-0000-0000-000075080000}"/>
    <cellStyle name="Comma 5 22 14" xfId="2540" xr:uid="{00000000-0005-0000-0000-000076080000}"/>
    <cellStyle name="Comma 5 22 15" xfId="2541" xr:uid="{00000000-0005-0000-0000-000077080000}"/>
    <cellStyle name="Comma 5 22 16" xfId="2542" xr:uid="{00000000-0005-0000-0000-000078080000}"/>
    <cellStyle name="Comma 5 22 17" xfId="2543" xr:uid="{00000000-0005-0000-0000-000079080000}"/>
    <cellStyle name="Comma 5 22 18" xfId="2544" xr:uid="{00000000-0005-0000-0000-00007A080000}"/>
    <cellStyle name="Comma 5 22 19" xfId="2545" xr:uid="{00000000-0005-0000-0000-00007B080000}"/>
    <cellStyle name="Comma 5 22 2" xfId="2546" xr:uid="{00000000-0005-0000-0000-00007C080000}"/>
    <cellStyle name="Comma 5 22 20" xfId="2547" xr:uid="{00000000-0005-0000-0000-00007D080000}"/>
    <cellStyle name="Comma 5 22 21" xfId="2548" xr:uid="{00000000-0005-0000-0000-00007E080000}"/>
    <cellStyle name="Comma 5 22 3" xfId="2549" xr:uid="{00000000-0005-0000-0000-00007F080000}"/>
    <cellStyle name="Comma 5 22 4" xfId="2550" xr:uid="{00000000-0005-0000-0000-000080080000}"/>
    <cellStyle name="Comma 5 22 5" xfId="2551" xr:uid="{00000000-0005-0000-0000-000081080000}"/>
    <cellStyle name="Comma 5 22 6" xfId="2552" xr:uid="{00000000-0005-0000-0000-000082080000}"/>
    <cellStyle name="Comma 5 22 7" xfId="2553" xr:uid="{00000000-0005-0000-0000-000083080000}"/>
    <cellStyle name="Comma 5 22 8" xfId="2554" xr:uid="{00000000-0005-0000-0000-000084080000}"/>
    <cellStyle name="Comma 5 22 9" xfId="2555" xr:uid="{00000000-0005-0000-0000-000085080000}"/>
    <cellStyle name="Comma 5 23" xfId="353" xr:uid="{00000000-0005-0000-0000-000086080000}"/>
    <cellStyle name="Comma 5 23 10" xfId="2556" xr:uid="{00000000-0005-0000-0000-000087080000}"/>
    <cellStyle name="Comma 5 23 11" xfId="2557" xr:uid="{00000000-0005-0000-0000-000088080000}"/>
    <cellStyle name="Comma 5 23 12" xfId="2558" xr:uid="{00000000-0005-0000-0000-000089080000}"/>
    <cellStyle name="Comma 5 23 13" xfId="2559" xr:uid="{00000000-0005-0000-0000-00008A080000}"/>
    <cellStyle name="Comma 5 23 14" xfId="2560" xr:uid="{00000000-0005-0000-0000-00008B080000}"/>
    <cellStyle name="Comma 5 23 15" xfId="2561" xr:uid="{00000000-0005-0000-0000-00008C080000}"/>
    <cellStyle name="Comma 5 23 16" xfId="2562" xr:uid="{00000000-0005-0000-0000-00008D080000}"/>
    <cellStyle name="Comma 5 23 17" xfId="2563" xr:uid="{00000000-0005-0000-0000-00008E080000}"/>
    <cellStyle name="Comma 5 23 18" xfId="2564" xr:uid="{00000000-0005-0000-0000-00008F080000}"/>
    <cellStyle name="Comma 5 23 19" xfId="2565" xr:uid="{00000000-0005-0000-0000-000090080000}"/>
    <cellStyle name="Comma 5 23 2" xfId="2566" xr:uid="{00000000-0005-0000-0000-000091080000}"/>
    <cellStyle name="Comma 5 23 20" xfId="2567" xr:uid="{00000000-0005-0000-0000-000092080000}"/>
    <cellStyle name="Comma 5 23 21" xfId="2568" xr:uid="{00000000-0005-0000-0000-000093080000}"/>
    <cellStyle name="Comma 5 23 3" xfId="2569" xr:uid="{00000000-0005-0000-0000-000094080000}"/>
    <cellStyle name="Comma 5 23 4" xfId="2570" xr:uid="{00000000-0005-0000-0000-000095080000}"/>
    <cellStyle name="Comma 5 23 5" xfId="2571" xr:uid="{00000000-0005-0000-0000-000096080000}"/>
    <cellStyle name="Comma 5 23 6" xfId="2572" xr:uid="{00000000-0005-0000-0000-000097080000}"/>
    <cellStyle name="Comma 5 23 7" xfId="2573" xr:uid="{00000000-0005-0000-0000-000098080000}"/>
    <cellStyle name="Comma 5 23 8" xfId="2574" xr:uid="{00000000-0005-0000-0000-000099080000}"/>
    <cellStyle name="Comma 5 23 9" xfId="2575" xr:uid="{00000000-0005-0000-0000-00009A080000}"/>
    <cellStyle name="Comma 5 24" xfId="354" xr:uid="{00000000-0005-0000-0000-00009B080000}"/>
    <cellStyle name="Comma 5 24 10" xfId="2576" xr:uid="{00000000-0005-0000-0000-00009C080000}"/>
    <cellStyle name="Comma 5 24 11" xfId="2577" xr:uid="{00000000-0005-0000-0000-00009D080000}"/>
    <cellStyle name="Comma 5 24 12" xfId="2578" xr:uid="{00000000-0005-0000-0000-00009E080000}"/>
    <cellStyle name="Comma 5 24 13" xfId="2579" xr:uid="{00000000-0005-0000-0000-00009F080000}"/>
    <cellStyle name="Comma 5 24 14" xfId="2580" xr:uid="{00000000-0005-0000-0000-0000A0080000}"/>
    <cellStyle name="Comma 5 24 15" xfId="2581" xr:uid="{00000000-0005-0000-0000-0000A1080000}"/>
    <cellStyle name="Comma 5 24 16" xfId="2582" xr:uid="{00000000-0005-0000-0000-0000A2080000}"/>
    <cellStyle name="Comma 5 24 17" xfId="2583" xr:uid="{00000000-0005-0000-0000-0000A3080000}"/>
    <cellStyle name="Comma 5 24 18" xfId="2584" xr:uid="{00000000-0005-0000-0000-0000A4080000}"/>
    <cellStyle name="Comma 5 24 19" xfId="2585" xr:uid="{00000000-0005-0000-0000-0000A5080000}"/>
    <cellStyle name="Comma 5 24 2" xfId="2586" xr:uid="{00000000-0005-0000-0000-0000A6080000}"/>
    <cellStyle name="Comma 5 24 20" xfId="2587" xr:uid="{00000000-0005-0000-0000-0000A7080000}"/>
    <cellStyle name="Comma 5 24 21" xfId="2588" xr:uid="{00000000-0005-0000-0000-0000A8080000}"/>
    <cellStyle name="Comma 5 24 3" xfId="2589" xr:uid="{00000000-0005-0000-0000-0000A9080000}"/>
    <cellStyle name="Comma 5 24 4" xfId="2590" xr:uid="{00000000-0005-0000-0000-0000AA080000}"/>
    <cellStyle name="Comma 5 24 5" xfId="2591" xr:uid="{00000000-0005-0000-0000-0000AB080000}"/>
    <cellStyle name="Comma 5 24 6" xfId="2592" xr:uid="{00000000-0005-0000-0000-0000AC080000}"/>
    <cellStyle name="Comma 5 24 7" xfId="2593" xr:uid="{00000000-0005-0000-0000-0000AD080000}"/>
    <cellStyle name="Comma 5 24 8" xfId="2594" xr:uid="{00000000-0005-0000-0000-0000AE080000}"/>
    <cellStyle name="Comma 5 24 9" xfId="2595" xr:uid="{00000000-0005-0000-0000-0000AF080000}"/>
    <cellStyle name="Comma 5 25" xfId="355" xr:uid="{00000000-0005-0000-0000-0000B0080000}"/>
    <cellStyle name="Comma 5 25 10" xfId="2596" xr:uid="{00000000-0005-0000-0000-0000B1080000}"/>
    <cellStyle name="Comma 5 25 11" xfId="2597" xr:uid="{00000000-0005-0000-0000-0000B2080000}"/>
    <cellStyle name="Comma 5 25 12" xfId="2598" xr:uid="{00000000-0005-0000-0000-0000B3080000}"/>
    <cellStyle name="Comma 5 25 13" xfId="2599" xr:uid="{00000000-0005-0000-0000-0000B4080000}"/>
    <cellStyle name="Comma 5 25 14" xfId="2600" xr:uid="{00000000-0005-0000-0000-0000B5080000}"/>
    <cellStyle name="Comma 5 25 15" xfId="2601" xr:uid="{00000000-0005-0000-0000-0000B6080000}"/>
    <cellStyle name="Comma 5 25 16" xfId="2602" xr:uid="{00000000-0005-0000-0000-0000B7080000}"/>
    <cellStyle name="Comma 5 25 17" xfId="2603" xr:uid="{00000000-0005-0000-0000-0000B8080000}"/>
    <cellStyle name="Comma 5 25 18" xfId="2604" xr:uid="{00000000-0005-0000-0000-0000B9080000}"/>
    <cellStyle name="Comma 5 25 19" xfId="2605" xr:uid="{00000000-0005-0000-0000-0000BA080000}"/>
    <cellStyle name="Comma 5 25 2" xfId="2606" xr:uid="{00000000-0005-0000-0000-0000BB080000}"/>
    <cellStyle name="Comma 5 25 20" xfId="2607" xr:uid="{00000000-0005-0000-0000-0000BC080000}"/>
    <cellStyle name="Comma 5 25 21" xfId="2608" xr:uid="{00000000-0005-0000-0000-0000BD080000}"/>
    <cellStyle name="Comma 5 25 3" xfId="2609" xr:uid="{00000000-0005-0000-0000-0000BE080000}"/>
    <cellStyle name="Comma 5 25 4" xfId="2610" xr:uid="{00000000-0005-0000-0000-0000BF080000}"/>
    <cellStyle name="Comma 5 25 5" xfId="2611" xr:uid="{00000000-0005-0000-0000-0000C0080000}"/>
    <cellStyle name="Comma 5 25 6" xfId="2612" xr:uid="{00000000-0005-0000-0000-0000C1080000}"/>
    <cellStyle name="Comma 5 25 7" xfId="2613" xr:uid="{00000000-0005-0000-0000-0000C2080000}"/>
    <cellStyle name="Comma 5 25 8" xfId="2614" xr:uid="{00000000-0005-0000-0000-0000C3080000}"/>
    <cellStyle name="Comma 5 25 9" xfId="2615" xr:uid="{00000000-0005-0000-0000-0000C4080000}"/>
    <cellStyle name="Comma 5 26" xfId="356" xr:uid="{00000000-0005-0000-0000-0000C5080000}"/>
    <cellStyle name="Comma 5 26 10" xfId="2616" xr:uid="{00000000-0005-0000-0000-0000C6080000}"/>
    <cellStyle name="Comma 5 26 11" xfId="2617" xr:uid="{00000000-0005-0000-0000-0000C7080000}"/>
    <cellStyle name="Comma 5 26 12" xfId="2618" xr:uid="{00000000-0005-0000-0000-0000C8080000}"/>
    <cellStyle name="Comma 5 26 13" xfId="2619" xr:uid="{00000000-0005-0000-0000-0000C9080000}"/>
    <cellStyle name="Comma 5 26 14" xfId="2620" xr:uid="{00000000-0005-0000-0000-0000CA080000}"/>
    <cellStyle name="Comma 5 26 15" xfId="2621" xr:uid="{00000000-0005-0000-0000-0000CB080000}"/>
    <cellStyle name="Comma 5 26 16" xfId="2622" xr:uid="{00000000-0005-0000-0000-0000CC080000}"/>
    <cellStyle name="Comma 5 26 17" xfId="2623" xr:uid="{00000000-0005-0000-0000-0000CD080000}"/>
    <cellStyle name="Comma 5 26 18" xfId="2624" xr:uid="{00000000-0005-0000-0000-0000CE080000}"/>
    <cellStyle name="Comma 5 26 19" xfId="2625" xr:uid="{00000000-0005-0000-0000-0000CF080000}"/>
    <cellStyle name="Comma 5 26 2" xfId="2626" xr:uid="{00000000-0005-0000-0000-0000D0080000}"/>
    <cellStyle name="Comma 5 26 20" xfId="2627" xr:uid="{00000000-0005-0000-0000-0000D1080000}"/>
    <cellStyle name="Comma 5 26 21" xfId="2628" xr:uid="{00000000-0005-0000-0000-0000D2080000}"/>
    <cellStyle name="Comma 5 26 3" xfId="2629" xr:uid="{00000000-0005-0000-0000-0000D3080000}"/>
    <cellStyle name="Comma 5 26 4" xfId="2630" xr:uid="{00000000-0005-0000-0000-0000D4080000}"/>
    <cellStyle name="Comma 5 26 5" xfId="2631" xr:uid="{00000000-0005-0000-0000-0000D5080000}"/>
    <cellStyle name="Comma 5 26 6" xfId="2632" xr:uid="{00000000-0005-0000-0000-0000D6080000}"/>
    <cellStyle name="Comma 5 26 7" xfId="2633" xr:uid="{00000000-0005-0000-0000-0000D7080000}"/>
    <cellStyle name="Comma 5 26 8" xfId="2634" xr:uid="{00000000-0005-0000-0000-0000D8080000}"/>
    <cellStyle name="Comma 5 26 9" xfId="2635" xr:uid="{00000000-0005-0000-0000-0000D9080000}"/>
    <cellStyle name="Comma 5 27" xfId="357" xr:uid="{00000000-0005-0000-0000-0000DA080000}"/>
    <cellStyle name="Comma 5 27 10" xfId="2636" xr:uid="{00000000-0005-0000-0000-0000DB080000}"/>
    <cellStyle name="Comma 5 27 11" xfId="2637" xr:uid="{00000000-0005-0000-0000-0000DC080000}"/>
    <cellStyle name="Comma 5 27 12" xfId="2638" xr:uid="{00000000-0005-0000-0000-0000DD080000}"/>
    <cellStyle name="Comma 5 27 13" xfId="2639" xr:uid="{00000000-0005-0000-0000-0000DE080000}"/>
    <cellStyle name="Comma 5 27 14" xfId="2640" xr:uid="{00000000-0005-0000-0000-0000DF080000}"/>
    <cellStyle name="Comma 5 27 15" xfId="2641" xr:uid="{00000000-0005-0000-0000-0000E0080000}"/>
    <cellStyle name="Comma 5 27 16" xfId="2642" xr:uid="{00000000-0005-0000-0000-0000E1080000}"/>
    <cellStyle name="Comma 5 27 17" xfId="2643" xr:uid="{00000000-0005-0000-0000-0000E2080000}"/>
    <cellStyle name="Comma 5 27 18" xfId="2644" xr:uid="{00000000-0005-0000-0000-0000E3080000}"/>
    <cellStyle name="Comma 5 27 19" xfId="2645" xr:uid="{00000000-0005-0000-0000-0000E4080000}"/>
    <cellStyle name="Comma 5 27 2" xfId="2646" xr:uid="{00000000-0005-0000-0000-0000E5080000}"/>
    <cellStyle name="Comma 5 27 20" xfId="2647" xr:uid="{00000000-0005-0000-0000-0000E6080000}"/>
    <cellStyle name="Comma 5 27 21" xfId="2648" xr:uid="{00000000-0005-0000-0000-0000E7080000}"/>
    <cellStyle name="Comma 5 27 3" xfId="2649" xr:uid="{00000000-0005-0000-0000-0000E8080000}"/>
    <cellStyle name="Comma 5 27 4" xfId="2650" xr:uid="{00000000-0005-0000-0000-0000E9080000}"/>
    <cellStyle name="Comma 5 27 5" xfId="2651" xr:uid="{00000000-0005-0000-0000-0000EA080000}"/>
    <cellStyle name="Comma 5 27 6" xfId="2652" xr:uid="{00000000-0005-0000-0000-0000EB080000}"/>
    <cellStyle name="Comma 5 27 7" xfId="2653" xr:uid="{00000000-0005-0000-0000-0000EC080000}"/>
    <cellStyle name="Comma 5 27 8" xfId="2654" xr:uid="{00000000-0005-0000-0000-0000ED080000}"/>
    <cellStyle name="Comma 5 27 9" xfId="2655" xr:uid="{00000000-0005-0000-0000-0000EE080000}"/>
    <cellStyle name="Comma 5 28" xfId="358" xr:uid="{00000000-0005-0000-0000-0000EF080000}"/>
    <cellStyle name="Comma 5 28 10" xfId="2656" xr:uid="{00000000-0005-0000-0000-0000F0080000}"/>
    <cellStyle name="Comma 5 28 11" xfId="2657" xr:uid="{00000000-0005-0000-0000-0000F1080000}"/>
    <cellStyle name="Comma 5 28 12" xfId="2658" xr:uid="{00000000-0005-0000-0000-0000F2080000}"/>
    <cellStyle name="Comma 5 28 13" xfId="2659" xr:uid="{00000000-0005-0000-0000-0000F3080000}"/>
    <cellStyle name="Comma 5 28 14" xfId="2660" xr:uid="{00000000-0005-0000-0000-0000F4080000}"/>
    <cellStyle name="Comma 5 28 15" xfId="2661" xr:uid="{00000000-0005-0000-0000-0000F5080000}"/>
    <cellStyle name="Comma 5 28 16" xfId="2662" xr:uid="{00000000-0005-0000-0000-0000F6080000}"/>
    <cellStyle name="Comma 5 28 17" xfId="2663" xr:uid="{00000000-0005-0000-0000-0000F7080000}"/>
    <cellStyle name="Comma 5 28 18" xfId="2664" xr:uid="{00000000-0005-0000-0000-0000F8080000}"/>
    <cellStyle name="Comma 5 28 19" xfId="2665" xr:uid="{00000000-0005-0000-0000-0000F9080000}"/>
    <cellStyle name="Comma 5 28 2" xfId="2666" xr:uid="{00000000-0005-0000-0000-0000FA080000}"/>
    <cellStyle name="Comma 5 28 20" xfId="2667" xr:uid="{00000000-0005-0000-0000-0000FB080000}"/>
    <cellStyle name="Comma 5 28 21" xfId="2668" xr:uid="{00000000-0005-0000-0000-0000FC080000}"/>
    <cellStyle name="Comma 5 28 3" xfId="2669" xr:uid="{00000000-0005-0000-0000-0000FD080000}"/>
    <cellStyle name="Comma 5 28 4" xfId="2670" xr:uid="{00000000-0005-0000-0000-0000FE080000}"/>
    <cellStyle name="Comma 5 28 5" xfId="2671" xr:uid="{00000000-0005-0000-0000-0000FF080000}"/>
    <cellStyle name="Comma 5 28 6" xfId="2672" xr:uid="{00000000-0005-0000-0000-000000090000}"/>
    <cellStyle name="Comma 5 28 7" xfId="2673" xr:uid="{00000000-0005-0000-0000-000001090000}"/>
    <cellStyle name="Comma 5 28 8" xfId="2674" xr:uid="{00000000-0005-0000-0000-000002090000}"/>
    <cellStyle name="Comma 5 28 9" xfId="2675" xr:uid="{00000000-0005-0000-0000-000003090000}"/>
    <cellStyle name="Comma 5 29" xfId="359" xr:uid="{00000000-0005-0000-0000-000004090000}"/>
    <cellStyle name="Comma 5 29 10" xfId="2676" xr:uid="{00000000-0005-0000-0000-000005090000}"/>
    <cellStyle name="Comma 5 29 11" xfId="2677" xr:uid="{00000000-0005-0000-0000-000006090000}"/>
    <cellStyle name="Comma 5 29 12" xfId="2678" xr:uid="{00000000-0005-0000-0000-000007090000}"/>
    <cellStyle name="Comma 5 29 13" xfId="2679" xr:uid="{00000000-0005-0000-0000-000008090000}"/>
    <cellStyle name="Comma 5 29 14" xfId="2680" xr:uid="{00000000-0005-0000-0000-000009090000}"/>
    <cellStyle name="Comma 5 29 15" xfId="2681" xr:uid="{00000000-0005-0000-0000-00000A090000}"/>
    <cellStyle name="Comma 5 29 16" xfId="2682" xr:uid="{00000000-0005-0000-0000-00000B090000}"/>
    <cellStyle name="Comma 5 29 17" xfId="2683" xr:uid="{00000000-0005-0000-0000-00000C090000}"/>
    <cellStyle name="Comma 5 29 18" xfId="2684" xr:uid="{00000000-0005-0000-0000-00000D090000}"/>
    <cellStyle name="Comma 5 29 19" xfId="2685" xr:uid="{00000000-0005-0000-0000-00000E090000}"/>
    <cellStyle name="Comma 5 29 2" xfId="2686" xr:uid="{00000000-0005-0000-0000-00000F090000}"/>
    <cellStyle name="Comma 5 29 20" xfId="2687" xr:uid="{00000000-0005-0000-0000-000010090000}"/>
    <cellStyle name="Comma 5 29 21" xfId="2688" xr:uid="{00000000-0005-0000-0000-000011090000}"/>
    <cellStyle name="Comma 5 29 3" xfId="2689" xr:uid="{00000000-0005-0000-0000-000012090000}"/>
    <cellStyle name="Comma 5 29 4" xfId="2690" xr:uid="{00000000-0005-0000-0000-000013090000}"/>
    <cellStyle name="Comma 5 29 5" xfId="2691" xr:uid="{00000000-0005-0000-0000-000014090000}"/>
    <cellStyle name="Comma 5 29 6" xfId="2692" xr:uid="{00000000-0005-0000-0000-000015090000}"/>
    <cellStyle name="Comma 5 29 7" xfId="2693" xr:uid="{00000000-0005-0000-0000-000016090000}"/>
    <cellStyle name="Comma 5 29 8" xfId="2694" xr:uid="{00000000-0005-0000-0000-000017090000}"/>
    <cellStyle name="Comma 5 29 9" xfId="2695" xr:uid="{00000000-0005-0000-0000-000018090000}"/>
    <cellStyle name="Comma 5 3" xfId="360" xr:uid="{00000000-0005-0000-0000-000019090000}"/>
    <cellStyle name="Comma 5 3 10" xfId="2696" xr:uid="{00000000-0005-0000-0000-00001A090000}"/>
    <cellStyle name="Comma 5 3 11" xfId="2697" xr:uid="{00000000-0005-0000-0000-00001B090000}"/>
    <cellStyle name="Comma 5 3 12" xfId="2698" xr:uid="{00000000-0005-0000-0000-00001C090000}"/>
    <cellStyle name="Comma 5 3 13" xfId="2699" xr:uid="{00000000-0005-0000-0000-00001D090000}"/>
    <cellStyle name="Comma 5 3 14" xfId="2700" xr:uid="{00000000-0005-0000-0000-00001E090000}"/>
    <cellStyle name="Comma 5 3 15" xfId="2701" xr:uid="{00000000-0005-0000-0000-00001F090000}"/>
    <cellStyle name="Comma 5 3 16" xfId="2702" xr:uid="{00000000-0005-0000-0000-000020090000}"/>
    <cellStyle name="Comma 5 3 17" xfId="2703" xr:uid="{00000000-0005-0000-0000-000021090000}"/>
    <cellStyle name="Comma 5 3 18" xfId="2704" xr:uid="{00000000-0005-0000-0000-000022090000}"/>
    <cellStyle name="Comma 5 3 19" xfId="2705" xr:uid="{00000000-0005-0000-0000-000023090000}"/>
    <cellStyle name="Comma 5 3 2" xfId="2706" xr:uid="{00000000-0005-0000-0000-000024090000}"/>
    <cellStyle name="Comma 5 3 20" xfId="2707" xr:uid="{00000000-0005-0000-0000-000025090000}"/>
    <cellStyle name="Comma 5 3 21" xfId="2708" xr:uid="{00000000-0005-0000-0000-000026090000}"/>
    <cellStyle name="Comma 5 3 3" xfId="2709" xr:uid="{00000000-0005-0000-0000-000027090000}"/>
    <cellStyle name="Comma 5 3 4" xfId="2710" xr:uid="{00000000-0005-0000-0000-000028090000}"/>
    <cellStyle name="Comma 5 3 5" xfId="2711" xr:uid="{00000000-0005-0000-0000-000029090000}"/>
    <cellStyle name="Comma 5 3 6" xfId="2712" xr:uid="{00000000-0005-0000-0000-00002A090000}"/>
    <cellStyle name="Comma 5 3 7" xfId="2713" xr:uid="{00000000-0005-0000-0000-00002B090000}"/>
    <cellStyle name="Comma 5 3 8" xfId="2714" xr:uid="{00000000-0005-0000-0000-00002C090000}"/>
    <cellStyle name="Comma 5 3 9" xfId="2715" xr:uid="{00000000-0005-0000-0000-00002D090000}"/>
    <cellStyle name="Comma 5 30" xfId="361" xr:uid="{00000000-0005-0000-0000-00002E090000}"/>
    <cellStyle name="Comma 5 30 10" xfId="2716" xr:uid="{00000000-0005-0000-0000-00002F090000}"/>
    <cellStyle name="Comma 5 30 11" xfId="2717" xr:uid="{00000000-0005-0000-0000-000030090000}"/>
    <cellStyle name="Comma 5 30 12" xfId="2718" xr:uid="{00000000-0005-0000-0000-000031090000}"/>
    <cellStyle name="Comma 5 30 13" xfId="2719" xr:uid="{00000000-0005-0000-0000-000032090000}"/>
    <cellStyle name="Comma 5 30 14" xfId="2720" xr:uid="{00000000-0005-0000-0000-000033090000}"/>
    <cellStyle name="Comma 5 30 15" xfId="2721" xr:uid="{00000000-0005-0000-0000-000034090000}"/>
    <cellStyle name="Comma 5 30 16" xfId="2722" xr:uid="{00000000-0005-0000-0000-000035090000}"/>
    <cellStyle name="Comma 5 30 17" xfId="2723" xr:uid="{00000000-0005-0000-0000-000036090000}"/>
    <cellStyle name="Comma 5 30 18" xfId="2724" xr:uid="{00000000-0005-0000-0000-000037090000}"/>
    <cellStyle name="Comma 5 30 19" xfId="2725" xr:uid="{00000000-0005-0000-0000-000038090000}"/>
    <cellStyle name="Comma 5 30 2" xfId="2726" xr:uid="{00000000-0005-0000-0000-000039090000}"/>
    <cellStyle name="Comma 5 30 20" xfId="2727" xr:uid="{00000000-0005-0000-0000-00003A090000}"/>
    <cellStyle name="Comma 5 30 21" xfId="2728" xr:uid="{00000000-0005-0000-0000-00003B090000}"/>
    <cellStyle name="Comma 5 30 3" xfId="2729" xr:uid="{00000000-0005-0000-0000-00003C090000}"/>
    <cellStyle name="Comma 5 30 4" xfId="2730" xr:uid="{00000000-0005-0000-0000-00003D090000}"/>
    <cellStyle name="Comma 5 30 5" xfId="2731" xr:uid="{00000000-0005-0000-0000-00003E090000}"/>
    <cellStyle name="Comma 5 30 6" xfId="2732" xr:uid="{00000000-0005-0000-0000-00003F090000}"/>
    <cellStyle name="Comma 5 30 7" xfId="2733" xr:uid="{00000000-0005-0000-0000-000040090000}"/>
    <cellStyle name="Comma 5 30 8" xfId="2734" xr:uid="{00000000-0005-0000-0000-000041090000}"/>
    <cellStyle name="Comma 5 30 9" xfId="2735" xr:uid="{00000000-0005-0000-0000-000042090000}"/>
    <cellStyle name="Comma 5 31" xfId="362" xr:uid="{00000000-0005-0000-0000-000043090000}"/>
    <cellStyle name="Comma 5 31 10" xfId="2736" xr:uid="{00000000-0005-0000-0000-000044090000}"/>
    <cellStyle name="Comma 5 31 11" xfId="2737" xr:uid="{00000000-0005-0000-0000-000045090000}"/>
    <cellStyle name="Comma 5 31 12" xfId="2738" xr:uid="{00000000-0005-0000-0000-000046090000}"/>
    <cellStyle name="Comma 5 31 13" xfId="2739" xr:uid="{00000000-0005-0000-0000-000047090000}"/>
    <cellStyle name="Comma 5 31 14" xfId="2740" xr:uid="{00000000-0005-0000-0000-000048090000}"/>
    <cellStyle name="Comma 5 31 15" xfId="2741" xr:uid="{00000000-0005-0000-0000-000049090000}"/>
    <cellStyle name="Comma 5 31 16" xfId="2742" xr:uid="{00000000-0005-0000-0000-00004A090000}"/>
    <cellStyle name="Comma 5 31 17" xfId="2743" xr:uid="{00000000-0005-0000-0000-00004B090000}"/>
    <cellStyle name="Comma 5 31 18" xfId="2744" xr:uid="{00000000-0005-0000-0000-00004C090000}"/>
    <cellStyle name="Comma 5 31 19" xfId="2745" xr:uid="{00000000-0005-0000-0000-00004D090000}"/>
    <cellStyle name="Comma 5 31 2" xfId="2746" xr:uid="{00000000-0005-0000-0000-00004E090000}"/>
    <cellStyle name="Comma 5 31 20" xfId="2747" xr:uid="{00000000-0005-0000-0000-00004F090000}"/>
    <cellStyle name="Comma 5 31 21" xfId="2748" xr:uid="{00000000-0005-0000-0000-000050090000}"/>
    <cellStyle name="Comma 5 31 3" xfId="2749" xr:uid="{00000000-0005-0000-0000-000051090000}"/>
    <cellStyle name="Comma 5 31 4" xfId="2750" xr:uid="{00000000-0005-0000-0000-000052090000}"/>
    <cellStyle name="Comma 5 31 5" xfId="2751" xr:uid="{00000000-0005-0000-0000-000053090000}"/>
    <cellStyle name="Comma 5 31 6" xfId="2752" xr:uid="{00000000-0005-0000-0000-000054090000}"/>
    <cellStyle name="Comma 5 31 7" xfId="2753" xr:uid="{00000000-0005-0000-0000-000055090000}"/>
    <cellStyle name="Comma 5 31 8" xfId="2754" xr:uid="{00000000-0005-0000-0000-000056090000}"/>
    <cellStyle name="Comma 5 31 9" xfId="2755" xr:uid="{00000000-0005-0000-0000-000057090000}"/>
    <cellStyle name="Comma 5 32" xfId="363" xr:uid="{00000000-0005-0000-0000-000058090000}"/>
    <cellStyle name="Comma 5 32 10" xfId="2756" xr:uid="{00000000-0005-0000-0000-000059090000}"/>
    <cellStyle name="Comma 5 32 11" xfId="2757" xr:uid="{00000000-0005-0000-0000-00005A090000}"/>
    <cellStyle name="Comma 5 32 12" xfId="2758" xr:uid="{00000000-0005-0000-0000-00005B090000}"/>
    <cellStyle name="Comma 5 32 13" xfId="2759" xr:uid="{00000000-0005-0000-0000-00005C090000}"/>
    <cellStyle name="Comma 5 32 14" xfId="2760" xr:uid="{00000000-0005-0000-0000-00005D090000}"/>
    <cellStyle name="Comma 5 32 15" xfId="2761" xr:uid="{00000000-0005-0000-0000-00005E090000}"/>
    <cellStyle name="Comma 5 32 16" xfId="2762" xr:uid="{00000000-0005-0000-0000-00005F090000}"/>
    <cellStyle name="Comma 5 32 17" xfId="2763" xr:uid="{00000000-0005-0000-0000-000060090000}"/>
    <cellStyle name="Comma 5 32 18" xfId="2764" xr:uid="{00000000-0005-0000-0000-000061090000}"/>
    <cellStyle name="Comma 5 32 19" xfId="2765" xr:uid="{00000000-0005-0000-0000-000062090000}"/>
    <cellStyle name="Comma 5 32 2" xfId="2766" xr:uid="{00000000-0005-0000-0000-000063090000}"/>
    <cellStyle name="Comma 5 32 20" xfId="2767" xr:uid="{00000000-0005-0000-0000-000064090000}"/>
    <cellStyle name="Comma 5 32 21" xfId="2768" xr:uid="{00000000-0005-0000-0000-000065090000}"/>
    <cellStyle name="Comma 5 32 3" xfId="2769" xr:uid="{00000000-0005-0000-0000-000066090000}"/>
    <cellStyle name="Comma 5 32 4" xfId="2770" xr:uid="{00000000-0005-0000-0000-000067090000}"/>
    <cellStyle name="Comma 5 32 5" xfId="2771" xr:uid="{00000000-0005-0000-0000-000068090000}"/>
    <cellStyle name="Comma 5 32 6" xfId="2772" xr:uid="{00000000-0005-0000-0000-000069090000}"/>
    <cellStyle name="Comma 5 32 7" xfId="2773" xr:uid="{00000000-0005-0000-0000-00006A090000}"/>
    <cellStyle name="Comma 5 32 8" xfId="2774" xr:uid="{00000000-0005-0000-0000-00006B090000}"/>
    <cellStyle name="Comma 5 32 9" xfId="2775" xr:uid="{00000000-0005-0000-0000-00006C090000}"/>
    <cellStyle name="Comma 5 33" xfId="364" xr:uid="{00000000-0005-0000-0000-00006D090000}"/>
    <cellStyle name="Comma 5 33 10" xfId="2776" xr:uid="{00000000-0005-0000-0000-00006E090000}"/>
    <cellStyle name="Comma 5 33 11" xfId="2777" xr:uid="{00000000-0005-0000-0000-00006F090000}"/>
    <cellStyle name="Comma 5 33 12" xfId="2778" xr:uid="{00000000-0005-0000-0000-000070090000}"/>
    <cellStyle name="Comma 5 33 13" xfId="2779" xr:uid="{00000000-0005-0000-0000-000071090000}"/>
    <cellStyle name="Comma 5 33 14" xfId="2780" xr:uid="{00000000-0005-0000-0000-000072090000}"/>
    <cellStyle name="Comma 5 33 15" xfId="2781" xr:uid="{00000000-0005-0000-0000-000073090000}"/>
    <cellStyle name="Comma 5 33 16" xfId="2782" xr:uid="{00000000-0005-0000-0000-000074090000}"/>
    <cellStyle name="Comma 5 33 17" xfId="2783" xr:uid="{00000000-0005-0000-0000-000075090000}"/>
    <cellStyle name="Comma 5 33 18" xfId="2784" xr:uid="{00000000-0005-0000-0000-000076090000}"/>
    <cellStyle name="Comma 5 33 19" xfId="2785" xr:uid="{00000000-0005-0000-0000-000077090000}"/>
    <cellStyle name="Comma 5 33 2" xfId="2786" xr:uid="{00000000-0005-0000-0000-000078090000}"/>
    <cellStyle name="Comma 5 33 20" xfId="2787" xr:uid="{00000000-0005-0000-0000-000079090000}"/>
    <cellStyle name="Comma 5 33 21" xfId="2788" xr:uid="{00000000-0005-0000-0000-00007A090000}"/>
    <cellStyle name="Comma 5 33 3" xfId="2789" xr:uid="{00000000-0005-0000-0000-00007B090000}"/>
    <cellStyle name="Comma 5 33 4" xfId="2790" xr:uid="{00000000-0005-0000-0000-00007C090000}"/>
    <cellStyle name="Comma 5 33 5" xfId="2791" xr:uid="{00000000-0005-0000-0000-00007D090000}"/>
    <cellStyle name="Comma 5 33 6" xfId="2792" xr:uid="{00000000-0005-0000-0000-00007E090000}"/>
    <cellStyle name="Comma 5 33 7" xfId="2793" xr:uid="{00000000-0005-0000-0000-00007F090000}"/>
    <cellStyle name="Comma 5 33 8" xfId="2794" xr:uid="{00000000-0005-0000-0000-000080090000}"/>
    <cellStyle name="Comma 5 33 9" xfId="2795" xr:uid="{00000000-0005-0000-0000-000081090000}"/>
    <cellStyle name="Comma 5 34" xfId="365" xr:uid="{00000000-0005-0000-0000-000082090000}"/>
    <cellStyle name="Comma 5 34 10" xfId="2796" xr:uid="{00000000-0005-0000-0000-000083090000}"/>
    <cellStyle name="Comma 5 34 11" xfId="2797" xr:uid="{00000000-0005-0000-0000-000084090000}"/>
    <cellStyle name="Comma 5 34 12" xfId="2798" xr:uid="{00000000-0005-0000-0000-000085090000}"/>
    <cellStyle name="Comma 5 34 13" xfId="2799" xr:uid="{00000000-0005-0000-0000-000086090000}"/>
    <cellStyle name="Comma 5 34 14" xfId="2800" xr:uid="{00000000-0005-0000-0000-000087090000}"/>
    <cellStyle name="Comma 5 34 15" xfId="2801" xr:uid="{00000000-0005-0000-0000-000088090000}"/>
    <cellStyle name="Comma 5 34 16" xfId="2802" xr:uid="{00000000-0005-0000-0000-000089090000}"/>
    <cellStyle name="Comma 5 34 17" xfId="2803" xr:uid="{00000000-0005-0000-0000-00008A090000}"/>
    <cellStyle name="Comma 5 34 18" xfId="2804" xr:uid="{00000000-0005-0000-0000-00008B090000}"/>
    <cellStyle name="Comma 5 34 19" xfId="2805" xr:uid="{00000000-0005-0000-0000-00008C090000}"/>
    <cellStyle name="Comma 5 34 2" xfId="2806" xr:uid="{00000000-0005-0000-0000-00008D090000}"/>
    <cellStyle name="Comma 5 34 20" xfId="2807" xr:uid="{00000000-0005-0000-0000-00008E090000}"/>
    <cellStyle name="Comma 5 34 21" xfId="2808" xr:uid="{00000000-0005-0000-0000-00008F090000}"/>
    <cellStyle name="Comma 5 34 3" xfId="2809" xr:uid="{00000000-0005-0000-0000-000090090000}"/>
    <cellStyle name="Comma 5 34 4" xfId="2810" xr:uid="{00000000-0005-0000-0000-000091090000}"/>
    <cellStyle name="Comma 5 34 5" xfId="2811" xr:uid="{00000000-0005-0000-0000-000092090000}"/>
    <cellStyle name="Comma 5 34 6" xfId="2812" xr:uid="{00000000-0005-0000-0000-000093090000}"/>
    <cellStyle name="Comma 5 34 7" xfId="2813" xr:uid="{00000000-0005-0000-0000-000094090000}"/>
    <cellStyle name="Comma 5 34 8" xfId="2814" xr:uid="{00000000-0005-0000-0000-000095090000}"/>
    <cellStyle name="Comma 5 34 9" xfId="2815" xr:uid="{00000000-0005-0000-0000-000096090000}"/>
    <cellStyle name="Comma 5 35" xfId="366" xr:uid="{00000000-0005-0000-0000-000097090000}"/>
    <cellStyle name="Comma 5 35 10" xfId="2816" xr:uid="{00000000-0005-0000-0000-000098090000}"/>
    <cellStyle name="Comma 5 35 11" xfId="2817" xr:uid="{00000000-0005-0000-0000-000099090000}"/>
    <cellStyle name="Comma 5 35 12" xfId="2818" xr:uid="{00000000-0005-0000-0000-00009A090000}"/>
    <cellStyle name="Comma 5 35 13" xfId="2819" xr:uid="{00000000-0005-0000-0000-00009B090000}"/>
    <cellStyle name="Comma 5 35 14" xfId="2820" xr:uid="{00000000-0005-0000-0000-00009C090000}"/>
    <cellStyle name="Comma 5 35 15" xfId="2821" xr:uid="{00000000-0005-0000-0000-00009D090000}"/>
    <cellStyle name="Comma 5 35 16" xfId="2822" xr:uid="{00000000-0005-0000-0000-00009E090000}"/>
    <cellStyle name="Comma 5 35 17" xfId="2823" xr:uid="{00000000-0005-0000-0000-00009F090000}"/>
    <cellStyle name="Comma 5 35 18" xfId="2824" xr:uid="{00000000-0005-0000-0000-0000A0090000}"/>
    <cellStyle name="Comma 5 35 19" xfId="2825" xr:uid="{00000000-0005-0000-0000-0000A1090000}"/>
    <cellStyle name="Comma 5 35 2" xfId="2826" xr:uid="{00000000-0005-0000-0000-0000A2090000}"/>
    <cellStyle name="Comma 5 35 20" xfId="2827" xr:uid="{00000000-0005-0000-0000-0000A3090000}"/>
    <cellStyle name="Comma 5 35 21" xfId="2828" xr:uid="{00000000-0005-0000-0000-0000A4090000}"/>
    <cellStyle name="Comma 5 35 3" xfId="2829" xr:uid="{00000000-0005-0000-0000-0000A5090000}"/>
    <cellStyle name="Comma 5 35 4" xfId="2830" xr:uid="{00000000-0005-0000-0000-0000A6090000}"/>
    <cellStyle name="Comma 5 35 5" xfId="2831" xr:uid="{00000000-0005-0000-0000-0000A7090000}"/>
    <cellStyle name="Comma 5 35 6" xfId="2832" xr:uid="{00000000-0005-0000-0000-0000A8090000}"/>
    <cellStyle name="Comma 5 35 7" xfId="2833" xr:uid="{00000000-0005-0000-0000-0000A9090000}"/>
    <cellStyle name="Comma 5 35 8" xfId="2834" xr:uid="{00000000-0005-0000-0000-0000AA090000}"/>
    <cellStyle name="Comma 5 35 9" xfId="2835" xr:uid="{00000000-0005-0000-0000-0000AB090000}"/>
    <cellStyle name="Comma 5 36" xfId="367" xr:uid="{00000000-0005-0000-0000-0000AC090000}"/>
    <cellStyle name="Comma 5 36 10" xfId="2836" xr:uid="{00000000-0005-0000-0000-0000AD090000}"/>
    <cellStyle name="Comma 5 36 11" xfId="2837" xr:uid="{00000000-0005-0000-0000-0000AE090000}"/>
    <cellStyle name="Comma 5 36 12" xfId="2838" xr:uid="{00000000-0005-0000-0000-0000AF090000}"/>
    <cellStyle name="Comma 5 36 13" xfId="2839" xr:uid="{00000000-0005-0000-0000-0000B0090000}"/>
    <cellStyle name="Comma 5 36 14" xfId="2840" xr:uid="{00000000-0005-0000-0000-0000B1090000}"/>
    <cellStyle name="Comma 5 36 15" xfId="2841" xr:uid="{00000000-0005-0000-0000-0000B2090000}"/>
    <cellStyle name="Comma 5 36 16" xfId="2842" xr:uid="{00000000-0005-0000-0000-0000B3090000}"/>
    <cellStyle name="Comma 5 36 17" xfId="2843" xr:uid="{00000000-0005-0000-0000-0000B4090000}"/>
    <cellStyle name="Comma 5 36 18" xfId="2844" xr:uid="{00000000-0005-0000-0000-0000B5090000}"/>
    <cellStyle name="Comma 5 36 19" xfId="2845" xr:uid="{00000000-0005-0000-0000-0000B6090000}"/>
    <cellStyle name="Comma 5 36 2" xfId="2846" xr:uid="{00000000-0005-0000-0000-0000B7090000}"/>
    <cellStyle name="Comma 5 36 20" xfId="2847" xr:uid="{00000000-0005-0000-0000-0000B8090000}"/>
    <cellStyle name="Comma 5 36 21" xfId="2848" xr:uid="{00000000-0005-0000-0000-0000B9090000}"/>
    <cellStyle name="Comma 5 36 3" xfId="2849" xr:uid="{00000000-0005-0000-0000-0000BA090000}"/>
    <cellStyle name="Comma 5 36 4" xfId="2850" xr:uid="{00000000-0005-0000-0000-0000BB090000}"/>
    <cellStyle name="Comma 5 36 5" xfId="2851" xr:uid="{00000000-0005-0000-0000-0000BC090000}"/>
    <cellStyle name="Comma 5 36 6" xfId="2852" xr:uid="{00000000-0005-0000-0000-0000BD090000}"/>
    <cellStyle name="Comma 5 36 7" xfId="2853" xr:uid="{00000000-0005-0000-0000-0000BE090000}"/>
    <cellStyle name="Comma 5 36 8" xfId="2854" xr:uid="{00000000-0005-0000-0000-0000BF090000}"/>
    <cellStyle name="Comma 5 36 9" xfId="2855" xr:uid="{00000000-0005-0000-0000-0000C0090000}"/>
    <cellStyle name="Comma 5 37" xfId="368" xr:uid="{00000000-0005-0000-0000-0000C1090000}"/>
    <cellStyle name="Comma 5 37 10" xfId="2856" xr:uid="{00000000-0005-0000-0000-0000C2090000}"/>
    <cellStyle name="Comma 5 37 11" xfId="2857" xr:uid="{00000000-0005-0000-0000-0000C3090000}"/>
    <cellStyle name="Comma 5 37 12" xfId="2858" xr:uid="{00000000-0005-0000-0000-0000C4090000}"/>
    <cellStyle name="Comma 5 37 13" xfId="2859" xr:uid="{00000000-0005-0000-0000-0000C5090000}"/>
    <cellStyle name="Comma 5 37 14" xfId="2860" xr:uid="{00000000-0005-0000-0000-0000C6090000}"/>
    <cellStyle name="Comma 5 37 15" xfId="2861" xr:uid="{00000000-0005-0000-0000-0000C7090000}"/>
    <cellStyle name="Comma 5 37 16" xfId="2862" xr:uid="{00000000-0005-0000-0000-0000C8090000}"/>
    <cellStyle name="Comma 5 37 17" xfId="2863" xr:uid="{00000000-0005-0000-0000-0000C9090000}"/>
    <cellStyle name="Comma 5 37 18" xfId="2864" xr:uid="{00000000-0005-0000-0000-0000CA090000}"/>
    <cellStyle name="Comma 5 37 19" xfId="2865" xr:uid="{00000000-0005-0000-0000-0000CB090000}"/>
    <cellStyle name="Comma 5 37 2" xfId="2866" xr:uid="{00000000-0005-0000-0000-0000CC090000}"/>
    <cellStyle name="Comma 5 37 20" xfId="2867" xr:uid="{00000000-0005-0000-0000-0000CD090000}"/>
    <cellStyle name="Comma 5 37 21" xfId="2868" xr:uid="{00000000-0005-0000-0000-0000CE090000}"/>
    <cellStyle name="Comma 5 37 3" xfId="2869" xr:uid="{00000000-0005-0000-0000-0000CF090000}"/>
    <cellStyle name="Comma 5 37 4" xfId="2870" xr:uid="{00000000-0005-0000-0000-0000D0090000}"/>
    <cellStyle name="Comma 5 37 5" xfId="2871" xr:uid="{00000000-0005-0000-0000-0000D1090000}"/>
    <cellStyle name="Comma 5 37 6" xfId="2872" xr:uid="{00000000-0005-0000-0000-0000D2090000}"/>
    <cellStyle name="Comma 5 37 7" xfId="2873" xr:uid="{00000000-0005-0000-0000-0000D3090000}"/>
    <cellStyle name="Comma 5 37 8" xfId="2874" xr:uid="{00000000-0005-0000-0000-0000D4090000}"/>
    <cellStyle name="Comma 5 37 9" xfId="2875" xr:uid="{00000000-0005-0000-0000-0000D5090000}"/>
    <cellStyle name="Comma 5 38" xfId="369" xr:uid="{00000000-0005-0000-0000-0000D6090000}"/>
    <cellStyle name="Comma 5 38 10" xfId="2876" xr:uid="{00000000-0005-0000-0000-0000D7090000}"/>
    <cellStyle name="Comma 5 38 11" xfId="2877" xr:uid="{00000000-0005-0000-0000-0000D8090000}"/>
    <cellStyle name="Comma 5 38 12" xfId="2878" xr:uid="{00000000-0005-0000-0000-0000D9090000}"/>
    <cellStyle name="Comma 5 38 13" xfId="2879" xr:uid="{00000000-0005-0000-0000-0000DA090000}"/>
    <cellStyle name="Comma 5 38 14" xfId="2880" xr:uid="{00000000-0005-0000-0000-0000DB090000}"/>
    <cellStyle name="Comma 5 38 15" xfId="2881" xr:uid="{00000000-0005-0000-0000-0000DC090000}"/>
    <cellStyle name="Comma 5 38 16" xfId="2882" xr:uid="{00000000-0005-0000-0000-0000DD090000}"/>
    <cellStyle name="Comma 5 38 17" xfId="2883" xr:uid="{00000000-0005-0000-0000-0000DE090000}"/>
    <cellStyle name="Comma 5 38 18" xfId="2884" xr:uid="{00000000-0005-0000-0000-0000DF090000}"/>
    <cellStyle name="Comma 5 38 19" xfId="2885" xr:uid="{00000000-0005-0000-0000-0000E0090000}"/>
    <cellStyle name="Comma 5 38 2" xfId="2886" xr:uid="{00000000-0005-0000-0000-0000E1090000}"/>
    <cellStyle name="Comma 5 38 20" xfId="2887" xr:uid="{00000000-0005-0000-0000-0000E2090000}"/>
    <cellStyle name="Comma 5 38 21" xfId="2888" xr:uid="{00000000-0005-0000-0000-0000E3090000}"/>
    <cellStyle name="Comma 5 38 3" xfId="2889" xr:uid="{00000000-0005-0000-0000-0000E4090000}"/>
    <cellStyle name="Comma 5 38 4" xfId="2890" xr:uid="{00000000-0005-0000-0000-0000E5090000}"/>
    <cellStyle name="Comma 5 38 5" xfId="2891" xr:uid="{00000000-0005-0000-0000-0000E6090000}"/>
    <cellStyle name="Comma 5 38 6" xfId="2892" xr:uid="{00000000-0005-0000-0000-0000E7090000}"/>
    <cellStyle name="Comma 5 38 7" xfId="2893" xr:uid="{00000000-0005-0000-0000-0000E8090000}"/>
    <cellStyle name="Comma 5 38 8" xfId="2894" xr:uid="{00000000-0005-0000-0000-0000E9090000}"/>
    <cellStyle name="Comma 5 38 9" xfId="2895" xr:uid="{00000000-0005-0000-0000-0000EA090000}"/>
    <cellStyle name="Comma 5 39" xfId="2896" xr:uid="{00000000-0005-0000-0000-0000EB090000}"/>
    <cellStyle name="Comma 5 4" xfId="370" xr:uid="{00000000-0005-0000-0000-0000EC090000}"/>
    <cellStyle name="Comma 5 4 10" xfId="2897" xr:uid="{00000000-0005-0000-0000-0000ED090000}"/>
    <cellStyle name="Comma 5 4 11" xfId="2898" xr:uid="{00000000-0005-0000-0000-0000EE090000}"/>
    <cellStyle name="Comma 5 4 12" xfId="2899" xr:uid="{00000000-0005-0000-0000-0000EF090000}"/>
    <cellStyle name="Comma 5 4 13" xfId="2900" xr:uid="{00000000-0005-0000-0000-0000F0090000}"/>
    <cellStyle name="Comma 5 4 14" xfId="2901" xr:uid="{00000000-0005-0000-0000-0000F1090000}"/>
    <cellStyle name="Comma 5 4 15" xfId="2902" xr:uid="{00000000-0005-0000-0000-0000F2090000}"/>
    <cellStyle name="Comma 5 4 16" xfId="2903" xr:uid="{00000000-0005-0000-0000-0000F3090000}"/>
    <cellStyle name="Comma 5 4 17" xfId="2904" xr:uid="{00000000-0005-0000-0000-0000F4090000}"/>
    <cellStyle name="Comma 5 4 18" xfId="2905" xr:uid="{00000000-0005-0000-0000-0000F5090000}"/>
    <cellStyle name="Comma 5 4 19" xfId="2906" xr:uid="{00000000-0005-0000-0000-0000F6090000}"/>
    <cellStyle name="Comma 5 4 2" xfId="2907" xr:uid="{00000000-0005-0000-0000-0000F7090000}"/>
    <cellStyle name="Comma 5 4 20" xfId="2908" xr:uid="{00000000-0005-0000-0000-0000F8090000}"/>
    <cellStyle name="Comma 5 4 21" xfId="2909" xr:uid="{00000000-0005-0000-0000-0000F9090000}"/>
    <cellStyle name="Comma 5 4 3" xfId="2910" xr:uid="{00000000-0005-0000-0000-0000FA090000}"/>
    <cellStyle name="Comma 5 4 4" xfId="2911" xr:uid="{00000000-0005-0000-0000-0000FB090000}"/>
    <cellStyle name="Comma 5 4 5" xfId="2912" xr:uid="{00000000-0005-0000-0000-0000FC090000}"/>
    <cellStyle name="Comma 5 4 6" xfId="2913" xr:uid="{00000000-0005-0000-0000-0000FD090000}"/>
    <cellStyle name="Comma 5 4 7" xfId="2914" xr:uid="{00000000-0005-0000-0000-0000FE090000}"/>
    <cellStyle name="Comma 5 4 8" xfId="2915" xr:uid="{00000000-0005-0000-0000-0000FF090000}"/>
    <cellStyle name="Comma 5 4 9" xfId="2916" xr:uid="{00000000-0005-0000-0000-0000000A0000}"/>
    <cellStyle name="Comma 5 40" xfId="2917" xr:uid="{00000000-0005-0000-0000-0000010A0000}"/>
    <cellStyle name="Comma 5 41" xfId="2918" xr:uid="{00000000-0005-0000-0000-0000020A0000}"/>
    <cellStyle name="Comma 5 42" xfId="2919" xr:uid="{00000000-0005-0000-0000-0000030A0000}"/>
    <cellStyle name="Comma 5 43" xfId="2920" xr:uid="{00000000-0005-0000-0000-0000040A0000}"/>
    <cellStyle name="Comma 5 44" xfId="2921" xr:uid="{00000000-0005-0000-0000-0000050A0000}"/>
    <cellStyle name="Comma 5 45" xfId="2922" xr:uid="{00000000-0005-0000-0000-0000060A0000}"/>
    <cellStyle name="Comma 5 46" xfId="2923" xr:uid="{00000000-0005-0000-0000-0000070A0000}"/>
    <cellStyle name="Comma 5 47" xfId="2924" xr:uid="{00000000-0005-0000-0000-0000080A0000}"/>
    <cellStyle name="Comma 5 48" xfId="2925" xr:uid="{00000000-0005-0000-0000-0000090A0000}"/>
    <cellStyle name="Comma 5 49" xfId="2926" xr:uid="{00000000-0005-0000-0000-00000A0A0000}"/>
    <cellStyle name="Comma 5 5" xfId="371" xr:uid="{00000000-0005-0000-0000-00000B0A0000}"/>
    <cellStyle name="Comma 5 5 10" xfId="2927" xr:uid="{00000000-0005-0000-0000-00000C0A0000}"/>
    <cellStyle name="Comma 5 5 11" xfId="2928" xr:uid="{00000000-0005-0000-0000-00000D0A0000}"/>
    <cellStyle name="Comma 5 5 12" xfId="2929" xr:uid="{00000000-0005-0000-0000-00000E0A0000}"/>
    <cellStyle name="Comma 5 5 13" xfId="2930" xr:uid="{00000000-0005-0000-0000-00000F0A0000}"/>
    <cellStyle name="Comma 5 5 14" xfId="2931" xr:uid="{00000000-0005-0000-0000-0000100A0000}"/>
    <cellStyle name="Comma 5 5 15" xfId="2932" xr:uid="{00000000-0005-0000-0000-0000110A0000}"/>
    <cellStyle name="Comma 5 5 16" xfId="2933" xr:uid="{00000000-0005-0000-0000-0000120A0000}"/>
    <cellStyle name="Comma 5 5 17" xfId="2934" xr:uid="{00000000-0005-0000-0000-0000130A0000}"/>
    <cellStyle name="Comma 5 5 18" xfId="2935" xr:uid="{00000000-0005-0000-0000-0000140A0000}"/>
    <cellStyle name="Comma 5 5 19" xfId="2936" xr:uid="{00000000-0005-0000-0000-0000150A0000}"/>
    <cellStyle name="Comma 5 5 2" xfId="2937" xr:uid="{00000000-0005-0000-0000-0000160A0000}"/>
    <cellStyle name="Comma 5 5 20" xfId="2938" xr:uid="{00000000-0005-0000-0000-0000170A0000}"/>
    <cellStyle name="Comma 5 5 21" xfId="2939" xr:uid="{00000000-0005-0000-0000-0000180A0000}"/>
    <cellStyle name="Comma 5 5 3" xfId="2940" xr:uid="{00000000-0005-0000-0000-0000190A0000}"/>
    <cellStyle name="Comma 5 5 4" xfId="2941" xr:uid="{00000000-0005-0000-0000-00001A0A0000}"/>
    <cellStyle name="Comma 5 5 5" xfId="2942" xr:uid="{00000000-0005-0000-0000-00001B0A0000}"/>
    <cellStyle name="Comma 5 5 6" xfId="2943" xr:uid="{00000000-0005-0000-0000-00001C0A0000}"/>
    <cellStyle name="Comma 5 5 7" xfId="2944" xr:uid="{00000000-0005-0000-0000-00001D0A0000}"/>
    <cellStyle name="Comma 5 5 8" xfId="2945" xr:uid="{00000000-0005-0000-0000-00001E0A0000}"/>
    <cellStyle name="Comma 5 5 9" xfId="2946" xr:uid="{00000000-0005-0000-0000-00001F0A0000}"/>
    <cellStyle name="Comma 5 50" xfId="2947" xr:uid="{00000000-0005-0000-0000-0000200A0000}"/>
    <cellStyle name="Comma 5 51" xfId="2948" xr:uid="{00000000-0005-0000-0000-0000210A0000}"/>
    <cellStyle name="Comma 5 52" xfId="2949" xr:uid="{00000000-0005-0000-0000-0000220A0000}"/>
    <cellStyle name="Comma 5 53" xfId="2950" xr:uid="{00000000-0005-0000-0000-0000230A0000}"/>
    <cellStyle name="Comma 5 54" xfId="2951" xr:uid="{00000000-0005-0000-0000-0000240A0000}"/>
    <cellStyle name="Comma 5 55" xfId="2952" xr:uid="{00000000-0005-0000-0000-0000250A0000}"/>
    <cellStyle name="Comma 5 56" xfId="2953" xr:uid="{00000000-0005-0000-0000-0000260A0000}"/>
    <cellStyle name="Comma 5 57" xfId="2954" xr:uid="{00000000-0005-0000-0000-0000270A0000}"/>
    <cellStyle name="Comma 5 58" xfId="2955" xr:uid="{00000000-0005-0000-0000-0000280A0000}"/>
    <cellStyle name="Comma 5 6" xfId="372" xr:uid="{00000000-0005-0000-0000-0000290A0000}"/>
    <cellStyle name="Comma 5 6 10" xfId="2956" xr:uid="{00000000-0005-0000-0000-00002A0A0000}"/>
    <cellStyle name="Comma 5 6 11" xfId="2957" xr:uid="{00000000-0005-0000-0000-00002B0A0000}"/>
    <cellStyle name="Comma 5 6 12" xfId="2958" xr:uid="{00000000-0005-0000-0000-00002C0A0000}"/>
    <cellStyle name="Comma 5 6 13" xfId="2959" xr:uid="{00000000-0005-0000-0000-00002D0A0000}"/>
    <cellStyle name="Comma 5 6 14" xfId="2960" xr:uid="{00000000-0005-0000-0000-00002E0A0000}"/>
    <cellStyle name="Comma 5 6 15" xfId="2961" xr:uid="{00000000-0005-0000-0000-00002F0A0000}"/>
    <cellStyle name="Comma 5 6 16" xfId="2962" xr:uid="{00000000-0005-0000-0000-0000300A0000}"/>
    <cellStyle name="Comma 5 6 17" xfId="2963" xr:uid="{00000000-0005-0000-0000-0000310A0000}"/>
    <cellStyle name="Comma 5 6 18" xfId="2964" xr:uid="{00000000-0005-0000-0000-0000320A0000}"/>
    <cellStyle name="Comma 5 6 19" xfId="2965" xr:uid="{00000000-0005-0000-0000-0000330A0000}"/>
    <cellStyle name="Comma 5 6 2" xfId="2966" xr:uid="{00000000-0005-0000-0000-0000340A0000}"/>
    <cellStyle name="Comma 5 6 20" xfId="2967" xr:uid="{00000000-0005-0000-0000-0000350A0000}"/>
    <cellStyle name="Comma 5 6 21" xfId="2968" xr:uid="{00000000-0005-0000-0000-0000360A0000}"/>
    <cellStyle name="Comma 5 6 3" xfId="2969" xr:uid="{00000000-0005-0000-0000-0000370A0000}"/>
    <cellStyle name="Comma 5 6 4" xfId="2970" xr:uid="{00000000-0005-0000-0000-0000380A0000}"/>
    <cellStyle name="Comma 5 6 5" xfId="2971" xr:uid="{00000000-0005-0000-0000-0000390A0000}"/>
    <cellStyle name="Comma 5 6 6" xfId="2972" xr:uid="{00000000-0005-0000-0000-00003A0A0000}"/>
    <cellStyle name="Comma 5 6 7" xfId="2973" xr:uid="{00000000-0005-0000-0000-00003B0A0000}"/>
    <cellStyle name="Comma 5 6 8" xfId="2974" xr:uid="{00000000-0005-0000-0000-00003C0A0000}"/>
    <cellStyle name="Comma 5 6 9" xfId="2975" xr:uid="{00000000-0005-0000-0000-00003D0A0000}"/>
    <cellStyle name="Comma 5 7" xfId="373" xr:uid="{00000000-0005-0000-0000-00003E0A0000}"/>
    <cellStyle name="Comma 5 7 10" xfId="2976" xr:uid="{00000000-0005-0000-0000-00003F0A0000}"/>
    <cellStyle name="Comma 5 7 11" xfId="2977" xr:uid="{00000000-0005-0000-0000-0000400A0000}"/>
    <cellStyle name="Comma 5 7 12" xfId="2978" xr:uid="{00000000-0005-0000-0000-0000410A0000}"/>
    <cellStyle name="Comma 5 7 13" xfId="2979" xr:uid="{00000000-0005-0000-0000-0000420A0000}"/>
    <cellStyle name="Comma 5 7 14" xfId="2980" xr:uid="{00000000-0005-0000-0000-0000430A0000}"/>
    <cellStyle name="Comma 5 7 15" xfId="2981" xr:uid="{00000000-0005-0000-0000-0000440A0000}"/>
    <cellStyle name="Comma 5 7 16" xfId="2982" xr:uid="{00000000-0005-0000-0000-0000450A0000}"/>
    <cellStyle name="Comma 5 7 17" xfId="2983" xr:uid="{00000000-0005-0000-0000-0000460A0000}"/>
    <cellStyle name="Comma 5 7 18" xfId="2984" xr:uid="{00000000-0005-0000-0000-0000470A0000}"/>
    <cellStyle name="Comma 5 7 19" xfId="2985" xr:uid="{00000000-0005-0000-0000-0000480A0000}"/>
    <cellStyle name="Comma 5 7 2" xfId="2986" xr:uid="{00000000-0005-0000-0000-0000490A0000}"/>
    <cellStyle name="Comma 5 7 20" xfId="2987" xr:uid="{00000000-0005-0000-0000-00004A0A0000}"/>
    <cellStyle name="Comma 5 7 21" xfId="2988" xr:uid="{00000000-0005-0000-0000-00004B0A0000}"/>
    <cellStyle name="Comma 5 7 3" xfId="2989" xr:uid="{00000000-0005-0000-0000-00004C0A0000}"/>
    <cellStyle name="Comma 5 7 4" xfId="2990" xr:uid="{00000000-0005-0000-0000-00004D0A0000}"/>
    <cellStyle name="Comma 5 7 5" xfId="2991" xr:uid="{00000000-0005-0000-0000-00004E0A0000}"/>
    <cellStyle name="Comma 5 7 6" xfId="2992" xr:uid="{00000000-0005-0000-0000-00004F0A0000}"/>
    <cellStyle name="Comma 5 7 7" xfId="2993" xr:uid="{00000000-0005-0000-0000-0000500A0000}"/>
    <cellStyle name="Comma 5 7 8" xfId="2994" xr:uid="{00000000-0005-0000-0000-0000510A0000}"/>
    <cellStyle name="Comma 5 7 9" xfId="2995" xr:uid="{00000000-0005-0000-0000-0000520A0000}"/>
    <cellStyle name="Comma 5 8" xfId="374" xr:uid="{00000000-0005-0000-0000-0000530A0000}"/>
    <cellStyle name="Comma 5 8 10" xfId="2996" xr:uid="{00000000-0005-0000-0000-0000540A0000}"/>
    <cellStyle name="Comma 5 8 11" xfId="2997" xr:uid="{00000000-0005-0000-0000-0000550A0000}"/>
    <cellStyle name="Comma 5 8 12" xfId="2998" xr:uid="{00000000-0005-0000-0000-0000560A0000}"/>
    <cellStyle name="Comma 5 8 13" xfId="2999" xr:uid="{00000000-0005-0000-0000-0000570A0000}"/>
    <cellStyle name="Comma 5 8 14" xfId="3000" xr:uid="{00000000-0005-0000-0000-0000580A0000}"/>
    <cellStyle name="Comma 5 8 15" xfId="3001" xr:uid="{00000000-0005-0000-0000-0000590A0000}"/>
    <cellStyle name="Comma 5 8 16" xfId="3002" xr:uid="{00000000-0005-0000-0000-00005A0A0000}"/>
    <cellStyle name="Comma 5 8 17" xfId="3003" xr:uid="{00000000-0005-0000-0000-00005B0A0000}"/>
    <cellStyle name="Comma 5 8 18" xfId="3004" xr:uid="{00000000-0005-0000-0000-00005C0A0000}"/>
    <cellStyle name="Comma 5 8 19" xfId="3005" xr:uid="{00000000-0005-0000-0000-00005D0A0000}"/>
    <cellStyle name="Comma 5 8 2" xfId="3006" xr:uid="{00000000-0005-0000-0000-00005E0A0000}"/>
    <cellStyle name="Comma 5 8 20" xfId="3007" xr:uid="{00000000-0005-0000-0000-00005F0A0000}"/>
    <cellStyle name="Comma 5 8 21" xfId="3008" xr:uid="{00000000-0005-0000-0000-0000600A0000}"/>
    <cellStyle name="Comma 5 8 3" xfId="3009" xr:uid="{00000000-0005-0000-0000-0000610A0000}"/>
    <cellStyle name="Comma 5 8 4" xfId="3010" xr:uid="{00000000-0005-0000-0000-0000620A0000}"/>
    <cellStyle name="Comma 5 8 5" xfId="3011" xr:uid="{00000000-0005-0000-0000-0000630A0000}"/>
    <cellStyle name="Comma 5 8 6" xfId="3012" xr:uid="{00000000-0005-0000-0000-0000640A0000}"/>
    <cellStyle name="Comma 5 8 7" xfId="3013" xr:uid="{00000000-0005-0000-0000-0000650A0000}"/>
    <cellStyle name="Comma 5 8 8" xfId="3014" xr:uid="{00000000-0005-0000-0000-0000660A0000}"/>
    <cellStyle name="Comma 5 8 9" xfId="3015" xr:uid="{00000000-0005-0000-0000-0000670A0000}"/>
    <cellStyle name="Comma 5 9" xfId="375" xr:uid="{00000000-0005-0000-0000-0000680A0000}"/>
    <cellStyle name="Comma 5 9 10" xfId="3016" xr:uid="{00000000-0005-0000-0000-0000690A0000}"/>
    <cellStyle name="Comma 5 9 11" xfId="3017" xr:uid="{00000000-0005-0000-0000-00006A0A0000}"/>
    <cellStyle name="Comma 5 9 12" xfId="3018" xr:uid="{00000000-0005-0000-0000-00006B0A0000}"/>
    <cellStyle name="Comma 5 9 13" xfId="3019" xr:uid="{00000000-0005-0000-0000-00006C0A0000}"/>
    <cellStyle name="Comma 5 9 14" xfId="3020" xr:uid="{00000000-0005-0000-0000-00006D0A0000}"/>
    <cellStyle name="Comma 5 9 15" xfId="3021" xr:uid="{00000000-0005-0000-0000-00006E0A0000}"/>
    <cellStyle name="Comma 5 9 16" xfId="3022" xr:uid="{00000000-0005-0000-0000-00006F0A0000}"/>
    <cellStyle name="Comma 5 9 17" xfId="3023" xr:uid="{00000000-0005-0000-0000-0000700A0000}"/>
    <cellStyle name="Comma 5 9 18" xfId="3024" xr:uid="{00000000-0005-0000-0000-0000710A0000}"/>
    <cellStyle name="Comma 5 9 19" xfId="3025" xr:uid="{00000000-0005-0000-0000-0000720A0000}"/>
    <cellStyle name="Comma 5 9 2" xfId="3026" xr:uid="{00000000-0005-0000-0000-0000730A0000}"/>
    <cellStyle name="Comma 5 9 20" xfId="3027" xr:uid="{00000000-0005-0000-0000-0000740A0000}"/>
    <cellStyle name="Comma 5 9 21" xfId="3028" xr:uid="{00000000-0005-0000-0000-0000750A0000}"/>
    <cellStyle name="Comma 5 9 3" xfId="3029" xr:uid="{00000000-0005-0000-0000-0000760A0000}"/>
    <cellStyle name="Comma 5 9 4" xfId="3030" xr:uid="{00000000-0005-0000-0000-0000770A0000}"/>
    <cellStyle name="Comma 5 9 5" xfId="3031" xr:uid="{00000000-0005-0000-0000-0000780A0000}"/>
    <cellStyle name="Comma 5 9 6" xfId="3032" xr:uid="{00000000-0005-0000-0000-0000790A0000}"/>
    <cellStyle name="Comma 5 9 7" xfId="3033" xr:uid="{00000000-0005-0000-0000-00007A0A0000}"/>
    <cellStyle name="Comma 5 9 8" xfId="3034" xr:uid="{00000000-0005-0000-0000-00007B0A0000}"/>
    <cellStyle name="Comma 5 9 9" xfId="3035" xr:uid="{00000000-0005-0000-0000-00007C0A0000}"/>
    <cellStyle name="Comma 50" xfId="376" xr:uid="{00000000-0005-0000-0000-00007D0A0000}"/>
    <cellStyle name="Comma 50 10" xfId="3036" xr:uid="{00000000-0005-0000-0000-00007E0A0000}"/>
    <cellStyle name="Comma 50 11" xfId="3037" xr:uid="{00000000-0005-0000-0000-00007F0A0000}"/>
    <cellStyle name="Comma 50 12" xfId="3038" xr:uid="{00000000-0005-0000-0000-0000800A0000}"/>
    <cellStyle name="Comma 50 13" xfId="3039" xr:uid="{00000000-0005-0000-0000-0000810A0000}"/>
    <cellStyle name="Comma 50 14" xfId="3040" xr:uid="{00000000-0005-0000-0000-0000820A0000}"/>
    <cellStyle name="Comma 50 15" xfId="3041" xr:uid="{00000000-0005-0000-0000-0000830A0000}"/>
    <cellStyle name="Comma 50 16" xfId="3042" xr:uid="{00000000-0005-0000-0000-0000840A0000}"/>
    <cellStyle name="Comma 50 17" xfId="3043" xr:uid="{00000000-0005-0000-0000-0000850A0000}"/>
    <cellStyle name="Comma 50 18" xfId="3044" xr:uid="{00000000-0005-0000-0000-0000860A0000}"/>
    <cellStyle name="Comma 50 19" xfId="3045" xr:uid="{00000000-0005-0000-0000-0000870A0000}"/>
    <cellStyle name="Comma 50 2" xfId="3046" xr:uid="{00000000-0005-0000-0000-0000880A0000}"/>
    <cellStyle name="Comma 50 20" xfId="3047" xr:uid="{00000000-0005-0000-0000-0000890A0000}"/>
    <cellStyle name="Comma 50 21" xfId="3048" xr:uid="{00000000-0005-0000-0000-00008A0A0000}"/>
    <cellStyle name="Comma 50 3" xfId="3049" xr:uid="{00000000-0005-0000-0000-00008B0A0000}"/>
    <cellStyle name="Comma 50 4" xfId="3050" xr:uid="{00000000-0005-0000-0000-00008C0A0000}"/>
    <cellStyle name="Comma 50 5" xfId="3051" xr:uid="{00000000-0005-0000-0000-00008D0A0000}"/>
    <cellStyle name="Comma 50 6" xfId="3052" xr:uid="{00000000-0005-0000-0000-00008E0A0000}"/>
    <cellStyle name="Comma 50 7" xfId="3053" xr:uid="{00000000-0005-0000-0000-00008F0A0000}"/>
    <cellStyle name="Comma 50 8" xfId="3054" xr:uid="{00000000-0005-0000-0000-0000900A0000}"/>
    <cellStyle name="Comma 50 9" xfId="3055" xr:uid="{00000000-0005-0000-0000-0000910A0000}"/>
    <cellStyle name="Comma 51" xfId="377" xr:uid="{00000000-0005-0000-0000-0000920A0000}"/>
    <cellStyle name="Comma 51 10" xfId="3056" xr:uid="{00000000-0005-0000-0000-0000930A0000}"/>
    <cellStyle name="Comma 51 11" xfId="3057" xr:uid="{00000000-0005-0000-0000-0000940A0000}"/>
    <cellStyle name="Comma 51 12" xfId="3058" xr:uid="{00000000-0005-0000-0000-0000950A0000}"/>
    <cellStyle name="Comma 51 13" xfId="3059" xr:uid="{00000000-0005-0000-0000-0000960A0000}"/>
    <cellStyle name="Comma 51 14" xfId="3060" xr:uid="{00000000-0005-0000-0000-0000970A0000}"/>
    <cellStyle name="Comma 51 15" xfId="3061" xr:uid="{00000000-0005-0000-0000-0000980A0000}"/>
    <cellStyle name="Comma 51 16" xfId="3062" xr:uid="{00000000-0005-0000-0000-0000990A0000}"/>
    <cellStyle name="Comma 51 17" xfId="3063" xr:uid="{00000000-0005-0000-0000-00009A0A0000}"/>
    <cellStyle name="Comma 51 18" xfId="3064" xr:uid="{00000000-0005-0000-0000-00009B0A0000}"/>
    <cellStyle name="Comma 51 19" xfId="3065" xr:uid="{00000000-0005-0000-0000-00009C0A0000}"/>
    <cellStyle name="Comma 51 2" xfId="3066" xr:uid="{00000000-0005-0000-0000-00009D0A0000}"/>
    <cellStyle name="Comma 51 20" xfId="3067" xr:uid="{00000000-0005-0000-0000-00009E0A0000}"/>
    <cellStyle name="Comma 51 21" xfId="3068" xr:uid="{00000000-0005-0000-0000-00009F0A0000}"/>
    <cellStyle name="Comma 51 3" xfId="3069" xr:uid="{00000000-0005-0000-0000-0000A00A0000}"/>
    <cellStyle name="Comma 51 4" xfId="3070" xr:uid="{00000000-0005-0000-0000-0000A10A0000}"/>
    <cellStyle name="Comma 51 5" xfId="3071" xr:uid="{00000000-0005-0000-0000-0000A20A0000}"/>
    <cellStyle name="Comma 51 6" xfId="3072" xr:uid="{00000000-0005-0000-0000-0000A30A0000}"/>
    <cellStyle name="Comma 51 7" xfId="3073" xr:uid="{00000000-0005-0000-0000-0000A40A0000}"/>
    <cellStyle name="Comma 51 8" xfId="3074" xr:uid="{00000000-0005-0000-0000-0000A50A0000}"/>
    <cellStyle name="Comma 51 9" xfId="3075" xr:uid="{00000000-0005-0000-0000-0000A60A0000}"/>
    <cellStyle name="Comma 52" xfId="378" xr:uid="{00000000-0005-0000-0000-0000A70A0000}"/>
    <cellStyle name="Comma 52 10" xfId="3076" xr:uid="{00000000-0005-0000-0000-0000A80A0000}"/>
    <cellStyle name="Comma 52 11" xfId="3077" xr:uid="{00000000-0005-0000-0000-0000A90A0000}"/>
    <cellStyle name="Comma 52 12" xfId="3078" xr:uid="{00000000-0005-0000-0000-0000AA0A0000}"/>
    <cellStyle name="Comma 52 13" xfId="3079" xr:uid="{00000000-0005-0000-0000-0000AB0A0000}"/>
    <cellStyle name="Comma 52 14" xfId="3080" xr:uid="{00000000-0005-0000-0000-0000AC0A0000}"/>
    <cellStyle name="Comma 52 15" xfId="3081" xr:uid="{00000000-0005-0000-0000-0000AD0A0000}"/>
    <cellStyle name="Comma 52 16" xfId="3082" xr:uid="{00000000-0005-0000-0000-0000AE0A0000}"/>
    <cellStyle name="Comma 52 17" xfId="3083" xr:uid="{00000000-0005-0000-0000-0000AF0A0000}"/>
    <cellStyle name="Comma 52 18" xfId="3084" xr:uid="{00000000-0005-0000-0000-0000B00A0000}"/>
    <cellStyle name="Comma 52 19" xfId="3085" xr:uid="{00000000-0005-0000-0000-0000B10A0000}"/>
    <cellStyle name="Comma 52 2" xfId="3086" xr:uid="{00000000-0005-0000-0000-0000B20A0000}"/>
    <cellStyle name="Comma 52 20" xfId="3087" xr:uid="{00000000-0005-0000-0000-0000B30A0000}"/>
    <cellStyle name="Comma 52 21" xfId="3088" xr:uid="{00000000-0005-0000-0000-0000B40A0000}"/>
    <cellStyle name="Comma 52 3" xfId="3089" xr:uid="{00000000-0005-0000-0000-0000B50A0000}"/>
    <cellStyle name="Comma 52 4" xfId="3090" xr:uid="{00000000-0005-0000-0000-0000B60A0000}"/>
    <cellStyle name="Comma 52 5" xfId="3091" xr:uid="{00000000-0005-0000-0000-0000B70A0000}"/>
    <cellStyle name="Comma 52 6" xfId="3092" xr:uid="{00000000-0005-0000-0000-0000B80A0000}"/>
    <cellStyle name="Comma 52 7" xfId="3093" xr:uid="{00000000-0005-0000-0000-0000B90A0000}"/>
    <cellStyle name="Comma 52 8" xfId="3094" xr:uid="{00000000-0005-0000-0000-0000BA0A0000}"/>
    <cellStyle name="Comma 52 9" xfId="3095" xr:uid="{00000000-0005-0000-0000-0000BB0A0000}"/>
    <cellStyle name="Comma 53" xfId="379" xr:uid="{00000000-0005-0000-0000-0000BC0A0000}"/>
    <cellStyle name="Comma 53 10" xfId="3096" xr:uid="{00000000-0005-0000-0000-0000BD0A0000}"/>
    <cellStyle name="Comma 53 11" xfId="3097" xr:uid="{00000000-0005-0000-0000-0000BE0A0000}"/>
    <cellStyle name="Comma 53 12" xfId="3098" xr:uid="{00000000-0005-0000-0000-0000BF0A0000}"/>
    <cellStyle name="Comma 53 13" xfId="3099" xr:uid="{00000000-0005-0000-0000-0000C00A0000}"/>
    <cellStyle name="Comma 53 14" xfId="3100" xr:uid="{00000000-0005-0000-0000-0000C10A0000}"/>
    <cellStyle name="Comma 53 15" xfId="3101" xr:uid="{00000000-0005-0000-0000-0000C20A0000}"/>
    <cellStyle name="Comma 53 16" xfId="3102" xr:uid="{00000000-0005-0000-0000-0000C30A0000}"/>
    <cellStyle name="Comma 53 17" xfId="3103" xr:uid="{00000000-0005-0000-0000-0000C40A0000}"/>
    <cellStyle name="Comma 53 18" xfId="3104" xr:uid="{00000000-0005-0000-0000-0000C50A0000}"/>
    <cellStyle name="Comma 53 19" xfId="3105" xr:uid="{00000000-0005-0000-0000-0000C60A0000}"/>
    <cellStyle name="Comma 53 2" xfId="3106" xr:uid="{00000000-0005-0000-0000-0000C70A0000}"/>
    <cellStyle name="Comma 53 20" xfId="3107" xr:uid="{00000000-0005-0000-0000-0000C80A0000}"/>
    <cellStyle name="Comma 53 21" xfId="3108" xr:uid="{00000000-0005-0000-0000-0000C90A0000}"/>
    <cellStyle name="Comma 53 3" xfId="3109" xr:uid="{00000000-0005-0000-0000-0000CA0A0000}"/>
    <cellStyle name="Comma 53 4" xfId="3110" xr:uid="{00000000-0005-0000-0000-0000CB0A0000}"/>
    <cellStyle name="Comma 53 5" xfId="3111" xr:uid="{00000000-0005-0000-0000-0000CC0A0000}"/>
    <cellStyle name="Comma 53 6" xfId="3112" xr:uid="{00000000-0005-0000-0000-0000CD0A0000}"/>
    <cellStyle name="Comma 53 7" xfId="3113" xr:uid="{00000000-0005-0000-0000-0000CE0A0000}"/>
    <cellStyle name="Comma 53 8" xfId="3114" xr:uid="{00000000-0005-0000-0000-0000CF0A0000}"/>
    <cellStyle name="Comma 53 9" xfId="3115" xr:uid="{00000000-0005-0000-0000-0000D00A0000}"/>
    <cellStyle name="Comma 54" xfId="380" xr:uid="{00000000-0005-0000-0000-0000D10A0000}"/>
    <cellStyle name="Comma 54 10" xfId="3116" xr:uid="{00000000-0005-0000-0000-0000D20A0000}"/>
    <cellStyle name="Comma 54 11" xfId="3117" xr:uid="{00000000-0005-0000-0000-0000D30A0000}"/>
    <cellStyle name="Comma 54 12" xfId="3118" xr:uid="{00000000-0005-0000-0000-0000D40A0000}"/>
    <cellStyle name="Comma 54 13" xfId="3119" xr:uid="{00000000-0005-0000-0000-0000D50A0000}"/>
    <cellStyle name="Comma 54 14" xfId="3120" xr:uid="{00000000-0005-0000-0000-0000D60A0000}"/>
    <cellStyle name="Comma 54 15" xfId="3121" xr:uid="{00000000-0005-0000-0000-0000D70A0000}"/>
    <cellStyle name="Comma 54 16" xfId="3122" xr:uid="{00000000-0005-0000-0000-0000D80A0000}"/>
    <cellStyle name="Comma 54 17" xfId="3123" xr:uid="{00000000-0005-0000-0000-0000D90A0000}"/>
    <cellStyle name="Comma 54 18" xfId="3124" xr:uid="{00000000-0005-0000-0000-0000DA0A0000}"/>
    <cellStyle name="Comma 54 19" xfId="3125" xr:uid="{00000000-0005-0000-0000-0000DB0A0000}"/>
    <cellStyle name="Comma 54 2" xfId="3126" xr:uid="{00000000-0005-0000-0000-0000DC0A0000}"/>
    <cellStyle name="Comma 54 20" xfId="3127" xr:uid="{00000000-0005-0000-0000-0000DD0A0000}"/>
    <cellStyle name="Comma 54 21" xfId="3128" xr:uid="{00000000-0005-0000-0000-0000DE0A0000}"/>
    <cellStyle name="Comma 54 3" xfId="3129" xr:uid="{00000000-0005-0000-0000-0000DF0A0000}"/>
    <cellStyle name="Comma 54 4" xfId="3130" xr:uid="{00000000-0005-0000-0000-0000E00A0000}"/>
    <cellStyle name="Comma 54 5" xfId="3131" xr:uid="{00000000-0005-0000-0000-0000E10A0000}"/>
    <cellStyle name="Comma 54 6" xfId="3132" xr:uid="{00000000-0005-0000-0000-0000E20A0000}"/>
    <cellStyle name="Comma 54 7" xfId="3133" xr:uid="{00000000-0005-0000-0000-0000E30A0000}"/>
    <cellStyle name="Comma 54 8" xfId="3134" xr:uid="{00000000-0005-0000-0000-0000E40A0000}"/>
    <cellStyle name="Comma 54 9" xfId="3135" xr:uid="{00000000-0005-0000-0000-0000E50A0000}"/>
    <cellStyle name="Comma 55" xfId="381" xr:uid="{00000000-0005-0000-0000-0000E60A0000}"/>
    <cellStyle name="Comma 55 10" xfId="3136" xr:uid="{00000000-0005-0000-0000-0000E70A0000}"/>
    <cellStyle name="Comma 55 11" xfId="3137" xr:uid="{00000000-0005-0000-0000-0000E80A0000}"/>
    <cellStyle name="Comma 55 12" xfId="3138" xr:uid="{00000000-0005-0000-0000-0000E90A0000}"/>
    <cellStyle name="Comma 55 13" xfId="3139" xr:uid="{00000000-0005-0000-0000-0000EA0A0000}"/>
    <cellStyle name="Comma 55 14" xfId="3140" xr:uid="{00000000-0005-0000-0000-0000EB0A0000}"/>
    <cellStyle name="Comma 55 15" xfId="3141" xr:uid="{00000000-0005-0000-0000-0000EC0A0000}"/>
    <cellStyle name="Comma 55 16" xfId="3142" xr:uid="{00000000-0005-0000-0000-0000ED0A0000}"/>
    <cellStyle name="Comma 55 17" xfId="3143" xr:uid="{00000000-0005-0000-0000-0000EE0A0000}"/>
    <cellStyle name="Comma 55 18" xfId="3144" xr:uid="{00000000-0005-0000-0000-0000EF0A0000}"/>
    <cellStyle name="Comma 55 19" xfId="3145" xr:uid="{00000000-0005-0000-0000-0000F00A0000}"/>
    <cellStyle name="Comma 55 2" xfId="3146" xr:uid="{00000000-0005-0000-0000-0000F10A0000}"/>
    <cellStyle name="Comma 55 20" xfId="3147" xr:uid="{00000000-0005-0000-0000-0000F20A0000}"/>
    <cellStyle name="Comma 55 21" xfId="3148" xr:uid="{00000000-0005-0000-0000-0000F30A0000}"/>
    <cellStyle name="Comma 55 3" xfId="3149" xr:uid="{00000000-0005-0000-0000-0000F40A0000}"/>
    <cellStyle name="Comma 55 4" xfId="3150" xr:uid="{00000000-0005-0000-0000-0000F50A0000}"/>
    <cellStyle name="Comma 55 5" xfId="3151" xr:uid="{00000000-0005-0000-0000-0000F60A0000}"/>
    <cellStyle name="Comma 55 6" xfId="3152" xr:uid="{00000000-0005-0000-0000-0000F70A0000}"/>
    <cellStyle name="Comma 55 7" xfId="3153" xr:uid="{00000000-0005-0000-0000-0000F80A0000}"/>
    <cellStyle name="Comma 55 8" xfId="3154" xr:uid="{00000000-0005-0000-0000-0000F90A0000}"/>
    <cellStyle name="Comma 55 9" xfId="3155" xr:uid="{00000000-0005-0000-0000-0000FA0A0000}"/>
    <cellStyle name="Comma 56" xfId="382" xr:uid="{00000000-0005-0000-0000-0000FB0A0000}"/>
    <cellStyle name="Comma 56 10" xfId="3156" xr:uid="{00000000-0005-0000-0000-0000FC0A0000}"/>
    <cellStyle name="Comma 56 11" xfId="3157" xr:uid="{00000000-0005-0000-0000-0000FD0A0000}"/>
    <cellStyle name="Comma 56 12" xfId="3158" xr:uid="{00000000-0005-0000-0000-0000FE0A0000}"/>
    <cellStyle name="Comma 56 13" xfId="3159" xr:uid="{00000000-0005-0000-0000-0000FF0A0000}"/>
    <cellStyle name="Comma 56 14" xfId="3160" xr:uid="{00000000-0005-0000-0000-0000000B0000}"/>
    <cellStyle name="Comma 56 15" xfId="3161" xr:uid="{00000000-0005-0000-0000-0000010B0000}"/>
    <cellStyle name="Comma 56 16" xfId="3162" xr:uid="{00000000-0005-0000-0000-0000020B0000}"/>
    <cellStyle name="Comma 56 17" xfId="3163" xr:uid="{00000000-0005-0000-0000-0000030B0000}"/>
    <cellStyle name="Comma 56 18" xfId="3164" xr:uid="{00000000-0005-0000-0000-0000040B0000}"/>
    <cellStyle name="Comma 56 19" xfId="3165" xr:uid="{00000000-0005-0000-0000-0000050B0000}"/>
    <cellStyle name="Comma 56 2" xfId="3166" xr:uid="{00000000-0005-0000-0000-0000060B0000}"/>
    <cellStyle name="Comma 56 20" xfId="3167" xr:uid="{00000000-0005-0000-0000-0000070B0000}"/>
    <cellStyle name="Comma 56 21" xfId="3168" xr:uid="{00000000-0005-0000-0000-0000080B0000}"/>
    <cellStyle name="Comma 56 3" xfId="3169" xr:uid="{00000000-0005-0000-0000-0000090B0000}"/>
    <cellStyle name="Comma 56 4" xfId="3170" xr:uid="{00000000-0005-0000-0000-00000A0B0000}"/>
    <cellStyle name="Comma 56 5" xfId="3171" xr:uid="{00000000-0005-0000-0000-00000B0B0000}"/>
    <cellStyle name="Comma 56 6" xfId="3172" xr:uid="{00000000-0005-0000-0000-00000C0B0000}"/>
    <cellStyle name="Comma 56 7" xfId="3173" xr:uid="{00000000-0005-0000-0000-00000D0B0000}"/>
    <cellStyle name="Comma 56 8" xfId="3174" xr:uid="{00000000-0005-0000-0000-00000E0B0000}"/>
    <cellStyle name="Comma 56 9" xfId="3175" xr:uid="{00000000-0005-0000-0000-00000F0B0000}"/>
    <cellStyle name="Comma 57" xfId="383" xr:uid="{00000000-0005-0000-0000-0000100B0000}"/>
    <cellStyle name="Comma 57 10" xfId="3176" xr:uid="{00000000-0005-0000-0000-0000110B0000}"/>
    <cellStyle name="Comma 57 11" xfId="3177" xr:uid="{00000000-0005-0000-0000-0000120B0000}"/>
    <cellStyle name="Comma 57 12" xfId="3178" xr:uid="{00000000-0005-0000-0000-0000130B0000}"/>
    <cellStyle name="Comma 57 13" xfId="3179" xr:uid="{00000000-0005-0000-0000-0000140B0000}"/>
    <cellStyle name="Comma 57 14" xfId="3180" xr:uid="{00000000-0005-0000-0000-0000150B0000}"/>
    <cellStyle name="Comma 57 15" xfId="3181" xr:uid="{00000000-0005-0000-0000-0000160B0000}"/>
    <cellStyle name="Comma 57 16" xfId="3182" xr:uid="{00000000-0005-0000-0000-0000170B0000}"/>
    <cellStyle name="Comma 57 17" xfId="3183" xr:uid="{00000000-0005-0000-0000-0000180B0000}"/>
    <cellStyle name="Comma 57 18" xfId="3184" xr:uid="{00000000-0005-0000-0000-0000190B0000}"/>
    <cellStyle name="Comma 57 19" xfId="3185" xr:uid="{00000000-0005-0000-0000-00001A0B0000}"/>
    <cellStyle name="Comma 57 2" xfId="3186" xr:uid="{00000000-0005-0000-0000-00001B0B0000}"/>
    <cellStyle name="Comma 57 20" xfId="3187" xr:uid="{00000000-0005-0000-0000-00001C0B0000}"/>
    <cellStyle name="Comma 57 21" xfId="3188" xr:uid="{00000000-0005-0000-0000-00001D0B0000}"/>
    <cellStyle name="Comma 57 3" xfId="3189" xr:uid="{00000000-0005-0000-0000-00001E0B0000}"/>
    <cellStyle name="Comma 57 4" xfId="3190" xr:uid="{00000000-0005-0000-0000-00001F0B0000}"/>
    <cellStyle name="Comma 57 5" xfId="3191" xr:uid="{00000000-0005-0000-0000-0000200B0000}"/>
    <cellStyle name="Comma 57 6" xfId="3192" xr:uid="{00000000-0005-0000-0000-0000210B0000}"/>
    <cellStyle name="Comma 57 7" xfId="3193" xr:uid="{00000000-0005-0000-0000-0000220B0000}"/>
    <cellStyle name="Comma 57 8" xfId="3194" xr:uid="{00000000-0005-0000-0000-0000230B0000}"/>
    <cellStyle name="Comma 57 9" xfId="3195" xr:uid="{00000000-0005-0000-0000-0000240B0000}"/>
    <cellStyle name="Comma 58" xfId="384" xr:uid="{00000000-0005-0000-0000-0000250B0000}"/>
    <cellStyle name="Comma 58 10" xfId="3196" xr:uid="{00000000-0005-0000-0000-0000260B0000}"/>
    <cellStyle name="Comma 58 11" xfId="3197" xr:uid="{00000000-0005-0000-0000-0000270B0000}"/>
    <cellStyle name="Comma 58 12" xfId="3198" xr:uid="{00000000-0005-0000-0000-0000280B0000}"/>
    <cellStyle name="Comma 58 13" xfId="3199" xr:uid="{00000000-0005-0000-0000-0000290B0000}"/>
    <cellStyle name="Comma 58 14" xfId="3200" xr:uid="{00000000-0005-0000-0000-00002A0B0000}"/>
    <cellStyle name="Comma 58 15" xfId="3201" xr:uid="{00000000-0005-0000-0000-00002B0B0000}"/>
    <cellStyle name="Comma 58 16" xfId="3202" xr:uid="{00000000-0005-0000-0000-00002C0B0000}"/>
    <cellStyle name="Comma 58 17" xfId="3203" xr:uid="{00000000-0005-0000-0000-00002D0B0000}"/>
    <cellStyle name="Comma 58 18" xfId="3204" xr:uid="{00000000-0005-0000-0000-00002E0B0000}"/>
    <cellStyle name="Comma 58 19" xfId="3205" xr:uid="{00000000-0005-0000-0000-00002F0B0000}"/>
    <cellStyle name="Comma 58 2" xfId="3206" xr:uid="{00000000-0005-0000-0000-0000300B0000}"/>
    <cellStyle name="Comma 58 20" xfId="3207" xr:uid="{00000000-0005-0000-0000-0000310B0000}"/>
    <cellStyle name="Comma 58 21" xfId="3208" xr:uid="{00000000-0005-0000-0000-0000320B0000}"/>
    <cellStyle name="Comma 58 3" xfId="3209" xr:uid="{00000000-0005-0000-0000-0000330B0000}"/>
    <cellStyle name="Comma 58 4" xfId="3210" xr:uid="{00000000-0005-0000-0000-0000340B0000}"/>
    <cellStyle name="Comma 58 5" xfId="3211" xr:uid="{00000000-0005-0000-0000-0000350B0000}"/>
    <cellStyle name="Comma 58 6" xfId="3212" xr:uid="{00000000-0005-0000-0000-0000360B0000}"/>
    <cellStyle name="Comma 58 7" xfId="3213" xr:uid="{00000000-0005-0000-0000-0000370B0000}"/>
    <cellStyle name="Comma 58 8" xfId="3214" xr:uid="{00000000-0005-0000-0000-0000380B0000}"/>
    <cellStyle name="Comma 58 9" xfId="3215" xr:uid="{00000000-0005-0000-0000-0000390B0000}"/>
    <cellStyle name="Comma 6" xfId="8" xr:uid="{00000000-0005-0000-0000-00003A0B0000}"/>
    <cellStyle name="Comma 6 10" xfId="385" xr:uid="{00000000-0005-0000-0000-00003B0B0000}"/>
    <cellStyle name="Comma 6 10 10" xfId="3216" xr:uid="{00000000-0005-0000-0000-00003C0B0000}"/>
    <cellStyle name="Comma 6 10 11" xfId="3217" xr:uid="{00000000-0005-0000-0000-00003D0B0000}"/>
    <cellStyle name="Comma 6 10 12" xfId="3218" xr:uid="{00000000-0005-0000-0000-00003E0B0000}"/>
    <cellStyle name="Comma 6 10 13" xfId="3219" xr:uid="{00000000-0005-0000-0000-00003F0B0000}"/>
    <cellStyle name="Comma 6 10 14" xfId="3220" xr:uid="{00000000-0005-0000-0000-0000400B0000}"/>
    <cellStyle name="Comma 6 10 15" xfId="3221" xr:uid="{00000000-0005-0000-0000-0000410B0000}"/>
    <cellStyle name="Comma 6 10 16" xfId="3222" xr:uid="{00000000-0005-0000-0000-0000420B0000}"/>
    <cellStyle name="Comma 6 10 17" xfId="3223" xr:uid="{00000000-0005-0000-0000-0000430B0000}"/>
    <cellStyle name="Comma 6 10 18" xfId="3224" xr:uid="{00000000-0005-0000-0000-0000440B0000}"/>
    <cellStyle name="Comma 6 10 19" xfId="3225" xr:uid="{00000000-0005-0000-0000-0000450B0000}"/>
    <cellStyle name="Comma 6 10 2" xfId="3226" xr:uid="{00000000-0005-0000-0000-0000460B0000}"/>
    <cellStyle name="Comma 6 10 20" xfId="3227" xr:uid="{00000000-0005-0000-0000-0000470B0000}"/>
    <cellStyle name="Comma 6 10 21" xfId="3228" xr:uid="{00000000-0005-0000-0000-0000480B0000}"/>
    <cellStyle name="Comma 6 10 3" xfId="3229" xr:uid="{00000000-0005-0000-0000-0000490B0000}"/>
    <cellStyle name="Comma 6 10 4" xfId="3230" xr:uid="{00000000-0005-0000-0000-00004A0B0000}"/>
    <cellStyle name="Comma 6 10 5" xfId="3231" xr:uid="{00000000-0005-0000-0000-00004B0B0000}"/>
    <cellStyle name="Comma 6 10 6" xfId="3232" xr:uid="{00000000-0005-0000-0000-00004C0B0000}"/>
    <cellStyle name="Comma 6 10 7" xfId="3233" xr:uid="{00000000-0005-0000-0000-00004D0B0000}"/>
    <cellStyle name="Comma 6 10 8" xfId="3234" xr:uid="{00000000-0005-0000-0000-00004E0B0000}"/>
    <cellStyle name="Comma 6 10 9" xfId="3235" xr:uid="{00000000-0005-0000-0000-00004F0B0000}"/>
    <cellStyle name="Comma 6 11" xfId="386" xr:uid="{00000000-0005-0000-0000-0000500B0000}"/>
    <cellStyle name="Comma 6 11 10" xfId="3236" xr:uid="{00000000-0005-0000-0000-0000510B0000}"/>
    <cellStyle name="Comma 6 11 11" xfId="3237" xr:uid="{00000000-0005-0000-0000-0000520B0000}"/>
    <cellStyle name="Comma 6 11 12" xfId="3238" xr:uid="{00000000-0005-0000-0000-0000530B0000}"/>
    <cellStyle name="Comma 6 11 13" xfId="3239" xr:uid="{00000000-0005-0000-0000-0000540B0000}"/>
    <cellStyle name="Comma 6 11 14" xfId="3240" xr:uid="{00000000-0005-0000-0000-0000550B0000}"/>
    <cellStyle name="Comma 6 11 15" xfId="3241" xr:uid="{00000000-0005-0000-0000-0000560B0000}"/>
    <cellStyle name="Comma 6 11 16" xfId="3242" xr:uid="{00000000-0005-0000-0000-0000570B0000}"/>
    <cellStyle name="Comma 6 11 17" xfId="3243" xr:uid="{00000000-0005-0000-0000-0000580B0000}"/>
    <cellStyle name="Comma 6 11 18" xfId="3244" xr:uid="{00000000-0005-0000-0000-0000590B0000}"/>
    <cellStyle name="Comma 6 11 19" xfId="3245" xr:uid="{00000000-0005-0000-0000-00005A0B0000}"/>
    <cellStyle name="Comma 6 11 2" xfId="3246" xr:uid="{00000000-0005-0000-0000-00005B0B0000}"/>
    <cellStyle name="Comma 6 11 20" xfId="3247" xr:uid="{00000000-0005-0000-0000-00005C0B0000}"/>
    <cellStyle name="Comma 6 11 21" xfId="3248" xr:uid="{00000000-0005-0000-0000-00005D0B0000}"/>
    <cellStyle name="Comma 6 11 3" xfId="3249" xr:uid="{00000000-0005-0000-0000-00005E0B0000}"/>
    <cellStyle name="Comma 6 11 4" xfId="3250" xr:uid="{00000000-0005-0000-0000-00005F0B0000}"/>
    <cellStyle name="Comma 6 11 5" xfId="3251" xr:uid="{00000000-0005-0000-0000-0000600B0000}"/>
    <cellStyle name="Comma 6 11 6" xfId="3252" xr:uid="{00000000-0005-0000-0000-0000610B0000}"/>
    <cellStyle name="Comma 6 11 7" xfId="3253" xr:uid="{00000000-0005-0000-0000-0000620B0000}"/>
    <cellStyle name="Comma 6 11 8" xfId="3254" xr:uid="{00000000-0005-0000-0000-0000630B0000}"/>
    <cellStyle name="Comma 6 11 9" xfId="3255" xr:uid="{00000000-0005-0000-0000-0000640B0000}"/>
    <cellStyle name="Comma 6 12" xfId="387" xr:uid="{00000000-0005-0000-0000-0000650B0000}"/>
    <cellStyle name="Comma 6 12 10" xfId="3256" xr:uid="{00000000-0005-0000-0000-0000660B0000}"/>
    <cellStyle name="Comma 6 12 11" xfId="3257" xr:uid="{00000000-0005-0000-0000-0000670B0000}"/>
    <cellStyle name="Comma 6 12 12" xfId="3258" xr:uid="{00000000-0005-0000-0000-0000680B0000}"/>
    <cellStyle name="Comma 6 12 13" xfId="3259" xr:uid="{00000000-0005-0000-0000-0000690B0000}"/>
    <cellStyle name="Comma 6 12 14" xfId="3260" xr:uid="{00000000-0005-0000-0000-00006A0B0000}"/>
    <cellStyle name="Comma 6 12 15" xfId="3261" xr:uid="{00000000-0005-0000-0000-00006B0B0000}"/>
    <cellStyle name="Comma 6 12 16" xfId="3262" xr:uid="{00000000-0005-0000-0000-00006C0B0000}"/>
    <cellStyle name="Comma 6 12 17" xfId="3263" xr:uid="{00000000-0005-0000-0000-00006D0B0000}"/>
    <cellStyle name="Comma 6 12 18" xfId="3264" xr:uid="{00000000-0005-0000-0000-00006E0B0000}"/>
    <cellStyle name="Comma 6 12 19" xfId="3265" xr:uid="{00000000-0005-0000-0000-00006F0B0000}"/>
    <cellStyle name="Comma 6 12 2" xfId="3266" xr:uid="{00000000-0005-0000-0000-0000700B0000}"/>
    <cellStyle name="Comma 6 12 20" xfId="3267" xr:uid="{00000000-0005-0000-0000-0000710B0000}"/>
    <cellStyle name="Comma 6 12 21" xfId="3268" xr:uid="{00000000-0005-0000-0000-0000720B0000}"/>
    <cellStyle name="Comma 6 12 3" xfId="3269" xr:uid="{00000000-0005-0000-0000-0000730B0000}"/>
    <cellStyle name="Comma 6 12 4" xfId="3270" xr:uid="{00000000-0005-0000-0000-0000740B0000}"/>
    <cellStyle name="Comma 6 12 5" xfId="3271" xr:uid="{00000000-0005-0000-0000-0000750B0000}"/>
    <cellStyle name="Comma 6 12 6" xfId="3272" xr:uid="{00000000-0005-0000-0000-0000760B0000}"/>
    <cellStyle name="Comma 6 12 7" xfId="3273" xr:uid="{00000000-0005-0000-0000-0000770B0000}"/>
    <cellStyle name="Comma 6 12 8" xfId="3274" xr:uid="{00000000-0005-0000-0000-0000780B0000}"/>
    <cellStyle name="Comma 6 12 9" xfId="3275" xr:uid="{00000000-0005-0000-0000-0000790B0000}"/>
    <cellStyle name="Comma 6 13" xfId="388" xr:uid="{00000000-0005-0000-0000-00007A0B0000}"/>
    <cellStyle name="Comma 6 13 10" xfId="3276" xr:uid="{00000000-0005-0000-0000-00007B0B0000}"/>
    <cellStyle name="Comma 6 13 11" xfId="3277" xr:uid="{00000000-0005-0000-0000-00007C0B0000}"/>
    <cellStyle name="Comma 6 13 12" xfId="3278" xr:uid="{00000000-0005-0000-0000-00007D0B0000}"/>
    <cellStyle name="Comma 6 13 13" xfId="3279" xr:uid="{00000000-0005-0000-0000-00007E0B0000}"/>
    <cellStyle name="Comma 6 13 14" xfId="3280" xr:uid="{00000000-0005-0000-0000-00007F0B0000}"/>
    <cellStyle name="Comma 6 13 15" xfId="3281" xr:uid="{00000000-0005-0000-0000-0000800B0000}"/>
    <cellStyle name="Comma 6 13 16" xfId="3282" xr:uid="{00000000-0005-0000-0000-0000810B0000}"/>
    <cellStyle name="Comma 6 13 17" xfId="3283" xr:uid="{00000000-0005-0000-0000-0000820B0000}"/>
    <cellStyle name="Comma 6 13 18" xfId="3284" xr:uid="{00000000-0005-0000-0000-0000830B0000}"/>
    <cellStyle name="Comma 6 13 19" xfId="3285" xr:uid="{00000000-0005-0000-0000-0000840B0000}"/>
    <cellStyle name="Comma 6 13 2" xfId="3286" xr:uid="{00000000-0005-0000-0000-0000850B0000}"/>
    <cellStyle name="Comma 6 13 20" xfId="3287" xr:uid="{00000000-0005-0000-0000-0000860B0000}"/>
    <cellStyle name="Comma 6 13 21" xfId="3288" xr:uid="{00000000-0005-0000-0000-0000870B0000}"/>
    <cellStyle name="Comma 6 13 3" xfId="3289" xr:uid="{00000000-0005-0000-0000-0000880B0000}"/>
    <cellStyle name="Comma 6 13 4" xfId="3290" xr:uid="{00000000-0005-0000-0000-0000890B0000}"/>
    <cellStyle name="Comma 6 13 5" xfId="3291" xr:uid="{00000000-0005-0000-0000-00008A0B0000}"/>
    <cellStyle name="Comma 6 13 6" xfId="3292" xr:uid="{00000000-0005-0000-0000-00008B0B0000}"/>
    <cellStyle name="Comma 6 13 7" xfId="3293" xr:uid="{00000000-0005-0000-0000-00008C0B0000}"/>
    <cellStyle name="Comma 6 13 8" xfId="3294" xr:uid="{00000000-0005-0000-0000-00008D0B0000}"/>
    <cellStyle name="Comma 6 13 9" xfId="3295" xr:uid="{00000000-0005-0000-0000-00008E0B0000}"/>
    <cellStyle name="Comma 6 14" xfId="389" xr:uid="{00000000-0005-0000-0000-00008F0B0000}"/>
    <cellStyle name="Comma 6 14 10" xfId="3296" xr:uid="{00000000-0005-0000-0000-0000900B0000}"/>
    <cellStyle name="Comma 6 14 11" xfId="3297" xr:uid="{00000000-0005-0000-0000-0000910B0000}"/>
    <cellStyle name="Comma 6 14 12" xfId="3298" xr:uid="{00000000-0005-0000-0000-0000920B0000}"/>
    <cellStyle name="Comma 6 14 13" xfId="3299" xr:uid="{00000000-0005-0000-0000-0000930B0000}"/>
    <cellStyle name="Comma 6 14 14" xfId="3300" xr:uid="{00000000-0005-0000-0000-0000940B0000}"/>
    <cellStyle name="Comma 6 14 15" xfId="3301" xr:uid="{00000000-0005-0000-0000-0000950B0000}"/>
    <cellStyle name="Comma 6 14 16" xfId="3302" xr:uid="{00000000-0005-0000-0000-0000960B0000}"/>
    <cellStyle name="Comma 6 14 17" xfId="3303" xr:uid="{00000000-0005-0000-0000-0000970B0000}"/>
    <cellStyle name="Comma 6 14 18" xfId="3304" xr:uid="{00000000-0005-0000-0000-0000980B0000}"/>
    <cellStyle name="Comma 6 14 19" xfId="3305" xr:uid="{00000000-0005-0000-0000-0000990B0000}"/>
    <cellStyle name="Comma 6 14 2" xfId="3306" xr:uid="{00000000-0005-0000-0000-00009A0B0000}"/>
    <cellStyle name="Comma 6 14 20" xfId="3307" xr:uid="{00000000-0005-0000-0000-00009B0B0000}"/>
    <cellStyle name="Comma 6 14 21" xfId="3308" xr:uid="{00000000-0005-0000-0000-00009C0B0000}"/>
    <cellStyle name="Comma 6 14 3" xfId="3309" xr:uid="{00000000-0005-0000-0000-00009D0B0000}"/>
    <cellStyle name="Comma 6 14 4" xfId="3310" xr:uid="{00000000-0005-0000-0000-00009E0B0000}"/>
    <cellStyle name="Comma 6 14 5" xfId="3311" xr:uid="{00000000-0005-0000-0000-00009F0B0000}"/>
    <cellStyle name="Comma 6 14 6" xfId="3312" xr:uid="{00000000-0005-0000-0000-0000A00B0000}"/>
    <cellStyle name="Comma 6 14 7" xfId="3313" xr:uid="{00000000-0005-0000-0000-0000A10B0000}"/>
    <cellStyle name="Comma 6 14 8" xfId="3314" xr:uid="{00000000-0005-0000-0000-0000A20B0000}"/>
    <cellStyle name="Comma 6 14 9" xfId="3315" xr:uid="{00000000-0005-0000-0000-0000A30B0000}"/>
    <cellStyle name="Comma 6 15" xfId="390" xr:uid="{00000000-0005-0000-0000-0000A40B0000}"/>
    <cellStyle name="Comma 6 15 10" xfId="3316" xr:uid="{00000000-0005-0000-0000-0000A50B0000}"/>
    <cellStyle name="Comma 6 15 11" xfId="3317" xr:uid="{00000000-0005-0000-0000-0000A60B0000}"/>
    <cellStyle name="Comma 6 15 12" xfId="3318" xr:uid="{00000000-0005-0000-0000-0000A70B0000}"/>
    <cellStyle name="Comma 6 15 13" xfId="3319" xr:uid="{00000000-0005-0000-0000-0000A80B0000}"/>
    <cellStyle name="Comma 6 15 14" xfId="3320" xr:uid="{00000000-0005-0000-0000-0000A90B0000}"/>
    <cellStyle name="Comma 6 15 15" xfId="3321" xr:uid="{00000000-0005-0000-0000-0000AA0B0000}"/>
    <cellStyle name="Comma 6 15 16" xfId="3322" xr:uid="{00000000-0005-0000-0000-0000AB0B0000}"/>
    <cellStyle name="Comma 6 15 17" xfId="3323" xr:uid="{00000000-0005-0000-0000-0000AC0B0000}"/>
    <cellStyle name="Comma 6 15 18" xfId="3324" xr:uid="{00000000-0005-0000-0000-0000AD0B0000}"/>
    <cellStyle name="Comma 6 15 19" xfId="3325" xr:uid="{00000000-0005-0000-0000-0000AE0B0000}"/>
    <cellStyle name="Comma 6 15 2" xfId="3326" xr:uid="{00000000-0005-0000-0000-0000AF0B0000}"/>
    <cellStyle name="Comma 6 15 20" xfId="3327" xr:uid="{00000000-0005-0000-0000-0000B00B0000}"/>
    <cellStyle name="Comma 6 15 21" xfId="3328" xr:uid="{00000000-0005-0000-0000-0000B10B0000}"/>
    <cellStyle name="Comma 6 15 3" xfId="3329" xr:uid="{00000000-0005-0000-0000-0000B20B0000}"/>
    <cellStyle name="Comma 6 15 4" xfId="3330" xr:uid="{00000000-0005-0000-0000-0000B30B0000}"/>
    <cellStyle name="Comma 6 15 5" xfId="3331" xr:uid="{00000000-0005-0000-0000-0000B40B0000}"/>
    <cellStyle name="Comma 6 15 6" xfId="3332" xr:uid="{00000000-0005-0000-0000-0000B50B0000}"/>
    <cellStyle name="Comma 6 15 7" xfId="3333" xr:uid="{00000000-0005-0000-0000-0000B60B0000}"/>
    <cellStyle name="Comma 6 15 8" xfId="3334" xr:uid="{00000000-0005-0000-0000-0000B70B0000}"/>
    <cellStyle name="Comma 6 15 9" xfId="3335" xr:uid="{00000000-0005-0000-0000-0000B80B0000}"/>
    <cellStyle name="Comma 6 16" xfId="391" xr:uid="{00000000-0005-0000-0000-0000B90B0000}"/>
    <cellStyle name="Comma 6 16 10" xfId="3336" xr:uid="{00000000-0005-0000-0000-0000BA0B0000}"/>
    <cellStyle name="Comma 6 16 11" xfId="3337" xr:uid="{00000000-0005-0000-0000-0000BB0B0000}"/>
    <cellStyle name="Comma 6 16 12" xfId="3338" xr:uid="{00000000-0005-0000-0000-0000BC0B0000}"/>
    <cellStyle name="Comma 6 16 13" xfId="3339" xr:uid="{00000000-0005-0000-0000-0000BD0B0000}"/>
    <cellStyle name="Comma 6 16 14" xfId="3340" xr:uid="{00000000-0005-0000-0000-0000BE0B0000}"/>
    <cellStyle name="Comma 6 16 15" xfId="3341" xr:uid="{00000000-0005-0000-0000-0000BF0B0000}"/>
    <cellStyle name="Comma 6 16 16" xfId="3342" xr:uid="{00000000-0005-0000-0000-0000C00B0000}"/>
    <cellStyle name="Comma 6 16 17" xfId="3343" xr:uid="{00000000-0005-0000-0000-0000C10B0000}"/>
    <cellStyle name="Comma 6 16 18" xfId="3344" xr:uid="{00000000-0005-0000-0000-0000C20B0000}"/>
    <cellStyle name="Comma 6 16 19" xfId="3345" xr:uid="{00000000-0005-0000-0000-0000C30B0000}"/>
    <cellStyle name="Comma 6 16 2" xfId="3346" xr:uid="{00000000-0005-0000-0000-0000C40B0000}"/>
    <cellStyle name="Comma 6 16 20" xfId="3347" xr:uid="{00000000-0005-0000-0000-0000C50B0000}"/>
    <cellStyle name="Comma 6 16 21" xfId="3348" xr:uid="{00000000-0005-0000-0000-0000C60B0000}"/>
    <cellStyle name="Comma 6 16 3" xfId="3349" xr:uid="{00000000-0005-0000-0000-0000C70B0000}"/>
    <cellStyle name="Comma 6 16 4" xfId="3350" xr:uid="{00000000-0005-0000-0000-0000C80B0000}"/>
    <cellStyle name="Comma 6 16 5" xfId="3351" xr:uid="{00000000-0005-0000-0000-0000C90B0000}"/>
    <cellStyle name="Comma 6 16 6" xfId="3352" xr:uid="{00000000-0005-0000-0000-0000CA0B0000}"/>
    <cellStyle name="Comma 6 16 7" xfId="3353" xr:uid="{00000000-0005-0000-0000-0000CB0B0000}"/>
    <cellStyle name="Comma 6 16 8" xfId="3354" xr:uid="{00000000-0005-0000-0000-0000CC0B0000}"/>
    <cellStyle name="Comma 6 16 9" xfId="3355" xr:uid="{00000000-0005-0000-0000-0000CD0B0000}"/>
    <cellStyle name="Comma 6 17" xfId="392" xr:uid="{00000000-0005-0000-0000-0000CE0B0000}"/>
    <cellStyle name="Comma 6 17 10" xfId="3356" xr:uid="{00000000-0005-0000-0000-0000CF0B0000}"/>
    <cellStyle name="Comma 6 17 11" xfId="3357" xr:uid="{00000000-0005-0000-0000-0000D00B0000}"/>
    <cellStyle name="Comma 6 17 12" xfId="3358" xr:uid="{00000000-0005-0000-0000-0000D10B0000}"/>
    <cellStyle name="Comma 6 17 13" xfId="3359" xr:uid="{00000000-0005-0000-0000-0000D20B0000}"/>
    <cellStyle name="Comma 6 17 14" xfId="3360" xr:uid="{00000000-0005-0000-0000-0000D30B0000}"/>
    <cellStyle name="Comma 6 17 15" xfId="3361" xr:uid="{00000000-0005-0000-0000-0000D40B0000}"/>
    <cellStyle name="Comma 6 17 16" xfId="3362" xr:uid="{00000000-0005-0000-0000-0000D50B0000}"/>
    <cellStyle name="Comma 6 17 17" xfId="3363" xr:uid="{00000000-0005-0000-0000-0000D60B0000}"/>
    <cellStyle name="Comma 6 17 18" xfId="3364" xr:uid="{00000000-0005-0000-0000-0000D70B0000}"/>
    <cellStyle name="Comma 6 17 19" xfId="3365" xr:uid="{00000000-0005-0000-0000-0000D80B0000}"/>
    <cellStyle name="Comma 6 17 2" xfId="3366" xr:uid="{00000000-0005-0000-0000-0000D90B0000}"/>
    <cellStyle name="Comma 6 17 20" xfId="3367" xr:uid="{00000000-0005-0000-0000-0000DA0B0000}"/>
    <cellStyle name="Comma 6 17 21" xfId="3368" xr:uid="{00000000-0005-0000-0000-0000DB0B0000}"/>
    <cellStyle name="Comma 6 17 3" xfId="3369" xr:uid="{00000000-0005-0000-0000-0000DC0B0000}"/>
    <cellStyle name="Comma 6 17 4" xfId="3370" xr:uid="{00000000-0005-0000-0000-0000DD0B0000}"/>
    <cellStyle name="Comma 6 17 5" xfId="3371" xr:uid="{00000000-0005-0000-0000-0000DE0B0000}"/>
    <cellStyle name="Comma 6 17 6" xfId="3372" xr:uid="{00000000-0005-0000-0000-0000DF0B0000}"/>
    <cellStyle name="Comma 6 17 7" xfId="3373" xr:uid="{00000000-0005-0000-0000-0000E00B0000}"/>
    <cellStyle name="Comma 6 17 8" xfId="3374" xr:uid="{00000000-0005-0000-0000-0000E10B0000}"/>
    <cellStyle name="Comma 6 17 9" xfId="3375" xr:uid="{00000000-0005-0000-0000-0000E20B0000}"/>
    <cellStyle name="Comma 6 18" xfId="393" xr:uid="{00000000-0005-0000-0000-0000E30B0000}"/>
    <cellStyle name="Comma 6 18 10" xfId="3376" xr:uid="{00000000-0005-0000-0000-0000E40B0000}"/>
    <cellStyle name="Comma 6 18 11" xfId="3377" xr:uid="{00000000-0005-0000-0000-0000E50B0000}"/>
    <cellStyle name="Comma 6 18 12" xfId="3378" xr:uid="{00000000-0005-0000-0000-0000E60B0000}"/>
    <cellStyle name="Comma 6 18 13" xfId="3379" xr:uid="{00000000-0005-0000-0000-0000E70B0000}"/>
    <cellStyle name="Comma 6 18 14" xfId="3380" xr:uid="{00000000-0005-0000-0000-0000E80B0000}"/>
    <cellStyle name="Comma 6 18 15" xfId="3381" xr:uid="{00000000-0005-0000-0000-0000E90B0000}"/>
    <cellStyle name="Comma 6 18 16" xfId="3382" xr:uid="{00000000-0005-0000-0000-0000EA0B0000}"/>
    <cellStyle name="Comma 6 18 17" xfId="3383" xr:uid="{00000000-0005-0000-0000-0000EB0B0000}"/>
    <cellStyle name="Comma 6 18 18" xfId="3384" xr:uid="{00000000-0005-0000-0000-0000EC0B0000}"/>
    <cellStyle name="Comma 6 18 19" xfId="3385" xr:uid="{00000000-0005-0000-0000-0000ED0B0000}"/>
    <cellStyle name="Comma 6 18 2" xfId="3386" xr:uid="{00000000-0005-0000-0000-0000EE0B0000}"/>
    <cellStyle name="Comma 6 18 20" xfId="3387" xr:uid="{00000000-0005-0000-0000-0000EF0B0000}"/>
    <cellStyle name="Comma 6 18 21" xfId="3388" xr:uid="{00000000-0005-0000-0000-0000F00B0000}"/>
    <cellStyle name="Comma 6 18 3" xfId="3389" xr:uid="{00000000-0005-0000-0000-0000F10B0000}"/>
    <cellStyle name="Comma 6 18 4" xfId="3390" xr:uid="{00000000-0005-0000-0000-0000F20B0000}"/>
    <cellStyle name="Comma 6 18 5" xfId="3391" xr:uid="{00000000-0005-0000-0000-0000F30B0000}"/>
    <cellStyle name="Comma 6 18 6" xfId="3392" xr:uid="{00000000-0005-0000-0000-0000F40B0000}"/>
    <cellStyle name="Comma 6 18 7" xfId="3393" xr:uid="{00000000-0005-0000-0000-0000F50B0000}"/>
    <cellStyle name="Comma 6 18 8" xfId="3394" xr:uid="{00000000-0005-0000-0000-0000F60B0000}"/>
    <cellStyle name="Comma 6 18 9" xfId="3395" xr:uid="{00000000-0005-0000-0000-0000F70B0000}"/>
    <cellStyle name="Comma 6 19" xfId="394" xr:uid="{00000000-0005-0000-0000-0000F80B0000}"/>
    <cellStyle name="Comma 6 19 10" xfId="3396" xr:uid="{00000000-0005-0000-0000-0000F90B0000}"/>
    <cellStyle name="Comma 6 19 11" xfId="3397" xr:uid="{00000000-0005-0000-0000-0000FA0B0000}"/>
    <cellStyle name="Comma 6 19 12" xfId="3398" xr:uid="{00000000-0005-0000-0000-0000FB0B0000}"/>
    <cellStyle name="Comma 6 19 13" xfId="3399" xr:uid="{00000000-0005-0000-0000-0000FC0B0000}"/>
    <cellStyle name="Comma 6 19 14" xfId="3400" xr:uid="{00000000-0005-0000-0000-0000FD0B0000}"/>
    <cellStyle name="Comma 6 19 15" xfId="3401" xr:uid="{00000000-0005-0000-0000-0000FE0B0000}"/>
    <cellStyle name="Comma 6 19 16" xfId="3402" xr:uid="{00000000-0005-0000-0000-0000FF0B0000}"/>
    <cellStyle name="Comma 6 19 17" xfId="3403" xr:uid="{00000000-0005-0000-0000-0000000C0000}"/>
    <cellStyle name="Comma 6 19 18" xfId="3404" xr:uid="{00000000-0005-0000-0000-0000010C0000}"/>
    <cellStyle name="Comma 6 19 19" xfId="3405" xr:uid="{00000000-0005-0000-0000-0000020C0000}"/>
    <cellStyle name="Comma 6 19 2" xfId="3406" xr:uid="{00000000-0005-0000-0000-0000030C0000}"/>
    <cellStyle name="Comma 6 19 20" xfId="3407" xr:uid="{00000000-0005-0000-0000-0000040C0000}"/>
    <cellStyle name="Comma 6 19 21" xfId="3408" xr:uid="{00000000-0005-0000-0000-0000050C0000}"/>
    <cellStyle name="Comma 6 19 3" xfId="3409" xr:uid="{00000000-0005-0000-0000-0000060C0000}"/>
    <cellStyle name="Comma 6 19 4" xfId="3410" xr:uid="{00000000-0005-0000-0000-0000070C0000}"/>
    <cellStyle name="Comma 6 19 5" xfId="3411" xr:uid="{00000000-0005-0000-0000-0000080C0000}"/>
    <cellStyle name="Comma 6 19 6" xfId="3412" xr:uid="{00000000-0005-0000-0000-0000090C0000}"/>
    <cellStyle name="Comma 6 19 7" xfId="3413" xr:uid="{00000000-0005-0000-0000-00000A0C0000}"/>
    <cellStyle name="Comma 6 19 8" xfId="3414" xr:uid="{00000000-0005-0000-0000-00000B0C0000}"/>
    <cellStyle name="Comma 6 19 9" xfId="3415" xr:uid="{00000000-0005-0000-0000-00000C0C0000}"/>
    <cellStyle name="Comma 6 2" xfId="395" xr:uid="{00000000-0005-0000-0000-00000D0C0000}"/>
    <cellStyle name="Comma 6 2 10" xfId="3416" xr:uid="{00000000-0005-0000-0000-00000E0C0000}"/>
    <cellStyle name="Comma 6 2 11" xfId="3417" xr:uid="{00000000-0005-0000-0000-00000F0C0000}"/>
    <cellStyle name="Comma 6 2 12" xfId="3418" xr:uid="{00000000-0005-0000-0000-0000100C0000}"/>
    <cellStyle name="Comma 6 2 13" xfId="3419" xr:uid="{00000000-0005-0000-0000-0000110C0000}"/>
    <cellStyle name="Comma 6 2 14" xfId="3420" xr:uid="{00000000-0005-0000-0000-0000120C0000}"/>
    <cellStyle name="Comma 6 2 15" xfId="3421" xr:uid="{00000000-0005-0000-0000-0000130C0000}"/>
    <cellStyle name="Comma 6 2 16" xfId="3422" xr:uid="{00000000-0005-0000-0000-0000140C0000}"/>
    <cellStyle name="Comma 6 2 17" xfId="3423" xr:uid="{00000000-0005-0000-0000-0000150C0000}"/>
    <cellStyle name="Comma 6 2 18" xfId="3424" xr:uid="{00000000-0005-0000-0000-0000160C0000}"/>
    <cellStyle name="Comma 6 2 19" xfId="3425" xr:uid="{00000000-0005-0000-0000-0000170C0000}"/>
    <cellStyle name="Comma 6 2 2" xfId="3426" xr:uid="{00000000-0005-0000-0000-0000180C0000}"/>
    <cellStyle name="Comma 6 2 20" xfId="3427" xr:uid="{00000000-0005-0000-0000-0000190C0000}"/>
    <cellStyle name="Comma 6 2 21" xfId="3428" xr:uid="{00000000-0005-0000-0000-00001A0C0000}"/>
    <cellStyle name="Comma 6 2 3" xfId="3429" xr:uid="{00000000-0005-0000-0000-00001B0C0000}"/>
    <cellStyle name="Comma 6 2 4" xfId="3430" xr:uid="{00000000-0005-0000-0000-00001C0C0000}"/>
    <cellStyle name="Comma 6 2 5" xfId="3431" xr:uid="{00000000-0005-0000-0000-00001D0C0000}"/>
    <cellStyle name="Comma 6 2 6" xfId="3432" xr:uid="{00000000-0005-0000-0000-00001E0C0000}"/>
    <cellStyle name="Comma 6 2 7" xfId="3433" xr:uid="{00000000-0005-0000-0000-00001F0C0000}"/>
    <cellStyle name="Comma 6 2 8" xfId="3434" xr:uid="{00000000-0005-0000-0000-0000200C0000}"/>
    <cellStyle name="Comma 6 2 9" xfId="3435" xr:uid="{00000000-0005-0000-0000-0000210C0000}"/>
    <cellStyle name="Comma 6 20" xfId="396" xr:uid="{00000000-0005-0000-0000-0000220C0000}"/>
    <cellStyle name="Comma 6 20 10" xfId="3436" xr:uid="{00000000-0005-0000-0000-0000230C0000}"/>
    <cellStyle name="Comma 6 20 11" xfId="3437" xr:uid="{00000000-0005-0000-0000-0000240C0000}"/>
    <cellStyle name="Comma 6 20 12" xfId="3438" xr:uid="{00000000-0005-0000-0000-0000250C0000}"/>
    <cellStyle name="Comma 6 20 13" xfId="3439" xr:uid="{00000000-0005-0000-0000-0000260C0000}"/>
    <cellStyle name="Comma 6 20 14" xfId="3440" xr:uid="{00000000-0005-0000-0000-0000270C0000}"/>
    <cellStyle name="Comma 6 20 15" xfId="3441" xr:uid="{00000000-0005-0000-0000-0000280C0000}"/>
    <cellStyle name="Comma 6 20 16" xfId="3442" xr:uid="{00000000-0005-0000-0000-0000290C0000}"/>
    <cellStyle name="Comma 6 20 17" xfId="3443" xr:uid="{00000000-0005-0000-0000-00002A0C0000}"/>
    <cellStyle name="Comma 6 20 18" xfId="3444" xr:uid="{00000000-0005-0000-0000-00002B0C0000}"/>
    <cellStyle name="Comma 6 20 19" xfId="3445" xr:uid="{00000000-0005-0000-0000-00002C0C0000}"/>
    <cellStyle name="Comma 6 20 2" xfId="3446" xr:uid="{00000000-0005-0000-0000-00002D0C0000}"/>
    <cellStyle name="Comma 6 20 20" xfId="3447" xr:uid="{00000000-0005-0000-0000-00002E0C0000}"/>
    <cellStyle name="Comma 6 20 21" xfId="3448" xr:uid="{00000000-0005-0000-0000-00002F0C0000}"/>
    <cellStyle name="Comma 6 20 3" xfId="3449" xr:uid="{00000000-0005-0000-0000-0000300C0000}"/>
    <cellStyle name="Comma 6 20 4" xfId="3450" xr:uid="{00000000-0005-0000-0000-0000310C0000}"/>
    <cellStyle name="Comma 6 20 5" xfId="3451" xr:uid="{00000000-0005-0000-0000-0000320C0000}"/>
    <cellStyle name="Comma 6 20 6" xfId="3452" xr:uid="{00000000-0005-0000-0000-0000330C0000}"/>
    <cellStyle name="Comma 6 20 7" xfId="3453" xr:uid="{00000000-0005-0000-0000-0000340C0000}"/>
    <cellStyle name="Comma 6 20 8" xfId="3454" xr:uid="{00000000-0005-0000-0000-0000350C0000}"/>
    <cellStyle name="Comma 6 20 9" xfId="3455" xr:uid="{00000000-0005-0000-0000-0000360C0000}"/>
    <cellStyle name="Comma 6 21" xfId="397" xr:uid="{00000000-0005-0000-0000-0000370C0000}"/>
    <cellStyle name="Comma 6 21 10" xfId="3456" xr:uid="{00000000-0005-0000-0000-0000380C0000}"/>
    <cellStyle name="Comma 6 21 11" xfId="3457" xr:uid="{00000000-0005-0000-0000-0000390C0000}"/>
    <cellStyle name="Comma 6 21 12" xfId="3458" xr:uid="{00000000-0005-0000-0000-00003A0C0000}"/>
    <cellStyle name="Comma 6 21 13" xfId="3459" xr:uid="{00000000-0005-0000-0000-00003B0C0000}"/>
    <cellStyle name="Comma 6 21 14" xfId="3460" xr:uid="{00000000-0005-0000-0000-00003C0C0000}"/>
    <cellStyle name="Comma 6 21 15" xfId="3461" xr:uid="{00000000-0005-0000-0000-00003D0C0000}"/>
    <cellStyle name="Comma 6 21 16" xfId="3462" xr:uid="{00000000-0005-0000-0000-00003E0C0000}"/>
    <cellStyle name="Comma 6 21 17" xfId="3463" xr:uid="{00000000-0005-0000-0000-00003F0C0000}"/>
    <cellStyle name="Comma 6 21 18" xfId="3464" xr:uid="{00000000-0005-0000-0000-0000400C0000}"/>
    <cellStyle name="Comma 6 21 19" xfId="3465" xr:uid="{00000000-0005-0000-0000-0000410C0000}"/>
    <cellStyle name="Comma 6 21 2" xfId="3466" xr:uid="{00000000-0005-0000-0000-0000420C0000}"/>
    <cellStyle name="Comma 6 21 20" xfId="3467" xr:uid="{00000000-0005-0000-0000-0000430C0000}"/>
    <cellStyle name="Comma 6 21 21" xfId="3468" xr:uid="{00000000-0005-0000-0000-0000440C0000}"/>
    <cellStyle name="Comma 6 21 3" xfId="3469" xr:uid="{00000000-0005-0000-0000-0000450C0000}"/>
    <cellStyle name="Comma 6 21 4" xfId="3470" xr:uid="{00000000-0005-0000-0000-0000460C0000}"/>
    <cellStyle name="Comma 6 21 5" xfId="3471" xr:uid="{00000000-0005-0000-0000-0000470C0000}"/>
    <cellStyle name="Comma 6 21 6" xfId="3472" xr:uid="{00000000-0005-0000-0000-0000480C0000}"/>
    <cellStyle name="Comma 6 21 7" xfId="3473" xr:uid="{00000000-0005-0000-0000-0000490C0000}"/>
    <cellStyle name="Comma 6 21 8" xfId="3474" xr:uid="{00000000-0005-0000-0000-00004A0C0000}"/>
    <cellStyle name="Comma 6 21 9" xfId="3475" xr:uid="{00000000-0005-0000-0000-00004B0C0000}"/>
    <cellStyle name="Comma 6 22" xfId="398" xr:uid="{00000000-0005-0000-0000-00004C0C0000}"/>
    <cellStyle name="Comma 6 22 10" xfId="3476" xr:uid="{00000000-0005-0000-0000-00004D0C0000}"/>
    <cellStyle name="Comma 6 22 11" xfId="3477" xr:uid="{00000000-0005-0000-0000-00004E0C0000}"/>
    <cellStyle name="Comma 6 22 12" xfId="3478" xr:uid="{00000000-0005-0000-0000-00004F0C0000}"/>
    <cellStyle name="Comma 6 22 13" xfId="3479" xr:uid="{00000000-0005-0000-0000-0000500C0000}"/>
    <cellStyle name="Comma 6 22 14" xfId="3480" xr:uid="{00000000-0005-0000-0000-0000510C0000}"/>
    <cellStyle name="Comma 6 22 15" xfId="3481" xr:uid="{00000000-0005-0000-0000-0000520C0000}"/>
    <cellStyle name="Comma 6 22 16" xfId="3482" xr:uid="{00000000-0005-0000-0000-0000530C0000}"/>
    <cellStyle name="Comma 6 22 17" xfId="3483" xr:uid="{00000000-0005-0000-0000-0000540C0000}"/>
    <cellStyle name="Comma 6 22 18" xfId="3484" xr:uid="{00000000-0005-0000-0000-0000550C0000}"/>
    <cellStyle name="Comma 6 22 19" xfId="3485" xr:uid="{00000000-0005-0000-0000-0000560C0000}"/>
    <cellStyle name="Comma 6 22 2" xfId="3486" xr:uid="{00000000-0005-0000-0000-0000570C0000}"/>
    <cellStyle name="Comma 6 22 20" xfId="3487" xr:uid="{00000000-0005-0000-0000-0000580C0000}"/>
    <cellStyle name="Comma 6 22 21" xfId="3488" xr:uid="{00000000-0005-0000-0000-0000590C0000}"/>
    <cellStyle name="Comma 6 22 3" xfId="3489" xr:uid="{00000000-0005-0000-0000-00005A0C0000}"/>
    <cellStyle name="Comma 6 22 4" xfId="3490" xr:uid="{00000000-0005-0000-0000-00005B0C0000}"/>
    <cellStyle name="Comma 6 22 5" xfId="3491" xr:uid="{00000000-0005-0000-0000-00005C0C0000}"/>
    <cellStyle name="Comma 6 22 6" xfId="3492" xr:uid="{00000000-0005-0000-0000-00005D0C0000}"/>
    <cellStyle name="Comma 6 22 7" xfId="3493" xr:uid="{00000000-0005-0000-0000-00005E0C0000}"/>
    <cellStyle name="Comma 6 22 8" xfId="3494" xr:uid="{00000000-0005-0000-0000-00005F0C0000}"/>
    <cellStyle name="Comma 6 22 9" xfId="3495" xr:uid="{00000000-0005-0000-0000-0000600C0000}"/>
    <cellStyle name="Comma 6 23" xfId="399" xr:uid="{00000000-0005-0000-0000-0000610C0000}"/>
    <cellStyle name="Comma 6 23 10" xfId="3496" xr:uid="{00000000-0005-0000-0000-0000620C0000}"/>
    <cellStyle name="Comma 6 23 11" xfId="3497" xr:uid="{00000000-0005-0000-0000-0000630C0000}"/>
    <cellStyle name="Comma 6 23 12" xfId="3498" xr:uid="{00000000-0005-0000-0000-0000640C0000}"/>
    <cellStyle name="Comma 6 23 13" xfId="3499" xr:uid="{00000000-0005-0000-0000-0000650C0000}"/>
    <cellStyle name="Comma 6 23 14" xfId="3500" xr:uid="{00000000-0005-0000-0000-0000660C0000}"/>
    <cellStyle name="Comma 6 23 15" xfId="3501" xr:uid="{00000000-0005-0000-0000-0000670C0000}"/>
    <cellStyle name="Comma 6 23 16" xfId="3502" xr:uid="{00000000-0005-0000-0000-0000680C0000}"/>
    <cellStyle name="Comma 6 23 17" xfId="3503" xr:uid="{00000000-0005-0000-0000-0000690C0000}"/>
    <cellStyle name="Comma 6 23 18" xfId="3504" xr:uid="{00000000-0005-0000-0000-00006A0C0000}"/>
    <cellStyle name="Comma 6 23 19" xfId="3505" xr:uid="{00000000-0005-0000-0000-00006B0C0000}"/>
    <cellStyle name="Comma 6 23 2" xfId="3506" xr:uid="{00000000-0005-0000-0000-00006C0C0000}"/>
    <cellStyle name="Comma 6 23 20" xfId="3507" xr:uid="{00000000-0005-0000-0000-00006D0C0000}"/>
    <cellStyle name="Comma 6 23 21" xfId="3508" xr:uid="{00000000-0005-0000-0000-00006E0C0000}"/>
    <cellStyle name="Comma 6 23 3" xfId="3509" xr:uid="{00000000-0005-0000-0000-00006F0C0000}"/>
    <cellStyle name="Comma 6 23 4" xfId="3510" xr:uid="{00000000-0005-0000-0000-0000700C0000}"/>
    <cellStyle name="Comma 6 23 5" xfId="3511" xr:uid="{00000000-0005-0000-0000-0000710C0000}"/>
    <cellStyle name="Comma 6 23 6" xfId="3512" xr:uid="{00000000-0005-0000-0000-0000720C0000}"/>
    <cellStyle name="Comma 6 23 7" xfId="3513" xr:uid="{00000000-0005-0000-0000-0000730C0000}"/>
    <cellStyle name="Comma 6 23 8" xfId="3514" xr:uid="{00000000-0005-0000-0000-0000740C0000}"/>
    <cellStyle name="Comma 6 23 9" xfId="3515" xr:uid="{00000000-0005-0000-0000-0000750C0000}"/>
    <cellStyle name="Comma 6 24" xfId="400" xr:uid="{00000000-0005-0000-0000-0000760C0000}"/>
    <cellStyle name="Comma 6 24 10" xfId="3516" xr:uid="{00000000-0005-0000-0000-0000770C0000}"/>
    <cellStyle name="Comma 6 24 11" xfId="3517" xr:uid="{00000000-0005-0000-0000-0000780C0000}"/>
    <cellStyle name="Comma 6 24 12" xfId="3518" xr:uid="{00000000-0005-0000-0000-0000790C0000}"/>
    <cellStyle name="Comma 6 24 13" xfId="3519" xr:uid="{00000000-0005-0000-0000-00007A0C0000}"/>
    <cellStyle name="Comma 6 24 14" xfId="3520" xr:uid="{00000000-0005-0000-0000-00007B0C0000}"/>
    <cellStyle name="Comma 6 24 15" xfId="3521" xr:uid="{00000000-0005-0000-0000-00007C0C0000}"/>
    <cellStyle name="Comma 6 24 16" xfId="3522" xr:uid="{00000000-0005-0000-0000-00007D0C0000}"/>
    <cellStyle name="Comma 6 24 17" xfId="3523" xr:uid="{00000000-0005-0000-0000-00007E0C0000}"/>
    <cellStyle name="Comma 6 24 18" xfId="3524" xr:uid="{00000000-0005-0000-0000-00007F0C0000}"/>
    <cellStyle name="Comma 6 24 19" xfId="3525" xr:uid="{00000000-0005-0000-0000-0000800C0000}"/>
    <cellStyle name="Comma 6 24 2" xfId="3526" xr:uid="{00000000-0005-0000-0000-0000810C0000}"/>
    <cellStyle name="Comma 6 24 20" xfId="3527" xr:uid="{00000000-0005-0000-0000-0000820C0000}"/>
    <cellStyle name="Comma 6 24 21" xfId="3528" xr:uid="{00000000-0005-0000-0000-0000830C0000}"/>
    <cellStyle name="Comma 6 24 3" xfId="3529" xr:uid="{00000000-0005-0000-0000-0000840C0000}"/>
    <cellStyle name="Comma 6 24 4" xfId="3530" xr:uid="{00000000-0005-0000-0000-0000850C0000}"/>
    <cellStyle name="Comma 6 24 5" xfId="3531" xr:uid="{00000000-0005-0000-0000-0000860C0000}"/>
    <cellStyle name="Comma 6 24 6" xfId="3532" xr:uid="{00000000-0005-0000-0000-0000870C0000}"/>
    <cellStyle name="Comma 6 24 7" xfId="3533" xr:uid="{00000000-0005-0000-0000-0000880C0000}"/>
    <cellStyle name="Comma 6 24 8" xfId="3534" xr:uid="{00000000-0005-0000-0000-0000890C0000}"/>
    <cellStyle name="Comma 6 24 9" xfId="3535" xr:uid="{00000000-0005-0000-0000-00008A0C0000}"/>
    <cellStyle name="Comma 6 25" xfId="401" xr:uid="{00000000-0005-0000-0000-00008B0C0000}"/>
    <cellStyle name="Comma 6 25 10" xfId="3536" xr:uid="{00000000-0005-0000-0000-00008C0C0000}"/>
    <cellStyle name="Comma 6 25 11" xfId="3537" xr:uid="{00000000-0005-0000-0000-00008D0C0000}"/>
    <cellStyle name="Comma 6 25 12" xfId="3538" xr:uid="{00000000-0005-0000-0000-00008E0C0000}"/>
    <cellStyle name="Comma 6 25 13" xfId="3539" xr:uid="{00000000-0005-0000-0000-00008F0C0000}"/>
    <cellStyle name="Comma 6 25 14" xfId="3540" xr:uid="{00000000-0005-0000-0000-0000900C0000}"/>
    <cellStyle name="Comma 6 25 15" xfId="3541" xr:uid="{00000000-0005-0000-0000-0000910C0000}"/>
    <cellStyle name="Comma 6 25 16" xfId="3542" xr:uid="{00000000-0005-0000-0000-0000920C0000}"/>
    <cellStyle name="Comma 6 25 17" xfId="3543" xr:uid="{00000000-0005-0000-0000-0000930C0000}"/>
    <cellStyle name="Comma 6 25 18" xfId="3544" xr:uid="{00000000-0005-0000-0000-0000940C0000}"/>
    <cellStyle name="Comma 6 25 19" xfId="3545" xr:uid="{00000000-0005-0000-0000-0000950C0000}"/>
    <cellStyle name="Comma 6 25 2" xfId="3546" xr:uid="{00000000-0005-0000-0000-0000960C0000}"/>
    <cellStyle name="Comma 6 25 20" xfId="3547" xr:uid="{00000000-0005-0000-0000-0000970C0000}"/>
    <cellStyle name="Comma 6 25 21" xfId="3548" xr:uid="{00000000-0005-0000-0000-0000980C0000}"/>
    <cellStyle name="Comma 6 25 3" xfId="3549" xr:uid="{00000000-0005-0000-0000-0000990C0000}"/>
    <cellStyle name="Comma 6 25 4" xfId="3550" xr:uid="{00000000-0005-0000-0000-00009A0C0000}"/>
    <cellStyle name="Comma 6 25 5" xfId="3551" xr:uid="{00000000-0005-0000-0000-00009B0C0000}"/>
    <cellStyle name="Comma 6 25 6" xfId="3552" xr:uid="{00000000-0005-0000-0000-00009C0C0000}"/>
    <cellStyle name="Comma 6 25 7" xfId="3553" xr:uid="{00000000-0005-0000-0000-00009D0C0000}"/>
    <cellStyle name="Comma 6 25 8" xfId="3554" xr:uid="{00000000-0005-0000-0000-00009E0C0000}"/>
    <cellStyle name="Comma 6 25 9" xfId="3555" xr:uid="{00000000-0005-0000-0000-00009F0C0000}"/>
    <cellStyle name="Comma 6 26" xfId="402" xr:uid="{00000000-0005-0000-0000-0000A00C0000}"/>
    <cellStyle name="Comma 6 26 10" xfId="3556" xr:uid="{00000000-0005-0000-0000-0000A10C0000}"/>
    <cellStyle name="Comma 6 26 11" xfId="3557" xr:uid="{00000000-0005-0000-0000-0000A20C0000}"/>
    <cellStyle name="Comma 6 26 12" xfId="3558" xr:uid="{00000000-0005-0000-0000-0000A30C0000}"/>
    <cellStyle name="Comma 6 26 13" xfId="3559" xr:uid="{00000000-0005-0000-0000-0000A40C0000}"/>
    <cellStyle name="Comma 6 26 14" xfId="3560" xr:uid="{00000000-0005-0000-0000-0000A50C0000}"/>
    <cellStyle name="Comma 6 26 15" xfId="3561" xr:uid="{00000000-0005-0000-0000-0000A60C0000}"/>
    <cellStyle name="Comma 6 26 16" xfId="3562" xr:uid="{00000000-0005-0000-0000-0000A70C0000}"/>
    <cellStyle name="Comma 6 26 17" xfId="3563" xr:uid="{00000000-0005-0000-0000-0000A80C0000}"/>
    <cellStyle name="Comma 6 26 18" xfId="3564" xr:uid="{00000000-0005-0000-0000-0000A90C0000}"/>
    <cellStyle name="Comma 6 26 19" xfId="3565" xr:uid="{00000000-0005-0000-0000-0000AA0C0000}"/>
    <cellStyle name="Comma 6 26 2" xfId="3566" xr:uid="{00000000-0005-0000-0000-0000AB0C0000}"/>
    <cellStyle name="Comma 6 26 20" xfId="3567" xr:uid="{00000000-0005-0000-0000-0000AC0C0000}"/>
    <cellStyle name="Comma 6 26 21" xfId="3568" xr:uid="{00000000-0005-0000-0000-0000AD0C0000}"/>
    <cellStyle name="Comma 6 26 3" xfId="3569" xr:uid="{00000000-0005-0000-0000-0000AE0C0000}"/>
    <cellStyle name="Comma 6 26 4" xfId="3570" xr:uid="{00000000-0005-0000-0000-0000AF0C0000}"/>
    <cellStyle name="Comma 6 26 5" xfId="3571" xr:uid="{00000000-0005-0000-0000-0000B00C0000}"/>
    <cellStyle name="Comma 6 26 6" xfId="3572" xr:uid="{00000000-0005-0000-0000-0000B10C0000}"/>
    <cellStyle name="Comma 6 26 7" xfId="3573" xr:uid="{00000000-0005-0000-0000-0000B20C0000}"/>
    <cellStyle name="Comma 6 26 8" xfId="3574" xr:uid="{00000000-0005-0000-0000-0000B30C0000}"/>
    <cellStyle name="Comma 6 26 9" xfId="3575" xr:uid="{00000000-0005-0000-0000-0000B40C0000}"/>
    <cellStyle name="Comma 6 27" xfId="403" xr:uid="{00000000-0005-0000-0000-0000B50C0000}"/>
    <cellStyle name="Comma 6 27 10" xfId="3576" xr:uid="{00000000-0005-0000-0000-0000B60C0000}"/>
    <cellStyle name="Comma 6 27 11" xfId="3577" xr:uid="{00000000-0005-0000-0000-0000B70C0000}"/>
    <cellStyle name="Comma 6 27 12" xfId="3578" xr:uid="{00000000-0005-0000-0000-0000B80C0000}"/>
    <cellStyle name="Comma 6 27 13" xfId="3579" xr:uid="{00000000-0005-0000-0000-0000B90C0000}"/>
    <cellStyle name="Comma 6 27 14" xfId="3580" xr:uid="{00000000-0005-0000-0000-0000BA0C0000}"/>
    <cellStyle name="Comma 6 27 15" xfId="3581" xr:uid="{00000000-0005-0000-0000-0000BB0C0000}"/>
    <cellStyle name="Comma 6 27 16" xfId="3582" xr:uid="{00000000-0005-0000-0000-0000BC0C0000}"/>
    <cellStyle name="Comma 6 27 17" xfId="3583" xr:uid="{00000000-0005-0000-0000-0000BD0C0000}"/>
    <cellStyle name="Comma 6 27 18" xfId="3584" xr:uid="{00000000-0005-0000-0000-0000BE0C0000}"/>
    <cellStyle name="Comma 6 27 19" xfId="3585" xr:uid="{00000000-0005-0000-0000-0000BF0C0000}"/>
    <cellStyle name="Comma 6 27 2" xfId="3586" xr:uid="{00000000-0005-0000-0000-0000C00C0000}"/>
    <cellStyle name="Comma 6 27 20" xfId="3587" xr:uid="{00000000-0005-0000-0000-0000C10C0000}"/>
    <cellStyle name="Comma 6 27 21" xfId="3588" xr:uid="{00000000-0005-0000-0000-0000C20C0000}"/>
    <cellStyle name="Comma 6 27 3" xfId="3589" xr:uid="{00000000-0005-0000-0000-0000C30C0000}"/>
    <cellStyle name="Comma 6 27 4" xfId="3590" xr:uid="{00000000-0005-0000-0000-0000C40C0000}"/>
    <cellStyle name="Comma 6 27 5" xfId="3591" xr:uid="{00000000-0005-0000-0000-0000C50C0000}"/>
    <cellStyle name="Comma 6 27 6" xfId="3592" xr:uid="{00000000-0005-0000-0000-0000C60C0000}"/>
    <cellStyle name="Comma 6 27 7" xfId="3593" xr:uid="{00000000-0005-0000-0000-0000C70C0000}"/>
    <cellStyle name="Comma 6 27 8" xfId="3594" xr:uid="{00000000-0005-0000-0000-0000C80C0000}"/>
    <cellStyle name="Comma 6 27 9" xfId="3595" xr:uid="{00000000-0005-0000-0000-0000C90C0000}"/>
    <cellStyle name="Comma 6 28" xfId="404" xr:uid="{00000000-0005-0000-0000-0000CA0C0000}"/>
    <cellStyle name="Comma 6 28 10" xfId="3596" xr:uid="{00000000-0005-0000-0000-0000CB0C0000}"/>
    <cellStyle name="Comma 6 28 11" xfId="3597" xr:uid="{00000000-0005-0000-0000-0000CC0C0000}"/>
    <cellStyle name="Comma 6 28 12" xfId="3598" xr:uid="{00000000-0005-0000-0000-0000CD0C0000}"/>
    <cellStyle name="Comma 6 28 13" xfId="3599" xr:uid="{00000000-0005-0000-0000-0000CE0C0000}"/>
    <cellStyle name="Comma 6 28 14" xfId="3600" xr:uid="{00000000-0005-0000-0000-0000CF0C0000}"/>
    <cellStyle name="Comma 6 28 15" xfId="3601" xr:uid="{00000000-0005-0000-0000-0000D00C0000}"/>
    <cellStyle name="Comma 6 28 16" xfId="3602" xr:uid="{00000000-0005-0000-0000-0000D10C0000}"/>
    <cellStyle name="Comma 6 28 17" xfId="3603" xr:uid="{00000000-0005-0000-0000-0000D20C0000}"/>
    <cellStyle name="Comma 6 28 18" xfId="3604" xr:uid="{00000000-0005-0000-0000-0000D30C0000}"/>
    <cellStyle name="Comma 6 28 19" xfId="3605" xr:uid="{00000000-0005-0000-0000-0000D40C0000}"/>
    <cellStyle name="Comma 6 28 2" xfId="3606" xr:uid="{00000000-0005-0000-0000-0000D50C0000}"/>
    <cellStyle name="Comma 6 28 20" xfId="3607" xr:uid="{00000000-0005-0000-0000-0000D60C0000}"/>
    <cellStyle name="Comma 6 28 21" xfId="3608" xr:uid="{00000000-0005-0000-0000-0000D70C0000}"/>
    <cellStyle name="Comma 6 28 3" xfId="3609" xr:uid="{00000000-0005-0000-0000-0000D80C0000}"/>
    <cellStyle name="Comma 6 28 4" xfId="3610" xr:uid="{00000000-0005-0000-0000-0000D90C0000}"/>
    <cellStyle name="Comma 6 28 5" xfId="3611" xr:uid="{00000000-0005-0000-0000-0000DA0C0000}"/>
    <cellStyle name="Comma 6 28 6" xfId="3612" xr:uid="{00000000-0005-0000-0000-0000DB0C0000}"/>
    <cellStyle name="Comma 6 28 7" xfId="3613" xr:uid="{00000000-0005-0000-0000-0000DC0C0000}"/>
    <cellStyle name="Comma 6 28 8" xfId="3614" xr:uid="{00000000-0005-0000-0000-0000DD0C0000}"/>
    <cellStyle name="Comma 6 28 9" xfId="3615" xr:uid="{00000000-0005-0000-0000-0000DE0C0000}"/>
    <cellStyle name="Comma 6 29" xfId="405" xr:uid="{00000000-0005-0000-0000-0000DF0C0000}"/>
    <cellStyle name="Comma 6 29 10" xfId="3616" xr:uid="{00000000-0005-0000-0000-0000E00C0000}"/>
    <cellStyle name="Comma 6 29 11" xfId="3617" xr:uid="{00000000-0005-0000-0000-0000E10C0000}"/>
    <cellStyle name="Comma 6 29 12" xfId="3618" xr:uid="{00000000-0005-0000-0000-0000E20C0000}"/>
    <cellStyle name="Comma 6 29 13" xfId="3619" xr:uid="{00000000-0005-0000-0000-0000E30C0000}"/>
    <cellStyle name="Comma 6 29 14" xfId="3620" xr:uid="{00000000-0005-0000-0000-0000E40C0000}"/>
    <cellStyle name="Comma 6 29 15" xfId="3621" xr:uid="{00000000-0005-0000-0000-0000E50C0000}"/>
    <cellStyle name="Comma 6 29 16" xfId="3622" xr:uid="{00000000-0005-0000-0000-0000E60C0000}"/>
    <cellStyle name="Comma 6 29 17" xfId="3623" xr:uid="{00000000-0005-0000-0000-0000E70C0000}"/>
    <cellStyle name="Comma 6 29 18" xfId="3624" xr:uid="{00000000-0005-0000-0000-0000E80C0000}"/>
    <cellStyle name="Comma 6 29 19" xfId="3625" xr:uid="{00000000-0005-0000-0000-0000E90C0000}"/>
    <cellStyle name="Comma 6 29 2" xfId="3626" xr:uid="{00000000-0005-0000-0000-0000EA0C0000}"/>
    <cellStyle name="Comma 6 29 20" xfId="3627" xr:uid="{00000000-0005-0000-0000-0000EB0C0000}"/>
    <cellStyle name="Comma 6 29 21" xfId="3628" xr:uid="{00000000-0005-0000-0000-0000EC0C0000}"/>
    <cellStyle name="Comma 6 29 3" xfId="3629" xr:uid="{00000000-0005-0000-0000-0000ED0C0000}"/>
    <cellStyle name="Comma 6 29 4" xfId="3630" xr:uid="{00000000-0005-0000-0000-0000EE0C0000}"/>
    <cellStyle name="Comma 6 29 5" xfId="3631" xr:uid="{00000000-0005-0000-0000-0000EF0C0000}"/>
    <cellStyle name="Comma 6 29 6" xfId="3632" xr:uid="{00000000-0005-0000-0000-0000F00C0000}"/>
    <cellStyle name="Comma 6 29 7" xfId="3633" xr:uid="{00000000-0005-0000-0000-0000F10C0000}"/>
    <cellStyle name="Comma 6 29 8" xfId="3634" xr:uid="{00000000-0005-0000-0000-0000F20C0000}"/>
    <cellStyle name="Comma 6 29 9" xfId="3635" xr:uid="{00000000-0005-0000-0000-0000F30C0000}"/>
    <cellStyle name="Comma 6 3" xfId="406" xr:uid="{00000000-0005-0000-0000-0000F40C0000}"/>
    <cellStyle name="Comma 6 3 10" xfId="3636" xr:uid="{00000000-0005-0000-0000-0000F50C0000}"/>
    <cellStyle name="Comma 6 3 11" xfId="3637" xr:uid="{00000000-0005-0000-0000-0000F60C0000}"/>
    <cellStyle name="Comma 6 3 12" xfId="3638" xr:uid="{00000000-0005-0000-0000-0000F70C0000}"/>
    <cellStyle name="Comma 6 3 13" xfId="3639" xr:uid="{00000000-0005-0000-0000-0000F80C0000}"/>
    <cellStyle name="Comma 6 3 14" xfId="3640" xr:uid="{00000000-0005-0000-0000-0000F90C0000}"/>
    <cellStyle name="Comma 6 3 15" xfId="3641" xr:uid="{00000000-0005-0000-0000-0000FA0C0000}"/>
    <cellStyle name="Comma 6 3 16" xfId="3642" xr:uid="{00000000-0005-0000-0000-0000FB0C0000}"/>
    <cellStyle name="Comma 6 3 17" xfId="3643" xr:uid="{00000000-0005-0000-0000-0000FC0C0000}"/>
    <cellStyle name="Comma 6 3 18" xfId="3644" xr:uid="{00000000-0005-0000-0000-0000FD0C0000}"/>
    <cellStyle name="Comma 6 3 19" xfId="3645" xr:uid="{00000000-0005-0000-0000-0000FE0C0000}"/>
    <cellStyle name="Comma 6 3 2" xfId="3646" xr:uid="{00000000-0005-0000-0000-0000FF0C0000}"/>
    <cellStyle name="Comma 6 3 20" xfId="3647" xr:uid="{00000000-0005-0000-0000-0000000D0000}"/>
    <cellStyle name="Comma 6 3 21" xfId="3648" xr:uid="{00000000-0005-0000-0000-0000010D0000}"/>
    <cellStyle name="Comma 6 3 3" xfId="3649" xr:uid="{00000000-0005-0000-0000-0000020D0000}"/>
    <cellStyle name="Comma 6 3 4" xfId="3650" xr:uid="{00000000-0005-0000-0000-0000030D0000}"/>
    <cellStyle name="Comma 6 3 5" xfId="3651" xr:uid="{00000000-0005-0000-0000-0000040D0000}"/>
    <cellStyle name="Comma 6 3 6" xfId="3652" xr:uid="{00000000-0005-0000-0000-0000050D0000}"/>
    <cellStyle name="Comma 6 3 7" xfId="3653" xr:uid="{00000000-0005-0000-0000-0000060D0000}"/>
    <cellStyle name="Comma 6 3 8" xfId="3654" xr:uid="{00000000-0005-0000-0000-0000070D0000}"/>
    <cellStyle name="Comma 6 3 9" xfId="3655" xr:uid="{00000000-0005-0000-0000-0000080D0000}"/>
    <cellStyle name="Comma 6 30" xfId="407" xr:uid="{00000000-0005-0000-0000-0000090D0000}"/>
    <cellStyle name="Comma 6 30 10" xfId="3656" xr:uid="{00000000-0005-0000-0000-00000A0D0000}"/>
    <cellStyle name="Comma 6 30 11" xfId="3657" xr:uid="{00000000-0005-0000-0000-00000B0D0000}"/>
    <cellStyle name="Comma 6 30 12" xfId="3658" xr:uid="{00000000-0005-0000-0000-00000C0D0000}"/>
    <cellStyle name="Comma 6 30 13" xfId="3659" xr:uid="{00000000-0005-0000-0000-00000D0D0000}"/>
    <cellStyle name="Comma 6 30 14" xfId="3660" xr:uid="{00000000-0005-0000-0000-00000E0D0000}"/>
    <cellStyle name="Comma 6 30 15" xfId="3661" xr:uid="{00000000-0005-0000-0000-00000F0D0000}"/>
    <cellStyle name="Comma 6 30 16" xfId="3662" xr:uid="{00000000-0005-0000-0000-0000100D0000}"/>
    <cellStyle name="Comma 6 30 17" xfId="3663" xr:uid="{00000000-0005-0000-0000-0000110D0000}"/>
    <cellStyle name="Comma 6 30 18" xfId="3664" xr:uid="{00000000-0005-0000-0000-0000120D0000}"/>
    <cellStyle name="Comma 6 30 19" xfId="3665" xr:uid="{00000000-0005-0000-0000-0000130D0000}"/>
    <cellStyle name="Comma 6 30 2" xfId="3666" xr:uid="{00000000-0005-0000-0000-0000140D0000}"/>
    <cellStyle name="Comma 6 30 20" xfId="3667" xr:uid="{00000000-0005-0000-0000-0000150D0000}"/>
    <cellStyle name="Comma 6 30 21" xfId="3668" xr:uid="{00000000-0005-0000-0000-0000160D0000}"/>
    <cellStyle name="Comma 6 30 3" xfId="3669" xr:uid="{00000000-0005-0000-0000-0000170D0000}"/>
    <cellStyle name="Comma 6 30 4" xfId="3670" xr:uid="{00000000-0005-0000-0000-0000180D0000}"/>
    <cellStyle name="Comma 6 30 5" xfId="3671" xr:uid="{00000000-0005-0000-0000-0000190D0000}"/>
    <cellStyle name="Comma 6 30 6" xfId="3672" xr:uid="{00000000-0005-0000-0000-00001A0D0000}"/>
    <cellStyle name="Comma 6 30 7" xfId="3673" xr:uid="{00000000-0005-0000-0000-00001B0D0000}"/>
    <cellStyle name="Comma 6 30 8" xfId="3674" xr:uid="{00000000-0005-0000-0000-00001C0D0000}"/>
    <cellStyle name="Comma 6 30 9" xfId="3675" xr:uid="{00000000-0005-0000-0000-00001D0D0000}"/>
    <cellStyle name="Comma 6 31" xfId="408" xr:uid="{00000000-0005-0000-0000-00001E0D0000}"/>
    <cellStyle name="Comma 6 31 10" xfId="3676" xr:uid="{00000000-0005-0000-0000-00001F0D0000}"/>
    <cellStyle name="Comma 6 31 11" xfId="3677" xr:uid="{00000000-0005-0000-0000-0000200D0000}"/>
    <cellStyle name="Comma 6 31 12" xfId="3678" xr:uid="{00000000-0005-0000-0000-0000210D0000}"/>
    <cellStyle name="Comma 6 31 13" xfId="3679" xr:uid="{00000000-0005-0000-0000-0000220D0000}"/>
    <cellStyle name="Comma 6 31 14" xfId="3680" xr:uid="{00000000-0005-0000-0000-0000230D0000}"/>
    <cellStyle name="Comma 6 31 15" xfId="3681" xr:uid="{00000000-0005-0000-0000-0000240D0000}"/>
    <cellStyle name="Comma 6 31 16" xfId="3682" xr:uid="{00000000-0005-0000-0000-0000250D0000}"/>
    <cellStyle name="Comma 6 31 17" xfId="3683" xr:uid="{00000000-0005-0000-0000-0000260D0000}"/>
    <cellStyle name="Comma 6 31 18" xfId="3684" xr:uid="{00000000-0005-0000-0000-0000270D0000}"/>
    <cellStyle name="Comma 6 31 19" xfId="3685" xr:uid="{00000000-0005-0000-0000-0000280D0000}"/>
    <cellStyle name="Comma 6 31 2" xfId="3686" xr:uid="{00000000-0005-0000-0000-0000290D0000}"/>
    <cellStyle name="Comma 6 31 20" xfId="3687" xr:uid="{00000000-0005-0000-0000-00002A0D0000}"/>
    <cellStyle name="Comma 6 31 21" xfId="3688" xr:uid="{00000000-0005-0000-0000-00002B0D0000}"/>
    <cellStyle name="Comma 6 31 3" xfId="3689" xr:uid="{00000000-0005-0000-0000-00002C0D0000}"/>
    <cellStyle name="Comma 6 31 4" xfId="3690" xr:uid="{00000000-0005-0000-0000-00002D0D0000}"/>
    <cellStyle name="Comma 6 31 5" xfId="3691" xr:uid="{00000000-0005-0000-0000-00002E0D0000}"/>
    <cellStyle name="Comma 6 31 6" xfId="3692" xr:uid="{00000000-0005-0000-0000-00002F0D0000}"/>
    <cellStyle name="Comma 6 31 7" xfId="3693" xr:uid="{00000000-0005-0000-0000-0000300D0000}"/>
    <cellStyle name="Comma 6 31 8" xfId="3694" xr:uid="{00000000-0005-0000-0000-0000310D0000}"/>
    <cellStyle name="Comma 6 31 9" xfId="3695" xr:uid="{00000000-0005-0000-0000-0000320D0000}"/>
    <cellStyle name="Comma 6 32" xfId="409" xr:uid="{00000000-0005-0000-0000-0000330D0000}"/>
    <cellStyle name="Comma 6 32 10" xfId="3696" xr:uid="{00000000-0005-0000-0000-0000340D0000}"/>
    <cellStyle name="Comma 6 32 11" xfId="3697" xr:uid="{00000000-0005-0000-0000-0000350D0000}"/>
    <cellStyle name="Comma 6 32 12" xfId="3698" xr:uid="{00000000-0005-0000-0000-0000360D0000}"/>
    <cellStyle name="Comma 6 32 13" xfId="3699" xr:uid="{00000000-0005-0000-0000-0000370D0000}"/>
    <cellStyle name="Comma 6 32 14" xfId="3700" xr:uid="{00000000-0005-0000-0000-0000380D0000}"/>
    <cellStyle name="Comma 6 32 15" xfId="3701" xr:uid="{00000000-0005-0000-0000-0000390D0000}"/>
    <cellStyle name="Comma 6 32 16" xfId="3702" xr:uid="{00000000-0005-0000-0000-00003A0D0000}"/>
    <cellStyle name="Comma 6 32 17" xfId="3703" xr:uid="{00000000-0005-0000-0000-00003B0D0000}"/>
    <cellStyle name="Comma 6 32 18" xfId="3704" xr:uid="{00000000-0005-0000-0000-00003C0D0000}"/>
    <cellStyle name="Comma 6 32 19" xfId="3705" xr:uid="{00000000-0005-0000-0000-00003D0D0000}"/>
    <cellStyle name="Comma 6 32 2" xfId="3706" xr:uid="{00000000-0005-0000-0000-00003E0D0000}"/>
    <cellStyle name="Comma 6 32 20" xfId="3707" xr:uid="{00000000-0005-0000-0000-00003F0D0000}"/>
    <cellStyle name="Comma 6 32 21" xfId="3708" xr:uid="{00000000-0005-0000-0000-0000400D0000}"/>
    <cellStyle name="Comma 6 32 3" xfId="3709" xr:uid="{00000000-0005-0000-0000-0000410D0000}"/>
    <cellStyle name="Comma 6 32 4" xfId="3710" xr:uid="{00000000-0005-0000-0000-0000420D0000}"/>
    <cellStyle name="Comma 6 32 5" xfId="3711" xr:uid="{00000000-0005-0000-0000-0000430D0000}"/>
    <cellStyle name="Comma 6 32 6" xfId="3712" xr:uid="{00000000-0005-0000-0000-0000440D0000}"/>
    <cellStyle name="Comma 6 32 7" xfId="3713" xr:uid="{00000000-0005-0000-0000-0000450D0000}"/>
    <cellStyle name="Comma 6 32 8" xfId="3714" xr:uid="{00000000-0005-0000-0000-0000460D0000}"/>
    <cellStyle name="Comma 6 32 9" xfId="3715" xr:uid="{00000000-0005-0000-0000-0000470D0000}"/>
    <cellStyle name="Comma 6 33" xfId="410" xr:uid="{00000000-0005-0000-0000-0000480D0000}"/>
    <cellStyle name="Comma 6 33 10" xfId="3716" xr:uid="{00000000-0005-0000-0000-0000490D0000}"/>
    <cellStyle name="Comma 6 33 11" xfId="3717" xr:uid="{00000000-0005-0000-0000-00004A0D0000}"/>
    <cellStyle name="Comma 6 33 12" xfId="3718" xr:uid="{00000000-0005-0000-0000-00004B0D0000}"/>
    <cellStyle name="Comma 6 33 13" xfId="3719" xr:uid="{00000000-0005-0000-0000-00004C0D0000}"/>
    <cellStyle name="Comma 6 33 14" xfId="3720" xr:uid="{00000000-0005-0000-0000-00004D0D0000}"/>
    <cellStyle name="Comma 6 33 15" xfId="3721" xr:uid="{00000000-0005-0000-0000-00004E0D0000}"/>
    <cellStyle name="Comma 6 33 16" xfId="3722" xr:uid="{00000000-0005-0000-0000-00004F0D0000}"/>
    <cellStyle name="Comma 6 33 17" xfId="3723" xr:uid="{00000000-0005-0000-0000-0000500D0000}"/>
    <cellStyle name="Comma 6 33 18" xfId="3724" xr:uid="{00000000-0005-0000-0000-0000510D0000}"/>
    <cellStyle name="Comma 6 33 19" xfId="3725" xr:uid="{00000000-0005-0000-0000-0000520D0000}"/>
    <cellStyle name="Comma 6 33 2" xfId="3726" xr:uid="{00000000-0005-0000-0000-0000530D0000}"/>
    <cellStyle name="Comma 6 33 20" xfId="3727" xr:uid="{00000000-0005-0000-0000-0000540D0000}"/>
    <cellStyle name="Comma 6 33 21" xfId="3728" xr:uid="{00000000-0005-0000-0000-0000550D0000}"/>
    <cellStyle name="Comma 6 33 3" xfId="3729" xr:uid="{00000000-0005-0000-0000-0000560D0000}"/>
    <cellStyle name="Comma 6 33 4" xfId="3730" xr:uid="{00000000-0005-0000-0000-0000570D0000}"/>
    <cellStyle name="Comma 6 33 5" xfId="3731" xr:uid="{00000000-0005-0000-0000-0000580D0000}"/>
    <cellStyle name="Comma 6 33 6" xfId="3732" xr:uid="{00000000-0005-0000-0000-0000590D0000}"/>
    <cellStyle name="Comma 6 33 7" xfId="3733" xr:uid="{00000000-0005-0000-0000-00005A0D0000}"/>
    <cellStyle name="Comma 6 33 8" xfId="3734" xr:uid="{00000000-0005-0000-0000-00005B0D0000}"/>
    <cellStyle name="Comma 6 33 9" xfId="3735" xr:uid="{00000000-0005-0000-0000-00005C0D0000}"/>
    <cellStyle name="Comma 6 34" xfId="411" xr:uid="{00000000-0005-0000-0000-00005D0D0000}"/>
    <cellStyle name="Comma 6 34 10" xfId="3736" xr:uid="{00000000-0005-0000-0000-00005E0D0000}"/>
    <cellStyle name="Comma 6 34 11" xfId="3737" xr:uid="{00000000-0005-0000-0000-00005F0D0000}"/>
    <cellStyle name="Comma 6 34 12" xfId="3738" xr:uid="{00000000-0005-0000-0000-0000600D0000}"/>
    <cellStyle name="Comma 6 34 13" xfId="3739" xr:uid="{00000000-0005-0000-0000-0000610D0000}"/>
    <cellStyle name="Comma 6 34 14" xfId="3740" xr:uid="{00000000-0005-0000-0000-0000620D0000}"/>
    <cellStyle name="Comma 6 34 15" xfId="3741" xr:uid="{00000000-0005-0000-0000-0000630D0000}"/>
    <cellStyle name="Comma 6 34 16" xfId="3742" xr:uid="{00000000-0005-0000-0000-0000640D0000}"/>
    <cellStyle name="Comma 6 34 17" xfId="3743" xr:uid="{00000000-0005-0000-0000-0000650D0000}"/>
    <cellStyle name="Comma 6 34 18" xfId="3744" xr:uid="{00000000-0005-0000-0000-0000660D0000}"/>
    <cellStyle name="Comma 6 34 19" xfId="3745" xr:uid="{00000000-0005-0000-0000-0000670D0000}"/>
    <cellStyle name="Comma 6 34 2" xfId="3746" xr:uid="{00000000-0005-0000-0000-0000680D0000}"/>
    <cellStyle name="Comma 6 34 20" xfId="3747" xr:uid="{00000000-0005-0000-0000-0000690D0000}"/>
    <cellStyle name="Comma 6 34 21" xfId="3748" xr:uid="{00000000-0005-0000-0000-00006A0D0000}"/>
    <cellStyle name="Comma 6 34 3" xfId="3749" xr:uid="{00000000-0005-0000-0000-00006B0D0000}"/>
    <cellStyle name="Comma 6 34 4" xfId="3750" xr:uid="{00000000-0005-0000-0000-00006C0D0000}"/>
    <cellStyle name="Comma 6 34 5" xfId="3751" xr:uid="{00000000-0005-0000-0000-00006D0D0000}"/>
    <cellStyle name="Comma 6 34 6" xfId="3752" xr:uid="{00000000-0005-0000-0000-00006E0D0000}"/>
    <cellStyle name="Comma 6 34 7" xfId="3753" xr:uid="{00000000-0005-0000-0000-00006F0D0000}"/>
    <cellStyle name="Comma 6 34 8" xfId="3754" xr:uid="{00000000-0005-0000-0000-0000700D0000}"/>
    <cellStyle name="Comma 6 34 9" xfId="3755" xr:uid="{00000000-0005-0000-0000-0000710D0000}"/>
    <cellStyle name="Comma 6 35" xfId="412" xr:uid="{00000000-0005-0000-0000-0000720D0000}"/>
    <cellStyle name="Comma 6 35 10" xfId="3756" xr:uid="{00000000-0005-0000-0000-0000730D0000}"/>
    <cellStyle name="Comma 6 35 11" xfId="3757" xr:uid="{00000000-0005-0000-0000-0000740D0000}"/>
    <cellStyle name="Comma 6 35 12" xfId="3758" xr:uid="{00000000-0005-0000-0000-0000750D0000}"/>
    <cellStyle name="Comma 6 35 13" xfId="3759" xr:uid="{00000000-0005-0000-0000-0000760D0000}"/>
    <cellStyle name="Comma 6 35 14" xfId="3760" xr:uid="{00000000-0005-0000-0000-0000770D0000}"/>
    <cellStyle name="Comma 6 35 15" xfId="3761" xr:uid="{00000000-0005-0000-0000-0000780D0000}"/>
    <cellStyle name="Comma 6 35 16" xfId="3762" xr:uid="{00000000-0005-0000-0000-0000790D0000}"/>
    <cellStyle name="Comma 6 35 17" xfId="3763" xr:uid="{00000000-0005-0000-0000-00007A0D0000}"/>
    <cellStyle name="Comma 6 35 18" xfId="3764" xr:uid="{00000000-0005-0000-0000-00007B0D0000}"/>
    <cellStyle name="Comma 6 35 19" xfId="3765" xr:uid="{00000000-0005-0000-0000-00007C0D0000}"/>
    <cellStyle name="Comma 6 35 2" xfId="3766" xr:uid="{00000000-0005-0000-0000-00007D0D0000}"/>
    <cellStyle name="Comma 6 35 20" xfId="3767" xr:uid="{00000000-0005-0000-0000-00007E0D0000}"/>
    <cellStyle name="Comma 6 35 21" xfId="3768" xr:uid="{00000000-0005-0000-0000-00007F0D0000}"/>
    <cellStyle name="Comma 6 35 3" xfId="3769" xr:uid="{00000000-0005-0000-0000-0000800D0000}"/>
    <cellStyle name="Comma 6 35 4" xfId="3770" xr:uid="{00000000-0005-0000-0000-0000810D0000}"/>
    <cellStyle name="Comma 6 35 5" xfId="3771" xr:uid="{00000000-0005-0000-0000-0000820D0000}"/>
    <cellStyle name="Comma 6 35 6" xfId="3772" xr:uid="{00000000-0005-0000-0000-0000830D0000}"/>
    <cellStyle name="Comma 6 35 7" xfId="3773" xr:uid="{00000000-0005-0000-0000-0000840D0000}"/>
    <cellStyle name="Comma 6 35 8" xfId="3774" xr:uid="{00000000-0005-0000-0000-0000850D0000}"/>
    <cellStyle name="Comma 6 35 9" xfId="3775" xr:uid="{00000000-0005-0000-0000-0000860D0000}"/>
    <cellStyle name="Comma 6 36" xfId="413" xr:uid="{00000000-0005-0000-0000-0000870D0000}"/>
    <cellStyle name="Comma 6 36 10" xfId="3776" xr:uid="{00000000-0005-0000-0000-0000880D0000}"/>
    <cellStyle name="Comma 6 36 11" xfId="3777" xr:uid="{00000000-0005-0000-0000-0000890D0000}"/>
    <cellStyle name="Comma 6 36 12" xfId="3778" xr:uid="{00000000-0005-0000-0000-00008A0D0000}"/>
    <cellStyle name="Comma 6 36 13" xfId="3779" xr:uid="{00000000-0005-0000-0000-00008B0D0000}"/>
    <cellStyle name="Comma 6 36 14" xfId="3780" xr:uid="{00000000-0005-0000-0000-00008C0D0000}"/>
    <cellStyle name="Comma 6 36 15" xfId="3781" xr:uid="{00000000-0005-0000-0000-00008D0D0000}"/>
    <cellStyle name="Comma 6 36 16" xfId="3782" xr:uid="{00000000-0005-0000-0000-00008E0D0000}"/>
    <cellStyle name="Comma 6 36 17" xfId="3783" xr:uid="{00000000-0005-0000-0000-00008F0D0000}"/>
    <cellStyle name="Comma 6 36 18" xfId="3784" xr:uid="{00000000-0005-0000-0000-0000900D0000}"/>
    <cellStyle name="Comma 6 36 19" xfId="3785" xr:uid="{00000000-0005-0000-0000-0000910D0000}"/>
    <cellStyle name="Comma 6 36 2" xfId="3786" xr:uid="{00000000-0005-0000-0000-0000920D0000}"/>
    <cellStyle name="Comma 6 36 20" xfId="3787" xr:uid="{00000000-0005-0000-0000-0000930D0000}"/>
    <cellStyle name="Comma 6 36 21" xfId="3788" xr:uid="{00000000-0005-0000-0000-0000940D0000}"/>
    <cellStyle name="Comma 6 36 3" xfId="3789" xr:uid="{00000000-0005-0000-0000-0000950D0000}"/>
    <cellStyle name="Comma 6 36 4" xfId="3790" xr:uid="{00000000-0005-0000-0000-0000960D0000}"/>
    <cellStyle name="Comma 6 36 5" xfId="3791" xr:uid="{00000000-0005-0000-0000-0000970D0000}"/>
    <cellStyle name="Comma 6 36 6" xfId="3792" xr:uid="{00000000-0005-0000-0000-0000980D0000}"/>
    <cellStyle name="Comma 6 36 7" xfId="3793" xr:uid="{00000000-0005-0000-0000-0000990D0000}"/>
    <cellStyle name="Comma 6 36 8" xfId="3794" xr:uid="{00000000-0005-0000-0000-00009A0D0000}"/>
    <cellStyle name="Comma 6 36 9" xfId="3795" xr:uid="{00000000-0005-0000-0000-00009B0D0000}"/>
    <cellStyle name="Comma 6 37" xfId="414" xr:uid="{00000000-0005-0000-0000-00009C0D0000}"/>
    <cellStyle name="Comma 6 37 10" xfId="3796" xr:uid="{00000000-0005-0000-0000-00009D0D0000}"/>
    <cellStyle name="Comma 6 37 11" xfId="3797" xr:uid="{00000000-0005-0000-0000-00009E0D0000}"/>
    <cellStyle name="Comma 6 37 12" xfId="3798" xr:uid="{00000000-0005-0000-0000-00009F0D0000}"/>
    <cellStyle name="Comma 6 37 13" xfId="3799" xr:uid="{00000000-0005-0000-0000-0000A00D0000}"/>
    <cellStyle name="Comma 6 37 14" xfId="3800" xr:uid="{00000000-0005-0000-0000-0000A10D0000}"/>
    <cellStyle name="Comma 6 37 15" xfId="3801" xr:uid="{00000000-0005-0000-0000-0000A20D0000}"/>
    <cellStyle name="Comma 6 37 16" xfId="3802" xr:uid="{00000000-0005-0000-0000-0000A30D0000}"/>
    <cellStyle name="Comma 6 37 17" xfId="3803" xr:uid="{00000000-0005-0000-0000-0000A40D0000}"/>
    <cellStyle name="Comma 6 37 18" xfId="3804" xr:uid="{00000000-0005-0000-0000-0000A50D0000}"/>
    <cellStyle name="Comma 6 37 19" xfId="3805" xr:uid="{00000000-0005-0000-0000-0000A60D0000}"/>
    <cellStyle name="Comma 6 37 2" xfId="3806" xr:uid="{00000000-0005-0000-0000-0000A70D0000}"/>
    <cellStyle name="Comma 6 37 20" xfId="3807" xr:uid="{00000000-0005-0000-0000-0000A80D0000}"/>
    <cellStyle name="Comma 6 37 21" xfId="3808" xr:uid="{00000000-0005-0000-0000-0000A90D0000}"/>
    <cellStyle name="Comma 6 37 3" xfId="3809" xr:uid="{00000000-0005-0000-0000-0000AA0D0000}"/>
    <cellStyle name="Comma 6 37 4" xfId="3810" xr:uid="{00000000-0005-0000-0000-0000AB0D0000}"/>
    <cellStyle name="Comma 6 37 5" xfId="3811" xr:uid="{00000000-0005-0000-0000-0000AC0D0000}"/>
    <cellStyle name="Comma 6 37 6" xfId="3812" xr:uid="{00000000-0005-0000-0000-0000AD0D0000}"/>
    <cellStyle name="Comma 6 37 7" xfId="3813" xr:uid="{00000000-0005-0000-0000-0000AE0D0000}"/>
    <cellStyle name="Comma 6 37 8" xfId="3814" xr:uid="{00000000-0005-0000-0000-0000AF0D0000}"/>
    <cellStyle name="Comma 6 37 9" xfId="3815" xr:uid="{00000000-0005-0000-0000-0000B00D0000}"/>
    <cellStyle name="Comma 6 38" xfId="415" xr:uid="{00000000-0005-0000-0000-0000B10D0000}"/>
    <cellStyle name="Comma 6 38 10" xfId="3816" xr:uid="{00000000-0005-0000-0000-0000B20D0000}"/>
    <cellStyle name="Comma 6 38 11" xfId="3817" xr:uid="{00000000-0005-0000-0000-0000B30D0000}"/>
    <cellStyle name="Comma 6 38 12" xfId="3818" xr:uid="{00000000-0005-0000-0000-0000B40D0000}"/>
    <cellStyle name="Comma 6 38 13" xfId="3819" xr:uid="{00000000-0005-0000-0000-0000B50D0000}"/>
    <cellStyle name="Comma 6 38 14" xfId="3820" xr:uid="{00000000-0005-0000-0000-0000B60D0000}"/>
    <cellStyle name="Comma 6 38 15" xfId="3821" xr:uid="{00000000-0005-0000-0000-0000B70D0000}"/>
    <cellStyle name="Comma 6 38 16" xfId="3822" xr:uid="{00000000-0005-0000-0000-0000B80D0000}"/>
    <cellStyle name="Comma 6 38 17" xfId="3823" xr:uid="{00000000-0005-0000-0000-0000B90D0000}"/>
    <cellStyle name="Comma 6 38 18" xfId="3824" xr:uid="{00000000-0005-0000-0000-0000BA0D0000}"/>
    <cellStyle name="Comma 6 38 19" xfId="3825" xr:uid="{00000000-0005-0000-0000-0000BB0D0000}"/>
    <cellStyle name="Comma 6 38 2" xfId="3826" xr:uid="{00000000-0005-0000-0000-0000BC0D0000}"/>
    <cellStyle name="Comma 6 38 20" xfId="3827" xr:uid="{00000000-0005-0000-0000-0000BD0D0000}"/>
    <cellStyle name="Comma 6 38 21" xfId="3828" xr:uid="{00000000-0005-0000-0000-0000BE0D0000}"/>
    <cellStyle name="Comma 6 38 3" xfId="3829" xr:uid="{00000000-0005-0000-0000-0000BF0D0000}"/>
    <cellStyle name="Comma 6 38 4" xfId="3830" xr:uid="{00000000-0005-0000-0000-0000C00D0000}"/>
    <cellStyle name="Comma 6 38 5" xfId="3831" xr:uid="{00000000-0005-0000-0000-0000C10D0000}"/>
    <cellStyle name="Comma 6 38 6" xfId="3832" xr:uid="{00000000-0005-0000-0000-0000C20D0000}"/>
    <cellStyle name="Comma 6 38 7" xfId="3833" xr:uid="{00000000-0005-0000-0000-0000C30D0000}"/>
    <cellStyle name="Comma 6 38 8" xfId="3834" xr:uid="{00000000-0005-0000-0000-0000C40D0000}"/>
    <cellStyle name="Comma 6 38 9" xfId="3835" xr:uid="{00000000-0005-0000-0000-0000C50D0000}"/>
    <cellStyle name="Comma 6 39" xfId="3836" xr:uid="{00000000-0005-0000-0000-0000C60D0000}"/>
    <cellStyle name="Comma 6 4" xfId="416" xr:uid="{00000000-0005-0000-0000-0000C70D0000}"/>
    <cellStyle name="Comma 6 4 10" xfId="3837" xr:uid="{00000000-0005-0000-0000-0000C80D0000}"/>
    <cellStyle name="Comma 6 4 11" xfId="3838" xr:uid="{00000000-0005-0000-0000-0000C90D0000}"/>
    <cellStyle name="Comma 6 4 12" xfId="3839" xr:uid="{00000000-0005-0000-0000-0000CA0D0000}"/>
    <cellStyle name="Comma 6 4 13" xfId="3840" xr:uid="{00000000-0005-0000-0000-0000CB0D0000}"/>
    <cellStyle name="Comma 6 4 14" xfId="3841" xr:uid="{00000000-0005-0000-0000-0000CC0D0000}"/>
    <cellStyle name="Comma 6 4 15" xfId="3842" xr:uid="{00000000-0005-0000-0000-0000CD0D0000}"/>
    <cellStyle name="Comma 6 4 16" xfId="3843" xr:uid="{00000000-0005-0000-0000-0000CE0D0000}"/>
    <cellStyle name="Comma 6 4 17" xfId="3844" xr:uid="{00000000-0005-0000-0000-0000CF0D0000}"/>
    <cellStyle name="Comma 6 4 18" xfId="3845" xr:uid="{00000000-0005-0000-0000-0000D00D0000}"/>
    <cellStyle name="Comma 6 4 19" xfId="3846" xr:uid="{00000000-0005-0000-0000-0000D10D0000}"/>
    <cellStyle name="Comma 6 4 2" xfId="3847" xr:uid="{00000000-0005-0000-0000-0000D20D0000}"/>
    <cellStyle name="Comma 6 4 20" xfId="3848" xr:uid="{00000000-0005-0000-0000-0000D30D0000}"/>
    <cellStyle name="Comma 6 4 21" xfId="3849" xr:uid="{00000000-0005-0000-0000-0000D40D0000}"/>
    <cellStyle name="Comma 6 4 3" xfId="3850" xr:uid="{00000000-0005-0000-0000-0000D50D0000}"/>
    <cellStyle name="Comma 6 4 4" xfId="3851" xr:uid="{00000000-0005-0000-0000-0000D60D0000}"/>
    <cellStyle name="Comma 6 4 5" xfId="3852" xr:uid="{00000000-0005-0000-0000-0000D70D0000}"/>
    <cellStyle name="Comma 6 4 6" xfId="3853" xr:uid="{00000000-0005-0000-0000-0000D80D0000}"/>
    <cellStyle name="Comma 6 4 7" xfId="3854" xr:uid="{00000000-0005-0000-0000-0000D90D0000}"/>
    <cellStyle name="Comma 6 4 8" xfId="3855" xr:uid="{00000000-0005-0000-0000-0000DA0D0000}"/>
    <cellStyle name="Comma 6 4 9" xfId="3856" xr:uid="{00000000-0005-0000-0000-0000DB0D0000}"/>
    <cellStyle name="Comma 6 40" xfId="3857" xr:uid="{00000000-0005-0000-0000-0000DC0D0000}"/>
    <cellStyle name="Comma 6 41" xfId="3858" xr:uid="{00000000-0005-0000-0000-0000DD0D0000}"/>
    <cellStyle name="Comma 6 42" xfId="3859" xr:uid="{00000000-0005-0000-0000-0000DE0D0000}"/>
    <cellStyle name="Comma 6 43" xfId="3860" xr:uid="{00000000-0005-0000-0000-0000DF0D0000}"/>
    <cellStyle name="Comma 6 44" xfId="3861" xr:uid="{00000000-0005-0000-0000-0000E00D0000}"/>
    <cellStyle name="Comma 6 45" xfId="3862" xr:uid="{00000000-0005-0000-0000-0000E10D0000}"/>
    <cellStyle name="Comma 6 46" xfId="3863" xr:uid="{00000000-0005-0000-0000-0000E20D0000}"/>
    <cellStyle name="Comma 6 47" xfId="3864" xr:uid="{00000000-0005-0000-0000-0000E30D0000}"/>
    <cellStyle name="Comma 6 48" xfId="3865" xr:uid="{00000000-0005-0000-0000-0000E40D0000}"/>
    <cellStyle name="Comma 6 49" xfId="3866" xr:uid="{00000000-0005-0000-0000-0000E50D0000}"/>
    <cellStyle name="Comma 6 5" xfId="417" xr:uid="{00000000-0005-0000-0000-0000E60D0000}"/>
    <cellStyle name="Comma 6 5 10" xfId="3867" xr:uid="{00000000-0005-0000-0000-0000E70D0000}"/>
    <cellStyle name="Comma 6 5 11" xfId="3868" xr:uid="{00000000-0005-0000-0000-0000E80D0000}"/>
    <cellStyle name="Comma 6 5 12" xfId="3869" xr:uid="{00000000-0005-0000-0000-0000E90D0000}"/>
    <cellStyle name="Comma 6 5 13" xfId="3870" xr:uid="{00000000-0005-0000-0000-0000EA0D0000}"/>
    <cellStyle name="Comma 6 5 14" xfId="3871" xr:uid="{00000000-0005-0000-0000-0000EB0D0000}"/>
    <cellStyle name="Comma 6 5 15" xfId="3872" xr:uid="{00000000-0005-0000-0000-0000EC0D0000}"/>
    <cellStyle name="Comma 6 5 16" xfId="3873" xr:uid="{00000000-0005-0000-0000-0000ED0D0000}"/>
    <cellStyle name="Comma 6 5 17" xfId="3874" xr:uid="{00000000-0005-0000-0000-0000EE0D0000}"/>
    <cellStyle name="Comma 6 5 18" xfId="3875" xr:uid="{00000000-0005-0000-0000-0000EF0D0000}"/>
    <cellStyle name="Comma 6 5 19" xfId="3876" xr:uid="{00000000-0005-0000-0000-0000F00D0000}"/>
    <cellStyle name="Comma 6 5 2" xfId="3877" xr:uid="{00000000-0005-0000-0000-0000F10D0000}"/>
    <cellStyle name="Comma 6 5 20" xfId="3878" xr:uid="{00000000-0005-0000-0000-0000F20D0000}"/>
    <cellStyle name="Comma 6 5 21" xfId="3879" xr:uid="{00000000-0005-0000-0000-0000F30D0000}"/>
    <cellStyle name="Comma 6 5 3" xfId="3880" xr:uid="{00000000-0005-0000-0000-0000F40D0000}"/>
    <cellStyle name="Comma 6 5 4" xfId="3881" xr:uid="{00000000-0005-0000-0000-0000F50D0000}"/>
    <cellStyle name="Comma 6 5 5" xfId="3882" xr:uid="{00000000-0005-0000-0000-0000F60D0000}"/>
    <cellStyle name="Comma 6 5 6" xfId="3883" xr:uid="{00000000-0005-0000-0000-0000F70D0000}"/>
    <cellStyle name="Comma 6 5 7" xfId="3884" xr:uid="{00000000-0005-0000-0000-0000F80D0000}"/>
    <cellStyle name="Comma 6 5 8" xfId="3885" xr:uid="{00000000-0005-0000-0000-0000F90D0000}"/>
    <cellStyle name="Comma 6 5 9" xfId="3886" xr:uid="{00000000-0005-0000-0000-0000FA0D0000}"/>
    <cellStyle name="Comma 6 50" xfId="3887" xr:uid="{00000000-0005-0000-0000-0000FB0D0000}"/>
    <cellStyle name="Comma 6 51" xfId="3888" xr:uid="{00000000-0005-0000-0000-0000FC0D0000}"/>
    <cellStyle name="Comma 6 52" xfId="3889" xr:uid="{00000000-0005-0000-0000-0000FD0D0000}"/>
    <cellStyle name="Comma 6 53" xfId="3890" xr:uid="{00000000-0005-0000-0000-0000FE0D0000}"/>
    <cellStyle name="Comma 6 54" xfId="3891" xr:uid="{00000000-0005-0000-0000-0000FF0D0000}"/>
    <cellStyle name="Comma 6 55" xfId="3892" xr:uid="{00000000-0005-0000-0000-0000000E0000}"/>
    <cellStyle name="Comma 6 56" xfId="3893" xr:uid="{00000000-0005-0000-0000-0000010E0000}"/>
    <cellStyle name="Comma 6 57" xfId="3894" xr:uid="{00000000-0005-0000-0000-0000020E0000}"/>
    <cellStyle name="Comma 6 58" xfId="3895" xr:uid="{00000000-0005-0000-0000-0000030E0000}"/>
    <cellStyle name="Comma 6 6" xfId="418" xr:uid="{00000000-0005-0000-0000-0000040E0000}"/>
    <cellStyle name="Comma 6 6 10" xfId="3896" xr:uid="{00000000-0005-0000-0000-0000050E0000}"/>
    <cellStyle name="Comma 6 6 11" xfId="3897" xr:uid="{00000000-0005-0000-0000-0000060E0000}"/>
    <cellStyle name="Comma 6 6 12" xfId="3898" xr:uid="{00000000-0005-0000-0000-0000070E0000}"/>
    <cellStyle name="Comma 6 6 13" xfId="3899" xr:uid="{00000000-0005-0000-0000-0000080E0000}"/>
    <cellStyle name="Comma 6 6 14" xfId="3900" xr:uid="{00000000-0005-0000-0000-0000090E0000}"/>
    <cellStyle name="Comma 6 6 15" xfId="3901" xr:uid="{00000000-0005-0000-0000-00000A0E0000}"/>
    <cellStyle name="Comma 6 6 16" xfId="3902" xr:uid="{00000000-0005-0000-0000-00000B0E0000}"/>
    <cellStyle name="Comma 6 6 17" xfId="3903" xr:uid="{00000000-0005-0000-0000-00000C0E0000}"/>
    <cellStyle name="Comma 6 6 18" xfId="3904" xr:uid="{00000000-0005-0000-0000-00000D0E0000}"/>
    <cellStyle name="Comma 6 6 19" xfId="3905" xr:uid="{00000000-0005-0000-0000-00000E0E0000}"/>
    <cellStyle name="Comma 6 6 2" xfId="3906" xr:uid="{00000000-0005-0000-0000-00000F0E0000}"/>
    <cellStyle name="Comma 6 6 20" xfId="3907" xr:uid="{00000000-0005-0000-0000-0000100E0000}"/>
    <cellStyle name="Comma 6 6 21" xfId="3908" xr:uid="{00000000-0005-0000-0000-0000110E0000}"/>
    <cellStyle name="Comma 6 6 3" xfId="3909" xr:uid="{00000000-0005-0000-0000-0000120E0000}"/>
    <cellStyle name="Comma 6 6 4" xfId="3910" xr:uid="{00000000-0005-0000-0000-0000130E0000}"/>
    <cellStyle name="Comma 6 6 5" xfId="3911" xr:uid="{00000000-0005-0000-0000-0000140E0000}"/>
    <cellStyle name="Comma 6 6 6" xfId="3912" xr:uid="{00000000-0005-0000-0000-0000150E0000}"/>
    <cellStyle name="Comma 6 6 7" xfId="3913" xr:uid="{00000000-0005-0000-0000-0000160E0000}"/>
    <cellStyle name="Comma 6 6 8" xfId="3914" xr:uid="{00000000-0005-0000-0000-0000170E0000}"/>
    <cellStyle name="Comma 6 6 9" xfId="3915" xr:uid="{00000000-0005-0000-0000-0000180E0000}"/>
    <cellStyle name="Comma 6 7" xfId="419" xr:uid="{00000000-0005-0000-0000-0000190E0000}"/>
    <cellStyle name="Comma 6 7 10" xfId="3916" xr:uid="{00000000-0005-0000-0000-00001A0E0000}"/>
    <cellStyle name="Comma 6 7 11" xfId="3917" xr:uid="{00000000-0005-0000-0000-00001B0E0000}"/>
    <cellStyle name="Comma 6 7 12" xfId="3918" xr:uid="{00000000-0005-0000-0000-00001C0E0000}"/>
    <cellStyle name="Comma 6 7 13" xfId="3919" xr:uid="{00000000-0005-0000-0000-00001D0E0000}"/>
    <cellStyle name="Comma 6 7 14" xfId="3920" xr:uid="{00000000-0005-0000-0000-00001E0E0000}"/>
    <cellStyle name="Comma 6 7 15" xfId="3921" xr:uid="{00000000-0005-0000-0000-00001F0E0000}"/>
    <cellStyle name="Comma 6 7 16" xfId="3922" xr:uid="{00000000-0005-0000-0000-0000200E0000}"/>
    <cellStyle name="Comma 6 7 17" xfId="3923" xr:uid="{00000000-0005-0000-0000-0000210E0000}"/>
    <cellStyle name="Comma 6 7 18" xfId="3924" xr:uid="{00000000-0005-0000-0000-0000220E0000}"/>
    <cellStyle name="Comma 6 7 19" xfId="3925" xr:uid="{00000000-0005-0000-0000-0000230E0000}"/>
    <cellStyle name="Comma 6 7 2" xfId="3926" xr:uid="{00000000-0005-0000-0000-0000240E0000}"/>
    <cellStyle name="Comma 6 7 20" xfId="3927" xr:uid="{00000000-0005-0000-0000-0000250E0000}"/>
    <cellStyle name="Comma 6 7 21" xfId="3928" xr:uid="{00000000-0005-0000-0000-0000260E0000}"/>
    <cellStyle name="Comma 6 7 3" xfId="3929" xr:uid="{00000000-0005-0000-0000-0000270E0000}"/>
    <cellStyle name="Comma 6 7 4" xfId="3930" xr:uid="{00000000-0005-0000-0000-0000280E0000}"/>
    <cellStyle name="Comma 6 7 5" xfId="3931" xr:uid="{00000000-0005-0000-0000-0000290E0000}"/>
    <cellStyle name="Comma 6 7 6" xfId="3932" xr:uid="{00000000-0005-0000-0000-00002A0E0000}"/>
    <cellStyle name="Comma 6 7 7" xfId="3933" xr:uid="{00000000-0005-0000-0000-00002B0E0000}"/>
    <cellStyle name="Comma 6 7 8" xfId="3934" xr:uid="{00000000-0005-0000-0000-00002C0E0000}"/>
    <cellStyle name="Comma 6 7 9" xfId="3935" xr:uid="{00000000-0005-0000-0000-00002D0E0000}"/>
    <cellStyle name="Comma 6 8" xfId="420" xr:uid="{00000000-0005-0000-0000-00002E0E0000}"/>
    <cellStyle name="Comma 6 8 10" xfId="3936" xr:uid="{00000000-0005-0000-0000-00002F0E0000}"/>
    <cellStyle name="Comma 6 8 11" xfId="3937" xr:uid="{00000000-0005-0000-0000-0000300E0000}"/>
    <cellStyle name="Comma 6 8 12" xfId="3938" xr:uid="{00000000-0005-0000-0000-0000310E0000}"/>
    <cellStyle name="Comma 6 8 13" xfId="3939" xr:uid="{00000000-0005-0000-0000-0000320E0000}"/>
    <cellStyle name="Comma 6 8 14" xfId="3940" xr:uid="{00000000-0005-0000-0000-0000330E0000}"/>
    <cellStyle name="Comma 6 8 15" xfId="3941" xr:uid="{00000000-0005-0000-0000-0000340E0000}"/>
    <cellStyle name="Comma 6 8 16" xfId="3942" xr:uid="{00000000-0005-0000-0000-0000350E0000}"/>
    <cellStyle name="Comma 6 8 17" xfId="3943" xr:uid="{00000000-0005-0000-0000-0000360E0000}"/>
    <cellStyle name="Comma 6 8 18" xfId="3944" xr:uid="{00000000-0005-0000-0000-0000370E0000}"/>
    <cellStyle name="Comma 6 8 19" xfId="3945" xr:uid="{00000000-0005-0000-0000-0000380E0000}"/>
    <cellStyle name="Comma 6 8 2" xfId="3946" xr:uid="{00000000-0005-0000-0000-0000390E0000}"/>
    <cellStyle name="Comma 6 8 20" xfId="3947" xr:uid="{00000000-0005-0000-0000-00003A0E0000}"/>
    <cellStyle name="Comma 6 8 21" xfId="3948" xr:uid="{00000000-0005-0000-0000-00003B0E0000}"/>
    <cellStyle name="Comma 6 8 3" xfId="3949" xr:uid="{00000000-0005-0000-0000-00003C0E0000}"/>
    <cellStyle name="Comma 6 8 4" xfId="3950" xr:uid="{00000000-0005-0000-0000-00003D0E0000}"/>
    <cellStyle name="Comma 6 8 5" xfId="3951" xr:uid="{00000000-0005-0000-0000-00003E0E0000}"/>
    <cellStyle name="Comma 6 8 6" xfId="3952" xr:uid="{00000000-0005-0000-0000-00003F0E0000}"/>
    <cellStyle name="Comma 6 8 7" xfId="3953" xr:uid="{00000000-0005-0000-0000-0000400E0000}"/>
    <cellStyle name="Comma 6 8 8" xfId="3954" xr:uid="{00000000-0005-0000-0000-0000410E0000}"/>
    <cellStyle name="Comma 6 8 9" xfId="3955" xr:uid="{00000000-0005-0000-0000-0000420E0000}"/>
    <cellStyle name="Comma 6 9" xfId="421" xr:uid="{00000000-0005-0000-0000-0000430E0000}"/>
    <cellStyle name="Comma 6 9 10" xfId="3956" xr:uid="{00000000-0005-0000-0000-0000440E0000}"/>
    <cellStyle name="Comma 6 9 11" xfId="3957" xr:uid="{00000000-0005-0000-0000-0000450E0000}"/>
    <cellStyle name="Comma 6 9 12" xfId="3958" xr:uid="{00000000-0005-0000-0000-0000460E0000}"/>
    <cellStyle name="Comma 6 9 13" xfId="3959" xr:uid="{00000000-0005-0000-0000-0000470E0000}"/>
    <cellStyle name="Comma 6 9 14" xfId="3960" xr:uid="{00000000-0005-0000-0000-0000480E0000}"/>
    <cellStyle name="Comma 6 9 15" xfId="3961" xr:uid="{00000000-0005-0000-0000-0000490E0000}"/>
    <cellStyle name="Comma 6 9 16" xfId="3962" xr:uid="{00000000-0005-0000-0000-00004A0E0000}"/>
    <cellStyle name="Comma 6 9 17" xfId="3963" xr:uid="{00000000-0005-0000-0000-00004B0E0000}"/>
    <cellStyle name="Comma 6 9 18" xfId="3964" xr:uid="{00000000-0005-0000-0000-00004C0E0000}"/>
    <cellStyle name="Comma 6 9 19" xfId="3965" xr:uid="{00000000-0005-0000-0000-00004D0E0000}"/>
    <cellStyle name="Comma 6 9 2" xfId="3966" xr:uid="{00000000-0005-0000-0000-00004E0E0000}"/>
    <cellStyle name="Comma 6 9 20" xfId="3967" xr:uid="{00000000-0005-0000-0000-00004F0E0000}"/>
    <cellStyle name="Comma 6 9 21" xfId="3968" xr:uid="{00000000-0005-0000-0000-0000500E0000}"/>
    <cellStyle name="Comma 6 9 3" xfId="3969" xr:uid="{00000000-0005-0000-0000-0000510E0000}"/>
    <cellStyle name="Comma 6 9 4" xfId="3970" xr:uid="{00000000-0005-0000-0000-0000520E0000}"/>
    <cellStyle name="Comma 6 9 5" xfId="3971" xr:uid="{00000000-0005-0000-0000-0000530E0000}"/>
    <cellStyle name="Comma 6 9 6" xfId="3972" xr:uid="{00000000-0005-0000-0000-0000540E0000}"/>
    <cellStyle name="Comma 6 9 7" xfId="3973" xr:uid="{00000000-0005-0000-0000-0000550E0000}"/>
    <cellStyle name="Comma 6 9 8" xfId="3974" xr:uid="{00000000-0005-0000-0000-0000560E0000}"/>
    <cellStyle name="Comma 6 9 9" xfId="3975" xr:uid="{00000000-0005-0000-0000-0000570E0000}"/>
    <cellStyle name="Comma 7" xfId="70" xr:uid="{00000000-0005-0000-0000-0000580E0000}"/>
    <cellStyle name="Comma 7 10" xfId="422" xr:uid="{00000000-0005-0000-0000-0000590E0000}"/>
    <cellStyle name="Comma 7 10 10" xfId="3976" xr:uid="{00000000-0005-0000-0000-00005A0E0000}"/>
    <cellStyle name="Comma 7 10 11" xfId="3977" xr:uid="{00000000-0005-0000-0000-00005B0E0000}"/>
    <cellStyle name="Comma 7 10 12" xfId="3978" xr:uid="{00000000-0005-0000-0000-00005C0E0000}"/>
    <cellStyle name="Comma 7 10 13" xfId="3979" xr:uid="{00000000-0005-0000-0000-00005D0E0000}"/>
    <cellStyle name="Comma 7 10 14" xfId="3980" xr:uid="{00000000-0005-0000-0000-00005E0E0000}"/>
    <cellStyle name="Comma 7 10 15" xfId="3981" xr:uid="{00000000-0005-0000-0000-00005F0E0000}"/>
    <cellStyle name="Comma 7 10 16" xfId="3982" xr:uid="{00000000-0005-0000-0000-0000600E0000}"/>
    <cellStyle name="Comma 7 10 17" xfId="3983" xr:uid="{00000000-0005-0000-0000-0000610E0000}"/>
    <cellStyle name="Comma 7 10 18" xfId="3984" xr:uid="{00000000-0005-0000-0000-0000620E0000}"/>
    <cellStyle name="Comma 7 10 19" xfId="3985" xr:uid="{00000000-0005-0000-0000-0000630E0000}"/>
    <cellStyle name="Comma 7 10 2" xfId="3986" xr:uid="{00000000-0005-0000-0000-0000640E0000}"/>
    <cellStyle name="Comma 7 10 20" xfId="3987" xr:uid="{00000000-0005-0000-0000-0000650E0000}"/>
    <cellStyle name="Comma 7 10 21" xfId="3988" xr:uid="{00000000-0005-0000-0000-0000660E0000}"/>
    <cellStyle name="Comma 7 10 3" xfId="3989" xr:uid="{00000000-0005-0000-0000-0000670E0000}"/>
    <cellStyle name="Comma 7 10 4" xfId="3990" xr:uid="{00000000-0005-0000-0000-0000680E0000}"/>
    <cellStyle name="Comma 7 10 5" xfId="3991" xr:uid="{00000000-0005-0000-0000-0000690E0000}"/>
    <cellStyle name="Comma 7 10 6" xfId="3992" xr:uid="{00000000-0005-0000-0000-00006A0E0000}"/>
    <cellStyle name="Comma 7 10 7" xfId="3993" xr:uid="{00000000-0005-0000-0000-00006B0E0000}"/>
    <cellStyle name="Comma 7 10 8" xfId="3994" xr:uid="{00000000-0005-0000-0000-00006C0E0000}"/>
    <cellStyle name="Comma 7 10 9" xfId="3995" xr:uid="{00000000-0005-0000-0000-00006D0E0000}"/>
    <cellStyle name="Comma 7 11" xfId="423" xr:uid="{00000000-0005-0000-0000-00006E0E0000}"/>
    <cellStyle name="Comma 7 11 10" xfId="3996" xr:uid="{00000000-0005-0000-0000-00006F0E0000}"/>
    <cellStyle name="Comma 7 11 11" xfId="3997" xr:uid="{00000000-0005-0000-0000-0000700E0000}"/>
    <cellStyle name="Comma 7 11 12" xfId="3998" xr:uid="{00000000-0005-0000-0000-0000710E0000}"/>
    <cellStyle name="Comma 7 11 13" xfId="3999" xr:uid="{00000000-0005-0000-0000-0000720E0000}"/>
    <cellStyle name="Comma 7 11 14" xfId="4000" xr:uid="{00000000-0005-0000-0000-0000730E0000}"/>
    <cellStyle name="Comma 7 11 15" xfId="4001" xr:uid="{00000000-0005-0000-0000-0000740E0000}"/>
    <cellStyle name="Comma 7 11 16" xfId="4002" xr:uid="{00000000-0005-0000-0000-0000750E0000}"/>
    <cellStyle name="Comma 7 11 17" xfId="4003" xr:uid="{00000000-0005-0000-0000-0000760E0000}"/>
    <cellStyle name="Comma 7 11 18" xfId="4004" xr:uid="{00000000-0005-0000-0000-0000770E0000}"/>
    <cellStyle name="Comma 7 11 19" xfId="4005" xr:uid="{00000000-0005-0000-0000-0000780E0000}"/>
    <cellStyle name="Comma 7 11 2" xfId="4006" xr:uid="{00000000-0005-0000-0000-0000790E0000}"/>
    <cellStyle name="Comma 7 11 20" xfId="4007" xr:uid="{00000000-0005-0000-0000-00007A0E0000}"/>
    <cellStyle name="Comma 7 11 21" xfId="4008" xr:uid="{00000000-0005-0000-0000-00007B0E0000}"/>
    <cellStyle name="Comma 7 11 3" xfId="4009" xr:uid="{00000000-0005-0000-0000-00007C0E0000}"/>
    <cellStyle name="Comma 7 11 4" xfId="4010" xr:uid="{00000000-0005-0000-0000-00007D0E0000}"/>
    <cellStyle name="Comma 7 11 5" xfId="4011" xr:uid="{00000000-0005-0000-0000-00007E0E0000}"/>
    <cellStyle name="Comma 7 11 6" xfId="4012" xr:uid="{00000000-0005-0000-0000-00007F0E0000}"/>
    <cellStyle name="Comma 7 11 7" xfId="4013" xr:uid="{00000000-0005-0000-0000-0000800E0000}"/>
    <cellStyle name="Comma 7 11 8" xfId="4014" xr:uid="{00000000-0005-0000-0000-0000810E0000}"/>
    <cellStyle name="Comma 7 11 9" xfId="4015" xr:uid="{00000000-0005-0000-0000-0000820E0000}"/>
    <cellStyle name="Comma 7 12" xfId="424" xr:uid="{00000000-0005-0000-0000-0000830E0000}"/>
    <cellStyle name="Comma 7 12 10" xfId="4016" xr:uid="{00000000-0005-0000-0000-0000840E0000}"/>
    <cellStyle name="Comma 7 12 11" xfId="4017" xr:uid="{00000000-0005-0000-0000-0000850E0000}"/>
    <cellStyle name="Comma 7 12 12" xfId="4018" xr:uid="{00000000-0005-0000-0000-0000860E0000}"/>
    <cellStyle name="Comma 7 12 13" xfId="4019" xr:uid="{00000000-0005-0000-0000-0000870E0000}"/>
    <cellStyle name="Comma 7 12 14" xfId="4020" xr:uid="{00000000-0005-0000-0000-0000880E0000}"/>
    <cellStyle name="Comma 7 12 15" xfId="4021" xr:uid="{00000000-0005-0000-0000-0000890E0000}"/>
    <cellStyle name="Comma 7 12 16" xfId="4022" xr:uid="{00000000-0005-0000-0000-00008A0E0000}"/>
    <cellStyle name="Comma 7 12 17" xfId="4023" xr:uid="{00000000-0005-0000-0000-00008B0E0000}"/>
    <cellStyle name="Comma 7 12 18" xfId="4024" xr:uid="{00000000-0005-0000-0000-00008C0E0000}"/>
    <cellStyle name="Comma 7 12 19" xfId="4025" xr:uid="{00000000-0005-0000-0000-00008D0E0000}"/>
    <cellStyle name="Comma 7 12 2" xfId="4026" xr:uid="{00000000-0005-0000-0000-00008E0E0000}"/>
    <cellStyle name="Comma 7 12 20" xfId="4027" xr:uid="{00000000-0005-0000-0000-00008F0E0000}"/>
    <cellStyle name="Comma 7 12 21" xfId="4028" xr:uid="{00000000-0005-0000-0000-0000900E0000}"/>
    <cellStyle name="Comma 7 12 3" xfId="4029" xr:uid="{00000000-0005-0000-0000-0000910E0000}"/>
    <cellStyle name="Comma 7 12 4" xfId="4030" xr:uid="{00000000-0005-0000-0000-0000920E0000}"/>
    <cellStyle name="Comma 7 12 5" xfId="4031" xr:uid="{00000000-0005-0000-0000-0000930E0000}"/>
    <cellStyle name="Comma 7 12 6" xfId="4032" xr:uid="{00000000-0005-0000-0000-0000940E0000}"/>
    <cellStyle name="Comma 7 12 7" xfId="4033" xr:uid="{00000000-0005-0000-0000-0000950E0000}"/>
    <cellStyle name="Comma 7 12 8" xfId="4034" xr:uid="{00000000-0005-0000-0000-0000960E0000}"/>
    <cellStyle name="Comma 7 12 9" xfId="4035" xr:uid="{00000000-0005-0000-0000-0000970E0000}"/>
    <cellStyle name="Comma 7 13" xfId="425" xr:uid="{00000000-0005-0000-0000-0000980E0000}"/>
    <cellStyle name="Comma 7 13 10" xfId="4036" xr:uid="{00000000-0005-0000-0000-0000990E0000}"/>
    <cellStyle name="Comma 7 13 11" xfId="4037" xr:uid="{00000000-0005-0000-0000-00009A0E0000}"/>
    <cellStyle name="Comma 7 13 12" xfId="4038" xr:uid="{00000000-0005-0000-0000-00009B0E0000}"/>
    <cellStyle name="Comma 7 13 13" xfId="4039" xr:uid="{00000000-0005-0000-0000-00009C0E0000}"/>
    <cellStyle name="Comma 7 13 14" xfId="4040" xr:uid="{00000000-0005-0000-0000-00009D0E0000}"/>
    <cellStyle name="Comma 7 13 15" xfId="4041" xr:uid="{00000000-0005-0000-0000-00009E0E0000}"/>
    <cellStyle name="Comma 7 13 16" xfId="4042" xr:uid="{00000000-0005-0000-0000-00009F0E0000}"/>
    <cellStyle name="Comma 7 13 17" xfId="4043" xr:uid="{00000000-0005-0000-0000-0000A00E0000}"/>
    <cellStyle name="Comma 7 13 18" xfId="4044" xr:uid="{00000000-0005-0000-0000-0000A10E0000}"/>
    <cellStyle name="Comma 7 13 19" xfId="4045" xr:uid="{00000000-0005-0000-0000-0000A20E0000}"/>
    <cellStyle name="Comma 7 13 2" xfId="4046" xr:uid="{00000000-0005-0000-0000-0000A30E0000}"/>
    <cellStyle name="Comma 7 13 20" xfId="4047" xr:uid="{00000000-0005-0000-0000-0000A40E0000}"/>
    <cellStyle name="Comma 7 13 21" xfId="4048" xr:uid="{00000000-0005-0000-0000-0000A50E0000}"/>
    <cellStyle name="Comma 7 13 3" xfId="4049" xr:uid="{00000000-0005-0000-0000-0000A60E0000}"/>
    <cellStyle name="Comma 7 13 4" xfId="4050" xr:uid="{00000000-0005-0000-0000-0000A70E0000}"/>
    <cellStyle name="Comma 7 13 5" xfId="4051" xr:uid="{00000000-0005-0000-0000-0000A80E0000}"/>
    <cellStyle name="Comma 7 13 6" xfId="4052" xr:uid="{00000000-0005-0000-0000-0000A90E0000}"/>
    <cellStyle name="Comma 7 13 7" xfId="4053" xr:uid="{00000000-0005-0000-0000-0000AA0E0000}"/>
    <cellStyle name="Comma 7 13 8" xfId="4054" xr:uid="{00000000-0005-0000-0000-0000AB0E0000}"/>
    <cellStyle name="Comma 7 13 9" xfId="4055" xr:uid="{00000000-0005-0000-0000-0000AC0E0000}"/>
    <cellStyle name="Comma 7 14" xfId="426" xr:uid="{00000000-0005-0000-0000-0000AD0E0000}"/>
    <cellStyle name="Comma 7 14 10" xfId="4056" xr:uid="{00000000-0005-0000-0000-0000AE0E0000}"/>
    <cellStyle name="Comma 7 14 11" xfId="4057" xr:uid="{00000000-0005-0000-0000-0000AF0E0000}"/>
    <cellStyle name="Comma 7 14 12" xfId="4058" xr:uid="{00000000-0005-0000-0000-0000B00E0000}"/>
    <cellStyle name="Comma 7 14 13" xfId="4059" xr:uid="{00000000-0005-0000-0000-0000B10E0000}"/>
    <cellStyle name="Comma 7 14 14" xfId="4060" xr:uid="{00000000-0005-0000-0000-0000B20E0000}"/>
    <cellStyle name="Comma 7 14 15" xfId="4061" xr:uid="{00000000-0005-0000-0000-0000B30E0000}"/>
    <cellStyle name="Comma 7 14 16" xfId="4062" xr:uid="{00000000-0005-0000-0000-0000B40E0000}"/>
    <cellStyle name="Comma 7 14 17" xfId="4063" xr:uid="{00000000-0005-0000-0000-0000B50E0000}"/>
    <cellStyle name="Comma 7 14 18" xfId="4064" xr:uid="{00000000-0005-0000-0000-0000B60E0000}"/>
    <cellStyle name="Comma 7 14 19" xfId="4065" xr:uid="{00000000-0005-0000-0000-0000B70E0000}"/>
    <cellStyle name="Comma 7 14 2" xfId="4066" xr:uid="{00000000-0005-0000-0000-0000B80E0000}"/>
    <cellStyle name="Comma 7 14 20" xfId="4067" xr:uid="{00000000-0005-0000-0000-0000B90E0000}"/>
    <cellStyle name="Comma 7 14 21" xfId="4068" xr:uid="{00000000-0005-0000-0000-0000BA0E0000}"/>
    <cellStyle name="Comma 7 14 3" xfId="4069" xr:uid="{00000000-0005-0000-0000-0000BB0E0000}"/>
    <cellStyle name="Comma 7 14 4" xfId="4070" xr:uid="{00000000-0005-0000-0000-0000BC0E0000}"/>
    <cellStyle name="Comma 7 14 5" xfId="4071" xr:uid="{00000000-0005-0000-0000-0000BD0E0000}"/>
    <cellStyle name="Comma 7 14 6" xfId="4072" xr:uid="{00000000-0005-0000-0000-0000BE0E0000}"/>
    <cellStyle name="Comma 7 14 7" xfId="4073" xr:uid="{00000000-0005-0000-0000-0000BF0E0000}"/>
    <cellStyle name="Comma 7 14 8" xfId="4074" xr:uid="{00000000-0005-0000-0000-0000C00E0000}"/>
    <cellStyle name="Comma 7 14 9" xfId="4075" xr:uid="{00000000-0005-0000-0000-0000C10E0000}"/>
    <cellStyle name="Comma 7 15" xfId="427" xr:uid="{00000000-0005-0000-0000-0000C20E0000}"/>
    <cellStyle name="Comma 7 15 10" xfId="4076" xr:uid="{00000000-0005-0000-0000-0000C30E0000}"/>
    <cellStyle name="Comma 7 15 11" xfId="4077" xr:uid="{00000000-0005-0000-0000-0000C40E0000}"/>
    <cellStyle name="Comma 7 15 12" xfId="4078" xr:uid="{00000000-0005-0000-0000-0000C50E0000}"/>
    <cellStyle name="Comma 7 15 13" xfId="4079" xr:uid="{00000000-0005-0000-0000-0000C60E0000}"/>
    <cellStyle name="Comma 7 15 14" xfId="4080" xr:uid="{00000000-0005-0000-0000-0000C70E0000}"/>
    <cellStyle name="Comma 7 15 15" xfId="4081" xr:uid="{00000000-0005-0000-0000-0000C80E0000}"/>
    <cellStyle name="Comma 7 15 16" xfId="4082" xr:uid="{00000000-0005-0000-0000-0000C90E0000}"/>
    <cellStyle name="Comma 7 15 17" xfId="4083" xr:uid="{00000000-0005-0000-0000-0000CA0E0000}"/>
    <cellStyle name="Comma 7 15 18" xfId="4084" xr:uid="{00000000-0005-0000-0000-0000CB0E0000}"/>
    <cellStyle name="Comma 7 15 19" xfId="4085" xr:uid="{00000000-0005-0000-0000-0000CC0E0000}"/>
    <cellStyle name="Comma 7 15 2" xfId="4086" xr:uid="{00000000-0005-0000-0000-0000CD0E0000}"/>
    <cellStyle name="Comma 7 15 20" xfId="4087" xr:uid="{00000000-0005-0000-0000-0000CE0E0000}"/>
    <cellStyle name="Comma 7 15 21" xfId="4088" xr:uid="{00000000-0005-0000-0000-0000CF0E0000}"/>
    <cellStyle name="Comma 7 15 3" xfId="4089" xr:uid="{00000000-0005-0000-0000-0000D00E0000}"/>
    <cellStyle name="Comma 7 15 4" xfId="4090" xr:uid="{00000000-0005-0000-0000-0000D10E0000}"/>
    <cellStyle name="Comma 7 15 5" xfId="4091" xr:uid="{00000000-0005-0000-0000-0000D20E0000}"/>
    <cellStyle name="Comma 7 15 6" xfId="4092" xr:uid="{00000000-0005-0000-0000-0000D30E0000}"/>
    <cellStyle name="Comma 7 15 7" xfId="4093" xr:uid="{00000000-0005-0000-0000-0000D40E0000}"/>
    <cellStyle name="Comma 7 15 8" xfId="4094" xr:uid="{00000000-0005-0000-0000-0000D50E0000}"/>
    <cellStyle name="Comma 7 15 9" xfId="4095" xr:uid="{00000000-0005-0000-0000-0000D60E0000}"/>
    <cellStyle name="Comma 7 16" xfId="428" xr:uid="{00000000-0005-0000-0000-0000D70E0000}"/>
    <cellStyle name="Comma 7 16 10" xfId="4096" xr:uid="{00000000-0005-0000-0000-0000D80E0000}"/>
    <cellStyle name="Comma 7 16 11" xfId="4097" xr:uid="{00000000-0005-0000-0000-0000D90E0000}"/>
    <cellStyle name="Comma 7 16 12" xfId="4098" xr:uid="{00000000-0005-0000-0000-0000DA0E0000}"/>
    <cellStyle name="Comma 7 16 13" xfId="4099" xr:uid="{00000000-0005-0000-0000-0000DB0E0000}"/>
    <cellStyle name="Comma 7 16 14" xfId="4100" xr:uid="{00000000-0005-0000-0000-0000DC0E0000}"/>
    <cellStyle name="Comma 7 16 15" xfId="4101" xr:uid="{00000000-0005-0000-0000-0000DD0E0000}"/>
    <cellStyle name="Comma 7 16 16" xfId="4102" xr:uid="{00000000-0005-0000-0000-0000DE0E0000}"/>
    <cellStyle name="Comma 7 16 17" xfId="4103" xr:uid="{00000000-0005-0000-0000-0000DF0E0000}"/>
    <cellStyle name="Comma 7 16 18" xfId="4104" xr:uid="{00000000-0005-0000-0000-0000E00E0000}"/>
    <cellStyle name="Comma 7 16 19" xfId="4105" xr:uid="{00000000-0005-0000-0000-0000E10E0000}"/>
    <cellStyle name="Comma 7 16 2" xfId="4106" xr:uid="{00000000-0005-0000-0000-0000E20E0000}"/>
    <cellStyle name="Comma 7 16 20" xfId="4107" xr:uid="{00000000-0005-0000-0000-0000E30E0000}"/>
    <cellStyle name="Comma 7 16 21" xfId="4108" xr:uid="{00000000-0005-0000-0000-0000E40E0000}"/>
    <cellStyle name="Comma 7 16 3" xfId="4109" xr:uid="{00000000-0005-0000-0000-0000E50E0000}"/>
    <cellStyle name="Comma 7 16 4" xfId="4110" xr:uid="{00000000-0005-0000-0000-0000E60E0000}"/>
    <cellStyle name="Comma 7 16 5" xfId="4111" xr:uid="{00000000-0005-0000-0000-0000E70E0000}"/>
    <cellStyle name="Comma 7 16 6" xfId="4112" xr:uid="{00000000-0005-0000-0000-0000E80E0000}"/>
    <cellStyle name="Comma 7 16 7" xfId="4113" xr:uid="{00000000-0005-0000-0000-0000E90E0000}"/>
    <cellStyle name="Comma 7 16 8" xfId="4114" xr:uid="{00000000-0005-0000-0000-0000EA0E0000}"/>
    <cellStyle name="Comma 7 16 9" xfId="4115" xr:uid="{00000000-0005-0000-0000-0000EB0E0000}"/>
    <cellStyle name="Comma 7 17" xfId="429" xr:uid="{00000000-0005-0000-0000-0000EC0E0000}"/>
    <cellStyle name="Comma 7 17 10" xfId="4116" xr:uid="{00000000-0005-0000-0000-0000ED0E0000}"/>
    <cellStyle name="Comma 7 17 11" xfId="4117" xr:uid="{00000000-0005-0000-0000-0000EE0E0000}"/>
    <cellStyle name="Comma 7 17 12" xfId="4118" xr:uid="{00000000-0005-0000-0000-0000EF0E0000}"/>
    <cellStyle name="Comma 7 17 13" xfId="4119" xr:uid="{00000000-0005-0000-0000-0000F00E0000}"/>
    <cellStyle name="Comma 7 17 14" xfId="4120" xr:uid="{00000000-0005-0000-0000-0000F10E0000}"/>
    <cellStyle name="Comma 7 17 15" xfId="4121" xr:uid="{00000000-0005-0000-0000-0000F20E0000}"/>
    <cellStyle name="Comma 7 17 16" xfId="4122" xr:uid="{00000000-0005-0000-0000-0000F30E0000}"/>
    <cellStyle name="Comma 7 17 17" xfId="4123" xr:uid="{00000000-0005-0000-0000-0000F40E0000}"/>
    <cellStyle name="Comma 7 17 18" xfId="4124" xr:uid="{00000000-0005-0000-0000-0000F50E0000}"/>
    <cellStyle name="Comma 7 17 19" xfId="4125" xr:uid="{00000000-0005-0000-0000-0000F60E0000}"/>
    <cellStyle name="Comma 7 17 2" xfId="4126" xr:uid="{00000000-0005-0000-0000-0000F70E0000}"/>
    <cellStyle name="Comma 7 17 20" xfId="4127" xr:uid="{00000000-0005-0000-0000-0000F80E0000}"/>
    <cellStyle name="Comma 7 17 21" xfId="4128" xr:uid="{00000000-0005-0000-0000-0000F90E0000}"/>
    <cellStyle name="Comma 7 17 3" xfId="4129" xr:uid="{00000000-0005-0000-0000-0000FA0E0000}"/>
    <cellStyle name="Comma 7 17 4" xfId="4130" xr:uid="{00000000-0005-0000-0000-0000FB0E0000}"/>
    <cellStyle name="Comma 7 17 5" xfId="4131" xr:uid="{00000000-0005-0000-0000-0000FC0E0000}"/>
    <cellStyle name="Comma 7 17 6" xfId="4132" xr:uid="{00000000-0005-0000-0000-0000FD0E0000}"/>
    <cellStyle name="Comma 7 17 7" xfId="4133" xr:uid="{00000000-0005-0000-0000-0000FE0E0000}"/>
    <cellStyle name="Comma 7 17 8" xfId="4134" xr:uid="{00000000-0005-0000-0000-0000FF0E0000}"/>
    <cellStyle name="Comma 7 17 9" xfId="4135" xr:uid="{00000000-0005-0000-0000-0000000F0000}"/>
    <cellStyle name="Comma 7 18" xfId="430" xr:uid="{00000000-0005-0000-0000-0000010F0000}"/>
    <cellStyle name="Comma 7 18 10" xfId="4136" xr:uid="{00000000-0005-0000-0000-0000020F0000}"/>
    <cellStyle name="Comma 7 18 11" xfId="4137" xr:uid="{00000000-0005-0000-0000-0000030F0000}"/>
    <cellStyle name="Comma 7 18 12" xfId="4138" xr:uid="{00000000-0005-0000-0000-0000040F0000}"/>
    <cellStyle name="Comma 7 18 13" xfId="4139" xr:uid="{00000000-0005-0000-0000-0000050F0000}"/>
    <cellStyle name="Comma 7 18 14" xfId="4140" xr:uid="{00000000-0005-0000-0000-0000060F0000}"/>
    <cellStyle name="Comma 7 18 15" xfId="4141" xr:uid="{00000000-0005-0000-0000-0000070F0000}"/>
    <cellStyle name="Comma 7 18 16" xfId="4142" xr:uid="{00000000-0005-0000-0000-0000080F0000}"/>
    <cellStyle name="Comma 7 18 17" xfId="4143" xr:uid="{00000000-0005-0000-0000-0000090F0000}"/>
    <cellStyle name="Comma 7 18 18" xfId="4144" xr:uid="{00000000-0005-0000-0000-00000A0F0000}"/>
    <cellStyle name="Comma 7 18 19" xfId="4145" xr:uid="{00000000-0005-0000-0000-00000B0F0000}"/>
    <cellStyle name="Comma 7 18 2" xfId="4146" xr:uid="{00000000-0005-0000-0000-00000C0F0000}"/>
    <cellStyle name="Comma 7 18 20" xfId="4147" xr:uid="{00000000-0005-0000-0000-00000D0F0000}"/>
    <cellStyle name="Comma 7 18 21" xfId="4148" xr:uid="{00000000-0005-0000-0000-00000E0F0000}"/>
    <cellStyle name="Comma 7 18 3" xfId="4149" xr:uid="{00000000-0005-0000-0000-00000F0F0000}"/>
    <cellStyle name="Comma 7 18 4" xfId="4150" xr:uid="{00000000-0005-0000-0000-0000100F0000}"/>
    <cellStyle name="Comma 7 18 5" xfId="4151" xr:uid="{00000000-0005-0000-0000-0000110F0000}"/>
    <cellStyle name="Comma 7 18 6" xfId="4152" xr:uid="{00000000-0005-0000-0000-0000120F0000}"/>
    <cellStyle name="Comma 7 18 7" xfId="4153" xr:uid="{00000000-0005-0000-0000-0000130F0000}"/>
    <cellStyle name="Comma 7 18 8" xfId="4154" xr:uid="{00000000-0005-0000-0000-0000140F0000}"/>
    <cellStyle name="Comma 7 18 9" xfId="4155" xr:uid="{00000000-0005-0000-0000-0000150F0000}"/>
    <cellStyle name="Comma 7 19" xfId="431" xr:uid="{00000000-0005-0000-0000-0000160F0000}"/>
    <cellStyle name="Comma 7 19 10" xfId="4156" xr:uid="{00000000-0005-0000-0000-0000170F0000}"/>
    <cellStyle name="Comma 7 19 11" xfId="4157" xr:uid="{00000000-0005-0000-0000-0000180F0000}"/>
    <cellStyle name="Comma 7 19 12" xfId="4158" xr:uid="{00000000-0005-0000-0000-0000190F0000}"/>
    <cellStyle name="Comma 7 19 13" xfId="4159" xr:uid="{00000000-0005-0000-0000-00001A0F0000}"/>
    <cellStyle name="Comma 7 19 14" xfId="4160" xr:uid="{00000000-0005-0000-0000-00001B0F0000}"/>
    <cellStyle name="Comma 7 19 15" xfId="4161" xr:uid="{00000000-0005-0000-0000-00001C0F0000}"/>
    <cellStyle name="Comma 7 19 16" xfId="4162" xr:uid="{00000000-0005-0000-0000-00001D0F0000}"/>
    <cellStyle name="Comma 7 19 17" xfId="4163" xr:uid="{00000000-0005-0000-0000-00001E0F0000}"/>
    <cellStyle name="Comma 7 19 18" xfId="4164" xr:uid="{00000000-0005-0000-0000-00001F0F0000}"/>
    <cellStyle name="Comma 7 19 19" xfId="4165" xr:uid="{00000000-0005-0000-0000-0000200F0000}"/>
    <cellStyle name="Comma 7 19 2" xfId="4166" xr:uid="{00000000-0005-0000-0000-0000210F0000}"/>
    <cellStyle name="Comma 7 19 20" xfId="4167" xr:uid="{00000000-0005-0000-0000-0000220F0000}"/>
    <cellStyle name="Comma 7 19 21" xfId="4168" xr:uid="{00000000-0005-0000-0000-0000230F0000}"/>
    <cellStyle name="Comma 7 19 3" xfId="4169" xr:uid="{00000000-0005-0000-0000-0000240F0000}"/>
    <cellStyle name="Comma 7 19 4" xfId="4170" xr:uid="{00000000-0005-0000-0000-0000250F0000}"/>
    <cellStyle name="Comma 7 19 5" xfId="4171" xr:uid="{00000000-0005-0000-0000-0000260F0000}"/>
    <cellStyle name="Comma 7 19 6" xfId="4172" xr:uid="{00000000-0005-0000-0000-0000270F0000}"/>
    <cellStyle name="Comma 7 19 7" xfId="4173" xr:uid="{00000000-0005-0000-0000-0000280F0000}"/>
    <cellStyle name="Comma 7 19 8" xfId="4174" xr:uid="{00000000-0005-0000-0000-0000290F0000}"/>
    <cellStyle name="Comma 7 19 9" xfId="4175" xr:uid="{00000000-0005-0000-0000-00002A0F0000}"/>
    <cellStyle name="Comma 7 2" xfId="432" xr:uid="{00000000-0005-0000-0000-00002B0F0000}"/>
    <cellStyle name="Comma 7 2 10" xfId="4176" xr:uid="{00000000-0005-0000-0000-00002C0F0000}"/>
    <cellStyle name="Comma 7 2 11" xfId="4177" xr:uid="{00000000-0005-0000-0000-00002D0F0000}"/>
    <cellStyle name="Comma 7 2 12" xfId="4178" xr:uid="{00000000-0005-0000-0000-00002E0F0000}"/>
    <cellStyle name="Comma 7 2 13" xfId="4179" xr:uid="{00000000-0005-0000-0000-00002F0F0000}"/>
    <cellStyle name="Comma 7 2 14" xfId="4180" xr:uid="{00000000-0005-0000-0000-0000300F0000}"/>
    <cellStyle name="Comma 7 2 15" xfId="4181" xr:uid="{00000000-0005-0000-0000-0000310F0000}"/>
    <cellStyle name="Comma 7 2 16" xfId="4182" xr:uid="{00000000-0005-0000-0000-0000320F0000}"/>
    <cellStyle name="Comma 7 2 17" xfId="4183" xr:uid="{00000000-0005-0000-0000-0000330F0000}"/>
    <cellStyle name="Comma 7 2 18" xfId="4184" xr:uid="{00000000-0005-0000-0000-0000340F0000}"/>
    <cellStyle name="Comma 7 2 19" xfId="4185" xr:uid="{00000000-0005-0000-0000-0000350F0000}"/>
    <cellStyle name="Comma 7 2 2" xfId="4186" xr:uid="{00000000-0005-0000-0000-0000360F0000}"/>
    <cellStyle name="Comma 7 2 20" xfId="4187" xr:uid="{00000000-0005-0000-0000-0000370F0000}"/>
    <cellStyle name="Comma 7 2 21" xfId="4188" xr:uid="{00000000-0005-0000-0000-0000380F0000}"/>
    <cellStyle name="Comma 7 2 3" xfId="4189" xr:uid="{00000000-0005-0000-0000-0000390F0000}"/>
    <cellStyle name="Comma 7 2 4" xfId="4190" xr:uid="{00000000-0005-0000-0000-00003A0F0000}"/>
    <cellStyle name="Comma 7 2 5" xfId="4191" xr:uid="{00000000-0005-0000-0000-00003B0F0000}"/>
    <cellStyle name="Comma 7 2 6" xfId="4192" xr:uid="{00000000-0005-0000-0000-00003C0F0000}"/>
    <cellStyle name="Comma 7 2 7" xfId="4193" xr:uid="{00000000-0005-0000-0000-00003D0F0000}"/>
    <cellStyle name="Comma 7 2 8" xfId="4194" xr:uid="{00000000-0005-0000-0000-00003E0F0000}"/>
    <cellStyle name="Comma 7 2 9" xfId="4195" xr:uid="{00000000-0005-0000-0000-00003F0F0000}"/>
    <cellStyle name="Comma 7 20" xfId="433" xr:uid="{00000000-0005-0000-0000-0000400F0000}"/>
    <cellStyle name="Comma 7 20 10" xfId="4196" xr:uid="{00000000-0005-0000-0000-0000410F0000}"/>
    <cellStyle name="Comma 7 20 11" xfId="4197" xr:uid="{00000000-0005-0000-0000-0000420F0000}"/>
    <cellStyle name="Comma 7 20 12" xfId="4198" xr:uid="{00000000-0005-0000-0000-0000430F0000}"/>
    <cellStyle name="Comma 7 20 13" xfId="4199" xr:uid="{00000000-0005-0000-0000-0000440F0000}"/>
    <cellStyle name="Comma 7 20 14" xfId="4200" xr:uid="{00000000-0005-0000-0000-0000450F0000}"/>
    <cellStyle name="Comma 7 20 15" xfId="4201" xr:uid="{00000000-0005-0000-0000-0000460F0000}"/>
    <cellStyle name="Comma 7 20 16" xfId="4202" xr:uid="{00000000-0005-0000-0000-0000470F0000}"/>
    <cellStyle name="Comma 7 20 17" xfId="4203" xr:uid="{00000000-0005-0000-0000-0000480F0000}"/>
    <cellStyle name="Comma 7 20 18" xfId="4204" xr:uid="{00000000-0005-0000-0000-0000490F0000}"/>
    <cellStyle name="Comma 7 20 19" xfId="4205" xr:uid="{00000000-0005-0000-0000-00004A0F0000}"/>
    <cellStyle name="Comma 7 20 2" xfId="4206" xr:uid="{00000000-0005-0000-0000-00004B0F0000}"/>
    <cellStyle name="Comma 7 20 20" xfId="4207" xr:uid="{00000000-0005-0000-0000-00004C0F0000}"/>
    <cellStyle name="Comma 7 20 21" xfId="4208" xr:uid="{00000000-0005-0000-0000-00004D0F0000}"/>
    <cellStyle name="Comma 7 20 3" xfId="4209" xr:uid="{00000000-0005-0000-0000-00004E0F0000}"/>
    <cellStyle name="Comma 7 20 4" xfId="4210" xr:uid="{00000000-0005-0000-0000-00004F0F0000}"/>
    <cellStyle name="Comma 7 20 5" xfId="4211" xr:uid="{00000000-0005-0000-0000-0000500F0000}"/>
    <cellStyle name="Comma 7 20 6" xfId="4212" xr:uid="{00000000-0005-0000-0000-0000510F0000}"/>
    <cellStyle name="Comma 7 20 7" xfId="4213" xr:uid="{00000000-0005-0000-0000-0000520F0000}"/>
    <cellStyle name="Comma 7 20 8" xfId="4214" xr:uid="{00000000-0005-0000-0000-0000530F0000}"/>
    <cellStyle name="Comma 7 20 9" xfId="4215" xr:uid="{00000000-0005-0000-0000-0000540F0000}"/>
    <cellStyle name="Comma 7 21" xfId="434" xr:uid="{00000000-0005-0000-0000-0000550F0000}"/>
    <cellStyle name="Comma 7 21 10" xfId="4216" xr:uid="{00000000-0005-0000-0000-0000560F0000}"/>
    <cellStyle name="Comma 7 21 11" xfId="4217" xr:uid="{00000000-0005-0000-0000-0000570F0000}"/>
    <cellStyle name="Comma 7 21 12" xfId="4218" xr:uid="{00000000-0005-0000-0000-0000580F0000}"/>
    <cellStyle name="Comma 7 21 13" xfId="4219" xr:uid="{00000000-0005-0000-0000-0000590F0000}"/>
    <cellStyle name="Comma 7 21 14" xfId="4220" xr:uid="{00000000-0005-0000-0000-00005A0F0000}"/>
    <cellStyle name="Comma 7 21 15" xfId="4221" xr:uid="{00000000-0005-0000-0000-00005B0F0000}"/>
    <cellStyle name="Comma 7 21 16" xfId="4222" xr:uid="{00000000-0005-0000-0000-00005C0F0000}"/>
    <cellStyle name="Comma 7 21 17" xfId="4223" xr:uid="{00000000-0005-0000-0000-00005D0F0000}"/>
    <cellStyle name="Comma 7 21 18" xfId="4224" xr:uid="{00000000-0005-0000-0000-00005E0F0000}"/>
    <cellStyle name="Comma 7 21 19" xfId="4225" xr:uid="{00000000-0005-0000-0000-00005F0F0000}"/>
    <cellStyle name="Comma 7 21 2" xfId="4226" xr:uid="{00000000-0005-0000-0000-0000600F0000}"/>
    <cellStyle name="Comma 7 21 20" xfId="4227" xr:uid="{00000000-0005-0000-0000-0000610F0000}"/>
    <cellStyle name="Comma 7 21 21" xfId="4228" xr:uid="{00000000-0005-0000-0000-0000620F0000}"/>
    <cellStyle name="Comma 7 21 3" xfId="4229" xr:uid="{00000000-0005-0000-0000-0000630F0000}"/>
    <cellStyle name="Comma 7 21 4" xfId="4230" xr:uid="{00000000-0005-0000-0000-0000640F0000}"/>
    <cellStyle name="Comma 7 21 5" xfId="4231" xr:uid="{00000000-0005-0000-0000-0000650F0000}"/>
    <cellStyle name="Comma 7 21 6" xfId="4232" xr:uid="{00000000-0005-0000-0000-0000660F0000}"/>
    <cellStyle name="Comma 7 21 7" xfId="4233" xr:uid="{00000000-0005-0000-0000-0000670F0000}"/>
    <cellStyle name="Comma 7 21 8" xfId="4234" xr:uid="{00000000-0005-0000-0000-0000680F0000}"/>
    <cellStyle name="Comma 7 21 9" xfId="4235" xr:uid="{00000000-0005-0000-0000-0000690F0000}"/>
    <cellStyle name="Comma 7 22" xfId="435" xr:uid="{00000000-0005-0000-0000-00006A0F0000}"/>
    <cellStyle name="Comma 7 22 10" xfId="4236" xr:uid="{00000000-0005-0000-0000-00006B0F0000}"/>
    <cellStyle name="Comma 7 22 11" xfId="4237" xr:uid="{00000000-0005-0000-0000-00006C0F0000}"/>
    <cellStyle name="Comma 7 22 12" xfId="4238" xr:uid="{00000000-0005-0000-0000-00006D0F0000}"/>
    <cellStyle name="Comma 7 22 13" xfId="4239" xr:uid="{00000000-0005-0000-0000-00006E0F0000}"/>
    <cellStyle name="Comma 7 22 14" xfId="4240" xr:uid="{00000000-0005-0000-0000-00006F0F0000}"/>
    <cellStyle name="Comma 7 22 15" xfId="4241" xr:uid="{00000000-0005-0000-0000-0000700F0000}"/>
    <cellStyle name="Comma 7 22 16" xfId="4242" xr:uid="{00000000-0005-0000-0000-0000710F0000}"/>
    <cellStyle name="Comma 7 22 17" xfId="4243" xr:uid="{00000000-0005-0000-0000-0000720F0000}"/>
    <cellStyle name="Comma 7 22 18" xfId="4244" xr:uid="{00000000-0005-0000-0000-0000730F0000}"/>
    <cellStyle name="Comma 7 22 19" xfId="4245" xr:uid="{00000000-0005-0000-0000-0000740F0000}"/>
    <cellStyle name="Comma 7 22 2" xfId="4246" xr:uid="{00000000-0005-0000-0000-0000750F0000}"/>
    <cellStyle name="Comma 7 22 20" xfId="4247" xr:uid="{00000000-0005-0000-0000-0000760F0000}"/>
    <cellStyle name="Comma 7 22 21" xfId="4248" xr:uid="{00000000-0005-0000-0000-0000770F0000}"/>
    <cellStyle name="Comma 7 22 3" xfId="4249" xr:uid="{00000000-0005-0000-0000-0000780F0000}"/>
    <cellStyle name="Comma 7 22 4" xfId="4250" xr:uid="{00000000-0005-0000-0000-0000790F0000}"/>
    <cellStyle name="Comma 7 22 5" xfId="4251" xr:uid="{00000000-0005-0000-0000-00007A0F0000}"/>
    <cellStyle name="Comma 7 22 6" xfId="4252" xr:uid="{00000000-0005-0000-0000-00007B0F0000}"/>
    <cellStyle name="Comma 7 22 7" xfId="4253" xr:uid="{00000000-0005-0000-0000-00007C0F0000}"/>
    <cellStyle name="Comma 7 22 8" xfId="4254" xr:uid="{00000000-0005-0000-0000-00007D0F0000}"/>
    <cellStyle name="Comma 7 22 9" xfId="4255" xr:uid="{00000000-0005-0000-0000-00007E0F0000}"/>
    <cellStyle name="Comma 7 23" xfId="436" xr:uid="{00000000-0005-0000-0000-00007F0F0000}"/>
    <cellStyle name="Comma 7 23 10" xfId="4256" xr:uid="{00000000-0005-0000-0000-0000800F0000}"/>
    <cellStyle name="Comma 7 23 11" xfId="4257" xr:uid="{00000000-0005-0000-0000-0000810F0000}"/>
    <cellStyle name="Comma 7 23 12" xfId="4258" xr:uid="{00000000-0005-0000-0000-0000820F0000}"/>
    <cellStyle name="Comma 7 23 13" xfId="4259" xr:uid="{00000000-0005-0000-0000-0000830F0000}"/>
    <cellStyle name="Comma 7 23 14" xfId="4260" xr:uid="{00000000-0005-0000-0000-0000840F0000}"/>
    <cellStyle name="Comma 7 23 15" xfId="4261" xr:uid="{00000000-0005-0000-0000-0000850F0000}"/>
    <cellStyle name="Comma 7 23 16" xfId="4262" xr:uid="{00000000-0005-0000-0000-0000860F0000}"/>
    <cellStyle name="Comma 7 23 17" xfId="4263" xr:uid="{00000000-0005-0000-0000-0000870F0000}"/>
    <cellStyle name="Comma 7 23 18" xfId="4264" xr:uid="{00000000-0005-0000-0000-0000880F0000}"/>
    <cellStyle name="Comma 7 23 19" xfId="4265" xr:uid="{00000000-0005-0000-0000-0000890F0000}"/>
    <cellStyle name="Comma 7 23 2" xfId="4266" xr:uid="{00000000-0005-0000-0000-00008A0F0000}"/>
    <cellStyle name="Comma 7 23 20" xfId="4267" xr:uid="{00000000-0005-0000-0000-00008B0F0000}"/>
    <cellStyle name="Comma 7 23 21" xfId="4268" xr:uid="{00000000-0005-0000-0000-00008C0F0000}"/>
    <cellStyle name="Comma 7 23 3" xfId="4269" xr:uid="{00000000-0005-0000-0000-00008D0F0000}"/>
    <cellStyle name="Comma 7 23 4" xfId="4270" xr:uid="{00000000-0005-0000-0000-00008E0F0000}"/>
    <cellStyle name="Comma 7 23 5" xfId="4271" xr:uid="{00000000-0005-0000-0000-00008F0F0000}"/>
    <cellStyle name="Comma 7 23 6" xfId="4272" xr:uid="{00000000-0005-0000-0000-0000900F0000}"/>
    <cellStyle name="Comma 7 23 7" xfId="4273" xr:uid="{00000000-0005-0000-0000-0000910F0000}"/>
    <cellStyle name="Comma 7 23 8" xfId="4274" xr:uid="{00000000-0005-0000-0000-0000920F0000}"/>
    <cellStyle name="Comma 7 23 9" xfId="4275" xr:uid="{00000000-0005-0000-0000-0000930F0000}"/>
    <cellStyle name="Comma 7 24" xfId="437" xr:uid="{00000000-0005-0000-0000-0000940F0000}"/>
    <cellStyle name="Comma 7 24 10" xfId="4276" xr:uid="{00000000-0005-0000-0000-0000950F0000}"/>
    <cellStyle name="Comma 7 24 11" xfId="4277" xr:uid="{00000000-0005-0000-0000-0000960F0000}"/>
    <cellStyle name="Comma 7 24 12" xfId="4278" xr:uid="{00000000-0005-0000-0000-0000970F0000}"/>
    <cellStyle name="Comma 7 24 13" xfId="4279" xr:uid="{00000000-0005-0000-0000-0000980F0000}"/>
    <cellStyle name="Comma 7 24 14" xfId="4280" xr:uid="{00000000-0005-0000-0000-0000990F0000}"/>
    <cellStyle name="Comma 7 24 15" xfId="4281" xr:uid="{00000000-0005-0000-0000-00009A0F0000}"/>
    <cellStyle name="Comma 7 24 16" xfId="4282" xr:uid="{00000000-0005-0000-0000-00009B0F0000}"/>
    <cellStyle name="Comma 7 24 17" xfId="4283" xr:uid="{00000000-0005-0000-0000-00009C0F0000}"/>
    <cellStyle name="Comma 7 24 18" xfId="4284" xr:uid="{00000000-0005-0000-0000-00009D0F0000}"/>
    <cellStyle name="Comma 7 24 19" xfId="4285" xr:uid="{00000000-0005-0000-0000-00009E0F0000}"/>
    <cellStyle name="Comma 7 24 2" xfId="4286" xr:uid="{00000000-0005-0000-0000-00009F0F0000}"/>
    <cellStyle name="Comma 7 24 20" xfId="4287" xr:uid="{00000000-0005-0000-0000-0000A00F0000}"/>
    <cellStyle name="Comma 7 24 21" xfId="4288" xr:uid="{00000000-0005-0000-0000-0000A10F0000}"/>
    <cellStyle name="Comma 7 24 3" xfId="4289" xr:uid="{00000000-0005-0000-0000-0000A20F0000}"/>
    <cellStyle name="Comma 7 24 4" xfId="4290" xr:uid="{00000000-0005-0000-0000-0000A30F0000}"/>
    <cellStyle name="Comma 7 24 5" xfId="4291" xr:uid="{00000000-0005-0000-0000-0000A40F0000}"/>
    <cellStyle name="Comma 7 24 6" xfId="4292" xr:uid="{00000000-0005-0000-0000-0000A50F0000}"/>
    <cellStyle name="Comma 7 24 7" xfId="4293" xr:uid="{00000000-0005-0000-0000-0000A60F0000}"/>
    <cellStyle name="Comma 7 24 8" xfId="4294" xr:uid="{00000000-0005-0000-0000-0000A70F0000}"/>
    <cellStyle name="Comma 7 24 9" xfId="4295" xr:uid="{00000000-0005-0000-0000-0000A80F0000}"/>
    <cellStyle name="Comma 7 25" xfId="438" xr:uid="{00000000-0005-0000-0000-0000A90F0000}"/>
    <cellStyle name="Comma 7 25 10" xfId="4296" xr:uid="{00000000-0005-0000-0000-0000AA0F0000}"/>
    <cellStyle name="Comma 7 25 11" xfId="4297" xr:uid="{00000000-0005-0000-0000-0000AB0F0000}"/>
    <cellStyle name="Comma 7 25 12" xfId="4298" xr:uid="{00000000-0005-0000-0000-0000AC0F0000}"/>
    <cellStyle name="Comma 7 25 13" xfId="4299" xr:uid="{00000000-0005-0000-0000-0000AD0F0000}"/>
    <cellStyle name="Comma 7 25 14" xfId="4300" xr:uid="{00000000-0005-0000-0000-0000AE0F0000}"/>
    <cellStyle name="Comma 7 25 15" xfId="4301" xr:uid="{00000000-0005-0000-0000-0000AF0F0000}"/>
    <cellStyle name="Comma 7 25 16" xfId="4302" xr:uid="{00000000-0005-0000-0000-0000B00F0000}"/>
    <cellStyle name="Comma 7 25 17" xfId="4303" xr:uid="{00000000-0005-0000-0000-0000B10F0000}"/>
    <cellStyle name="Comma 7 25 18" xfId="4304" xr:uid="{00000000-0005-0000-0000-0000B20F0000}"/>
    <cellStyle name="Comma 7 25 19" xfId="4305" xr:uid="{00000000-0005-0000-0000-0000B30F0000}"/>
    <cellStyle name="Comma 7 25 2" xfId="4306" xr:uid="{00000000-0005-0000-0000-0000B40F0000}"/>
    <cellStyle name="Comma 7 25 20" xfId="4307" xr:uid="{00000000-0005-0000-0000-0000B50F0000}"/>
    <cellStyle name="Comma 7 25 21" xfId="4308" xr:uid="{00000000-0005-0000-0000-0000B60F0000}"/>
    <cellStyle name="Comma 7 25 3" xfId="4309" xr:uid="{00000000-0005-0000-0000-0000B70F0000}"/>
    <cellStyle name="Comma 7 25 4" xfId="4310" xr:uid="{00000000-0005-0000-0000-0000B80F0000}"/>
    <cellStyle name="Comma 7 25 5" xfId="4311" xr:uid="{00000000-0005-0000-0000-0000B90F0000}"/>
    <cellStyle name="Comma 7 25 6" xfId="4312" xr:uid="{00000000-0005-0000-0000-0000BA0F0000}"/>
    <cellStyle name="Comma 7 25 7" xfId="4313" xr:uid="{00000000-0005-0000-0000-0000BB0F0000}"/>
    <cellStyle name="Comma 7 25 8" xfId="4314" xr:uid="{00000000-0005-0000-0000-0000BC0F0000}"/>
    <cellStyle name="Comma 7 25 9" xfId="4315" xr:uid="{00000000-0005-0000-0000-0000BD0F0000}"/>
    <cellStyle name="Comma 7 26" xfId="439" xr:uid="{00000000-0005-0000-0000-0000BE0F0000}"/>
    <cellStyle name="Comma 7 26 10" xfId="4316" xr:uid="{00000000-0005-0000-0000-0000BF0F0000}"/>
    <cellStyle name="Comma 7 26 11" xfId="4317" xr:uid="{00000000-0005-0000-0000-0000C00F0000}"/>
    <cellStyle name="Comma 7 26 12" xfId="4318" xr:uid="{00000000-0005-0000-0000-0000C10F0000}"/>
    <cellStyle name="Comma 7 26 13" xfId="4319" xr:uid="{00000000-0005-0000-0000-0000C20F0000}"/>
    <cellStyle name="Comma 7 26 14" xfId="4320" xr:uid="{00000000-0005-0000-0000-0000C30F0000}"/>
    <cellStyle name="Comma 7 26 15" xfId="4321" xr:uid="{00000000-0005-0000-0000-0000C40F0000}"/>
    <cellStyle name="Comma 7 26 16" xfId="4322" xr:uid="{00000000-0005-0000-0000-0000C50F0000}"/>
    <cellStyle name="Comma 7 26 17" xfId="4323" xr:uid="{00000000-0005-0000-0000-0000C60F0000}"/>
    <cellStyle name="Comma 7 26 18" xfId="4324" xr:uid="{00000000-0005-0000-0000-0000C70F0000}"/>
    <cellStyle name="Comma 7 26 19" xfId="4325" xr:uid="{00000000-0005-0000-0000-0000C80F0000}"/>
    <cellStyle name="Comma 7 26 2" xfId="4326" xr:uid="{00000000-0005-0000-0000-0000C90F0000}"/>
    <cellStyle name="Comma 7 26 20" xfId="4327" xr:uid="{00000000-0005-0000-0000-0000CA0F0000}"/>
    <cellStyle name="Comma 7 26 21" xfId="4328" xr:uid="{00000000-0005-0000-0000-0000CB0F0000}"/>
    <cellStyle name="Comma 7 26 3" xfId="4329" xr:uid="{00000000-0005-0000-0000-0000CC0F0000}"/>
    <cellStyle name="Comma 7 26 4" xfId="4330" xr:uid="{00000000-0005-0000-0000-0000CD0F0000}"/>
    <cellStyle name="Comma 7 26 5" xfId="4331" xr:uid="{00000000-0005-0000-0000-0000CE0F0000}"/>
    <cellStyle name="Comma 7 26 6" xfId="4332" xr:uid="{00000000-0005-0000-0000-0000CF0F0000}"/>
    <cellStyle name="Comma 7 26 7" xfId="4333" xr:uid="{00000000-0005-0000-0000-0000D00F0000}"/>
    <cellStyle name="Comma 7 26 8" xfId="4334" xr:uid="{00000000-0005-0000-0000-0000D10F0000}"/>
    <cellStyle name="Comma 7 26 9" xfId="4335" xr:uid="{00000000-0005-0000-0000-0000D20F0000}"/>
    <cellStyle name="Comma 7 27" xfId="440" xr:uid="{00000000-0005-0000-0000-0000D30F0000}"/>
    <cellStyle name="Comma 7 27 10" xfId="4336" xr:uid="{00000000-0005-0000-0000-0000D40F0000}"/>
    <cellStyle name="Comma 7 27 11" xfId="4337" xr:uid="{00000000-0005-0000-0000-0000D50F0000}"/>
    <cellStyle name="Comma 7 27 12" xfId="4338" xr:uid="{00000000-0005-0000-0000-0000D60F0000}"/>
    <cellStyle name="Comma 7 27 13" xfId="4339" xr:uid="{00000000-0005-0000-0000-0000D70F0000}"/>
    <cellStyle name="Comma 7 27 14" xfId="4340" xr:uid="{00000000-0005-0000-0000-0000D80F0000}"/>
    <cellStyle name="Comma 7 27 15" xfId="4341" xr:uid="{00000000-0005-0000-0000-0000D90F0000}"/>
    <cellStyle name="Comma 7 27 16" xfId="4342" xr:uid="{00000000-0005-0000-0000-0000DA0F0000}"/>
    <cellStyle name="Comma 7 27 17" xfId="4343" xr:uid="{00000000-0005-0000-0000-0000DB0F0000}"/>
    <cellStyle name="Comma 7 27 18" xfId="4344" xr:uid="{00000000-0005-0000-0000-0000DC0F0000}"/>
    <cellStyle name="Comma 7 27 19" xfId="4345" xr:uid="{00000000-0005-0000-0000-0000DD0F0000}"/>
    <cellStyle name="Comma 7 27 2" xfId="4346" xr:uid="{00000000-0005-0000-0000-0000DE0F0000}"/>
    <cellStyle name="Comma 7 27 20" xfId="4347" xr:uid="{00000000-0005-0000-0000-0000DF0F0000}"/>
    <cellStyle name="Comma 7 27 21" xfId="4348" xr:uid="{00000000-0005-0000-0000-0000E00F0000}"/>
    <cellStyle name="Comma 7 27 3" xfId="4349" xr:uid="{00000000-0005-0000-0000-0000E10F0000}"/>
    <cellStyle name="Comma 7 27 4" xfId="4350" xr:uid="{00000000-0005-0000-0000-0000E20F0000}"/>
    <cellStyle name="Comma 7 27 5" xfId="4351" xr:uid="{00000000-0005-0000-0000-0000E30F0000}"/>
    <cellStyle name="Comma 7 27 6" xfId="4352" xr:uid="{00000000-0005-0000-0000-0000E40F0000}"/>
    <cellStyle name="Comma 7 27 7" xfId="4353" xr:uid="{00000000-0005-0000-0000-0000E50F0000}"/>
    <cellStyle name="Comma 7 27 8" xfId="4354" xr:uid="{00000000-0005-0000-0000-0000E60F0000}"/>
    <cellStyle name="Comma 7 27 9" xfId="4355" xr:uid="{00000000-0005-0000-0000-0000E70F0000}"/>
    <cellStyle name="Comma 7 28" xfId="441" xr:uid="{00000000-0005-0000-0000-0000E80F0000}"/>
    <cellStyle name="Comma 7 28 10" xfId="4356" xr:uid="{00000000-0005-0000-0000-0000E90F0000}"/>
    <cellStyle name="Comma 7 28 11" xfId="4357" xr:uid="{00000000-0005-0000-0000-0000EA0F0000}"/>
    <cellStyle name="Comma 7 28 12" xfId="4358" xr:uid="{00000000-0005-0000-0000-0000EB0F0000}"/>
    <cellStyle name="Comma 7 28 13" xfId="4359" xr:uid="{00000000-0005-0000-0000-0000EC0F0000}"/>
    <cellStyle name="Comma 7 28 14" xfId="4360" xr:uid="{00000000-0005-0000-0000-0000ED0F0000}"/>
    <cellStyle name="Comma 7 28 15" xfId="4361" xr:uid="{00000000-0005-0000-0000-0000EE0F0000}"/>
    <cellStyle name="Comma 7 28 16" xfId="4362" xr:uid="{00000000-0005-0000-0000-0000EF0F0000}"/>
    <cellStyle name="Comma 7 28 17" xfId="4363" xr:uid="{00000000-0005-0000-0000-0000F00F0000}"/>
    <cellStyle name="Comma 7 28 18" xfId="4364" xr:uid="{00000000-0005-0000-0000-0000F10F0000}"/>
    <cellStyle name="Comma 7 28 19" xfId="4365" xr:uid="{00000000-0005-0000-0000-0000F20F0000}"/>
    <cellStyle name="Comma 7 28 2" xfId="4366" xr:uid="{00000000-0005-0000-0000-0000F30F0000}"/>
    <cellStyle name="Comma 7 28 20" xfId="4367" xr:uid="{00000000-0005-0000-0000-0000F40F0000}"/>
    <cellStyle name="Comma 7 28 21" xfId="4368" xr:uid="{00000000-0005-0000-0000-0000F50F0000}"/>
    <cellStyle name="Comma 7 28 3" xfId="4369" xr:uid="{00000000-0005-0000-0000-0000F60F0000}"/>
    <cellStyle name="Comma 7 28 4" xfId="4370" xr:uid="{00000000-0005-0000-0000-0000F70F0000}"/>
    <cellStyle name="Comma 7 28 5" xfId="4371" xr:uid="{00000000-0005-0000-0000-0000F80F0000}"/>
    <cellStyle name="Comma 7 28 6" xfId="4372" xr:uid="{00000000-0005-0000-0000-0000F90F0000}"/>
    <cellStyle name="Comma 7 28 7" xfId="4373" xr:uid="{00000000-0005-0000-0000-0000FA0F0000}"/>
    <cellStyle name="Comma 7 28 8" xfId="4374" xr:uid="{00000000-0005-0000-0000-0000FB0F0000}"/>
    <cellStyle name="Comma 7 28 9" xfId="4375" xr:uid="{00000000-0005-0000-0000-0000FC0F0000}"/>
    <cellStyle name="Comma 7 29" xfId="442" xr:uid="{00000000-0005-0000-0000-0000FD0F0000}"/>
    <cellStyle name="Comma 7 29 10" xfId="4376" xr:uid="{00000000-0005-0000-0000-0000FE0F0000}"/>
    <cellStyle name="Comma 7 29 11" xfId="4377" xr:uid="{00000000-0005-0000-0000-0000FF0F0000}"/>
    <cellStyle name="Comma 7 29 12" xfId="4378" xr:uid="{00000000-0005-0000-0000-000000100000}"/>
    <cellStyle name="Comma 7 29 13" xfId="4379" xr:uid="{00000000-0005-0000-0000-000001100000}"/>
    <cellStyle name="Comma 7 29 14" xfId="4380" xr:uid="{00000000-0005-0000-0000-000002100000}"/>
    <cellStyle name="Comma 7 29 15" xfId="4381" xr:uid="{00000000-0005-0000-0000-000003100000}"/>
    <cellStyle name="Comma 7 29 16" xfId="4382" xr:uid="{00000000-0005-0000-0000-000004100000}"/>
    <cellStyle name="Comma 7 29 17" xfId="4383" xr:uid="{00000000-0005-0000-0000-000005100000}"/>
    <cellStyle name="Comma 7 29 18" xfId="4384" xr:uid="{00000000-0005-0000-0000-000006100000}"/>
    <cellStyle name="Comma 7 29 19" xfId="4385" xr:uid="{00000000-0005-0000-0000-000007100000}"/>
    <cellStyle name="Comma 7 29 2" xfId="4386" xr:uid="{00000000-0005-0000-0000-000008100000}"/>
    <cellStyle name="Comma 7 29 20" xfId="4387" xr:uid="{00000000-0005-0000-0000-000009100000}"/>
    <cellStyle name="Comma 7 29 21" xfId="4388" xr:uid="{00000000-0005-0000-0000-00000A100000}"/>
    <cellStyle name="Comma 7 29 3" xfId="4389" xr:uid="{00000000-0005-0000-0000-00000B100000}"/>
    <cellStyle name="Comma 7 29 4" xfId="4390" xr:uid="{00000000-0005-0000-0000-00000C100000}"/>
    <cellStyle name="Comma 7 29 5" xfId="4391" xr:uid="{00000000-0005-0000-0000-00000D100000}"/>
    <cellStyle name="Comma 7 29 6" xfId="4392" xr:uid="{00000000-0005-0000-0000-00000E100000}"/>
    <cellStyle name="Comma 7 29 7" xfId="4393" xr:uid="{00000000-0005-0000-0000-00000F100000}"/>
    <cellStyle name="Comma 7 29 8" xfId="4394" xr:uid="{00000000-0005-0000-0000-000010100000}"/>
    <cellStyle name="Comma 7 29 9" xfId="4395" xr:uid="{00000000-0005-0000-0000-000011100000}"/>
    <cellStyle name="Comma 7 3" xfId="443" xr:uid="{00000000-0005-0000-0000-000012100000}"/>
    <cellStyle name="Comma 7 3 10" xfId="4396" xr:uid="{00000000-0005-0000-0000-000013100000}"/>
    <cellStyle name="Comma 7 3 11" xfId="4397" xr:uid="{00000000-0005-0000-0000-000014100000}"/>
    <cellStyle name="Comma 7 3 12" xfId="4398" xr:uid="{00000000-0005-0000-0000-000015100000}"/>
    <cellStyle name="Comma 7 3 13" xfId="4399" xr:uid="{00000000-0005-0000-0000-000016100000}"/>
    <cellStyle name="Comma 7 3 14" xfId="4400" xr:uid="{00000000-0005-0000-0000-000017100000}"/>
    <cellStyle name="Comma 7 3 15" xfId="4401" xr:uid="{00000000-0005-0000-0000-000018100000}"/>
    <cellStyle name="Comma 7 3 16" xfId="4402" xr:uid="{00000000-0005-0000-0000-000019100000}"/>
    <cellStyle name="Comma 7 3 17" xfId="4403" xr:uid="{00000000-0005-0000-0000-00001A100000}"/>
    <cellStyle name="Comma 7 3 18" xfId="4404" xr:uid="{00000000-0005-0000-0000-00001B100000}"/>
    <cellStyle name="Comma 7 3 19" xfId="4405" xr:uid="{00000000-0005-0000-0000-00001C100000}"/>
    <cellStyle name="Comma 7 3 2" xfId="4406" xr:uid="{00000000-0005-0000-0000-00001D100000}"/>
    <cellStyle name="Comma 7 3 20" xfId="4407" xr:uid="{00000000-0005-0000-0000-00001E100000}"/>
    <cellStyle name="Comma 7 3 21" xfId="4408" xr:uid="{00000000-0005-0000-0000-00001F100000}"/>
    <cellStyle name="Comma 7 3 3" xfId="4409" xr:uid="{00000000-0005-0000-0000-000020100000}"/>
    <cellStyle name="Comma 7 3 4" xfId="4410" xr:uid="{00000000-0005-0000-0000-000021100000}"/>
    <cellStyle name="Comma 7 3 5" xfId="4411" xr:uid="{00000000-0005-0000-0000-000022100000}"/>
    <cellStyle name="Comma 7 3 6" xfId="4412" xr:uid="{00000000-0005-0000-0000-000023100000}"/>
    <cellStyle name="Comma 7 3 7" xfId="4413" xr:uid="{00000000-0005-0000-0000-000024100000}"/>
    <cellStyle name="Comma 7 3 8" xfId="4414" xr:uid="{00000000-0005-0000-0000-000025100000}"/>
    <cellStyle name="Comma 7 3 9" xfId="4415" xr:uid="{00000000-0005-0000-0000-000026100000}"/>
    <cellStyle name="Comma 7 30" xfId="444" xr:uid="{00000000-0005-0000-0000-000027100000}"/>
    <cellStyle name="Comma 7 30 10" xfId="4416" xr:uid="{00000000-0005-0000-0000-000028100000}"/>
    <cellStyle name="Comma 7 30 11" xfId="4417" xr:uid="{00000000-0005-0000-0000-000029100000}"/>
    <cellStyle name="Comma 7 30 12" xfId="4418" xr:uid="{00000000-0005-0000-0000-00002A100000}"/>
    <cellStyle name="Comma 7 30 13" xfId="4419" xr:uid="{00000000-0005-0000-0000-00002B100000}"/>
    <cellStyle name="Comma 7 30 14" xfId="4420" xr:uid="{00000000-0005-0000-0000-00002C100000}"/>
    <cellStyle name="Comma 7 30 15" xfId="4421" xr:uid="{00000000-0005-0000-0000-00002D100000}"/>
    <cellStyle name="Comma 7 30 16" xfId="4422" xr:uid="{00000000-0005-0000-0000-00002E100000}"/>
    <cellStyle name="Comma 7 30 17" xfId="4423" xr:uid="{00000000-0005-0000-0000-00002F100000}"/>
    <cellStyle name="Comma 7 30 18" xfId="4424" xr:uid="{00000000-0005-0000-0000-000030100000}"/>
    <cellStyle name="Comma 7 30 19" xfId="4425" xr:uid="{00000000-0005-0000-0000-000031100000}"/>
    <cellStyle name="Comma 7 30 2" xfId="4426" xr:uid="{00000000-0005-0000-0000-000032100000}"/>
    <cellStyle name="Comma 7 30 20" xfId="4427" xr:uid="{00000000-0005-0000-0000-000033100000}"/>
    <cellStyle name="Comma 7 30 21" xfId="4428" xr:uid="{00000000-0005-0000-0000-000034100000}"/>
    <cellStyle name="Comma 7 30 3" xfId="4429" xr:uid="{00000000-0005-0000-0000-000035100000}"/>
    <cellStyle name="Comma 7 30 4" xfId="4430" xr:uid="{00000000-0005-0000-0000-000036100000}"/>
    <cellStyle name="Comma 7 30 5" xfId="4431" xr:uid="{00000000-0005-0000-0000-000037100000}"/>
    <cellStyle name="Comma 7 30 6" xfId="4432" xr:uid="{00000000-0005-0000-0000-000038100000}"/>
    <cellStyle name="Comma 7 30 7" xfId="4433" xr:uid="{00000000-0005-0000-0000-000039100000}"/>
    <cellStyle name="Comma 7 30 8" xfId="4434" xr:uid="{00000000-0005-0000-0000-00003A100000}"/>
    <cellStyle name="Comma 7 30 9" xfId="4435" xr:uid="{00000000-0005-0000-0000-00003B100000}"/>
    <cellStyle name="Comma 7 31" xfId="445" xr:uid="{00000000-0005-0000-0000-00003C100000}"/>
    <cellStyle name="Comma 7 31 10" xfId="4436" xr:uid="{00000000-0005-0000-0000-00003D100000}"/>
    <cellStyle name="Comma 7 31 11" xfId="4437" xr:uid="{00000000-0005-0000-0000-00003E100000}"/>
    <cellStyle name="Comma 7 31 12" xfId="4438" xr:uid="{00000000-0005-0000-0000-00003F100000}"/>
    <cellStyle name="Comma 7 31 13" xfId="4439" xr:uid="{00000000-0005-0000-0000-000040100000}"/>
    <cellStyle name="Comma 7 31 14" xfId="4440" xr:uid="{00000000-0005-0000-0000-000041100000}"/>
    <cellStyle name="Comma 7 31 15" xfId="4441" xr:uid="{00000000-0005-0000-0000-000042100000}"/>
    <cellStyle name="Comma 7 31 16" xfId="4442" xr:uid="{00000000-0005-0000-0000-000043100000}"/>
    <cellStyle name="Comma 7 31 17" xfId="4443" xr:uid="{00000000-0005-0000-0000-000044100000}"/>
    <cellStyle name="Comma 7 31 18" xfId="4444" xr:uid="{00000000-0005-0000-0000-000045100000}"/>
    <cellStyle name="Comma 7 31 19" xfId="4445" xr:uid="{00000000-0005-0000-0000-000046100000}"/>
    <cellStyle name="Comma 7 31 2" xfId="4446" xr:uid="{00000000-0005-0000-0000-000047100000}"/>
    <cellStyle name="Comma 7 31 20" xfId="4447" xr:uid="{00000000-0005-0000-0000-000048100000}"/>
    <cellStyle name="Comma 7 31 21" xfId="4448" xr:uid="{00000000-0005-0000-0000-000049100000}"/>
    <cellStyle name="Comma 7 31 3" xfId="4449" xr:uid="{00000000-0005-0000-0000-00004A100000}"/>
    <cellStyle name="Comma 7 31 4" xfId="4450" xr:uid="{00000000-0005-0000-0000-00004B100000}"/>
    <cellStyle name="Comma 7 31 5" xfId="4451" xr:uid="{00000000-0005-0000-0000-00004C100000}"/>
    <cellStyle name="Comma 7 31 6" xfId="4452" xr:uid="{00000000-0005-0000-0000-00004D100000}"/>
    <cellStyle name="Comma 7 31 7" xfId="4453" xr:uid="{00000000-0005-0000-0000-00004E100000}"/>
    <cellStyle name="Comma 7 31 8" xfId="4454" xr:uid="{00000000-0005-0000-0000-00004F100000}"/>
    <cellStyle name="Comma 7 31 9" xfId="4455" xr:uid="{00000000-0005-0000-0000-000050100000}"/>
    <cellStyle name="Comma 7 32" xfId="446" xr:uid="{00000000-0005-0000-0000-000051100000}"/>
    <cellStyle name="Comma 7 32 10" xfId="4456" xr:uid="{00000000-0005-0000-0000-000052100000}"/>
    <cellStyle name="Comma 7 32 11" xfId="4457" xr:uid="{00000000-0005-0000-0000-000053100000}"/>
    <cellStyle name="Comma 7 32 12" xfId="4458" xr:uid="{00000000-0005-0000-0000-000054100000}"/>
    <cellStyle name="Comma 7 32 13" xfId="4459" xr:uid="{00000000-0005-0000-0000-000055100000}"/>
    <cellStyle name="Comma 7 32 14" xfId="4460" xr:uid="{00000000-0005-0000-0000-000056100000}"/>
    <cellStyle name="Comma 7 32 15" xfId="4461" xr:uid="{00000000-0005-0000-0000-000057100000}"/>
    <cellStyle name="Comma 7 32 16" xfId="4462" xr:uid="{00000000-0005-0000-0000-000058100000}"/>
    <cellStyle name="Comma 7 32 17" xfId="4463" xr:uid="{00000000-0005-0000-0000-000059100000}"/>
    <cellStyle name="Comma 7 32 18" xfId="4464" xr:uid="{00000000-0005-0000-0000-00005A100000}"/>
    <cellStyle name="Comma 7 32 19" xfId="4465" xr:uid="{00000000-0005-0000-0000-00005B100000}"/>
    <cellStyle name="Comma 7 32 2" xfId="4466" xr:uid="{00000000-0005-0000-0000-00005C100000}"/>
    <cellStyle name="Comma 7 32 20" xfId="4467" xr:uid="{00000000-0005-0000-0000-00005D100000}"/>
    <cellStyle name="Comma 7 32 21" xfId="4468" xr:uid="{00000000-0005-0000-0000-00005E100000}"/>
    <cellStyle name="Comma 7 32 3" xfId="4469" xr:uid="{00000000-0005-0000-0000-00005F100000}"/>
    <cellStyle name="Comma 7 32 4" xfId="4470" xr:uid="{00000000-0005-0000-0000-000060100000}"/>
    <cellStyle name="Comma 7 32 5" xfId="4471" xr:uid="{00000000-0005-0000-0000-000061100000}"/>
    <cellStyle name="Comma 7 32 6" xfId="4472" xr:uid="{00000000-0005-0000-0000-000062100000}"/>
    <cellStyle name="Comma 7 32 7" xfId="4473" xr:uid="{00000000-0005-0000-0000-000063100000}"/>
    <cellStyle name="Comma 7 32 8" xfId="4474" xr:uid="{00000000-0005-0000-0000-000064100000}"/>
    <cellStyle name="Comma 7 32 9" xfId="4475" xr:uid="{00000000-0005-0000-0000-000065100000}"/>
    <cellStyle name="Comma 7 33" xfId="447" xr:uid="{00000000-0005-0000-0000-000066100000}"/>
    <cellStyle name="Comma 7 33 10" xfId="4476" xr:uid="{00000000-0005-0000-0000-000067100000}"/>
    <cellStyle name="Comma 7 33 11" xfId="4477" xr:uid="{00000000-0005-0000-0000-000068100000}"/>
    <cellStyle name="Comma 7 33 12" xfId="4478" xr:uid="{00000000-0005-0000-0000-000069100000}"/>
    <cellStyle name="Comma 7 33 13" xfId="4479" xr:uid="{00000000-0005-0000-0000-00006A100000}"/>
    <cellStyle name="Comma 7 33 14" xfId="4480" xr:uid="{00000000-0005-0000-0000-00006B100000}"/>
    <cellStyle name="Comma 7 33 15" xfId="4481" xr:uid="{00000000-0005-0000-0000-00006C100000}"/>
    <cellStyle name="Comma 7 33 16" xfId="4482" xr:uid="{00000000-0005-0000-0000-00006D100000}"/>
    <cellStyle name="Comma 7 33 17" xfId="4483" xr:uid="{00000000-0005-0000-0000-00006E100000}"/>
    <cellStyle name="Comma 7 33 18" xfId="4484" xr:uid="{00000000-0005-0000-0000-00006F100000}"/>
    <cellStyle name="Comma 7 33 19" xfId="4485" xr:uid="{00000000-0005-0000-0000-000070100000}"/>
    <cellStyle name="Comma 7 33 2" xfId="4486" xr:uid="{00000000-0005-0000-0000-000071100000}"/>
    <cellStyle name="Comma 7 33 20" xfId="4487" xr:uid="{00000000-0005-0000-0000-000072100000}"/>
    <cellStyle name="Comma 7 33 21" xfId="4488" xr:uid="{00000000-0005-0000-0000-000073100000}"/>
    <cellStyle name="Comma 7 33 3" xfId="4489" xr:uid="{00000000-0005-0000-0000-000074100000}"/>
    <cellStyle name="Comma 7 33 4" xfId="4490" xr:uid="{00000000-0005-0000-0000-000075100000}"/>
    <cellStyle name="Comma 7 33 5" xfId="4491" xr:uid="{00000000-0005-0000-0000-000076100000}"/>
    <cellStyle name="Comma 7 33 6" xfId="4492" xr:uid="{00000000-0005-0000-0000-000077100000}"/>
    <cellStyle name="Comma 7 33 7" xfId="4493" xr:uid="{00000000-0005-0000-0000-000078100000}"/>
    <cellStyle name="Comma 7 33 8" xfId="4494" xr:uid="{00000000-0005-0000-0000-000079100000}"/>
    <cellStyle name="Comma 7 33 9" xfId="4495" xr:uid="{00000000-0005-0000-0000-00007A100000}"/>
    <cellStyle name="Comma 7 34" xfId="448" xr:uid="{00000000-0005-0000-0000-00007B100000}"/>
    <cellStyle name="Comma 7 34 10" xfId="4496" xr:uid="{00000000-0005-0000-0000-00007C100000}"/>
    <cellStyle name="Comma 7 34 11" xfId="4497" xr:uid="{00000000-0005-0000-0000-00007D100000}"/>
    <cellStyle name="Comma 7 34 12" xfId="4498" xr:uid="{00000000-0005-0000-0000-00007E100000}"/>
    <cellStyle name="Comma 7 34 13" xfId="4499" xr:uid="{00000000-0005-0000-0000-00007F100000}"/>
    <cellStyle name="Comma 7 34 14" xfId="4500" xr:uid="{00000000-0005-0000-0000-000080100000}"/>
    <cellStyle name="Comma 7 34 15" xfId="4501" xr:uid="{00000000-0005-0000-0000-000081100000}"/>
    <cellStyle name="Comma 7 34 16" xfId="4502" xr:uid="{00000000-0005-0000-0000-000082100000}"/>
    <cellStyle name="Comma 7 34 17" xfId="4503" xr:uid="{00000000-0005-0000-0000-000083100000}"/>
    <cellStyle name="Comma 7 34 18" xfId="4504" xr:uid="{00000000-0005-0000-0000-000084100000}"/>
    <cellStyle name="Comma 7 34 19" xfId="4505" xr:uid="{00000000-0005-0000-0000-000085100000}"/>
    <cellStyle name="Comma 7 34 2" xfId="4506" xr:uid="{00000000-0005-0000-0000-000086100000}"/>
    <cellStyle name="Comma 7 34 20" xfId="4507" xr:uid="{00000000-0005-0000-0000-000087100000}"/>
    <cellStyle name="Comma 7 34 21" xfId="4508" xr:uid="{00000000-0005-0000-0000-000088100000}"/>
    <cellStyle name="Comma 7 34 3" xfId="4509" xr:uid="{00000000-0005-0000-0000-000089100000}"/>
    <cellStyle name="Comma 7 34 4" xfId="4510" xr:uid="{00000000-0005-0000-0000-00008A100000}"/>
    <cellStyle name="Comma 7 34 5" xfId="4511" xr:uid="{00000000-0005-0000-0000-00008B100000}"/>
    <cellStyle name="Comma 7 34 6" xfId="4512" xr:uid="{00000000-0005-0000-0000-00008C100000}"/>
    <cellStyle name="Comma 7 34 7" xfId="4513" xr:uid="{00000000-0005-0000-0000-00008D100000}"/>
    <cellStyle name="Comma 7 34 8" xfId="4514" xr:uid="{00000000-0005-0000-0000-00008E100000}"/>
    <cellStyle name="Comma 7 34 9" xfId="4515" xr:uid="{00000000-0005-0000-0000-00008F100000}"/>
    <cellStyle name="Comma 7 35" xfId="449" xr:uid="{00000000-0005-0000-0000-000090100000}"/>
    <cellStyle name="Comma 7 35 10" xfId="4516" xr:uid="{00000000-0005-0000-0000-000091100000}"/>
    <cellStyle name="Comma 7 35 11" xfId="4517" xr:uid="{00000000-0005-0000-0000-000092100000}"/>
    <cellStyle name="Comma 7 35 12" xfId="4518" xr:uid="{00000000-0005-0000-0000-000093100000}"/>
    <cellStyle name="Comma 7 35 13" xfId="4519" xr:uid="{00000000-0005-0000-0000-000094100000}"/>
    <cellStyle name="Comma 7 35 14" xfId="4520" xr:uid="{00000000-0005-0000-0000-000095100000}"/>
    <cellStyle name="Comma 7 35 15" xfId="4521" xr:uid="{00000000-0005-0000-0000-000096100000}"/>
    <cellStyle name="Comma 7 35 16" xfId="4522" xr:uid="{00000000-0005-0000-0000-000097100000}"/>
    <cellStyle name="Comma 7 35 17" xfId="4523" xr:uid="{00000000-0005-0000-0000-000098100000}"/>
    <cellStyle name="Comma 7 35 18" xfId="4524" xr:uid="{00000000-0005-0000-0000-000099100000}"/>
    <cellStyle name="Comma 7 35 19" xfId="4525" xr:uid="{00000000-0005-0000-0000-00009A100000}"/>
    <cellStyle name="Comma 7 35 2" xfId="4526" xr:uid="{00000000-0005-0000-0000-00009B100000}"/>
    <cellStyle name="Comma 7 35 20" xfId="4527" xr:uid="{00000000-0005-0000-0000-00009C100000}"/>
    <cellStyle name="Comma 7 35 21" xfId="4528" xr:uid="{00000000-0005-0000-0000-00009D100000}"/>
    <cellStyle name="Comma 7 35 3" xfId="4529" xr:uid="{00000000-0005-0000-0000-00009E100000}"/>
    <cellStyle name="Comma 7 35 4" xfId="4530" xr:uid="{00000000-0005-0000-0000-00009F100000}"/>
    <cellStyle name="Comma 7 35 5" xfId="4531" xr:uid="{00000000-0005-0000-0000-0000A0100000}"/>
    <cellStyle name="Comma 7 35 6" xfId="4532" xr:uid="{00000000-0005-0000-0000-0000A1100000}"/>
    <cellStyle name="Comma 7 35 7" xfId="4533" xr:uid="{00000000-0005-0000-0000-0000A2100000}"/>
    <cellStyle name="Comma 7 35 8" xfId="4534" xr:uid="{00000000-0005-0000-0000-0000A3100000}"/>
    <cellStyle name="Comma 7 35 9" xfId="4535" xr:uid="{00000000-0005-0000-0000-0000A4100000}"/>
    <cellStyle name="Comma 7 36" xfId="450" xr:uid="{00000000-0005-0000-0000-0000A5100000}"/>
    <cellStyle name="Comma 7 36 10" xfId="4536" xr:uid="{00000000-0005-0000-0000-0000A6100000}"/>
    <cellStyle name="Comma 7 36 11" xfId="4537" xr:uid="{00000000-0005-0000-0000-0000A7100000}"/>
    <cellStyle name="Comma 7 36 12" xfId="4538" xr:uid="{00000000-0005-0000-0000-0000A8100000}"/>
    <cellStyle name="Comma 7 36 13" xfId="4539" xr:uid="{00000000-0005-0000-0000-0000A9100000}"/>
    <cellStyle name="Comma 7 36 14" xfId="4540" xr:uid="{00000000-0005-0000-0000-0000AA100000}"/>
    <cellStyle name="Comma 7 36 15" xfId="4541" xr:uid="{00000000-0005-0000-0000-0000AB100000}"/>
    <cellStyle name="Comma 7 36 16" xfId="4542" xr:uid="{00000000-0005-0000-0000-0000AC100000}"/>
    <cellStyle name="Comma 7 36 17" xfId="4543" xr:uid="{00000000-0005-0000-0000-0000AD100000}"/>
    <cellStyle name="Comma 7 36 18" xfId="4544" xr:uid="{00000000-0005-0000-0000-0000AE100000}"/>
    <cellStyle name="Comma 7 36 19" xfId="4545" xr:uid="{00000000-0005-0000-0000-0000AF100000}"/>
    <cellStyle name="Comma 7 36 2" xfId="4546" xr:uid="{00000000-0005-0000-0000-0000B0100000}"/>
    <cellStyle name="Comma 7 36 20" xfId="4547" xr:uid="{00000000-0005-0000-0000-0000B1100000}"/>
    <cellStyle name="Comma 7 36 21" xfId="4548" xr:uid="{00000000-0005-0000-0000-0000B2100000}"/>
    <cellStyle name="Comma 7 36 3" xfId="4549" xr:uid="{00000000-0005-0000-0000-0000B3100000}"/>
    <cellStyle name="Comma 7 36 4" xfId="4550" xr:uid="{00000000-0005-0000-0000-0000B4100000}"/>
    <cellStyle name="Comma 7 36 5" xfId="4551" xr:uid="{00000000-0005-0000-0000-0000B5100000}"/>
    <cellStyle name="Comma 7 36 6" xfId="4552" xr:uid="{00000000-0005-0000-0000-0000B6100000}"/>
    <cellStyle name="Comma 7 36 7" xfId="4553" xr:uid="{00000000-0005-0000-0000-0000B7100000}"/>
    <cellStyle name="Comma 7 36 8" xfId="4554" xr:uid="{00000000-0005-0000-0000-0000B8100000}"/>
    <cellStyle name="Comma 7 36 9" xfId="4555" xr:uid="{00000000-0005-0000-0000-0000B9100000}"/>
    <cellStyle name="Comma 7 37" xfId="451" xr:uid="{00000000-0005-0000-0000-0000BA100000}"/>
    <cellStyle name="Comma 7 37 10" xfId="4556" xr:uid="{00000000-0005-0000-0000-0000BB100000}"/>
    <cellStyle name="Comma 7 37 11" xfId="4557" xr:uid="{00000000-0005-0000-0000-0000BC100000}"/>
    <cellStyle name="Comma 7 37 12" xfId="4558" xr:uid="{00000000-0005-0000-0000-0000BD100000}"/>
    <cellStyle name="Comma 7 37 13" xfId="4559" xr:uid="{00000000-0005-0000-0000-0000BE100000}"/>
    <cellStyle name="Comma 7 37 14" xfId="4560" xr:uid="{00000000-0005-0000-0000-0000BF100000}"/>
    <cellStyle name="Comma 7 37 15" xfId="4561" xr:uid="{00000000-0005-0000-0000-0000C0100000}"/>
    <cellStyle name="Comma 7 37 16" xfId="4562" xr:uid="{00000000-0005-0000-0000-0000C1100000}"/>
    <cellStyle name="Comma 7 37 17" xfId="4563" xr:uid="{00000000-0005-0000-0000-0000C2100000}"/>
    <cellStyle name="Comma 7 37 18" xfId="4564" xr:uid="{00000000-0005-0000-0000-0000C3100000}"/>
    <cellStyle name="Comma 7 37 19" xfId="4565" xr:uid="{00000000-0005-0000-0000-0000C4100000}"/>
    <cellStyle name="Comma 7 37 2" xfId="4566" xr:uid="{00000000-0005-0000-0000-0000C5100000}"/>
    <cellStyle name="Comma 7 37 20" xfId="4567" xr:uid="{00000000-0005-0000-0000-0000C6100000}"/>
    <cellStyle name="Comma 7 37 21" xfId="4568" xr:uid="{00000000-0005-0000-0000-0000C7100000}"/>
    <cellStyle name="Comma 7 37 3" xfId="4569" xr:uid="{00000000-0005-0000-0000-0000C8100000}"/>
    <cellStyle name="Comma 7 37 4" xfId="4570" xr:uid="{00000000-0005-0000-0000-0000C9100000}"/>
    <cellStyle name="Comma 7 37 5" xfId="4571" xr:uid="{00000000-0005-0000-0000-0000CA100000}"/>
    <cellStyle name="Comma 7 37 6" xfId="4572" xr:uid="{00000000-0005-0000-0000-0000CB100000}"/>
    <cellStyle name="Comma 7 37 7" xfId="4573" xr:uid="{00000000-0005-0000-0000-0000CC100000}"/>
    <cellStyle name="Comma 7 37 8" xfId="4574" xr:uid="{00000000-0005-0000-0000-0000CD100000}"/>
    <cellStyle name="Comma 7 37 9" xfId="4575" xr:uid="{00000000-0005-0000-0000-0000CE100000}"/>
    <cellStyle name="Comma 7 38" xfId="452" xr:uid="{00000000-0005-0000-0000-0000CF100000}"/>
    <cellStyle name="Comma 7 38 10" xfId="4576" xr:uid="{00000000-0005-0000-0000-0000D0100000}"/>
    <cellStyle name="Comma 7 38 11" xfId="4577" xr:uid="{00000000-0005-0000-0000-0000D1100000}"/>
    <cellStyle name="Comma 7 38 12" xfId="4578" xr:uid="{00000000-0005-0000-0000-0000D2100000}"/>
    <cellStyle name="Comma 7 38 13" xfId="4579" xr:uid="{00000000-0005-0000-0000-0000D3100000}"/>
    <cellStyle name="Comma 7 38 14" xfId="4580" xr:uid="{00000000-0005-0000-0000-0000D4100000}"/>
    <cellStyle name="Comma 7 38 15" xfId="4581" xr:uid="{00000000-0005-0000-0000-0000D5100000}"/>
    <cellStyle name="Comma 7 38 16" xfId="4582" xr:uid="{00000000-0005-0000-0000-0000D6100000}"/>
    <cellStyle name="Comma 7 38 17" xfId="4583" xr:uid="{00000000-0005-0000-0000-0000D7100000}"/>
    <cellStyle name="Comma 7 38 18" xfId="4584" xr:uid="{00000000-0005-0000-0000-0000D8100000}"/>
    <cellStyle name="Comma 7 38 19" xfId="4585" xr:uid="{00000000-0005-0000-0000-0000D9100000}"/>
    <cellStyle name="Comma 7 38 2" xfId="4586" xr:uid="{00000000-0005-0000-0000-0000DA100000}"/>
    <cellStyle name="Comma 7 38 20" xfId="4587" xr:uid="{00000000-0005-0000-0000-0000DB100000}"/>
    <cellStyle name="Comma 7 38 21" xfId="4588" xr:uid="{00000000-0005-0000-0000-0000DC100000}"/>
    <cellStyle name="Comma 7 38 3" xfId="4589" xr:uid="{00000000-0005-0000-0000-0000DD100000}"/>
    <cellStyle name="Comma 7 38 4" xfId="4590" xr:uid="{00000000-0005-0000-0000-0000DE100000}"/>
    <cellStyle name="Comma 7 38 5" xfId="4591" xr:uid="{00000000-0005-0000-0000-0000DF100000}"/>
    <cellStyle name="Comma 7 38 6" xfId="4592" xr:uid="{00000000-0005-0000-0000-0000E0100000}"/>
    <cellStyle name="Comma 7 38 7" xfId="4593" xr:uid="{00000000-0005-0000-0000-0000E1100000}"/>
    <cellStyle name="Comma 7 38 8" xfId="4594" xr:uid="{00000000-0005-0000-0000-0000E2100000}"/>
    <cellStyle name="Comma 7 38 9" xfId="4595" xr:uid="{00000000-0005-0000-0000-0000E3100000}"/>
    <cellStyle name="Comma 7 39" xfId="4596" xr:uid="{00000000-0005-0000-0000-0000E4100000}"/>
    <cellStyle name="Comma 7 4" xfId="453" xr:uid="{00000000-0005-0000-0000-0000E5100000}"/>
    <cellStyle name="Comma 7 4 10" xfId="4597" xr:uid="{00000000-0005-0000-0000-0000E6100000}"/>
    <cellStyle name="Comma 7 4 11" xfId="4598" xr:uid="{00000000-0005-0000-0000-0000E7100000}"/>
    <cellStyle name="Comma 7 4 12" xfId="4599" xr:uid="{00000000-0005-0000-0000-0000E8100000}"/>
    <cellStyle name="Comma 7 4 13" xfId="4600" xr:uid="{00000000-0005-0000-0000-0000E9100000}"/>
    <cellStyle name="Comma 7 4 14" xfId="4601" xr:uid="{00000000-0005-0000-0000-0000EA100000}"/>
    <cellStyle name="Comma 7 4 15" xfId="4602" xr:uid="{00000000-0005-0000-0000-0000EB100000}"/>
    <cellStyle name="Comma 7 4 16" xfId="4603" xr:uid="{00000000-0005-0000-0000-0000EC100000}"/>
    <cellStyle name="Comma 7 4 17" xfId="4604" xr:uid="{00000000-0005-0000-0000-0000ED100000}"/>
    <cellStyle name="Comma 7 4 18" xfId="4605" xr:uid="{00000000-0005-0000-0000-0000EE100000}"/>
    <cellStyle name="Comma 7 4 19" xfId="4606" xr:uid="{00000000-0005-0000-0000-0000EF100000}"/>
    <cellStyle name="Comma 7 4 2" xfId="4607" xr:uid="{00000000-0005-0000-0000-0000F0100000}"/>
    <cellStyle name="Comma 7 4 20" xfId="4608" xr:uid="{00000000-0005-0000-0000-0000F1100000}"/>
    <cellStyle name="Comma 7 4 21" xfId="4609" xr:uid="{00000000-0005-0000-0000-0000F2100000}"/>
    <cellStyle name="Comma 7 4 3" xfId="4610" xr:uid="{00000000-0005-0000-0000-0000F3100000}"/>
    <cellStyle name="Comma 7 4 4" xfId="4611" xr:uid="{00000000-0005-0000-0000-0000F4100000}"/>
    <cellStyle name="Comma 7 4 5" xfId="4612" xr:uid="{00000000-0005-0000-0000-0000F5100000}"/>
    <cellStyle name="Comma 7 4 6" xfId="4613" xr:uid="{00000000-0005-0000-0000-0000F6100000}"/>
    <cellStyle name="Comma 7 4 7" xfId="4614" xr:uid="{00000000-0005-0000-0000-0000F7100000}"/>
    <cellStyle name="Comma 7 4 8" xfId="4615" xr:uid="{00000000-0005-0000-0000-0000F8100000}"/>
    <cellStyle name="Comma 7 4 9" xfId="4616" xr:uid="{00000000-0005-0000-0000-0000F9100000}"/>
    <cellStyle name="Comma 7 40" xfId="4617" xr:uid="{00000000-0005-0000-0000-0000FA100000}"/>
    <cellStyle name="Comma 7 41" xfId="4618" xr:uid="{00000000-0005-0000-0000-0000FB100000}"/>
    <cellStyle name="Comma 7 42" xfId="4619" xr:uid="{00000000-0005-0000-0000-0000FC100000}"/>
    <cellStyle name="Comma 7 43" xfId="4620" xr:uid="{00000000-0005-0000-0000-0000FD100000}"/>
    <cellStyle name="Comma 7 44" xfId="4621" xr:uid="{00000000-0005-0000-0000-0000FE100000}"/>
    <cellStyle name="Comma 7 45" xfId="4622" xr:uid="{00000000-0005-0000-0000-0000FF100000}"/>
    <cellStyle name="Comma 7 46" xfId="4623" xr:uid="{00000000-0005-0000-0000-000000110000}"/>
    <cellStyle name="Comma 7 47" xfId="4624" xr:uid="{00000000-0005-0000-0000-000001110000}"/>
    <cellStyle name="Comma 7 48" xfId="4625" xr:uid="{00000000-0005-0000-0000-000002110000}"/>
    <cellStyle name="Comma 7 49" xfId="4626" xr:uid="{00000000-0005-0000-0000-000003110000}"/>
    <cellStyle name="Comma 7 5" xfId="454" xr:uid="{00000000-0005-0000-0000-000004110000}"/>
    <cellStyle name="Comma 7 5 10" xfId="4627" xr:uid="{00000000-0005-0000-0000-000005110000}"/>
    <cellStyle name="Comma 7 5 11" xfId="4628" xr:uid="{00000000-0005-0000-0000-000006110000}"/>
    <cellStyle name="Comma 7 5 12" xfId="4629" xr:uid="{00000000-0005-0000-0000-000007110000}"/>
    <cellStyle name="Comma 7 5 13" xfId="4630" xr:uid="{00000000-0005-0000-0000-000008110000}"/>
    <cellStyle name="Comma 7 5 14" xfId="4631" xr:uid="{00000000-0005-0000-0000-000009110000}"/>
    <cellStyle name="Comma 7 5 15" xfId="4632" xr:uid="{00000000-0005-0000-0000-00000A110000}"/>
    <cellStyle name="Comma 7 5 16" xfId="4633" xr:uid="{00000000-0005-0000-0000-00000B110000}"/>
    <cellStyle name="Comma 7 5 17" xfId="4634" xr:uid="{00000000-0005-0000-0000-00000C110000}"/>
    <cellStyle name="Comma 7 5 18" xfId="4635" xr:uid="{00000000-0005-0000-0000-00000D110000}"/>
    <cellStyle name="Comma 7 5 19" xfId="4636" xr:uid="{00000000-0005-0000-0000-00000E110000}"/>
    <cellStyle name="Comma 7 5 2" xfId="4637" xr:uid="{00000000-0005-0000-0000-00000F110000}"/>
    <cellStyle name="Comma 7 5 20" xfId="4638" xr:uid="{00000000-0005-0000-0000-000010110000}"/>
    <cellStyle name="Comma 7 5 21" xfId="4639" xr:uid="{00000000-0005-0000-0000-000011110000}"/>
    <cellStyle name="Comma 7 5 3" xfId="4640" xr:uid="{00000000-0005-0000-0000-000012110000}"/>
    <cellStyle name="Comma 7 5 4" xfId="4641" xr:uid="{00000000-0005-0000-0000-000013110000}"/>
    <cellStyle name="Comma 7 5 5" xfId="4642" xr:uid="{00000000-0005-0000-0000-000014110000}"/>
    <cellStyle name="Comma 7 5 6" xfId="4643" xr:uid="{00000000-0005-0000-0000-000015110000}"/>
    <cellStyle name="Comma 7 5 7" xfId="4644" xr:uid="{00000000-0005-0000-0000-000016110000}"/>
    <cellStyle name="Comma 7 5 8" xfId="4645" xr:uid="{00000000-0005-0000-0000-000017110000}"/>
    <cellStyle name="Comma 7 5 9" xfId="4646" xr:uid="{00000000-0005-0000-0000-000018110000}"/>
    <cellStyle name="Comma 7 50" xfId="4647" xr:uid="{00000000-0005-0000-0000-000019110000}"/>
    <cellStyle name="Comma 7 51" xfId="4648" xr:uid="{00000000-0005-0000-0000-00001A110000}"/>
    <cellStyle name="Comma 7 52" xfId="4649" xr:uid="{00000000-0005-0000-0000-00001B110000}"/>
    <cellStyle name="Comma 7 53" xfId="4650" xr:uid="{00000000-0005-0000-0000-00001C110000}"/>
    <cellStyle name="Comma 7 54" xfId="4651" xr:uid="{00000000-0005-0000-0000-00001D110000}"/>
    <cellStyle name="Comma 7 55" xfId="4652" xr:uid="{00000000-0005-0000-0000-00001E110000}"/>
    <cellStyle name="Comma 7 56" xfId="4653" xr:uid="{00000000-0005-0000-0000-00001F110000}"/>
    <cellStyle name="Comma 7 57" xfId="4654" xr:uid="{00000000-0005-0000-0000-000020110000}"/>
    <cellStyle name="Comma 7 58" xfId="4655" xr:uid="{00000000-0005-0000-0000-000021110000}"/>
    <cellStyle name="Comma 7 6" xfId="455" xr:uid="{00000000-0005-0000-0000-000022110000}"/>
    <cellStyle name="Comma 7 6 10" xfId="4656" xr:uid="{00000000-0005-0000-0000-000023110000}"/>
    <cellStyle name="Comma 7 6 11" xfId="4657" xr:uid="{00000000-0005-0000-0000-000024110000}"/>
    <cellStyle name="Comma 7 6 12" xfId="4658" xr:uid="{00000000-0005-0000-0000-000025110000}"/>
    <cellStyle name="Comma 7 6 13" xfId="4659" xr:uid="{00000000-0005-0000-0000-000026110000}"/>
    <cellStyle name="Comma 7 6 14" xfId="4660" xr:uid="{00000000-0005-0000-0000-000027110000}"/>
    <cellStyle name="Comma 7 6 15" xfId="4661" xr:uid="{00000000-0005-0000-0000-000028110000}"/>
    <cellStyle name="Comma 7 6 16" xfId="4662" xr:uid="{00000000-0005-0000-0000-000029110000}"/>
    <cellStyle name="Comma 7 6 17" xfId="4663" xr:uid="{00000000-0005-0000-0000-00002A110000}"/>
    <cellStyle name="Comma 7 6 18" xfId="4664" xr:uid="{00000000-0005-0000-0000-00002B110000}"/>
    <cellStyle name="Comma 7 6 19" xfId="4665" xr:uid="{00000000-0005-0000-0000-00002C110000}"/>
    <cellStyle name="Comma 7 6 2" xfId="4666" xr:uid="{00000000-0005-0000-0000-00002D110000}"/>
    <cellStyle name="Comma 7 6 20" xfId="4667" xr:uid="{00000000-0005-0000-0000-00002E110000}"/>
    <cellStyle name="Comma 7 6 21" xfId="4668" xr:uid="{00000000-0005-0000-0000-00002F110000}"/>
    <cellStyle name="Comma 7 6 3" xfId="4669" xr:uid="{00000000-0005-0000-0000-000030110000}"/>
    <cellStyle name="Comma 7 6 4" xfId="4670" xr:uid="{00000000-0005-0000-0000-000031110000}"/>
    <cellStyle name="Comma 7 6 5" xfId="4671" xr:uid="{00000000-0005-0000-0000-000032110000}"/>
    <cellStyle name="Comma 7 6 6" xfId="4672" xr:uid="{00000000-0005-0000-0000-000033110000}"/>
    <cellStyle name="Comma 7 6 7" xfId="4673" xr:uid="{00000000-0005-0000-0000-000034110000}"/>
    <cellStyle name="Comma 7 6 8" xfId="4674" xr:uid="{00000000-0005-0000-0000-000035110000}"/>
    <cellStyle name="Comma 7 6 9" xfId="4675" xr:uid="{00000000-0005-0000-0000-000036110000}"/>
    <cellStyle name="Comma 7 7" xfId="456" xr:uid="{00000000-0005-0000-0000-000037110000}"/>
    <cellStyle name="Comma 7 7 10" xfId="4676" xr:uid="{00000000-0005-0000-0000-000038110000}"/>
    <cellStyle name="Comma 7 7 11" xfId="4677" xr:uid="{00000000-0005-0000-0000-000039110000}"/>
    <cellStyle name="Comma 7 7 12" xfId="4678" xr:uid="{00000000-0005-0000-0000-00003A110000}"/>
    <cellStyle name="Comma 7 7 13" xfId="4679" xr:uid="{00000000-0005-0000-0000-00003B110000}"/>
    <cellStyle name="Comma 7 7 14" xfId="4680" xr:uid="{00000000-0005-0000-0000-00003C110000}"/>
    <cellStyle name="Comma 7 7 15" xfId="4681" xr:uid="{00000000-0005-0000-0000-00003D110000}"/>
    <cellStyle name="Comma 7 7 16" xfId="4682" xr:uid="{00000000-0005-0000-0000-00003E110000}"/>
    <cellStyle name="Comma 7 7 17" xfId="4683" xr:uid="{00000000-0005-0000-0000-00003F110000}"/>
    <cellStyle name="Comma 7 7 18" xfId="4684" xr:uid="{00000000-0005-0000-0000-000040110000}"/>
    <cellStyle name="Comma 7 7 19" xfId="4685" xr:uid="{00000000-0005-0000-0000-000041110000}"/>
    <cellStyle name="Comma 7 7 2" xfId="4686" xr:uid="{00000000-0005-0000-0000-000042110000}"/>
    <cellStyle name="Comma 7 7 20" xfId="4687" xr:uid="{00000000-0005-0000-0000-000043110000}"/>
    <cellStyle name="Comma 7 7 21" xfId="4688" xr:uid="{00000000-0005-0000-0000-000044110000}"/>
    <cellStyle name="Comma 7 7 3" xfId="4689" xr:uid="{00000000-0005-0000-0000-000045110000}"/>
    <cellStyle name="Comma 7 7 4" xfId="4690" xr:uid="{00000000-0005-0000-0000-000046110000}"/>
    <cellStyle name="Comma 7 7 5" xfId="4691" xr:uid="{00000000-0005-0000-0000-000047110000}"/>
    <cellStyle name="Comma 7 7 6" xfId="4692" xr:uid="{00000000-0005-0000-0000-000048110000}"/>
    <cellStyle name="Comma 7 7 7" xfId="4693" xr:uid="{00000000-0005-0000-0000-000049110000}"/>
    <cellStyle name="Comma 7 7 8" xfId="4694" xr:uid="{00000000-0005-0000-0000-00004A110000}"/>
    <cellStyle name="Comma 7 7 9" xfId="4695" xr:uid="{00000000-0005-0000-0000-00004B110000}"/>
    <cellStyle name="Comma 7 8" xfId="457" xr:uid="{00000000-0005-0000-0000-00004C110000}"/>
    <cellStyle name="Comma 7 8 10" xfId="4696" xr:uid="{00000000-0005-0000-0000-00004D110000}"/>
    <cellStyle name="Comma 7 8 11" xfId="4697" xr:uid="{00000000-0005-0000-0000-00004E110000}"/>
    <cellStyle name="Comma 7 8 12" xfId="4698" xr:uid="{00000000-0005-0000-0000-00004F110000}"/>
    <cellStyle name="Comma 7 8 13" xfId="4699" xr:uid="{00000000-0005-0000-0000-000050110000}"/>
    <cellStyle name="Comma 7 8 14" xfId="4700" xr:uid="{00000000-0005-0000-0000-000051110000}"/>
    <cellStyle name="Comma 7 8 15" xfId="4701" xr:uid="{00000000-0005-0000-0000-000052110000}"/>
    <cellStyle name="Comma 7 8 16" xfId="4702" xr:uid="{00000000-0005-0000-0000-000053110000}"/>
    <cellStyle name="Comma 7 8 17" xfId="4703" xr:uid="{00000000-0005-0000-0000-000054110000}"/>
    <cellStyle name="Comma 7 8 18" xfId="4704" xr:uid="{00000000-0005-0000-0000-000055110000}"/>
    <cellStyle name="Comma 7 8 19" xfId="4705" xr:uid="{00000000-0005-0000-0000-000056110000}"/>
    <cellStyle name="Comma 7 8 2" xfId="4706" xr:uid="{00000000-0005-0000-0000-000057110000}"/>
    <cellStyle name="Comma 7 8 20" xfId="4707" xr:uid="{00000000-0005-0000-0000-000058110000}"/>
    <cellStyle name="Comma 7 8 21" xfId="4708" xr:uid="{00000000-0005-0000-0000-000059110000}"/>
    <cellStyle name="Comma 7 8 3" xfId="4709" xr:uid="{00000000-0005-0000-0000-00005A110000}"/>
    <cellStyle name="Comma 7 8 4" xfId="4710" xr:uid="{00000000-0005-0000-0000-00005B110000}"/>
    <cellStyle name="Comma 7 8 5" xfId="4711" xr:uid="{00000000-0005-0000-0000-00005C110000}"/>
    <cellStyle name="Comma 7 8 6" xfId="4712" xr:uid="{00000000-0005-0000-0000-00005D110000}"/>
    <cellStyle name="Comma 7 8 7" xfId="4713" xr:uid="{00000000-0005-0000-0000-00005E110000}"/>
    <cellStyle name="Comma 7 8 8" xfId="4714" xr:uid="{00000000-0005-0000-0000-00005F110000}"/>
    <cellStyle name="Comma 7 8 9" xfId="4715" xr:uid="{00000000-0005-0000-0000-000060110000}"/>
    <cellStyle name="Comma 7 9" xfId="458" xr:uid="{00000000-0005-0000-0000-000061110000}"/>
    <cellStyle name="Comma 7 9 10" xfId="4716" xr:uid="{00000000-0005-0000-0000-000062110000}"/>
    <cellStyle name="Comma 7 9 11" xfId="4717" xr:uid="{00000000-0005-0000-0000-000063110000}"/>
    <cellStyle name="Comma 7 9 12" xfId="4718" xr:uid="{00000000-0005-0000-0000-000064110000}"/>
    <cellStyle name="Comma 7 9 13" xfId="4719" xr:uid="{00000000-0005-0000-0000-000065110000}"/>
    <cellStyle name="Comma 7 9 14" xfId="4720" xr:uid="{00000000-0005-0000-0000-000066110000}"/>
    <cellStyle name="Comma 7 9 15" xfId="4721" xr:uid="{00000000-0005-0000-0000-000067110000}"/>
    <cellStyle name="Comma 7 9 16" xfId="4722" xr:uid="{00000000-0005-0000-0000-000068110000}"/>
    <cellStyle name="Comma 7 9 17" xfId="4723" xr:uid="{00000000-0005-0000-0000-000069110000}"/>
    <cellStyle name="Comma 7 9 18" xfId="4724" xr:uid="{00000000-0005-0000-0000-00006A110000}"/>
    <cellStyle name="Comma 7 9 19" xfId="4725" xr:uid="{00000000-0005-0000-0000-00006B110000}"/>
    <cellStyle name="Comma 7 9 2" xfId="4726" xr:uid="{00000000-0005-0000-0000-00006C110000}"/>
    <cellStyle name="Comma 7 9 20" xfId="4727" xr:uid="{00000000-0005-0000-0000-00006D110000}"/>
    <cellStyle name="Comma 7 9 21" xfId="4728" xr:uid="{00000000-0005-0000-0000-00006E110000}"/>
    <cellStyle name="Comma 7 9 3" xfId="4729" xr:uid="{00000000-0005-0000-0000-00006F110000}"/>
    <cellStyle name="Comma 7 9 4" xfId="4730" xr:uid="{00000000-0005-0000-0000-000070110000}"/>
    <cellStyle name="Comma 7 9 5" xfId="4731" xr:uid="{00000000-0005-0000-0000-000071110000}"/>
    <cellStyle name="Comma 7 9 6" xfId="4732" xr:uid="{00000000-0005-0000-0000-000072110000}"/>
    <cellStyle name="Comma 7 9 7" xfId="4733" xr:uid="{00000000-0005-0000-0000-000073110000}"/>
    <cellStyle name="Comma 7 9 8" xfId="4734" xr:uid="{00000000-0005-0000-0000-000074110000}"/>
    <cellStyle name="Comma 7 9 9" xfId="4735" xr:uid="{00000000-0005-0000-0000-000075110000}"/>
    <cellStyle name="Comma 8" xfId="71" xr:uid="{00000000-0005-0000-0000-000076110000}"/>
    <cellStyle name="Comma 8 10" xfId="459" xr:uid="{00000000-0005-0000-0000-000077110000}"/>
    <cellStyle name="Comma 8 10 10" xfId="4736" xr:uid="{00000000-0005-0000-0000-000078110000}"/>
    <cellStyle name="Comma 8 10 11" xfId="4737" xr:uid="{00000000-0005-0000-0000-000079110000}"/>
    <cellStyle name="Comma 8 10 12" xfId="4738" xr:uid="{00000000-0005-0000-0000-00007A110000}"/>
    <cellStyle name="Comma 8 10 13" xfId="4739" xr:uid="{00000000-0005-0000-0000-00007B110000}"/>
    <cellStyle name="Comma 8 10 14" xfId="4740" xr:uid="{00000000-0005-0000-0000-00007C110000}"/>
    <cellStyle name="Comma 8 10 15" xfId="4741" xr:uid="{00000000-0005-0000-0000-00007D110000}"/>
    <cellStyle name="Comma 8 10 16" xfId="4742" xr:uid="{00000000-0005-0000-0000-00007E110000}"/>
    <cellStyle name="Comma 8 10 17" xfId="4743" xr:uid="{00000000-0005-0000-0000-00007F110000}"/>
    <cellStyle name="Comma 8 10 18" xfId="4744" xr:uid="{00000000-0005-0000-0000-000080110000}"/>
    <cellStyle name="Comma 8 10 19" xfId="4745" xr:uid="{00000000-0005-0000-0000-000081110000}"/>
    <cellStyle name="Comma 8 10 2" xfId="4746" xr:uid="{00000000-0005-0000-0000-000082110000}"/>
    <cellStyle name="Comma 8 10 20" xfId="4747" xr:uid="{00000000-0005-0000-0000-000083110000}"/>
    <cellStyle name="Comma 8 10 21" xfId="4748" xr:uid="{00000000-0005-0000-0000-000084110000}"/>
    <cellStyle name="Comma 8 10 3" xfId="4749" xr:uid="{00000000-0005-0000-0000-000085110000}"/>
    <cellStyle name="Comma 8 10 4" xfId="4750" xr:uid="{00000000-0005-0000-0000-000086110000}"/>
    <cellStyle name="Comma 8 10 5" xfId="4751" xr:uid="{00000000-0005-0000-0000-000087110000}"/>
    <cellStyle name="Comma 8 10 6" xfId="4752" xr:uid="{00000000-0005-0000-0000-000088110000}"/>
    <cellStyle name="Comma 8 10 7" xfId="4753" xr:uid="{00000000-0005-0000-0000-000089110000}"/>
    <cellStyle name="Comma 8 10 8" xfId="4754" xr:uid="{00000000-0005-0000-0000-00008A110000}"/>
    <cellStyle name="Comma 8 10 9" xfId="4755" xr:uid="{00000000-0005-0000-0000-00008B110000}"/>
    <cellStyle name="Comma 8 11" xfId="460" xr:uid="{00000000-0005-0000-0000-00008C110000}"/>
    <cellStyle name="Comma 8 11 10" xfId="4756" xr:uid="{00000000-0005-0000-0000-00008D110000}"/>
    <cellStyle name="Comma 8 11 11" xfId="4757" xr:uid="{00000000-0005-0000-0000-00008E110000}"/>
    <cellStyle name="Comma 8 11 12" xfId="4758" xr:uid="{00000000-0005-0000-0000-00008F110000}"/>
    <cellStyle name="Comma 8 11 13" xfId="4759" xr:uid="{00000000-0005-0000-0000-000090110000}"/>
    <cellStyle name="Comma 8 11 14" xfId="4760" xr:uid="{00000000-0005-0000-0000-000091110000}"/>
    <cellStyle name="Comma 8 11 15" xfId="4761" xr:uid="{00000000-0005-0000-0000-000092110000}"/>
    <cellStyle name="Comma 8 11 16" xfId="4762" xr:uid="{00000000-0005-0000-0000-000093110000}"/>
    <cellStyle name="Comma 8 11 17" xfId="4763" xr:uid="{00000000-0005-0000-0000-000094110000}"/>
    <cellStyle name="Comma 8 11 18" xfId="4764" xr:uid="{00000000-0005-0000-0000-000095110000}"/>
    <cellStyle name="Comma 8 11 19" xfId="4765" xr:uid="{00000000-0005-0000-0000-000096110000}"/>
    <cellStyle name="Comma 8 11 2" xfId="4766" xr:uid="{00000000-0005-0000-0000-000097110000}"/>
    <cellStyle name="Comma 8 11 20" xfId="4767" xr:uid="{00000000-0005-0000-0000-000098110000}"/>
    <cellStyle name="Comma 8 11 21" xfId="4768" xr:uid="{00000000-0005-0000-0000-000099110000}"/>
    <cellStyle name="Comma 8 11 3" xfId="4769" xr:uid="{00000000-0005-0000-0000-00009A110000}"/>
    <cellStyle name="Comma 8 11 4" xfId="4770" xr:uid="{00000000-0005-0000-0000-00009B110000}"/>
    <cellStyle name="Comma 8 11 5" xfId="4771" xr:uid="{00000000-0005-0000-0000-00009C110000}"/>
    <cellStyle name="Comma 8 11 6" xfId="4772" xr:uid="{00000000-0005-0000-0000-00009D110000}"/>
    <cellStyle name="Comma 8 11 7" xfId="4773" xr:uid="{00000000-0005-0000-0000-00009E110000}"/>
    <cellStyle name="Comma 8 11 8" xfId="4774" xr:uid="{00000000-0005-0000-0000-00009F110000}"/>
    <cellStyle name="Comma 8 11 9" xfId="4775" xr:uid="{00000000-0005-0000-0000-0000A0110000}"/>
    <cellStyle name="Comma 8 12" xfId="461" xr:uid="{00000000-0005-0000-0000-0000A1110000}"/>
    <cellStyle name="Comma 8 12 10" xfId="4776" xr:uid="{00000000-0005-0000-0000-0000A2110000}"/>
    <cellStyle name="Comma 8 12 11" xfId="4777" xr:uid="{00000000-0005-0000-0000-0000A3110000}"/>
    <cellStyle name="Comma 8 12 12" xfId="4778" xr:uid="{00000000-0005-0000-0000-0000A4110000}"/>
    <cellStyle name="Comma 8 12 13" xfId="4779" xr:uid="{00000000-0005-0000-0000-0000A5110000}"/>
    <cellStyle name="Comma 8 12 14" xfId="4780" xr:uid="{00000000-0005-0000-0000-0000A6110000}"/>
    <cellStyle name="Comma 8 12 15" xfId="4781" xr:uid="{00000000-0005-0000-0000-0000A7110000}"/>
    <cellStyle name="Comma 8 12 16" xfId="4782" xr:uid="{00000000-0005-0000-0000-0000A8110000}"/>
    <cellStyle name="Comma 8 12 17" xfId="4783" xr:uid="{00000000-0005-0000-0000-0000A9110000}"/>
    <cellStyle name="Comma 8 12 18" xfId="4784" xr:uid="{00000000-0005-0000-0000-0000AA110000}"/>
    <cellStyle name="Comma 8 12 19" xfId="4785" xr:uid="{00000000-0005-0000-0000-0000AB110000}"/>
    <cellStyle name="Comma 8 12 2" xfId="4786" xr:uid="{00000000-0005-0000-0000-0000AC110000}"/>
    <cellStyle name="Comma 8 12 20" xfId="4787" xr:uid="{00000000-0005-0000-0000-0000AD110000}"/>
    <cellStyle name="Comma 8 12 21" xfId="4788" xr:uid="{00000000-0005-0000-0000-0000AE110000}"/>
    <cellStyle name="Comma 8 12 3" xfId="4789" xr:uid="{00000000-0005-0000-0000-0000AF110000}"/>
    <cellStyle name="Comma 8 12 4" xfId="4790" xr:uid="{00000000-0005-0000-0000-0000B0110000}"/>
    <cellStyle name="Comma 8 12 5" xfId="4791" xr:uid="{00000000-0005-0000-0000-0000B1110000}"/>
    <cellStyle name="Comma 8 12 6" xfId="4792" xr:uid="{00000000-0005-0000-0000-0000B2110000}"/>
    <cellStyle name="Comma 8 12 7" xfId="4793" xr:uid="{00000000-0005-0000-0000-0000B3110000}"/>
    <cellStyle name="Comma 8 12 8" xfId="4794" xr:uid="{00000000-0005-0000-0000-0000B4110000}"/>
    <cellStyle name="Comma 8 12 9" xfId="4795" xr:uid="{00000000-0005-0000-0000-0000B5110000}"/>
    <cellStyle name="Comma 8 13" xfId="462" xr:uid="{00000000-0005-0000-0000-0000B6110000}"/>
    <cellStyle name="Comma 8 13 10" xfId="4796" xr:uid="{00000000-0005-0000-0000-0000B7110000}"/>
    <cellStyle name="Comma 8 13 11" xfId="4797" xr:uid="{00000000-0005-0000-0000-0000B8110000}"/>
    <cellStyle name="Comma 8 13 12" xfId="4798" xr:uid="{00000000-0005-0000-0000-0000B9110000}"/>
    <cellStyle name="Comma 8 13 13" xfId="4799" xr:uid="{00000000-0005-0000-0000-0000BA110000}"/>
    <cellStyle name="Comma 8 13 14" xfId="4800" xr:uid="{00000000-0005-0000-0000-0000BB110000}"/>
    <cellStyle name="Comma 8 13 15" xfId="4801" xr:uid="{00000000-0005-0000-0000-0000BC110000}"/>
    <cellStyle name="Comma 8 13 16" xfId="4802" xr:uid="{00000000-0005-0000-0000-0000BD110000}"/>
    <cellStyle name="Comma 8 13 17" xfId="4803" xr:uid="{00000000-0005-0000-0000-0000BE110000}"/>
    <cellStyle name="Comma 8 13 18" xfId="4804" xr:uid="{00000000-0005-0000-0000-0000BF110000}"/>
    <cellStyle name="Comma 8 13 19" xfId="4805" xr:uid="{00000000-0005-0000-0000-0000C0110000}"/>
    <cellStyle name="Comma 8 13 2" xfId="4806" xr:uid="{00000000-0005-0000-0000-0000C1110000}"/>
    <cellStyle name="Comma 8 13 20" xfId="4807" xr:uid="{00000000-0005-0000-0000-0000C2110000}"/>
    <cellStyle name="Comma 8 13 21" xfId="4808" xr:uid="{00000000-0005-0000-0000-0000C3110000}"/>
    <cellStyle name="Comma 8 13 3" xfId="4809" xr:uid="{00000000-0005-0000-0000-0000C4110000}"/>
    <cellStyle name="Comma 8 13 4" xfId="4810" xr:uid="{00000000-0005-0000-0000-0000C5110000}"/>
    <cellStyle name="Comma 8 13 5" xfId="4811" xr:uid="{00000000-0005-0000-0000-0000C6110000}"/>
    <cellStyle name="Comma 8 13 6" xfId="4812" xr:uid="{00000000-0005-0000-0000-0000C7110000}"/>
    <cellStyle name="Comma 8 13 7" xfId="4813" xr:uid="{00000000-0005-0000-0000-0000C8110000}"/>
    <cellStyle name="Comma 8 13 8" xfId="4814" xr:uid="{00000000-0005-0000-0000-0000C9110000}"/>
    <cellStyle name="Comma 8 13 9" xfId="4815" xr:uid="{00000000-0005-0000-0000-0000CA110000}"/>
    <cellStyle name="Comma 8 14" xfId="463" xr:uid="{00000000-0005-0000-0000-0000CB110000}"/>
    <cellStyle name="Comma 8 14 10" xfId="4816" xr:uid="{00000000-0005-0000-0000-0000CC110000}"/>
    <cellStyle name="Comma 8 14 11" xfId="4817" xr:uid="{00000000-0005-0000-0000-0000CD110000}"/>
    <cellStyle name="Comma 8 14 12" xfId="4818" xr:uid="{00000000-0005-0000-0000-0000CE110000}"/>
    <cellStyle name="Comma 8 14 13" xfId="4819" xr:uid="{00000000-0005-0000-0000-0000CF110000}"/>
    <cellStyle name="Comma 8 14 14" xfId="4820" xr:uid="{00000000-0005-0000-0000-0000D0110000}"/>
    <cellStyle name="Comma 8 14 15" xfId="4821" xr:uid="{00000000-0005-0000-0000-0000D1110000}"/>
    <cellStyle name="Comma 8 14 16" xfId="4822" xr:uid="{00000000-0005-0000-0000-0000D2110000}"/>
    <cellStyle name="Comma 8 14 17" xfId="4823" xr:uid="{00000000-0005-0000-0000-0000D3110000}"/>
    <cellStyle name="Comma 8 14 18" xfId="4824" xr:uid="{00000000-0005-0000-0000-0000D4110000}"/>
    <cellStyle name="Comma 8 14 19" xfId="4825" xr:uid="{00000000-0005-0000-0000-0000D5110000}"/>
    <cellStyle name="Comma 8 14 2" xfId="4826" xr:uid="{00000000-0005-0000-0000-0000D6110000}"/>
    <cellStyle name="Comma 8 14 20" xfId="4827" xr:uid="{00000000-0005-0000-0000-0000D7110000}"/>
    <cellStyle name="Comma 8 14 21" xfId="4828" xr:uid="{00000000-0005-0000-0000-0000D8110000}"/>
    <cellStyle name="Comma 8 14 3" xfId="4829" xr:uid="{00000000-0005-0000-0000-0000D9110000}"/>
    <cellStyle name="Comma 8 14 4" xfId="4830" xr:uid="{00000000-0005-0000-0000-0000DA110000}"/>
    <cellStyle name="Comma 8 14 5" xfId="4831" xr:uid="{00000000-0005-0000-0000-0000DB110000}"/>
    <cellStyle name="Comma 8 14 6" xfId="4832" xr:uid="{00000000-0005-0000-0000-0000DC110000}"/>
    <cellStyle name="Comma 8 14 7" xfId="4833" xr:uid="{00000000-0005-0000-0000-0000DD110000}"/>
    <cellStyle name="Comma 8 14 8" xfId="4834" xr:uid="{00000000-0005-0000-0000-0000DE110000}"/>
    <cellStyle name="Comma 8 14 9" xfId="4835" xr:uid="{00000000-0005-0000-0000-0000DF110000}"/>
    <cellStyle name="Comma 8 15" xfId="464" xr:uid="{00000000-0005-0000-0000-0000E0110000}"/>
    <cellStyle name="Comma 8 15 10" xfId="4836" xr:uid="{00000000-0005-0000-0000-0000E1110000}"/>
    <cellStyle name="Comma 8 15 11" xfId="4837" xr:uid="{00000000-0005-0000-0000-0000E2110000}"/>
    <cellStyle name="Comma 8 15 12" xfId="4838" xr:uid="{00000000-0005-0000-0000-0000E3110000}"/>
    <cellStyle name="Comma 8 15 13" xfId="4839" xr:uid="{00000000-0005-0000-0000-0000E4110000}"/>
    <cellStyle name="Comma 8 15 14" xfId="4840" xr:uid="{00000000-0005-0000-0000-0000E5110000}"/>
    <cellStyle name="Comma 8 15 15" xfId="4841" xr:uid="{00000000-0005-0000-0000-0000E6110000}"/>
    <cellStyle name="Comma 8 15 16" xfId="4842" xr:uid="{00000000-0005-0000-0000-0000E7110000}"/>
    <cellStyle name="Comma 8 15 17" xfId="4843" xr:uid="{00000000-0005-0000-0000-0000E8110000}"/>
    <cellStyle name="Comma 8 15 18" xfId="4844" xr:uid="{00000000-0005-0000-0000-0000E9110000}"/>
    <cellStyle name="Comma 8 15 19" xfId="4845" xr:uid="{00000000-0005-0000-0000-0000EA110000}"/>
    <cellStyle name="Comma 8 15 2" xfId="4846" xr:uid="{00000000-0005-0000-0000-0000EB110000}"/>
    <cellStyle name="Comma 8 15 20" xfId="4847" xr:uid="{00000000-0005-0000-0000-0000EC110000}"/>
    <cellStyle name="Comma 8 15 21" xfId="4848" xr:uid="{00000000-0005-0000-0000-0000ED110000}"/>
    <cellStyle name="Comma 8 15 3" xfId="4849" xr:uid="{00000000-0005-0000-0000-0000EE110000}"/>
    <cellStyle name="Comma 8 15 4" xfId="4850" xr:uid="{00000000-0005-0000-0000-0000EF110000}"/>
    <cellStyle name="Comma 8 15 5" xfId="4851" xr:uid="{00000000-0005-0000-0000-0000F0110000}"/>
    <cellStyle name="Comma 8 15 6" xfId="4852" xr:uid="{00000000-0005-0000-0000-0000F1110000}"/>
    <cellStyle name="Comma 8 15 7" xfId="4853" xr:uid="{00000000-0005-0000-0000-0000F2110000}"/>
    <cellStyle name="Comma 8 15 8" xfId="4854" xr:uid="{00000000-0005-0000-0000-0000F3110000}"/>
    <cellStyle name="Comma 8 15 9" xfId="4855" xr:uid="{00000000-0005-0000-0000-0000F4110000}"/>
    <cellStyle name="Comma 8 16" xfId="465" xr:uid="{00000000-0005-0000-0000-0000F5110000}"/>
    <cellStyle name="Comma 8 16 10" xfId="4856" xr:uid="{00000000-0005-0000-0000-0000F6110000}"/>
    <cellStyle name="Comma 8 16 11" xfId="4857" xr:uid="{00000000-0005-0000-0000-0000F7110000}"/>
    <cellStyle name="Comma 8 16 12" xfId="4858" xr:uid="{00000000-0005-0000-0000-0000F8110000}"/>
    <cellStyle name="Comma 8 16 13" xfId="4859" xr:uid="{00000000-0005-0000-0000-0000F9110000}"/>
    <cellStyle name="Comma 8 16 14" xfId="4860" xr:uid="{00000000-0005-0000-0000-0000FA110000}"/>
    <cellStyle name="Comma 8 16 15" xfId="4861" xr:uid="{00000000-0005-0000-0000-0000FB110000}"/>
    <cellStyle name="Comma 8 16 16" xfId="4862" xr:uid="{00000000-0005-0000-0000-0000FC110000}"/>
    <cellStyle name="Comma 8 16 17" xfId="4863" xr:uid="{00000000-0005-0000-0000-0000FD110000}"/>
    <cellStyle name="Comma 8 16 18" xfId="4864" xr:uid="{00000000-0005-0000-0000-0000FE110000}"/>
    <cellStyle name="Comma 8 16 19" xfId="4865" xr:uid="{00000000-0005-0000-0000-0000FF110000}"/>
    <cellStyle name="Comma 8 16 2" xfId="4866" xr:uid="{00000000-0005-0000-0000-000000120000}"/>
    <cellStyle name="Comma 8 16 20" xfId="4867" xr:uid="{00000000-0005-0000-0000-000001120000}"/>
    <cellStyle name="Comma 8 16 21" xfId="4868" xr:uid="{00000000-0005-0000-0000-000002120000}"/>
    <cellStyle name="Comma 8 16 3" xfId="4869" xr:uid="{00000000-0005-0000-0000-000003120000}"/>
    <cellStyle name="Comma 8 16 4" xfId="4870" xr:uid="{00000000-0005-0000-0000-000004120000}"/>
    <cellStyle name="Comma 8 16 5" xfId="4871" xr:uid="{00000000-0005-0000-0000-000005120000}"/>
    <cellStyle name="Comma 8 16 6" xfId="4872" xr:uid="{00000000-0005-0000-0000-000006120000}"/>
    <cellStyle name="Comma 8 16 7" xfId="4873" xr:uid="{00000000-0005-0000-0000-000007120000}"/>
    <cellStyle name="Comma 8 16 8" xfId="4874" xr:uid="{00000000-0005-0000-0000-000008120000}"/>
    <cellStyle name="Comma 8 16 9" xfId="4875" xr:uid="{00000000-0005-0000-0000-000009120000}"/>
    <cellStyle name="Comma 8 17" xfId="466" xr:uid="{00000000-0005-0000-0000-00000A120000}"/>
    <cellStyle name="Comma 8 17 10" xfId="4876" xr:uid="{00000000-0005-0000-0000-00000B120000}"/>
    <cellStyle name="Comma 8 17 11" xfId="4877" xr:uid="{00000000-0005-0000-0000-00000C120000}"/>
    <cellStyle name="Comma 8 17 12" xfId="4878" xr:uid="{00000000-0005-0000-0000-00000D120000}"/>
    <cellStyle name="Comma 8 17 13" xfId="4879" xr:uid="{00000000-0005-0000-0000-00000E120000}"/>
    <cellStyle name="Comma 8 17 14" xfId="4880" xr:uid="{00000000-0005-0000-0000-00000F120000}"/>
    <cellStyle name="Comma 8 17 15" xfId="4881" xr:uid="{00000000-0005-0000-0000-000010120000}"/>
    <cellStyle name="Comma 8 17 16" xfId="4882" xr:uid="{00000000-0005-0000-0000-000011120000}"/>
    <cellStyle name="Comma 8 17 17" xfId="4883" xr:uid="{00000000-0005-0000-0000-000012120000}"/>
    <cellStyle name="Comma 8 17 18" xfId="4884" xr:uid="{00000000-0005-0000-0000-000013120000}"/>
    <cellStyle name="Comma 8 17 19" xfId="4885" xr:uid="{00000000-0005-0000-0000-000014120000}"/>
    <cellStyle name="Comma 8 17 2" xfId="4886" xr:uid="{00000000-0005-0000-0000-000015120000}"/>
    <cellStyle name="Comma 8 17 20" xfId="4887" xr:uid="{00000000-0005-0000-0000-000016120000}"/>
    <cellStyle name="Comma 8 17 21" xfId="4888" xr:uid="{00000000-0005-0000-0000-000017120000}"/>
    <cellStyle name="Comma 8 17 3" xfId="4889" xr:uid="{00000000-0005-0000-0000-000018120000}"/>
    <cellStyle name="Comma 8 17 4" xfId="4890" xr:uid="{00000000-0005-0000-0000-000019120000}"/>
    <cellStyle name="Comma 8 17 5" xfId="4891" xr:uid="{00000000-0005-0000-0000-00001A120000}"/>
    <cellStyle name="Comma 8 17 6" xfId="4892" xr:uid="{00000000-0005-0000-0000-00001B120000}"/>
    <cellStyle name="Comma 8 17 7" xfId="4893" xr:uid="{00000000-0005-0000-0000-00001C120000}"/>
    <cellStyle name="Comma 8 17 8" xfId="4894" xr:uid="{00000000-0005-0000-0000-00001D120000}"/>
    <cellStyle name="Comma 8 17 9" xfId="4895" xr:uid="{00000000-0005-0000-0000-00001E120000}"/>
    <cellStyle name="Comma 8 18" xfId="467" xr:uid="{00000000-0005-0000-0000-00001F120000}"/>
    <cellStyle name="Comma 8 18 10" xfId="4896" xr:uid="{00000000-0005-0000-0000-000020120000}"/>
    <cellStyle name="Comma 8 18 11" xfId="4897" xr:uid="{00000000-0005-0000-0000-000021120000}"/>
    <cellStyle name="Comma 8 18 12" xfId="4898" xr:uid="{00000000-0005-0000-0000-000022120000}"/>
    <cellStyle name="Comma 8 18 13" xfId="4899" xr:uid="{00000000-0005-0000-0000-000023120000}"/>
    <cellStyle name="Comma 8 18 14" xfId="4900" xr:uid="{00000000-0005-0000-0000-000024120000}"/>
    <cellStyle name="Comma 8 18 15" xfId="4901" xr:uid="{00000000-0005-0000-0000-000025120000}"/>
    <cellStyle name="Comma 8 18 16" xfId="4902" xr:uid="{00000000-0005-0000-0000-000026120000}"/>
    <cellStyle name="Comma 8 18 17" xfId="4903" xr:uid="{00000000-0005-0000-0000-000027120000}"/>
    <cellStyle name="Comma 8 18 18" xfId="4904" xr:uid="{00000000-0005-0000-0000-000028120000}"/>
    <cellStyle name="Comma 8 18 19" xfId="4905" xr:uid="{00000000-0005-0000-0000-000029120000}"/>
    <cellStyle name="Comma 8 18 2" xfId="4906" xr:uid="{00000000-0005-0000-0000-00002A120000}"/>
    <cellStyle name="Comma 8 18 20" xfId="4907" xr:uid="{00000000-0005-0000-0000-00002B120000}"/>
    <cellStyle name="Comma 8 18 21" xfId="4908" xr:uid="{00000000-0005-0000-0000-00002C120000}"/>
    <cellStyle name="Comma 8 18 3" xfId="4909" xr:uid="{00000000-0005-0000-0000-00002D120000}"/>
    <cellStyle name="Comma 8 18 4" xfId="4910" xr:uid="{00000000-0005-0000-0000-00002E120000}"/>
    <cellStyle name="Comma 8 18 5" xfId="4911" xr:uid="{00000000-0005-0000-0000-00002F120000}"/>
    <cellStyle name="Comma 8 18 6" xfId="4912" xr:uid="{00000000-0005-0000-0000-000030120000}"/>
    <cellStyle name="Comma 8 18 7" xfId="4913" xr:uid="{00000000-0005-0000-0000-000031120000}"/>
    <cellStyle name="Comma 8 18 8" xfId="4914" xr:uid="{00000000-0005-0000-0000-000032120000}"/>
    <cellStyle name="Comma 8 18 9" xfId="4915" xr:uid="{00000000-0005-0000-0000-000033120000}"/>
    <cellStyle name="Comma 8 19" xfId="468" xr:uid="{00000000-0005-0000-0000-000034120000}"/>
    <cellStyle name="Comma 8 19 10" xfId="4916" xr:uid="{00000000-0005-0000-0000-000035120000}"/>
    <cellStyle name="Comma 8 19 11" xfId="4917" xr:uid="{00000000-0005-0000-0000-000036120000}"/>
    <cellStyle name="Comma 8 19 12" xfId="4918" xr:uid="{00000000-0005-0000-0000-000037120000}"/>
    <cellStyle name="Comma 8 19 13" xfId="4919" xr:uid="{00000000-0005-0000-0000-000038120000}"/>
    <cellStyle name="Comma 8 19 14" xfId="4920" xr:uid="{00000000-0005-0000-0000-000039120000}"/>
    <cellStyle name="Comma 8 19 15" xfId="4921" xr:uid="{00000000-0005-0000-0000-00003A120000}"/>
    <cellStyle name="Comma 8 19 16" xfId="4922" xr:uid="{00000000-0005-0000-0000-00003B120000}"/>
    <cellStyle name="Comma 8 19 17" xfId="4923" xr:uid="{00000000-0005-0000-0000-00003C120000}"/>
    <cellStyle name="Comma 8 19 18" xfId="4924" xr:uid="{00000000-0005-0000-0000-00003D120000}"/>
    <cellStyle name="Comma 8 19 19" xfId="4925" xr:uid="{00000000-0005-0000-0000-00003E120000}"/>
    <cellStyle name="Comma 8 19 2" xfId="4926" xr:uid="{00000000-0005-0000-0000-00003F120000}"/>
    <cellStyle name="Comma 8 19 20" xfId="4927" xr:uid="{00000000-0005-0000-0000-000040120000}"/>
    <cellStyle name="Comma 8 19 21" xfId="4928" xr:uid="{00000000-0005-0000-0000-000041120000}"/>
    <cellStyle name="Comma 8 19 3" xfId="4929" xr:uid="{00000000-0005-0000-0000-000042120000}"/>
    <cellStyle name="Comma 8 19 4" xfId="4930" xr:uid="{00000000-0005-0000-0000-000043120000}"/>
    <cellStyle name="Comma 8 19 5" xfId="4931" xr:uid="{00000000-0005-0000-0000-000044120000}"/>
    <cellStyle name="Comma 8 19 6" xfId="4932" xr:uid="{00000000-0005-0000-0000-000045120000}"/>
    <cellStyle name="Comma 8 19 7" xfId="4933" xr:uid="{00000000-0005-0000-0000-000046120000}"/>
    <cellStyle name="Comma 8 19 8" xfId="4934" xr:uid="{00000000-0005-0000-0000-000047120000}"/>
    <cellStyle name="Comma 8 19 9" xfId="4935" xr:uid="{00000000-0005-0000-0000-000048120000}"/>
    <cellStyle name="Comma 8 2" xfId="469" xr:uid="{00000000-0005-0000-0000-000049120000}"/>
    <cellStyle name="Comma 8 2 10" xfId="4936" xr:uid="{00000000-0005-0000-0000-00004A120000}"/>
    <cellStyle name="Comma 8 2 11" xfId="4937" xr:uid="{00000000-0005-0000-0000-00004B120000}"/>
    <cellStyle name="Comma 8 2 12" xfId="4938" xr:uid="{00000000-0005-0000-0000-00004C120000}"/>
    <cellStyle name="Comma 8 2 13" xfId="4939" xr:uid="{00000000-0005-0000-0000-00004D120000}"/>
    <cellStyle name="Comma 8 2 14" xfId="4940" xr:uid="{00000000-0005-0000-0000-00004E120000}"/>
    <cellStyle name="Comma 8 2 15" xfId="4941" xr:uid="{00000000-0005-0000-0000-00004F120000}"/>
    <cellStyle name="Comma 8 2 16" xfId="4942" xr:uid="{00000000-0005-0000-0000-000050120000}"/>
    <cellStyle name="Comma 8 2 17" xfId="4943" xr:uid="{00000000-0005-0000-0000-000051120000}"/>
    <cellStyle name="Comma 8 2 18" xfId="4944" xr:uid="{00000000-0005-0000-0000-000052120000}"/>
    <cellStyle name="Comma 8 2 19" xfId="4945" xr:uid="{00000000-0005-0000-0000-000053120000}"/>
    <cellStyle name="Comma 8 2 2" xfId="4946" xr:uid="{00000000-0005-0000-0000-000054120000}"/>
    <cellStyle name="Comma 8 2 20" xfId="4947" xr:uid="{00000000-0005-0000-0000-000055120000}"/>
    <cellStyle name="Comma 8 2 21" xfId="4948" xr:uid="{00000000-0005-0000-0000-000056120000}"/>
    <cellStyle name="Comma 8 2 3" xfId="4949" xr:uid="{00000000-0005-0000-0000-000057120000}"/>
    <cellStyle name="Comma 8 2 4" xfId="4950" xr:uid="{00000000-0005-0000-0000-000058120000}"/>
    <cellStyle name="Comma 8 2 5" xfId="4951" xr:uid="{00000000-0005-0000-0000-000059120000}"/>
    <cellStyle name="Comma 8 2 6" xfId="4952" xr:uid="{00000000-0005-0000-0000-00005A120000}"/>
    <cellStyle name="Comma 8 2 7" xfId="4953" xr:uid="{00000000-0005-0000-0000-00005B120000}"/>
    <cellStyle name="Comma 8 2 8" xfId="4954" xr:uid="{00000000-0005-0000-0000-00005C120000}"/>
    <cellStyle name="Comma 8 2 9" xfId="4955" xr:uid="{00000000-0005-0000-0000-00005D120000}"/>
    <cellStyle name="Comma 8 20" xfId="470" xr:uid="{00000000-0005-0000-0000-00005E120000}"/>
    <cellStyle name="Comma 8 20 10" xfId="4956" xr:uid="{00000000-0005-0000-0000-00005F120000}"/>
    <cellStyle name="Comma 8 20 11" xfId="4957" xr:uid="{00000000-0005-0000-0000-000060120000}"/>
    <cellStyle name="Comma 8 20 12" xfId="4958" xr:uid="{00000000-0005-0000-0000-000061120000}"/>
    <cellStyle name="Comma 8 20 13" xfId="4959" xr:uid="{00000000-0005-0000-0000-000062120000}"/>
    <cellStyle name="Comma 8 20 14" xfId="4960" xr:uid="{00000000-0005-0000-0000-000063120000}"/>
    <cellStyle name="Comma 8 20 15" xfId="4961" xr:uid="{00000000-0005-0000-0000-000064120000}"/>
    <cellStyle name="Comma 8 20 16" xfId="4962" xr:uid="{00000000-0005-0000-0000-000065120000}"/>
    <cellStyle name="Comma 8 20 17" xfId="4963" xr:uid="{00000000-0005-0000-0000-000066120000}"/>
    <cellStyle name="Comma 8 20 18" xfId="4964" xr:uid="{00000000-0005-0000-0000-000067120000}"/>
    <cellStyle name="Comma 8 20 19" xfId="4965" xr:uid="{00000000-0005-0000-0000-000068120000}"/>
    <cellStyle name="Comma 8 20 2" xfId="4966" xr:uid="{00000000-0005-0000-0000-000069120000}"/>
    <cellStyle name="Comma 8 20 20" xfId="4967" xr:uid="{00000000-0005-0000-0000-00006A120000}"/>
    <cellStyle name="Comma 8 20 21" xfId="4968" xr:uid="{00000000-0005-0000-0000-00006B120000}"/>
    <cellStyle name="Comma 8 20 3" xfId="4969" xr:uid="{00000000-0005-0000-0000-00006C120000}"/>
    <cellStyle name="Comma 8 20 4" xfId="4970" xr:uid="{00000000-0005-0000-0000-00006D120000}"/>
    <cellStyle name="Comma 8 20 5" xfId="4971" xr:uid="{00000000-0005-0000-0000-00006E120000}"/>
    <cellStyle name="Comma 8 20 6" xfId="4972" xr:uid="{00000000-0005-0000-0000-00006F120000}"/>
    <cellStyle name="Comma 8 20 7" xfId="4973" xr:uid="{00000000-0005-0000-0000-000070120000}"/>
    <cellStyle name="Comma 8 20 8" xfId="4974" xr:uid="{00000000-0005-0000-0000-000071120000}"/>
    <cellStyle name="Comma 8 20 9" xfId="4975" xr:uid="{00000000-0005-0000-0000-000072120000}"/>
    <cellStyle name="Comma 8 21" xfId="471" xr:uid="{00000000-0005-0000-0000-000073120000}"/>
    <cellStyle name="Comma 8 21 10" xfId="4976" xr:uid="{00000000-0005-0000-0000-000074120000}"/>
    <cellStyle name="Comma 8 21 11" xfId="4977" xr:uid="{00000000-0005-0000-0000-000075120000}"/>
    <cellStyle name="Comma 8 21 12" xfId="4978" xr:uid="{00000000-0005-0000-0000-000076120000}"/>
    <cellStyle name="Comma 8 21 13" xfId="4979" xr:uid="{00000000-0005-0000-0000-000077120000}"/>
    <cellStyle name="Comma 8 21 14" xfId="4980" xr:uid="{00000000-0005-0000-0000-000078120000}"/>
    <cellStyle name="Comma 8 21 15" xfId="4981" xr:uid="{00000000-0005-0000-0000-000079120000}"/>
    <cellStyle name="Comma 8 21 16" xfId="4982" xr:uid="{00000000-0005-0000-0000-00007A120000}"/>
    <cellStyle name="Comma 8 21 17" xfId="4983" xr:uid="{00000000-0005-0000-0000-00007B120000}"/>
    <cellStyle name="Comma 8 21 18" xfId="4984" xr:uid="{00000000-0005-0000-0000-00007C120000}"/>
    <cellStyle name="Comma 8 21 19" xfId="4985" xr:uid="{00000000-0005-0000-0000-00007D120000}"/>
    <cellStyle name="Comma 8 21 2" xfId="4986" xr:uid="{00000000-0005-0000-0000-00007E120000}"/>
    <cellStyle name="Comma 8 21 20" xfId="4987" xr:uid="{00000000-0005-0000-0000-00007F120000}"/>
    <cellStyle name="Comma 8 21 21" xfId="4988" xr:uid="{00000000-0005-0000-0000-000080120000}"/>
    <cellStyle name="Comma 8 21 3" xfId="4989" xr:uid="{00000000-0005-0000-0000-000081120000}"/>
    <cellStyle name="Comma 8 21 4" xfId="4990" xr:uid="{00000000-0005-0000-0000-000082120000}"/>
    <cellStyle name="Comma 8 21 5" xfId="4991" xr:uid="{00000000-0005-0000-0000-000083120000}"/>
    <cellStyle name="Comma 8 21 6" xfId="4992" xr:uid="{00000000-0005-0000-0000-000084120000}"/>
    <cellStyle name="Comma 8 21 7" xfId="4993" xr:uid="{00000000-0005-0000-0000-000085120000}"/>
    <cellStyle name="Comma 8 21 8" xfId="4994" xr:uid="{00000000-0005-0000-0000-000086120000}"/>
    <cellStyle name="Comma 8 21 9" xfId="4995" xr:uid="{00000000-0005-0000-0000-000087120000}"/>
    <cellStyle name="Comma 8 22" xfId="472" xr:uid="{00000000-0005-0000-0000-000088120000}"/>
    <cellStyle name="Comma 8 22 10" xfId="4996" xr:uid="{00000000-0005-0000-0000-000089120000}"/>
    <cellStyle name="Comma 8 22 11" xfId="4997" xr:uid="{00000000-0005-0000-0000-00008A120000}"/>
    <cellStyle name="Comma 8 22 12" xfId="4998" xr:uid="{00000000-0005-0000-0000-00008B120000}"/>
    <cellStyle name="Comma 8 22 13" xfId="4999" xr:uid="{00000000-0005-0000-0000-00008C120000}"/>
    <cellStyle name="Comma 8 22 14" xfId="5000" xr:uid="{00000000-0005-0000-0000-00008D120000}"/>
    <cellStyle name="Comma 8 22 15" xfId="5001" xr:uid="{00000000-0005-0000-0000-00008E120000}"/>
    <cellStyle name="Comma 8 22 16" xfId="5002" xr:uid="{00000000-0005-0000-0000-00008F120000}"/>
    <cellStyle name="Comma 8 22 17" xfId="5003" xr:uid="{00000000-0005-0000-0000-000090120000}"/>
    <cellStyle name="Comma 8 22 18" xfId="5004" xr:uid="{00000000-0005-0000-0000-000091120000}"/>
    <cellStyle name="Comma 8 22 19" xfId="5005" xr:uid="{00000000-0005-0000-0000-000092120000}"/>
    <cellStyle name="Comma 8 22 2" xfId="5006" xr:uid="{00000000-0005-0000-0000-000093120000}"/>
    <cellStyle name="Comma 8 22 20" xfId="5007" xr:uid="{00000000-0005-0000-0000-000094120000}"/>
    <cellStyle name="Comma 8 22 21" xfId="5008" xr:uid="{00000000-0005-0000-0000-000095120000}"/>
    <cellStyle name="Comma 8 22 3" xfId="5009" xr:uid="{00000000-0005-0000-0000-000096120000}"/>
    <cellStyle name="Comma 8 22 4" xfId="5010" xr:uid="{00000000-0005-0000-0000-000097120000}"/>
    <cellStyle name="Comma 8 22 5" xfId="5011" xr:uid="{00000000-0005-0000-0000-000098120000}"/>
    <cellStyle name="Comma 8 22 6" xfId="5012" xr:uid="{00000000-0005-0000-0000-000099120000}"/>
    <cellStyle name="Comma 8 22 7" xfId="5013" xr:uid="{00000000-0005-0000-0000-00009A120000}"/>
    <cellStyle name="Comma 8 22 8" xfId="5014" xr:uid="{00000000-0005-0000-0000-00009B120000}"/>
    <cellStyle name="Comma 8 22 9" xfId="5015" xr:uid="{00000000-0005-0000-0000-00009C120000}"/>
    <cellStyle name="Comma 8 23" xfId="473" xr:uid="{00000000-0005-0000-0000-00009D120000}"/>
    <cellStyle name="Comma 8 23 10" xfId="5016" xr:uid="{00000000-0005-0000-0000-00009E120000}"/>
    <cellStyle name="Comma 8 23 11" xfId="5017" xr:uid="{00000000-0005-0000-0000-00009F120000}"/>
    <cellStyle name="Comma 8 23 12" xfId="5018" xr:uid="{00000000-0005-0000-0000-0000A0120000}"/>
    <cellStyle name="Comma 8 23 13" xfId="5019" xr:uid="{00000000-0005-0000-0000-0000A1120000}"/>
    <cellStyle name="Comma 8 23 14" xfId="5020" xr:uid="{00000000-0005-0000-0000-0000A2120000}"/>
    <cellStyle name="Comma 8 23 15" xfId="5021" xr:uid="{00000000-0005-0000-0000-0000A3120000}"/>
    <cellStyle name="Comma 8 23 16" xfId="5022" xr:uid="{00000000-0005-0000-0000-0000A4120000}"/>
    <cellStyle name="Comma 8 23 17" xfId="5023" xr:uid="{00000000-0005-0000-0000-0000A5120000}"/>
    <cellStyle name="Comma 8 23 18" xfId="5024" xr:uid="{00000000-0005-0000-0000-0000A6120000}"/>
    <cellStyle name="Comma 8 23 19" xfId="5025" xr:uid="{00000000-0005-0000-0000-0000A7120000}"/>
    <cellStyle name="Comma 8 23 2" xfId="5026" xr:uid="{00000000-0005-0000-0000-0000A8120000}"/>
    <cellStyle name="Comma 8 23 20" xfId="5027" xr:uid="{00000000-0005-0000-0000-0000A9120000}"/>
    <cellStyle name="Comma 8 23 21" xfId="5028" xr:uid="{00000000-0005-0000-0000-0000AA120000}"/>
    <cellStyle name="Comma 8 23 3" xfId="5029" xr:uid="{00000000-0005-0000-0000-0000AB120000}"/>
    <cellStyle name="Comma 8 23 4" xfId="5030" xr:uid="{00000000-0005-0000-0000-0000AC120000}"/>
    <cellStyle name="Comma 8 23 5" xfId="5031" xr:uid="{00000000-0005-0000-0000-0000AD120000}"/>
    <cellStyle name="Comma 8 23 6" xfId="5032" xr:uid="{00000000-0005-0000-0000-0000AE120000}"/>
    <cellStyle name="Comma 8 23 7" xfId="5033" xr:uid="{00000000-0005-0000-0000-0000AF120000}"/>
    <cellStyle name="Comma 8 23 8" xfId="5034" xr:uid="{00000000-0005-0000-0000-0000B0120000}"/>
    <cellStyle name="Comma 8 23 9" xfId="5035" xr:uid="{00000000-0005-0000-0000-0000B1120000}"/>
    <cellStyle name="Comma 8 24" xfId="474" xr:uid="{00000000-0005-0000-0000-0000B2120000}"/>
    <cellStyle name="Comma 8 24 10" xfId="5036" xr:uid="{00000000-0005-0000-0000-0000B3120000}"/>
    <cellStyle name="Comma 8 24 11" xfId="5037" xr:uid="{00000000-0005-0000-0000-0000B4120000}"/>
    <cellStyle name="Comma 8 24 12" xfId="5038" xr:uid="{00000000-0005-0000-0000-0000B5120000}"/>
    <cellStyle name="Comma 8 24 13" xfId="5039" xr:uid="{00000000-0005-0000-0000-0000B6120000}"/>
    <cellStyle name="Comma 8 24 14" xfId="5040" xr:uid="{00000000-0005-0000-0000-0000B7120000}"/>
    <cellStyle name="Comma 8 24 15" xfId="5041" xr:uid="{00000000-0005-0000-0000-0000B8120000}"/>
    <cellStyle name="Comma 8 24 16" xfId="5042" xr:uid="{00000000-0005-0000-0000-0000B9120000}"/>
    <cellStyle name="Comma 8 24 17" xfId="5043" xr:uid="{00000000-0005-0000-0000-0000BA120000}"/>
    <cellStyle name="Comma 8 24 18" xfId="5044" xr:uid="{00000000-0005-0000-0000-0000BB120000}"/>
    <cellStyle name="Comma 8 24 19" xfId="5045" xr:uid="{00000000-0005-0000-0000-0000BC120000}"/>
    <cellStyle name="Comma 8 24 2" xfId="5046" xr:uid="{00000000-0005-0000-0000-0000BD120000}"/>
    <cellStyle name="Comma 8 24 20" xfId="5047" xr:uid="{00000000-0005-0000-0000-0000BE120000}"/>
    <cellStyle name="Comma 8 24 21" xfId="5048" xr:uid="{00000000-0005-0000-0000-0000BF120000}"/>
    <cellStyle name="Comma 8 24 3" xfId="5049" xr:uid="{00000000-0005-0000-0000-0000C0120000}"/>
    <cellStyle name="Comma 8 24 4" xfId="5050" xr:uid="{00000000-0005-0000-0000-0000C1120000}"/>
    <cellStyle name="Comma 8 24 5" xfId="5051" xr:uid="{00000000-0005-0000-0000-0000C2120000}"/>
    <cellStyle name="Comma 8 24 6" xfId="5052" xr:uid="{00000000-0005-0000-0000-0000C3120000}"/>
    <cellStyle name="Comma 8 24 7" xfId="5053" xr:uid="{00000000-0005-0000-0000-0000C4120000}"/>
    <cellStyle name="Comma 8 24 8" xfId="5054" xr:uid="{00000000-0005-0000-0000-0000C5120000}"/>
    <cellStyle name="Comma 8 24 9" xfId="5055" xr:uid="{00000000-0005-0000-0000-0000C6120000}"/>
    <cellStyle name="Comma 8 25" xfId="475" xr:uid="{00000000-0005-0000-0000-0000C7120000}"/>
    <cellStyle name="Comma 8 25 10" xfId="5056" xr:uid="{00000000-0005-0000-0000-0000C8120000}"/>
    <cellStyle name="Comma 8 25 11" xfId="5057" xr:uid="{00000000-0005-0000-0000-0000C9120000}"/>
    <cellStyle name="Comma 8 25 12" xfId="5058" xr:uid="{00000000-0005-0000-0000-0000CA120000}"/>
    <cellStyle name="Comma 8 25 13" xfId="5059" xr:uid="{00000000-0005-0000-0000-0000CB120000}"/>
    <cellStyle name="Comma 8 25 14" xfId="5060" xr:uid="{00000000-0005-0000-0000-0000CC120000}"/>
    <cellStyle name="Comma 8 25 15" xfId="5061" xr:uid="{00000000-0005-0000-0000-0000CD120000}"/>
    <cellStyle name="Comma 8 25 16" xfId="5062" xr:uid="{00000000-0005-0000-0000-0000CE120000}"/>
    <cellStyle name="Comma 8 25 17" xfId="5063" xr:uid="{00000000-0005-0000-0000-0000CF120000}"/>
    <cellStyle name="Comma 8 25 18" xfId="5064" xr:uid="{00000000-0005-0000-0000-0000D0120000}"/>
    <cellStyle name="Comma 8 25 19" xfId="5065" xr:uid="{00000000-0005-0000-0000-0000D1120000}"/>
    <cellStyle name="Comma 8 25 2" xfId="5066" xr:uid="{00000000-0005-0000-0000-0000D2120000}"/>
    <cellStyle name="Comma 8 25 20" xfId="5067" xr:uid="{00000000-0005-0000-0000-0000D3120000}"/>
    <cellStyle name="Comma 8 25 21" xfId="5068" xr:uid="{00000000-0005-0000-0000-0000D4120000}"/>
    <cellStyle name="Comma 8 25 3" xfId="5069" xr:uid="{00000000-0005-0000-0000-0000D5120000}"/>
    <cellStyle name="Comma 8 25 4" xfId="5070" xr:uid="{00000000-0005-0000-0000-0000D6120000}"/>
    <cellStyle name="Comma 8 25 5" xfId="5071" xr:uid="{00000000-0005-0000-0000-0000D7120000}"/>
    <cellStyle name="Comma 8 25 6" xfId="5072" xr:uid="{00000000-0005-0000-0000-0000D8120000}"/>
    <cellStyle name="Comma 8 25 7" xfId="5073" xr:uid="{00000000-0005-0000-0000-0000D9120000}"/>
    <cellStyle name="Comma 8 25 8" xfId="5074" xr:uid="{00000000-0005-0000-0000-0000DA120000}"/>
    <cellStyle name="Comma 8 25 9" xfId="5075" xr:uid="{00000000-0005-0000-0000-0000DB120000}"/>
    <cellStyle name="Comma 8 26" xfId="476" xr:uid="{00000000-0005-0000-0000-0000DC120000}"/>
    <cellStyle name="Comma 8 26 10" xfId="5076" xr:uid="{00000000-0005-0000-0000-0000DD120000}"/>
    <cellStyle name="Comma 8 26 11" xfId="5077" xr:uid="{00000000-0005-0000-0000-0000DE120000}"/>
    <cellStyle name="Comma 8 26 12" xfId="5078" xr:uid="{00000000-0005-0000-0000-0000DF120000}"/>
    <cellStyle name="Comma 8 26 13" xfId="5079" xr:uid="{00000000-0005-0000-0000-0000E0120000}"/>
    <cellStyle name="Comma 8 26 14" xfId="5080" xr:uid="{00000000-0005-0000-0000-0000E1120000}"/>
    <cellStyle name="Comma 8 26 15" xfId="5081" xr:uid="{00000000-0005-0000-0000-0000E2120000}"/>
    <cellStyle name="Comma 8 26 16" xfId="5082" xr:uid="{00000000-0005-0000-0000-0000E3120000}"/>
    <cellStyle name="Comma 8 26 17" xfId="5083" xr:uid="{00000000-0005-0000-0000-0000E4120000}"/>
    <cellStyle name="Comma 8 26 18" xfId="5084" xr:uid="{00000000-0005-0000-0000-0000E5120000}"/>
    <cellStyle name="Comma 8 26 19" xfId="5085" xr:uid="{00000000-0005-0000-0000-0000E6120000}"/>
    <cellStyle name="Comma 8 26 2" xfId="5086" xr:uid="{00000000-0005-0000-0000-0000E7120000}"/>
    <cellStyle name="Comma 8 26 20" xfId="5087" xr:uid="{00000000-0005-0000-0000-0000E8120000}"/>
    <cellStyle name="Comma 8 26 21" xfId="5088" xr:uid="{00000000-0005-0000-0000-0000E9120000}"/>
    <cellStyle name="Comma 8 26 3" xfId="5089" xr:uid="{00000000-0005-0000-0000-0000EA120000}"/>
    <cellStyle name="Comma 8 26 4" xfId="5090" xr:uid="{00000000-0005-0000-0000-0000EB120000}"/>
    <cellStyle name="Comma 8 26 5" xfId="5091" xr:uid="{00000000-0005-0000-0000-0000EC120000}"/>
    <cellStyle name="Comma 8 26 6" xfId="5092" xr:uid="{00000000-0005-0000-0000-0000ED120000}"/>
    <cellStyle name="Comma 8 26 7" xfId="5093" xr:uid="{00000000-0005-0000-0000-0000EE120000}"/>
    <cellStyle name="Comma 8 26 8" xfId="5094" xr:uid="{00000000-0005-0000-0000-0000EF120000}"/>
    <cellStyle name="Comma 8 26 9" xfId="5095" xr:uid="{00000000-0005-0000-0000-0000F0120000}"/>
    <cellStyle name="Comma 8 27" xfId="477" xr:uid="{00000000-0005-0000-0000-0000F1120000}"/>
    <cellStyle name="Comma 8 27 10" xfId="5096" xr:uid="{00000000-0005-0000-0000-0000F2120000}"/>
    <cellStyle name="Comma 8 27 11" xfId="5097" xr:uid="{00000000-0005-0000-0000-0000F3120000}"/>
    <cellStyle name="Comma 8 27 12" xfId="5098" xr:uid="{00000000-0005-0000-0000-0000F4120000}"/>
    <cellStyle name="Comma 8 27 13" xfId="5099" xr:uid="{00000000-0005-0000-0000-0000F5120000}"/>
    <cellStyle name="Comma 8 27 14" xfId="5100" xr:uid="{00000000-0005-0000-0000-0000F6120000}"/>
    <cellStyle name="Comma 8 27 15" xfId="5101" xr:uid="{00000000-0005-0000-0000-0000F7120000}"/>
    <cellStyle name="Comma 8 27 16" xfId="5102" xr:uid="{00000000-0005-0000-0000-0000F8120000}"/>
    <cellStyle name="Comma 8 27 17" xfId="5103" xr:uid="{00000000-0005-0000-0000-0000F9120000}"/>
    <cellStyle name="Comma 8 27 18" xfId="5104" xr:uid="{00000000-0005-0000-0000-0000FA120000}"/>
    <cellStyle name="Comma 8 27 19" xfId="5105" xr:uid="{00000000-0005-0000-0000-0000FB120000}"/>
    <cellStyle name="Comma 8 27 2" xfId="5106" xr:uid="{00000000-0005-0000-0000-0000FC120000}"/>
    <cellStyle name="Comma 8 27 20" xfId="5107" xr:uid="{00000000-0005-0000-0000-0000FD120000}"/>
    <cellStyle name="Comma 8 27 21" xfId="5108" xr:uid="{00000000-0005-0000-0000-0000FE120000}"/>
    <cellStyle name="Comma 8 27 3" xfId="5109" xr:uid="{00000000-0005-0000-0000-0000FF120000}"/>
    <cellStyle name="Comma 8 27 4" xfId="5110" xr:uid="{00000000-0005-0000-0000-000000130000}"/>
    <cellStyle name="Comma 8 27 5" xfId="5111" xr:uid="{00000000-0005-0000-0000-000001130000}"/>
    <cellStyle name="Comma 8 27 6" xfId="5112" xr:uid="{00000000-0005-0000-0000-000002130000}"/>
    <cellStyle name="Comma 8 27 7" xfId="5113" xr:uid="{00000000-0005-0000-0000-000003130000}"/>
    <cellStyle name="Comma 8 27 8" xfId="5114" xr:uid="{00000000-0005-0000-0000-000004130000}"/>
    <cellStyle name="Comma 8 27 9" xfId="5115" xr:uid="{00000000-0005-0000-0000-000005130000}"/>
    <cellStyle name="Comma 8 28" xfId="478" xr:uid="{00000000-0005-0000-0000-000006130000}"/>
    <cellStyle name="Comma 8 28 10" xfId="5116" xr:uid="{00000000-0005-0000-0000-000007130000}"/>
    <cellStyle name="Comma 8 28 11" xfId="5117" xr:uid="{00000000-0005-0000-0000-000008130000}"/>
    <cellStyle name="Comma 8 28 12" xfId="5118" xr:uid="{00000000-0005-0000-0000-000009130000}"/>
    <cellStyle name="Comma 8 28 13" xfId="5119" xr:uid="{00000000-0005-0000-0000-00000A130000}"/>
    <cellStyle name="Comma 8 28 14" xfId="5120" xr:uid="{00000000-0005-0000-0000-00000B130000}"/>
    <cellStyle name="Comma 8 28 15" xfId="5121" xr:uid="{00000000-0005-0000-0000-00000C130000}"/>
    <cellStyle name="Comma 8 28 16" xfId="5122" xr:uid="{00000000-0005-0000-0000-00000D130000}"/>
    <cellStyle name="Comma 8 28 17" xfId="5123" xr:uid="{00000000-0005-0000-0000-00000E130000}"/>
    <cellStyle name="Comma 8 28 18" xfId="5124" xr:uid="{00000000-0005-0000-0000-00000F130000}"/>
    <cellStyle name="Comma 8 28 19" xfId="5125" xr:uid="{00000000-0005-0000-0000-000010130000}"/>
    <cellStyle name="Comma 8 28 2" xfId="5126" xr:uid="{00000000-0005-0000-0000-000011130000}"/>
    <cellStyle name="Comma 8 28 20" xfId="5127" xr:uid="{00000000-0005-0000-0000-000012130000}"/>
    <cellStyle name="Comma 8 28 21" xfId="5128" xr:uid="{00000000-0005-0000-0000-000013130000}"/>
    <cellStyle name="Comma 8 28 3" xfId="5129" xr:uid="{00000000-0005-0000-0000-000014130000}"/>
    <cellStyle name="Comma 8 28 4" xfId="5130" xr:uid="{00000000-0005-0000-0000-000015130000}"/>
    <cellStyle name="Comma 8 28 5" xfId="5131" xr:uid="{00000000-0005-0000-0000-000016130000}"/>
    <cellStyle name="Comma 8 28 6" xfId="5132" xr:uid="{00000000-0005-0000-0000-000017130000}"/>
    <cellStyle name="Comma 8 28 7" xfId="5133" xr:uid="{00000000-0005-0000-0000-000018130000}"/>
    <cellStyle name="Comma 8 28 8" xfId="5134" xr:uid="{00000000-0005-0000-0000-000019130000}"/>
    <cellStyle name="Comma 8 28 9" xfId="5135" xr:uid="{00000000-0005-0000-0000-00001A130000}"/>
    <cellStyle name="Comma 8 29" xfId="479" xr:uid="{00000000-0005-0000-0000-00001B130000}"/>
    <cellStyle name="Comma 8 29 10" xfId="5136" xr:uid="{00000000-0005-0000-0000-00001C130000}"/>
    <cellStyle name="Comma 8 29 11" xfId="5137" xr:uid="{00000000-0005-0000-0000-00001D130000}"/>
    <cellStyle name="Comma 8 29 12" xfId="5138" xr:uid="{00000000-0005-0000-0000-00001E130000}"/>
    <cellStyle name="Comma 8 29 13" xfId="5139" xr:uid="{00000000-0005-0000-0000-00001F130000}"/>
    <cellStyle name="Comma 8 29 14" xfId="5140" xr:uid="{00000000-0005-0000-0000-000020130000}"/>
    <cellStyle name="Comma 8 29 15" xfId="5141" xr:uid="{00000000-0005-0000-0000-000021130000}"/>
    <cellStyle name="Comma 8 29 16" xfId="5142" xr:uid="{00000000-0005-0000-0000-000022130000}"/>
    <cellStyle name="Comma 8 29 17" xfId="5143" xr:uid="{00000000-0005-0000-0000-000023130000}"/>
    <cellStyle name="Comma 8 29 18" xfId="5144" xr:uid="{00000000-0005-0000-0000-000024130000}"/>
    <cellStyle name="Comma 8 29 19" xfId="5145" xr:uid="{00000000-0005-0000-0000-000025130000}"/>
    <cellStyle name="Comma 8 29 2" xfId="5146" xr:uid="{00000000-0005-0000-0000-000026130000}"/>
    <cellStyle name="Comma 8 29 20" xfId="5147" xr:uid="{00000000-0005-0000-0000-000027130000}"/>
    <cellStyle name="Comma 8 29 21" xfId="5148" xr:uid="{00000000-0005-0000-0000-000028130000}"/>
    <cellStyle name="Comma 8 29 3" xfId="5149" xr:uid="{00000000-0005-0000-0000-000029130000}"/>
    <cellStyle name="Comma 8 29 4" xfId="5150" xr:uid="{00000000-0005-0000-0000-00002A130000}"/>
    <cellStyle name="Comma 8 29 5" xfId="5151" xr:uid="{00000000-0005-0000-0000-00002B130000}"/>
    <cellStyle name="Comma 8 29 6" xfId="5152" xr:uid="{00000000-0005-0000-0000-00002C130000}"/>
    <cellStyle name="Comma 8 29 7" xfId="5153" xr:uid="{00000000-0005-0000-0000-00002D130000}"/>
    <cellStyle name="Comma 8 29 8" xfId="5154" xr:uid="{00000000-0005-0000-0000-00002E130000}"/>
    <cellStyle name="Comma 8 29 9" xfId="5155" xr:uid="{00000000-0005-0000-0000-00002F130000}"/>
    <cellStyle name="Comma 8 3" xfId="480" xr:uid="{00000000-0005-0000-0000-000030130000}"/>
    <cellStyle name="Comma 8 3 10" xfId="5156" xr:uid="{00000000-0005-0000-0000-000031130000}"/>
    <cellStyle name="Comma 8 3 11" xfId="5157" xr:uid="{00000000-0005-0000-0000-000032130000}"/>
    <cellStyle name="Comma 8 3 12" xfId="5158" xr:uid="{00000000-0005-0000-0000-000033130000}"/>
    <cellStyle name="Comma 8 3 13" xfId="5159" xr:uid="{00000000-0005-0000-0000-000034130000}"/>
    <cellStyle name="Comma 8 3 14" xfId="5160" xr:uid="{00000000-0005-0000-0000-000035130000}"/>
    <cellStyle name="Comma 8 3 15" xfId="5161" xr:uid="{00000000-0005-0000-0000-000036130000}"/>
    <cellStyle name="Comma 8 3 16" xfId="5162" xr:uid="{00000000-0005-0000-0000-000037130000}"/>
    <cellStyle name="Comma 8 3 17" xfId="5163" xr:uid="{00000000-0005-0000-0000-000038130000}"/>
    <cellStyle name="Comma 8 3 18" xfId="5164" xr:uid="{00000000-0005-0000-0000-000039130000}"/>
    <cellStyle name="Comma 8 3 19" xfId="5165" xr:uid="{00000000-0005-0000-0000-00003A130000}"/>
    <cellStyle name="Comma 8 3 2" xfId="5166" xr:uid="{00000000-0005-0000-0000-00003B130000}"/>
    <cellStyle name="Comma 8 3 20" xfId="5167" xr:uid="{00000000-0005-0000-0000-00003C130000}"/>
    <cellStyle name="Comma 8 3 21" xfId="5168" xr:uid="{00000000-0005-0000-0000-00003D130000}"/>
    <cellStyle name="Comma 8 3 3" xfId="5169" xr:uid="{00000000-0005-0000-0000-00003E130000}"/>
    <cellStyle name="Comma 8 3 4" xfId="5170" xr:uid="{00000000-0005-0000-0000-00003F130000}"/>
    <cellStyle name="Comma 8 3 5" xfId="5171" xr:uid="{00000000-0005-0000-0000-000040130000}"/>
    <cellStyle name="Comma 8 3 6" xfId="5172" xr:uid="{00000000-0005-0000-0000-000041130000}"/>
    <cellStyle name="Comma 8 3 7" xfId="5173" xr:uid="{00000000-0005-0000-0000-000042130000}"/>
    <cellStyle name="Comma 8 3 8" xfId="5174" xr:uid="{00000000-0005-0000-0000-000043130000}"/>
    <cellStyle name="Comma 8 3 9" xfId="5175" xr:uid="{00000000-0005-0000-0000-000044130000}"/>
    <cellStyle name="Comma 8 30" xfId="481" xr:uid="{00000000-0005-0000-0000-000045130000}"/>
    <cellStyle name="Comma 8 30 10" xfId="5176" xr:uid="{00000000-0005-0000-0000-000046130000}"/>
    <cellStyle name="Comma 8 30 11" xfId="5177" xr:uid="{00000000-0005-0000-0000-000047130000}"/>
    <cellStyle name="Comma 8 30 12" xfId="5178" xr:uid="{00000000-0005-0000-0000-000048130000}"/>
    <cellStyle name="Comma 8 30 13" xfId="5179" xr:uid="{00000000-0005-0000-0000-000049130000}"/>
    <cellStyle name="Comma 8 30 14" xfId="5180" xr:uid="{00000000-0005-0000-0000-00004A130000}"/>
    <cellStyle name="Comma 8 30 15" xfId="5181" xr:uid="{00000000-0005-0000-0000-00004B130000}"/>
    <cellStyle name="Comma 8 30 16" xfId="5182" xr:uid="{00000000-0005-0000-0000-00004C130000}"/>
    <cellStyle name="Comma 8 30 17" xfId="5183" xr:uid="{00000000-0005-0000-0000-00004D130000}"/>
    <cellStyle name="Comma 8 30 18" xfId="5184" xr:uid="{00000000-0005-0000-0000-00004E130000}"/>
    <cellStyle name="Comma 8 30 19" xfId="5185" xr:uid="{00000000-0005-0000-0000-00004F130000}"/>
    <cellStyle name="Comma 8 30 2" xfId="5186" xr:uid="{00000000-0005-0000-0000-000050130000}"/>
    <cellStyle name="Comma 8 30 20" xfId="5187" xr:uid="{00000000-0005-0000-0000-000051130000}"/>
    <cellStyle name="Comma 8 30 21" xfId="5188" xr:uid="{00000000-0005-0000-0000-000052130000}"/>
    <cellStyle name="Comma 8 30 3" xfId="5189" xr:uid="{00000000-0005-0000-0000-000053130000}"/>
    <cellStyle name="Comma 8 30 4" xfId="5190" xr:uid="{00000000-0005-0000-0000-000054130000}"/>
    <cellStyle name="Comma 8 30 5" xfId="5191" xr:uid="{00000000-0005-0000-0000-000055130000}"/>
    <cellStyle name="Comma 8 30 6" xfId="5192" xr:uid="{00000000-0005-0000-0000-000056130000}"/>
    <cellStyle name="Comma 8 30 7" xfId="5193" xr:uid="{00000000-0005-0000-0000-000057130000}"/>
    <cellStyle name="Comma 8 30 8" xfId="5194" xr:uid="{00000000-0005-0000-0000-000058130000}"/>
    <cellStyle name="Comma 8 30 9" xfId="5195" xr:uid="{00000000-0005-0000-0000-000059130000}"/>
    <cellStyle name="Comma 8 31" xfId="482" xr:uid="{00000000-0005-0000-0000-00005A130000}"/>
    <cellStyle name="Comma 8 31 10" xfId="5196" xr:uid="{00000000-0005-0000-0000-00005B130000}"/>
    <cellStyle name="Comma 8 31 11" xfId="5197" xr:uid="{00000000-0005-0000-0000-00005C130000}"/>
    <cellStyle name="Comma 8 31 12" xfId="5198" xr:uid="{00000000-0005-0000-0000-00005D130000}"/>
    <cellStyle name="Comma 8 31 13" xfId="5199" xr:uid="{00000000-0005-0000-0000-00005E130000}"/>
    <cellStyle name="Comma 8 31 14" xfId="5200" xr:uid="{00000000-0005-0000-0000-00005F130000}"/>
    <cellStyle name="Comma 8 31 15" xfId="5201" xr:uid="{00000000-0005-0000-0000-000060130000}"/>
    <cellStyle name="Comma 8 31 16" xfId="5202" xr:uid="{00000000-0005-0000-0000-000061130000}"/>
    <cellStyle name="Comma 8 31 17" xfId="5203" xr:uid="{00000000-0005-0000-0000-000062130000}"/>
    <cellStyle name="Comma 8 31 18" xfId="5204" xr:uid="{00000000-0005-0000-0000-000063130000}"/>
    <cellStyle name="Comma 8 31 19" xfId="5205" xr:uid="{00000000-0005-0000-0000-000064130000}"/>
    <cellStyle name="Comma 8 31 2" xfId="5206" xr:uid="{00000000-0005-0000-0000-000065130000}"/>
    <cellStyle name="Comma 8 31 20" xfId="5207" xr:uid="{00000000-0005-0000-0000-000066130000}"/>
    <cellStyle name="Comma 8 31 21" xfId="5208" xr:uid="{00000000-0005-0000-0000-000067130000}"/>
    <cellStyle name="Comma 8 31 3" xfId="5209" xr:uid="{00000000-0005-0000-0000-000068130000}"/>
    <cellStyle name="Comma 8 31 4" xfId="5210" xr:uid="{00000000-0005-0000-0000-000069130000}"/>
    <cellStyle name="Comma 8 31 5" xfId="5211" xr:uid="{00000000-0005-0000-0000-00006A130000}"/>
    <cellStyle name="Comma 8 31 6" xfId="5212" xr:uid="{00000000-0005-0000-0000-00006B130000}"/>
    <cellStyle name="Comma 8 31 7" xfId="5213" xr:uid="{00000000-0005-0000-0000-00006C130000}"/>
    <cellStyle name="Comma 8 31 8" xfId="5214" xr:uid="{00000000-0005-0000-0000-00006D130000}"/>
    <cellStyle name="Comma 8 31 9" xfId="5215" xr:uid="{00000000-0005-0000-0000-00006E130000}"/>
    <cellStyle name="Comma 8 32" xfId="483" xr:uid="{00000000-0005-0000-0000-00006F130000}"/>
    <cellStyle name="Comma 8 32 10" xfId="5216" xr:uid="{00000000-0005-0000-0000-000070130000}"/>
    <cellStyle name="Comma 8 32 11" xfId="5217" xr:uid="{00000000-0005-0000-0000-000071130000}"/>
    <cellStyle name="Comma 8 32 12" xfId="5218" xr:uid="{00000000-0005-0000-0000-000072130000}"/>
    <cellStyle name="Comma 8 32 13" xfId="5219" xr:uid="{00000000-0005-0000-0000-000073130000}"/>
    <cellStyle name="Comma 8 32 14" xfId="5220" xr:uid="{00000000-0005-0000-0000-000074130000}"/>
    <cellStyle name="Comma 8 32 15" xfId="5221" xr:uid="{00000000-0005-0000-0000-000075130000}"/>
    <cellStyle name="Comma 8 32 16" xfId="5222" xr:uid="{00000000-0005-0000-0000-000076130000}"/>
    <cellStyle name="Comma 8 32 17" xfId="5223" xr:uid="{00000000-0005-0000-0000-000077130000}"/>
    <cellStyle name="Comma 8 32 18" xfId="5224" xr:uid="{00000000-0005-0000-0000-000078130000}"/>
    <cellStyle name="Comma 8 32 19" xfId="5225" xr:uid="{00000000-0005-0000-0000-000079130000}"/>
    <cellStyle name="Comma 8 32 2" xfId="5226" xr:uid="{00000000-0005-0000-0000-00007A130000}"/>
    <cellStyle name="Comma 8 32 20" xfId="5227" xr:uid="{00000000-0005-0000-0000-00007B130000}"/>
    <cellStyle name="Comma 8 32 21" xfId="5228" xr:uid="{00000000-0005-0000-0000-00007C130000}"/>
    <cellStyle name="Comma 8 32 3" xfId="5229" xr:uid="{00000000-0005-0000-0000-00007D130000}"/>
    <cellStyle name="Comma 8 32 4" xfId="5230" xr:uid="{00000000-0005-0000-0000-00007E130000}"/>
    <cellStyle name="Comma 8 32 5" xfId="5231" xr:uid="{00000000-0005-0000-0000-00007F130000}"/>
    <cellStyle name="Comma 8 32 6" xfId="5232" xr:uid="{00000000-0005-0000-0000-000080130000}"/>
    <cellStyle name="Comma 8 32 7" xfId="5233" xr:uid="{00000000-0005-0000-0000-000081130000}"/>
    <cellStyle name="Comma 8 32 8" xfId="5234" xr:uid="{00000000-0005-0000-0000-000082130000}"/>
    <cellStyle name="Comma 8 32 9" xfId="5235" xr:uid="{00000000-0005-0000-0000-000083130000}"/>
    <cellStyle name="Comma 8 33" xfId="484" xr:uid="{00000000-0005-0000-0000-000084130000}"/>
    <cellStyle name="Comma 8 33 10" xfId="5236" xr:uid="{00000000-0005-0000-0000-000085130000}"/>
    <cellStyle name="Comma 8 33 11" xfId="5237" xr:uid="{00000000-0005-0000-0000-000086130000}"/>
    <cellStyle name="Comma 8 33 12" xfId="5238" xr:uid="{00000000-0005-0000-0000-000087130000}"/>
    <cellStyle name="Comma 8 33 13" xfId="5239" xr:uid="{00000000-0005-0000-0000-000088130000}"/>
    <cellStyle name="Comma 8 33 14" xfId="5240" xr:uid="{00000000-0005-0000-0000-000089130000}"/>
    <cellStyle name="Comma 8 33 15" xfId="5241" xr:uid="{00000000-0005-0000-0000-00008A130000}"/>
    <cellStyle name="Comma 8 33 16" xfId="5242" xr:uid="{00000000-0005-0000-0000-00008B130000}"/>
    <cellStyle name="Comma 8 33 17" xfId="5243" xr:uid="{00000000-0005-0000-0000-00008C130000}"/>
    <cellStyle name="Comma 8 33 18" xfId="5244" xr:uid="{00000000-0005-0000-0000-00008D130000}"/>
    <cellStyle name="Comma 8 33 19" xfId="5245" xr:uid="{00000000-0005-0000-0000-00008E130000}"/>
    <cellStyle name="Comma 8 33 2" xfId="5246" xr:uid="{00000000-0005-0000-0000-00008F130000}"/>
    <cellStyle name="Comma 8 33 20" xfId="5247" xr:uid="{00000000-0005-0000-0000-000090130000}"/>
    <cellStyle name="Comma 8 33 21" xfId="5248" xr:uid="{00000000-0005-0000-0000-000091130000}"/>
    <cellStyle name="Comma 8 33 3" xfId="5249" xr:uid="{00000000-0005-0000-0000-000092130000}"/>
    <cellStyle name="Comma 8 33 4" xfId="5250" xr:uid="{00000000-0005-0000-0000-000093130000}"/>
    <cellStyle name="Comma 8 33 5" xfId="5251" xr:uid="{00000000-0005-0000-0000-000094130000}"/>
    <cellStyle name="Comma 8 33 6" xfId="5252" xr:uid="{00000000-0005-0000-0000-000095130000}"/>
    <cellStyle name="Comma 8 33 7" xfId="5253" xr:uid="{00000000-0005-0000-0000-000096130000}"/>
    <cellStyle name="Comma 8 33 8" xfId="5254" xr:uid="{00000000-0005-0000-0000-000097130000}"/>
    <cellStyle name="Comma 8 33 9" xfId="5255" xr:uid="{00000000-0005-0000-0000-000098130000}"/>
    <cellStyle name="Comma 8 34" xfId="485" xr:uid="{00000000-0005-0000-0000-000099130000}"/>
    <cellStyle name="Comma 8 34 10" xfId="5256" xr:uid="{00000000-0005-0000-0000-00009A130000}"/>
    <cellStyle name="Comma 8 34 11" xfId="5257" xr:uid="{00000000-0005-0000-0000-00009B130000}"/>
    <cellStyle name="Comma 8 34 12" xfId="5258" xr:uid="{00000000-0005-0000-0000-00009C130000}"/>
    <cellStyle name="Comma 8 34 13" xfId="5259" xr:uid="{00000000-0005-0000-0000-00009D130000}"/>
    <cellStyle name="Comma 8 34 14" xfId="5260" xr:uid="{00000000-0005-0000-0000-00009E130000}"/>
    <cellStyle name="Comma 8 34 15" xfId="5261" xr:uid="{00000000-0005-0000-0000-00009F130000}"/>
    <cellStyle name="Comma 8 34 16" xfId="5262" xr:uid="{00000000-0005-0000-0000-0000A0130000}"/>
    <cellStyle name="Comma 8 34 17" xfId="5263" xr:uid="{00000000-0005-0000-0000-0000A1130000}"/>
    <cellStyle name="Comma 8 34 18" xfId="5264" xr:uid="{00000000-0005-0000-0000-0000A2130000}"/>
    <cellStyle name="Comma 8 34 19" xfId="5265" xr:uid="{00000000-0005-0000-0000-0000A3130000}"/>
    <cellStyle name="Comma 8 34 2" xfId="5266" xr:uid="{00000000-0005-0000-0000-0000A4130000}"/>
    <cellStyle name="Comma 8 34 20" xfId="5267" xr:uid="{00000000-0005-0000-0000-0000A5130000}"/>
    <cellStyle name="Comma 8 34 21" xfId="5268" xr:uid="{00000000-0005-0000-0000-0000A6130000}"/>
    <cellStyle name="Comma 8 34 3" xfId="5269" xr:uid="{00000000-0005-0000-0000-0000A7130000}"/>
    <cellStyle name="Comma 8 34 4" xfId="5270" xr:uid="{00000000-0005-0000-0000-0000A8130000}"/>
    <cellStyle name="Comma 8 34 5" xfId="5271" xr:uid="{00000000-0005-0000-0000-0000A9130000}"/>
    <cellStyle name="Comma 8 34 6" xfId="5272" xr:uid="{00000000-0005-0000-0000-0000AA130000}"/>
    <cellStyle name="Comma 8 34 7" xfId="5273" xr:uid="{00000000-0005-0000-0000-0000AB130000}"/>
    <cellStyle name="Comma 8 34 8" xfId="5274" xr:uid="{00000000-0005-0000-0000-0000AC130000}"/>
    <cellStyle name="Comma 8 34 9" xfId="5275" xr:uid="{00000000-0005-0000-0000-0000AD130000}"/>
    <cellStyle name="Comma 8 35" xfId="486" xr:uid="{00000000-0005-0000-0000-0000AE130000}"/>
    <cellStyle name="Comma 8 35 10" xfId="5276" xr:uid="{00000000-0005-0000-0000-0000AF130000}"/>
    <cellStyle name="Comma 8 35 11" xfId="5277" xr:uid="{00000000-0005-0000-0000-0000B0130000}"/>
    <cellStyle name="Comma 8 35 12" xfId="5278" xr:uid="{00000000-0005-0000-0000-0000B1130000}"/>
    <cellStyle name="Comma 8 35 13" xfId="5279" xr:uid="{00000000-0005-0000-0000-0000B2130000}"/>
    <cellStyle name="Comma 8 35 14" xfId="5280" xr:uid="{00000000-0005-0000-0000-0000B3130000}"/>
    <cellStyle name="Comma 8 35 15" xfId="5281" xr:uid="{00000000-0005-0000-0000-0000B4130000}"/>
    <cellStyle name="Comma 8 35 16" xfId="5282" xr:uid="{00000000-0005-0000-0000-0000B5130000}"/>
    <cellStyle name="Comma 8 35 17" xfId="5283" xr:uid="{00000000-0005-0000-0000-0000B6130000}"/>
    <cellStyle name="Comma 8 35 18" xfId="5284" xr:uid="{00000000-0005-0000-0000-0000B7130000}"/>
    <cellStyle name="Comma 8 35 19" xfId="5285" xr:uid="{00000000-0005-0000-0000-0000B8130000}"/>
    <cellStyle name="Comma 8 35 2" xfId="5286" xr:uid="{00000000-0005-0000-0000-0000B9130000}"/>
    <cellStyle name="Comma 8 35 20" xfId="5287" xr:uid="{00000000-0005-0000-0000-0000BA130000}"/>
    <cellStyle name="Comma 8 35 21" xfId="5288" xr:uid="{00000000-0005-0000-0000-0000BB130000}"/>
    <cellStyle name="Comma 8 35 3" xfId="5289" xr:uid="{00000000-0005-0000-0000-0000BC130000}"/>
    <cellStyle name="Comma 8 35 4" xfId="5290" xr:uid="{00000000-0005-0000-0000-0000BD130000}"/>
    <cellStyle name="Comma 8 35 5" xfId="5291" xr:uid="{00000000-0005-0000-0000-0000BE130000}"/>
    <cellStyle name="Comma 8 35 6" xfId="5292" xr:uid="{00000000-0005-0000-0000-0000BF130000}"/>
    <cellStyle name="Comma 8 35 7" xfId="5293" xr:uid="{00000000-0005-0000-0000-0000C0130000}"/>
    <cellStyle name="Comma 8 35 8" xfId="5294" xr:uid="{00000000-0005-0000-0000-0000C1130000}"/>
    <cellStyle name="Comma 8 35 9" xfId="5295" xr:uid="{00000000-0005-0000-0000-0000C2130000}"/>
    <cellStyle name="Comma 8 36" xfId="487" xr:uid="{00000000-0005-0000-0000-0000C3130000}"/>
    <cellStyle name="Comma 8 36 10" xfId="5296" xr:uid="{00000000-0005-0000-0000-0000C4130000}"/>
    <cellStyle name="Comma 8 36 11" xfId="5297" xr:uid="{00000000-0005-0000-0000-0000C5130000}"/>
    <cellStyle name="Comma 8 36 12" xfId="5298" xr:uid="{00000000-0005-0000-0000-0000C6130000}"/>
    <cellStyle name="Comma 8 36 13" xfId="5299" xr:uid="{00000000-0005-0000-0000-0000C7130000}"/>
    <cellStyle name="Comma 8 36 14" xfId="5300" xr:uid="{00000000-0005-0000-0000-0000C8130000}"/>
    <cellStyle name="Comma 8 36 15" xfId="5301" xr:uid="{00000000-0005-0000-0000-0000C9130000}"/>
    <cellStyle name="Comma 8 36 16" xfId="5302" xr:uid="{00000000-0005-0000-0000-0000CA130000}"/>
    <cellStyle name="Comma 8 36 17" xfId="5303" xr:uid="{00000000-0005-0000-0000-0000CB130000}"/>
    <cellStyle name="Comma 8 36 18" xfId="5304" xr:uid="{00000000-0005-0000-0000-0000CC130000}"/>
    <cellStyle name="Comma 8 36 19" xfId="5305" xr:uid="{00000000-0005-0000-0000-0000CD130000}"/>
    <cellStyle name="Comma 8 36 2" xfId="5306" xr:uid="{00000000-0005-0000-0000-0000CE130000}"/>
    <cellStyle name="Comma 8 36 20" xfId="5307" xr:uid="{00000000-0005-0000-0000-0000CF130000}"/>
    <cellStyle name="Comma 8 36 21" xfId="5308" xr:uid="{00000000-0005-0000-0000-0000D0130000}"/>
    <cellStyle name="Comma 8 36 3" xfId="5309" xr:uid="{00000000-0005-0000-0000-0000D1130000}"/>
    <cellStyle name="Comma 8 36 4" xfId="5310" xr:uid="{00000000-0005-0000-0000-0000D2130000}"/>
    <cellStyle name="Comma 8 36 5" xfId="5311" xr:uid="{00000000-0005-0000-0000-0000D3130000}"/>
    <cellStyle name="Comma 8 36 6" xfId="5312" xr:uid="{00000000-0005-0000-0000-0000D4130000}"/>
    <cellStyle name="Comma 8 36 7" xfId="5313" xr:uid="{00000000-0005-0000-0000-0000D5130000}"/>
    <cellStyle name="Comma 8 36 8" xfId="5314" xr:uid="{00000000-0005-0000-0000-0000D6130000}"/>
    <cellStyle name="Comma 8 36 9" xfId="5315" xr:uid="{00000000-0005-0000-0000-0000D7130000}"/>
    <cellStyle name="Comma 8 37" xfId="488" xr:uid="{00000000-0005-0000-0000-0000D8130000}"/>
    <cellStyle name="Comma 8 37 10" xfId="5316" xr:uid="{00000000-0005-0000-0000-0000D9130000}"/>
    <cellStyle name="Comma 8 37 11" xfId="5317" xr:uid="{00000000-0005-0000-0000-0000DA130000}"/>
    <cellStyle name="Comma 8 37 12" xfId="5318" xr:uid="{00000000-0005-0000-0000-0000DB130000}"/>
    <cellStyle name="Comma 8 37 13" xfId="5319" xr:uid="{00000000-0005-0000-0000-0000DC130000}"/>
    <cellStyle name="Comma 8 37 14" xfId="5320" xr:uid="{00000000-0005-0000-0000-0000DD130000}"/>
    <cellStyle name="Comma 8 37 15" xfId="5321" xr:uid="{00000000-0005-0000-0000-0000DE130000}"/>
    <cellStyle name="Comma 8 37 16" xfId="5322" xr:uid="{00000000-0005-0000-0000-0000DF130000}"/>
    <cellStyle name="Comma 8 37 17" xfId="5323" xr:uid="{00000000-0005-0000-0000-0000E0130000}"/>
    <cellStyle name="Comma 8 37 18" xfId="5324" xr:uid="{00000000-0005-0000-0000-0000E1130000}"/>
    <cellStyle name="Comma 8 37 19" xfId="5325" xr:uid="{00000000-0005-0000-0000-0000E2130000}"/>
    <cellStyle name="Comma 8 37 2" xfId="5326" xr:uid="{00000000-0005-0000-0000-0000E3130000}"/>
    <cellStyle name="Comma 8 37 20" xfId="5327" xr:uid="{00000000-0005-0000-0000-0000E4130000}"/>
    <cellStyle name="Comma 8 37 21" xfId="5328" xr:uid="{00000000-0005-0000-0000-0000E5130000}"/>
    <cellStyle name="Comma 8 37 3" xfId="5329" xr:uid="{00000000-0005-0000-0000-0000E6130000}"/>
    <cellStyle name="Comma 8 37 4" xfId="5330" xr:uid="{00000000-0005-0000-0000-0000E7130000}"/>
    <cellStyle name="Comma 8 37 5" xfId="5331" xr:uid="{00000000-0005-0000-0000-0000E8130000}"/>
    <cellStyle name="Comma 8 37 6" xfId="5332" xr:uid="{00000000-0005-0000-0000-0000E9130000}"/>
    <cellStyle name="Comma 8 37 7" xfId="5333" xr:uid="{00000000-0005-0000-0000-0000EA130000}"/>
    <cellStyle name="Comma 8 37 8" xfId="5334" xr:uid="{00000000-0005-0000-0000-0000EB130000}"/>
    <cellStyle name="Comma 8 37 9" xfId="5335" xr:uid="{00000000-0005-0000-0000-0000EC130000}"/>
    <cellStyle name="Comma 8 38" xfId="489" xr:uid="{00000000-0005-0000-0000-0000ED130000}"/>
    <cellStyle name="Comma 8 38 10" xfId="5336" xr:uid="{00000000-0005-0000-0000-0000EE130000}"/>
    <cellStyle name="Comma 8 38 11" xfId="5337" xr:uid="{00000000-0005-0000-0000-0000EF130000}"/>
    <cellStyle name="Comma 8 38 12" xfId="5338" xr:uid="{00000000-0005-0000-0000-0000F0130000}"/>
    <cellStyle name="Comma 8 38 13" xfId="5339" xr:uid="{00000000-0005-0000-0000-0000F1130000}"/>
    <cellStyle name="Comma 8 38 14" xfId="5340" xr:uid="{00000000-0005-0000-0000-0000F2130000}"/>
    <cellStyle name="Comma 8 38 15" xfId="5341" xr:uid="{00000000-0005-0000-0000-0000F3130000}"/>
    <cellStyle name="Comma 8 38 16" xfId="5342" xr:uid="{00000000-0005-0000-0000-0000F4130000}"/>
    <cellStyle name="Comma 8 38 17" xfId="5343" xr:uid="{00000000-0005-0000-0000-0000F5130000}"/>
    <cellStyle name="Comma 8 38 18" xfId="5344" xr:uid="{00000000-0005-0000-0000-0000F6130000}"/>
    <cellStyle name="Comma 8 38 19" xfId="5345" xr:uid="{00000000-0005-0000-0000-0000F7130000}"/>
    <cellStyle name="Comma 8 38 2" xfId="5346" xr:uid="{00000000-0005-0000-0000-0000F8130000}"/>
    <cellStyle name="Comma 8 38 20" xfId="5347" xr:uid="{00000000-0005-0000-0000-0000F9130000}"/>
    <cellStyle name="Comma 8 38 21" xfId="5348" xr:uid="{00000000-0005-0000-0000-0000FA130000}"/>
    <cellStyle name="Comma 8 38 3" xfId="5349" xr:uid="{00000000-0005-0000-0000-0000FB130000}"/>
    <cellStyle name="Comma 8 38 4" xfId="5350" xr:uid="{00000000-0005-0000-0000-0000FC130000}"/>
    <cellStyle name="Comma 8 38 5" xfId="5351" xr:uid="{00000000-0005-0000-0000-0000FD130000}"/>
    <cellStyle name="Comma 8 38 6" xfId="5352" xr:uid="{00000000-0005-0000-0000-0000FE130000}"/>
    <cellStyle name="Comma 8 38 7" xfId="5353" xr:uid="{00000000-0005-0000-0000-0000FF130000}"/>
    <cellStyle name="Comma 8 38 8" xfId="5354" xr:uid="{00000000-0005-0000-0000-000000140000}"/>
    <cellStyle name="Comma 8 38 9" xfId="5355" xr:uid="{00000000-0005-0000-0000-000001140000}"/>
    <cellStyle name="Comma 8 39" xfId="5356" xr:uid="{00000000-0005-0000-0000-000002140000}"/>
    <cellStyle name="Comma 8 4" xfId="490" xr:uid="{00000000-0005-0000-0000-000003140000}"/>
    <cellStyle name="Comma 8 4 10" xfId="5357" xr:uid="{00000000-0005-0000-0000-000004140000}"/>
    <cellStyle name="Comma 8 4 11" xfId="5358" xr:uid="{00000000-0005-0000-0000-000005140000}"/>
    <cellStyle name="Comma 8 4 12" xfId="5359" xr:uid="{00000000-0005-0000-0000-000006140000}"/>
    <cellStyle name="Comma 8 4 13" xfId="5360" xr:uid="{00000000-0005-0000-0000-000007140000}"/>
    <cellStyle name="Comma 8 4 14" xfId="5361" xr:uid="{00000000-0005-0000-0000-000008140000}"/>
    <cellStyle name="Comma 8 4 15" xfId="5362" xr:uid="{00000000-0005-0000-0000-000009140000}"/>
    <cellStyle name="Comma 8 4 16" xfId="5363" xr:uid="{00000000-0005-0000-0000-00000A140000}"/>
    <cellStyle name="Comma 8 4 17" xfId="5364" xr:uid="{00000000-0005-0000-0000-00000B140000}"/>
    <cellStyle name="Comma 8 4 18" xfId="5365" xr:uid="{00000000-0005-0000-0000-00000C140000}"/>
    <cellStyle name="Comma 8 4 19" xfId="5366" xr:uid="{00000000-0005-0000-0000-00000D140000}"/>
    <cellStyle name="Comma 8 4 2" xfId="5367" xr:uid="{00000000-0005-0000-0000-00000E140000}"/>
    <cellStyle name="Comma 8 4 20" xfId="5368" xr:uid="{00000000-0005-0000-0000-00000F140000}"/>
    <cellStyle name="Comma 8 4 21" xfId="5369" xr:uid="{00000000-0005-0000-0000-000010140000}"/>
    <cellStyle name="Comma 8 4 3" xfId="5370" xr:uid="{00000000-0005-0000-0000-000011140000}"/>
    <cellStyle name="Comma 8 4 4" xfId="5371" xr:uid="{00000000-0005-0000-0000-000012140000}"/>
    <cellStyle name="Comma 8 4 5" xfId="5372" xr:uid="{00000000-0005-0000-0000-000013140000}"/>
    <cellStyle name="Comma 8 4 6" xfId="5373" xr:uid="{00000000-0005-0000-0000-000014140000}"/>
    <cellStyle name="Comma 8 4 7" xfId="5374" xr:uid="{00000000-0005-0000-0000-000015140000}"/>
    <cellStyle name="Comma 8 4 8" xfId="5375" xr:uid="{00000000-0005-0000-0000-000016140000}"/>
    <cellStyle name="Comma 8 4 9" xfId="5376" xr:uid="{00000000-0005-0000-0000-000017140000}"/>
    <cellStyle name="Comma 8 40" xfId="5377" xr:uid="{00000000-0005-0000-0000-000018140000}"/>
    <cellStyle name="Comma 8 41" xfId="5378" xr:uid="{00000000-0005-0000-0000-000019140000}"/>
    <cellStyle name="Comma 8 42" xfId="5379" xr:uid="{00000000-0005-0000-0000-00001A140000}"/>
    <cellStyle name="Comma 8 43" xfId="5380" xr:uid="{00000000-0005-0000-0000-00001B140000}"/>
    <cellStyle name="Comma 8 44" xfId="5381" xr:uid="{00000000-0005-0000-0000-00001C140000}"/>
    <cellStyle name="Comma 8 45" xfId="5382" xr:uid="{00000000-0005-0000-0000-00001D140000}"/>
    <cellStyle name="Comma 8 46" xfId="5383" xr:uid="{00000000-0005-0000-0000-00001E140000}"/>
    <cellStyle name="Comma 8 47" xfId="5384" xr:uid="{00000000-0005-0000-0000-00001F140000}"/>
    <cellStyle name="Comma 8 48" xfId="5385" xr:uid="{00000000-0005-0000-0000-000020140000}"/>
    <cellStyle name="Comma 8 49" xfId="5386" xr:uid="{00000000-0005-0000-0000-000021140000}"/>
    <cellStyle name="Comma 8 5" xfId="491" xr:uid="{00000000-0005-0000-0000-000022140000}"/>
    <cellStyle name="Comma 8 5 10" xfId="5387" xr:uid="{00000000-0005-0000-0000-000023140000}"/>
    <cellStyle name="Comma 8 5 11" xfId="5388" xr:uid="{00000000-0005-0000-0000-000024140000}"/>
    <cellStyle name="Comma 8 5 12" xfId="5389" xr:uid="{00000000-0005-0000-0000-000025140000}"/>
    <cellStyle name="Comma 8 5 13" xfId="5390" xr:uid="{00000000-0005-0000-0000-000026140000}"/>
    <cellStyle name="Comma 8 5 14" xfId="5391" xr:uid="{00000000-0005-0000-0000-000027140000}"/>
    <cellStyle name="Comma 8 5 15" xfId="5392" xr:uid="{00000000-0005-0000-0000-000028140000}"/>
    <cellStyle name="Comma 8 5 16" xfId="5393" xr:uid="{00000000-0005-0000-0000-000029140000}"/>
    <cellStyle name="Comma 8 5 17" xfId="5394" xr:uid="{00000000-0005-0000-0000-00002A140000}"/>
    <cellStyle name="Comma 8 5 18" xfId="5395" xr:uid="{00000000-0005-0000-0000-00002B140000}"/>
    <cellStyle name="Comma 8 5 19" xfId="5396" xr:uid="{00000000-0005-0000-0000-00002C140000}"/>
    <cellStyle name="Comma 8 5 2" xfId="5397" xr:uid="{00000000-0005-0000-0000-00002D140000}"/>
    <cellStyle name="Comma 8 5 20" xfId="5398" xr:uid="{00000000-0005-0000-0000-00002E140000}"/>
    <cellStyle name="Comma 8 5 21" xfId="5399" xr:uid="{00000000-0005-0000-0000-00002F140000}"/>
    <cellStyle name="Comma 8 5 3" xfId="5400" xr:uid="{00000000-0005-0000-0000-000030140000}"/>
    <cellStyle name="Comma 8 5 4" xfId="5401" xr:uid="{00000000-0005-0000-0000-000031140000}"/>
    <cellStyle name="Comma 8 5 5" xfId="5402" xr:uid="{00000000-0005-0000-0000-000032140000}"/>
    <cellStyle name="Comma 8 5 6" xfId="5403" xr:uid="{00000000-0005-0000-0000-000033140000}"/>
    <cellStyle name="Comma 8 5 7" xfId="5404" xr:uid="{00000000-0005-0000-0000-000034140000}"/>
    <cellStyle name="Comma 8 5 8" xfId="5405" xr:uid="{00000000-0005-0000-0000-000035140000}"/>
    <cellStyle name="Comma 8 5 9" xfId="5406" xr:uid="{00000000-0005-0000-0000-000036140000}"/>
    <cellStyle name="Comma 8 50" xfId="5407" xr:uid="{00000000-0005-0000-0000-000037140000}"/>
    <cellStyle name="Comma 8 51" xfId="5408" xr:uid="{00000000-0005-0000-0000-000038140000}"/>
    <cellStyle name="Comma 8 52" xfId="5409" xr:uid="{00000000-0005-0000-0000-000039140000}"/>
    <cellStyle name="Comma 8 53" xfId="5410" xr:uid="{00000000-0005-0000-0000-00003A140000}"/>
    <cellStyle name="Comma 8 54" xfId="5411" xr:uid="{00000000-0005-0000-0000-00003B140000}"/>
    <cellStyle name="Comma 8 55" xfId="5412" xr:uid="{00000000-0005-0000-0000-00003C140000}"/>
    <cellStyle name="Comma 8 56" xfId="5413" xr:uid="{00000000-0005-0000-0000-00003D140000}"/>
    <cellStyle name="Comma 8 57" xfId="5414" xr:uid="{00000000-0005-0000-0000-00003E140000}"/>
    <cellStyle name="Comma 8 58" xfId="5415" xr:uid="{00000000-0005-0000-0000-00003F140000}"/>
    <cellStyle name="Comma 8 6" xfId="492" xr:uid="{00000000-0005-0000-0000-000040140000}"/>
    <cellStyle name="Comma 8 6 10" xfId="5416" xr:uid="{00000000-0005-0000-0000-000041140000}"/>
    <cellStyle name="Comma 8 6 11" xfId="5417" xr:uid="{00000000-0005-0000-0000-000042140000}"/>
    <cellStyle name="Comma 8 6 12" xfId="5418" xr:uid="{00000000-0005-0000-0000-000043140000}"/>
    <cellStyle name="Comma 8 6 13" xfId="5419" xr:uid="{00000000-0005-0000-0000-000044140000}"/>
    <cellStyle name="Comma 8 6 14" xfId="5420" xr:uid="{00000000-0005-0000-0000-000045140000}"/>
    <cellStyle name="Comma 8 6 15" xfId="5421" xr:uid="{00000000-0005-0000-0000-000046140000}"/>
    <cellStyle name="Comma 8 6 16" xfId="5422" xr:uid="{00000000-0005-0000-0000-000047140000}"/>
    <cellStyle name="Comma 8 6 17" xfId="5423" xr:uid="{00000000-0005-0000-0000-000048140000}"/>
    <cellStyle name="Comma 8 6 18" xfId="5424" xr:uid="{00000000-0005-0000-0000-000049140000}"/>
    <cellStyle name="Comma 8 6 19" xfId="5425" xr:uid="{00000000-0005-0000-0000-00004A140000}"/>
    <cellStyle name="Comma 8 6 2" xfId="5426" xr:uid="{00000000-0005-0000-0000-00004B140000}"/>
    <cellStyle name="Comma 8 6 20" xfId="5427" xr:uid="{00000000-0005-0000-0000-00004C140000}"/>
    <cellStyle name="Comma 8 6 21" xfId="5428" xr:uid="{00000000-0005-0000-0000-00004D140000}"/>
    <cellStyle name="Comma 8 6 3" xfId="5429" xr:uid="{00000000-0005-0000-0000-00004E140000}"/>
    <cellStyle name="Comma 8 6 4" xfId="5430" xr:uid="{00000000-0005-0000-0000-00004F140000}"/>
    <cellStyle name="Comma 8 6 5" xfId="5431" xr:uid="{00000000-0005-0000-0000-000050140000}"/>
    <cellStyle name="Comma 8 6 6" xfId="5432" xr:uid="{00000000-0005-0000-0000-000051140000}"/>
    <cellStyle name="Comma 8 6 7" xfId="5433" xr:uid="{00000000-0005-0000-0000-000052140000}"/>
    <cellStyle name="Comma 8 6 8" xfId="5434" xr:uid="{00000000-0005-0000-0000-000053140000}"/>
    <cellStyle name="Comma 8 6 9" xfId="5435" xr:uid="{00000000-0005-0000-0000-000054140000}"/>
    <cellStyle name="Comma 8 7" xfId="493" xr:uid="{00000000-0005-0000-0000-000055140000}"/>
    <cellStyle name="Comma 8 7 10" xfId="5436" xr:uid="{00000000-0005-0000-0000-000056140000}"/>
    <cellStyle name="Comma 8 7 11" xfId="5437" xr:uid="{00000000-0005-0000-0000-000057140000}"/>
    <cellStyle name="Comma 8 7 12" xfId="5438" xr:uid="{00000000-0005-0000-0000-000058140000}"/>
    <cellStyle name="Comma 8 7 13" xfId="5439" xr:uid="{00000000-0005-0000-0000-000059140000}"/>
    <cellStyle name="Comma 8 7 14" xfId="5440" xr:uid="{00000000-0005-0000-0000-00005A140000}"/>
    <cellStyle name="Comma 8 7 15" xfId="5441" xr:uid="{00000000-0005-0000-0000-00005B140000}"/>
    <cellStyle name="Comma 8 7 16" xfId="5442" xr:uid="{00000000-0005-0000-0000-00005C140000}"/>
    <cellStyle name="Comma 8 7 17" xfId="5443" xr:uid="{00000000-0005-0000-0000-00005D140000}"/>
    <cellStyle name="Comma 8 7 18" xfId="5444" xr:uid="{00000000-0005-0000-0000-00005E140000}"/>
    <cellStyle name="Comma 8 7 19" xfId="5445" xr:uid="{00000000-0005-0000-0000-00005F140000}"/>
    <cellStyle name="Comma 8 7 2" xfId="5446" xr:uid="{00000000-0005-0000-0000-000060140000}"/>
    <cellStyle name="Comma 8 7 20" xfId="5447" xr:uid="{00000000-0005-0000-0000-000061140000}"/>
    <cellStyle name="Comma 8 7 21" xfId="5448" xr:uid="{00000000-0005-0000-0000-000062140000}"/>
    <cellStyle name="Comma 8 7 3" xfId="5449" xr:uid="{00000000-0005-0000-0000-000063140000}"/>
    <cellStyle name="Comma 8 7 4" xfId="5450" xr:uid="{00000000-0005-0000-0000-000064140000}"/>
    <cellStyle name="Comma 8 7 5" xfId="5451" xr:uid="{00000000-0005-0000-0000-000065140000}"/>
    <cellStyle name="Comma 8 7 6" xfId="5452" xr:uid="{00000000-0005-0000-0000-000066140000}"/>
    <cellStyle name="Comma 8 7 7" xfId="5453" xr:uid="{00000000-0005-0000-0000-000067140000}"/>
    <cellStyle name="Comma 8 7 8" xfId="5454" xr:uid="{00000000-0005-0000-0000-000068140000}"/>
    <cellStyle name="Comma 8 7 9" xfId="5455" xr:uid="{00000000-0005-0000-0000-000069140000}"/>
    <cellStyle name="Comma 8 8" xfId="494" xr:uid="{00000000-0005-0000-0000-00006A140000}"/>
    <cellStyle name="Comma 8 8 10" xfId="5456" xr:uid="{00000000-0005-0000-0000-00006B140000}"/>
    <cellStyle name="Comma 8 8 11" xfId="5457" xr:uid="{00000000-0005-0000-0000-00006C140000}"/>
    <cellStyle name="Comma 8 8 12" xfId="5458" xr:uid="{00000000-0005-0000-0000-00006D140000}"/>
    <cellStyle name="Comma 8 8 13" xfId="5459" xr:uid="{00000000-0005-0000-0000-00006E140000}"/>
    <cellStyle name="Comma 8 8 14" xfId="5460" xr:uid="{00000000-0005-0000-0000-00006F140000}"/>
    <cellStyle name="Comma 8 8 15" xfId="5461" xr:uid="{00000000-0005-0000-0000-000070140000}"/>
    <cellStyle name="Comma 8 8 16" xfId="5462" xr:uid="{00000000-0005-0000-0000-000071140000}"/>
    <cellStyle name="Comma 8 8 17" xfId="5463" xr:uid="{00000000-0005-0000-0000-000072140000}"/>
    <cellStyle name="Comma 8 8 18" xfId="5464" xr:uid="{00000000-0005-0000-0000-000073140000}"/>
    <cellStyle name="Comma 8 8 19" xfId="5465" xr:uid="{00000000-0005-0000-0000-000074140000}"/>
    <cellStyle name="Comma 8 8 2" xfId="5466" xr:uid="{00000000-0005-0000-0000-000075140000}"/>
    <cellStyle name="Comma 8 8 20" xfId="5467" xr:uid="{00000000-0005-0000-0000-000076140000}"/>
    <cellStyle name="Comma 8 8 21" xfId="5468" xr:uid="{00000000-0005-0000-0000-000077140000}"/>
    <cellStyle name="Comma 8 8 3" xfId="5469" xr:uid="{00000000-0005-0000-0000-000078140000}"/>
    <cellStyle name="Comma 8 8 4" xfId="5470" xr:uid="{00000000-0005-0000-0000-000079140000}"/>
    <cellStyle name="Comma 8 8 5" xfId="5471" xr:uid="{00000000-0005-0000-0000-00007A140000}"/>
    <cellStyle name="Comma 8 8 6" xfId="5472" xr:uid="{00000000-0005-0000-0000-00007B140000}"/>
    <cellStyle name="Comma 8 8 7" xfId="5473" xr:uid="{00000000-0005-0000-0000-00007C140000}"/>
    <cellStyle name="Comma 8 8 8" xfId="5474" xr:uid="{00000000-0005-0000-0000-00007D140000}"/>
    <cellStyle name="Comma 8 8 9" xfId="5475" xr:uid="{00000000-0005-0000-0000-00007E140000}"/>
    <cellStyle name="Comma 8 9" xfId="495" xr:uid="{00000000-0005-0000-0000-00007F140000}"/>
    <cellStyle name="Comma 8 9 10" xfId="5476" xr:uid="{00000000-0005-0000-0000-000080140000}"/>
    <cellStyle name="Comma 8 9 11" xfId="5477" xr:uid="{00000000-0005-0000-0000-000081140000}"/>
    <cellStyle name="Comma 8 9 12" xfId="5478" xr:uid="{00000000-0005-0000-0000-000082140000}"/>
    <cellStyle name="Comma 8 9 13" xfId="5479" xr:uid="{00000000-0005-0000-0000-000083140000}"/>
    <cellStyle name="Comma 8 9 14" xfId="5480" xr:uid="{00000000-0005-0000-0000-000084140000}"/>
    <cellStyle name="Comma 8 9 15" xfId="5481" xr:uid="{00000000-0005-0000-0000-000085140000}"/>
    <cellStyle name="Comma 8 9 16" xfId="5482" xr:uid="{00000000-0005-0000-0000-000086140000}"/>
    <cellStyle name="Comma 8 9 17" xfId="5483" xr:uid="{00000000-0005-0000-0000-000087140000}"/>
    <cellStyle name="Comma 8 9 18" xfId="5484" xr:uid="{00000000-0005-0000-0000-000088140000}"/>
    <cellStyle name="Comma 8 9 19" xfId="5485" xr:uid="{00000000-0005-0000-0000-000089140000}"/>
    <cellStyle name="Comma 8 9 2" xfId="5486" xr:uid="{00000000-0005-0000-0000-00008A140000}"/>
    <cellStyle name="Comma 8 9 20" xfId="5487" xr:uid="{00000000-0005-0000-0000-00008B140000}"/>
    <cellStyle name="Comma 8 9 21" xfId="5488" xr:uid="{00000000-0005-0000-0000-00008C140000}"/>
    <cellStyle name="Comma 8 9 3" xfId="5489" xr:uid="{00000000-0005-0000-0000-00008D140000}"/>
    <cellStyle name="Comma 8 9 4" xfId="5490" xr:uid="{00000000-0005-0000-0000-00008E140000}"/>
    <cellStyle name="Comma 8 9 5" xfId="5491" xr:uid="{00000000-0005-0000-0000-00008F140000}"/>
    <cellStyle name="Comma 8 9 6" xfId="5492" xr:uid="{00000000-0005-0000-0000-000090140000}"/>
    <cellStyle name="Comma 8 9 7" xfId="5493" xr:uid="{00000000-0005-0000-0000-000091140000}"/>
    <cellStyle name="Comma 8 9 8" xfId="5494" xr:uid="{00000000-0005-0000-0000-000092140000}"/>
    <cellStyle name="Comma 8 9 9" xfId="5495" xr:uid="{00000000-0005-0000-0000-000093140000}"/>
    <cellStyle name="Comma 9" xfId="192" xr:uid="{00000000-0005-0000-0000-000094140000}"/>
    <cellStyle name="Comma 9 2" xfId="213" xr:uid="{00000000-0005-0000-0000-000095140000}"/>
    <cellStyle name="Comp/Landscape" xfId="72" xr:uid="{00000000-0005-0000-0000-000096140000}"/>
    <cellStyle name="Company" xfId="73" xr:uid="{00000000-0005-0000-0000-000097140000}"/>
    <cellStyle name="Copied" xfId="74" xr:uid="{00000000-0005-0000-0000-000098140000}"/>
    <cellStyle name="CoTitle" xfId="5496" xr:uid="{00000000-0005-0000-0000-000099140000}"/>
    <cellStyle name="CurRatio" xfId="75" xr:uid="{00000000-0005-0000-0000-00009A140000}"/>
    <cellStyle name="Currency [00]" xfId="76" xr:uid="{00000000-0005-0000-0000-00009B140000}"/>
    <cellStyle name="Currency 2" xfId="77" xr:uid="{00000000-0005-0000-0000-00009C140000}"/>
    <cellStyle name="CUS.Work.Area" xfId="78" xr:uid="{00000000-0005-0000-0000-00009D140000}"/>
    <cellStyle name="custom" xfId="79" xr:uid="{00000000-0005-0000-0000-00009E140000}"/>
    <cellStyle name="Custom - Style1" xfId="80" xr:uid="{00000000-0005-0000-0000-00009F140000}"/>
    <cellStyle name="Custom - Style8" xfId="81" xr:uid="{00000000-0005-0000-0000-0000A0140000}"/>
    <cellStyle name="Data   - Style2" xfId="82" xr:uid="{00000000-0005-0000-0000-0000A1140000}"/>
    <cellStyle name="DataSheet Style" xfId="83" xr:uid="{00000000-0005-0000-0000-0000A2140000}"/>
    <cellStyle name="Date" xfId="84" xr:uid="{00000000-0005-0000-0000-0000A3140000}"/>
    <cellStyle name="Date Short" xfId="85" xr:uid="{00000000-0005-0000-0000-0000A4140000}"/>
    <cellStyle name="Date_20080707POCM Q-1version0.2" xfId="86" xr:uid="{00000000-0005-0000-0000-0000A5140000}"/>
    <cellStyle name="DELTA" xfId="87" xr:uid="{00000000-0005-0000-0000-0000A6140000}"/>
    <cellStyle name="Enter Currency (0)" xfId="88" xr:uid="{00000000-0005-0000-0000-0000A7140000}"/>
    <cellStyle name="Enter Currency (2)" xfId="89" xr:uid="{00000000-0005-0000-0000-0000A8140000}"/>
    <cellStyle name="Enter Units (0)" xfId="90" xr:uid="{00000000-0005-0000-0000-0000A9140000}"/>
    <cellStyle name="Enter Units (1)" xfId="91" xr:uid="{00000000-0005-0000-0000-0000AA140000}"/>
    <cellStyle name="Enter Units (2)" xfId="92" xr:uid="{00000000-0005-0000-0000-0000AB140000}"/>
    <cellStyle name="Entered" xfId="93" xr:uid="{00000000-0005-0000-0000-0000AC140000}"/>
    <cellStyle name="EsText" xfId="5497" xr:uid="{00000000-0005-0000-0000-0000AD140000}"/>
    <cellStyle name="Estimate" xfId="5498" xr:uid="{00000000-0005-0000-0000-0000AE140000}"/>
    <cellStyle name="Euro" xfId="94" xr:uid="{00000000-0005-0000-0000-0000AF140000}"/>
    <cellStyle name="Excel Built-in Normal" xfId="5927" xr:uid="{E8D708C9-8BF6-45BB-A922-2DF79330B3EE}"/>
    <cellStyle name="Figure" xfId="5499" xr:uid="{00000000-0005-0000-0000-0000B0140000}"/>
    <cellStyle name="fourdecplace" xfId="5500" xr:uid="{00000000-0005-0000-0000-0000B1140000}"/>
    <cellStyle name="General" xfId="5501" xr:uid="{00000000-0005-0000-0000-0000B2140000}"/>
    <cellStyle name="Good 2" xfId="209" xr:uid="{00000000-0005-0000-0000-0000B3140000}"/>
    <cellStyle name="Grey" xfId="95" xr:uid="{00000000-0005-0000-0000-0000B4140000}"/>
    <cellStyle name="Head - Style2" xfId="5502" xr:uid="{00000000-0005-0000-0000-0000B5140000}"/>
    <cellStyle name="HEADER" xfId="96" xr:uid="{00000000-0005-0000-0000-0000B6140000}"/>
    <cellStyle name="Header1" xfId="97" xr:uid="{00000000-0005-0000-0000-0000B7140000}"/>
    <cellStyle name="Header2" xfId="98" xr:uid="{00000000-0005-0000-0000-0000B8140000}"/>
    <cellStyle name="Input [yellow]" xfId="99" xr:uid="{00000000-0005-0000-0000-0000B9140000}"/>
    <cellStyle name="Input1dp" xfId="5503" xr:uid="{00000000-0005-0000-0000-0000BA140000}"/>
    <cellStyle name="InputSheet" xfId="5504" xr:uid="{00000000-0005-0000-0000-0000BB140000}"/>
    <cellStyle name="Integer" xfId="100" xr:uid="{00000000-0005-0000-0000-0000BC140000}"/>
    <cellStyle name="Item" xfId="101" xr:uid="{00000000-0005-0000-0000-0000BD140000}"/>
    <cellStyle name="Item1" xfId="5505" xr:uid="{00000000-0005-0000-0000-0000BE140000}"/>
    <cellStyle name="Item2" xfId="5506" xr:uid="{00000000-0005-0000-0000-0000BF140000}"/>
    <cellStyle name="Item3" xfId="5507" xr:uid="{00000000-0005-0000-0000-0000C0140000}"/>
    <cellStyle name="ItemTot" xfId="5508" xr:uid="{00000000-0005-0000-0000-0000C1140000}"/>
    <cellStyle name="ItemTypeClass" xfId="102" xr:uid="{00000000-0005-0000-0000-0000C2140000}"/>
    <cellStyle name="Labels - Style3" xfId="103" xr:uid="{00000000-0005-0000-0000-0000C3140000}"/>
    <cellStyle name="LEVERS69" xfId="5509" xr:uid="{00000000-0005-0000-0000-0000C4140000}"/>
    <cellStyle name="Link Currency (0)" xfId="104" xr:uid="{00000000-0005-0000-0000-0000C5140000}"/>
    <cellStyle name="Link Currency (2)" xfId="105" xr:uid="{00000000-0005-0000-0000-0000C6140000}"/>
    <cellStyle name="Link Units (0)" xfId="106" xr:uid="{00000000-0005-0000-0000-0000C7140000}"/>
    <cellStyle name="Link Units (1)" xfId="107" xr:uid="{00000000-0005-0000-0000-0000C8140000}"/>
    <cellStyle name="Link Units (2)" xfId="108" xr:uid="{00000000-0005-0000-0000-0000C9140000}"/>
    <cellStyle name="macroname" xfId="109" xr:uid="{00000000-0005-0000-0000-0000CA140000}"/>
    <cellStyle name="mahesh" xfId="110" xr:uid="{00000000-0005-0000-0000-0000CB140000}"/>
    <cellStyle name="MedLine(B)" xfId="5510" xr:uid="{00000000-0005-0000-0000-0000CC140000}"/>
    <cellStyle name="MedLines(2)" xfId="5511" xr:uid="{00000000-0005-0000-0000-0000CD140000}"/>
    <cellStyle name="Milliers [0]_!!!GO" xfId="111" xr:uid="{00000000-0005-0000-0000-0000CE140000}"/>
    <cellStyle name="Milliers_!!!GO" xfId="112" xr:uid="{00000000-0005-0000-0000-0000CF140000}"/>
    <cellStyle name="Model" xfId="113" xr:uid="{00000000-0005-0000-0000-0000D0140000}"/>
    <cellStyle name="Monétaire [0]_!!!GO" xfId="114" xr:uid="{00000000-0005-0000-0000-0000D1140000}"/>
    <cellStyle name="Monétaire_!!!GO" xfId="115" xr:uid="{00000000-0005-0000-0000-0000D2140000}"/>
    <cellStyle name="Normal" xfId="0" builtinId="0"/>
    <cellStyle name="Normal - Style1" xfId="116" xr:uid="{00000000-0005-0000-0000-0000D4140000}"/>
    <cellStyle name="Normal 10" xfId="195" xr:uid="{00000000-0005-0000-0000-0000D5140000}"/>
    <cellStyle name="Normal 11" xfId="198" xr:uid="{00000000-0005-0000-0000-0000D6140000}"/>
    <cellStyle name="Normal 12" xfId="199" xr:uid="{00000000-0005-0000-0000-0000D7140000}"/>
    <cellStyle name="Normal 12 2" xfId="562" xr:uid="{00000000-0005-0000-0000-0000D8140000}"/>
    <cellStyle name="Normal 13" xfId="206" xr:uid="{00000000-0005-0000-0000-0000D9140000}"/>
    <cellStyle name="Normal 14" xfId="201" xr:uid="{00000000-0005-0000-0000-0000DA140000}"/>
    <cellStyle name="Normal 15" xfId="210" xr:uid="{00000000-0005-0000-0000-0000DB140000}"/>
    <cellStyle name="Normal 16" xfId="246" xr:uid="{00000000-0005-0000-0000-0000DC140000}"/>
    <cellStyle name="Normal 17" xfId="248" xr:uid="{00000000-0005-0000-0000-0000DD140000}"/>
    <cellStyle name="Normal 18" xfId="555" xr:uid="{00000000-0005-0000-0000-0000DE140000}"/>
    <cellStyle name="Normal 19" xfId="563" xr:uid="{00000000-0005-0000-0000-0000DF140000}"/>
    <cellStyle name="Normal 2" xfId="117" xr:uid="{00000000-0005-0000-0000-0000E0140000}"/>
    <cellStyle name="Normal 2 10" xfId="232" xr:uid="{00000000-0005-0000-0000-0000E1140000}"/>
    <cellStyle name="Normal 2 11" xfId="216" xr:uid="{00000000-0005-0000-0000-0000E2140000}"/>
    <cellStyle name="Normal 2 12" xfId="233" xr:uid="{00000000-0005-0000-0000-0000E3140000}"/>
    <cellStyle name="Normal 2 13" xfId="215" xr:uid="{00000000-0005-0000-0000-0000E4140000}"/>
    <cellStyle name="Normal 2 14" xfId="234" xr:uid="{00000000-0005-0000-0000-0000E5140000}"/>
    <cellStyle name="Normal 2 15" xfId="235" xr:uid="{00000000-0005-0000-0000-0000E6140000}"/>
    <cellStyle name="Normal 2 16" xfId="236" xr:uid="{00000000-0005-0000-0000-0000E7140000}"/>
    <cellStyle name="Normal 2 17" xfId="237" xr:uid="{00000000-0005-0000-0000-0000E8140000}"/>
    <cellStyle name="Normal 2 18" xfId="496" xr:uid="{00000000-0005-0000-0000-0000E9140000}"/>
    <cellStyle name="Normal 2 19" xfId="497" xr:uid="{00000000-0005-0000-0000-0000EA140000}"/>
    <cellStyle name="Normal 2 2" xfId="118" xr:uid="{00000000-0005-0000-0000-0000EB140000}"/>
    <cellStyle name="Normal 2 20" xfId="498" xr:uid="{00000000-0005-0000-0000-0000EC140000}"/>
    <cellStyle name="Normal 2 21" xfId="499" xr:uid="{00000000-0005-0000-0000-0000ED140000}"/>
    <cellStyle name="Normal 2 22" xfId="500" xr:uid="{00000000-0005-0000-0000-0000EE140000}"/>
    <cellStyle name="Normal 2 23" xfId="501" xr:uid="{00000000-0005-0000-0000-0000EF140000}"/>
    <cellStyle name="Normal 2 24" xfId="502" xr:uid="{00000000-0005-0000-0000-0000F0140000}"/>
    <cellStyle name="Normal 2 25" xfId="503" xr:uid="{00000000-0005-0000-0000-0000F1140000}"/>
    <cellStyle name="Normal 2 26" xfId="504" xr:uid="{00000000-0005-0000-0000-0000F2140000}"/>
    <cellStyle name="Normal 2 27" xfId="505" xr:uid="{00000000-0005-0000-0000-0000F3140000}"/>
    <cellStyle name="Normal 2 28" xfId="506" xr:uid="{00000000-0005-0000-0000-0000F4140000}"/>
    <cellStyle name="Normal 2 29" xfId="507" xr:uid="{00000000-0005-0000-0000-0000F5140000}"/>
    <cellStyle name="Normal 2 3" xfId="212" xr:uid="{00000000-0005-0000-0000-0000F6140000}"/>
    <cellStyle name="Normal 2 3 2" xfId="5924" xr:uid="{00000000-0005-0000-0000-0000F7140000}"/>
    <cellStyle name="Normal 2 30" xfId="508" xr:uid="{00000000-0005-0000-0000-0000F8140000}"/>
    <cellStyle name="Normal 2 31" xfId="509" xr:uid="{00000000-0005-0000-0000-0000F9140000}"/>
    <cellStyle name="Normal 2 32" xfId="510" xr:uid="{00000000-0005-0000-0000-0000FA140000}"/>
    <cellStyle name="Normal 2 33" xfId="511" xr:uid="{00000000-0005-0000-0000-0000FB140000}"/>
    <cellStyle name="Normal 2 34" xfId="512" xr:uid="{00000000-0005-0000-0000-0000FC140000}"/>
    <cellStyle name="Normal 2 35" xfId="513" xr:uid="{00000000-0005-0000-0000-0000FD140000}"/>
    <cellStyle name="Normal 2 36" xfId="514" xr:uid="{00000000-0005-0000-0000-0000FE140000}"/>
    <cellStyle name="Normal 2 37" xfId="515" xr:uid="{00000000-0005-0000-0000-0000FF140000}"/>
    <cellStyle name="Normal 2 38" xfId="516" xr:uid="{00000000-0005-0000-0000-000000150000}"/>
    <cellStyle name="Normal 2 39" xfId="517" xr:uid="{00000000-0005-0000-0000-000001150000}"/>
    <cellStyle name="Normal 2 4" xfId="238" xr:uid="{00000000-0005-0000-0000-000002150000}"/>
    <cellStyle name="Normal 2 40" xfId="518" xr:uid="{00000000-0005-0000-0000-000003150000}"/>
    <cellStyle name="Normal 2 41" xfId="519" xr:uid="{00000000-0005-0000-0000-000004150000}"/>
    <cellStyle name="Normal 2 42" xfId="520" xr:uid="{00000000-0005-0000-0000-000005150000}"/>
    <cellStyle name="Normal 2 43" xfId="521" xr:uid="{00000000-0005-0000-0000-000006150000}"/>
    <cellStyle name="Normal 2 44" xfId="522" xr:uid="{00000000-0005-0000-0000-000007150000}"/>
    <cellStyle name="Normal 2 45" xfId="523" xr:uid="{00000000-0005-0000-0000-000008150000}"/>
    <cellStyle name="Normal 2 46" xfId="524" xr:uid="{00000000-0005-0000-0000-000009150000}"/>
    <cellStyle name="Normal 2 47" xfId="525" xr:uid="{00000000-0005-0000-0000-00000A150000}"/>
    <cellStyle name="Normal 2 48" xfId="526" xr:uid="{00000000-0005-0000-0000-00000B150000}"/>
    <cellStyle name="Normal 2 49" xfId="527" xr:uid="{00000000-0005-0000-0000-00000C150000}"/>
    <cellStyle name="Normal 2 5" xfId="239" xr:uid="{00000000-0005-0000-0000-00000D150000}"/>
    <cellStyle name="Normal 2 50" xfId="528" xr:uid="{00000000-0005-0000-0000-00000E150000}"/>
    <cellStyle name="Normal 2 51" xfId="529" xr:uid="{00000000-0005-0000-0000-00000F150000}"/>
    <cellStyle name="Normal 2 52" xfId="530" xr:uid="{00000000-0005-0000-0000-000010150000}"/>
    <cellStyle name="Normal 2 53" xfId="531" xr:uid="{00000000-0005-0000-0000-000011150000}"/>
    <cellStyle name="Normal 2 54" xfId="532" xr:uid="{00000000-0005-0000-0000-000012150000}"/>
    <cellStyle name="Normal 2 55" xfId="533" xr:uid="{00000000-0005-0000-0000-000013150000}"/>
    <cellStyle name="Normal 2 56" xfId="534" xr:uid="{00000000-0005-0000-0000-000014150000}"/>
    <cellStyle name="Normal 2 57" xfId="535" xr:uid="{00000000-0005-0000-0000-000015150000}"/>
    <cellStyle name="Normal 2 58" xfId="536" xr:uid="{00000000-0005-0000-0000-000016150000}"/>
    <cellStyle name="Normal 2 6" xfId="240" xr:uid="{00000000-0005-0000-0000-000017150000}"/>
    <cellStyle name="Normal 2 7" xfId="241" xr:uid="{00000000-0005-0000-0000-000018150000}"/>
    <cellStyle name="Normal 2 8" xfId="242" xr:uid="{00000000-0005-0000-0000-000019150000}"/>
    <cellStyle name="Normal 2 9" xfId="243" xr:uid="{00000000-0005-0000-0000-00001A150000}"/>
    <cellStyle name="Normal 20" xfId="5921" xr:uid="{00000000-0005-0000-0000-00001B150000}"/>
    <cellStyle name="Normal 21" xfId="5925" xr:uid="{00000000-0005-0000-0000-00001C150000}"/>
    <cellStyle name="Normal 3" xfId="119" xr:uid="{00000000-0005-0000-0000-00001D150000}"/>
    <cellStyle name="Normal 3 2" xfId="3" xr:uid="{00000000-0005-0000-0000-00001E150000}"/>
    <cellStyle name="Normal 3 3" xfId="207" xr:uid="{00000000-0005-0000-0000-00001F150000}"/>
    <cellStyle name="Normal 4" xfId="7" xr:uid="{00000000-0005-0000-0000-000020150000}"/>
    <cellStyle name="Normal 4 2" xfId="5512" xr:uid="{00000000-0005-0000-0000-000021150000}"/>
    <cellStyle name="Normal 41" xfId="537" xr:uid="{00000000-0005-0000-0000-000022150000}"/>
    <cellStyle name="Normal 41 10" xfId="5513" xr:uid="{00000000-0005-0000-0000-000023150000}"/>
    <cellStyle name="Normal 41 11" xfId="5514" xr:uid="{00000000-0005-0000-0000-000024150000}"/>
    <cellStyle name="Normal 41 12" xfId="5515" xr:uid="{00000000-0005-0000-0000-000025150000}"/>
    <cellStyle name="Normal 41 13" xfId="5516" xr:uid="{00000000-0005-0000-0000-000026150000}"/>
    <cellStyle name="Normal 41 14" xfId="5517" xr:uid="{00000000-0005-0000-0000-000027150000}"/>
    <cellStyle name="Normal 41 15" xfId="5518" xr:uid="{00000000-0005-0000-0000-000028150000}"/>
    <cellStyle name="Normal 41 16" xfId="5519" xr:uid="{00000000-0005-0000-0000-000029150000}"/>
    <cellStyle name="Normal 41 17" xfId="5520" xr:uid="{00000000-0005-0000-0000-00002A150000}"/>
    <cellStyle name="Normal 41 18" xfId="5521" xr:uid="{00000000-0005-0000-0000-00002B150000}"/>
    <cellStyle name="Normal 41 19" xfId="5522" xr:uid="{00000000-0005-0000-0000-00002C150000}"/>
    <cellStyle name="Normal 41 2" xfId="5523" xr:uid="{00000000-0005-0000-0000-00002D150000}"/>
    <cellStyle name="Normal 41 20" xfId="5524" xr:uid="{00000000-0005-0000-0000-00002E150000}"/>
    <cellStyle name="Normal 41 21" xfId="5525" xr:uid="{00000000-0005-0000-0000-00002F150000}"/>
    <cellStyle name="Normal 41 3" xfId="5526" xr:uid="{00000000-0005-0000-0000-000030150000}"/>
    <cellStyle name="Normal 41 4" xfId="5527" xr:uid="{00000000-0005-0000-0000-000031150000}"/>
    <cellStyle name="Normal 41 5" xfId="5528" xr:uid="{00000000-0005-0000-0000-000032150000}"/>
    <cellStyle name="Normal 41 6" xfId="5529" xr:uid="{00000000-0005-0000-0000-000033150000}"/>
    <cellStyle name="Normal 41 7" xfId="5530" xr:uid="{00000000-0005-0000-0000-000034150000}"/>
    <cellStyle name="Normal 41 8" xfId="5531" xr:uid="{00000000-0005-0000-0000-000035150000}"/>
    <cellStyle name="Normal 41 9" xfId="5532" xr:uid="{00000000-0005-0000-0000-000036150000}"/>
    <cellStyle name="Normal 42" xfId="538" xr:uid="{00000000-0005-0000-0000-000037150000}"/>
    <cellStyle name="Normal 42 10" xfId="5533" xr:uid="{00000000-0005-0000-0000-000038150000}"/>
    <cellStyle name="Normal 42 11" xfId="5534" xr:uid="{00000000-0005-0000-0000-000039150000}"/>
    <cellStyle name="Normal 42 12" xfId="5535" xr:uid="{00000000-0005-0000-0000-00003A150000}"/>
    <cellStyle name="Normal 42 13" xfId="5536" xr:uid="{00000000-0005-0000-0000-00003B150000}"/>
    <cellStyle name="Normal 42 14" xfId="5537" xr:uid="{00000000-0005-0000-0000-00003C150000}"/>
    <cellStyle name="Normal 42 15" xfId="5538" xr:uid="{00000000-0005-0000-0000-00003D150000}"/>
    <cellStyle name="Normal 42 16" xfId="5539" xr:uid="{00000000-0005-0000-0000-00003E150000}"/>
    <cellStyle name="Normal 42 17" xfId="5540" xr:uid="{00000000-0005-0000-0000-00003F150000}"/>
    <cellStyle name="Normal 42 18" xfId="5541" xr:uid="{00000000-0005-0000-0000-000040150000}"/>
    <cellStyle name="Normal 42 19" xfId="5542" xr:uid="{00000000-0005-0000-0000-000041150000}"/>
    <cellStyle name="Normal 42 2" xfId="5543" xr:uid="{00000000-0005-0000-0000-000042150000}"/>
    <cellStyle name="Normal 42 20" xfId="5544" xr:uid="{00000000-0005-0000-0000-000043150000}"/>
    <cellStyle name="Normal 42 21" xfId="5545" xr:uid="{00000000-0005-0000-0000-000044150000}"/>
    <cellStyle name="Normal 42 3" xfId="5546" xr:uid="{00000000-0005-0000-0000-000045150000}"/>
    <cellStyle name="Normal 42 4" xfId="5547" xr:uid="{00000000-0005-0000-0000-000046150000}"/>
    <cellStyle name="Normal 42 5" xfId="5548" xr:uid="{00000000-0005-0000-0000-000047150000}"/>
    <cellStyle name="Normal 42 6" xfId="5549" xr:uid="{00000000-0005-0000-0000-000048150000}"/>
    <cellStyle name="Normal 42 7" xfId="5550" xr:uid="{00000000-0005-0000-0000-000049150000}"/>
    <cellStyle name="Normal 42 8" xfId="5551" xr:uid="{00000000-0005-0000-0000-00004A150000}"/>
    <cellStyle name="Normal 42 9" xfId="5552" xr:uid="{00000000-0005-0000-0000-00004B150000}"/>
    <cellStyle name="Normal 43" xfId="539" xr:uid="{00000000-0005-0000-0000-00004C150000}"/>
    <cellStyle name="Normal 43 10" xfId="5553" xr:uid="{00000000-0005-0000-0000-00004D150000}"/>
    <cellStyle name="Normal 43 11" xfId="5554" xr:uid="{00000000-0005-0000-0000-00004E150000}"/>
    <cellStyle name="Normal 43 12" xfId="5555" xr:uid="{00000000-0005-0000-0000-00004F150000}"/>
    <cellStyle name="Normal 43 13" xfId="5556" xr:uid="{00000000-0005-0000-0000-000050150000}"/>
    <cellStyle name="Normal 43 14" xfId="5557" xr:uid="{00000000-0005-0000-0000-000051150000}"/>
    <cellStyle name="Normal 43 15" xfId="5558" xr:uid="{00000000-0005-0000-0000-000052150000}"/>
    <cellStyle name="Normal 43 16" xfId="5559" xr:uid="{00000000-0005-0000-0000-000053150000}"/>
    <cellStyle name="Normal 43 17" xfId="5560" xr:uid="{00000000-0005-0000-0000-000054150000}"/>
    <cellStyle name="Normal 43 18" xfId="5561" xr:uid="{00000000-0005-0000-0000-000055150000}"/>
    <cellStyle name="Normal 43 19" xfId="5562" xr:uid="{00000000-0005-0000-0000-000056150000}"/>
    <cellStyle name="Normal 43 2" xfId="5563" xr:uid="{00000000-0005-0000-0000-000057150000}"/>
    <cellStyle name="Normal 43 20" xfId="5564" xr:uid="{00000000-0005-0000-0000-000058150000}"/>
    <cellStyle name="Normal 43 21" xfId="5565" xr:uid="{00000000-0005-0000-0000-000059150000}"/>
    <cellStyle name="Normal 43 3" xfId="5566" xr:uid="{00000000-0005-0000-0000-00005A150000}"/>
    <cellStyle name="Normal 43 4" xfId="5567" xr:uid="{00000000-0005-0000-0000-00005B150000}"/>
    <cellStyle name="Normal 43 5" xfId="5568" xr:uid="{00000000-0005-0000-0000-00005C150000}"/>
    <cellStyle name="Normal 43 6" xfId="5569" xr:uid="{00000000-0005-0000-0000-00005D150000}"/>
    <cellStyle name="Normal 43 7" xfId="5570" xr:uid="{00000000-0005-0000-0000-00005E150000}"/>
    <cellStyle name="Normal 43 8" xfId="5571" xr:uid="{00000000-0005-0000-0000-00005F150000}"/>
    <cellStyle name="Normal 43 9" xfId="5572" xr:uid="{00000000-0005-0000-0000-000060150000}"/>
    <cellStyle name="Normal 44" xfId="540" xr:uid="{00000000-0005-0000-0000-000061150000}"/>
    <cellStyle name="Normal 44 10" xfId="5573" xr:uid="{00000000-0005-0000-0000-000062150000}"/>
    <cellStyle name="Normal 44 11" xfId="5574" xr:uid="{00000000-0005-0000-0000-000063150000}"/>
    <cellStyle name="Normal 44 12" xfId="5575" xr:uid="{00000000-0005-0000-0000-000064150000}"/>
    <cellStyle name="Normal 44 13" xfId="5576" xr:uid="{00000000-0005-0000-0000-000065150000}"/>
    <cellStyle name="Normal 44 14" xfId="5577" xr:uid="{00000000-0005-0000-0000-000066150000}"/>
    <cellStyle name="Normal 44 15" xfId="5578" xr:uid="{00000000-0005-0000-0000-000067150000}"/>
    <cellStyle name="Normal 44 16" xfId="5579" xr:uid="{00000000-0005-0000-0000-000068150000}"/>
    <cellStyle name="Normal 44 17" xfId="5580" xr:uid="{00000000-0005-0000-0000-000069150000}"/>
    <cellStyle name="Normal 44 18" xfId="5581" xr:uid="{00000000-0005-0000-0000-00006A150000}"/>
    <cellStyle name="Normal 44 19" xfId="5582" xr:uid="{00000000-0005-0000-0000-00006B150000}"/>
    <cellStyle name="Normal 44 2" xfId="5583" xr:uid="{00000000-0005-0000-0000-00006C150000}"/>
    <cellStyle name="Normal 44 20" xfId="5584" xr:uid="{00000000-0005-0000-0000-00006D150000}"/>
    <cellStyle name="Normal 44 21" xfId="5585" xr:uid="{00000000-0005-0000-0000-00006E150000}"/>
    <cellStyle name="Normal 44 3" xfId="5586" xr:uid="{00000000-0005-0000-0000-00006F150000}"/>
    <cellStyle name="Normal 44 4" xfId="5587" xr:uid="{00000000-0005-0000-0000-000070150000}"/>
    <cellStyle name="Normal 44 5" xfId="5588" xr:uid="{00000000-0005-0000-0000-000071150000}"/>
    <cellStyle name="Normal 44 6" xfId="5589" xr:uid="{00000000-0005-0000-0000-000072150000}"/>
    <cellStyle name="Normal 44 7" xfId="5590" xr:uid="{00000000-0005-0000-0000-000073150000}"/>
    <cellStyle name="Normal 44 8" xfId="5591" xr:uid="{00000000-0005-0000-0000-000074150000}"/>
    <cellStyle name="Normal 44 9" xfId="5592" xr:uid="{00000000-0005-0000-0000-000075150000}"/>
    <cellStyle name="Normal 45" xfId="541" xr:uid="{00000000-0005-0000-0000-000076150000}"/>
    <cellStyle name="Normal 45 10" xfId="5593" xr:uid="{00000000-0005-0000-0000-000077150000}"/>
    <cellStyle name="Normal 45 11" xfId="5594" xr:uid="{00000000-0005-0000-0000-000078150000}"/>
    <cellStyle name="Normal 45 12" xfId="5595" xr:uid="{00000000-0005-0000-0000-000079150000}"/>
    <cellStyle name="Normal 45 13" xfId="5596" xr:uid="{00000000-0005-0000-0000-00007A150000}"/>
    <cellStyle name="Normal 45 14" xfId="5597" xr:uid="{00000000-0005-0000-0000-00007B150000}"/>
    <cellStyle name="Normal 45 15" xfId="5598" xr:uid="{00000000-0005-0000-0000-00007C150000}"/>
    <cellStyle name="Normal 45 16" xfId="5599" xr:uid="{00000000-0005-0000-0000-00007D150000}"/>
    <cellStyle name="Normal 45 17" xfId="5600" xr:uid="{00000000-0005-0000-0000-00007E150000}"/>
    <cellStyle name="Normal 45 18" xfId="5601" xr:uid="{00000000-0005-0000-0000-00007F150000}"/>
    <cellStyle name="Normal 45 19" xfId="5602" xr:uid="{00000000-0005-0000-0000-000080150000}"/>
    <cellStyle name="Normal 45 2" xfId="5603" xr:uid="{00000000-0005-0000-0000-000081150000}"/>
    <cellStyle name="Normal 45 20" xfId="5604" xr:uid="{00000000-0005-0000-0000-000082150000}"/>
    <cellStyle name="Normal 45 21" xfId="5605" xr:uid="{00000000-0005-0000-0000-000083150000}"/>
    <cellStyle name="Normal 45 3" xfId="5606" xr:uid="{00000000-0005-0000-0000-000084150000}"/>
    <cellStyle name="Normal 45 4" xfId="5607" xr:uid="{00000000-0005-0000-0000-000085150000}"/>
    <cellStyle name="Normal 45 5" xfId="5608" xr:uid="{00000000-0005-0000-0000-000086150000}"/>
    <cellStyle name="Normal 45 6" xfId="5609" xr:uid="{00000000-0005-0000-0000-000087150000}"/>
    <cellStyle name="Normal 45 7" xfId="5610" xr:uid="{00000000-0005-0000-0000-000088150000}"/>
    <cellStyle name="Normal 45 8" xfId="5611" xr:uid="{00000000-0005-0000-0000-000089150000}"/>
    <cellStyle name="Normal 45 9" xfId="5612" xr:uid="{00000000-0005-0000-0000-00008A150000}"/>
    <cellStyle name="Normal 46" xfId="542" xr:uid="{00000000-0005-0000-0000-00008B150000}"/>
    <cellStyle name="Normal 46 10" xfId="5613" xr:uid="{00000000-0005-0000-0000-00008C150000}"/>
    <cellStyle name="Normal 46 11" xfId="5614" xr:uid="{00000000-0005-0000-0000-00008D150000}"/>
    <cellStyle name="Normal 46 12" xfId="5615" xr:uid="{00000000-0005-0000-0000-00008E150000}"/>
    <cellStyle name="Normal 46 13" xfId="5616" xr:uid="{00000000-0005-0000-0000-00008F150000}"/>
    <cellStyle name="Normal 46 14" xfId="5617" xr:uid="{00000000-0005-0000-0000-000090150000}"/>
    <cellStyle name="Normal 46 15" xfId="5618" xr:uid="{00000000-0005-0000-0000-000091150000}"/>
    <cellStyle name="Normal 46 16" xfId="5619" xr:uid="{00000000-0005-0000-0000-000092150000}"/>
    <cellStyle name="Normal 46 17" xfId="5620" xr:uid="{00000000-0005-0000-0000-000093150000}"/>
    <cellStyle name="Normal 46 18" xfId="5621" xr:uid="{00000000-0005-0000-0000-000094150000}"/>
    <cellStyle name="Normal 46 19" xfId="5622" xr:uid="{00000000-0005-0000-0000-000095150000}"/>
    <cellStyle name="Normal 46 2" xfId="5623" xr:uid="{00000000-0005-0000-0000-000096150000}"/>
    <cellStyle name="Normal 46 20" xfId="5624" xr:uid="{00000000-0005-0000-0000-000097150000}"/>
    <cellStyle name="Normal 46 21" xfId="5625" xr:uid="{00000000-0005-0000-0000-000098150000}"/>
    <cellStyle name="Normal 46 3" xfId="5626" xr:uid="{00000000-0005-0000-0000-000099150000}"/>
    <cellStyle name="Normal 46 4" xfId="5627" xr:uid="{00000000-0005-0000-0000-00009A150000}"/>
    <cellStyle name="Normal 46 5" xfId="5628" xr:uid="{00000000-0005-0000-0000-00009B150000}"/>
    <cellStyle name="Normal 46 6" xfId="5629" xr:uid="{00000000-0005-0000-0000-00009C150000}"/>
    <cellStyle name="Normal 46 7" xfId="5630" xr:uid="{00000000-0005-0000-0000-00009D150000}"/>
    <cellStyle name="Normal 46 8" xfId="5631" xr:uid="{00000000-0005-0000-0000-00009E150000}"/>
    <cellStyle name="Normal 46 9" xfId="5632" xr:uid="{00000000-0005-0000-0000-00009F150000}"/>
    <cellStyle name="Normal 47" xfId="543" xr:uid="{00000000-0005-0000-0000-0000A0150000}"/>
    <cellStyle name="Normal 47 10" xfId="5633" xr:uid="{00000000-0005-0000-0000-0000A1150000}"/>
    <cellStyle name="Normal 47 11" xfId="5634" xr:uid="{00000000-0005-0000-0000-0000A2150000}"/>
    <cellStyle name="Normal 47 12" xfId="5635" xr:uid="{00000000-0005-0000-0000-0000A3150000}"/>
    <cellStyle name="Normal 47 13" xfId="5636" xr:uid="{00000000-0005-0000-0000-0000A4150000}"/>
    <cellStyle name="Normal 47 14" xfId="5637" xr:uid="{00000000-0005-0000-0000-0000A5150000}"/>
    <cellStyle name="Normal 47 15" xfId="5638" xr:uid="{00000000-0005-0000-0000-0000A6150000}"/>
    <cellStyle name="Normal 47 16" xfId="5639" xr:uid="{00000000-0005-0000-0000-0000A7150000}"/>
    <cellStyle name="Normal 47 17" xfId="5640" xr:uid="{00000000-0005-0000-0000-0000A8150000}"/>
    <cellStyle name="Normal 47 18" xfId="5641" xr:uid="{00000000-0005-0000-0000-0000A9150000}"/>
    <cellStyle name="Normal 47 19" xfId="5642" xr:uid="{00000000-0005-0000-0000-0000AA150000}"/>
    <cellStyle name="Normal 47 2" xfId="5643" xr:uid="{00000000-0005-0000-0000-0000AB150000}"/>
    <cellStyle name="Normal 47 20" xfId="5644" xr:uid="{00000000-0005-0000-0000-0000AC150000}"/>
    <cellStyle name="Normal 47 21" xfId="5645" xr:uid="{00000000-0005-0000-0000-0000AD150000}"/>
    <cellStyle name="Normal 47 3" xfId="5646" xr:uid="{00000000-0005-0000-0000-0000AE150000}"/>
    <cellStyle name="Normal 47 4" xfId="5647" xr:uid="{00000000-0005-0000-0000-0000AF150000}"/>
    <cellStyle name="Normal 47 5" xfId="5648" xr:uid="{00000000-0005-0000-0000-0000B0150000}"/>
    <cellStyle name="Normal 47 6" xfId="5649" xr:uid="{00000000-0005-0000-0000-0000B1150000}"/>
    <cellStyle name="Normal 47 7" xfId="5650" xr:uid="{00000000-0005-0000-0000-0000B2150000}"/>
    <cellStyle name="Normal 47 8" xfId="5651" xr:uid="{00000000-0005-0000-0000-0000B3150000}"/>
    <cellStyle name="Normal 47 9" xfId="5652" xr:uid="{00000000-0005-0000-0000-0000B4150000}"/>
    <cellStyle name="Normal 48" xfId="544" xr:uid="{00000000-0005-0000-0000-0000B5150000}"/>
    <cellStyle name="Normal 48 10" xfId="5653" xr:uid="{00000000-0005-0000-0000-0000B6150000}"/>
    <cellStyle name="Normal 48 11" xfId="5654" xr:uid="{00000000-0005-0000-0000-0000B7150000}"/>
    <cellStyle name="Normal 48 12" xfId="5655" xr:uid="{00000000-0005-0000-0000-0000B8150000}"/>
    <cellStyle name="Normal 48 13" xfId="5656" xr:uid="{00000000-0005-0000-0000-0000B9150000}"/>
    <cellStyle name="Normal 48 14" xfId="5657" xr:uid="{00000000-0005-0000-0000-0000BA150000}"/>
    <cellStyle name="Normal 48 15" xfId="5658" xr:uid="{00000000-0005-0000-0000-0000BB150000}"/>
    <cellStyle name="Normal 48 16" xfId="5659" xr:uid="{00000000-0005-0000-0000-0000BC150000}"/>
    <cellStyle name="Normal 48 17" xfId="5660" xr:uid="{00000000-0005-0000-0000-0000BD150000}"/>
    <cellStyle name="Normal 48 18" xfId="5661" xr:uid="{00000000-0005-0000-0000-0000BE150000}"/>
    <cellStyle name="Normal 48 19" xfId="5662" xr:uid="{00000000-0005-0000-0000-0000BF150000}"/>
    <cellStyle name="Normal 48 2" xfId="5663" xr:uid="{00000000-0005-0000-0000-0000C0150000}"/>
    <cellStyle name="Normal 48 20" xfId="5664" xr:uid="{00000000-0005-0000-0000-0000C1150000}"/>
    <cellStyle name="Normal 48 21" xfId="5665" xr:uid="{00000000-0005-0000-0000-0000C2150000}"/>
    <cellStyle name="Normal 48 3" xfId="5666" xr:uid="{00000000-0005-0000-0000-0000C3150000}"/>
    <cellStyle name="Normal 48 4" xfId="5667" xr:uid="{00000000-0005-0000-0000-0000C4150000}"/>
    <cellStyle name="Normal 48 5" xfId="5668" xr:uid="{00000000-0005-0000-0000-0000C5150000}"/>
    <cellStyle name="Normal 48 6" xfId="5669" xr:uid="{00000000-0005-0000-0000-0000C6150000}"/>
    <cellStyle name="Normal 48 7" xfId="5670" xr:uid="{00000000-0005-0000-0000-0000C7150000}"/>
    <cellStyle name="Normal 48 8" xfId="5671" xr:uid="{00000000-0005-0000-0000-0000C8150000}"/>
    <cellStyle name="Normal 48 9" xfId="5672" xr:uid="{00000000-0005-0000-0000-0000C9150000}"/>
    <cellStyle name="Normal 49" xfId="545" xr:uid="{00000000-0005-0000-0000-0000CA150000}"/>
    <cellStyle name="Normal 49 10" xfId="5673" xr:uid="{00000000-0005-0000-0000-0000CB150000}"/>
    <cellStyle name="Normal 49 11" xfId="5674" xr:uid="{00000000-0005-0000-0000-0000CC150000}"/>
    <cellStyle name="Normal 49 12" xfId="5675" xr:uid="{00000000-0005-0000-0000-0000CD150000}"/>
    <cellStyle name="Normal 49 13" xfId="5676" xr:uid="{00000000-0005-0000-0000-0000CE150000}"/>
    <cellStyle name="Normal 49 14" xfId="5677" xr:uid="{00000000-0005-0000-0000-0000CF150000}"/>
    <cellStyle name="Normal 49 15" xfId="5678" xr:uid="{00000000-0005-0000-0000-0000D0150000}"/>
    <cellStyle name="Normal 49 16" xfId="5679" xr:uid="{00000000-0005-0000-0000-0000D1150000}"/>
    <cellStyle name="Normal 49 17" xfId="5680" xr:uid="{00000000-0005-0000-0000-0000D2150000}"/>
    <cellStyle name="Normal 49 18" xfId="5681" xr:uid="{00000000-0005-0000-0000-0000D3150000}"/>
    <cellStyle name="Normal 49 19" xfId="5682" xr:uid="{00000000-0005-0000-0000-0000D4150000}"/>
    <cellStyle name="Normal 49 2" xfId="5683" xr:uid="{00000000-0005-0000-0000-0000D5150000}"/>
    <cellStyle name="Normal 49 20" xfId="5684" xr:uid="{00000000-0005-0000-0000-0000D6150000}"/>
    <cellStyle name="Normal 49 21" xfId="5685" xr:uid="{00000000-0005-0000-0000-0000D7150000}"/>
    <cellStyle name="Normal 49 3" xfId="5686" xr:uid="{00000000-0005-0000-0000-0000D8150000}"/>
    <cellStyle name="Normal 49 4" xfId="5687" xr:uid="{00000000-0005-0000-0000-0000D9150000}"/>
    <cellStyle name="Normal 49 5" xfId="5688" xr:uid="{00000000-0005-0000-0000-0000DA150000}"/>
    <cellStyle name="Normal 49 6" xfId="5689" xr:uid="{00000000-0005-0000-0000-0000DB150000}"/>
    <cellStyle name="Normal 49 7" xfId="5690" xr:uid="{00000000-0005-0000-0000-0000DC150000}"/>
    <cellStyle name="Normal 49 8" xfId="5691" xr:uid="{00000000-0005-0000-0000-0000DD150000}"/>
    <cellStyle name="Normal 49 9" xfId="5692" xr:uid="{00000000-0005-0000-0000-0000DE150000}"/>
    <cellStyle name="Normal 5" xfId="120" xr:uid="{00000000-0005-0000-0000-0000DF150000}"/>
    <cellStyle name="Normal 5 2" xfId="244" xr:uid="{00000000-0005-0000-0000-0000E0150000}"/>
    <cellStyle name="Normal 50" xfId="546" xr:uid="{00000000-0005-0000-0000-0000E1150000}"/>
    <cellStyle name="Normal 50 10" xfId="5693" xr:uid="{00000000-0005-0000-0000-0000E2150000}"/>
    <cellStyle name="Normal 50 11" xfId="5694" xr:uid="{00000000-0005-0000-0000-0000E3150000}"/>
    <cellStyle name="Normal 50 12" xfId="5695" xr:uid="{00000000-0005-0000-0000-0000E4150000}"/>
    <cellStyle name="Normal 50 13" xfId="5696" xr:uid="{00000000-0005-0000-0000-0000E5150000}"/>
    <cellStyle name="Normal 50 14" xfId="5697" xr:uid="{00000000-0005-0000-0000-0000E6150000}"/>
    <cellStyle name="Normal 50 15" xfId="5698" xr:uid="{00000000-0005-0000-0000-0000E7150000}"/>
    <cellStyle name="Normal 50 16" xfId="5699" xr:uid="{00000000-0005-0000-0000-0000E8150000}"/>
    <cellStyle name="Normal 50 17" xfId="5700" xr:uid="{00000000-0005-0000-0000-0000E9150000}"/>
    <cellStyle name="Normal 50 18" xfId="5701" xr:uid="{00000000-0005-0000-0000-0000EA150000}"/>
    <cellStyle name="Normal 50 19" xfId="5702" xr:uid="{00000000-0005-0000-0000-0000EB150000}"/>
    <cellStyle name="Normal 50 2" xfId="5703" xr:uid="{00000000-0005-0000-0000-0000EC150000}"/>
    <cellStyle name="Normal 50 20" xfId="5704" xr:uid="{00000000-0005-0000-0000-0000ED150000}"/>
    <cellStyle name="Normal 50 21" xfId="5705" xr:uid="{00000000-0005-0000-0000-0000EE150000}"/>
    <cellStyle name="Normal 50 3" xfId="5706" xr:uid="{00000000-0005-0000-0000-0000EF150000}"/>
    <cellStyle name="Normal 50 4" xfId="5707" xr:uid="{00000000-0005-0000-0000-0000F0150000}"/>
    <cellStyle name="Normal 50 5" xfId="5708" xr:uid="{00000000-0005-0000-0000-0000F1150000}"/>
    <cellStyle name="Normal 50 6" xfId="5709" xr:uid="{00000000-0005-0000-0000-0000F2150000}"/>
    <cellStyle name="Normal 50 7" xfId="5710" xr:uid="{00000000-0005-0000-0000-0000F3150000}"/>
    <cellStyle name="Normal 50 8" xfId="5711" xr:uid="{00000000-0005-0000-0000-0000F4150000}"/>
    <cellStyle name="Normal 50 9" xfId="5712" xr:uid="{00000000-0005-0000-0000-0000F5150000}"/>
    <cellStyle name="Normal 51" xfId="547" xr:uid="{00000000-0005-0000-0000-0000F6150000}"/>
    <cellStyle name="Normal 51 10" xfId="5713" xr:uid="{00000000-0005-0000-0000-0000F7150000}"/>
    <cellStyle name="Normal 51 11" xfId="5714" xr:uid="{00000000-0005-0000-0000-0000F8150000}"/>
    <cellStyle name="Normal 51 12" xfId="5715" xr:uid="{00000000-0005-0000-0000-0000F9150000}"/>
    <cellStyle name="Normal 51 13" xfId="5716" xr:uid="{00000000-0005-0000-0000-0000FA150000}"/>
    <cellStyle name="Normal 51 14" xfId="5717" xr:uid="{00000000-0005-0000-0000-0000FB150000}"/>
    <cellStyle name="Normal 51 15" xfId="5718" xr:uid="{00000000-0005-0000-0000-0000FC150000}"/>
    <cellStyle name="Normal 51 16" xfId="5719" xr:uid="{00000000-0005-0000-0000-0000FD150000}"/>
    <cellStyle name="Normal 51 17" xfId="5720" xr:uid="{00000000-0005-0000-0000-0000FE150000}"/>
    <cellStyle name="Normal 51 18" xfId="5721" xr:uid="{00000000-0005-0000-0000-0000FF150000}"/>
    <cellStyle name="Normal 51 19" xfId="5722" xr:uid="{00000000-0005-0000-0000-000000160000}"/>
    <cellStyle name="Normal 51 2" xfId="5723" xr:uid="{00000000-0005-0000-0000-000001160000}"/>
    <cellStyle name="Normal 51 20" xfId="5724" xr:uid="{00000000-0005-0000-0000-000002160000}"/>
    <cellStyle name="Normal 51 21" xfId="5725" xr:uid="{00000000-0005-0000-0000-000003160000}"/>
    <cellStyle name="Normal 51 3" xfId="5726" xr:uid="{00000000-0005-0000-0000-000004160000}"/>
    <cellStyle name="Normal 51 4" xfId="5727" xr:uid="{00000000-0005-0000-0000-000005160000}"/>
    <cellStyle name="Normal 51 5" xfId="5728" xr:uid="{00000000-0005-0000-0000-000006160000}"/>
    <cellStyle name="Normal 51 6" xfId="5729" xr:uid="{00000000-0005-0000-0000-000007160000}"/>
    <cellStyle name="Normal 51 7" xfId="5730" xr:uid="{00000000-0005-0000-0000-000008160000}"/>
    <cellStyle name="Normal 51 8" xfId="5731" xr:uid="{00000000-0005-0000-0000-000009160000}"/>
    <cellStyle name="Normal 51 9" xfId="5732" xr:uid="{00000000-0005-0000-0000-00000A160000}"/>
    <cellStyle name="Normal 52" xfId="548" xr:uid="{00000000-0005-0000-0000-00000B160000}"/>
    <cellStyle name="Normal 52 10" xfId="5733" xr:uid="{00000000-0005-0000-0000-00000C160000}"/>
    <cellStyle name="Normal 52 11" xfId="5734" xr:uid="{00000000-0005-0000-0000-00000D160000}"/>
    <cellStyle name="Normal 52 12" xfId="5735" xr:uid="{00000000-0005-0000-0000-00000E160000}"/>
    <cellStyle name="Normal 52 13" xfId="5736" xr:uid="{00000000-0005-0000-0000-00000F160000}"/>
    <cellStyle name="Normal 52 14" xfId="5737" xr:uid="{00000000-0005-0000-0000-000010160000}"/>
    <cellStyle name="Normal 52 15" xfId="5738" xr:uid="{00000000-0005-0000-0000-000011160000}"/>
    <cellStyle name="Normal 52 16" xfId="5739" xr:uid="{00000000-0005-0000-0000-000012160000}"/>
    <cellStyle name="Normal 52 17" xfId="5740" xr:uid="{00000000-0005-0000-0000-000013160000}"/>
    <cellStyle name="Normal 52 18" xfId="5741" xr:uid="{00000000-0005-0000-0000-000014160000}"/>
    <cellStyle name="Normal 52 19" xfId="5742" xr:uid="{00000000-0005-0000-0000-000015160000}"/>
    <cellStyle name="Normal 52 2" xfId="5743" xr:uid="{00000000-0005-0000-0000-000016160000}"/>
    <cellStyle name="Normal 52 20" xfId="5744" xr:uid="{00000000-0005-0000-0000-000017160000}"/>
    <cellStyle name="Normal 52 21" xfId="5745" xr:uid="{00000000-0005-0000-0000-000018160000}"/>
    <cellStyle name="Normal 52 3" xfId="5746" xr:uid="{00000000-0005-0000-0000-000019160000}"/>
    <cellStyle name="Normal 52 4" xfId="5747" xr:uid="{00000000-0005-0000-0000-00001A160000}"/>
    <cellStyle name="Normal 52 5" xfId="5748" xr:uid="{00000000-0005-0000-0000-00001B160000}"/>
    <cellStyle name="Normal 52 6" xfId="5749" xr:uid="{00000000-0005-0000-0000-00001C160000}"/>
    <cellStyle name="Normal 52 7" xfId="5750" xr:uid="{00000000-0005-0000-0000-00001D160000}"/>
    <cellStyle name="Normal 52 8" xfId="5751" xr:uid="{00000000-0005-0000-0000-00001E160000}"/>
    <cellStyle name="Normal 52 9" xfId="5752" xr:uid="{00000000-0005-0000-0000-00001F160000}"/>
    <cellStyle name="Normal 53" xfId="549" xr:uid="{00000000-0005-0000-0000-000020160000}"/>
    <cellStyle name="Normal 53 10" xfId="5753" xr:uid="{00000000-0005-0000-0000-000021160000}"/>
    <cellStyle name="Normal 53 11" xfId="5754" xr:uid="{00000000-0005-0000-0000-000022160000}"/>
    <cellStyle name="Normal 53 12" xfId="5755" xr:uid="{00000000-0005-0000-0000-000023160000}"/>
    <cellStyle name="Normal 53 13" xfId="5756" xr:uid="{00000000-0005-0000-0000-000024160000}"/>
    <cellStyle name="Normal 53 14" xfId="5757" xr:uid="{00000000-0005-0000-0000-000025160000}"/>
    <cellStyle name="Normal 53 15" xfId="5758" xr:uid="{00000000-0005-0000-0000-000026160000}"/>
    <cellStyle name="Normal 53 16" xfId="5759" xr:uid="{00000000-0005-0000-0000-000027160000}"/>
    <cellStyle name="Normal 53 17" xfId="5760" xr:uid="{00000000-0005-0000-0000-000028160000}"/>
    <cellStyle name="Normal 53 18" xfId="5761" xr:uid="{00000000-0005-0000-0000-000029160000}"/>
    <cellStyle name="Normal 53 19" xfId="5762" xr:uid="{00000000-0005-0000-0000-00002A160000}"/>
    <cellStyle name="Normal 53 2" xfId="5763" xr:uid="{00000000-0005-0000-0000-00002B160000}"/>
    <cellStyle name="Normal 53 20" xfId="5764" xr:uid="{00000000-0005-0000-0000-00002C160000}"/>
    <cellStyle name="Normal 53 21" xfId="5765" xr:uid="{00000000-0005-0000-0000-00002D160000}"/>
    <cellStyle name="Normal 53 3" xfId="5766" xr:uid="{00000000-0005-0000-0000-00002E160000}"/>
    <cellStyle name="Normal 53 4" xfId="5767" xr:uid="{00000000-0005-0000-0000-00002F160000}"/>
    <cellStyle name="Normal 53 5" xfId="5768" xr:uid="{00000000-0005-0000-0000-000030160000}"/>
    <cellStyle name="Normal 53 6" xfId="5769" xr:uid="{00000000-0005-0000-0000-000031160000}"/>
    <cellStyle name="Normal 53 7" xfId="5770" xr:uid="{00000000-0005-0000-0000-000032160000}"/>
    <cellStyle name="Normal 53 8" xfId="5771" xr:uid="{00000000-0005-0000-0000-000033160000}"/>
    <cellStyle name="Normal 53 9" xfId="5772" xr:uid="{00000000-0005-0000-0000-000034160000}"/>
    <cellStyle name="Normal 54" xfId="550" xr:uid="{00000000-0005-0000-0000-000035160000}"/>
    <cellStyle name="Normal 54 10" xfId="5773" xr:uid="{00000000-0005-0000-0000-000036160000}"/>
    <cellStyle name="Normal 54 11" xfId="5774" xr:uid="{00000000-0005-0000-0000-000037160000}"/>
    <cellStyle name="Normal 54 12" xfId="5775" xr:uid="{00000000-0005-0000-0000-000038160000}"/>
    <cellStyle name="Normal 54 13" xfId="5776" xr:uid="{00000000-0005-0000-0000-000039160000}"/>
    <cellStyle name="Normal 54 14" xfId="5777" xr:uid="{00000000-0005-0000-0000-00003A160000}"/>
    <cellStyle name="Normal 54 15" xfId="5778" xr:uid="{00000000-0005-0000-0000-00003B160000}"/>
    <cellStyle name="Normal 54 16" xfId="5779" xr:uid="{00000000-0005-0000-0000-00003C160000}"/>
    <cellStyle name="Normal 54 17" xfId="5780" xr:uid="{00000000-0005-0000-0000-00003D160000}"/>
    <cellStyle name="Normal 54 18" xfId="5781" xr:uid="{00000000-0005-0000-0000-00003E160000}"/>
    <cellStyle name="Normal 54 19" xfId="5782" xr:uid="{00000000-0005-0000-0000-00003F160000}"/>
    <cellStyle name="Normal 54 2" xfId="5783" xr:uid="{00000000-0005-0000-0000-000040160000}"/>
    <cellStyle name="Normal 54 20" xfId="5784" xr:uid="{00000000-0005-0000-0000-000041160000}"/>
    <cellStyle name="Normal 54 21" xfId="5785" xr:uid="{00000000-0005-0000-0000-000042160000}"/>
    <cellStyle name="Normal 54 3" xfId="5786" xr:uid="{00000000-0005-0000-0000-000043160000}"/>
    <cellStyle name="Normal 54 4" xfId="5787" xr:uid="{00000000-0005-0000-0000-000044160000}"/>
    <cellStyle name="Normal 54 5" xfId="5788" xr:uid="{00000000-0005-0000-0000-000045160000}"/>
    <cellStyle name="Normal 54 6" xfId="5789" xr:uid="{00000000-0005-0000-0000-000046160000}"/>
    <cellStyle name="Normal 54 7" xfId="5790" xr:uid="{00000000-0005-0000-0000-000047160000}"/>
    <cellStyle name="Normal 54 8" xfId="5791" xr:uid="{00000000-0005-0000-0000-000048160000}"/>
    <cellStyle name="Normal 54 9" xfId="5792" xr:uid="{00000000-0005-0000-0000-000049160000}"/>
    <cellStyle name="Normal 55" xfId="551" xr:uid="{00000000-0005-0000-0000-00004A160000}"/>
    <cellStyle name="Normal 55 10" xfId="5793" xr:uid="{00000000-0005-0000-0000-00004B160000}"/>
    <cellStyle name="Normal 55 11" xfId="5794" xr:uid="{00000000-0005-0000-0000-00004C160000}"/>
    <cellStyle name="Normal 55 12" xfId="5795" xr:uid="{00000000-0005-0000-0000-00004D160000}"/>
    <cellStyle name="Normal 55 13" xfId="5796" xr:uid="{00000000-0005-0000-0000-00004E160000}"/>
    <cellStyle name="Normal 55 14" xfId="5797" xr:uid="{00000000-0005-0000-0000-00004F160000}"/>
    <cellStyle name="Normal 55 15" xfId="5798" xr:uid="{00000000-0005-0000-0000-000050160000}"/>
    <cellStyle name="Normal 55 16" xfId="5799" xr:uid="{00000000-0005-0000-0000-000051160000}"/>
    <cellStyle name="Normal 55 17" xfId="5800" xr:uid="{00000000-0005-0000-0000-000052160000}"/>
    <cellStyle name="Normal 55 18" xfId="5801" xr:uid="{00000000-0005-0000-0000-000053160000}"/>
    <cellStyle name="Normal 55 19" xfId="5802" xr:uid="{00000000-0005-0000-0000-000054160000}"/>
    <cellStyle name="Normal 55 2" xfId="5803" xr:uid="{00000000-0005-0000-0000-000055160000}"/>
    <cellStyle name="Normal 55 20" xfId="5804" xr:uid="{00000000-0005-0000-0000-000056160000}"/>
    <cellStyle name="Normal 55 21" xfId="5805" xr:uid="{00000000-0005-0000-0000-000057160000}"/>
    <cellStyle name="Normal 55 3" xfId="5806" xr:uid="{00000000-0005-0000-0000-000058160000}"/>
    <cellStyle name="Normal 55 4" xfId="5807" xr:uid="{00000000-0005-0000-0000-000059160000}"/>
    <cellStyle name="Normal 55 5" xfId="5808" xr:uid="{00000000-0005-0000-0000-00005A160000}"/>
    <cellStyle name="Normal 55 6" xfId="5809" xr:uid="{00000000-0005-0000-0000-00005B160000}"/>
    <cellStyle name="Normal 55 7" xfId="5810" xr:uid="{00000000-0005-0000-0000-00005C160000}"/>
    <cellStyle name="Normal 55 8" xfId="5811" xr:uid="{00000000-0005-0000-0000-00005D160000}"/>
    <cellStyle name="Normal 55 9" xfId="5812" xr:uid="{00000000-0005-0000-0000-00005E160000}"/>
    <cellStyle name="Normal 56" xfId="552" xr:uid="{00000000-0005-0000-0000-00005F160000}"/>
    <cellStyle name="Normal 56 10" xfId="5813" xr:uid="{00000000-0005-0000-0000-000060160000}"/>
    <cellStyle name="Normal 56 11" xfId="5814" xr:uid="{00000000-0005-0000-0000-000061160000}"/>
    <cellStyle name="Normal 56 12" xfId="5815" xr:uid="{00000000-0005-0000-0000-000062160000}"/>
    <cellStyle name="Normal 56 13" xfId="5816" xr:uid="{00000000-0005-0000-0000-000063160000}"/>
    <cellStyle name="Normal 56 14" xfId="5817" xr:uid="{00000000-0005-0000-0000-000064160000}"/>
    <cellStyle name="Normal 56 15" xfId="5818" xr:uid="{00000000-0005-0000-0000-000065160000}"/>
    <cellStyle name="Normal 56 16" xfId="5819" xr:uid="{00000000-0005-0000-0000-000066160000}"/>
    <cellStyle name="Normal 56 17" xfId="5820" xr:uid="{00000000-0005-0000-0000-000067160000}"/>
    <cellStyle name="Normal 56 18" xfId="5821" xr:uid="{00000000-0005-0000-0000-000068160000}"/>
    <cellStyle name="Normal 56 19" xfId="5822" xr:uid="{00000000-0005-0000-0000-000069160000}"/>
    <cellStyle name="Normal 56 2" xfId="5823" xr:uid="{00000000-0005-0000-0000-00006A160000}"/>
    <cellStyle name="Normal 56 20" xfId="5824" xr:uid="{00000000-0005-0000-0000-00006B160000}"/>
    <cellStyle name="Normal 56 21" xfId="5825" xr:uid="{00000000-0005-0000-0000-00006C160000}"/>
    <cellStyle name="Normal 56 3" xfId="5826" xr:uid="{00000000-0005-0000-0000-00006D160000}"/>
    <cellStyle name="Normal 56 4" xfId="5827" xr:uid="{00000000-0005-0000-0000-00006E160000}"/>
    <cellStyle name="Normal 56 5" xfId="5828" xr:uid="{00000000-0005-0000-0000-00006F160000}"/>
    <cellStyle name="Normal 56 6" xfId="5829" xr:uid="{00000000-0005-0000-0000-000070160000}"/>
    <cellStyle name="Normal 56 7" xfId="5830" xr:uid="{00000000-0005-0000-0000-000071160000}"/>
    <cellStyle name="Normal 56 8" xfId="5831" xr:uid="{00000000-0005-0000-0000-000072160000}"/>
    <cellStyle name="Normal 56 9" xfId="5832" xr:uid="{00000000-0005-0000-0000-000073160000}"/>
    <cellStyle name="Normal 57" xfId="553" xr:uid="{00000000-0005-0000-0000-000074160000}"/>
    <cellStyle name="Normal 57 10" xfId="5833" xr:uid="{00000000-0005-0000-0000-000075160000}"/>
    <cellStyle name="Normal 57 11" xfId="5834" xr:uid="{00000000-0005-0000-0000-000076160000}"/>
    <cellStyle name="Normal 57 12" xfId="5835" xr:uid="{00000000-0005-0000-0000-000077160000}"/>
    <cellStyle name="Normal 57 13" xfId="5836" xr:uid="{00000000-0005-0000-0000-000078160000}"/>
    <cellStyle name="Normal 57 14" xfId="5837" xr:uid="{00000000-0005-0000-0000-000079160000}"/>
    <cellStyle name="Normal 57 15" xfId="5838" xr:uid="{00000000-0005-0000-0000-00007A160000}"/>
    <cellStyle name="Normal 57 16" xfId="5839" xr:uid="{00000000-0005-0000-0000-00007B160000}"/>
    <cellStyle name="Normal 57 17" xfId="5840" xr:uid="{00000000-0005-0000-0000-00007C160000}"/>
    <cellStyle name="Normal 57 18" xfId="5841" xr:uid="{00000000-0005-0000-0000-00007D160000}"/>
    <cellStyle name="Normal 57 19" xfId="5842" xr:uid="{00000000-0005-0000-0000-00007E160000}"/>
    <cellStyle name="Normal 57 2" xfId="5843" xr:uid="{00000000-0005-0000-0000-00007F160000}"/>
    <cellStyle name="Normal 57 20" xfId="5844" xr:uid="{00000000-0005-0000-0000-000080160000}"/>
    <cellStyle name="Normal 57 21" xfId="5845" xr:uid="{00000000-0005-0000-0000-000081160000}"/>
    <cellStyle name="Normal 57 3" xfId="5846" xr:uid="{00000000-0005-0000-0000-000082160000}"/>
    <cellStyle name="Normal 57 4" xfId="5847" xr:uid="{00000000-0005-0000-0000-000083160000}"/>
    <cellStyle name="Normal 57 5" xfId="5848" xr:uid="{00000000-0005-0000-0000-000084160000}"/>
    <cellStyle name="Normal 57 6" xfId="5849" xr:uid="{00000000-0005-0000-0000-000085160000}"/>
    <cellStyle name="Normal 57 7" xfId="5850" xr:uid="{00000000-0005-0000-0000-000086160000}"/>
    <cellStyle name="Normal 57 8" xfId="5851" xr:uid="{00000000-0005-0000-0000-000087160000}"/>
    <cellStyle name="Normal 57 9" xfId="5852" xr:uid="{00000000-0005-0000-0000-000088160000}"/>
    <cellStyle name="Normal 58" xfId="554" xr:uid="{00000000-0005-0000-0000-000089160000}"/>
    <cellStyle name="Normal 58 10" xfId="5853" xr:uid="{00000000-0005-0000-0000-00008A160000}"/>
    <cellStyle name="Normal 58 11" xfId="5854" xr:uid="{00000000-0005-0000-0000-00008B160000}"/>
    <cellStyle name="Normal 58 12" xfId="5855" xr:uid="{00000000-0005-0000-0000-00008C160000}"/>
    <cellStyle name="Normal 58 13" xfId="5856" xr:uid="{00000000-0005-0000-0000-00008D160000}"/>
    <cellStyle name="Normal 58 14" xfId="5857" xr:uid="{00000000-0005-0000-0000-00008E160000}"/>
    <cellStyle name="Normal 58 15" xfId="5858" xr:uid="{00000000-0005-0000-0000-00008F160000}"/>
    <cellStyle name="Normal 58 16" xfId="5859" xr:uid="{00000000-0005-0000-0000-000090160000}"/>
    <cellStyle name="Normal 58 17" xfId="5860" xr:uid="{00000000-0005-0000-0000-000091160000}"/>
    <cellStyle name="Normal 58 18" xfId="5861" xr:uid="{00000000-0005-0000-0000-000092160000}"/>
    <cellStyle name="Normal 58 19" xfId="5862" xr:uid="{00000000-0005-0000-0000-000093160000}"/>
    <cellStyle name="Normal 58 2" xfId="5863" xr:uid="{00000000-0005-0000-0000-000094160000}"/>
    <cellStyle name="Normal 58 20" xfId="5864" xr:uid="{00000000-0005-0000-0000-000095160000}"/>
    <cellStyle name="Normal 58 21" xfId="5865" xr:uid="{00000000-0005-0000-0000-000096160000}"/>
    <cellStyle name="Normal 58 3" xfId="5866" xr:uid="{00000000-0005-0000-0000-000097160000}"/>
    <cellStyle name="Normal 58 4" xfId="5867" xr:uid="{00000000-0005-0000-0000-000098160000}"/>
    <cellStyle name="Normal 58 5" xfId="5868" xr:uid="{00000000-0005-0000-0000-000099160000}"/>
    <cellStyle name="Normal 58 6" xfId="5869" xr:uid="{00000000-0005-0000-0000-00009A160000}"/>
    <cellStyle name="Normal 58 7" xfId="5870" xr:uid="{00000000-0005-0000-0000-00009B160000}"/>
    <cellStyle name="Normal 58 8" xfId="5871" xr:uid="{00000000-0005-0000-0000-00009C160000}"/>
    <cellStyle name="Normal 58 9" xfId="5872" xr:uid="{00000000-0005-0000-0000-00009D160000}"/>
    <cellStyle name="Normal 6" xfId="121" xr:uid="{00000000-0005-0000-0000-00009E160000}"/>
    <cellStyle name="Normal 7" xfId="189" xr:uid="{00000000-0005-0000-0000-00009F160000}"/>
    <cellStyle name="Normal 7 2" xfId="5873" xr:uid="{00000000-0005-0000-0000-0000A0160000}"/>
    <cellStyle name="Normal 8" xfId="191" xr:uid="{00000000-0005-0000-0000-0000A1160000}"/>
    <cellStyle name="Normal 8 2" xfId="5874" xr:uid="{00000000-0005-0000-0000-0000A2160000}"/>
    <cellStyle name="Normal 9" xfId="194" xr:uid="{00000000-0005-0000-0000-0000A3160000}"/>
    <cellStyle name="Normal 9 2" xfId="5875" xr:uid="{00000000-0005-0000-0000-0000A4160000}"/>
    <cellStyle name="Normal_Sheet1" xfId="250" xr:uid="{00000000-0005-0000-0000-0000A5160000}"/>
    <cellStyle name="NumGen" xfId="5876" xr:uid="{00000000-0005-0000-0000-0000A6160000}"/>
    <cellStyle name="NumPcnt(2)" xfId="5877" xr:uid="{00000000-0005-0000-0000-0000A7160000}"/>
    <cellStyle name="NumTh(0)" xfId="5878" xr:uid="{00000000-0005-0000-0000-0000A8160000}"/>
    <cellStyle name="NumThRed(2)" xfId="5879" xr:uid="{00000000-0005-0000-0000-0000A9160000}"/>
    <cellStyle name="Œ…‹æØ‚è [0.00]_!!!GO" xfId="122" xr:uid="{00000000-0005-0000-0000-0000AA160000}"/>
    <cellStyle name="Œ…‹æØ‚è_!!!GO" xfId="123" xr:uid="{00000000-0005-0000-0000-0000AB160000}"/>
    <cellStyle name="ParaHead" xfId="5880" xr:uid="{00000000-0005-0000-0000-0000AC160000}"/>
    <cellStyle name="PB Table Heading" xfId="124" xr:uid="{00000000-0005-0000-0000-0000AD160000}"/>
    <cellStyle name="PB Table Highlight1" xfId="125" xr:uid="{00000000-0005-0000-0000-0000AE160000}"/>
    <cellStyle name="PB Table Highlight2" xfId="126" xr:uid="{00000000-0005-0000-0000-0000AF160000}"/>
    <cellStyle name="PB Table Highlight3" xfId="127" xr:uid="{00000000-0005-0000-0000-0000B0160000}"/>
    <cellStyle name="PB Table Standard Row" xfId="128" xr:uid="{00000000-0005-0000-0000-0000B1160000}"/>
    <cellStyle name="PB Table Subtotal Row" xfId="129" xr:uid="{00000000-0005-0000-0000-0000B2160000}"/>
    <cellStyle name="PB Table Total Row" xfId="130" xr:uid="{00000000-0005-0000-0000-0000B3160000}"/>
    <cellStyle name="per.style" xfId="131" xr:uid="{00000000-0005-0000-0000-0000B4160000}"/>
    <cellStyle name="Percent" xfId="2" builtinId="5"/>
    <cellStyle name="Percent [0]" xfId="132" xr:uid="{00000000-0005-0000-0000-0000B6160000}"/>
    <cellStyle name="Percent [00]" xfId="133" xr:uid="{00000000-0005-0000-0000-0000B7160000}"/>
    <cellStyle name="Percent [2]" xfId="134" xr:uid="{00000000-0005-0000-0000-0000B8160000}"/>
    <cellStyle name="Percent 10" xfId="200" xr:uid="{00000000-0005-0000-0000-0000B9160000}"/>
    <cellStyle name="Percent 10 2" xfId="5881" xr:uid="{00000000-0005-0000-0000-0000BA160000}"/>
    <cellStyle name="Percent 11" xfId="208" xr:uid="{00000000-0005-0000-0000-0000BB160000}"/>
    <cellStyle name="Percent 11 2" xfId="561" xr:uid="{00000000-0005-0000-0000-0000BC160000}"/>
    <cellStyle name="Percent 12" xfId="214" xr:uid="{00000000-0005-0000-0000-0000BD160000}"/>
    <cellStyle name="Percent 12 2" xfId="565" xr:uid="{00000000-0005-0000-0000-0000BE160000}"/>
    <cellStyle name="Percent 13" xfId="557" xr:uid="{00000000-0005-0000-0000-0000BF160000}"/>
    <cellStyle name="Percent 14" xfId="5923" xr:uid="{00000000-0005-0000-0000-0000C0160000}"/>
    <cellStyle name="Percent 2" xfId="135" xr:uid="{00000000-0005-0000-0000-0000C1160000}"/>
    <cellStyle name="Percent 2 2" xfId="245" xr:uid="{00000000-0005-0000-0000-0000C2160000}"/>
    <cellStyle name="Percent 2 3" xfId="558" xr:uid="{00000000-0005-0000-0000-0000C3160000}"/>
    <cellStyle name="Percent 3" xfId="4" xr:uid="{00000000-0005-0000-0000-0000C4160000}"/>
    <cellStyle name="Percent 3 2" xfId="217" xr:uid="{00000000-0005-0000-0000-0000C5160000}"/>
    <cellStyle name="Percent 4" xfId="6" xr:uid="{00000000-0005-0000-0000-0000C6160000}"/>
    <cellStyle name="Percent 4 2" xfId="219" xr:uid="{00000000-0005-0000-0000-0000C7160000}"/>
    <cellStyle name="Percent 5" xfId="136" xr:uid="{00000000-0005-0000-0000-0000C8160000}"/>
    <cellStyle name="Percent 6" xfId="137" xr:uid="{00000000-0005-0000-0000-0000C9160000}"/>
    <cellStyle name="Percent 7" xfId="190" xr:uid="{00000000-0005-0000-0000-0000CA160000}"/>
    <cellStyle name="Percent 7 2" xfId="5882" xr:uid="{00000000-0005-0000-0000-0000CB160000}"/>
    <cellStyle name="Percent 8" xfId="193" xr:uid="{00000000-0005-0000-0000-0000CC160000}"/>
    <cellStyle name="Percent 9" xfId="197" xr:uid="{00000000-0005-0000-0000-0000CD160000}"/>
    <cellStyle name="PercentChange" xfId="138" xr:uid="{00000000-0005-0000-0000-0000CE160000}"/>
    <cellStyle name="PrePop Currency (0)" xfId="139" xr:uid="{00000000-0005-0000-0000-0000CF160000}"/>
    <cellStyle name="PrePop Currency (2)" xfId="140" xr:uid="{00000000-0005-0000-0000-0000D0160000}"/>
    <cellStyle name="PrePop Units (0)" xfId="141" xr:uid="{00000000-0005-0000-0000-0000D1160000}"/>
    <cellStyle name="PrePop Units (1)" xfId="142" xr:uid="{00000000-0005-0000-0000-0000D2160000}"/>
    <cellStyle name="PrePop Units (2)" xfId="143" xr:uid="{00000000-0005-0000-0000-0000D3160000}"/>
    <cellStyle name="ProfileTitle" xfId="5883" xr:uid="{00000000-0005-0000-0000-0000D4160000}"/>
    <cellStyle name="PSChar" xfId="144" xr:uid="{00000000-0005-0000-0000-0000D5160000}"/>
    <cellStyle name="PSDate" xfId="145" xr:uid="{00000000-0005-0000-0000-0000D6160000}"/>
    <cellStyle name="PSDec" xfId="146" xr:uid="{00000000-0005-0000-0000-0000D7160000}"/>
    <cellStyle name="PSHeading" xfId="147" xr:uid="{00000000-0005-0000-0000-0000D8160000}"/>
    <cellStyle name="PSInt" xfId="148" xr:uid="{00000000-0005-0000-0000-0000D9160000}"/>
    <cellStyle name="PSSpacer" xfId="149" xr:uid="{00000000-0005-0000-0000-0000DA160000}"/>
    <cellStyle name="Ratio" xfId="150" xr:uid="{00000000-0005-0000-0000-0000DB160000}"/>
    <cellStyle name="RatioX" xfId="151" xr:uid="{00000000-0005-0000-0000-0000DC160000}"/>
    <cellStyle name="Reset  - Style4" xfId="152" xr:uid="{00000000-0005-0000-0000-0000DD160000}"/>
    <cellStyle name="Reset  - Style7" xfId="153" xr:uid="{00000000-0005-0000-0000-0000DE160000}"/>
    <cellStyle name="Result F1" xfId="5884" xr:uid="{00000000-0005-0000-0000-0000DF160000}"/>
    <cellStyle name="Result Item" xfId="5885" xr:uid="{00000000-0005-0000-0000-0000E0160000}"/>
    <cellStyle name="Result Item Total" xfId="5886" xr:uid="{00000000-0005-0000-0000-0000E1160000}"/>
    <cellStyle name="Result T1" xfId="5887" xr:uid="{00000000-0005-0000-0000-0000E2160000}"/>
    <cellStyle name="Result T2" xfId="5888" xr:uid="{00000000-0005-0000-0000-0000E3160000}"/>
    <cellStyle name="Result T3" xfId="5889" xr:uid="{00000000-0005-0000-0000-0000E4160000}"/>
    <cellStyle name="Result T4" xfId="5890" xr:uid="{00000000-0005-0000-0000-0000E5160000}"/>
    <cellStyle name="Result Total" xfId="5891" xr:uid="{00000000-0005-0000-0000-0000E6160000}"/>
    <cellStyle name="RevList" xfId="154" xr:uid="{00000000-0005-0000-0000-0000E7160000}"/>
    <cellStyle name="Rs Notation" xfId="5892" xr:uid="{00000000-0005-0000-0000-0000E8160000}"/>
    <cellStyle name="ScripFactor" xfId="155" xr:uid="{00000000-0005-0000-0000-0000E9160000}"/>
    <cellStyle name="SectionHeading" xfId="156" xr:uid="{00000000-0005-0000-0000-0000EA160000}"/>
    <cellStyle name="Standard" xfId="157" xr:uid="{00000000-0005-0000-0000-0000EB160000}"/>
    <cellStyle name="STYL1 - Style1" xfId="158" xr:uid="{00000000-0005-0000-0000-0000EC160000}"/>
    <cellStyle name="STYL2 - Style2" xfId="159" xr:uid="{00000000-0005-0000-0000-0000ED160000}"/>
    <cellStyle name="STYL3 - Style3" xfId="160" xr:uid="{00000000-0005-0000-0000-0000EE160000}"/>
    <cellStyle name="STYL4 - Style4" xfId="161" xr:uid="{00000000-0005-0000-0000-0000EF160000}"/>
    <cellStyle name="STYL5 - Style5" xfId="162" xr:uid="{00000000-0005-0000-0000-0000F0160000}"/>
    <cellStyle name="Style 1" xfId="163" xr:uid="{00000000-0005-0000-0000-0000F1160000}"/>
    <cellStyle name="Sub - Style3" xfId="5893" xr:uid="{00000000-0005-0000-0000-0000F2160000}"/>
    <cellStyle name="subhead" xfId="164" xr:uid="{00000000-0005-0000-0000-0000F3160000}"/>
    <cellStyle name="SubTot 1" xfId="5894" xr:uid="{00000000-0005-0000-0000-0000F4160000}"/>
    <cellStyle name="SubTot 2" xfId="5895" xr:uid="{00000000-0005-0000-0000-0000F5160000}"/>
    <cellStyle name="SubTot 3" xfId="5896" xr:uid="{00000000-0005-0000-0000-0000F6160000}"/>
    <cellStyle name="Subtotal" xfId="165" xr:uid="{00000000-0005-0000-0000-0000F7160000}"/>
    <cellStyle name="SymbolBlue" xfId="5897" xr:uid="{00000000-0005-0000-0000-0000F8160000}"/>
    <cellStyle name="Table  - Style5" xfId="166" xr:uid="{00000000-0005-0000-0000-0000F9160000}"/>
    <cellStyle name="Table  - Style6" xfId="167" xr:uid="{00000000-0005-0000-0000-0000FA160000}"/>
    <cellStyle name="Text Indent A" xfId="168" xr:uid="{00000000-0005-0000-0000-0000FB160000}"/>
    <cellStyle name="Text Indent B" xfId="169" xr:uid="{00000000-0005-0000-0000-0000FC160000}"/>
    <cellStyle name="Text Indent C" xfId="170" xr:uid="{00000000-0005-0000-0000-0000FD160000}"/>
    <cellStyle name="Thin2Lines(B)" xfId="5898" xr:uid="{00000000-0005-0000-0000-0000FE160000}"/>
    <cellStyle name="ThinBotRow" xfId="5899" xr:uid="{00000000-0005-0000-0000-0000FF160000}"/>
    <cellStyle name="ThinLine(B)" xfId="5900" xr:uid="{00000000-0005-0000-0000-000000170000}"/>
    <cellStyle name="ThinLine(BL)" xfId="5901" xr:uid="{00000000-0005-0000-0000-000001170000}"/>
    <cellStyle name="ThinLine(Box)" xfId="5902" xr:uid="{00000000-0005-0000-0000-000002170000}"/>
    <cellStyle name="ThinLine(BR)" xfId="5903" xr:uid="{00000000-0005-0000-0000-000003170000}"/>
    <cellStyle name="ThinLine(LBox)" xfId="5904" xr:uid="{00000000-0005-0000-0000-000004170000}"/>
    <cellStyle name="ThinLine(RBox)" xfId="5905" xr:uid="{00000000-0005-0000-0000-000005170000}"/>
    <cellStyle name="ThinLine(TB)" xfId="5906" xr:uid="{00000000-0005-0000-0000-000006170000}"/>
    <cellStyle name="ThinLine(TL)" xfId="5907" xr:uid="{00000000-0005-0000-0000-000007170000}"/>
    <cellStyle name="ThinLine(TR)" xfId="5908" xr:uid="{00000000-0005-0000-0000-000008170000}"/>
    <cellStyle name="ThinMidRow" xfId="5909" xr:uid="{00000000-0005-0000-0000-000009170000}"/>
    <cellStyle name="ThinTopRow" xfId="5910" xr:uid="{00000000-0005-0000-0000-00000A170000}"/>
    <cellStyle name="ThinTotLine" xfId="5911" xr:uid="{00000000-0005-0000-0000-00000B170000}"/>
    <cellStyle name="ThinTotLine(Box)" xfId="5912" xr:uid="{00000000-0005-0000-0000-00000C170000}"/>
    <cellStyle name="threedecplace" xfId="5913" xr:uid="{00000000-0005-0000-0000-00000D170000}"/>
    <cellStyle name="Title  - Style1" xfId="171" xr:uid="{00000000-0005-0000-0000-00000E170000}"/>
    <cellStyle name="Title  - Style6" xfId="172" xr:uid="{00000000-0005-0000-0000-00000F170000}"/>
    <cellStyle name="Title1" xfId="5914" xr:uid="{00000000-0005-0000-0000-000010170000}"/>
    <cellStyle name="Titles" xfId="173" xr:uid="{00000000-0005-0000-0000-000011170000}"/>
    <cellStyle name="TotCol - Style5" xfId="174" xr:uid="{00000000-0005-0000-0000-000012170000}"/>
    <cellStyle name="TotCol - Style7" xfId="175" xr:uid="{00000000-0005-0000-0000-000013170000}"/>
    <cellStyle name="TotRow - Style4" xfId="176" xr:uid="{00000000-0005-0000-0000-000014170000}"/>
    <cellStyle name="TotRow - Style8" xfId="177" xr:uid="{00000000-0005-0000-0000-000015170000}"/>
    <cellStyle name="Tusental (0)_pldt" xfId="178" xr:uid="{00000000-0005-0000-0000-000016170000}"/>
    <cellStyle name="Tusental_pldt" xfId="179" xr:uid="{00000000-0005-0000-0000-000017170000}"/>
    <cellStyle name="twodecplace" xfId="5915" xr:uid="{00000000-0005-0000-0000-000018170000}"/>
    <cellStyle name="Unit" xfId="180" xr:uid="{00000000-0005-0000-0000-000019170000}"/>
    <cellStyle name="Update" xfId="181" xr:uid="{00000000-0005-0000-0000-00001A170000}"/>
    <cellStyle name="Valuta (0)_pldt" xfId="182" xr:uid="{00000000-0005-0000-0000-00001B170000}"/>
    <cellStyle name="Valuta_pldt" xfId="183" xr:uid="{00000000-0005-0000-0000-00001C170000}"/>
    <cellStyle name="WingdingsBlack" xfId="5916" xr:uid="{00000000-0005-0000-0000-00001D170000}"/>
    <cellStyle name="WingdingsRed" xfId="5917" xr:uid="{00000000-0005-0000-0000-00001E170000}"/>
    <cellStyle name="WingdingsWhite" xfId="5918" xr:uid="{00000000-0005-0000-0000-00001F170000}"/>
    <cellStyle name="YE Num" xfId="5919" xr:uid="{00000000-0005-0000-0000-000020170000}"/>
    <cellStyle name="YE String" xfId="5920" xr:uid="{00000000-0005-0000-0000-000021170000}"/>
    <cellStyle name="桁区切り [0.00]_PERSONAL" xfId="184" xr:uid="{00000000-0005-0000-0000-000022170000}"/>
    <cellStyle name="桁区切り_PERSONAL" xfId="185" xr:uid="{00000000-0005-0000-0000-000023170000}"/>
    <cellStyle name="標準_PERSONAL" xfId="186" xr:uid="{00000000-0005-0000-0000-000024170000}"/>
    <cellStyle name="通貨 [0.00]_PERSONAL" xfId="187" xr:uid="{00000000-0005-0000-0000-000025170000}"/>
    <cellStyle name="通貨_PERSONAL" xfId="188" xr:uid="{00000000-0005-0000-0000-000026170000}"/>
  </cellStyles>
  <dxfs count="2">
    <dxf>
      <font>
        <color theme="0"/>
      </font>
      <fill>
        <patternFill>
          <bgColor rgb="FF00B050"/>
        </patternFill>
      </fill>
    </dxf>
    <dxf>
      <font>
        <condense val="0"/>
        <extend val="0"/>
        <color rgb="FF9C0006"/>
      </font>
      <fill>
        <patternFill>
          <bgColor rgb="FFFFC7CE"/>
        </patternFill>
      </fill>
    </dxf>
  </dxfs>
  <tableStyles count="0" defaultTableStyle="TableStyleMedium9" defaultPivotStyle="PivotStyleLight16"/>
  <colors>
    <mruColors>
      <color rgb="FFFFFF99"/>
      <color rgb="FFFBFED0"/>
      <color rgb="FFCC3300"/>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63" Type="http://schemas.openxmlformats.org/officeDocument/2006/relationships/externalLink" Target="externalLinks/externalLink29.xml"/><Relationship Id="rId68" Type="http://schemas.openxmlformats.org/officeDocument/2006/relationships/externalLink" Target="externalLinks/externalLink34.xml"/><Relationship Id="rId84" Type="http://schemas.openxmlformats.org/officeDocument/2006/relationships/externalLink" Target="externalLinks/externalLink50.xml"/><Relationship Id="rId89" Type="http://schemas.openxmlformats.org/officeDocument/2006/relationships/externalLink" Target="externalLinks/externalLink5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3.xml"/><Relationship Id="rId53" Type="http://schemas.openxmlformats.org/officeDocument/2006/relationships/externalLink" Target="externalLinks/externalLink19.xml"/><Relationship Id="rId58" Type="http://schemas.openxmlformats.org/officeDocument/2006/relationships/externalLink" Target="externalLinks/externalLink24.xml"/><Relationship Id="rId74" Type="http://schemas.openxmlformats.org/officeDocument/2006/relationships/externalLink" Target="externalLinks/externalLink40.xml"/><Relationship Id="rId79" Type="http://schemas.openxmlformats.org/officeDocument/2006/relationships/externalLink" Target="externalLinks/externalLink45.xml"/><Relationship Id="rId5" Type="http://schemas.openxmlformats.org/officeDocument/2006/relationships/worksheet" Target="worksheets/sheet5.xml"/><Relationship Id="rId90" Type="http://schemas.openxmlformats.org/officeDocument/2006/relationships/externalLink" Target="externalLinks/externalLink5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64" Type="http://schemas.openxmlformats.org/officeDocument/2006/relationships/externalLink" Target="externalLinks/externalLink30.xml"/><Relationship Id="rId69" Type="http://schemas.openxmlformats.org/officeDocument/2006/relationships/externalLink" Target="externalLinks/externalLink35.xml"/><Relationship Id="rId8" Type="http://schemas.openxmlformats.org/officeDocument/2006/relationships/worksheet" Target="worksheets/sheet8.xml"/><Relationship Id="rId51" Type="http://schemas.openxmlformats.org/officeDocument/2006/relationships/externalLink" Target="externalLinks/externalLink17.xml"/><Relationship Id="rId72" Type="http://schemas.openxmlformats.org/officeDocument/2006/relationships/externalLink" Target="externalLinks/externalLink38.xml"/><Relationship Id="rId80" Type="http://schemas.openxmlformats.org/officeDocument/2006/relationships/externalLink" Target="externalLinks/externalLink46.xml"/><Relationship Id="rId85" Type="http://schemas.openxmlformats.org/officeDocument/2006/relationships/externalLink" Target="externalLinks/externalLink51.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59" Type="http://schemas.openxmlformats.org/officeDocument/2006/relationships/externalLink" Target="externalLinks/externalLink25.xml"/><Relationship Id="rId67" Type="http://schemas.openxmlformats.org/officeDocument/2006/relationships/externalLink" Target="externalLinks/externalLink33.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externalLink" Target="externalLinks/externalLink20.xml"/><Relationship Id="rId62" Type="http://schemas.openxmlformats.org/officeDocument/2006/relationships/externalLink" Target="externalLinks/externalLink28.xml"/><Relationship Id="rId70" Type="http://schemas.openxmlformats.org/officeDocument/2006/relationships/externalLink" Target="externalLinks/externalLink36.xml"/><Relationship Id="rId75" Type="http://schemas.openxmlformats.org/officeDocument/2006/relationships/externalLink" Target="externalLinks/externalLink41.xml"/><Relationship Id="rId83" Type="http://schemas.openxmlformats.org/officeDocument/2006/relationships/externalLink" Target="externalLinks/externalLink49.xml"/><Relationship Id="rId88" Type="http://schemas.openxmlformats.org/officeDocument/2006/relationships/externalLink" Target="externalLinks/externalLink54.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 Id="rId57" Type="http://schemas.openxmlformats.org/officeDocument/2006/relationships/externalLink" Target="externalLinks/externalLink2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externalLink" Target="externalLinks/externalLink18.xml"/><Relationship Id="rId60" Type="http://schemas.openxmlformats.org/officeDocument/2006/relationships/externalLink" Target="externalLinks/externalLink26.xml"/><Relationship Id="rId65" Type="http://schemas.openxmlformats.org/officeDocument/2006/relationships/externalLink" Target="externalLinks/externalLink31.xml"/><Relationship Id="rId73" Type="http://schemas.openxmlformats.org/officeDocument/2006/relationships/externalLink" Target="externalLinks/externalLink39.xml"/><Relationship Id="rId78" Type="http://schemas.openxmlformats.org/officeDocument/2006/relationships/externalLink" Target="externalLinks/externalLink44.xml"/><Relationship Id="rId81" Type="http://schemas.openxmlformats.org/officeDocument/2006/relationships/externalLink" Target="externalLinks/externalLink47.xml"/><Relationship Id="rId86" Type="http://schemas.openxmlformats.org/officeDocument/2006/relationships/externalLink" Target="externalLinks/externalLink52.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5.xml"/><Relationship Id="rId34" Type="http://schemas.openxmlformats.org/officeDocument/2006/relationships/worksheet" Target="worksheets/sheet34.xml"/><Relationship Id="rId50" Type="http://schemas.openxmlformats.org/officeDocument/2006/relationships/externalLink" Target="externalLinks/externalLink16.xml"/><Relationship Id="rId55" Type="http://schemas.openxmlformats.org/officeDocument/2006/relationships/externalLink" Target="externalLinks/externalLink21.xml"/><Relationship Id="rId76"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37.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66" Type="http://schemas.openxmlformats.org/officeDocument/2006/relationships/externalLink" Target="externalLinks/externalLink32.xml"/><Relationship Id="rId87" Type="http://schemas.openxmlformats.org/officeDocument/2006/relationships/externalLink" Target="externalLinks/externalLink53.xml"/><Relationship Id="rId61" Type="http://schemas.openxmlformats.org/officeDocument/2006/relationships/externalLink" Target="externalLinks/externalLink27.xml"/><Relationship Id="rId82" Type="http://schemas.openxmlformats.org/officeDocument/2006/relationships/externalLink" Target="externalLinks/externalLink4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1.xml"/><Relationship Id="rId56" Type="http://schemas.openxmlformats.org/officeDocument/2006/relationships/externalLink" Target="externalLinks/externalLink22.xml"/><Relationship Id="rId77" Type="http://schemas.openxmlformats.org/officeDocument/2006/relationships/externalLink" Target="externalLinks/externalLink4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ndard"/>
        <c:varyColors val="0"/>
        <c:ser>
          <c:idx val="0"/>
          <c:order val="0"/>
          <c:tx>
            <c:strRef>
              <c:f>'DSCR Parameters'!$B$21</c:f>
              <c:strCache>
                <c:ptCount val="1"/>
                <c:pt idx="0">
                  <c:v>Funds Available for Debt Servicing</c:v>
                </c:pt>
              </c:strCache>
            </c:strRef>
          </c:tx>
          <c:spPr>
            <a:solidFill>
              <a:schemeClr val="accent1"/>
            </a:solidFill>
            <a:ln>
              <a:noFill/>
            </a:ln>
            <a:effectLst/>
          </c:spPr>
          <c:cat>
            <c:numRef>
              <c:f>'DSCR Parameters'!$C$20:$S$20</c:f>
              <c:numCache>
                <c:formatCode>mmm\-yy</c:formatCode>
                <c:ptCount val="17"/>
                <c:pt idx="0">
                  <c:v>45747</c:v>
                </c:pt>
                <c:pt idx="1">
                  <c:v>46112</c:v>
                </c:pt>
                <c:pt idx="2">
                  <c:v>46477</c:v>
                </c:pt>
                <c:pt idx="3">
                  <c:v>46843</c:v>
                </c:pt>
                <c:pt idx="4">
                  <c:v>47208</c:v>
                </c:pt>
                <c:pt idx="5">
                  <c:v>47573</c:v>
                </c:pt>
                <c:pt idx="6">
                  <c:v>47938</c:v>
                </c:pt>
                <c:pt idx="7">
                  <c:v>48304</c:v>
                </c:pt>
                <c:pt idx="8">
                  <c:v>48669</c:v>
                </c:pt>
                <c:pt idx="9">
                  <c:v>49034</c:v>
                </c:pt>
                <c:pt idx="10">
                  <c:v>49399</c:v>
                </c:pt>
                <c:pt idx="11">
                  <c:v>49765</c:v>
                </c:pt>
                <c:pt idx="12">
                  <c:v>50130</c:v>
                </c:pt>
                <c:pt idx="13">
                  <c:v>50495</c:v>
                </c:pt>
                <c:pt idx="14">
                  <c:v>50860</c:v>
                </c:pt>
                <c:pt idx="15">
                  <c:v>51226</c:v>
                </c:pt>
                <c:pt idx="16">
                  <c:v>51591</c:v>
                </c:pt>
              </c:numCache>
            </c:numRef>
          </c:cat>
          <c:val>
            <c:numRef>
              <c:f>'DSCR Parameters'!$C$21:$S$21</c:f>
              <c:numCache>
                <c:formatCode>0.0</c:formatCode>
                <c:ptCount val="17"/>
                <c:pt idx="0">
                  <c:v>0</c:v>
                </c:pt>
                <c:pt idx="1">
                  <c:v>4.6060063699999994</c:v>
                </c:pt>
                <c:pt idx="2">
                  <c:v>4.5613069480999995</c:v>
                </c:pt>
                <c:pt idx="3">
                  <c:v>4.5161955872180002</c:v>
                </c:pt>
                <c:pt idx="4">
                  <c:v>4.4706556501064156</c:v>
                </c:pt>
                <c:pt idx="5">
                  <c:v>4.4246700309491285</c:v>
                </c:pt>
                <c:pt idx="6">
                  <c:v>4.3782211413805339</c:v>
                </c:pt>
                <c:pt idx="7">
                  <c:v>4.3312908960904739</c:v>
                </c:pt>
                <c:pt idx="8">
                  <c:v>4.2838606980028082</c:v>
                </c:pt>
                <c:pt idx="9">
                  <c:v>4.2359114230148869</c:v>
                </c:pt>
                <c:pt idx="10">
                  <c:v>4.1874234042849281</c:v>
                </c:pt>
                <c:pt idx="11">
                  <c:v>4.1383764160538314</c:v>
                </c:pt>
                <c:pt idx="12">
                  <c:v>4.0887496569876038</c:v>
                </c:pt>
                <c:pt idx="13">
                  <c:v>4.038521733026128</c:v>
                </c:pt>
                <c:pt idx="14">
                  <c:v>3.987670639723639</c:v>
                </c:pt>
                <c:pt idx="15">
                  <c:v>3.9361737440657572</c:v>
                </c:pt>
                <c:pt idx="16">
                  <c:v>3.8840077657475294</c:v>
                </c:pt>
              </c:numCache>
            </c:numRef>
          </c:val>
          <c:extLst>
            <c:ext xmlns:c16="http://schemas.microsoft.com/office/drawing/2014/chart" uri="{C3380CC4-5D6E-409C-BE32-E72D297353CC}">
              <c16:uniqueId val="{00000000-877C-4CA0-BD7D-66156B98B534}"/>
            </c:ext>
          </c:extLst>
        </c:ser>
        <c:ser>
          <c:idx val="1"/>
          <c:order val="1"/>
          <c:tx>
            <c:strRef>
              <c:f>'DSCR Parameters'!$B$22</c:f>
              <c:strCache>
                <c:ptCount val="1"/>
                <c:pt idx="0">
                  <c:v>Funds Required for Debt Servicing</c:v>
                </c:pt>
              </c:strCache>
            </c:strRef>
          </c:tx>
          <c:spPr>
            <a:solidFill>
              <a:schemeClr val="accent2"/>
            </a:solidFill>
            <a:ln>
              <a:noFill/>
            </a:ln>
            <a:effectLst/>
          </c:spPr>
          <c:cat>
            <c:numRef>
              <c:f>'DSCR Parameters'!$C$20:$S$20</c:f>
              <c:numCache>
                <c:formatCode>mmm\-yy</c:formatCode>
                <c:ptCount val="17"/>
                <c:pt idx="0">
                  <c:v>45747</c:v>
                </c:pt>
                <c:pt idx="1">
                  <c:v>46112</c:v>
                </c:pt>
                <c:pt idx="2">
                  <c:v>46477</c:v>
                </c:pt>
                <c:pt idx="3">
                  <c:v>46843</c:v>
                </c:pt>
                <c:pt idx="4">
                  <c:v>47208</c:v>
                </c:pt>
                <c:pt idx="5">
                  <c:v>47573</c:v>
                </c:pt>
                <c:pt idx="6">
                  <c:v>47938</c:v>
                </c:pt>
                <c:pt idx="7">
                  <c:v>48304</c:v>
                </c:pt>
                <c:pt idx="8">
                  <c:v>48669</c:v>
                </c:pt>
                <c:pt idx="9">
                  <c:v>49034</c:v>
                </c:pt>
                <c:pt idx="10">
                  <c:v>49399</c:v>
                </c:pt>
                <c:pt idx="11">
                  <c:v>49765</c:v>
                </c:pt>
                <c:pt idx="12">
                  <c:v>50130</c:v>
                </c:pt>
                <c:pt idx="13">
                  <c:v>50495</c:v>
                </c:pt>
                <c:pt idx="14">
                  <c:v>50860</c:v>
                </c:pt>
                <c:pt idx="15">
                  <c:v>51226</c:v>
                </c:pt>
                <c:pt idx="16">
                  <c:v>51591</c:v>
                </c:pt>
              </c:numCache>
            </c:numRef>
          </c:cat>
          <c:val>
            <c:numRef>
              <c:f>'DSCR Parameters'!$C$22:$S$22</c:f>
              <c:numCache>
                <c:formatCode>0.0</c:formatCode>
                <c:ptCount val="17"/>
                <c:pt idx="0">
                  <c:v>0</c:v>
                </c:pt>
                <c:pt idx="1">
                  <c:v>3.6782122432640669</c:v>
                </c:pt>
                <c:pt idx="2">
                  <c:v>3.6475980017125909</c:v>
                </c:pt>
                <c:pt idx="3">
                  <c:v>3.6170279494805664</c:v>
                </c:pt>
                <c:pt idx="4">
                  <c:v>3.5595733374173761</c:v>
                </c:pt>
                <c:pt idx="5">
                  <c:v>3.4725885852671063</c:v>
                </c:pt>
                <c:pt idx="6">
                  <c:v>3.4124668114052801</c:v>
                </c:pt>
                <c:pt idx="7">
                  <c:v>3.3823794989754012</c:v>
                </c:pt>
                <c:pt idx="8">
                  <c:v>3.3534471211962376</c:v>
                </c:pt>
                <c:pt idx="9">
                  <c:v>3.3261350604204711</c:v>
                </c:pt>
                <c:pt idx="10">
                  <c:v>3.2644807924837331</c:v>
                </c:pt>
                <c:pt idx="11">
                  <c:v>3.1636491944323968</c:v>
                </c:pt>
                <c:pt idx="12">
                  <c:v>1.2525991734268123</c:v>
                </c:pt>
                <c:pt idx="13">
                  <c:v>0</c:v>
                </c:pt>
                <c:pt idx="14">
                  <c:v>0</c:v>
                </c:pt>
                <c:pt idx="15">
                  <c:v>0</c:v>
                </c:pt>
                <c:pt idx="16">
                  <c:v>0</c:v>
                </c:pt>
              </c:numCache>
            </c:numRef>
          </c:val>
          <c:extLst>
            <c:ext xmlns:c16="http://schemas.microsoft.com/office/drawing/2014/chart" uri="{C3380CC4-5D6E-409C-BE32-E72D297353CC}">
              <c16:uniqueId val="{00000001-877C-4CA0-BD7D-66156B98B534}"/>
            </c:ext>
          </c:extLst>
        </c:ser>
        <c:dLbls>
          <c:showLegendKey val="0"/>
          <c:showVal val="0"/>
          <c:showCatName val="0"/>
          <c:showSerName val="0"/>
          <c:showPercent val="0"/>
          <c:showBubbleSize val="0"/>
        </c:dLbls>
        <c:axId val="1783580768"/>
        <c:axId val="1783577888"/>
      </c:areaChart>
      <c:dateAx>
        <c:axId val="1783580768"/>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3577888"/>
        <c:crosses val="autoZero"/>
        <c:auto val="1"/>
        <c:lblOffset val="100"/>
        <c:baseTimeUnit val="years"/>
      </c:dateAx>
      <c:valAx>
        <c:axId val="178357788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8358076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231775</xdr:colOff>
      <xdr:row>0</xdr:row>
      <xdr:rowOff>168275</xdr:rowOff>
    </xdr:from>
    <xdr:to>
      <xdr:col>6</xdr:col>
      <xdr:colOff>352425</xdr:colOff>
      <xdr:row>16</xdr:row>
      <xdr:rowOff>168275</xdr:rowOff>
    </xdr:to>
    <xdr:graphicFrame macro="">
      <xdr:nvGraphicFramePr>
        <xdr:cNvPr id="4" name="Chart 3">
          <a:extLst>
            <a:ext uri="{FF2B5EF4-FFF2-40B4-BE49-F238E27FC236}">
              <a16:creationId xmlns:a16="http://schemas.microsoft.com/office/drawing/2014/main" id="{3CC3DDD7-8A6B-37C2-2907-521B0D3537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D:\Users\SOMA%20NEW%20TOWN\AppData\Local\Microsoft\Windows\Temporary%20Internet%20Files\Content.Outlook\SC3T5KHP\E\DOCUME~1\KUNWAR~1\LOCALS~1\Temp\notesFE0FC0\Bal\June%2007\Final\DLF%20Consol%20-%20Restated%20-%20June%2007\done\Consol%20DCDL-June-06?2449BBAD" TargetMode="External"/><Relationship Id="rId1" Type="http://schemas.openxmlformats.org/officeDocument/2006/relationships/externalLinkPath" Target="file:///\\2449BBAD\Consol%20DCDL-June-0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E\DOCUME~1\ADMINI~1\LOCALS~1\Temp\DOCUME~1\accounts\LOCALS~1\Temp\notes6030C8\WINDOWS\TEMP\ASS_PP98"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DOCUME~1\ADMINI~1\LOCALS~1\Temp\DOCUME~1\accounts\LOCALS~1\Temp\notes6030C8\WINDOWS\TEMP\ASS_PP98"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DOCUME~1\ADMINI~1\LOCALS~1\Temp\DOCUME~1\accounts\LOCALS~1\Temp\notes6030C8\WINDOWS\TEMP\ASS_PP98"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U\My%20Documents\70%25%20stake"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U\My%20Documents\70%25%20stake"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E\Documents%20and%20Settings\lalit\My%20Documents\DLF\VC\P&amp;L%20summarie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Documents%20and%20Settings\lalit\My%20Documents\DLF\VC\P&amp;L%20summarie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Documents%20and%20Settings\lalit\My%20Documents\DLF\VC\P&amp;L%20summarie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E\Documents%20and%20Settings\lalit\Local%20Settings\Temporary%20Internet%20Files\OLK9A\VC%20Review-%20Offices-Financials%20notified%20areaV4" TargetMode="External"/></Relationships>
</file>

<file path=xl/externalLinks/_rels/externalLink19.xml.rels><?xml version="1.0" encoding="UTF-8" standalone="yes"?>
<Relationships xmlns="http://schemas.openxmlformats.org/package/2006/relationships"><Relationship Id="rId2" Type="http://schemas.microsoft.com/office/2019/04/relationships/externalLinkLongPath" Target="file:///D:\Users\SOMA%20NEW%20TOWN\AppData\Local\Microsoft\Windows\Temporary%20Internet%20Files\Content.Outlook\SC3T5KHP\E\Documents%20and%20Settings\lalit\Local%20Settings\Temporary%20Internet%20Files\OLK9A\VC%20Review-%20Offices-Financials%20notified%20areaV4?3ABF6DA4" TargetMode="External"/><Relationship Id="rId1" Type="http://schemas.openxmlformats.org/officeDocument/2006/relationships/externalLinkPath" Target="file:///\\3ABF6DA4\VC%20Review-%20Offices-Financials%20notified%20areaV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U\My%20Documents\70%25%20stake"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Documents%20and%20Settings\lalit\Local%20Settings\Temporary%20Internet%20Files\OLK9A\VC%20Review-%20Offices-Financials%20notified%20areaV4" TargetMode="External"/></Relationships>
</file>

<file path=xl/externalLinks/_rels/externalLink21.xml.rels><?xml version="1.0" encoding="UTF-8" standalone="yes"?>
<Relationships xmlns="http://schemas.openxmlformats.org/package/2006/relationships"><Relationship Id="rId2" Type="http://schemas.microsoft.com/office/2019/04/relationships/externalLinkLongPath" Target="file:///D:\Users\user\AppData\Local\Microsoft\Windows\Temporary%20Internet%20Files\Content.Outlook\46OMCMKT\E\Documents%20and%20Settings\Amit%20Mohan\Local%20Settings\Temporary%20Internet%20Files\OLK1D4\Copy%20of%20GL_SL-ACCOUNT%20CODE%20MATRIX%20(9-JAN-2008)%20-%20TE%20BE%20SENT?545A66D6" TargetMode="External"/><Relationship Id="rId1" Type="http://schemas.openxmlformats.org/officeDocument/2006/relationships/externalLinkPath" Target="file:///\\545A66D6\Copy%20of%20GL_SL-ACCOUNT%20CODE%20MATRIX%20(9-JAN-2008)%20-%20TE%20BE%20SENT"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Documents%20and%20Settings\Amit%20Mohan\Local%20Settings\Temporary%20Internet%20Files\OLK1D4\Copy%20of%20GL_SL-ACCOUNT%20CODE%20MATRIX%20(9-JAN-2008)%20-%20TE%20BE%20SENT"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Users\LENOVO\AppData\Local\Microsoft\Windows\Temporary%20Internet%20Files\Content.Outlook\77HJXYY9\Sheet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vartharajan\MOSL%20O&amp;G\Varatha\O&amp;G-petrochem\MOSL%20O&amp;G\Oil\BPCL%20consolidated"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Rahul\audits\AUDITS\Tax%20audit\anx3cd01-02%20new"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U\Research\srini\L&amp;t\LART-00"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U\Research\srini\L&amp;t\LART-00"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U\Research\srini\L&amp;t\LART-00"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Applications\Microsoft%20Office%202008\Office\Add-Ins\DDI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F\My%20Documents\70%25%20stake"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Applications\Microsoft%20Office%202008\Office\Add-Ins\DDI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pplications\Microsoft%20Office%202008\Office\Add-Ins\DDI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Office\Anurup\office%20backup\care\DOCUMENTS%20REQUIRED\operation%20blue%20star\GAEL-12mach_68cr_24INSTALLMENT.xls" TargetMode="External"/></Relationships>
</file>

<file path=xl/externalLinks/_rels/externalLink33.xml.rels><?xml version="1.0" encoding="UTF-8" standalone="yes"?>
<Relationships xmlns="http://schemas.openxmlformats.org/package/2006/relationships"><Relationship Id="rId2" Type="http://schemas.microsoft.com/office/2019/04/relationships/externalLinkLongPath" Target="file:///D:\Users\SOMA%20NEW%20TOWN\AppData\Local\Microsoft\Windows\Temporary%20Internet%20Files\Content.Outlook\SC3T5KHP\Applications\Microsoft%20Office%202008\Office\Startup\Excel\DLF\DLF%20Infocity%20Chandigarh\Balance%20sheet-%20info%20city%20CHD%2031.12.2004.xls?9CAD8FD9" TargetMode="External"/><Relationship Id="rId1" Type="http://schemas.openxmlformats.org/officeDocument/2006/relationships/externalLinkPath" Target="file:///\\9CAD8FD9\Balance%20sheet-%20info%20city%20CHD%2031.12.20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U\My%20Documents\70%25%20stake_revised"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U\My%20Documents\70%25%20stake_revised"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U\My%20Documents\70%25%20stake_revised"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ashish\30.9.2007\DOCUME~1\SKGUPT~1\LOCALS~1\Temp\POCM-chennai-hyd-COMMERCIAL"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aher\TAHER_C\TEMP\TAHER\AUTOMA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file:///D:\Users\user\AppData\Local\Microsoft\Windows\Temporary%20Internet%20Files\Content.Outlook\46OMCMKT\E\Documents%20and%20Settings\singhal-rajeev\Local%20Settings\Temporary%20Internet%20Files\OLKAB\vinod\DLF\MIS\08-09\5%20August%2008\August%2008%20MIS?65BDC625" TargetMode="External"/><Relationship Id="rId1" Type="http://schemas.openxmlformats.org/officeDocument/2006/relationships/externalLinkPath" Target="file:///\\65BDC625\August%2008%20MI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Documents%20and%20Settings\Dlf\Local%20Settings\Temporary%20Internet%20Files\Content.IE5\MH3CX0RA\BALANCE%20SHEET-DLF%20Cyber%20City%20developers%20ltd%2030.11.2006" TargetMode="External"/></Relationships>
</file>

<file path=xl/externalLinks/_rels/externalLink40.xml.rels><?xml version="1.0" encoding="UTF-8" standalone="yes"?>
<Relationships xmlns="http://schemas.openxmlformats.org/package/2006/relationships"><Relationship Id="rId2" Type="http://schemas.microsoft.com/office/2019/04/relationships/externalLinkLongPath" Target="file:///D:\Users\SOMA%20NEW%20TOWN\AppData\Local\Microsoft\Windows\Temporary%20Internet%20Files\Content.Outlook\SC3T5KHP\E\Documents%20and%20Settings\singhal-rajeev\Local%20Settings\Temporary%20Internet%20Files\OLKAB\vinod\DLF\MIS\08-09\5%20August%2008\August%2008%20MIS?08C6855C" TargetMode="External"/><Relationship Id="rId1" Type="http://schemas.openxmlformats.org/officeDocument/2006/relationships/externalLinkPath" Target="file:///\\08C6855C\August%2008%20MI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Documents%20and%20Settings\singhal-rajeev\Local%20Settings\Temporary%20Internet%20Files\OLKAB\vinod\DLF\MIS\08-09\5%20August%2008\August%2008%20MI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F\BS%20CHENNAI%20SEP%20070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E\Documents%20and%20Settings\Deepak\ShivajiMarg\Area_SV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Documents%20and%20Settings\Deepak\ShivajiMarg\Area_SV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E\Documents%20and%20Settings\Deepak\ShivajiMarg\Area_SV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E\Documents%20and%20Settings\DLF\My%20Documents\MY%20FOLDER\DAL\New%20rent%20roll\Updated%20changes%20after%2020%20nov%20final\Amit_Data\DOT\Business%20&amp;%20Properties\Business%20and%20Properties-Ver-7-11.5m-19.09.2007"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DOCUME~1\Dlf\LOCALS~1\Temp\Business%20plan%20Retail%20Lease\cash%20flows-1.11.2007-73"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E\dataavnish%20on%20Cdiv-ac-barkha\All%20Sheet\BALANCE%20SHEET-DLF%20Cyber%20City%20developers%20ltd%2030.11.2006"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E\dataavnish%20on%20Cdiv-ac-barkha\All%20Sheet\BALANCE%20SHEET-DLF%20Cyber%20City%20developers%20ltd%2030.11.2006"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bhay\c\USERS\NEELESH\TELECOM\VSNL\VSNL"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E\dataavnish%20on%20Cdiv-ac-barkha\All%20Sheet\BALANCE%20SHEET-DLF%20Cyber%20City%20developers%20ltd%2030.11.2006"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U\DOCUME~1\SIDHAR~1\LOCALS~1\Temp\notes758E9C\Pendrive\Textiles\welspunmoti"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BNPEQU\RESEARCH\1MATHUR\STEEL\TISCO\RYMD"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WH%20DD%20data\Ops\Business%20Plans\To%20Suneel%20Ji\Balance%20Sheet%20Warehousing%20-%2031032013%20(27052013).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right%20PPT%20Sir\Aright%20Inv%20Fin\Solar%20Park%20Financials%20(owned%20Lan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Bank%20Loans\Whsng%20-%20Ph-III%20(1.65%20lac%20MT)\Tapamandi%20-%20SBOP\Sent%20to%20Bank\CMA%20-%20SPWPL.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Bank%20Loans\Whsng%20-%20Ph_II%20(Drafts%20of%20%20Loan%20docs)\Additional%20Loan-II\SPWPLFin%20model%20-%20Additional%20Loan-II%2011.8.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6OMCMKT\G\BALANCE%20SHEET-DLF%20Cyber%20City%20developers%20ltd%20Nov'06(18.11.06)%20from%20Panditji"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G\BALANCE%20SHEET-DLF%20Cyber%20City%20developers%20ltd%20Nov'06(18.11.06)%20from%20Panditji"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G\BALANCE%20SHEET-DLF%20Cyber%20City%20developers%20ltd%20Nov'06(18.11.06)%20from%20Panditji"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SOMA%20NEW%20TOWN\AppData\Local\Microsoft\Windows\Temporary%20Internet%20Files\Content.Outlook\SC3T5KHP\Applications\Microsoft%20Office%202008\Office\Startup\Excel\TENDER%20TEMPLATE\STDS\GN-ST-06(2)(Design%20Sheet-Rul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er"/>
      <sheetName val="Entries"/>
      <sheetName val="Provisional entries"/>
      <sheetName val="DCDL Consol June 06"/>
      <sheetName val="Infocity-Chandigarh"/>
      <sheetName val="Infocity-Kolkata"/>
      <sheetName val="DCDL-final"/>
      <sheetName val="Info city-Bangalore"/>
      <sheetName val="Info city-Hyderabad"/>
      <sheetName val="GKS"/>
      <sheetName val="Roadtech"/>
      <sheetName val="Udipti"/>
      <sheetName val="Bhoruka"/>
      <sheetName val="Shivaji"/>
      <sheetName val="Real Estate"/>
      <sheetName val="Info city- Chennai"/>
      <sheetName val="GT_Custom"/>
      <sheetName val="Passion"/>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refreshError="1"/>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_serial no."/>
      <sheetName val="Sheet1"/>
      <sheetName val="tot_ass_9697"/>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_serial no."/>
      <sheetName val="Sheet1"/>
      <sheetName val="tot_ass_9697"/>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_serial no."/>
      <sheetName val="Sheet1"/>
      <sheetName val="tot_ass_9697"/>
    </sheetNames>
    <sheetDataSet>
      <sheetData sheetId="0" refreshError="1">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Old"/>
      <sheetName val="#REF"/>
      <sheetName val="Operating Statistics"/>
      <sheetName val="Introduction"/>
      <sheetName val="Financials"/>
      <sheetName val="Financials(O)"/>
      <sheetName val="Cover"/>
      <sheetName val="PL"/>
      <sheetName val="70% stake"/>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Old"/>
      <sheetName val="#REF"/>
      <sheetName val="Operating Statistics"/>
      <sheetName val="Introduction"/>
      <sheetName val="Financials"/>
      <sheetName val="Financials(O)"/>
      <sheetName val="Cover"/>
      <sheetName val="PL"/>
      <sheetName val="70% stake"/>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wise P&amp;L"/>
      <sheetName val="Zonewise P&amp;L"/>
      <sheetName val="P&amp;LSum"/>
    </sheetNames>
    <sheetDataSet>
      <sheetData sheetId="0" refreshError="1"/>
      <sheetData sheetId="1"/>
      <sheetData sheetId="2" refreshError="1">
        <row r="5">
          <cell r="A5" t="str">
            <v>Bhubaneswar</v>
          </cell>
          <cell r="B5" t="str">
            <v>East</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t="str">
            <v>Kolkata</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row>
        <row r="7">
          <cell r="A7" t="str">
            <v>Gandhinagar</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row>
        <row r="8">
          <cell r="A8" t="str">
            <v>Nagpur</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Pune</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row>
        <row r="10">
          <cell r="A10" t="str">
            <v>Chennai</v>
          </cell>
          <cell r="D10">
            <v>341.39</v>
          </cell>
          <cell r="E10">
            <v>226.84999999999997</v>
          </cell>
          <cell r="F10">
            <v>592.73</v>
          </cell>
          <cell r="G10">
            <v>324.74</v>
          </cell>
          <cell r="H10">
            <v>1485.71</v>
          </cell>
          <cell r="I10">
            <v>662.12632655345874</v>
          </cell>
          <cell r="J10">
            <v>604.246784444078</v>
          </cell>
          <cell r="K10">
            <v>441.19534026003248</v>
          </cell>
          <cell r="L10">
            <v>349.45288279624583</v>
          </cell>
          <cell r="M10">
            <v>2057.0213340538148</v>
          </cell>
          <cell r="N10">
            <v>225.18177326742261</v>
          </cell>
          <cell r="O10">
            <v>103.23493471230631</v>
          </cell>
          <cell r="P10">
            <v>21.261063078221014</v>
          </cell>
          <cell r="Q10">
            <v>0</v>
          </cell>
          <cell r="R10">
            <v>349.67777105794994</v>
          </cell>
          <cell r="S10">
            <v>0</v>
          </cell>
          <cell r="T10">
            <v>0</v>
          </cell>
          <cell r="U10">
            <v>0</v>
          </cell>
          <cell r="V10">
            <v>0</v>
          </cell>
          <cell r="W10">
            <v>0</v>
          </cell>
          <cell r="X10">
            <v>3892.4091051117648</v>
          </cell>
        </row>
        <row r="11">
          <cell r="A11" t="str">
            <v>Tidal Park</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A12" t="str">
            <v>Rai Durg</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A13" t="str">
            <v>Hyderabad</v>
          </cell>
          <cell r="D13">
            <v>107.83000000000001</v>
          </cell>
          <cell r="E13">
            <v>170.16</v>
          </cell>
          <cell r="F13">
            <v>283.92</v>
          </cell>
          <cell r="G13">
            <v>3</v>
          </cell>
          <cell r="H13">
            <v>564.91000000000008</v>
          </cell>
          <cell r="I13">
            <v>298.39881518074708</v>
          </cell>
          <cell r="J13">
            <v>463.75363144927019</v>
          </cell>
          <cell r="K13">
            <v>212.26355748424544</v>
          </cell>
          <cell r="L13">
            <v>59.475207332312038</v>
          </cell>
          <cell r="M13">
            <v>1033.8912114465747</v>
          </cell>
          <cell r="N13">
            <v>65.139512792531832</v>
          </cell>
          <cell r="O13">
            <v>107.62180374418381</v>
          </cell>
          <cell r="P13">
            <v>76.468123712972101</v>
          </cell>
          <cell r="Q13">
            <v>16.992916380660517</v>
          </cell>
          <cell r="R13">
            <v>266.22235663034826</v>
          </cell>
          <cell r="S13">
            <v>0</v>
          </cell>
          <cell r="T13">
            <v>0</v>
          </cell>
          <cell r="U13">
            <v>0</v>
          </cell>
          <cell r="V13">
            <v>0</v>
          </cell>
          <cell r="W13">
            <v>0</v>
          </cell>
          <cell r="X13">
            <v>1865.0235680769231</v>
          </cell>
        </row>
        <row r="14">
          <cell r="A14" t="str">
            <v>Delhi</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Gurgaon</v>
          </cell>
          <cell r="D15">
            <v>-3.0000000000000001E-3</v>
          </cell>
          <cell r="E15">
            <v>598.1</v>
          </cell>
          <cell r="F15">
            <v>473.9</v>
          </cell>
          <cell r="G15">
            <v>366</v>
          </cell>
          <cell r="H15">
            <v>1437.9969999999998</v>
          </cell>
          <cell r="I15">
            <v>10.26125587815477</v>
          </cell>
          <cell r="J15">
            <v>337.09897699663179</v>
          </cell>
          <cell r="K15">
            <v>312.76030702644653</v>
          </cell>
          <cell r="L15">
            <v>669.17888737974317</v>
          </cell>
          <cell r="M15">
            <v>1329.2994272809763</v>
          </cell>
          <cell r="N15">
            <v>456.83938962443835</v>
          </cell>
          <cell r="O15">
            <v>430.28232134810332</v>
          </cell>
          <cell r="P15">
            <v>315.0520008436938</v>
          </cell>
          <cell r="Q15">
            <v>349.63471676716608</v>
          </cell>
          <cell r="R15">
            <v>1551.8084285834016</v>
          </cell>
          <cell r="S15">
            <v>389.50766306371224</v>
          </cell>
          <cell r="T15">
            <v>254.09082270302224</v>
          </cell>
          <cell r="U15">
            <v>51.702550268888444</v>
          </cell>
          <cell r="V15">
            <v>0</v>
          </cell>
          <cell r="W15">
            <v>695.30103603562293</v>
          </cell>
          <cell r="X15">
            <v>5014.4058919000008</v>
          </cell>
        </row>
        <row r="16">
          <cell r="A16" t="str">
            <v>Gurgaon Non Sez</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A17" t="str">
            <v>Noida, CSC</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Noida, Sector 143</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A19" t="str">
            <v>Silokhera</v>
          </cell>
          <cell r="D19">
            <v>0</v>
          </cell>
          <cell r="E19">
            <v>0</v>
          </cell>
          <cell r="F19">
            <v>646.47</v>
          </cell>
          <cell r="G19">
            <v>567.25</v>
          </cell>
          <cell r="H19">
            <v>1213.72</v>
          </cell>
          <cell r="I19">
            <v>133.04433026402103</v>
          </cell>
          <cell r="J19">
            <v>667.83708275666072</v>
          </cell>
          <cell r="K19">
            <v>623.73372876220333</v>
          </cell>
          <cell r="L19">
            <v>463.79505777072768</v>
          </cell>
          <cell r="M19">
            <v>1888.4101995536128</v>
          </cell>
          <cell r="N19">
            <v>268.55022010200065</v>
          </cell>
          <cell r="O19">
            <v>76.7189812443861</v>
          </cell>
          <cell r="P19">
            <v>0</v>
          </cell>
          <cell r="Q19">
            <v>0</v>
          </cell>
          <cell r="R19">
            <v>345.26920134638675</v>
          </cell>
          <cell r="S19">
            <v>0</v>
          </cell>
          <cell r="T19">
            <v>0</v>
          </cell>
          <cell r="U19">
            <v>0</v>
          </cell>
          <cell r="V19">
            <v>0</v>
          </cell>
          <cell r="W19">
            <v>0</v>
          </cell>
          <cell r="X19">
            <v>3447.3994008999994</v>
          </cell>
        </row>
        <row r="20">
          <cell r="A20" t="str">
            <v>Silokhera 7 Acre</v>
          </cell>
          <cell r="D20">
            <v>0</v>
          </cell>
          <cell r="E20">
            <v>0</v>
          </cell>
          <cell r="F20">
            <v>0</v>
          </cell>
          <cell r="G20">
            <v>0</v>
          </cell>
          <cell r="I20">
            <v>0</v>
          </cell>
          <cell r="J20">
            <v>0</v>
          </cell>
          <cell r="K20">
            <v>0</v>
          </cell>
          <cell r="L20">
            <v>0</v>
          </cell>
          <cell r="N20">
            <v>0</v>
          </cell>
          <cell r="O20">
            <v>0</v>
          </cell>
          <cell r="P20">
            <v>0</v>
          </cell>
          <cell r="Q20">
            <v>0</v>
          </cell>
          <cell r="S20">
            <v>0</v>
          </cell>
          <cell r="T20">
            <v>0</v>
          </cell>
          <cell r="U20">
            <v>0</v>
          </cell>
          <cell r="V20">
            <v>0</v>
          </cell>
        </row>
        <row r="21">
          <cell r="A21" t="str">
            <v>Sonepat</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t="str">
            <v>Existing Buildings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5">
          <cell r="A25" t="str">
            <v>Bhubaneswar</v>
          </cell>
          <cell r="D25">
            <v>0</v>
          </cell>
          <cell r="E25">
            <v>0</v>
          </cell>
          <cell r="F25">
            <v>0</v>
          </cell>
          <cell r="G25">
            <v>0</v>
          </cell>
          <cell r="H25">
            <v>0</v>
          </cell>
          <cell r="I25">
            <v>0</v>
          </cell>
          <cell r="J25">
            <v>0</v>
          </cell>
          <cell r="K25">
            <v>0</v>
          </cell>
          <cell r="L25">
            <v>0</v>
          </cell>
          <cell r="M25">
            <v>0</v>
          </cell>
          <cell r="N25">
            <v>1.212216</v>
          </cell>
          <cell r="O25">
            <v>3.6366480000000001</v>
          </cell>
          <cell r="P25">
            <v>3.6366480000000001</v>
          </cell>
          <cell r="Q25">
            <v>3.6366480000000001</v>
          </cell>
          <cell r="R25">
            <v>12.122160000000001</v>
          </cell>
          <cell r="S25">
            <v>3.6366480000000001</v>
          </cell>
          <cell r="T25">
            <v>3.6366480000000001</v>
          </cell>
          <cell r="U25">
            <v>3.6366480000000001</v>
          </cell>
          <cell r="V25">
            <v>3.6366480000000001</v>
          </cell>
          <cell r="W25">
            <v>14.546592</v>
          </cell>
          <cell r="X25">
            <v>26.668752000000001</v>
          </cell>
        </row>
        <row r="26">
          <cell r="A26" t="str">
            <v>Kolkata</v>
          </cell>
          <cell r="D26">
            <v>0</v>
          </cell>
          <cell r="E26">
            <v>0</v>
          </cell>
          <cell r="F26">
            <v>0</v>
          </cell>
          <cell r="G26">
            <v>0</v>
          </cell>
          <cell r="H26">
            <v>0</v>
          </cell>
          <cell r="I26">
            <v>0</v>
          </cell>
          <cell r="J26">
            <v>0.98198003654274513</v>
          </cell>
          <cell r="K26">
            <v>2.3971790334745795</v>
          </cell>
          <cell r="L26">
            <v>5.2275770273382483</v>
          </cell>
          <cell r="M26">
            <v>8.6067360973555722</v>
          </cell>
          <cell r="N26">
            <v>10.743269474015852</v>
          </cell>
          <cell r="O26">
            <v>12.543278789479132</v>
          </cell>
          <cell r="P26">
            <v>22.989231753184292</v>
          </cell>
          <cell r="Q26">
            <v>26.658208500000001</v>
          </cell>
          <cell r="R26">
            <v>72.933988516679278</v>
          </cell>
          <cell r="S26">
            <v>26.658208500000001</v>
          </cell>
          <cell r="T26">
            <v>32.964508500000001</v>
          </cell>
          <cell r="U26">
            <v>32.964508500000001</v>
          </cell>
          <cell r="V26">
            <v>32.964508500000001</v>
          </cell>
          <cell r="W26">
            <v>125.55173400000001</v>
          </cell>
          <cell r="X26">
            <v>207.09245861403485</v>
          </cell>
        </row>
        <row r="27">
          <cell r="A27" t="str">
            <v>Gandhinagar</v>
          </cell>
          <cell r="D27">
            <v>0</v>
          </cell>
          <cell r="E27">
            <v>0</v>
          </cell>
          <cell r="F27">
            <v>0</v>
          </cell>
          <cell r="G27">
            <v>0</v>
          </cell>
          <cell r="H27">
            <v>0</v>
          </cell>
          <cell r="I27">
            <v>0</v>
          </cell>
          <cell r="J27">
            <v>0</v>
          </cell>
          <cell r="K27">
            <v>0</v>
          </cell>
          <cell r="L27">
            <v>0</v>
          </cell>
          <cell r="M27">
            <v>0</v>
          </cell>
          <cell r="N27">
            <v>0</v>
          </cell>
          <cell r="O27">
            <v>0</v>
          </cell>
          <cell r="P27">
            <v>2.5436356</v>
          </cell>
          <cell r="Q27">
            <v>3.8174267999999998</v>
          </cell>
          <cell r="R27">
            <v>6.3610623999999998</v>
          </cell>
          <cell r="S27">
            <v>3.8174267999999998</v>
          </cell>
          <cell r="T27">
            <v>3.8174267999999998</v>
          </cell>
          <cell r="U27">
            <v>3.8174267999999998</v>
          </cell>
          <cell r="V27">
            <v>3.8174267999999998</v>
          </cell>
          <cell r="W27">
            <v>15.269707199999999</v>
          </cell>
          <cell r="X27">
            <v>21.630769600000001</v>
          </cell>
        </row>
        <row r="28">
          <cell r="A28" t="str">
            <v>Nagpur</v>
          </cell>
          <cell r="D28">
            <v>0</v>
          </cell>
          <cell r="E28">
            <v>0</v>
          </cell>
          <cell r="F28">
            <v>0</v>
          </cell>
          <cell r="G28">
            <v>0</v>
          </cell>
          <cell r="H28">
            <v>0</v>
          </cell>
          <cell r="I28">
            <v>0</v>
          </cell>
          <cell r="J28">
            <v>0</v>
          </cell>
          <cell r="K28">
            <v>0</v>
          </cell>
          <cell r="L28">
            <v>0</v>
          </cell>
          <cell r="M28">
            <v>0</v>
          </cell>
          <cell r="N28">
            <v>0</v>
          </cell>
          <cell r="O28">
            <v>4.5942959999999999</v>
          </cell>
          <cell r="P28">
            <v>6.8914439999999999</v>
          </cell>
          <cell r="Q28">
            <v>6.8914439999999999</v>
          </cell>
          <cell r="R28">
            <v>18.377184</v>
          </cell>
          <cell r="S28">
            <v>6.8914439999999999</v>
          </cell>
          <cell r="T28">
            <v>6.8914439999999999</v>
          </cell>
          <cell r="U28">
            <v>6.8914439999999999</v>
          </cell>
          <cell r="V28">
            <v>6.8914439999999999</v>
          </cell>
          <cell r="W28">
            <v>27.565776</v>
          </cell>
          <cell r="X28">
            <v>45.942959999999999</v>
          </cell>
        </row>
        <row r="29">
          <cell r="A29" t="str">
            <v>Pune</v>
          </cell>
          <cell r="D29">
            <v>0</v>
          </cell>
          <cell r="E29">
            <v>0</v>
          </cell>
          <cell r="F29">
            <v>0</v>
          </cell>
          <cell r="G29">
            <v>0.69068920470000006</v>
          </cell>
          <cell r="H29">
            <v>0.69068920470000006</v>
          </cell>
          <cell r="I29">
            <v>2.0720676141000003</v>
          </cell>
          <cell r="J29">
            <v>7.2310365060000006</v>
          </cell>
          <cell r="K29">
            <v>7.2310365060000006</v>
          </cell>
          <cell r="L29">
            <v>7.2310365060000006</v>
          </cell>
          <cell r="M29">
            <v>23.7651771321</v>
          </cell>
          <cell r="N29">
            <v>8.403654426000001</v>
          </cell>
          <cell r="O29">
            <v>13.386424326000002</v>
          </cell>
          <cell r="P29">
            <v>16.212739596000002</v>
          </cell>
          <cell r="Q29">
            <v>22.358949756000001</v>
          </cell>
          <cell r="R29">
            <v>60.361768104000006</v>
          </cell>
          <cell r="S29">
            <v>23.924506596000004</v>
          </cell>
          <cell r="T29">
            <v>23.924506596000004</v>
          </cell>
          <cell r="U29">
            <v>23.924506596000004</v>
          </cell>
          <cell r="V29">
            <v>24.028109976705004</v>
          </cell>
          <cell r="W29">
            <v>95.801629764705012</v>
          </cell>
          <cell r="X29">
            <v>180.61926420550503</v>
          </cell>
        </row>
        <row r="30">
          <cell r="A30" t="str">
            <v>Chennai</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A31" t="str">
            <v>Tidal Park</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12.000005000000002</v>
          </cell>
          <cell r="U31">
            <v>12.000005000000002</v>
          </cell>
          <cell r="V31">
            <v>12.000005000000002</v>
          </cell>
          <cell r="W31">
            <v>36.000015000000005</v>
          </cell>
          <cell r="X31">
            <v>36.000015000000005</v>
          </cell>
        </row>
        <row r="32">
          <cell r="A32" t="str">
            <v>Rai Durg</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6.7247746499999996</v>
          </cell>
          <cell r="V32">
            <v>13.449549299999999</v>
          </cell>
          <cell r="W32">
            <v>20.174323949999998</v>
          </cell>
          <cell r="X32">
            <v>20.174323949999998</v>
          </cell>
        </row>
        <row r="33">
          <cell r="A33" t="str">
            <v>Hyderabad</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Delhi</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12.5</v>
          </cell>
          <cell r="T34">
            <v>18.75</v>
          </cell>
          <cell r="U34">
            <v>18.75</v>
          </cell>
          <cell r="V34">
            <v>18.75</v>
          </cell>
          <cell r="W34">
            <v>68.75</v>
          </cell>
          <cell r="X34">
            <v>68.75</v>
          </cell>
        </row>
        <row r="35">
          <cell r="A35" t="str">
            <v>Gurgaon</v>
          </cell>
          <cell r="D35">
            <v>0</v>
          </cell>
          <cell r="E35">
            <v>0</v>
          </cell>
          <cell r="F35">
            <v>0</v>
          </cell>
          <cell r="G35">
            <v>0</v>
          </cell>
          <cell r="H35">
            <v>0</v>
          </cell>
          <cell r="I35">
            <v>4.1310900000000004</v>
          </cell>
          <cell r="J35">
            <v>6.1966350000000006</v>
          </cell>
          <cell r="K35">
            <v>28.221523570000002</v>
          </cell>
          <cell r="L35">
            <v>37.950370769999999</v>
          </cell>
          <cell r="M35">
            <v>76.49961934000001</v>
          </cell>
          <cell r="N35">
            <v>48.475938270000007</v>
          </cell>
          <cell r="O35">
            <v>57.758404683200013</v>
          </cell>
          <cell r="P35">
            <v>81.677262856133353</v>
          </cell>
          <cell r="Q35">
            <v>102.76196802653337</v>
          </cell>
          <cell r="R35">
            <v>290.6735738358667</v>
          </cell>
          <cell r="S35">
            <v>118.04944492320001</v>
          </cell>
          <cell r="T35">
            <v>119.16197992320002</v>
          </cell>
          <cell r="U35">
            <v>119.16197992320002</v>
          </cell>
          <cell r="V35">
            <v>119.16197992320002</v>
          </cell>
          <cell r="W35">
            <v>475.53538469280005</v>
          </cell>
          <cell r="X35">
            <v>842.70857786866668</v>
          </cell>
        </row>
        <row r="36">
          <cell r="A36" t="str">
            <v>Gurgaon Non Sez</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Noida, CSC</v>
          </cell>
          <cell r="D37">
            <v>0</v>
          </cell>
          <cell r="E37">
            <v>0</v>
          </cell>
          <cell r="F37">
            <v>0.59293662000000003</v>
          </cell>
          <cell r="G37">
            <v>2.5119686400000001</v>
          </cell>
          <cell r="H37">
            <v>3.1049052600000002</v>
          </cell>
          <cell r="I37">
            <v>3.9782862000000003</v>
          </cell>
          <cell r="J37">
            <v>5.5242913199999997</v>
          </cell>
          <cell r="K37">
            <v>7.1512407000000007</v>
          </cell>
          <cell r="L37">
            <v>8.7012757799999996</v>
          </cell>
          <cell r="M37">
            <v>25.355093999999998</v>
          </cell>
          <cell r="N37">
            <v>8.7012757799999996</v>
          </cell>
          <cell r="O37">
            <v>8.7012757799999996</v>
          </cell>
          <cell r="P37">
            <v>8.7012757799999996</v>
          </cell>
          <cell r="Q37">
            <v>8.7012757799999996</v>
          </cell>
          <cell r="R37">
            <v>34.805103119999998</v>
          </cell>
          <cell r="S37">
            <v>8.7012757799999996</v>
          </cell>
          <cell r="T37">
            <v>8.7012757799999996</v>
          </cell>
          <cell r="U37">
            <v>8.7902162730000004</v>
          </cell>
          <cell r="V37">
            <v>9.0780710760000005</v>
          </cell>
          <cell r="W37">
            <v>35.270838908999998</v>
          </cell>
          <cell r="X37">
            <v>98.535941288999993</v>
          </cell>
        </row>
        <row r="38">
          <cell r="A38" t="str">
            <v>Noida, Sector 143</v>
          </cell>
          <cell r="D38">
            <v>0</v>
          </cell>
          <cell r="E38">
            <v>0</v>
          </cell>
          <cell r="F38">
            <v>0</v>
          </cell>
          <cell r="G38">
            <v>0</v>
          </cell>
          <cell r="H38">
            <v>0</v>
          </cell>
          <cell r="I38">
            <v>0</v>
          </cell>
          <cell r="J38">
            <v>0</v>
          </cell>
          <cell r="K38">
            <v>0</v>
          </cell>
          <cell r="L38">
            <v>0</v>
          </cell>
          <cell r="M38">
            <v>0</v>
          </cell>
          <cell r="N38">
            <v>0</v>
          </cell>
          <cell r="O38">
            <v>0</v>
          </cell>
          <cell r="P38">
            <v>0</v>
          </cell>
          <cell r="Q38">
            <v>4.5</v>
          </cell>
          <cell r="R38">
            <v>4.5</v>
          </cell>
          <cell r="S38">
            <v>6</v>
          </cell>
          <cell r="T38">
            <v>9</v>
          </cell>
          <cell r="U38">
            <v>12</v>
          </cell>
          <cell r="V38">
            <v>13.5</v>
          </cell>
          <cell r="W38">
            <v>40.5</v>
          </cell>
          <cell r="X38">
            <v>45</v>
          </cell>
        </row>
        <row r="39">
          <cell r="A39" t="str">
            <v>Silokhera</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Silokhera 7 Acre</v>
          </cell>
          <cell r="D40">
            <v>0</v>
          </cell>
          <cell r="E40">
            <v>0</v>
          </cell>
          <cell r="F40">
            <v>0</v>
          </cell>
          <cell r="G40">
            <v>0</v>
          </cell>
          <cell r="H40">
            <v>0</v>
          </cell>
          <cell r="I40">
            <v>0</v>
          </cell>
          <cell r="J40">
            <v>0</v>
          </cell>
          <cell r="K40">
            <v>0</v>
          </cell>
          <cell r="L40">
            <v>0</v>
          </cell>
          <cell r="M40">
            <v>0</v>
          </cell>
          <cell r="N40">
            <v>0</v>
          </cell>
          <cell r="O40">
            <v>0</v>
          </cell>
          <cell r="P40">
            <v>0</v>
          </cell>
          <cell r="Q40">
            <v>3.9403779999999999</v>
          </cell>
          <cell r="R40">
            <v>3.9403779999999999</v>
          </cell>
          <cell r="S40">
            <v>11.821134000000001</v>
          </cell>
          <cell r="T40">
            <v>11.821134000000001</v>
          </cell>
          <cell r="U40">
            <v>11.821134000000001</v>
          </cell>
          <cell r="V40">
            <v>11.821134000000001</v>
          </cell>
          <cell r="W40">
            <v>47.284536000000003</v>
          </cell>
          <cell r="X40">
            <v>51.224914000000005</v>
          </cell>
        </row>
        <row r="41">
          <cell r="A41" t="str">
            <v>Sonepat</v>
          </cell>
          <cell r="D41">
            <v>0</v>
          </cell>
          <cell r="E41">
            <v>0</v>
          </cell>
          <cell r="F41">
            <v>0</v>
          </cell>
          <cell r="G41">
            <v>0</v>
          </cell>
          <cell r="H41">
            <v>0</v>
          </cell>
          <cell r="I41">
            <v>0</v>
          </cell>
          <cell r="J41">
            <v>0</v>
          </cell>
          <cell r="K41">
            <v>0</v>
          </cell>
          <cell r="L41">
            <v>3.5234809500000002</v>
          </cell>
          <cell r="M41">
            <v>3.5234809500000002</v>
          </cell>
          <cell r="N41">
            <v>3.5234809500000002</v>
          </cell>
          <cell r="O41">
            <v>3.5234809500000002</v>
          </cell>
          <cell r="P41">
            <v>3.5234809500000002</v>
          </cell>
          <cell r="Q41">
            <v>3.5234809500000002</v>
          </cell>
          <cell r="R41">
            <v>14.093923800000001</v>
          </cell>
          <cell r="S41">
            <v>3.5234809500000002</v>
          </cell>
          <cell r="T41">
            <v>3.5234809500000002</v>
          </cell>
          <cell r="U41">
            <v>3.5234809500000002</v>
          </cell>
          <cell r="V41">
            <v>3.5234809500000002</v>
          </cell>
          <cell r="W41">
            <v>14.093923800000001</v>
          </cell>
          <cell r="X41">
            <v>31.711328550000005</v>
          </cell>
        </row>
        <row r="42">
          <cell r="A42" t="str">
            <v>Existing Buildings</v>
          </cell>
          <cell r="D42">
            <v>53.986910718204314</v>
          </cell>
          <cell r="E42">
            <v>57.318306141369533</v>
          </cell>
          <cell r="F42">
            <v>66.898306141369531</v>
          </cell>
          <cell r="G42">
            <v>77.068306141369519</v>
          </cell>
          <cell r="H42">
            <v>255.27182914231292</v>
          </cell>
          <cell r="I42">
            <v>75.746447977838457</v>
          </cell>
          <cell r="J42">
            <v>77.118081019053903</v>
          </cell>
          <cell r="K42">
            <v>78.514551887652445</v>
          </cell>
          <cell r="L42">
            <v>79.936310352377248</v>
          </cell>
          <cell r="M42">
            <v>311.31539123692204</v>
          </cell>
          <cell r="N42">
            <v>81.383814326481144</v>
          </cell>
          <cell r="O42">
            <v>82.857530015208951</v>
          </cell>
          <cell r="P42">
            <v>84.357932065950834</v>
          </cell>
          <cell r="Q42">
            <v>85.885503721114404</v>
          </cell>
          <cell r="R42">
            <v>334.48478012875529</v>
          </cell>
          <cell r="S42">
            <v>87.440736973765141</v>
          </cell>
          <cell r="T42">
            <v>89.02413272608527</v>
          </cell>
          <cell r="U42">
            <v>90.636200950701891</v>
          </cell>
          <cell r="V42">
            <v>92.277460854936606</v>
          </cell>
          <cell r="W42">
            <v>359.37853150548892</v>
          </cell>
          <cell r="X42">
            <v>1260.450532013479</v>
          </cell>
        </row>
        <row r="44">
          <cell r="A44" t="str">
            <v>Bhubaneswar</v>
          </cell>
          <cell r="D44">
            <v>0</v>
          </cell>
          <cell r="E44">
            <v>0</v>
          </cell>
          <cell r="F44">
            <v>0</v>
          </cell>
          <cell r="G44">
            <v>0</v>
          </cell>
          <cell r="H44">
            <v>0</v>
          </cell>
          <cell r="I44">
            <v>0</v>
          </cell>
          <cell r="J44">
            <v>0</v>
          </cell>
          <cell r="K44">
            <v>0</v>
          </cell>
          <cell r="L44">
            <v>0</v>
          </cell>
          <cell r="M44">
            <v>0</v>
          </cell>
          <cell r="N44">
            <v>0.14600299999999999</v>
          </cell>
          <cell r="O44">
            <v>0.43800899999999998</v>
          </cell>
          <cell r="P44">
            <v>0.43800899999999998</v>
          </cell>
          <cell r="Q44">
            <v>0.43800899999999998</v>
          </cell>
          <cell r="R44">
            <v>1.4600300000000002</v>
          </cell>
          <cell r="S44">
            <v>0.43800899999999998</v>
          </cell>
          <cell r="T44">
            <v>0.43800899999999998</v>
          </cell>
          <cell r="U44">
            <v>0.43800899999999998</v>
          </cell>
          <cell r="V44">
            <v>0.43800899999999998</v>
          </cell>
          <cell r="W44">
            <v>1.7520359999999999</v>
          </cell>
          <cell r="X44">
            <v>3.2120660000000001</v>
          </cell>
        </row>
        <row r="45">
          <cell r="A45" t="str">
            <v>Kolkata</v>
          </cell>
          <cell r="D45">
            <v>0</v>
          </cell>
          <cell r="E45">
            <v>0</v>
          </cell>
          <cell r="F45">
            <v>0</v>
          </cell>
          <cell r="G45">
            <v>0</v>
          </cell>
          <cell r="H45">
            <v>0</v>
          </cell>
          <cell r="I45">
            <v>0</v>
          </cell>
          <cell r="J45">
            <v>7.9989306461709792E-2</v>
          </cell>
          <cell r="K45">
            <v>0.19526808633898318</v>
          </cell>
          <cell r="L45">
            <v>0.42582564609352991</v>
          </cell>
          <cell r="M45">
            <v>0.70108303889422285</v>
          </cell>
          <cell r="N45">
            <v>0.87512156396063423</v>
          </cell>
          <cell r="O45">
            <v>1.0217459165791654</v>
          </cell>
          <cell r="P45">
            <v>1.8726496801273718</v>
          </cell>
          <cell r="Q45">
            <v>2.1715161000000003</v>
          </cell>
          <cell r="R45">
            <v>5.9410332606671723</v>
          </cell>
          <cell r="S45">
            <v>2.1715161000000003</v>
          </cell>
          <cell r="T45">
            <v>2.6814223500000001</v>
          </cell>
          <cell r="U45">
            <v>2.6814223500000001</v>
          </cell>
          <cell r="V45">
            <v>2.6814223500000001</v>
          </cell>
          <cell r="W45">
            <v>10.21578315</v>
          </cell>
          <cell r="X45">
            <v>16.857899449561394</v>
          </cell>
        </row>
        <row r="46">
          <cell r="A46" t="str">
            <v>Gandhinagar</v>
          </cell>
          <cell r="D46">
            <v>0</v>
          </cell>
          <cell r="E46">
            <v>0</v>
          </cell>
          <cell r="F46">
            <v>0</v>
          </cell>
          <cell r="G46">
            <v>0</v>
          </cell>
          <cell r="H46">
            <v>0</v>
          </cell>
          <cell r="I46">
            <v>0</v>
          </cell>
          <cell r="J46">
            <v>0</v>
          </cell>
          <cell r="K46">
            <v>0</v>
          </cell>
          <cell r="L46">
            <v>0</v>
          </cell>
          <cell r="M46">
            <v>0</v>
          </cell>
          <cell r="N46">
            <v>0</v>
          </cell>
          <cell r="O46">
            <v>0</v>
          </cell>
          <cell r="P46">
            <v>0.32879585</v>
          </cell>
          <cell r="Q46">
            <v>0.4934463</v>
          </cell>
          <cell r="R46">
            <v>0.82224215</v>
          </cell>
          <cell r="S46">
            <v>0.4934463</v>
          </cell>
          <cell r="T46">
            <v>0.4934463</v>
          </cell>
          <cell r="U46">
            <v>0.4934463</v>
          </cell>
          <cell r="V46">
            <v>0.4934463</v>
          </cell>
          <cell r="W46">
            <v>1.9737852</v>
          </cell>
          <cell r="X46">
            <v>2.7960273500000001</v>
          </cell>
        </row>
        <row r="47">
          <cell r="A47" t="str">
            <v>Nagpur</v>
          </cell>
          <cell r="D47">
            <v>0</v>
          </cell>
          <cell r="E47">
            <v>0</v>
          </cell>
          <cell r="F47">
            <v>0</v>
          </cell>
          <cell r="G47">
            <v>0</v>
          </cell>
          <cell r="H47">
            <v>0</v>
          </cell>
          <cell r="I47">
            <v>0</v>
          </cell>
          <cell r="J47">
            <v>0</v>
          </cell>
          <cell r="K47">
            <v>0</v>
          </cell>
          <cell r="L47">
            <v>0</v>
          </cell>
          <cell r="M47">
            <v>0</v>
          </cell>
          <cell r="N47">
            <v>0</v>
          </cell>
          <cell r="O47">
            <v>0.64782150000000005</v>
          </cell>
          <cell r="P47">
            <v>0.97173225000000008</v>
          </cell>
          <cell r="Q47">
            <v>0.97173225000000008</v>
          </cell>
          <cell r="R47">
            <v>2.5912860000000002</v>
          </cell>
          <cell r="S47">
            <v>0.97173225000000008</v>
          </cell>
          <cell r="T47">
            <v>0.97173225000000008</v>
          </cell>
          <cell r="U47">
            <v>0.97173225000000008</v>
          </cell>
          <cell r="V47">
            <v>0.97173225000000008</v>
          </cell>
          <cell r="W47">
            <v>3.8869290000000003</v>
          </cell>
          <cell r="X47">
            <v>6.4782150000000005</v>
          </cell>
        </row>
        <row r="48">
          <cell r="A48" t="str">
            <v>Pune</v>
          </cell>
          <cell r="D48">
            <v>0</v>
          </cell>
          <cell r="E48">
            <v>0</v>
          </cell>
          <cell r="F48">
            <v>0</v>
          </cell>
          <cell r="G48">
            <v>7.1050786500000004E-2</v>
          </cell>
          <cell r="H48">
            <v>7.1050786500000004E-2</v>
          </cell>
          <cell r="I48">
            <v>0.2131523595</v>
          </cell>
          <cell r="J48">
            <v>0.74385351374999997</v>
          </cell>
          <cell r="K48">
            <v>0.74385351374999997</v>
          </cell>
          <cell r="L48">
            <v>0.74385351374999997</v>
          </cell>
          <cell r="M48">
            <v>2.4447129007499999</v>
          </cell>
          <cell r="N48">
            <v>0.85683998549999996</v>
          </cell>
          <cell r="O48">
            <v>1.3369505955000001</v>
          </cell>
          <cell r="P48">
            <v>1.6092778072499998</v>
          </cell>
          <cell r="Q48">
            <v>2.2014904387499996</v>
          </cell>
          <cell r="R48">
            <v>6.0045588269999994</v>
          </cell>
          <cell r="S48">
            <v>2.3523383759999996</v>
          </cell>
          <cell r="T48">
            <v>2.3523383759999996</v>
          </cell>
          <cell r="U48">
            <v>2.3523383759999996</v>
          </cell>
          <cell r="V48">
            <v>2.3523383759999996</v>
          </cell>
          <cell r="W48">
            <v>9.4093535039999985</v>
          </cell>
          <cell r="X48">
            <v>17.929676018249999</v>
          </cell>
        </row>
        <row r="49">
          <cell r="A49" t="str">
            <v>Chennai</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Tidal Park</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0.69375019999999998</v>
          </cell>
          <cell r="U50">
            <v>0.69375019999999998</v>
          </cell>
          <cell r="V50">
            <v>0.69375019999999998</v>
          </cell>
          <cell r="W50">
            <v>2.0812505999999997</v>
          </cell>
          <cell r="X50">
            <v>2.0812505999999997</v>
          </cell>
        </row>
        <row r="51">
          <cell r="A51" t="str">
            <v>Rai Durg</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0.47695312500000003</v>
          </cell>
          <cell r="V51">
            <v>0.95390625000000007</v>
          </cell>
          <cell r="W51">
            <v>1.430859375</v>
          </cell>
          <cell r="X51">
            <v>1.430859375</v>
          </cell>
        </row>
        <row r="52">
          <cell r="A52" t="str">
            <v>Hyderabad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A53" t="str">
            <v>Delhi</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Gurgaon</v>
          </cell>
          <cell r="D54">
            <v>0</v>
          </cell>
          <cell r="E54">
            <v>0</v>
          </cell>
          <cell r="F54">
            <v>0</v>
          </cell>
          <cell r="G54">
            <v>0</v>
          </cell>
          <cell r="H54">
            <v>0</v>
          </cell>
          <cell r="I54">
            <v>0.2122907</v>
          </cell>
          <cell r="J54">
            <v>0.31843604999999997</v>
          </cell>
          <cell r="K54">
            <v>1.4070460249999999</v>
          </cell>
          <cell r="L54">
            <v>1.844410275</v>
          </cell>
          <cell r="M54">
            <v>3.7821830499999995</v>
          </cell>
          <cell r="N54">
            <v>2.3853064250000005</v>
          </cell>
          <cell r="O54">
            <v>2.8595892250000001</v>
          </cell>
          <cell r="P54">
            <v>4.0466464833333333</v>
          </cell>
          <cell r="Q54">
            <v>5.0756345083333336</v>
          </cell>
          <cell r="R54">
            <v>14.367176641666667</v>
          </cell>
          <cell r="S54">
            <v>5.7878415749999998</v>
          </cell>
          <cell r="T54">
            <v>5.8398728250000005</v>
          </cell>
          <cell r="U54">
            <v>5.8398728250000005</v>
          </cell>
          <cell r="V54">
            <v>5.8398728250000005</v>
          </cell>
          <cell r="W54">
            <v>23.307460050000003</v>
          </cell>
          <cell r="X54">
            <v>41.456819741666671</v>
          </cell>
        </row>
        <row r="55">
          <cell r="A55" t="str">
            <v>Gurgaon Non Sez</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A56" t="str">
            <v>Noida, CSC</v>
          </cell>
          <cell r="D56">
            <v>0</v>
          </cell>
          <cell r="E56">
            <v>0</v>
          </cell>
          <cell r="F56">
            <v>5.7132226749999994E-2</v>
          </cell>
          <cell r="G56">
            <v>0.24203986974999997</v>
          </cell>
          <cell r="H56">
            <v>0.29917209649999998</v>
          </cell>
          <cell r="I56">
            <v>0.38332624874999999</v>
          </cell>
          <cell r="J56">
            <v>0.53228943174999999</v>
          </cell>
          <cell r="K56">
            <v>0.68905313625000009</v>
          </cell>
          <cell r="L56">
            <v>0.83840479575000004</v>
          </cell>
          <cell r="M56">
            <v>2.4430736125000001</v>
          </cell>
          <cell r="N56">
            <v>0.83840479575000004</v>
          </cell>
          <cell r="O56">
            <v>0.83840479575000004</v>
          </cell>
          <cell r="P56">
            <v>0.83840479575000004</v>
          </cell>
          <cell r="Q56">
            <v>0.83840479575000004</v>
          </cell>
          <cell r="R56">
            <v>3.3536191830000002</v>
          </cell>
          <cell r="S56">
            <v>0.83840479575000004</v>
          </cell>
          <cell r="T56">
            <v>0.83840479575000004</v>
          </cell>
          <cell r="U56">
            <v>0.83840479575000004</v>
          </cell>
          <cell r="V56">
            <v>0.83840479575000004</v>
          </cell>
          <cell r="W56">
            <v>3.3536191830000002</v>
          </cell>
          <cell r="X56">
            <v>9.4494840750000009</v>
          </cell>
        </row>
        <row r="57">
          <cell r="A57" t="str">
            <v>Noida, Sector 143</v>
          </cell>
          <cell r="D57">
            <v>0</v>
          </cell>
          <cell r="E57">
            <v>0</v>
          </cell>
          <cell r="F57">
            <v>0</v>
          </cell>
          <cell r="G57">
            <v>0</v>
          </cell>
          <cell r="H57">
            <v>0</v>
          </cell>
          <cell r="I57">
            <v>0</v>
          </cell>
          <cell r="J57">
            <v>0</v>
          </cell>
          <cell r="K57">
            <v>0</v>
          </cell>
          <cell r="L57">
            <v>0</v>
          </cell>
          <cell r="M57">
            <v>0</v>
          </cell>
          <cell r="N57">
            <v>0</v>
          </cell>
          <cell r="O57">
            <v>0</v>
          </cell>
          <cell r="P57">
            <v>0</v>
          </cell>
          <cell r="Q57">
            <v>0.43359375</v>
          </cell>
          <cell r="R57">
            <v>0.43359375</v>
          </cell>
          <cell r="S57">
            <v>0.578125</v>
          </cell>
          <cell r="T57">
            <v>0.8671875</v>
          </cell>
          <cell r="U57">
            <v>1.15625</v>
          </cell>
          <cell r="V57">
            <v>1.30078125</v>
          </cell>
          <cell r="W57">
            <v>3.90234375</v>
          </cell>
          <cell r="X57">
            <v>4.3359375</v>
          </cell>
        </row>
        <row r="58">
          <cell r="A58" t="str">
            <v>Silokhera</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Silokhera 7 Acre</v>
          </cell>
          <cell r="D59">
            <v>0</v>
          </cell>
          <cell r="E59">
            <v>0</v>
          </cell>
          <cell r="F59">
            <v>0</v>
          </cell>
          <cell r="G59">
            <v>0</v>
          </cell>
          <cell r="H59">
            <v>0</v>
          </cell>
          <cell r="I59">
            <v>0</v>
          </cell>
          <cell r="J59">
            <v>0</v>
          </cell>
          <cell r="K59">
            <v>0</v>
          </cell>
          <cell r="L59">
            <v>0</v>
          </cell>
          <cell r="M59">
            <v>0</v>
          </cell>
          <cell r="N59">
            <v>0</v>
          </cell>
          <cell r="O59">
            <v>0</v>
          </cell>
          <cell r="P59">
            <v>0</v>
          </cell>
          <cell r="Q59">
            <v>0.21904174999999998</v>
          </cell>
          <cell r="R59">
            <v>0.21904174999999998</v>
          </cell>
          <cell r="S59">
            <v>0.65712524999999999</v>
          </cell>
          <cell r="T59">
            <v>0.65712524999999999</v>
          </cell>
          <cell r="U59">
            <v>0.65712524999999999</v>
          </cell>
          <cell r="V59">
            <v>0.65712524999999999</v>
          </cell>
          <cell r="W59">
            <v>2.628501</v>
          </cell>
          <cell r="X59">
            <v>2.8475427500000001</v>
          </cell>
        </row>
        <row r="60">
          <cell r="A60" t="str">
            <v>Sonepat</v>
          </cell>
          <cell r="D60">
            <v>0</v>
          </cell>
          <cell r="E60">
            <v>0</v>
          </cell>
          <cell r="F60">
            <v>0</v>
          </cell>
          <cell r="G60">
            <v>0</v>
          </cell>
          <cell r="H60">
            <v>0</v>
          </cell>
          <cell r="I60">
            <v>0</v>
          </cell>
          <cell r="J60">
            <v>0</v>
          </cell>
          <cell r="K60">
            <v>0</v>
          </cell>
          <cell r="L60">
            <v>0.40336634999999998</v>
          </cell>
          <cell r="M60">
            <v>0.40336634999999998</v>
          </cell>
          <cell r="N60">
            <v>0.40336634999999998</v>
          </cell>
          <cell r="O60">
            <v>0.40336634999999998</v>
          </cell>
          <cell r="P60">
            <v>0.40336634999999998</v>
          </cell>
          <cell r="Q60">
            <v>0.40336634999999998</v>
          </cell>
          <cell r="R60">
            <v>1.6134653999999999</v>
          </cell>
          <cell r="S60">
            <v>0.40336634999999998</v>
          </cell>
          <cell r="T60">
            <v>0.40336634999999998</v>
          </cell>
          <cell r="U60">
            <v>0.40336634999999998</v>
          </cell>
          <cell r="V60">
            <v>0.40336634999999998</v>
          </cell>
          <cell r="W60">
            <v>1.6134653999999999</v>
          </cell>
          <cell r="X60">
            <v>3.6302971499999996</v>
          </cell>
        </row>
        <row r="61">
          <cell r="A61" t="str">
            <v>Existing Buildings</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3">
          <cell r="A63" t="str">
            <v>Bhubaneswar</v>
          </cell>
          <cell r="D63">
            <v>0</v>
          </cell>
          <cell r="E63">
            <v>0</v>
          </cell>
          <cell r="F63">
            <v>0</v>
          </cell>
          <cell r="G63">
            <v>0</v>
          </cell>
          <cell r="H63">
            <v>0</v>
          </cell>
          <cell r="I63">
            <v>0</v>
          </cell>
          <cell r="J63">
            <v>0</v>
          </cell>
          <cell r="K63">
            <v>0</v>
          </cell>
          <cell r="L63">
            <v>0</v>
          </cell>
          <cell r="M63">
            <v>0</v>
          </cell>
          <cell r="N63">
            <v>6.8833333333333344E-2</v>
          </cell>
          <cell r="O63">
            <v>0.20650000000000002</v>
          </cell>
          <cell r="P63">
            <v>0.20650000000000002</v>
          </cell>
          <cell r="Q63">
            <v>0.20650000000000002</v>
          </cell>
          <cell r="R63">
            <v>0.68833333333333346</v>
          </cell>
          <cell r="S63">
            <v>0.20650000000000002</v>
          </cell>
          <cell r="T63">
            <v>0.20650000000000002</v>
          </cell>
          <cell r="U63">
            <v>0.20650000000000002</v>
          </cell>
          <cell r="V63">
            <v>0.20650000000000002</v>
          </cell>
          <cell r="W63">
            <v>0.82600000000000007</v>
          </cell>
          <cell r="X63">
            <v>1.5143333333333335</v>
          </cell>
        </row>
        <row r="64">
          <cell r="A64" t="str">
            <v>Kolkata</v>
          </cell>
          <cell r="D64">
            <v>0</v>
          </cell>
          <cell r="E64">
            <v>0</v>
          </cell>
          <cell r="F64">
            <v>0</v>
          </cell>
          <cell r="G64">
            <v>0</v>
          </cell>
          <cell r="H64">
            <v>0</v>
          </cell>
          <cell r="I64">
            <v>0</v>
          </cell>
          <cell r="J64">
            <v>0</v>
          </cell>
          <cell r="K64">
            <v>0.74299999999999999</v>
          </cell>
          <cell r="L64">
            <v>2.2290000000000001</v>
          </cell>
          <cell r="M64">
            <v>2.972</v>
          </cell>
          <cell r="N64">
            <v>2.2290000000000001</v>
          </cell>
          <cell r="O64">
            <v>2.2290000000000001</v>
          </cell>
          <cell r="P64">
            <v>2.2290000000000001</v>
          </cell>
          <cell r="Q64">
            <v>2.2290000000000001</v>
          </cell>
          <cell r="R64">
            <v>8.9160000000000004</v>
          </cell>
          <cell r="S64">
            <v>2.2290000000000001</v>
          </cell>
          <cell r="T64">
            <v>2.5818000000000003</v>
          </cell>
          <cell r="U64">
            <v>2.5818000000000003</v>
          </cell>
          <cell r="V64">
            <v>2.5818000000000003</v>
          </cell>
          <cell r="W64">
            <v>9.974400000000001</v>
          </cell>
          <cell r="X64">
            <v>21.862400000000001</v>
          </cell>
        </row>
        <row r="65">
          <cell r="A65" t="str">
            <v>Gandhinagar</v>
          </cell>
          <cell r="D65">
            <v>0</v>
          </cell>
          <cell r="E65">
            <v>0</v>
          </cell>
          <cell r="F65">
            <v>0</v>
          </cell>
          <cell r="G65">
            <v>0</v>
          </cell>
          <cell r="H65">
            <v>0</v>
          </cell>
          <cell r="I65">
            <v>0</v>
          </cell>
          <cell r="J65">
            <v>0</v>
          </cell>
          <cell r="K65">
            <v>0</v>
          </cell>
          <cell r="L65">
            <v>0</v>
          </cell>
          <cell r="M65">
            <v>0</v>
          </cell>
          <cell r="N65">
            <v>0</v>
          </cell>
          <cell r="O65">
            <v>0</v>
          </cell>
          <cell r="P65">
            <v>0.25</v>
          </cell>
          <cell r="Q65">
            <v>0.375</v>
          </cell>
          <cell r="R65">
            <v>0.625</v>
          </cell>
          <cell r="S65">
            <v>0.375</v>
          </cell>
          <cell r="T65">
            <v>0.375</v>
          </cell>
          <cell r="U65">
            <v>0.375</v>
          </cell>
          <cell r="V65">
            <v>0.375</v>
          </cell>
          <cell r="W65">
            <v>1.5</v>
          </cell>
          <cell r="X65">
            <v>2.125</v>
          </cell>
        </row>
        <row r="66">
          <cell r="A66" t="str">
            <v>Nagpur</v>
          </cell>
          <cell r="D66">
            <v>0</v>
          </cell>
          <cell r="E66">
            <v>0</v>
          </cell>
          <cell r="F66">
            <v>0</v>
          </cell>
          <cell r="G66">
            <v>0</v>
          </cell>
          <cell r="H66">
            <v>0</v>
          </cell>
          <cell r="I66">
            <v>0</v>
          </cell>
          <cell r="J66">
            <v>0</v>
          </cell>
          <cell r="K66">
            <v>0</v>
          </cell>
          <cell r="L66">
            <v>0</v>
          </cell>
          <cell r="M66">
            <v>0</v>
          </cell>
          <cell r="N66">
            <v>0</v>
          </cell>
          <cell r="O66">
            <v>0.56028</v>
          </cell>
          <cell r="P66">
            <v>0.84041999999999994</v>
          </cell>
          <cell r="Q66">
            <v>0.84041999999999994</v>
          </cell>
          <cell r="R66">
            <v>2.24112</v>
          </cell>
          <cell r="S66">
            <v>0.84041999999999994</v>
          </cell>
          <cell r="T66">
            <v>0.84041999999999994</v>
          </cell>
          <cell r="U66">
            <v>0.84041999999999994</v>
          </cell>
          <cell r="V66">
            <v>0.84041999999999994</v>
          </cell>
          <cell r="W66">
            <v>3.3616799999999998</v>
          </cell>
          <cell r="X66">
            <v>5.6028000000000002</v>
          </cell>
        </row>
        <row r="67">
          <cell r="A67" t="str">
            <v>Pune</v>
          </cell>
          <cell r="D67">
            <v>0</v>
          </cell>
          <cell r="E67">
            <v>0</v>
          </cell>
          <cell r="F67">
            <v>0</v>
          </cell>
          <cell r="G67">
            <v>0</v>
          </cell>
          <cell r="H67">
            <v>0</v>
          </cell>
          <cell r="I67">
            <v>0</v>
          </cell>
          <cell r="J67">
            <v>0.45526500000000003</v>
          </cell>
          <cell r="K67">
            <v>0.45526500000000003</v>
          </cell>
          <cell r="L67">
            <v>0.45526500000000003</v>
          </cell>
          <cell r="M67">
            <v>1.3657950000000001</v>
          </cell>
          <cell r="N67">
            <v>0.45526500000000003</v>
          </cell>
          <cell r="O67">
            <v>1.4803649999999999</v>
          </cell>
          <cell r="P67">
            <v>1.992915</v>
          </cell>
          <cell r="Q67">
            <v>1.992915</v>
          </cell>
          <cell r="R67">
            <v>5.9214599999999997</v>
          </cell>
          <cell r="S67">
            <v>1.992915</v>
          </cell>
          <cell r="T67">
            <v>1.992915</v>
          </cell>
          <cell r="U67">
            <v>1.992915</v>
          </cell>
          <cell r="V67">
            <v>1.992915</v>
          </cell>
          <cell r="W67">
            <v>7.97166</v>
          </cell>
          <cell r="X67">
            <v>15.258915</v>
          </cell>
        </row>
        <row r="68">
          <cell r="A68" t="str">
            <v>Chennai</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Tidal Park</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0.72000029999999993</v>
          </cell>
          <cell r="U69">
            <v>0.72000029999999993</v>
          </cell>
          <cell r="V69">
            <v>0.72000029999999993</v>
          </cell>
          <cell r="W69">
            <v>2.1600009</v>
          </cell>
          <cell r="X69">
            <v>2.1600009</v>
          </cell>
        </row>
        <row r="70">
          <cell r="A70" t="str">
            <v>Rai Durg</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0.495</v>
          </cell>
          <cell r="V70">
            <v>0.99</v>
          </cell>
          <cell r="W70">
            <v>1.4849999999999999</v>
          </cell>
          <cell r="X70">
            <v>1.4849999999999999</v>
          </cell>
        </row>
        <row r="71">
          <cell r="A71" t="str">
            <v>Hyderabad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A72" t="str">
            <v>Delhi</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0.7</v>
          </cell>
          <cell r="T72">
            <v>1.0499999999999998</v>
          </cell>
          <cell r="U72">
            <v>1.0499999999999998</v>
          </cell>
          <cell r="V72">
            <v>1.0499999999999998</v>
          </cell>
          <cell r="W72">
            <v>3.8499999999999996</v>
          </cell>
          <cell r="X72">
            <v>3.8499999999999996</v>
          </cell>
        </row>
        <row r="73">
          <cell r="A73" t="str">
            <v>Gurgaon</v>
          </cell>
          <cell r="D73">
            <v>0</v>
          </cell>
          <cell r="E73">
            <v>0</v>
          </cell>
          <cell r="F73">
            <v>0</v>
          </cell>
          <cell r="G73">
            <v>0</v>
          </cell>
          <cell r="H73">
            <v>0</v>
          </cell>
          <cell r="I73">
            <v>3.2000000000000001E-2</v>
          </cell>
          <cell r="J73">
            <v>4.8000000000000001E-2</v>
          </cell>
          <cell r="K73">
            <v>1.1495</v>
          </cell>
          <cell r="L73">
            <v>1.6040999999999999</v>
          </cell>
          <cell r="M73">
            <v>2.8335999999999997</v>
          </cell>
          <cell r="N73">
            <v>1.9992999999999999</v>
          </cell>
          <cell r="O73">
            <v>2.6579999999999999</v>
          </cell>
          <cell r="P73">
            <v>5.4555000000000007</v>
          </cell>
          <cell r="Q73">
            <v>7.5087999999999999</v>
          </cell>
          <cell r="R73">
            <v>17.621600000000001</v>
          </cell>
          <cell r="S73">
            <v>7.7207999999999997</v>
          </cell>
          <cell r="T73">
            <v>7.7207999999999997</v>
          </cell>
          <cell r="U73">
            <v>7.7207999999999997</v>
          </cell>
          <cell r="V73">
            <v>7.7207999999999997</v>
          </cell>
          <cell r="W73">
            <v>30.883199999999999</v>
          </cell>
          <cell r="X73">
            <v>51.3384</v>
          </cell>
        </row>
        <row r="74">
          <cell r="A74" t="str">
            <v>Gurgaon Non Sez</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A75" t="str">
            <v>Noida, CSC</v>
          </cell>
          <cell r="D75">
            <v>0</v>
          </cell>
          <cell r="E75">
            <v>0</v>
          </cell>
          <cell r="F75">
            <v>3.9529108E-2</v>
          </cell>
          <cell r="G75">
            <v>0.167464576</v>
          </cell>
          <cell r="H75">
            <v>0.20699368400000001</v>
          </cell>
          <cell r="I75">
            <v>0.26521908</v>
          </cell>
          <cell r="J75">
            <v>0.38426108800000003</v>
          </cell>
          <cell r="K75">
            <v>0.54721687999999991</v>
          </cell>
          <cell r="L75">
            <v>0.71374255199999992</v>
          </cell>
          <cell r="M75">
            <v>1.9104395999999997</v>
          </cell>
          <cell r="N75">
            <v>0.71374255199999992</v>
          </cell>
          <cell r="O75">
            <v>0.71374255199999992</v>
          </cell>
          <cell r="P75">
            <v>0.71374255199999992</v>
          </cell>
          <cell r="Q75">
            <v>0.71374255199999992</v>
          </cell>
          <cell r="R75">
            <v>2.8549702079999997</v>
          </cell>
          <cell r="S75">
            <v>0.71374255199999992</v>
          </cell>
          <cell r="T75">
            <v>0.71374255199999992</v>
          </cell>
          <cell r="U75">
            <v>0.71374255199999992</v>
          </cell>
          <cell r="V75">
            <v>0.71374255199999992</v>
          </cell>
          <cell r="W75">
            <v>2.8549702079999997</v>
          </cell>
          <cell r="X75">
            <v>7.827373699999999</v>
          </cell>
        </row>
        <row r="76">
          <cell r="A76" t="str">
            <v>Noida, Sector 143</v>
          </cell>
          <cell r="D76">
            <v>0</v>
          </cell>
          <cell r="E76">
            <v>0</v>
          </cell>
          <cell r="F76">
            <v>0</v>
          </cell>
          <cell r="G76">
            <v>0</v>
          </cell>
          <cell r="H76">
            <v>0</v>
          </cell>
          <cell r="I76">
            <v>0</v>
          </cell>
          <cell r="J76">
            <v>0</v>
          </cell>
          <cell r="K76">
            <v>0</v>
          </cell>
          <cell r="L76">
            <v>0</v>
          </cell>
          <cell r="M76">
            <v>0</v>
          </cell>
          <cell r="N76">
            <v>0</v>
          </cell>
          <cell r="O76">
            <v>0</v>
          </cell>
          <cell r="P76">
            <v>0</v>
          </cell>
          <cell r="Q76">
            <v>0.43217179568309694</v>
          </cell>
          <cell r="R76">
            <v>0.43217179568309694</v>
          </cell>
          <cell r="S76">
            <v>0.57622906091079595</v>
          </cell>
          <cell r="T76">
            <v>0.86434359136619388</v>
          </cell>
          <cell r="U76">
            <v>1.1524581218215917</v>
          </cell>
          <cell r="V76">
            <v>1.2965153870492907</v>
          </cell>
          <cell r="W76">
            <v>3.8895461611478721</v>
          </cell>
          <cell r="X76">
            <v>4.3217179568309687</v>
          </cell>
        </row>
        <row r="77">
          <cell r="A77" t="str">
            <v>Silokhera</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Silokhera 7 Acre</v>
          </cell>
          <cell r="D78">
            <v>0</v>
          </cell>
          <cell r="E78">
            <v>0</v>
          </cell>
          <cell r="F78">
            <v>0</v>
          </cell>
          <cell r="G78">
            <v>0</v>
          </cell>
          <cell r="H78">
            <v>0</v>
          </cell>
          <cell r="I78">
            <v>0</v>
          </cell>
          <cell r="J78">
            <v>0</v>
          </cell>
          <cell r="K78">
            <v>0</v>
          </cell>
          <cell r="L78">
            <v>0</v>
          </cell>
          <cell r="M78">
            <v>0</v>
          </cell>
          <cell r="N78">
            <v>0</v>
          </cell>
          <cell r="O78">
            <v>0</v>
          </cell>
          <cell r="P78">
            <v>0</v>
          </cell>
          <cell r="Q78">
            <v>0.4249</v>
          </cell>
          <cell r="R78">
            <v>0.4249</v>
          </cell>
          <cell r="S78">
            <v>1.2746999999999999</v>
          </cell>
          <cell r="T78">
            <v>1.2746999999999999</v>
          </cell>
          <cell r="U78">
            <v>1.2746999999999999</v>
          </cell>
          <cell r="V78">
            <v>1.2746999999999999</v>
          </cell>
          <cell r="W78">
            <v>5.0987999999999998</v>
          </cell>
          <cell r="X78">
            <v>5.5236999999999998</v>
          </cell>
        </row>
        <row r="79">
          <cell r="A79" t="str">
            <v>Sonepat</v>
          </cell>
          <cell r="D79">
            <v>0</v>
          </cell>
          <cell r="E79">
            <v>0</v>
          </cell>
          <cell r="F79">
            <v>0</v>
          </cell>
          <cell r="G79">
            <v>0</v>
          </cell>
          <cell r="H79">
            <v>0</v>
          </cell>
          <cell r="I79">
            <v>0</v>
          </cell>
          <cell r="J79">
            <v>0</v>
          </cell>
          <cell r="K79">
            <v>0</v>
          </cell>
          <cell r="L79">
            <v>0.1182</v>
          </cell>
          <cell r="M79">
            <v>0.1182</v>
          </cell>
          <cell r="N79">
            <v>0.1182</v>
          </cell>
          <cell r="O79">
            <v>0.1182</v>
          </cell>
          <cell r="P79">
            <v>0.1182</v>
          </cell>
          <cell r="Q79">
            <v>0.1182</v>
          </cell>
          <cell r="R79">
            <v>0.4728</v>
          </cell>
          <cell r="S79">
            <v>0.1182</v>
          </cell>
          <cell r="T79">
            <v>0.1182</v>
          </cell>
          <cell r="U79">
            <v>0.1182</v>
          </cell>
          <cell r="V79">
            <v>0.1182</v>
          </cell>
          <cell r="W79">
            <v>0.4728</v>
          </cell>
          <cell r="X79">
            <v>1.0638000000000001</v>
          </cell>
        </row>
        <row r="80">
          <cell r="A80" t="str">
            <v>Existing Buildings</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3">
          <cell r="A83" t="str">
            <v>Bhubaneswar</v>
          </cell>
        </row>
        <row r="84">
          <cell r="A84" t="str">
            <v>Kolkata</v>
          </cell>
        </row>
        <row r="85">
          <cell r="A85" t="str">
            <v>Gandhinagar</v>
          </cell>
        </row>
        <row r="86">
          <cell r="A86" t="str">
            <v>Nagpur</v>
          </cell>
        </row>
        <row r="87">
          <cell r="A87" t="str">
            <v>Pune</v>
          </cell>
        </row>
        <row r="88">
          <cell r="A88" t="str">
            <v>Chennai</v>
          </cell>
        </row>
        <row r="89">
          <cell r="A89" t="str">
            <v>Tidal Park</v>
          </cell>
        </row>
        <row r="90">
          <cell r="A90" t="str">
            <v>Rai Durg</v>
          </cell>
        </row>
        <row r="91">
          <cell r="A91" t="str">
            <v>Hyderabad</v>
          </cell>
        </row>
        <row r="92">
          <cell r="A92" t="str">
            <v>Delhi</v>
          </cell>
        </row>
        <row r="93">
          <cell r="A93" t="str">
            <v>Gurgaon</v>
          </cell>
        </row>
        <row r="94">
          <cell r="A94" t="str">
            <v>Gurgaon Non Sez</v>
          </cell>
        </row>
        <row r="95">
          <cell r="A95" t="str">
            <v>Noida, CSC</v>
          </cell>
        </row>
        <row r="96">
          <cell r="A96" t="str">
            <v>Noida, Sector 143</v>
          </cell>
        </row>
        <row r="97">
          <cell r="A97" t="str">
            <v>Silokhera</v>
          </cell>
        </row>
        <row r="98">
          <cell r="A98" t="str">
            <v>Silokhera 7 Acre</v>
          </cell>
        </row>
        <row r="99">
          <cell r="A99" t="str">
            <v>Sonepat</v>
          </cell>
        </row>
        <row r="100">
          <cell r="A100" t="str">
            <v>Existing Buildings</v>
          </cell>
        </row>
        <row r="101">
          <cell r="A101" t="str">
            <v>Construction Cost</v>
          </cell>
          <cell r="D101">
            <v>84.72699999999999</v>
          </cell>
          <cell r="E101">
            <v>182.8</v>
          </cell>
          <cell r="F101">
            <v>288.85999999999996</v>
          </cell>
          <cell r="G101">
            <v>293.00000000000006</v>
          </cell>
          <cell r="H101">
            <v>849.38699999999994</v>
          </cell>
          <cell r="I101">
            <v>476.13178473660878</v>
          </cell>
          <cell r="J101">
            <v>322.10570567802546</v>
          </cell>
          <cell r="K101">
            <v>548.48449591033182</v>
          </cell>
          <cell r="L101">
            <v>48.0022293514957</v>
          </cell>
          <cell r="M101">
            <v>1394.7242156764617</v>
          </cell>
          <cell r="N101">
            <v>191.65503590451067</v>
          </cell>
          <cell r="O101">
            <v>130.60827306737445</v>
          </cell>
          <cell r="P101">
            <v>71.717526384141706</v>
          </cell>
          <cell r="Q101">
            <v>57.880834998462319</v>
          </cell>
          <cell r="R101">
            <v>451.86167035448915</v>
          </cell>
          <cell r="S101">
            <v>59.883614023797691</v>
          </cell>
          <cell r="T101">
            <v>39.064383570928726</v>
          </cell>
          <cell r="U101">
            <v>7.9488437788237434</v>
          </cell>
          <cell r="V101">
            <v>0</v>
          </cell>
          <cell r="W101">
            <v>106.89684137355016</v>
          </cell>
          <cell r="X101">
            <v>2802.8697274045012</v>
          </cell>
        </row>
        <row r="102">
          <cell r="A102" t="str">
            <v>Bhubaneswar</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Kolkata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Gandhinagar</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Nagpur</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Pune</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Chennai</v>
          </cell>
          <cell r="D107">
            <v>53.05</v>
          </cell>
          <cell r="E107">
            <v>42.28</v>
          </cell>
          <cell r="F107">
            <v>89.710000000000008</v>
          </cell>
          <cell r="G107">
            <v>74.000000000000057</v>
          </cell>
          <cell r="H107">
            <v>259.04000000000008</v>
          </cell>
          <cell r="I107">
            <v>210.35794258989057</v>
          </cell>
          <cell r="J107">
            <v>108.330208220038</v>
          </cell>
          <cell r="K107">
            <v>97.691883943342987</v>
          </cell>
          <cell r="L107">
            <v>77.377767520565158</v>
          </cell>
          <cell r="M107">
            <v>493.75780227383672</v>
          </cell>
          <cell r="N107">
            <v>49.860979146406635</v>
          </cell>
          <cell r="O107">
            <v>22.858843556391889</v>
          </cell>
          <cell r="P107">
            <v>4.7077408059784602</v>
          </cell>
          <cell r="Q107">
            <v>0</v>
          </cell>
          <cell r="R107">
            <v>77.427563508776984</v>
          </cell>
          <cell r="S107">
            <v>0</v>
          </cell>
          <cell r="T107">
            <v>0</v>
          </cell>
          <cell r="U107">
            <v>0</v>
          </cell>
          <cell r="V107">
            <v>0</v>
          </cell>
          <cell r="W107">
            <v>0</v>
          </cell>
          <cell r="X107">
            <v>830.22536578261384</v>
          </cell>
        </row>
        <row r="108">
          <cell r="A108" t="str">
            <v>Tidal Park</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t="str">
            <v>Rai Durg</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t="str">
            <v>Hyderabad</v>
          </cell>
          <cell r="D110">
            <v>31.68</v>
          </cell>
          <cell r="E110">
            <v>40</v>
          </cell>
          <cell r="F110">
            <v>37.709999999999951</v>
          </cell>
          <cell r="G110">
            <v>18</v>
          </cell>
          <cell r="H110">
            <v>127.38999999999996</v>
          </cell>
          <cell r="I110">
            <v>176.85624435177346</v>
          </cell>
          <cell r="J110">
            <v>11.347276311306928</v>
          </cell>
          <cell r="K110">
            <v>51.556077661586244</v>
          </cell>
          <cell r="L110">
            <v>14.445760000000007</v>
          </cell>
          <cell r="M110">
            <v>254.20535832466663</v>
          </cell>
          <cell r="N110">
            <v>15.821546666666677</v>
          </cell>
          <cell r="O110">
            <v>26.139946666666674</v>
          </cell>
          <cell r="P110">
            <v>18.573120000000017</v>
          </cell>
          <cell r="Q110">
            <v>4.1273599999999533</v>
          </cell>
          <cell r="R110">
            <v>64.661973333333322</v>
          </cell>
          <cell r="S110">
            <v>0</v>
          </cell>
          <cell r="T110">
            <v>0</v>
          </cell>
          <cell r="U110">
            <v>0</v>
          </cell>
          <cell r="V110">
            <v>0</v>
          </cell>
          <cell r="W110">
            <v>0</v>
          </cell>
          <cell r="X110">
            <v>446.25733165799988</v>
          </cell>
        </row>
        <row r="111">
          <cell r="A111" t="str">
            <v>Delhi</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A112" t="str">
            <v>Gurgaon</v>
          </cell>
          <cell r="D112">
            <v>-3.0000000000000001E-3</v>
          </cell>
          <cell r="E112">
            <v>100.52</v>
          </cell>
          <cell r="F112">
            <v>57.86999999999999</v>
          </cell>
          <cell r="G112">
            <v>41</v>
          </cell>
          <cell r="H112">
            <v>199.387</v>
          </cell>
          <cell r="I112">
            <v>50.302341154408055</v>
          </cell>
          <cell r="J112">
            <v>58.118680193517804</v>
          </cell>
          <cell r="K112">
            <v>262.00423243793205</v>
          </cell>
          <cell r="L112">
            <v>-144.36562466145278</v>
          </cell>
          <cell r="M112">
            <v>226.05962912440509</v>
          </cell>
          <cell r="N112">
            <v>70.235315690470202</v>
          </cell>
          <cell r="O112">
            <v>66.152383884315896</v>
          </cell>
          <cell r="P112">
            <v>48.436665578163229</v>
          </cell>
          <cell r="Q112">
            <v>53.753474998462366</v>
          </cell>
          <cell r="R112">
            <v>238.57784015141169</v>
          </cell>
          <cell r="S112">
            <v>59.883614023797691</v>
          </cell>
          <cell r="T112">
            <v>39.064383570928726</v>
          </cell>
          <cell r="U112">
            <v>7.9488437788237434</v>
          </cell>
          <cell r="V112">
            <v>0</v>
          </cell>
          <cell r="W112">
            <v>106.89684137355016</v>
          </cell>
          <cell r="X112">
            <v>770.92131064936689</v>
          </cell>
        </row>
        <row r="113">
          <cell r="A113" t="str">
            <v>Gurgaon Non Sez</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A114" t="str">
            <v>Noida, CSC</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t="str">
            <v>Noida, Sector 143</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A116" t="str">
            <v>Silokhera</v>
          </cell>
          <cell r="D116">
            <v>0</v>
          </cell>
          <cell r="E116">
            <v>0</v>
          </cell>
          <cell r="F116">
            <v>103.57</v>
          </cell>
          <cell r="G116">
            <v>160</v>
          </cell>
          <cell r="H116">
            <v>263.57</v>
          </cell>
          <cell r="I116">
            <v>38.615256640536728</v>
          </cell>
          <cell r="J116">
            <v>144.30954095316272</v>
          </cell>
          <cell r="K116">
            <v>137.23230186747048</v>
          </cell>
          <cell r="L116">
            <v>100.54432649238332</v>
          </cell>
          <cell r="M116">
            <v>420.70142595355327</v>
          </cell>
          <cell r="N116">
            <v>55.737194400967169</v>
          </cell>
          <cell r="O116">
            <v>15.457098959999996</v>
          </cell>
          <cell r="P116">
            <v>0</v>
          </cell>
          <cell r="Q116">
            <v>0</v>
          </cell>
          <cell r="R116">
            <v>71.194293360967166</v>
          </cell>
          <cell r="S116">
            <v>0</v>
          </cell>
          <cell r="T116">
            <v>0</v>
          </cell>
          <cell r="U116">
            <v>0</v>
          </cell>
          <cell r="V116">
            <v>0</v>
          </cell>
          <cell r="W116">
            <v>0</v>
          </cell>
          <cell r="X116">
            <v>755.46571931452047</v>
          </cell>
        </row>
        <row r="117">
          <cell r="A117" t="str">
            <v>Silokhera 7 Acre</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Sonepat</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A119" t="str">
            <v>Existing Buildings</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1">
          <cell r="A121" t="str">
            <v>Bhubaneswar</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Kolkata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A123" t="str">
            <v>Gandhinagar</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A124" t="str">
            <v>Nagpur</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Pune</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A126" t="str">
            <v>Chennai</v>
          </cell>
          <cell r="D126">
            <v>0.53049999999999997</v>
          </cell>
          <cell r="E126">
            <v>0.42279999999999995</v>
          </cell>
          <cell r="F126">
            <v>0.89710000000000012</v>
          </cell>
          <cell r="G126">
            <v>0.74000000000000066</v>
          </cell>
          <cell r="H126">
            <v>2.5904000000000007</v>
          </cell>
          <cell r="I126">
            <v>2.1035794258989058</v>
          </cell>
          <cell r="J126">
            <v>1.08330208220038</v>
          </cell>
          <cell r="K126">
            <v>0.97691883943342983</v>
          </cell>
          <cell r="L126">
            <v>0.77377767520565155</v>
          </cell>
          <cell r="M126">
            <v>4.937578022738367</v>
          </cell>
          <cell r="N126">
            <v>0.49860979146406637</v>
          </cell>
          <cell r="O126">
            <v>0.22858843556391889</v>
          </cell>
          <cell r="P126">
            <v>4.7077408059784602E-2</v>
          </cell>
          <cell r="Q126">
            <v>0</v>
          </cell>
          <cell r="R126">
            <v>0.77427563508776986</v>
          </cell>
          <cell r="S126">
            <v>0</v>
          </cell>
          <cell r="T126">
            <v>0</v>
          </cell>
          <cell r="U126">
            <v>0</v>
          </cell>
          <cell r="V126">
            <v>0</v>
          </cell>
          <cell r="W126">
            <v>0</v>
          </cell>
          <cell r="X126">
            <v>8.302253657826137</v>
          </cell>
        </row>
        <row r="127">
          <cell r="A127" t="str">
            <v>Tidal Park</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A128" t="str">
            <v>Rai Durg</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A129" t="str">
            <v>Hyderabad</v>
          </cell>
          <cell r="D129">
            <v>0.31680000000000003</v>
          </cell>
          <cell r="E129">
            <v>0.4</v>
          </cell>
          <cell r="F129">
            <v>0.37709999999999955</v>
          </cell>
          <cell r="G129">
            <v>0.18</v>
          </cell>
          <cell r="H129">
            <v>1.2738999999999996</v>
          </cell>
          <cell r="I129">
            <v>1.7685624435177347</v>
          </cell>
          <cell r="J129">
            <v>0.11347276311306931</v>
          </cell>
          <cell r="K129">
            <v>0.51556077661586242</v>
          </cell>
          <cell r="L129">
            <v>0.14445760000000007</v>
          </cell>
          <cell r="M129">
            <v>2.5420535832466666</v>
          </cell>
          <cell r="N129">
            <v>0.15821546666666678</v>
          </cell>
          <cell r="O129">
            <v>0.26139946666666675</v>
          </cell>
          <cell r="P129">
            <v>0.18573120000000015</v>
          </cell>
          <cell r="Q129">
            <v>4.1273599999999536E-2</v>
          </cell>
          <cell r="R129">
            <v>0.64661973333333322</v>
          </cell>
          <cell r="S129">
            <v>0</v>
          </cell>
          <cell r="T129">
            <v>0</v>
          </cell>
          <cell r="U129">
            <v>0</v>
          </cell>
          <cell r="V129">
            <v>0</v>
          </cell>
          <cell r="W129">
            <v>0</v>
          </cell>
          <cell r="X129">
            <v>4.4625733165799994</v>
          </cell>
        </row>
        <row r="130">
          <cell r="A130" t="str">
            <v>Delhi</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A131" t="str">
            <v>Gurgaon</v>
          </cell>
          <cell r="D131">
            <v>-3.0000000000000001E-5</v>
          </cell>
          <cell r="E131">
            <v>1.0051999999999999</v>
          </cell>
          <cell r="F131">
            <v>0.57869999999999988</v>
          </cell>
          <cell r="G131">
            <v>0.41</v>
          </cell>
          <cell r="H131">
            <v>1.9938699999999996</v>
          </cell>
          <cell r="I131">
            <v>0.50302341154408059</v>
          </cell>
          <cell r="J131">
            <v>0.58118680193517802</v>
          </cell>
          <cell r="K131">
            <v>2.6200423243793205</v>
          </cell>
          <cell r="L131">
            <v>-1.4436562466145277</v>
          </cell>
          <cell r="M131">
            <v>2.2605962912440516</v>
          </cell>
          <cell r="N131">
            <v>0.70235315690470201</v>
          </cell>
          <cell r="O131">
            <v>0.66152383884315902</v>
          </cell>
          <cell r="P131">
            <v>0.48436665578163229</v>
          </cell>
          <cell r="Q131">
            <v>0.53753474998462369</v>
          </cell>
          <cell r="R131">
            <v>2.3857784015141168</v>
          </cell>
          <cell r="S131">
            <v>0.59883614023797693</v>
          </cell>
          <cell r="T131">
            <v>0.39064383570928729</v>
          </cell>
          <cell r="U131">
            <v>7.9488437788237443E-2</v>
          </cell>
          <cell r="V131">
            <v>0</v>
          </cell>
          <cell r="W131">
            <v>1.0689684137355018</v>
          </cell>
          <cell r="X131">
            <v>7.70921310649367</v>
          </cell>
        </row>
        <row r="132">
          <cell r="A132" t="str">
            <v>Gurgaon Non Sez</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A133" t="str">
            <v>Noida, CSC</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A134" t="str">
            <v>Noida, Sector 143</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A135" t="str">
            <v>Silokhera</v>
          </cell>
          <cell r="D135">
            <v>0</v>
          </cell>
          <cell r="E135">
            <v>0</v>
          </cell>
          <cell r="F135">
            <v>1.0357000000000001</v>
          </cell>
          <cell r="G135">
            <v>1.6</v>
          </cell>
          <cell r="H135">
            <v>2.6356999999999999</v>
          </cell>
          <cell r="I135">
            <v>0.38615256640536766</v>
          </cell>
          <cell r="J135">
            <v>1.4430954095316273</v>
          </cell>
          <cell r="K135">
            <v>1.3723230186747046</v>
          </cell>
          <cell r="L135">
            <v>1.0054432649238334</v>
          </cell>
          <cell r="M135">
            <v>4.2070142595355327</v>
          </cell>
          <cell r="N135">
            <v>0.55737194400967172</v>
          </cell>
          <cell r="O135">
            <v>0.15457098959999996</v>
          </cell>
          <cell r="P135">
            <v>0</v>
          </cell>
          <cell r="Q135">
            <v>0</v>
          </cell>
          <cell r="R135">
            <v>0.71194293360967165</v>
          </cell>
          <cell r="S135">
            <v>0</v>
          </cell>
          <cell r="T135">
            <v>0</v>
          </cell>
          <cell r="U135">
            <v>0</v>
          </cell>
          <cell r="V135">
            <v>0</v>
          </cell>
          <cell r="W135">
            <v>0</v>
          </cell>
          <cell r="X135">
            <v>7.5546571931452045</v>
          </cell>
        </row>
        <row r="136">
          <cell r="A136" t="str">
            <v>Silokhera 7 Acre</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Sonepat</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A138" t="str">
            <v>Existing Buildings</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row>
        <row r="140">
          <cell r="A140" t="str">
            <v>Bhubaneswar</v>
          </cell>
          <cell r="D140">
            <v>0</v>
          </cell>
          <cell r="E140">
            <v>0</v>
          </cell>
          <cell r="F140">
            <v>0</v>
          </cell>
          <cell r="G140">
            <v>0</v>
          </cell>
          <cell r="H140">
            <v>0</v>
          </cell>
          <cell r="I140">
            <v>0</v>
          </cell>
          <cell r="J140">
            <v>0</v>
          </cell>
          <cell r="K140">
            <v>0</v>
          </cell>
          <cell r="L140">
            <v>0</v>
          </cell>
          <cell r="M140">
            <v>0</v>
          </cell>
          <cell r="N140">
            <v>3.0305399999999998</v>
          </cell>
          <cell r="O140">
            <v>0</v>
          </cell>
          <cell r="P140">
            <v>0</v>
          </cell>
          <cell r="Q140">
            <v>0</v>
          </cell>
          <cell r="R140">
            <v>3.0305399999999998</v>
          </cell>
          <cell r="S140">
            <v>0</v>
          </cell>
          <cell r="T140">
            <v>0</v>
          </cell>
          <cell r="U140">
            <v>0</v>
          </cell>
          <cell r="V140">
            <v>0</v>
          </cell>
          <cell r="W140">
            <v>0</v>
          </cell>
          <cell r="X140">
            <v>3.0305399999999998</v>
          </cell>
        </row>
        <row r="141">
          <cell r="A141" t="str">
            <v>Kolkata</v>
          </cell>
          <cell r="D141">
            <v>0</v>
          </cell>
          <cell r="E141">
            <v>0</v>
          </cell>
          <cell r="F141">
            <v>0</v>
          </cell>
          <cell r="G141">
            <v>0</v>
          </cell>
          <cell r="H141">
            <v>0</v>
          </cell>
          <cell r="I141">
            <v>0</v>
          </cell>
          <cell r="J141">
            <v>0.81831669711895427</v>
          </cell>
          <cell r="K141">
            <v>3.5379974923295854</v>
          </cell>
          <cell r="L141">
            <v>0</v>
          </cell>
          <cell r="M141">
            <v>4.3563141894485398</v>
          </cell>
          <cell r="N141">
            <v>4.5964103722313361</v>
          </cell>
          <cell r="O141">
            <v>4.5000232886582001</v>
          </cell>
          <cell r="P141">
            <v>8.762425899661924</v>
          </cell>
          <cell r="Q141">
            <v>0</v>
          </cell>
          <cell r="R141">
            <v>17.858859560551458</v>
          </cell>
          <cell r="S141">
            <v>0</v>
          </cell>
          <cell r="T141">
            <v>5.2552500000000002</v>
          </cell>
          <cell r="U141">
            <v>0</v>
          </cell>
          <cell r="V141">
            <v>0</v>
          </cell>
          <cell r="W141">
            <v>5.2552500000000002</v>
          </cell>
          <cell r="X141">
            <v>27.470423749999998</v>
          </cell>
        </row>
        <row r="142">
          <cell r="A142" t="str">
            <v>Gandhinagar</v>
          </cell>
          <cell r="D142">
            <v>0</v>
          </cell>
          <cell r="E142">
            <v>0</v>
          </cell>
          <cell r="F142">
            <v>0</v>
          </cell>
          <cell r="G142">
            <v>0</v>
          </cell>
          <cell r="H142">
            <v>0</v>
          </cell>
          <cell r="I142">
            <v>0</v>
          </cell>
          <cell r="J142">
            <v>0</v>
          </cell>
          <cell r="K142">
            <v>0</v>
          </cell>
          <cell r="L142">
            <v>0</v>
          </cell>
          <cell r="M142">
            <v>0</v>
          </cell>
          <cell r="N142">
            <v>0</v>
          </cell>
          <cell r="O142">
            <v>0</v>
          </cell>
          <cell r="P142">
            <v>3.1811889999999998</v>
          </cell>
          <cell r="Q142">
            <v>0</v>
          </cell>
          <cell r="R142">
            <v>3.1811889999999998</v>
          </cell>
          <cell r="S142">
            <v>0</v>
          </cell>
          <cell r="T142">
            <v>0</v>
          </cell>
          <cell r="U142">
            <v>0</v>
          </cell>
          <cell r="V142">
            <v>0</v>
          </cell>
          <cell r="W142">
            <v>0</v>
          </cell>
          <cell r="X142">
            <v>3.1811889999999998</v>
          </cell>
        </row>
        <row r="143">
          <cell r="A143" t="str">
            <v>Nagpur</v>
          </cell>
          <cell r="D143">
            <v>0</v>
          </cell>
          <cell r="E143">
            <v>0</v>
          </cell>
          <cell r="F143">
            <v>0</v>
          </cell>
          <cell r="G143">
            <v>0</v>
          </cell>
          <cell r="H143">
            <v>0</v>
          </cell>
          <cell r="I143">
            <v>0</v>
          </cell>
          <cell r="J143">
            <v>0</v>
          </cell>
          <cell r="K143">
            <v>0</v>
          </cell>
          <cell r="L143">
            <v>0</v>
          </cell>
          <cell r="M143">
            <v>0</v>
          </cell>
          <cell r="N143">
            <v>0</v>
          </cell>
          <cell r="O143">
            <v>5.7428699999999999</v>
          </cell>
          <cell r="P143">
            <v>0</v>
          </cell>
          <cell r="Q143">
            <v>0</v>
          </cell>
          <cell r="R143">
            <v>5.7428699999999999</v>
          </cell>
          <cell r="S143">
            <v>0</v>
          </cell>
          <cell r="T143">
            <v>0</v>
          </cell>
          <cell r="U143">
            <v>0</v>
          </cell>
          <cell r="V143">
            <v>0</v>
          </cell>
          <cell r="W143">
            <v>0</v>
          </cell>
          <cell r="X143">
            <v>5.7428699999999999</v>
          </cell>
        </row>
        <row r="144">
          <cell r="A144" t="str">
            <v>Pune</v>
          </cell>
          <cell r="D144">
            <v>0</v>
          </cell>
          <cell r="E144">
            <v>0</v>
          </cell>
          <cell r="F144">
            <v>0</v>
          </cell>
          <cell r="G144">
            <v>1.7267230117500001</v>
          </cell>
          <cell r="H144">
            <v>1.7267230117500001</v>
          </cell>
          <cell r="I144">
            <v>0</v>
          </cell>
          <cell r="J144">
            <v>4.2991407432499997</v>
          </cell>
          <cell r="K144">
            <v>0</v>
          </cell>
          <cell r="L144">
            <v>0</v>
          </cell>
          <cell r="M144">
            <v>4.2991407432499997</v>
          </cell>
          <cell r="N144">
            <v>2.9315448000000002</v>
          </cell>
          <cell r="O144">
            <v>3.2969175750000002</v>
          </cell>
          <cell r="P144">
            <v>3.7688706000000005</v>
          </cell>
          <cell r="Q144">
            <v>3.9138921000000004</v>
          </cell>
          <cell r="R144">
            <v>13.911225075000001</v>
          </cell>
          <cell r="S144">
            <v>0</v>
          </cell>
          <cell r="T144">
            <v>0</v>
          </cell>
          <cell r="U144">
            <v>0</v>
          </cell>
          <cell r="V144">
            <v>0</v>
          </cell>
          <cell r="W144">
            <v>0</v>
          </cell>
          <cell r="X144">
            <v>19.93708883</v>
          </cell>
        </row>
        <row r="145">
          <cell r="A145" t="str">
            <v>Chennai</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A146" t="str">
            <v>Tidal Park</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10.000004166666669</v>
          </cell>
          <cell r="U146">
            <v>0</v>
          </cell>
          <cell r="V146">
            <v>0</v>
          </cell>
          <cell r="W146">
            <v>10.000004166666669</v>
          </cell>
          <cell r="X146">
            <v>10.000004166666669</v>
          </cell>
        </row>
        <row r="147">
          <cell r="A147" t="str">
            <v>Rai Durg</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5.6039788750000001</v>
          </cell>
          <cell r="V147">
            <v>5.6039788750000001</v>
          </cell>
          <cell r="W147">
            <v>11.20795775</v>
          </cell>
          <cell r="X147">
            <v>11.20795775</v>
          </cell>
        </row>
        <row r="148">
          <cell r="A148" t="str">
            <v>Hyderabad</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t="str">
            <v>Delhi</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15.625</v>
          </cell>
          <cell r="T149">
            <v>0</v>
          </cell>
          <cell r="U149">
            <v>0</v>
          </cell>
          <cell r="V149">
            <v>0</v>
          </cell>
          <cell r="W149">
            <v>15.625</v>
          </cell>
          <cell r="X149">
            <v>15.625</v>
          </cell>
        </row>
        <row r="150">
          <cell r="A150" t="str">
            <v>Gurgaon</v>
          </cell>
          <cell r="D150">
            <v>0</v>
          </cell>
          <cell r="E150">
            <v>0</v>
          </cell>
          <cell r="F150">
            <v>0</v>
          </cell>
          <cell r="G150">
            <v>0</v>
          </cell>
          <cell r="H150">
            <v>0</v>
          </cell>
          <cell r="I150">
            <v>5.1638624999999996</v>
          </cell>
          <cell r="J150">
            <v>0</v>
          </cell>
          <cell r="K150">
            <v>26.461446475000002</v>
          </cell>
          <cell r="L150">
            <v>0</v>
          </cell>
          <cell r="M150">
            <v>31.625308975000003</v>
          </cell>
          <cell r="N150">
            <v>13.156959375</v>
          </cell>
          <cell r="O150">
            <v>10.049206657999999</v>
          </cell>
          <cell r="P150">
            <v>15.450360252666666</v>
          </cell>
          <cell r="Q150">
            <v>17.814788833666668</v>
          </cell>
          <cell r="R150">
            <v>56.471315119333333</v>
          </cell>
          <cell r="S150">
            <v>10.277913341666666</v>
          </cell>
          <cell r="T150">
            <v>0.92711250000000001</v>
          </cell>
          <cell r="U150">
            <v>0</v>
          </cell>
          <cell r="V150">
            <v>0</v>
          </cell>
          <cell r="W150">
            <v>11.205025841666666</v>
          </cell>
          <cell r="X150">
            <v>99.301649936000004</v>
          </cell>
        </row>
        <row r="151">
          <cell r="A151" t="str">
            <v>Gurgaon Non Sez</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A152" t="str">
            <v>Noida, CSC</v>
          </cell>
          <cell r="D152">
            <v>0</v>
          </cell>
          <cell r="E152">
            <v>0</v>
          </cell>
          <cell r="F152">
            <v>1.4823415499999999</v>
          </cell>
          <cell r="G152">
            <v>1.8328969500000001</v>
          </cell>
          <cell r="H152">
            <v>3.3152385</v>
          </cell>
          <cell r="I152">
            <v>0</v>
          </cell>
          <cell r="J152">
            <v>1.9325063999999998</v>
          </cell>
          <cell r="K152">
            <v>2.0033182499999995</v>
          </cell>
          <cell r="L152">
            <v>0</v>
          </cell>
          <cell r="M152">
            <v>3.9358246499999994</v>
          </cell>
          <cell r="N152">
            <v>0</v>
          </cell>
          <cell r="O152">
            <v>0</v>
          </cell>
          <cell r="P152">
            <v>0</v>
          </cell>
          <cell r="Q152">
            <v>0</v>
          </cell>
          <cell r="R152">
            <v>0</v>
          </cell>
          <cell r="S152">
            <v>0</v>
          </cell>
          <cell r="T152">
            <v>0</v>
          </cell>
          <cell r="U152">
            <v>0</v>
          </cell>
          <cell r="V152">
            <v>0</v>
          </cell>
          <cell r="W152">
            <v>0</v>
          </cell>
          <cell r="X152">
            <v>7.2510631499999993</v>
          </cell>
        </row>
        <row r="153">
          <cell r="A153" t="str">
            <v>Noida, Sector 143</v>
          </cell>
          <cell r="D153">
            <v>0</v>
          </cell>
          <cell r="E153">
            <v>0</v>
          </cell>
          <cell r="F153">
            <v>0</v>
          </cell>
          <cell r="G153">
            <v>0</v>
          </cell>
          <cell r="H153">
            <v>0</v>
          </cell>
          <cell r="I153">
            <v>0</v>
          </cell>
          <cell r="J153">
            <v>0</v>
          </cell>
          <cell r="K153">
            <v>0</v>
          </cell>
          <cell r="L153">
            <v>0</v>
          </cell>
          <cell r="M153">
            <v>0</v>
          </cell>
          <cell r="N153">
            <v>0</v>
          </cell>
          <cell r="O153">
            <v>0</v>
          </cell>
          <cell r="P153">
            <v>0</v>
          </cell>
          <cell r="Q153">
            <v>3.75</v>
          </cell>
          <cell r="R153">
            <v>3.75</v>
          </cell>
          <cell r="S153">
            <v>3.75</v>
          </cell>
          <cell r="T153">
            <v>0</v>
          </cell>
          <cell r="U153">
            <v>3.75</v>
          </cell>
          <cell r="V153">
            <v>0</v>
          </cell>
          <cell r="W153">
            <v>7.5</v>
          </cell>
          <cell r="X153">
            <v>11.25</v>
          </cell>
        </row>
        <row r="154">
          <cell r="A154" t="str">
            <v>Silokhera</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t="str">
            <v>Silokhera 7 Acre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9.8509449999999994</v>
          </cell>
          <cell r="R155">
            <v>9.8509449999999994</v>
          </cell>
          <cell r="S155">
            <v>0</v>
          </cell>
          <cell r="T155">
            <v>0</v>
          </cell>
          <cell r="U155">
            <v>0</v>
          </cell>
          <cell r="V155">
            <v>0</v>
          </cell>
          <cell r="W155">
            <v>0</v>
          </cell>
          <cell r="X155">
            <v>9.8509449999999994</v>
          </cell>
        </row>
        <row r="156">
          <cell r="A156" t="str">
            <v>Sonepat</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A157" t="str">
            <v>Existing Buildings</v>
          </cell>
          <cell r="D157">
            <v>2.5</v>
          </cell>
          <cell r="E157">
            <v>2.5</v>
          </cell>
          <cell r="F157">
            <v>2.5</v>
          </cell>
          <cell r="G157">
            <v>2.5</v>
          </cell>
          <cell r="H157">
            <v>10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10</v>
          </cell>
        </row>
        <row r="159">
          <cell r="A159" t="str">
            <v>Bhubaneswar</v>
          </cell>
          <cell r="D159">
            <v>0</v>
          </cell>
          <cell r="E159">
            <v>0</v>
          </cell>
          <cell r="F159">
            <v>0</v>
          </cell>
          <cell r="G159">
            <v>0</v>
          </cell>
          <cell r="H159">
            <v>0</v>
          </cell>
          <cell r="I159">
            <v>0</v>
          </cell>
          <cell r="J159">
            <v>0</v>
          </cell>
          <cell r="K159">
            <v>0</v>
          </cell>
          <cell r="L159">
            <v>0</v>
          </cell>
          <cell r="M159">
            <v>0</v>
          </cell>
          <cell r="N159">
            <v>-1.6034876666666664</v>
          </cell>
          <cell r="O159">
            <v>4.2811570000000003</v>
          </cell>
          <cell r="P159">
            <v>4.2811570000000003</v>
          </cell>
          <cell r="Q159">
            <v>4.2811570000000003</v>
          </cell>
          <cell r="R159">
            <v>11.239983333333335</v>
          </cell>
          <cell r="S159">
            <v>4.2811570000000003</v>
          </cell>
          <cell r="T159">
            <v>4.2811570000000003</v>
          </cell>
          <cell r="U159">
            <v>4.2811570000000003</v>
          </cell>
          <cell r="V159">
            <v>4.2811570000000003</v>
          </cell>
          <cell r="W159">
            <v>17.124628000000001</v>
          </cell>
          <cell r="X159">
            <v>28.364611333333336</v>
          </cell>
        </row>
        <row r="160">
          <cell r="A160" t="str">
            <v>Kolkata</v>
          </cell>
          <cell r="D160">
            <v>0</v>
          </cell>
          <cell r="E160">
            <v>0</v>
          </cell>
          <cell r="F160">
            <v>0</v>
          </cell>
          <cell r="G160">
            <v>0</v>
          </cell>
          <cell r="H160">
            <v>0</v>
          </cell>
          <cell r="I160">
            <v>0</v>
          </cell>
          <cell r="J160">
            <v>0.24365264588550067</v>
          </cell>
          <cell r="K160">
            <v>-0.20255037251602281</v>
          </cell>
          <cell r="L160">
            <v>7.8824026734317778</v>
          </cell>
          <cell r="M160">
            <v>7.9235049468012555</v>
          </cell>
          <cell r="N160">
            <v>9.2509806657451517</v>
          </cell>
          <cell r="O160">
            <v>11.294001417400098</v>
          </cell>
          <cell r="P160">
            <v>18.328455533649745</v>
          </cell>
          <cell r="Q160">
            <v>31.058724599999998</v>
          </cell>
          <cell r="R160">
            <v>69.932162216794993</v>
          </cell>
          <cell r="S160">
            <v>31.058724599999998</v>
          </cell>
          <cell r="T160">
            <v>32.972480849999997</v>
          </cell>
          <cell r="U160">
            <v>38.22773085</v>
          </cell>
          <cell r="V160">
            <v>38.22773085</v>
          </cell>
          <cell r="W160">
            <v>140.48666714999999</v>
          </cell>
          <cell r="X160">
            <v>218.34233431359624</v>
          </cell>
        </row>
        <row r="161">
          <cell r="A161" t="str">
            <v>Gandhinagar</v>
          </cell>
          <cell r="D161">
            <v>0</v>
          </cell>
          <cell r="E161">
            <v>0</v>
          </cell>
          <cell r="F161">
            <v>0</v>
          </cell>
          <cell r="G161">
            <v>0</v>
          </cell>
          <cell r="H161">
            <v>0</v>
          </cell>
          <cell r="I161">
            <v>0</v>
          </cell>
          <cell r="J161">
            <v>0</v>
          </cell>
          <cell r="K161">
            <v>0</v>
          </cell>
          <cell r="L161">
            <v>0</v>
          </cell>
          <cell r="M161">
            <v>0</v>
          </cell>
          <cell r="N161">
            <v>0</v>
          </cell>
          <cell r="O161">
            <v>0</v>
          </cell>
          <cell r="P161">
            <v>-5.8757549999999936E-2</v>
          </cell>
          <cell r="Q161">
            <v>4.6858731000000002</v>
          </cell>
          <cell r="R161">
            <v>4.6271155500000001</v>
          </cell>
          <cell r="S161">
            <v>4.6858731000000002</v>
          </cell>
          <cell r="T161">
            <v>4.6858731000000002</v>
          </cell>
          <cell r="U161">
            <v>4.6858731000000002</v>
          </cell>
          <cell r="V161">
            <v>4.6858731000000002</v>
          </cell>
          <cell r="W161">
            <v>18.743492400000001</v>
          </cell>
          <cell r="X161">
            <v>23.37060795</v>
          </cell>
        </row>
        <row r="162">
          <cell r="A162" t="str">
            <v>Nagpur</v>
          </cell>
          <cell r="D162">
            <v>0</v>
          </cell>
          <cell r="E162">
            <v>0</v>
          </cell>
          <cell r="F162">
            <v>0</v>
          </cell>
          <cell r="G162">
            <v>0</v>
          </cell>
          <cell r="H162">
            <v>0</v>
          </cell>
          <cell r="I162">
            <v>0</v>
          </cell>
          <cell r="J162">
            <v>0</v>
          </cell>
          <cell r="K162">
            <v>0</v>
          </cell>
          <cell r="L162">
            <v>0</v>
          </cell>
          <cell r="M162">
            <v>0</v>
          </cell>
          <cell r="N162">
            <v>0</v>
          </cell>
          <cell r="O162">
            <v>5.9527499999999733E-2</v>
          </cell>
          <cell r="P162">
            <v>8.7035962500000004</v>
          </cell>
          <cell r="Q162">
            <v>8.7035962500000004</v>
          </cell>
          <cell r="R162">
            <v>17.466720000000002</v>
          </cell>
          <cell r="S162">
            <v>8.7035962500000004</v>
          </cell>
          <cell r="T162">
            <v>8.7035962500000004</v>
          </cell>
          <cell r="U162">
            <v>8.7035962500000004</v>
          </cell>
          <cell r="V162">
            <v>8.7035962500000004</v>
          </cell>
          <cell r="W162">
            <v>34.814385000000001</v>
          </cell>
          <cell r="X162">
            <v>52.281105000000004</v>
          </cell>
        </row>
        <row r="163">
          <cell r="A163" t="str">
            <v>Pune</v>
          </cell>
          <cell r="D163">
            <v>0</v>
          </cell>
          <cell r="E163">
            <v>0</v>
          </cell>
          <cell r="F163">
            <v>0</v>
          </cell>
          <cell r="G163">
            <v>-0.96498302055000007</v>
          </cell>
          <cell r="H163">
            <v>-0.96498302055000007</v>
          </cell>
          <cell r="I163">
            <v>2.2852199736000003</v>
          </cell>
          <cell r="J163">
            <v>4.1310142765000011</v>
          </cell>
          <cell r="K163">
            <v>8.4301550197499999</v>
          </cell>
          <cell r="L163">
            <v>8.4301550197499999</v>
          </cell>
          <cell r="M163">
            <v>23.2765442896</v>
          </cell>
          <cell r="N163">
            <v>6.7842146115000004</v>
          </cell>
          <cell r="O163">
            <v>12.9068223465</v>
          </cell>
          <cell r="P163">
            <v>16.046061803250002</v>
          </cell>
          <cell r="Q163">
            <v>22.639463094750003</v>
          </cell>
          <cell r="R163">
            <v>58.376561856000009</v>
          </cell>
          <cell r="S163">
            <v>28.269759972000003</v>
          </cell>
          <cell r="T163">
            <v>28.269759972000003</v>
          </cell>
          <cell r="U163">
            <v>28.269759972000003</v>
          </cell>
          <cell r="V163">
            <v>28.373363352705006</v>
          </cell>
          <cell r="W163">
            <v>113.18264326870502</v>
          </cell>
          <cell r="X163">
            <v>193.87076639375505</v>
          </cell>
        </row>
        <row r="164">
          <cell r="A164" t="str">
            <v>Chennai</v>
          </cell>
          <cell r="D164">
            <v>287.80949999999996</v>
          </cell>
          <cell r="E164">
            <v>184.14719999999997</v>
          </cell>
          <cell r="F164">
            <v>502.12290000000002</v>
          </cell>
          <cell r="G164">
            <v>249.99999999999994</v>
          </cell>
          <cell r="H164">
            <v>1224.0796</v>
          </cell>
          <cell r="I164">
            <v>449.66480453766928</v>
          </cell>
          <cell r="J164">
            <v>494.83327414183964</v>
          </cell>
          <cell r="K164">
            <v>342.52653747725606</v>
          </cell>
          <cell r="L164">
            <v>271.30133760047499</v>
          </cell>
          <cell r="M164">
            <v>1558.3259537572399</v>
          </cell>
          <cell r="N164">
            <v>174.82218432955193</v>
          </cell>
          <cell r="O164">
            <v>80.147502720350502</v>
          </cell>
          <cell r="P164">
            <v>16.506244864182769</v>
          </cell>
          <cell r="Q164">
            <v>0</v>
          </cell>
          <cell r="R164">
            <v>271.47593191408521</v>
          </cell>
          <cell r="S164">
            <v>0</v>
          </cell>
          <cell r="T164">
            <v>0</v>
          </cell>
          <cell r="U164">
            <v>0</v>
          </cell>
          <cell r="V164">
            <v>0</v>
          </cell>
          <cell r="W164">
            <v>0</v>
          </cell>
          <cell r="X164">
            <v>3053.8814856713252</v>
          </cell>
        </row>
        <row r="165">
          <cell r="A165" t="str">
            <v>Tidal Park</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3.413751333333332</v>
          </cell>
          <cell r="U165">
            <v>13.413755500000001</v>
          </cell>
          <cell r="V165">
            <v>13.413755500000001</v>
          </cell>
          <cell r="W165">
            <v>30.241262333333331</v>
          </cell>
          <cell r="X165">
            <v>30.241262333333331</v>
          </cell>
        </row>
        <row r="166">
          <cell r="A166" t="str">
            <v>Rai Durg</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2.0927489000000001</v>
          </cell>
          <cell r="V166">
            <v>9.7894766749999995</v>
          </cell>
          <cell r="W166">
            <v>11.882225575</v>
          </cell>
          <cell r="X166">
            <v>11.882225575</v>
          </cell>
        </row>
        <row r="167">
          <cell r="A167" t="str">
            <v>Hyderabad</v>
          </cell>
          <cell r="D167">
            <v>75.833200000000005</v>
          </cell>
          <cell r="E167">
            <v>129.76</v>
          </cell>
          <cell r="F167">
            <v>245.83290000000005</v>
          </cell>
          <cell r="G167">
            <v>-15.18</v>
          </cell>
          <cell r="H167">
            <v>436.24610000000001</v>
          </cell>
          <cell r="I167">
            <v>119.7740083854559</v>
          </cell>
          <cell r="J167">
            <v>452.29288237485019</v>
          </cell>
          <cell r="K167">
            <v>160.19191904604332</v>
          </cell>
          <cell r="L167">
            <v>44.884989732312036</v>
          </cell>
          <cell r="M167">
            <v>777.1437995386616</v>
          </cell>
          <cell r="N167">
            <v>49.159750659198494</v>
          </cell>
          <cell r="O167">
            <v>81.220457610850474</v>
          </cell>
          <cell r="P167">
            <v>57.709272512972078</v>
          </cell>
          <cell r="Q167">
            <v>12.824282780660564</v>
          </cell>
          <cell r="R167">
            <v>200.91376356368158</v>
          </cell>
          <cell r="S167">
            <v>0</v>
          </cell>
          <cell r="T167">
            <v>0</v>
          </cell>
          <cell r="U167">
            <v>0</v>
          </cell>
          <cell r="V167">
            <v>0</v>
          </cell>
          <cell r="W167">
            <v>0</v>
          </cell>
          <cell r="X167">
            <v>1414.3036631023433</v>
          </cell>
        </row>
        <row r="168">
          <cell r="A168" t="str">
            <v>Delhi</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-2.1359375000000007</v>
          </cell>
          <cell r="T168">
            <v>20.233593749999997</v>
          </cell>
          <cell r="U168">
            <v>20.233593749999997</v>
          </cell>
          <cell r="V168">
            <v>20.233593749999997</v>
          </cell>
          <cell r="W168">
            <v>58.564843749999994</v>
          </cell>
          <cell r="X168">
            <v>58.564843749999994</v>
          </cell>
        </row>
        <row r="169">
          <cell r="A169" t="str">
            <v>Gurgaon</v>
          </cell>
          <cell r="D169">
            <v>3.0000000000000001E-5</v>
          </cell>
          <cell r="E169">
            <v>496.57480000000004</v>
          </cell>
          <cell r="F169">
            <v>415.4513</v>
          </cell>
          <cell r="G169">
            <v>324.58999999999997</v>
          </cell>
          <cell r="H169">
            <v>1236.6161299999999</v>
          </cell>
          <cell r="I169">
            <v>-41.332590487797376</v>
          </cell>
          <cell r="J169">
            <v>284.96218105117885</v>
          </cell>
          <cell r="K169">
            <v>52.452655384135163</v>
          </cell>
          <cell r="L169">
            <v>856.38704933281065</v>
          </cell>
          <cell r="M169">
            <v>1152.4692952803273</v>
          </cell>
          <cell r="N169">
            <v>425.60530609706342</v>
          </cell>
          <cell r="O169">
            <v>416.69520087514428</v>
          </cell>
          <cell r="P169">
            <v>341.86001769654899</v>
          </cell>
          <cell r="Q169">
            <v>392.87532071991916</v>
          </cell>
          <cell r="R169">
            <v>1577.0358453886761</v>
          </cell>
          <cell r="S169">
            <v>450.3053860562099</v>
          </cell>
          <cell r="T169">
            <v>346.43133554458427</v>
          </cell>
          <cell r="U169">
            <v>176.39687080047648</v>
          </cell>
          <cell r="V169">
            <v>132.72265274820001</v>
          </cell>
          <cell r="W169">
            <v>1105.8562451494706</v>
          </cell>
          <cell r="X169">
            <v>5071.9775158184739</v>
          </cell>
        </row>
        <row r="170">
          <cell r="A170" t="str">
            <v>Gurgaon Non Sez</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row>
        <row r="171">
          <cell r="A171" t="str">
            <v>Noida, CSC</v>
          </cell>
          <cell r="D171">
            <v>0</v>
          </cell>
          <cell r="E171">
            <v>0</v>
          </cell>
          <cell r="F171">
            <v>-0.79274359524999993</v>
          </cell>
          <cell r="G171">
            <v>1.0885761357499999</v>
          </cell>
          <cell r="H171">
            <v>0.29583254049999996</v>
          </cell>
          <cell r="I171">
            <v>4.6268315287500004</v>
          </cell>
          <cell r="J171">
            <v>4.5083354397500006</v>
          </cell>
          <cell r="K171">
            <v>6.3841924662499991</v>
          </cell>
          <cell r="L171">
            <v>10.253423127750001</v>
          </cell>
          <cell r="M171">
            <v>25.772782562500002</v>
          </cell>
          <cell r="N171">
            <v>10.253423127750001</v>
          </cell>
          <cell r="O171">
            <v>10.253423127750001</v>
          </cell>
          <cell r="P171">
            <v>10.253423127750001</v>
          </cell>
          <cell r="Q171">
            <v>10.253423127750001</v>
          </cell>
          <cell r="R171">
            <v>41.013692511000002</v>
          </cell>
          <cell r="S171">
            <v>10.253423127750001</v>
          </cell>
          <cell r="T171">
            <v>10.253423127750001</v>
          </cell>
          <cell r="U171">
            <v>10.34236362075</v>
          </cell>
          <cell r="V171">
            <v>10.63021842375</v>
          </cell>
          <cell r="W171">
            <v>41.479428300000002</v>
          </cell>
          <cell r="X171">
            <v>108.561735914</v>
          </cell>
        </row>
        <row r="172">
          <cell r="A172" t="str">
            <v>Noida, Sector 143</v>
          </cell>
          <cell r="D172">
            <v>0</v>
          </cell>
          <cell r="E172">
            <v>0</v>
          </cell>
          <cell r="F172">
            <v>0</v>
          </cell>
          <cell r="G172">
            <v>0</v>
          </cell>
          <cell r="H172">
            <v>0</v>
          </cell>
          <cell r="I172">
            <v>0</v>
          </cell>
          <cell r="J172">
            <v>0</v>
          </cell>
          <cell r="K172">
            <v>0</v>
          </cell>
          <cell r="L172">
            <v>0</v>
          </cell>
          <cell r="M172">
            <v>0</v>
          </cell>
          <cell r="N172">
            <v>0</v>
          </cell>
          <cell r="O172">
            <v>0</v>
          </cell>
          <cell r="P172">
            <v>0</v>
          </cell>
          <cell r="Q172">
            <v>1.615765545683097</v>
          </cell>
          <cell r="R172">
            <v>1.615765545683097</v>
          </cell>
          <cell r="S172">
            <v>3.4043540609107961</v>
          </cell>
          <cell r="T172">
            <v>10.731531091366193</v>
          </cell>
          <cell r="U172">
            <v>10.558708121821592</v>
          </cell>
          <cell r="V172">
            <v>16.09729663704929</v>
          </cell>
          <cell r="W172">
            <v>40.791889911147869</v>
          </cell>
          <cell r="X172">
            <v>42.407655456830966</v>
          </cell>
        </row>
        <row r="173">
          <cell r="A173" t="str">
            <v>Silokhera</v>
          </cell>
          <cell r="D173">
            <v>0</v>
          </cell>
          <cell r="E173">
            <v>0</v>
          </cell>
          <cell r="F173">
            <v>541.86429999999996</v>
          </cell>
          <cell r="G173">
            <v>405.65</v>
          </cell>
          <cell r="H173">
            <v>947.51429999999993</v>
          </cell>
          <cell r="I173">
            <v>94.042921057079013</v>
          </cell>
          <cell r="J173">
            <v>522.08444639396646</v>
          </cell>
          <cell r="K173">
            <v>485.12910387605808</v>
          </cell>
          <cell r="L173">
            <v>362.24528801342058</v>
          </cell>
          <cell r="M173">
            <v>1463.5017593405241</v>
          </cell>
          <cell r="N173">
            <v>212.25565375702382</v>
          </cell>
          <cell r="O173">
            <v>61.107311294786101</v>
          </cell>
          <cell r="P173">
            <v>0</v>
          </cell>
          <cell r="Q173">
            <v>0</v>
          </cell>
          <cell r="R173">
            <v>273.36296505180991</v>
          </cell>
          <cell r="S173">
            <v>0</v>
          </cell>
          <cell r="T173">
            <v>0</v>
          </cell>
          <cell r="U173">
            <v>0</v>
          </cell>
          <cell r="V173">
            <v>0</v>
          </cell>
          <cell r="W173">
            <v>0</v>
          </cell>
          <cell r="X173">
            <v>2684.379024392334</v>
          </cell>
        </row>
        <row r="174">
          <cell r="A174" t="str">
            <v>Silokhera 7 Acre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-5.2666252499999997</v>
          </cell>
          <cell r="R174">
            <v>-5.2666252499999997</v>
          </cell>
          <cell r="S174">
            <v>13.75295925</v>
          </cell>
          <cell r="T174">
            <v>13.75295925</v>
          </cell>
          <cell r="U174">
            <v>13.75295925</v>
          </cell>
          <cell r="V174">
            <v>13.75295925</v>
          </cell>
          <cell r="W174">
            <v>55.011837</v>
          </cell>
          <cell r="X174">
            <v>49.745211750000003</v>
          </cell>
        </row>
        <row r="175">
          <cell r="A175" t="str">
            <v>Sonepat</v>
          </cell>
          <cell r="D175">
            <v>0</v>
          </cell>
          <cell r="E175">
            <v>0</v>
          </cell>
          <cell r="F175">
            <v>0</v>
          </cell>
          <cell r="G175">
            <v>0</v>
          </cell>
          <cell r="H175">
            <v>0</v>
          </cell>
          <cell r="I175">
            <v>0</v>
          </cell>
          <cell r="J175">
            <v>0</v>
          </cell>
          <cell r="K175">
            <v>0</v>
          </cell>
          <cell r="L175">
            <v>4.0450473000000002</v>
          </cell>
          <cell r="M175">
            <v>4.0450473000000002</v>
          </cell>
          <cell r="N175">
            <v>4.0450473000000002</v>
          </cell>
          <cell r="O175">
            <v>4.0450473000000002</v>
          </cell>
          <cell r="P175">
            <v>4.0450473000000002</v>
          </cell>
          <cell r="Q175">
            <v>4.0450473000000002</v>
          </cell>
          <cell r="R175">
            <v>16.180189200000001</v>
          </cell>
          <cell r="S175">
            <v>4.0450473000000002</v>
          </cell>
          <cell r="T175">
            <v>4.0450473000000002</v>
          </cell>
          <cell r="U175">
            <v>4.0450473000000002</v>
          </cell>
          <cell r="V175">
            <v>4.0450473000000002</v>
          </cell>
          <cell r="W175">
            <v>16.180189200000001</v>
          </cell>
          <cell r="X175">
            <v>36.405425700000002</v>
          </cell>
        </row>
        <row r="176">
          <cell r="A176" t="str">
            <v>Existing Buildings</v>
          </cell>
          <cell r="D176">
            <v>51.486910718204314</v>
          </cell>
          <cell r="E176">
            <v>54.818306141369533</v>
          </cell>
          <cell r="F176">
            <v>64.398306141369545</v>
          </cell>
          <cell r="G176">
            <v>74.568306141369519</v>
          </cell>
          <cell r="H176">
            <v>245.27182914231292</v>
          </cell>
          <cell r="I176">
            <v>75.746447977838457</v>
          </cell>
          <cell r="J176">
            <v>77.118081019053903</v>
          </cell>
          <cell r="K176">
            <v>78.514551887652445</v>
          </cell>
          <cell r="L176">
            <v>79.936310352377248</v>
          </cell>
          <cell r="M176">
            <v>311.31539123692204</v>
          </cell>
          <cell r="N176">
            <v>81.383814326481144</v>
          </cell>
          <cell r="O176">
            <v>82.857530015208951</v>
          </cell>
          <cell r="P176">
            <v>84.357932065950834</v>
          </cell>
          <cell r="Q176">
            <v>85.885503721114404</v>
          </cell>
          <cell r="R176">
            <v>334.48478012875529</v>
          </cell>
          <cell r="S176">
            <v>87.440736973765141</v>
          </cell>
          <cell r="T176">
            <v>89.02413272608527</v>
          </cell>
          <cell r="U176">
            <v>90.636200950701891</v>
          </cell>
          <cell r="V176">
            <v>92.277460854936606</v>
          </cell>
          <cell r="W176">
            <v>359.37853150548892</v>
          </cell>
          <cell r="X176">
            <v>1250.450532013479</v>
          </cell>
        </row>
        <row r="197">
          <cell r="A197" t="str">
            <v>Bhubaneswar</v>
          </cell>
          <cell r="D197">
            <v>0</v>
          </cell>
          <cell r="E197">
            <v>0</v>
          </cell>
          <cell r="F197">
            <v>0</v>
          </cell>
          <cell r="G197">
            <v>0</v>
          </cell>
          <cell r="H197">
            <v>0</v>
          </cell>
          <cell r="I197">
            <v>0</v>
          </cell>
          <cell r="J197">
            <v>0</v>
          </cell>
          <cell r="K197">
            <v>0</v>
          </cell>
          <cell r="L197">
            <v>0</v>
          </cell>
          <cell r="M197">
            <v>0</v>
          </cell>
          <cell r="N197">
            <v>-1.6034876666666664</v>
          </cell>
          <cell r="O197">
            <v>4.2811570000000003</v>
          </cell>
          <cell r="P197">
            <v>4.2811570000000003</v>
          </cell>
          <cell r="Q197">
            <v>4.2811570000000003</v>
          </cell>
          <cell r="R197">
            <v>11.239983333333335</v>
          </cell>
          <cell r="S197">
            <v>4.2811570000000003</v>
          </cell>
          <cell r="T197">
            <v>4.2811570000000003</v>
          </cell>
          <cell r="U197">
            <v>4.2811570000000003</v>
          </cell>
          <cell r="V197">
            <v>4.2811570000000003</v>
          </cell>
          <cell r="W197">
            <v>17.124628000000001</v>
          </cell>
          <cell r="X197">
            <v>28.364611333333336</v>
          </cell>
        </row>
        <row r="198">
          <cell r="A198" t="str">
            <v>Kolkata</v>
          </cell>
          <cell r="D198">
            <v>0</v>
          </cell>
          <cell r="E198">
            <v>0</v>
          </cell>
          <cell r="F198">
            <v>0</v>
          </cell>
          <cell r="G198">
            <v>0</v>
          </cell>
          <cell r="H198">
            <v>0</v>
          </cell>
          <cell r="I198">
            <v>0</v>
          </cell>
          <cell r="J198">
            <v>0.24365264588550067</v>
          </cell>
          <cell r="K198">
            <v>-0.20255037251602281</v>
          </cell>
          <cell r="L198">
            <v>7.8824026734317778</v>
          </cell>
          <cell r="M198">
            <v>7.9235049468012555</v>
          </cell>
          <cell r="N198">
            <v>9.2509806657451517</v>
          </cell>
          <cell r="O198">
            <v>11.294001417400098</v>
          </cell>
          <cell r="P198">
            <v>18.328455533649745</v>
          </cell>
          <cell r="Q198">
            <v>31.058724599999998</v>
          </cell>
          <cell r="R198">
            <v>69.932162216794993</v>
          </cell>
          <cell r="S198">
            <v>31.058724599999998</v>
          </cell>
          <cell r="T198">
            <v>32.972480849999997</v>
          </cell>
          <cell r="U198">
            <v>38.22773085</v>
          </cell>
          <cell r="V198">
            <v>38.22773085</v>
          </cell>
          <cell r="W198">
            <v>140.48666714999999</v>
          </cell>
          <cell r="X198">
            <v>218.34233431359624</v>
          </cell>
        </row>
        <row r="199">
          <cell r="A199" t="str">
            <v>Gandhinagar</v>
          </cell>
          <cell r="D199">
            <v>0</v>
          </cell>
          <cell r="E199">
            <v>0</v>
          </cell>
          <cell r="F199">
            <v>0</v>
          </cell>
          <cell r="G199">
            <v>0</v>
          </cell>
          <cell r="H199">
            <v>0</v>
          </cell>
          <cell r="I199">
            <v>0</v>
          </cell>
          <cell r="J199">
            <v>0</v>
          </cell>
          <cell r="K199">
            <v>0</v>
          </cell>
          <cell r="L199">
            <v>0</v>
          </cell>
          <cell r="M199">
            <v>0</v>
          </cell>
          <cell r="N199">
            <v>0</v>
          </cell>
          <cell r="O199">
            <v>0</v>
          </cell>
          <cell r="P199">
            <v>-5.8757549999999936E-2</v>
          </cell>
          <cell r="Q199">
            <v>4.6858731000000002</v>
          </cell>
          <cell r="R199">
            <v>4.6271155500000001</v>
          </cell>
          <cell r="S199">
            <v>4.6858731000000002</v>
          </cell>
          <cell r="T199">
            <v>4.6858731000000002</v>
          </cell>
          <cell r="U199">
            <v>4.6858731000000002</v>
          </cell>
          <cell r="V199">
            <v>4.6858731000000002</v>
          </cell>
          <cell r="W199">
            <v>18.743492400000001</v>
          </cell>
          <cell r="X199">
            <v>23.37060795</v>
          </cell>
        </row>
        <row r="200">
          <cell r="A200" t="str">
            <v>Nagpur</v>
          </cell>
          <cell r="D200">
            <v>0</v>
          </cell>
          <cell r="E200">
            <v>0</v>
          </cell>
          <cell r="F200">
            <v>0</v>
          </cell>
          <cell r="G200">
            <v>0</v>
          </cell>
          <cell r="H200">
            <v>0</v>
          </cell>
          <cell r="I200">
            <v>0</v>
          </cell>
          <cell r="J200">
            <v>0</v>
          </cell>
          <cell r="K200">
            <v>0</v>
          </cell>
          <cell r="L200">
            <v>0</v>
          </cell>
          <cell r="M200">
            <v>0</v>
          </cell>
          <cell r="N200">
            <v>0</v>
          </cell>
          <cell r="O200">
            <v>5.9527499999999733E-2</v>
          </cell>
          <cell r="P200">
            <v>8.7035962500000004</v>
          </cell>
          <cell r="Q200">
            <v>8.7035962500000004</v>
          </cell>
          <cell r="R200">
            <v>17.466720000000002</v>
          </cell>
          <cell r="S200">
            <v>8.7035962500000004</v>
          </cell>
          <cell r="T200">
            <v>8.7035962500000004</v>
          </cell>
          <cell r="U200">
            <v>8.7035962500000004</v>
          </cell>
          <cell r="V200">
            <v>8.7035962500000004</v>
          </cell>
          <cell r="W200">
            <v>34.814385000000001</v>
          </cell>
          <cell r="X200">
            <v>52.281105000000004</v>
          </cell>
        </row>
        <row r="201">
          <cell r="A201" t="str">
            <v>Pune</v>
          </cell>
          <cell r="D201">
            <v>0</v>
          </cell>
          <cell r="E201">
            <v>0</v>
          </cell>
          <cell r="F201">
            <v>0</v>
          </cell>
          <cell r="G201">
            <v>-0.96498302055000007</v>
          </cell>
          <cell r="H201">
            <v>-0.96498302055000007</v>
          </cell>
          <cell r="I201">
            <v>2.2852199736000003</v>
          </cell>
          <cell r="J201">
            <v>4.1310142765000011</v>
          </cell>
          <cell r="K201">
            <v>8.4301550197499999</v>
          </cell>
          <cell r="L201">
            <v>8.4301550197499999</v>
          </cell>
          <cell r="M201">
            <v>23.2765442896</v>
          </cell>
          <cell r="N201">
            <v>6.7842146115000004</v>
          </cell>
          <cell r="O201">
            <v>12.9068223465</v>
          </cell>
          <cell r="P201">
            <v>16.046061803250002</v>
          </cell>
          <cell r="Q201">
            <v>22.639463094750003</v>
          </cell>
          <cell r="R201">
            <v>58.376561856000009</v>
          </cell>
          <cell r="S201">
            <v>28.269759972000003</v>
          </cell>
          <cell r="T201">
            <v>28.269759972000003</v>
          </cell>
          <cell r="U201">
            <v>28.269759972000003</v>
          </cell>
          <cell r="V201">
            <v>28.373363352705006</v>
          </cell>
          <cell r="W201">
            <v>113.18264326870502</v>
          </cell>
          <cell r="X201">
            <v>193.87076639375505</v>
          </cell>
        </row>
        <row r="202">
          <cell r="A202" t="str">
            <v>Chennai</v>
          </cell>
          <cell r="D202">
            <v>287.80949999999996</v>
          </cell>
          <cell r="E202">
            <v>184.14719999999997</v>
          </cell>
          <cell r="F202">
            <v>502.12290000000002</v>
          </cell>
          <cell r="G202">
            <v>249.99999999999994</v>
          </cell>
          <cell r="H202">
            <v>1224.0796</v>
          </cell>
          <cell r="I202">
            <v>449.66480453766928</v>
          </cell>
          <cell r="J202">
            <v>494.83327414183964</v>
          </cell>
          <cell r="K202">
            <v>342.52653747725606</v>
          </cell>
          <cell r="L202">
            <v>271.30133760047499</v>
          </cell>
          <cell r="M202">
            <v>1558.3259537572399</v>
          </cell>
          <cell r="N202">
            <v>174.82218432955193</v>
          </cell>
          <cell r="O202">
            <v>80.147502720350502</v>
          </cell>
          <cell r="P202">
            <v>16.506244864182769</v>
          </cell>
          <cell r="Q202">
            <v>0</v>
          </cell>
          <cell r="R202">
            <v>271.47593191408521</v>
          </cell>
          <cell r="S202">
            <v>0</v>
          </cell>
          <cell r="T202">
            <v>0</v>
          </cell>
          <cell r="U202">
            <v>0</v>
          </cell>
          <cell r="V202">
            <v>0</v>
          </cell>
          <cell r="W202">
            <v>0</v>
          </cell>
          <cell r="X202">
            <v>3053.8814856713252</v>
          </cell>
        </row>
        <row r="203">
          <cell r="A203" t="str">
            <v>Tidal Park</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3.413751333333332</v>
          </cell>
          <cell r="U203">
            <v>13.413755500000001</v>
          </cell>
          <cell r="V203">
            <v>13.413755500000001</v>
          </cell>
          <cell r="W203">
            <v>30.241262333333331</v>
          </cell>
          <cell r="X203">
            <v>30.241262333333331</v>
          </cell>
        </row>
        <row r="204">
          <cell r="A204" t="str">
            <v>Rai Durg</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2.0927489000000001</v>
          </cell>
          <cell r="V204">
            <v>9.7894766749999995</v>
          </cell>
          <cell r="W204">
            <v>11.882225575</v>
          </cell>
          <cell r="X204">
            <v>11.882225575</v>
          </cell>
        </row>
        <row r="205">
          <cell r="A205" t="str">
            <v>Hyderabad</v>
          </cell>
          <cell r="D205">
            <v>75.833200000000005</v>
          </cell>
          <cell r="E205">
            <v>129.76</v>
          </cell>
          <cell r="F205">
            <v>245.83290000000005</v>
          </cell>
          <cell r="G205">
            <v>-15.18</v>
          </cell>
          <cell r="H205">
            <v>436.24610000000001</v>
          </cell>
          <cell r="I205">
            <v>119.7740083854559</v>
          </cell>
          <cell r="J205">
            <v>452.29288237485019</v>
          </cell>
          <cell r="K205">
            <v>160.19191904604332</v>
          </cell>
          <cell r="L205">
            <v>44.884989732312036</v>
          </cell>
          <cell r="M205">
            <v>777.1437995386616</v>
          </cell>
          <cell r="N205">
            <v>49.159750659198494</v>
          </cell>
          <cell r="O205">
            <v>81.220457610850474</v>
          </cell>
          <cell r="P205">
            <v>57.709272512972078</v>
          </cell>
          <cell r="Q205">
            <v>12.824282780660564</v>
          </cell>
          <cell r="R205">
            <v>200.91376356368158</v>
          </cell>
          <cell r="S205">
            <v>0</v>
          </cell>
          <cell r="T205">
            <v>0</v>
          </cell>
          <cell r="U205">
            <v>0</v>
          </cell>
          <cell r="V205">
            <v>0</v>
          </cell>
          <cell r="W205">
            <v>0</v>
          </cell>
          <cell r="X205">
            <v>1414.3036631023433</v>
          </cell>
        </row>
        <row r="206">
          <cell r="A206" t="str">
            <v>Delhi</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-2.1359375000000007</v>
          </cell>
          <cell r="T206">
            <v>20.233593749999997</v>
          </cell>
          <cell r="U206">
            <v>20.233593749999997</v>
          </cell>
          <cell r="V206">
            <v>20.233593749999997</v>
          </cell>
          <cell r="W206">
            <v>58.564843749999994</v>
          </cell>
          <cell r="X206">
            <v>58.564843749999994</v>
          </cell>
        </row>
        <row r="207">
          <cell r="A207" t="str">
            <v>Gurgaon</v>
          </cell>
          <cell r="D207">
            <v>3.0000000000000001E-5</v>
          </cell>
          <cell r="E207">
            <v>496.57480000000004</v>
          </cell>
          <cell r="F207">
            <v>415.4513</v>
          </cell>
          <cell r="G207">
            <v>324.58999999999997</v>
          </cell>
          <cell r="H207">
            <v>1236.6161299999999</v>
          </cell>
          <cell r="I207">
            <v>-41.144987013123377</v>
          </cell>
          <cell r="J207">
            <v>283.40062955625234</v>
          </cell>
          <cell r="K207">
            <v>51.425601245193562</v>
          </cell>
          <cell r="L207">
            <v>846.53701356577369</v>
          </cell>
          <cell r="M207">
            <v>1140.2182573540963</v>
          </cell>
          <cell r="N207">
            <v>416.15863204187582</v>
          </cell>
          <cell r="O207">
            <v>404.03095138470417</v>
          </cell>
          <cell r="P207">
            <v>323.8418050473266</v>
          </cell>
          <cell r="Q207">
            <v>369.6696238719926</v>
          </cell>
          <cell r="R207">
            <v>1513.7010123458992</v>
          </cell>
          <cell r="S207">
            <v>421.44919445707592</v>
          </cell>
          <cell r="T207">
            <v>315.07322265332999</v>
          </cell>
          <cell r="U207">
            <v>144.81817003209724</v>
          </cell>
          <cell r="V207">
            <v>101.14395197982078</v>
          </cell>
          <cell r="W207">
            <v>982.48453912232401</v>
          </cell>
          <cell r="X207">
            <v>4873.01993882232</v>
          </cell>
        </row>
        <row r="208">
          <cell r="A208" t="str">
            <v>Gurgaon Non Sez</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A209" t="str">
            <v>Noida, CSC</v>
          </cell>
          <cell r="D209">
            <v>0</v>
          </cell>
          <cell r="E209">
            <v>0</v>
          </cell>
          <cell r="F209">
            <v>-0.60412611163216745</v>
          </cell>
          <cell r="G209">
            <v>0.82957121577100246</v>
          </cell>
          <cell r="H209">
            <v>0.22544510413883501</v>
          </cell>
          <cell r="I209">
            <v>3.5259695031145126</v>
          </cell>
          <cell r="J209">
            <v>3.4356671885702825</v>
          </cell>
          <cell r="K209">
            <v>4.8652015527551375</v>
          </cell>
          <cell r="L209">
            <v>7.8138261629644417</v>
          </cell>
          <cell r="M209">
            <v>19.640664407404376</v>
          </cell>
          <cell r="N209">
            <v>7.8138261629644417</v>
          </cell>
          <cell r="O209">
            <v>7.8138261629644417</v>
          </cell>
          <cell r="P209">
            <v>7.8138261629644417</v>
          </cell>
          <cell r="Q209">
            <v>7.8138261629644417</v>
          </cell>
          <cell r="R209">
            <v>31.255304651857767</v>
          </cell>
          <cell r="S209">
            <v>7.8138261629644417</v>
          </cell>
          <cell r="T209">
            <v>7.8138261629644417</v>
          </cell>
          <cell r="U209">
            <v>7.8816050444649512</v>
          </cell>
          <cell r="V209">
            <v>8.1009705541871622</v>
          </cell>
          <cell r="W209">
            <v>31.610227924580997</v>
          </cell>
          <cell r="X209">
            <v>82.731642087981982</v>
          </cell>
        </row>
        <row r="210">
          <cell r="A210" t="str">
            <v>Noida, Sector 143</v>
          </cell>
          <cell r="D210">
            <v>0</v>
          </cell>
          <cell r="E210">
            <v>0</v>
          </cell>
          <cell r="F210">
            <v>0</v>
          </cell>
          <cell r="G210">
            <v>0</v>
          </cell>
          <cell r="H210">
            <v>0</v>
          </cell>
          <cell r="I210">
            <v>0</v>
          </cell>
          <cell r="J210">
            <v>0</v>
          </cell>
          <cell r="K210">
            <v>0</v>
          </cell>
          <cell r="L210">
            <v>0</v>
          </cell>
          <cell r="M210">
            <v>0</v>
          </cell>
          <cell r="N210">
            <v>0</v>
          </cell>
          <cell r="O210">
            <v>0</v>
          </cell>
          <cell r="P210">
            <v>0</v>
          </cell>
          <cell r="Q210">
            <v>1.615765545683097</v>
          </cell>
          <cell r="R210">
            <v>1.615765545683097</v>
          </cell>
          <cell r="S210">
            <v>3.4043540609107961</v>
          </cell>
          <cell r="T210">
            <v>10.731531091366193</v>
          </cell>
          <cell r="U210">
            <v>10.558708121821592</v>
          </cell>
          <cell r="V210">
            <v>16.09729663704929</v>
          </cell>
          <cell r="W210">
            <v>40.791889911147869</v>
          </cell>
          <cell r="X210">
            <v>42.407655456830966</v>
          </cell>
        </row>
        <row r="211">
          <cell r="A211" t="str">
            <v>Silokhera</v>
          </cell>
          <cell r="D211">
            <v>0</v>
          </cell>
          <cell r="E211">
            <v>0</v>
          </cell>
          <cell r="F211">
            <v>541.86429999999996</v>
          </cell>
          <cell r="G211">
            <v>405.65</v>
          </cell>
          <cell r="H211">
            <v>947.51429999999993</v>
          </cell>
          <cell r="I211">
            <v>94.042921057079013</v>
          </cell>
          <cell r="J211">
            <v>522.08444639396646</v>
          </cell>
          <cell r="K211">
            <v>485.12910387605808</v>
          </cell>
          <cell r="L211">
            <v>362.24528801342058</v>
          </cell>
          <cell r="M211">
            <v>1463.5017593405241</v>
          </cell>
          <cell r="N211">
            <v>212.25565375702382</v>
          </cell>
          <cell r="O211">
            <v>61.107311294786101</v>
          </cell>
          <cell r="P211">
            <v>0</v>
          </cell>
          <cell r="Q211">
            <v>0</v>
          </cell>
          <cell r="R211">
            <v>273.36296505180991</v>
          </cell>
          <cell r="S211">
            <v>0</v>
          </cell>
          <cell r="T211">
            <v>0</v>
          </cell>
          <cell r="U211">
            <v>0</v>
          </cell>
          <cell r="V211">
            <v>0</v>
          </cell>
          <cell r="W211">
            <v>0</v>
          </cell>
          <cell r="X211">
            <v>2684.379024392334</v>
          </cell>
        </row>
        <row r="212">
          <cell r="A212" t="str">
            <v>Silokhera 7 Acre</v>
          </cell>
          <cell r="D212">
            <v>0</v>
          </cell>
          <cell r="E212">
            <v>0</v>
          </cell>
          <cell r="F212">
            <v>0</v>
          </cell>
          <cell r="G212">
            <v>0</v>
          </cell>
          <cell r="H212">
            <v>0</v>
          </cell>
          <cell r="I212">
            <v>0</v>
          </cell>
          <cell r="J212">
            <v>0</v>
          </cell>
          <cell r="K212">
            <v>0</v>
          </cell>
          <cell r="L212">
            <v>0</v>
          </cell>
          <cell r="M212">
            <v>0</v>
          </cell>
          <cell r="N212">
            <v>0</v>
          </cell>
          <cell r="O212">
            <v>0</v>
          </cell>
          <cell r="P212">
            <v>0</v>
          </cell>
          <cell r="Q212">
            <v>-4.013537104267499</v>
          </cell>
          <cell r="R212">
            <v>-4.013537104267499</v>
          </cell>
          <cell r="S212">
            <v>10.480717655647499</v>
          </cell>
          <cell r="T212">
            <v>10.480717655647499</v>
          </cell>
          <cell r="U212">
            <v>10.480717655647499</v>
          </cell>
          <cell r="V212">
            <v>10.480717655647499</v>
          </cell>
          <cell r="W212">
            <v>41.922870622589997</v>
          </cell>
          <cell r="X212">
            <v>37.909333518322498</v>
          </cell>
        </row>
        <row r="213">
          <cell r="A213" t="str">
            <v>Sonepat</v>
          </cell>
          <cell r="D213">
            <v>0</v>
          </cell>
          <cell r="E213">
            <v>0</v>
          </cell>
          <cell r="F213">
            <v>0</v>
          </cell>
          <cell r="G213">
            <v>0</v>
          </cell>
          <cell r="H213">
            <v>0</v>
          </cell>
          <cell r="I213">
            <v>0</v>
          </cell>
          <cell r="J213">
            <v>0</v>
          </cell>
          <cell r="K213">
            <v>0</v>
          </cell>
          <cell r="L213">
            <v>4.0450473000000002</v>
          </cell>
          <cell r="M213">
            <v>4.0450473000000002</v>
          </cell>
          <cell r="N213">
            <v>4.0450473000000002</v>
          </cell>
          <cell r="O213">
            <v>4.0450473000000002</v>
          </cell>
          <cell r="P213">
            <v>4.0450473000000002</v>
          </cell>
          <cell r="Q213">
            <v>4.0450473000000002</v>
          </cell>
          <cell r="R213">
            <v>16.180189200000001</v>
          </cell>
          <cell r="S213">
            <v>4.0450473000000002</v>
          </cell>
          <cell r="T213">
            <v>4.0450473000000002</v>
          </cell>
          <cell r="U213">
            <v>4.0450473000000002</v>
          </cell>
          <cell r="V213">
            <v>4.0450473000000002</v>
          </cell>
          <cell r="W213">
            <v>16.180189200000001</v>
          </cell>
          <cell r="X213">
            <v>36.405425700000002</v>
          </cell>
        </row>
        <row r="214">
          <cell r="A214" t="str">
            <v>Existing Buildings</v>
          </cell>
          <cell r="D214">
            <v>39.236630051021962</v>
          </cell>
          <cell r="E214">
            <v>41.775386561153475</v>
          </cell>
          <cell r="F214">
            <v>49.076017161153487</v>
          </cell>
          <cell r="G214">
            <v>56.826269061153468</v>
          </cell>
          <cell r="H214">
            <v>186.91430283448238</v>
          </cell>
          <cell r="I214">
            <v>57.724095610471352</v>
          </cell>
          <cell r="J214">
            <v>58.769376002190398</v>
          </cell>
          <cell r="K214">
            <v>59.833584557023293</v>
          </cell>
          <cell r="L214">
            <v>60.917064030236119</v>
          </cell>
          <cell r="M214">
            <v>237.24412019992116</v>
          </cell>
          <cell r="N214">
            <v>62.02016338378148</v>
          </cell>
          <cell r="O214">
            <v>63.143237898690273</v>
          </cell>
          <cell r="P214">
            <v>64.286649289499138</v>
          </cell>
          <cell r="Q214">
            <v>65.450765820749652</v>
          </cell>
          <cell r="R214">
            <v>254.90081639272057</v>
          </cell>
          <cell r="S214">
            <v>66.635962425597199</v>
          </cell>
          <cell r="T214">
            <v>67.842620826567796</v>
          </cell>
          <cell r="U214">
            <v>69.071129658501377</v>
          </cell>
          <cell r="V214">
            <v>70.321884593721535</v>
          </cell>
          <cell r="W214">
            <v>273.87159750438786</v>
          </cell>
          <cell r="X214">
            <v>952.93083693151198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wise P&amp;L"/>
      <sheetName val="Zonewise P&amp;L"/>
      <sheetName val="P&amp;LSum"/>
    </sheetNames>
    <sheetDataSet>
      <sheetData sheetId="0" refreshError="1"/>
      <sheetData sheetId="1"/>
      <sheetData sheetId="2" refreshError="1">
        <row r="5">
          <cell r="A5" t="str">
            <v>Bhubaneswar</v>
          </cell>
          <cell r="B5" t="str">
            <v>East</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t="str">
            <v>Kolkata</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row>
        <row r="7">
          <cell r="A7" t="str">
            <v>Gandhinagar</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row>
        <row r="8">
          <cell r="A8" t="str">
            <v>Nagpur</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Pune</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row>
        <row r="10">
          <cell r="A10" t="str">
            <v>Chennai</v>
          </cell>
          <cell r="D10">
            <v>341.39</v>
          </cell>
          <cell r="E10">
            <v>226.84999999999997</v>
          </cell>
          <cell r="F10">
            <v>592.73</v>
          </cell>
          <cell r="G10">
            <v>324.74</v>
          </cell>
          <cell r="H10">
            <v>1485.71</v>
          </cell>
          <cell r="I10">
            <v>662.12632655345874</v>
          </cell>
          <cell r="J10">
            <v>604.246784444078</v>
          </cell>
          <cell r="K10">
            <v>441.19534026003248</v>
          </cell>
          <cell r="L10">
            <v>349.45288279624583</v>
          </cell>
          <cell r="M10">
            <v>2057.0213340538148</v>
          </cell>
          <cell r="N10">
            <v>225.18177326742261</v>
          </cell>
          <cell r="O10">
            <v>103.23493471230631</v>
          </cell>
          <cell r="P10">
            <v>21.261063078221014</v>
          </cell>
          <cell r="Q10">
            <v>0</v>
          </cell>
          <cell r="R10">
            <v>349.67777105794994</v>
          </cell>
          <cell r="S10">
            <v>0</v>
          </cell>
          <cell r="T10">
            <v>0</v>
          </cell>
          <cell r="U10">
            <v>0</v>
          </cell>
          <cell r="V10">
            <v>0</v>
          </cell>
          <cell r="W10">
            <v>0</v>
          </cell>
          <cell r="X10">
            <v>3892.4091051117648</v>
          </cell>
        </row>
        <row r="11">
          <cell r="A11" t="str">
            <v>Tidal Park</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A12" t="str">
            <v>Rai Durg</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A13" t="str">
            <v>Hyderabad</v>
          </cell>
          <cell r="D13">
            <v>107.83000000000001</v>
          </cell>
          <cell r="E13">
            <v>170.16</v>
          </cell>
          <cell r="F13">
            <v>283.92</v>
          </cell>
          <cell r="G13">
            <v>3</v>
          </cell>
          <cell r="H13">
            <v>564.91000000000008</v>
          </cell>
          <cell r="I13">
            <v>298.39881518074708</v>
          </cell>
          <cell r="J13">
            <v>463.75363144927019</v>
          </cell>
          <cell r="K13">
            <v>212.26355748424544</v>
          </cell>
          <cell r="L13">
            <v>59.475207332312038</v>
          </cell>
          <cell r="M13">
            <v>1033.8912114465747</v>
          </cell>
          <cell r="N13">
            <v>65.139512792531832</v>
          </cell>
          <cell r="O13">
            <v>107.62180374418381</v>
          </cell>
          <cell r="P13">
            <v>76.468123712972101</v>
          </cell>
          <cell r="Q13">
            <v>16.992916380660517</v>
          </cell>
          <cell r="R13">
            <v>266.22235663034826</v>
          </cell>
          <cell r="S13">
            <v>0</v>
          </cell>
          <cell r="T13">
            <v>0</v>
          </cell>
          <cell r="U13">
            <v>0</v>
          </cell>
          <cell r="V13">
            <v>0</v>
          </cell>
          <cell r="W13">
            <v>0</v>
          </cell>
          <cell r="X13">
            <v>1865.0235680769231</v>
          </cell>
        </row>
        <row r="14">
          <cell r="A14" t="str">
            <v>Delhi</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Gurgaon</v>
          </cell>
          <cell r="D15">
            <v>-3.0000000000000001E-3</v>
          </cell>
          <cell r="E15">
            <v>598.1</v>
          </cell>
          <cell r="F15">
            <v>473.9</v>
          </cell>
          <cell r="G15">
            <v>366</v>
          </cell>
          <cell r="H15">
            <v>1437.9969999999998</v>
          </cell>
          <cell r="I15">
            <v>10.26125587815477</v>
          </cell>
          <cell r="J15">
            <v>337.09897699663179</v>
          </cell>
          <cell r="K15">
            <v>312.76030702644653</v>
          </cell>
          <cell r="L15">
            <v>669.17888737974317</v>
          </cell>
          <cell r="M15">
            <v>1329.2994272809763</v>
          </cell>
          <cell r="N15">
            <v>456.83938962443835</v>
          </cell>
          <cell r="O15">
            <v>430.28232134810332</v>
          </cell>
          <cell r="P15">
            <v>315.0520008436938</v>
          </cell>
          <cell r="Q15">
            <v>349.63471676716608</v>
          </cell>
          <cell r="R15">
            <v>1551.8084285834016</v>
          </cell>
          <cell r="S15">
            <v>389.50766306371224</v>
          </cell>
          <cell r="T15">
            <v>254.09082270302224</v>
          </cell>
          <cell r="U15">
            <v>51.702550268888444</v>
          </cell>
          <cell r="V15">
            <v>0</v>
          </cell>
          <cell r="W15">
            <v>695.30103603562293</v>
          </cell>
          <cell r="X15">
            <v>5014.4058919000008</v>
          </cell>
        </row>
        <row r="16">
          <cell r="A16" t="str">
            <v>Gurgaon Non Sez</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A17" t="str">
            <v>Noida, CSC</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Noida, Sector 143</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A19" t="str">
            <v>Silokhera</v>
          </cell>
          <cell r="D19">
            <v>0</v>
          </cell>
          <cell r="E19">
            <v>0</v>
          </cell>
          <cell r="F19">
            <v>646.47</v>
          </cell>
          <cell r="G19">
            <v>567.25</v>
          </cell>
          <cell r="H19">
            <v>1213.72</v>
          </cell>
          <cell r="I19">
            <v>133.04433026402103</v>
          </cell>
          <cell r="J19">
            <v>667.83708275666072</v>
          </cell>
          <cell r="K19">
            <v>623.73372876220333</v>
          </cell>
          <cell r="L19">
            <v>463.79505777072768</v>
          </cell>
          <cell r="M19">
            <v>1888.4101995536128</v>
          </cell>
          <cell r="N19">
            <v>268.55022010200065</v>
          </cell>
          <cell r="O19">
            <v>76.7189812443861</v>
          </cell>
          <cell r="P19">
            <v>0</v>
          </cell>
          <cell r="Q19">
            <v>0</v>
          </cell>
          <cell r="R19">
            <v>345.26920134638675</v>
          </cell>
          <cell r="S19">
            <v>0</v>
          </cell>
          <cell r="T19">
            <v>0</v>
          </cell>
          <cell r="U19">
            <v>0</v>
          </cell>
          <cell r="V19">
            <v>0</v>
          </cell>
          <cell r="W19">
            <v>0</v>
          </cell>
          <cell r="X19">
            <v>3447.3994008999994</v>
          </cell>
        </row>
        <row r="20">
          <cell r="A20" t="str">
            <v>Silokhera 7 Acre</v>
          </cell>
          <cell r="D20">
            <v>0</v>
          </cell>
          <cell r="E20">
            <v>0</v>
          </cell>
          <cell r="F20">
            <v>0</v>
          </cell>
          <cell r="G20">
            <v>0</v>
          </cell>
          <cell r="I20">
            <v>0</v>
          </cell>
          <cell r="J20">
            <v>0</v>
          </cell>
          <cell r="K20">
            <v>0</v>
          </cell>
          <cell r="L20">
            <v>0</v>
          </cell>
          <cell r="N20">
            <v>0</v>
          </cell>
          <cell r="O20">
            <v>0</v>
          </cell>
          <cell r="P20">
            <v>0</v>
          </cell>
          <cell r="Q20">
            <v>0</v>
          </cell>
          <cell r="S20">
            <v>0</v>
          </cell>
          <cell r="T20">
            <v>0</v>
          </cell>
          <cell r="U20">
            <v>0</v>
          </cell>
          <cell r="V20">
            <v>0</v>
          </cell>
        </row>
        <row r="21">
          <cell r="A21" t="str">
            <v>Sonepat</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t="str">
            <v>Existing Buildings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5">
          <cell r="A25" t="str">
            <v>Bhubaneswar</v>
          </cell>
          <cell r="D25">
            <v>0</v>
          </cell>
          <cell r="E25">
            <v>0</v>
          </cell>
          <cell r="F25">
            <v>0</v>
          </cell>
          <cell r="G25">
            <v>0</v>
          </cell>
          <cell r="H25">
            <v>0</v>
          </cell>
          <cell r="I25">
            <v>0</v>
          </cell>
          <cell r="J25">
            <v>0</v>
          </cell>
          <cell r="K25">
            <v>0</v>
          </cell>
          <cell r="L25">
            <v>0</v>
          </cell>
          <cell r="M25">
            <v>0</v>
          </cell>
          <cell r="N25">
            <v>1.212216</v>
          </cell>
          <cell r="O25">
            <v>3.6366480000000001</v>
          </cell>
          <cell r="P25">
            <v>3.6366480000000001</v>
          </cell>
          <cell r="Q25">
            <v>3.6366480000000001</v>
          </cell>
          <cell r="R25">
            <v>12.122160000000001</v>
          </cell>
          <cell r="S25">
            <v>3.6366480000000001</v>
          </cell>
          <cell r="T25">
            <v>3.6366480000000001</v>
          </cell>
          <cell r="U25">
            <v>3.6366480000000001</v>
          </cell>
          <cell r="V25">
            <v>3.6366480000000001</v>
          </cell>
          <cell r="W25">
            <v>14.546592</v>
          </cell>
          <cell r="X25">
            <v>26.668752000000001</v>
          </cell>
        </row>
        <row r="26">
          <cell r="A26" t="str">
            <v>Kolkata</v>
          </cell>
          <cell r="D26">
            <v>0</v>
          </cell>
          <cell r="E26">
            <v>0</v>
          </cell>
          <cell r="F26">
            <v>0</v>
          </cell>
          <cell r="G26">
            <v>0</v>
          </cell>
          <cell r="H26">
            <v>0</v>
          </cell>
          <cell r="I26">
            <v>0</v>
          </cell>
          <cell r="J26">
            <v>0.98198003654274513</v>
          </cell>
          <cell r="K26">
            <v>2.3971790334745795</v>
          </cell>
          <cell r="L26">
            <v>5.2275770273382483</v>
          </cell>
          <cell r="M26">
            <v>8.6067360973555722</v>
          </cell>
          <cell r="N26">
            <v>10.743269474015852</v>
          </cell>
          <cell r="O26">
            <v>12.543278789479132</v>
          </cell>
          <cell r="P26">
            <v>22.989231753184292</v>
          </cell>
          <cell r="Q26">
            <v>26.658208500000001</v>
          </cell>
          <cell r="R26">
            <v>72.933988516679278</v>
          </cell>
          <cell r="S26">
            <v>26.658208500000001</v>
          </cell>
          <cell r="T26">
            <v>32.964508500000001</v>
          </cell>
          <cell r="U26">
            <v>32.964508500000001</v>
          </cell>
          <cell r="V26">
            <v>32.964508500000001</v>
          </cell>
          <cell r="W26">
            <v>125.55173400000001</v>
          </cell>
          <cell r="X26">
            <v>207.09245861403485</v>
          </cell>
        </row>
        <row r="27">
          <cell r="A27" t="str">
            <v>Gandhinagar</v>
          </cell>
          <cell r="D27">
            <v>0</v>
          </cell>
          <cell r="E27">
            <v>0</v>
          </cell>
          <cell r="F27">
            <v>0</v>
          </cell>
          <cell r="G27">
            <v>0</v>
          </cell>
          <cell r="H27">
            <v>0</v>
          </cell>
          <cell r="I27">
            <v>0</v>
          </cell>
          <cell r="J27">
            <v>0</v>
          </cell>
          <cell r="K27">
            <v>0</v>
          </cell>
          <cell r="L27">
            <v>0</v>
          </cell>
          <cell r="M27">
            <v>0</v>
          </cell>
          <cell r="N27">
            <v>0</v>
          </cell>
          <cell r="O27">
            <v>0</v>
          </cell>
          <cell r="P27">
            <v>2.5436356</v>
          </cell>
          <cell r="Q27">
            <v>3.8174267999999998</v>
          </cell>
          <cell r="R27">
            <v>6.3610623999999998</v>
          </cell>
          <cell r="S27">
            <v>3.8174267999999998</v>
          </cell>
          <cell r="T27">
            <v>3.8174267999999998</v>
          </cell>
          <cell r="U27">
            <v>3.8174267999999998</v>
          </cell>
          <cell r="V27">
            <v>3.8174267999999998</v>
          </cell>
          <cell r="W27">
            <v>15.269707199999999</v>
          </cell>
          <cell r="X27">
            <v>21.630769600000001</v>
          </cell>
        </row>
        <row r="28">
          <cell r="A28" t="str">
            <v>Nagpur</v>
          </cell>
          <cell r="D28">
            <v>0</v>
          </cell>
          <cell r="E28">
            <v>0</v>
          </cell>
          <cell r="F28">
            <v>0</v>
          </cell>
          <cell r="G28">
            <v>0</v>
          </cell>
          <cell r="H28">
            <v>0</v>
          </cell>
          <cell r="I28">
            <v>0</v>
          </cell>
          <cell r="J28">
            <v>0</v>
          </cell>
          <cell r="K28">
            <v>0</v>
          </cell>
          <cell r="L28">
            <v>0</v>
          </cell>
          <cell r="M28">
            <v>0</v>
          </cell>
          <cell r="N28">
            <v>0</v>
          </cell>
          <cell r="O28">
            <v>4.5942959999999999</v>
          </cell>
          <cell r="P28">
            <v>6.8914439999999999</v>
          </cell>
          <cell r="Q28">
            <v>6.8914439999999999</v>
          </cell>
          <cell r="R28">
            <v>18.377184</v>
          </cell>
          <cell r="S28">
            <v>6.8914439999999999</v>
          </cell>
          <cell r="T28">
            <v>6.8914439999999999</v>
          </cell>
          <cell r="U28">
            <v>6.8914439999999999</v>
          </cell>
          <cell r="V28">
            <v>6.8914439999999999</v>
          </cell>
          <cell r="W28">
            <v>27.565776</v>
          </cell>
          <cell r="X28">
            <v>45.942959999999999</v>
          </cell>
        </row>
        <row r="29">
          <cell r="A29" t="str">
            <v>Pune</v>
          </cell>
          <cell r="D29">
            <v>0</v>
          </cell>
          <cell r="E29">
            <v>0</v>
          </cell>
          <cell r="F29">
            <v>0</v>
          </cell>
          <cell r="G29">
            <v>0.69068920470000006</v>
          </cell>
          <cell r="H29">
            <v>0.69068920470000006</v>
          </cell>
          <cell r="I29">
            <v>2.0720676141000003</v>
          </cell>
          <cell r="J29">
            <v>7.2310365060000006</v>
          </cell>
          <cell r="K29">
            <v>7.2310365060000006</v>
          </cell>
          <cell r="L29">
            <v>7.2310365060000006</v>
          </cell>
          <cell r="M29">
            <v>23.7651771321</v>
          </cell>
          <cell r="N29">
            <v>8.403654426000001</v>
          </cell>
          <cell r="O29">
            <v>13.386424326000002</v>
          </cell>
          <cell r="P29">
            <v>16.212739596000002</v>
          </cell>
          <cell r="Q29">
            <v>22.358949756000001</v>
          </cell>
          <cell r="R29">
            <v>60.361768104000006</v>
          </cell>
          <cell r="S29">
            <v>23.924506596000004</v>
          </cell>
          <cell r="T29">
            <v>23.924506596000004</v>
          </cell>
          <cell r="U29">
            <v>23.924506596000004</v>
          </cell>
          <cell r="V29">
            <v>24.028109976705004</v>
          </cell>
          <cell r="W29">
            <v>95.801629764705012</v>
          </cell>
          <cell r="X29">
            <v>180.61926420550503</v>
          </cell>
        </row>
        <row r="30">
          <cell r="A30" t="str">
            <v>Chennai</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A31" t="str">
            <v>Tidal Park</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12.000005000000002</v>
          </cell>
          <cell r="U31">
            <v>12.000005000000002</v>
          </cell>
          <cell r="V31">
            <v>12.000005000000002</v>
          </cell>
          <cell r="W31">
            <v>36.000015000000005</v>
          </cell>
          <cell r="X31">
            <v>36.000015000000005</v>
          </cell>
        </row>
        <row r="32">
          <cell r="A32" t="str">
            <v>Rai Durg</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6.7247746499999996</v>
          </cell>
          <cell r="V32">
            <v>13.449549299999999</v>
          </cell>
          <cell r="W32">
            <v>20.174323949999998</v>
          </cell>
          <cell r="X32">
            <v>20.174323949999998</v>
          </cell>
        </row>
        <row r="33">
          <cell r="A33" t="str">
            <v>Hyderabad</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Delhi</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12.5</v>
          </cell>
          <cell r="T34">
            <v>18.75</v>
          </cell>
          <cell r="U34">
            <v>18.75</v>
          </cell>
          <cell r="V34">
            <v>18.75</v>
          </cell>
          <cell r="W34">
            <v>68.75</v>
          </cell>
          <cell r="X34">
            <v>68.75</v>
          </cell>
        </row>
        <row r="35">
          <cell r="A35" t="str">
            <v>Gurgaon</v>
          </cell>
          <cell r="D35">
            <v>0</v>
          </cell>
          <cell r="E35">
            <v>0</v>
          </cell>
          <cell r="F35">
            <v>0</v>
          </cell>
          <cell r="G35">
            <v>0</v>
          </cell>
          <cell r="H35">
            <v>0</v>
          </cell>
          <cell r="I35">
            <v>4.1310900000000004</v>
          </cell>
          <cell r="J35">
            <v>6.1966350000000006</v>
          </cell>
          <cell r="K35">
            <v>28.221523570000002</v>
          </cell>
          <cell r="L35">
            <v>37.950370769999999</v>
          </cell>
          <cell r="M35">
            <v>76.49961934000001</v>
          </cell>
          <cell r="N35">
            <v>48.475938270000007</v>
          </cell>
          <cell r="O35">
            <v>57.758404683200013</v>
          </cell>
          <cell r="P35">
            <v>81.677262856133353</v>
          </cell>
          <cell r="Q35">
            <v>102.76196802653337</v>
          </cell>
          <cell r="R35">
            <v>290.6735738358667</v>
          </cell>
          <cell r="S35">
            <v>118.04944492320001</v>
          </cell>
          <cell r="T35">
            <v>119.16197992320002</v>
          </cell>
          <cell r="U35">
            <v>119.16197992320002</v>
          </cell>
          <cell r="V35">
            <v>119.16197992320002</v>
          </cell>
          <cell r="W35">
            <v>475.53538469280005</v>
          </cell>
          <cell r="X35">
            <v>842.70857786866668</v>
          </cell>
        </row>
        <row r="36">
          <cell r="A36" t="str">
            <v>Gurgaon Non Sez</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Noida, CSC</v>
          </cell>
          <cell r="D37">
            <v>0</v>
          </cell>
          <cell r="E37">
            <v>0</v>
          </cell>
          <cell r="F37">
            <v>0.59293662000000003</v>
          </cell>
          <cell r="G37">
            <v>2.5119686400000001</v>
          </cell>
          <cell r="H37">
            <v>3.1049052600000002</v>
          </cell>
          <cell r="I37">
            <v>3.9782862000000003</v>
          </cell>
          <cell r="J37">
            <v>5.5242913199999997</v>
          </cell>
          <cell r="K37">
            <v>7.1512407000000007</v>
          </cell>
          <cell r="L37">
            <v>8.7012757799999996</v>
          </cell>
          <cell r="M37">
            <v>25.355093999999998</v>
          </cell>
          <cell r="N37">
            <v>8.7012757799999996</v>
          </cell>
          <cell r="O37">
            <v>8.7012757799999996</v>
          </cell>
          <cell r="P37">
            <v>8.7012757799999996</v>
          </cell>
          <cell r="Q37">
            <v>8.7012757799999996</v>
          </cell>
          <cell r="R37">
            <v>34.805103119999998</v>
          </cell>
          <cell r="S37">
            <v>8.7012757799999996</v>
          </cell>
          <cell r="T37">
            <v>8.7012757799999996</v>
          </cell>
          <cell r="U37">
            <v>8.7902162730000004</v>
          </cell>
          <cell r="V37">
            <v>9.0780710760000005</v>
          </cell>
          <cell r="W37">
            <v>35.270838908999998</v>
          </cell>
          <cell r="X37">
            <v>98.535941288999993</v>
          </cell>
        </row>
        <row r="38">
          <cell r="A38" t="str">
            <v>Noida, Sector 143</v>
          </cell>
          <cell r="D38">
            <v>0</v>
          </cell>
          <cell r="E38">
            <v>0</v>
          </cell>
          <cell r="F38">
            <v>0</v>
          </cell>
          <cell r="G38">
            <v>0</v>
          </cell>
          <cell r="H38">
            <v>0</v>
          </cell>
          <cell r="I38">
            <v>0</v>
          </cell>
          <cell r="J38">
            <v>0</v>
          </cell>
          <cell r="K38">
            <v>0</v>
          </cell>
          <cell r="L38">
            <v>0</v>
          </cell>
          <cell r="M38">
            <v>0</v>
          </cell>
          <cell r="N38">
            <v>0</v>
          </cell>
          <cell r="O38">
            <v>0</v>
          </cell>
          <cell r="P38">
            <v>0</v>
          </cell>
          <cell r="Q38">
            <v>4.5</v>
          </cell>
          <cell r="R38">
            <v>4.5</v>
          </cell>
          <cell r="S38">
            <v>6</v>
          </cell>
          <cell r="T38">
            <v>9</v>
          </cell>
          <cell r="U38">
            <v>12</v>
          </cell>
          <cell r="V38">
            <v>13.5</v>
          </cell>
          <cell r="W38">
            <v>40.5</v>
          </cell>
          <cell r="X38">
            <v>45</v>
          </cell>
        </row>
        <row r="39">
          <cell r="A39" t="str">
            <v>Silokhera</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Silokhera 7 Acre</v>
          </cell>
          <cell r="D40">
            <v>0</v>
          </cell>
          <cell r="E40">
            <v>0</v>
          </cell>
          <cell r="F40">
            <v>0</v>
          </cell>
          <cell r="G40">
            <v>0</v>
          </cell>
          <cell r="H40">
            <v>0</v>
          </cell>
          <cell r="I40">
            <v>0</v>
          </cell>
          <cell r="J40">
            <v>0</v>
          </cell>
          <cell r="K40">
            <v>0</v>
          </cell>
          <cell r="L40">
            <v>0</v>
          </cell>
          <cell r="M40">
            <v>0</v>
          </cell>
          <cell r="N40">
            <v>0</v>
          </cell>
          <cell r="O40">
            <v>0</v>
          </cell>
          <cell r="P40">
            <v>0</v>
          </cell>
          <cell r="Q40">
            <v>3.9403779999999999</v>
          </cell>
          <cell r="R40">
            <v>3.9403779999999999</v>
          </cell>
          <cell r="S40">
            <v>11.821134000000001</v>
          </cell>
          <cell r="T40">
            <v>11.821134000000001</v>
          </cell>
          <cell r="U40">
            <v>11.821134000000001</v>
          </cell>
          <cell r="V40">
            <v>11.821134000000001</v>
          </cell>
          <cell r="W40">
            <v>47.284536000000003</v>
          </cell>
          <cell r="X40">
            <v>51.224914000000005</v>
          </cell>
        </row>
        <row r="41">
          <cell r="A41" t="str">
            <v>Sonepat</v>
          </cell>
          <cell r="D41">
            <v>0</v>
          </cell>
          <cell r="E41">
            <v>0</v>
          </cell>
          <cell r="F41">
            <v>0</v>
          </cell>
          <cell r="G41">
            <v>0</v>
          </cell>
          <cell r="H41">
            <v>0</v>
          </cell>
          <cell r="I41">
            <v>0</v>
          </cell>
          <cell r="J41">
            <v>0</v>
          </cell>
          <cell r="K41">
            <v>0</v>
          </cell>
          <cell r="L41">
            <v>3.5234809500000002</v>
          </cell>
          <cell r="M41">
            <v>3.5234809500000002</v>
          </cell>
          <cell r="N41">
            <v>3.5234809500000002</v>
          </cell>
          <cell r="O41">
            <v>3.5234809500000002</v>
          </cell>
          <cell r="P41">
            <v>3.5234809500000002</v>
          </cell>
          <cell r="Q41">
            <v>3.5234809500000002</v>
          </cell>
          <cell r="R41">
            <v>14.093923800000001</v>
          </cell>
          <cell r="S41">
            <v>3.5234809500000002</v>
          </cell>
          <cell r="T41">
            <v>3.5234809500000002</v>
          </cell>
          <cell r="U41">
            <v>3.5234809500000002</v>
          </cell>
          <cell r="V41">
            <v>3.5234809500000002</v>
          </cell>
          <cell r="W41">
            <v>14.093923800000001</v>
          </cell>
          <cell r="X41">
            <v>31.711328550000005</v>
          </cell>
        </row>
        <row r="42">
          <cell r="A42" t="str">
            <v>Existing Buildings</v>
          </cell>
          <cell r="D42">
            <v>53.986910718204314</v>
          </cell>
          <cell r="E42">
            <v>57.318306141369533</v>
          </cell>
          <cell r="F42">
            <v>66.898306141369531</v>
          </cell>
          <cell r="G42">
            <v>77.068306141369519</v>
          </cell>
          <cell r="H42">
            <v>255.27182914231292</v>
          </cell>
          <cell r="I42">
            <v>75.746447977838457</v>
          </cell>
          <cell r="J42">
            <v>77.118081019053903</v>
          </cell>
          <cell r="K42">
            <v>78.514551887652445</v>
          </cell>
          <cell r="L42">
            <v>79.936310352377248</v>
          </cell>
          <cell r="M42">
            <v>311.31539123692204</v>
          </cell>
          <cell r="N42">
            <v>81.383814326481144</v>
          </cell>
          <cell r="O42">
            <v>82.857530015208951</v>
          </cell>
          <cell r="P42">
            <v>84.357932065950834</v>
          </cell>
          <cell r="Q42">
            <v>85.885503721114404</v>
          </cell>
          <cell r="R42">
            <v>334.48478012875529</v>
          </cell>
          <cell r="S42">
            <v>87.440736973765141</v>
          </cell>
          <cell r="T42">
            <v>89.02413272608527</v>
          </cell>
          <cell r="U42">
            <v>90.636200950701891</v>
          </cell>
          <cell r="V42">
            <v>92.277460854936606</v>
          </cell>
          <cell r="W42">
            <v>359.37853150548892</v>
          </cell>
          <cell r="X42">
            <v>1260.450532013479</v>
          </cell>
        </row>
        <row r="44">
          <cell r="A44" t="str">
            <v>Bhubaneswar</v>
          </cell>
          <cell r="D44">
            <v>0</v>
          </cell>
          <cell r="E44">
            <v>0</v>
          </cell>
          <cell r="F44">
            <v>0</v>
          </cell>
          <cell r="G44">
            <v>0</v>
          </cell>
          <cell r="H44">
            <v>0</v>
          </cell>
          <cell r="I44">
            <v>0</v>
          </cell>
          <cell r="J44">
            <v>0</v>
          </cell>
          <cell r="K44">
            <v>0</v>
          </cell>
          <cell r="L44">
            <v>0</v>
          </cell>
          <cell r="M44">
            <v>0</v>
          </cell>
          <cell r="N44">
            <v>0.14600299999999999</v>
          </cell>
          <cell r="O44">
            <v>0.43800899999999998</v>
          </cell>
          <cell r="P44">
            <v>0.43800899999999998</v>
          </cell>
          <cell r="Q44">
            <v>0.43800899999999998</v>
          </cell>
          <cell r="R44">
            <v>1.4600300000000002</v>
          </cell>
          <cell r="S44">
            <v>0.43800899999999998</v>
          </cell>
          <cell r="T44">
            <v>0.43800899999999998</v>
          </cell>
          <cell r="U44">
            <v>0.43800899999999998</v>
          </cell>
          <cell r="V44">
            <v>0.43800899999999998</v>
          </cell>
          <cell r="W44">
            <v>1.7520359999999999</v>
          </cell>
          <cell r="X44">
            <v>3.2120660000000001</v>
          </cell>
        </row>
        <row r="45">
          <cell r="A45" t="str">
            <v>Kolkata</v>
          </cell>
          <cell r="D45">
            <v>0</v>
          </cell>
          <cell r="E45">
            <v>0</v>
          </cell>
          <cell r="F45">
            <v>0</v>
          </cell>
          <cell r="G45">
            <v>0</v>
          </cell>
          <cell r="H45">
            <v>0</v>
          </cell>
          <cell r="I45">
            <v>0</v>
          </cell>
          <cell r="J45">
            <v>7.9989306461709792E-2</v>
          </cell>
          <cell r="K45">
            <v>0.19526808633898318</v>
          </cell>
          <cell r="L45">
            <v>0.42582564609352991</v>
          </cell>
          <cell r="M45">
            <v>0.70108303889422285</v>
          </cell>
          <cell r="N45">
            <v>0.87512156396063423</v>
          </cell>
          <cell r="O45">
            <v>1.0217459165791654</v>
          </cell>
          <cell r="P45">
            <v>1.8726496801273718</v>
          </cell>
          <cell r="Q45">
            <v>2.1715161000000003</v>
          </cell>
          <cell r="R45">
            <v>5.9410332606671723</v>
          </cell>
          <cell r="S45">
            <v>2.1715161000000003</v>
          </cell>
          <cell r="T45">
            <v>2.6814223500000001</v>
          </cell>
          <cell r="U45">
            <v>2.6814223500000001</v>
          </cell>
          <cell r="V45">
            <v>2.6814223500000001</v>
          </cell>
          <cell r="W45">
            <v>10.21578315</v>
          </cell>
          <cell r="X45">
            <v>16.857899449561394</v>
          </cell>
        </row>
        <row r="46">
          <cell r="A46" t="str">
            <v>Gandhinagar</v>
          </cell>
          <cell r="D46">
            <v>0</v>
          </cell>
          <cell r="E46">
            <v>0</v>
          </cell>
          <cell r="F46">
            <v>0</v>
          </cell>
          <cell r="G46">
            <v>0</v>
          </cell>
          <cell r="H46">
            <v>0</v>
          </cell>
          <cell r="I46">
            <v>0</v>
          </cell>
          <cell r="J46">
            <v>0</v>
          </cell>
          <cell r="K46">
            <v>0</v>
          </cell>
          <cell r="L46">
            <v>0</v>
          </cell>
          <cell r="M46">
            <v>0</v>
          </cell>
          <cell r="N46">
            <v>0</v>
          </cell>
          <cell r="O46">
            <v>0</v>
          </cell>
          <cell r="P46">
            <v>0.32879585</v>
          </cell>
          <cell r="Q46">
            <v>0.4934463</v>
          </cell>
          <cell r="R46">
            <v>0.82224215</v>
          </cell>
          <cell r="S46">
            <v>0.4934463</v>
          </cell>
          <cell r="T46">
            <v>0.4934463</v>
          </cell>
          <cell r="U46">
            <v>0.4934463</v>
          </cell>
          <cell r="V46">
            <v>0.4934463</v>
          </cell>
          <cell r="W46">
            <v>1.9737852</v>
          </cell>
          <cell r="X46">
            <v>2.7960273500000001</v>
          </cell>
        </row>
        <row r="47">
          <cell r="A47" t="str">
            <v>Nagpur</v>
          </cell>
          <cell r="D47">
            <v>0</v>
          </cell>
          <cell r="E47">
            <v>0</v>
          </cell>
          <cell r="F47">
            <v>0</v>
          </cell>
          <cell r="G47">
            <v>0</v>
          </cell>
          <cell r="H47">
            <v>0</v>
          </cell>
          <cell r="I47">
            <v>0</v>
          </cell>
          <cell r="J47">
            <v>0</v>
          </cell>
          <cell r="K47">
            <v>0</v>
          </cell>
          <cell r="L47">
            <v>0</v>
          </cell>
          <cell r="M47">
            <v>0</v>
          </cell>
          <cell r="N47">
            <v>0</v>
          </cell>
          <cell r="O47">
            <v>0.64782150000000005</v>
          </cell>
          <cell r="P47">
            <v>0.97173225000000008</v>
          </cell>
          <cell r="Q47">
            <v>0.97173225000000008</v>
          </cell>
          <cell r="R47">
            <v>2.5912860000000002</v>
          </cell>
          <cell r="S47">
            <v>0.97173225000000008</v>
          </cell>
          <cell r="T47">
            <v>0.97173225000000008</v>
          </cell>
          <cell r="U47">
            <v>0.97173225000000008</v>
          </cell>
          <cell r="V47">
            <v>0.97173225000000008</v>
          </cell>
          <cell r="W47">
            <v>3.8869290000000003</v>
          </cell>
          <cell r="X47">
            <v>6.4782150000000005</v>
          </cell>
        </row>
        <row r="48">
          <cell r="A48" t="str">
            <v>Pune</v>
          </cell>
          <cell r="D48">
            <v>0</v>
          </cell>
          <cell r="E48">
            <v>0</v>
          </cell>
          <cell r="F48">
            <v>0</v>
          </cell>
          <cell r="G48">
            <v>7.1050786500000004E-2</v>
          </cell>
          <cell r="H48">
            <v>7.1050786500000004E-2</v>
          </cell>
          <cell r="I48">
            <v>0.2131523595</v>
          </cell>
          <cell r="J48">
            <v>0.74385351374999997</v>
          </cell>
          <cell r="K48">
            <v>0.74385351374999997</v>
          </cell>
          <cell r="L48">
            <v>0.74385351374999997</v>
          </cell>
          <cell r="M48">
            <v>2.4447129007499999</v>
          </cell>
          <cell r="N48">
            <v>0.85683998549999996</v>
          </cell>
          <cell r="O48">
            <v>1.3369505955000001</v>
          </cell>
          <cell r="P48">
            <v>1.6092778072499998</v>
          </cell>
          <cell r="Q48">
            <v>2.2014904387499996</v>
          </cell>
          <cell r="R48">
            <v>6.0045588269999994</v>
          </cell>
          <cell r="S48">
            <v>2.3523383759999996</v>
          </cell>
          <cell r="T48">
            <v>2.3523383759999996</v>
          </cell>
          <cell r="U48">
            <v>2.3523383759999996</v>
          </cell>
          <cell r="V48">
            <v>2.3523383759999996</v>
          </cell>
          <cell r="W48">
            <v>9.4093535039999985</v>
          </cell>
          <cell r="X48">
            <v>17.929676018249999</v>
          </cell>
        </row>
        <row r="49">
          <cell r="A49" t="str">
            <v>Chennai</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Tidal Park</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0.69375019999999998</v>
          </cell>
          <cell r="U50">
            <v>0.69375019999999998</v>
          </cell>
          <cell r="V50">
            <v>0.69375019999999998</v>
          </cell>
          <cell r="W50">
            <v>2.0812505999999997</v>
          </cell>
          <cell r="X50">
            <v>2.0812505999999997</v>
          </cell>
        </row>
        <row r="51">
          <cell r="A51" t="str">
            <v>Rai Durg</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0.47695312500000003</v>
          </cell>
          <cell r="V51">
            <v>0.95390625000000007</v>
          </cell>
          <cell r="W51">
            <v>1.430859375</v>
          </cell>
          <cell r="X51">
            <v>1.430859375</v>
          </cell>
        </row>
        <row r="52">
          <cell r="A52" t="str">
            <v>Hyderabad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A53" t="str">
            <v>Delhi</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Gurgaon</v>
          </cell>
          <cell r="D54">
            <v>0</v>
          </cell>
          <cell r="E54">
            <v>0</v>
          </cell>
          <cell r="F54">
            <v>0</v>
          </cell>
          <cell r="G54">
            <v>0</v>
          </cell>
          <cell r="H54">
            <v>0</v>
          </cell>
          <cell r="I54">
            <v>0.2122907</v>
          </cell>
          <cell r="J54">
            <v>0.31843604999999997</v>
          </cell>
          <cell r="K54">
            <v>1.4070460249999999</v>
          </cell>
          <cell r="L54">
            <v>1.844410275</v>
          </cell>
          <cell r="M54">
            <v>3.7821830499999995</v>
          </cell>
          <cell r="N54">
            <v>2.3853064250000005</v>
          </cell>
          <cell r="O54">
            <v>2.8595892250000001</v>
          </cell>
          <cell r="P54">
            <v>4.0466464833333333</v>
          </cell>
          <cell r="Q54">
            <v>5.0756345083333336</v>
          </cell>
          <cell r="R54">
            <v>14.367176641666667</v>
          </cell>
          <cell r="S54">
            <v>5.7878415749999998</v>
          </cell>
          <cell r="T54">
            <v>5.8398728250000005</v>
          </cell>
          <cell r="U54">
            <v>5.8398728250000005</v>
          </cell>
          <cell r="V54">
            <v>5.8398728250000005</v>
          </cell>
          <cell r="W54">
            <v>23.307460050000003</v>
          </cell>
          <cell r="X54">
            <v>41.456819741666671</v>
          </cell>
        </row>
        <row r="55">
          <cell r="A55" t="str">
            <v>Gurgaon Non Sez</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A56" t="str">
            <v>Noida, CSC</v>
          </cell>
          <cell r="D56">
            <v>0</v>
          </cell>
          <cell r="E56">
            <v>0</v>
          </cell>
          <cell r="F56">
            <v>5.7132226749999994E-2</v>
          </cell>
          <cell r="G56">
            <v>0.24203986974999997</v>
          </cell>
          <cell r="H56">
            <v>0.29917209649999998</v>
          </cell>
          <cell r="I56">
            <v>0.38332624874999999</v>
          </cell>
          <cell r="J56">
            <v>0.53228943174999999</v>
          </cell>
          <cell r="K56">
            <v>0.68905313625000009</v>
          </cell>
          <cell r="L56">
            <v>0.83840479575000004</v>
          </cell>
          <cell r="M56">
            <v>2.4430736125000001</v>
          </cell>
          <cell r="N56">
            <v>0.83840479575000004</v>
          </cell>
          <cell r="O56">
            <v>0.83840479575000004</v>
          </cell>
          <cell r="P56">
            <v>0.83840479575000004</v>
          </cell>
          <cell r="Q56">
            <v>0.83840479575000004</v>
          </cell>
          <cell r="R56">
            <v>3.3536191830000002</v>
          </cell>
          <cell r="S56">
            <v>0.83840479575000004</v>
          </cell>
          <cell r="T56">
            <v>0.83840479575000004</v>
          </cell>
          <cell r="U56">
            <v>0.83840479575000004</v>
          </cell>
          <cell r="V56">
            <v>0.83840479575000004</v>
          </cell>
          <cell r="W56">
            <v>3.3536191830000002</v>
          </cell>
          <cell r="X56">
            <v>9.4494840750000009</v>
          </cell>
        </row>
        <row r="57">
          <cell r="A57" t="str">
            <v>Noida, Sector 143</v>
          </cell>
          <cell r="D57">
            <v>0</v>
          </cell>
          <cell r="E57">
            <v>0</v>
          </cell>
          <cell r="F57">
            <v>0</v>
          </cell>
          <cell r="G57">
            <v>0</v>
          </cell>
          <cell r="H57">
            <v>0</v>
          </cell>
          <cell r="I57">
            <v>0</v>
          </cell>
          <cell r="J57">
            <v>0</v>
          </cell>
          <cell r="K57">
            <v>0</v>
          </cell>
          <cell r="L57">
            <v>0</v>
          </cell>
          <cell r="M57">
            <v>0</v>
          </cell>
          <cell r="N57">
            <v>0</v>
          </cell>
          <cell r="O57">
            <v>0</v>
          </cell>
          <cell r="P57">
            <v>0</v>
          </cell>
          <cell r="Q57">
            <v>0.43359375</v>
          </cell>
          <cell r="R57">
            <v>0.43359375</v>
          </cell>
          <cell r="S57">
            <v>0.578125</v>
          </cell>
          <cell r="T57">
            <v>0.8671875</v>
          </cell>
          <cell r="U57">
            <v>1.15625</v>
          </cell>
          <cell r="V57">
            <v>1.30078125</v>
          </cell>
          <cell r="W57">
            <v>3.90234375</v>
          </cell>
          <cell r="X57">
            <v>4.3359375</v>
          </cell>
        </row>
        <row r="58">
          <cell r="A58" t="str">
            <v>Silokhera</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Silokhera 7 Acre</v>
          </cell>
          <cell r="D59">
            <v>0</v>
          </cell>
          <cell r="E59">
            <v>0</v>
          </cell>
          <cell r="F59">
            <v>0</v>
          </cell>
          <cell r="G59">
            <v>0</v>
          </cell>
          <cell r="H59">
            <v>0</v>
          </cell>
          <cell r="I59">
            <v>0</v>
          </cell>
          <cell r="J59">
            <v>0</v>
          </cell>
          <cell r="K59">
            <v>0</v>
          </cell>
          <cell r="L59">
            <v>0</v>
          </cell>
          <cell r="M59">
            <v>0</v>
          </cell>
          <cell r="N59">
            <v>0</v>
          </cell>
          <cell r="O59">
            <v>0</v>
          </cell>
          <cell r="P59">
            <v>0</v>
          </cell>
          <cell r="Q59">
            <v>0.21904174999999998</v>
          </cell>
          <cell r="R59">
            <v>0.21904174999999998</v>
          </cell>
          <cell r="S59">
            <v>0.65712524999999999</v>
          </cell>
          <cell r="T59">
            <v>0.65712524999999999</v>
          </cell>
          <cell r="U59">
            <v>0.65712524999999999</v>
          </cell>
          <cell r="V59">
            <v>0.65712524999999999</v>
          </cell>
          <cell r="W59">
            <v>2.628501</v>
          </cell>
          <cell r="X59">
            <v>2.8475427500000001</v>
          </cell>
        </row>
        <row r="60">
          <cell r="A60" t="str">
            <v>Sonepat</v>
          </cell>
          <cell r="D60">
            <v>0</v>
          </cell>
          <cell r="E60">
            <v>0</v>
          </cell>
          <cell r="F60">
            <v>0</v>
          </cell>
          <cell r="G60">
            <v>0</v>
          </cell>
          <cell r="H60">
            <v>0</v>
          </cell>
          <cell r="I60">
            <v>0</v>
          </cell>
          <cell r="J60">
            <v>0</v>
          </cell>
          <cell r="K60">
            <v>0</v>
          </cell>
          <cell r="L60">
            <v>0.40336634999999998</v>
          </cell>
          <cell r="M60">
            <v>0.40336634999999998</v>
          </cell>
          <cell r="N60">
            <v>0.40336634999999998</v>
          </cell>
          <cell r="O60">
            <v>0.40336634999999998</v>
          </cell>
          <cell r="P60">
            <v>0.40336634999999998</v>
          </cell>
          <cell r="Q60">
            <v>0.40336634999999998</v>
          </cell>
          <cell r="R60">
            <v>1.6134653999999999</v>
          </cell>
          <cell r="S60">
            <v>0.40336634999999998</v>
          </cell>
          <cell r="T60">
            <v>0.40336634999999998</v>
          </cell>
          <cell r="U60">
            <v>0.40336634999999998</v>
          </cell>
          <cell r="V60">
            <v>0.40336634999999998</v>
          </cell>
          <cell r="W60">
            <v>1.6134653999999999</v>
          </cell>
          <cell r="X60">
            <v>3.6302971499999996</v>
          </cell>
        </row>
        <row r="61">
          <cell r="A61" t="str">
            <v>Existing Buildings</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3">
          <cell r="A63" t="str">
            <v>Bhubaneswar</v>
          </cell>
          <cell r="D63">
            <v>0</v>
          </cell>
          <cell r="E63">
            <v>0</v>
          </cell>
          <cell r="F63">
            <v>0</v>
          </cell>
          <cell r="G63">
            <v>0</v>
          </cell>
          <cell r="H63">
            <v>0</v>
          </cell>
          <cell r="I63">
            <v>0</v>
          </cell>
          <cell r="J63">
            <v>0</v>
          </cell>
          <cell r="K63">
            <v>0</v>
          </cell>
          <cell r="L63">
            <v>0</v>
          </cell>
          <cell r="M63">
            <v>0</v>
          </cell>
          <cell r="N63">
            <v>6.8833333333333344E-2</v>
          </cell>
          <cell r="O63">
            <v>0.20650000000000002</v>
          </cell>
          <cell r="P63">
            <v>0.20650000000000002</v>
          </cell>
          <cell r="Q63">
            <v>0.20650000000000002</v>
          </cell>
          <cell r="R63">
            <v>0.68833333333333346</v>
          </cell>
          <cell r="S63">
            <v>0.20650000000000002</v>
          </cell>
          <cell r="T63">
            <v>0.20650000000000002</v>
          </cell>
          <cell r="U63">
            <v>0.20650000000000002</v>
          </cell>
          <cell r="V63">
            <v>0.20650000000000002</v>
          </cell>
          <cell r="W63">
            <v>0.82600000000000007</v>
          </cell>
          <cell r="X63">
            <v>1.5143333333333335</v>
          </cell>
        </row>
        <row r="64">
          <cell r="A64" t="str">
            <v>Kolkata</v>
          </cell>
          <cell r="D64">
            <v>0</v>
          </cell>
          <cell r="E64">
            <v>0</v>
          </cell>
          <cell r="F64">
            <v>0</v>
          </cell>
          <cell r="G64">
            <v>0</v>
          </cell>
          <cell r="H64">
            <v>0</v>
          </cell>
          <cell r="I64">
            <v>0</v>
          </cell>
          <cell r="J64">
            <v>0</v>
          </cell>
          <cell r="K64">
            <v>0.74299999999999999</v>
          </cell>
          <cell r="L64">
            <v>2.2290000000000001</v>
          </cell>
          <cell r="M64">
            <v>2.972</v>
          </cell>
          <cell r="N64">
            <v>2.2290000000000001</v>
          </cell>
          <cell r="O64">
            <v>2.2290000000000001</v>
          </cell>
          <cell r="P64">
            <v>2.2290000000000001</v>
          </cell>
          <cell r="Q64">
            <v>2.2290000000000001</v>
          </cell>
          <cell r="R64">
            <v>8.9160000000000004</v>
          </cell>
          <cell r="S64">
            <v>2.2290000000000001</v>
          </cell>
          <cell r="T64">
            <v>2.5818000000000003</v>
          </cell>
          <cell r="U64">
            <v>2.5818000000000003</v>
          </cell>
          <cell r="V64">
            <v>2.5818000000000003</v>
          </cell>
          <cell r="W64">
            <v>9.974400000000001</v>
          </cell>
          <cell r="X64">
            <v>21.862400000000001</v>
          </cell>
        </row>
        <row r="65">
          <cell r="A65" t="str">
            <v>Gandhinagar</v>
          </cell>
          <cell r="D65">
            <v>0</v>
          </cell>
          <cell r="E65">
            <v>0</v>
          </cell>
          <cell r="F65">
            <v>0</v>
          </cell>
          <cell r="G65">
            <v>0</v>
          </cell>
          <cell r="H65">
            <v>0</v>
          </cell>
          <cell r="I65">
            <v>0</v>
          </cell>
          <cell r="J65">
            <v>0</v>
          </cell>
          <cell r="K65">
            <v>0</v>
          </cell>
          <cell r="L65">
            <v>0</v>
          </cell>
          <cell r="M65">
            <v>0</v>
          </cell>
          <cell r="N65">
            <v>0</v>
          </cell>
          <cell r="O65">
            <v>0</v>
          </cell>
          <cell r="P65">
            <v>0.25</v>
          </cell>
          <cell r="Q65">
            <v>0.375</v>
          </cell>
          <cell r="R65">
            <v>0.625</v>
          </cell>
          <cell r="S65">
            <v>0.375</v>
          </cell>
          <cell r="T65">
            <v>0.375</v>
          </cell>
          <cell r="U65">
            <v>0.375</v>
          </cell>
          <cell r="V65">
            <v>0.375</v>
          </cell>
          <cell r="W65">
            <v>1.5</v>
          </cell>
          <cell r="X65">
            <v>2.125</v>
          </cell>
        </row>
        <row r="66">
          <cell r="A66" t="str">
            <v>Nagpur</v>
          </cell>
          <cell r="D66">
            <v>0</v>
          </cell>
          <cell r="E66">
            <v>0</v>
          </cell>
          <cell r="F66">
            <v>0</v>
          </cell>
          <cell r="G66">
            <v>0</v>
          </cell>
          <cell r="H66">
            <v>0</v>
          </cell>
          <cell r="I66">
            <v>0</v>
          </cell>
          <cell r="J66">
            <v>0</v>
          </cell>
          <cell r="K66">
            <v>0</v>
          </cell>
          <cell r="L66">
            <v>0</v>
          </cell>
          <cell r="M66">
            <v>0</v>
          </cell>
          <cell r="N66">
            <v>0</v>
          </cell>
          <cell r="O66">
            <v>0.56028</v>
          </cell>
          <cell r="P66">
            <v>0.84041999999999994</v>
          </cell>
          <cell r="Q66">
            <v>0.84041999999999994</v>
          </cell>
          <cell r="R66">
            <v>2.24112</v>
          </cell>
          <cell r="S66">
            <v>0.84041999999999994</v>
          </cell>
          <cell r="T66">
            <v>0.84041999999999994</v>
          </cell>
          <cell r="U66">
            <v>0.84041999999999994</v>
          </cell>
          <cell r="V66">
            <v>0.84041999999999994</v>
          </cell>
          <cell r="W66">
            <v>3.3616799999999998</v>
          </cell>
          <cell r="X66">
            <v>5.6028000000000002</v>
          </cell>
        </row>
        <row r="67">
          <cell r="A67" t="str">
            <v>Pune</v>
          </cell>
          <cell r="D67">
            <v>0</v>
          </cell>
          <cell r="E67">
            <v>0</v>
          </cell>
          <cell r="F67">
            <v>0</v>
          </cell>
          <cell r="G67">
            <v>0</v>
          </cell>
          <cell r="H67">
            <v>0</v>
          </cell>
          <cell r="I67">
            <v>0</v>
          </cell>
          <cell r="J67">
            <v>0.45526500000000003</v>
          </cell>
          <cell r="K67">
            <v>0.45526500000000003</v>
          </cell>
          <cell r="L67">
            <v>0.45526500000000003</v>
          </cell>
          <cell r="M67">
            <v>1.3657950000000001</v>
          </cell>
          <cell r="N67">
            <v>0.45526500000000003</v>
          </cell>
          <cell r="O67">
            <v>1.4803649999999999</v>
          </cell>
          <cell r="P67">
            <v>1.992915</v>
          </cell>
          <cell r="Q67">
            <v>1.992915</v>
          </cell>
          <cell r="R67">
            <v>5.9214599999999997</v>
          </cell>
          <cell r="S67">
            <v>1.992915</v>
          </cell>
          <cell r="T67">
            <v>1.992915</v>
          </cell>
          <cell r="U67">
            <v>1.992915</v>
          </cell>
          <cell r="V67">
            <v>1.992915</v>
          </cell>
          <cell r="W67">
            <v>7.97166</v>
          </cell>
          <cell r="X67">
            <v>15.258915</v>
          </cell>
        </row>
        <row r="68">
          <cell r="A68" t="str">
            <v>Chennai</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Tidal Park</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0.72000029999999993</v>
          </cell>
          <cell r="U69">
            <v>0.72000029999999993</v>
          </cell>
          <cell r="V69">
            <v>0.72000029999999993</v>
          </cell>
          <cell r="W69">
            <v>2.1600009</v>
          </cell>
          <cell r="X69">
            <v>2.1600009</v>
          </cell>
        </row>
        <row r="70">
          <cell r="A70" t="str">
            <v>Rai Durg</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0.495</v>
          </cell>
          <cell r="V70">
            <v>0.99</v>
          </cell>
          <cell r="W70">
            <v>1.4849999999999999</v>
          </cell>
          <cell r="X70">
            <v>1.4849999999999999</v>
          </cell>
        </row>
        <row r="71">
          <cell r="A71" t="str">
            <v>Hyderabad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A72" t="str">
            <v>Delhi</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0.7</v>
          </cell>
          <cell r="T72">
            <v>1.0499999999999998</v>
          </cell>
          <cell r="U72">
            <v>1.0499999999999998</v>
          </cell>
          <cell r="V72">
            <v>1.0499999999999998</v>
          </cell>
          <cell r="W72">
            <v>3.8499999999999996</v>
          </cell>
          <cell r="X72">
            <v>3.8499999999999996</v>
          </cell>
        </row>
        <row r="73">
          <cell r="A73" t="str">
            <v>Gurgaon</v>
          </cell>
          <cell r="D73">
            <v>0</v>
          </cell>
          <cell r="E73">
            <v>0</v>
          </cell>
          <cell r="F73">
            <v>0</v>
          </cell>
          <cell r="G73">
            <v>0</v>
          </cell>
          <cell r="H73">
            <v>0</v>
          </cell>
          <cell r="I73">
            <v>3.2000000000000001E-2</v>
          </cell>
          <cell r="J73">
            <v>4.8000000000000001E-2</v>
          </cell>
          <cell r="K73">
            <v>1.1495</v>
          </cell>
          <cell r="L73">
            <v>1.6040999999999999</v>
          </cell>
          <cell r="M73">
            <v>2.8335999999999997</v>
          </cell>
          <cell r="N73">
            <v>1.9992999999999999</v>
          </cell>
          <cell r="O73">
            <v>2.6579999999999999</v>
          </cell>
          <cell r="P73">
            <v>5.4555000000000007</v>
          </cell>
          <cell r="Q73">
            <v>7.5087999999999999</v>
          </cell>
          <cell r="R73">
            <v>17.621600000000001</v>
          </cell>
          <cell r="S73">
            <v>7.7207999999999997</v>
          </cell>
          <cell r="T73">
            <v>7.7207999999999997</v>
          </cell>
          <cell r="U73">
            <v>7.7207999999999997</v>
          </cell>
          <cell r="V73">
            <v>7.7207999999999997</v>
          </cell>
          <cell r="W73">
            <v>30.883199999999999</v>
          </cell>
          <cell r="X73">
            <v>51.3384</v>
          </cell>
        </row>
        <row r="74">
          <cell r="A74" t="str">
            <v>Gurgaon Non Sez</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A75" t="str">
            <v>Noida, CSC</v>
          </cell>
          <cell r="D75">
            <v>0</v>
          </cell>
          <cell r="E75">
            <v>0</v>
          </cell>
          <cell r="F75">
            <v>3.9529108E-2</v>
          </cell>
          <cell r="G75">
            <v>0.167464576</v>
          </cell>
          <cell r="H75">
            <v>0.20699368400000001</v>
          </cell>
          <cell r="I75">
            <v>0.26521908</v>
          </cell>
          <cell r="J75">
            <v>0.38426108800000003</v>
          </cell>
          <cell r="K75">
            <v>0.54721687999999991</v>
          </cell>
          <cell r="L75">
            <v>0.71374255199999992</v>
          </cell>
          <cell r="M75">
            <v>1.9104395999999997</v>
          </cell>
          <cell r="N75">
            <v>0.71374255199999992</v>
          </cell>
          <cell r="O75">
            <v>0.71374255199999992</v>
          </cell>
          <cell r="P75">
            <v>0.71374255199999992</v>
          </cell>
          <cell r="Q75">
            <v>0.71374255199999992</v>
          </cell>
          <cell r="R75">
            <v>2.8549702079999997</v>
          </cell>
          <cell r="S75">
            <v>0.71374255199999992</v>
          </cell>
          <cell r="T75">
            <v>0.71374255199999992</v>
          </cell>
          <cell r="U75">
            <v>0.71374255199999992</v>
          </cell>
          <cell r="V75">
            <v>0.71374255199999992</v>
          </cell>
          <cell r="W75">
            <v>2.8549702079999997</v>
          </cell>
          <cell r="X75">
            <v>7.827373699999999</v>
          </cell>
        </row>
        <row r="76">
          <cell r="A76" t="str">
            <v>Noida, Sector 143</v>
          </cell>
          <cell r="D76">
            <v>0</v>
          </cell>
          <cell r="E76">
            <v>0</v>
          </cell>
          <cell r="F76">
            <v>0</v>
          </cell>
          <cell r="G76">
            <v>0</v>
          </cell>
          <cell r="H76">
            <v>0</v>
          </cell>
          <cell r="I76">
            <v>0</v>
          </cell>
          <cell r="J76">
            <v>0</v>
          </cell>
          <cell r="K76">
            <v>0</v>
          </cell>
          <cell r="L76">
            <v>0</v>
          </cell>
          <cell r="M76">
            <v>0</v>
          </cell>
          <cell r="N76">
            <v>0</v>
          </cell>
          <cell r="O76">
            <v>0</v>
          </cell>
          <cell r="P76">
            <v>0</v>
          </cell>
          <cell r="Q76">
            <v>0.43217179568309694</v>
          </cell>
          <cell r="R76">
            <v>0.43217179568309694</v>
          </cell>
          <cell r="S76">
            <v>0.57622906091079595</v>
          </cell>
          <cell r="T76">
            <v>0.86434359136619388</v>
          </cell>
          <cell r="U76">
            <v>1.1524581218215917</v>
          </cell>
          <cell r="V76">
            <v>1.2965153870492907</v>
          </cell>
          <cell r="W76">
            <v>3.8895461611478721</v>
          </cell>
          <cell r="X76">
            <v>4.3217179568309687</v>
          </cell>
        </row>
        <row r="77">
          <cell r="A77" t="str">
            <v>Silokhera</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Silokhera 7 Acre</v>
          </cell>
          <cell r="D78">
            <v>0</v>
          </cell>
          <cell r="E78">
            <v>0</v>
          </cell>
          <cell r="F78">
            <v>0</v>
          </cell>
          <cell r="G78">
            <v>0</v>
          </cell>
          <cell r="H78">
            <v>0</v>
          </cell>
          <cell r="I78">
            <v>0</v>
          </cell>
          <cell r="J78">
            <v>0</v>
          </cell>
          <cell r="K78">
            <v>0</v>
          </cell>
          <cell r="L78">
            <v>0</v>
          </cell>
          <cell r="M78">
            <v>0</v>
          </cell>
          <cell r="N78">
            <v>0</v>
          </cell>
          <cell r="O78">
            <v>0</v>
          </cell>
          <cell r="P78">
            <v>0</v>
          </cell>
          <cell r="Q78">
            <v>0.4249</v>
          </cell>
          <cell r="R78">
            <v>0.4249</v>
          </cell>
          <cell r="S78">
            <v>1.2746999999999999</v>
          </cell>
          <cell r="T78">
            <v>1.2746999999999999</v>
          </cell>
          <cell r="U78">
            <v>1.2746999999999999</v>
          </cell>
          <cell r="V78">
            <v>1.2746999999999999</v>
          </cell>
          <cell r="W78">
            <v>5.0987999999999998</v>
          </cell>
          <cell r="X78">
            <v>5.5236999999999998</v>
          </cell>
        </row>
        <row r="79">
          <cell r="A79" t="str">
            <v>Sonepat</v>
          </cell>
          <cell r="D79">
            <v>0</v>
          </cell>
          <cell r="E79">
            <v>0</v>
          </cell>
          <cell r="F79">
            <v>0</v>
          </cell>
          <cell r="G79">
            <v>0</v>
          </cell>
          <cell r="H79">
            <v>0</v>
          </cell>
          <cell r="I79">
            <v>0</v>
          </cell>
          <cell r="J79">
            <v>0</v>
          </cell>
          <cell r="K79">
            <v>0</v>
          </cell>
          <cell r="L79">
            <v>0.1182</v>
          </cell>
          <cell r="M79">
            <v>0.1182</v>
          </cell>
          <cell r="N79">
            <v>0.1182</v>
          </cell>
          <cell r="O79">
            <v>0.1182</v>
          </cell>
          <cell r="P79">
            <v>0.1182</v>
          </cell>
          <cell r="Q79">
            <v>0.1182</v>
          </cell>
          <cell r="R79">
            <v>0.4728</v>
          </cell>
          <cell r="S79">
            <v>0.1182</v>
          </cell>
          <cell r="T79">
            <v>0.1182</v>
          </cell>
          <cell r="U79">
            <v>0.1182</v>
          </cell>
          <cell r="V79">
            <v>0.1182</v>
          </cell>
          <cell r="W79">
            <v>0.4728</v>
          </cell>
          <cell r="X79">
            <v>1.0638000000000001</v>
          </cell>
        </row>
        <row r="80">
          <cell r="A80" t="str">
            <v>Existing Buildings</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3">
          <cell r="A83" t="str">
            <v>Bhubaneswar</v>
          </cell>
        </row>
        <row r="84">
          <cell r="A84" t="str">
            <v>Kolkata</v>
          </cell>
        </row>
        <row r="85">
          <cell r="A85" t="str">
            <v>Gandhinagar</v>
          </cell>
        </row>
        <row r="86">
          <cell r="A86" t="str">
            <v>Nagpur</v>
          </cell>
        </row>
        <row r="87">
          <cell r="A87" t="str">
            <v>Pune</v>
          </cell>
        </row>
        <row r="88">
          <cell r="A88" t="str">
            <v>Chennai</v>
          </cell>
        </row>
        <row r="89">
          <cell r="A89" t="str">
            <v>Tidal Park</v>
          </cell>
        </row>
        <row r="90">
          <cell r="A90" t="str">
            <v>Rai Durg</v>
          </cell>
        </row>
        <row r="91">
          <cell r="A91" t="str">
            <v>Hyderabad</v>
          </cell>
        </row>
        <row r="92">
          <cell r="A92" t="str">
            <v>Delhi</v>
          </cell>
        </row>
        <row r="93">
          <cell r="A93" t="str">
            <v>Gurgaon</v>
          </cell>
        </row>
        <row r="94">
          <cell r="A94" t="str">
            <v>Gurgaon Non Sez</v>
          </cell>
        </row>
        <row r="95">
          <cell r="A95" t="str">
            <v>Noida, CSC</v>
          </cell>
        </row>
        <row r="96">
          <cell r="A96" t="str">
            <v>Noida, Sector 143</v>
          </cell>
        </row>
        <row r="97">
          <cell r="A97" t="str">
            <v>Silokhera</v>
          </cell>
        </row>
        <row r="98">
          <cell r="A98" t="str">
            <v>Silokhera 7 Acre</v>
          </cell>
        </row>
        <row r="99">
          <cell r="A99" t="str">
            <v>Sonepat</v>
          </cell>
        </row>
        <row r="100">
          <cell r="A100" t="str">
            <v>Existing Buildings</v>
          </cell>
        </row>
        <row r="101">
          <cell r="A101" t="str">
            <v>Construction Cost</v>
          </cell>
          <cell r="D101">
            <v>84.72699999999999</v>
          </cell>
          <cell r="E101">
            <v>182.8</v>
          </cell>
          <cell r="F101">
            <v>288.85999999999996</v>
          </cell>
          <cell r="G101">
            <v>293.00000000000006</v>
          </cell>
          <cell r="H101">
            <v>849.38699999999994</v>
          </cell>
          <cell r="I101">
            <v>476.13178473660878</v>
          </cell>
          <cell r="J101">
            <v>322.10570567802546</v>
          </cell>
          <cell r="K101">
            <v>548.48449591033182</v>
          </cell>
          <cell r="L101">
            <v>48.0022293514957</v>
          </cell>
          <cell r="M101">
            <v>1394.7242156764617</v>
          </cell>
          <cell r="N101">
            <v>191.65503590451067</v>
          </cell>
          <cell r="O101">
            <v>130.60827306737445</v>
          </cell>
          <cell r="P101">
            <v>71.717526384141706</v>
          </cell>
          <cell r="Q101">
            <v>57.880834998462319</v>
          </cell>
          <cell r="R101">
            <v>451.86167035448915</v>
          </cell>
          <cell r="S101">
            <v>59.883614023797691</v>
          </cell>
          <cell r="T101">
            <v>39.064383570928726</v>
          </cell>
          <cell r="U101">
            <v>7.9488437788237434</v>
          </cell>
          <cell r="V101">
            <v>0</v>
          </cell>
          <cell r="W101">
            <v>106.89684137355016</v>
          </cell>
          <cell r="X101">
            <v>2802.8697274045012</v>
          </cell>
        </row>
        <row r="102">
          <cell r="A102" t="str">
            <v>Bhubaneswar</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Kolkata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Gandhinagar</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Nagpur</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Pune</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Chennai</v>
          </cell>
          <cell r="D107">
            <v>53.05</v>
          </cell>
          <cell r="E107">
            <v>42.28</v>
          </cell>
          <cell r="F107">
            <v>89.710000000000008</v>
          </cell>
          <cell r="G107">
            <v>74.000000000000057</v>
          </cell>
          <cell r="H107">
            <v>259.04000000000008</v>
          </cell>
          <cell r="I107">
            <v>210.35794258989057</v>
          </cell>
          <cell r="J107">
            <v>108.330208220038</v>
          </cell>
          <cell r="K107">
            <v>97.691883943342987</v>
          </cell>
          <cell r="L107">
            <v>77.377767520565158</v>
          </cell>
          <cell r="M107">
            <v>493.75780227383672</v>
          </cell>
          <cell r="N107">
            <v>49.860979146406635</v>
          </cell>
          <cell r="O107">
            <v>22.858843556391889</v>
          </cell>
          <cell r="P107">
            <v>4.7077408059784602</v>
          </cell>
          <cell r="Q107">
            <v>0</v>
          </cell>
          <cell r="R107">
            <v>77.427563508776984</v>
          </cell>
          <cell r="S107">
            <v>0</v>
          </cell>
          <cell r="T107">
            <v>0</v>
          </cell>
          <cell r="U107">
            <v>0</v>
          </cell>
          <cell r="V107">
            <v>0</v>
          </cell>
          <cell r="W107">
            <v>0</v>
          </cell>
          <cell r="X107">
            <v>830.22536578261384</v>
          </cell>
        </row>
        <row r="108">
          <cell r="A108" t="str">
            <v>Tidal Park</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t="str">
            <v>Rai Durg</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t="str">
            <v>Hyderabad</v>
          </cell>
          <cell r="D110">
            <v>31.68</v>
          </cell>
          <cell r="E110">
            <v>40</v>
          </cell>
          <cell r="F110">
            <v>37.709999999999951</v>
          </cell>
          <cell r="G110">
            <v>18</v>
          </cell>
          <cell r="H110">
            <v>127.38999999999996</v>
          </cell>
          <cell r="I110">
            <v>176.85624435177346</v>
          </cell>
          <cell r="J110">
            <v>11.347276311306928</v>
          </cell>
          <cell r="K110">
            <v>51.556077661586244</v>
          </cell>
          <cell r="L110">
            <v>14.445760000000007</v>
          </cell>
          <cell r="M110">
            <v>254.20535832466663</v>
          </cell>
          <cell r="N110">
            <v>15.821546666666677</v>
          </cell>
          <cell r="O110">
            <v>26.139946666666674</v>
          </cell>
          <cell r="P110">
            <v>18.573120000000017</v>
          </cell>
          <cell r="Q110">
            <v>4.1273599999999533</v>
          </cell>
          <cell r="R110">
            <v>64.661973333333322</v>
          </cell>
          <cell r="S110">
            <v>0</v>
          </cell>
          <cell r="T110">
            <v>0</v>
          </cell>
          <cell r="U110">
            <v>0</v>
          </cell>
          <cell r="V110">
            <v>0</v>
          </cell>
          <cell r="W110">
            <v>0</v>
          </cell>
          <cell r="X110">
            <v>446.25733165799988</v>
          </cell>
        </row>
        <row r="111">
          <cell r="A111" t="str">
            <v>Delhi</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A112" t="str">
            <v>Gurgaon</v>
          </cell>
          <cell r="D112">
            <v>-3.0000000000000001E-3</v>
          </cell>
          <cell r="E112">
            <v>100.52</v>
          </cell>
          <cell r="F112">
            <v>57.86999999999999</v>
          </cell>
          <cell r="G112">
            <v>41</v>
          </cell>
          <cell r="H112">
            <v>199.387</v>
          </cell>
          <cell r="I112">
            <v>50.302341154408055</v>
          </cell>
          <cell r="J112">
            <v>58.118680193517804</v>
          </cell>
          <cell r="K112">
            <v>262.00423243793205</v>
          </cell>
          <cell r="L112">
            <v>-144.36562466145278</v>
          </cell>
          <cell r="M112">
            <v>226.05962912440509</v>
          </cell>
          <cell r="N112">
            <v>70.235315690470202</v>
          </cell>
          <cell r="O112">
            <v>66.152383884315896</v>
          </cell>
          <cell r="P112">
            <v>48.436665578163229</v>
          </cell>
          <cell r="Q112">
            <v>53.753474998462366</v>
          </cell>
          <cell r="R112">
            <v>238.57784015141169</v>
          </cell>
          <cell r="S112">
            <v>59.883614023797691</v>
          </cell>
          <cell r="T112">
            <v>39.064383570928726</v>
          </cell>
          <cell r="U112">
            <v>7.9488437788237434</v>
          </cell>
          <cell r="V112">
            <v>0</v>
          </cell>
          <cell r="W112">
            <v>106.89684137355016</v>
          </cell>
          <cell r="X112">
            <v>770.92131064936689</v>
          </cell>
        </row>
        <row r="113">
          <cell r="A113" t="str">
            <v>Gurgaon Non Sez</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A114" t="str">
            <v>Noida, CSC</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t="str">
            <v>Noida, Sector 143</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A116" t="str">
            <v>Silokhera</v>
          </cell>
          <cell r="D116">
            <v>0</v>
          </cell>
          <cell r="E116">
            <v>0</v>
          </cell>
          <cell r="F116">
            <v>103.57</v>
          </cell>
          <cell r="G116">
            <v>160</v>
          </cell>
          <cell r="H116">
            <v>263.57</v>
          </cell>
          <cell r="I116">
            <v>38.615256640536728</v>
          </cell>
          <cell r="J116">
            <v>144.30954095316272</v>
          </cell>
          <cell r="K116">
            <v>137.23230186747048</v>
          </cell>
          <cell r="L116">
            <v>100.54432649238332</v>
          </cell>
          <cell r="M116">
            <v>420.70142595355327</v>
          </cell>
          <cell r="N116">
            <v>55.737194400967169</v>
          </cell>
          <cell r="O116">
            <v>15.457098959999996</v>
          </cell>
          <cell r="P116">
            <v>0</v>
          </cell>
          <cell r="Q116">
            <v>0</v>
          </cell>
          <cell r="R116">
            <v>71.194293360967166</v>
          </cell>
          <cell r="S116">
            <v>0</v>
          </cell>
          <cell r="T116">
            <v>0</v>
          </cell>
          <cell r="U116">
            <v>0</v>
          </cell>
          <cell r="V116">
            <v>0</v>
          </cell>
          <cell r="W116">
            <v>0</v>
          </cell>
          <cell r="X116">
            <v>755.46571931452047</v>
          </cell>
        </row>
        <row r="117">
          <cell r="A117" t="str">
            <v>Silokhera 7 Acre</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Sonepat</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A119" t="str">
            <v>Existing Buildings</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1">
          <cell r="A121" t="str">
            <v>Bhubaneswar</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Kolkata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A123" t="str">
            <v>Gandhinagar</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A124" t="str">
            <v>Nagpur</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Pune</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A126" t="str">
            <v>Chennai</v>
          </cell>
          <cell r="D126">
            <v>0.53049999999999997</v>
          </cell>
          <cell r="E126">
            <v>0.42279999999999995</v>
          </cell>
          <cell r="F126">
            <v>0.89710000000000012</v>
          </cell>
          <cell r="G126">
            <v>0.74000000000000066</v>
          </cell>
          <cell r="H126">
            <v>2.5904000000000007</v>
          </cell>
          <cell r="I126">
            <v>2.1035794258989058</v>
          </cell>
          <cell r="J126">
            <v>1.08330208220038</v>
          </cell>
          <cell r="K126">
            <v>0.97691883943342983</v>
          </cell>
          <cell r="L126">
            <v>0.77377767520565155</v>
          </cell>
          <cell r="M126">
            <v>4.937578022738367</v>
          </cell>
          <cell r="N126">
            <v>0.49860979146406637</v>
          </cell>
          <cell r="O126">
            <v>0.22858843556391889</v>
          </cell>
          <cell r="P126">
            <v>4.7077408059784602E-2</v>
          </cell>
          <cell r="Q126">
            <v>0</v>
          </cell>
          <cell r="R126">
            <v>0.77427563508776986</v>
          </cell>
          <cell r="S126">
            <v>0</v>
          </cell>
          <cell r="T126">
            <v>0</v>
          </cell>
          <cell r="U126">
            <v>0</v>
          </cell>
          <cell r="V126">
            <v>0</v>
          </cell>
          <cell r="W126">
            <v>0</v>
          </cell>
          <cell r="X126">
            <v>8.302253657826137</v>
          </cell>
        </row>
        <row r="127">
          <cell r="A127" t="str">
            <v>Tidal Park</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A128" t="str">
            <v>Rai Durg</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A129" t="str">
            <v>Hyderabad</v>
          </cell>
          <cell r="D129">
            <v>0.31680000000000003</v>
          </cell>
          <cell r="E129">
            <v>0.4</v>
          </cell>
          <cell r="F129">
            <v>0.37709999999999955</v>
          </cell>
          <cell r="G129">
            <v>0.18</v>
          </cell>
          <cell r="H129">
            <v>1.2738999999999996</v>
          </cell>
          <cell r="I129">
            <v>1.7685624435177347</v>
          </cell>
          <cell r="J129">
            <v>0.11347276311306931</v>
          </cell>
          <cell r="K129">
            <v>0.51556077661586242</v>
          </cell>
          <cell r="L129">
            <v>0.14445760000000007</v>
          </cell>
          <cell r="M129">
            <v>2.5420535832466666</v>
          </cell>
          <cell r="N129">
            <v>0.15821546666666678</v>
          </cell>
          <cell r="O129">
            <v>0.26139946666666675</v>
          </cell>
          <cell r="P129">
            <v>0.18573120000000015</v>
          </cell>
          <cell r="Q129">
            <v>4.1273599999999536E-2</v>
          </cell>
          <cell r="R129">
            <v>0.64661973333333322</v>
          </cell>
          <cell r="S129">
            <v>0</v>
          </cell>
          <cell r="T129">
            <v>0</v>
          </cell>
          <cell r="U129">
            <v>0</v>
          </cell>
          <cell r="V129">
            <v>0</v>
          </cell>
          <cell r="W129">
            <v>0</v>
          </cell>
          <cell r="X129">
            <v>4.4625733165799994</v>
          </cell>
        </row>
        <row r="130">
          <cell r="A130" t="str">
            <v>Delhi</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A131" t="str">
            <v>Gurgaon</v>
          </cell>
          <cell r="D131">
            <v>-3.0000000000000001E-5</v>
          </cell>
          <cell r="E131">
            <v>1.0051999999999999</v>
          </cell>
          <cell r="F131">
            <v>0.57869999999999988</v>
          </cell>
          <cell r="G131">
            <v>0.41</v>
          </cell>
          <cell r="H131">
            <v>1.9938699999999996</v>
          </cell>
          <cell r="I131">
            <v>0.50302341154408059</v>
          </cell>
          <cell r="J131">
            <v>0.58118680193517802</v>
          </cell>
          <cell r="K131">
            <v>2.6200423243793205</v>
          </cell>
          <cell r="L131">
            <v>-1.4436562466145277</v>
          </cell>
          <cell r="M131">
            <v>2.2605962912440516</v>
          </cell>
          <cell r="N131">
            <v>0.70235315690470201</v>
          </cell>
          <cell r="O131">
            <v>0.66152383884315902</v>
          </cell>
          <cell r="P131">
            <v>0.48436665578163229</v>
          </cell>
          <cell r="Q131">
            <v>0.53753474998462369</v>
          </cell>
          <cell r="R131">
            <v>2.3857784015141168</v>
          </cell>
          <cell r="S131">
            <v>0.59883614023797693</v>
          </cell>
          <cell r="T131">
            <v>0.39064383570928729</v>
          </cell>
          <cell r="U131">
            <v>7.9488437788237443E-2</v>
          </cell>
          <cell r="V131">
            <v>0</v>
          </cell>
          <cell r="W131">
            <v>1.0689684137355018</v>
          </cell>
          <cell r="X131">
            <v>7.70921310649367</v>
          </cell>
        </row>
        <row r="132">
          <cell r="A132" t="str">
            <v>Gurgaon Non Sez</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A133" t="str">
            <v>Noida, CSC</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A134" t="str">
            <v>Noida, Sector 143</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A135" t="str">
            <v>Silokhera</v>
          </cell>
          <cell r="D135">
            <v>0</v>
          </cell>
          <cell r="E135">
            <v>0</v>
          </cell>
          <cell r="F135">
            <v>1.0357000000000001</v>
          </cell>
          <cell r="G135">
            <v>1.6</v>
          </cell>
          <cell r="H135">
            <v>2.6356999999999999</v>
          </cell>
          <cell r="I135">
            <v>0.38615256640536766</v>
          </cell>
          <cell r="J135">
            <v>1.4430954095316273</v>
          </cell>
          <cell r="K135">
            <v>1.3723230186747046</v>
          </cell>
          <cell r="L135">
            <v>1.0054432649238334</v>
          </cell>
          <cell r="M135">
            <v>4.2070142595355327</v>
          </cell>
          <cell r="N135">
            <v>0.55737194400967172</v>
          </cell>
          <cell r="O135">
            <v>0.15457098959999996</v>
          </cell>
          <cell r="P135">
            <v>0</v>
          </cell>
          <cell r="Q135">
            <v>0</v>
          </cell>
          <cell r="R135">
            <v>0.71194293360967165</v>
          </cell>
          <cell r="S135">
            <v>0</v>
          </cell>
          <cell r="T135">
            <v>0</v>
          </cell>
          <cell r="U135">
            <v>0</v>
          </cell>
          <cell r="V135">
            <v>0</v>
          </cell>
          <cell r="W135">
            <v>0</v>
          </cell>
          <cell r="X135">
            <v>7.5546571931452045</v>
          </cell>
        </row>
        <row r="136">
          <cell r="A136" t="str">
            <v>Silokhera 7 Acre</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Sonepat</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A138" t="str">
            <v>Existing Buildings</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row>
        <row r="140">
          <cell r="A140" t="str">
            <v>Bhubaneswar</v>
          </cell>
          <cell r="D140">
            <v>0</v>
          </cell>
          <cell r="E140">
            <v>0</v>
          </cell>
          <cell r="F140">
            <v>0</v>
          </cell>
          <cell r="G140">
            <v>0</v>
          </cell>
          <cell r="H140">
            <v>0</v>
          </cell>
          <cell r="I140">
            <v>0</v>
          </cell>
          <cell r="J140">
            <v>0</v>
          </cell>
          <cell r="K140">
            <v>0</v>
          </cell>
          <cell r="L140">
            <v>0</v>
          </cell>
          <cell r="M140">
            <v>0</v>
          </cell>
          <cell r="N140">
            <v>3.0305399999999998</v>
          </cell>
          <cell r="O140">
            <v>0</v>
          </cell>
          <cell r="P140">
            <v>0</v>
          </cell>
          <cell r="Q140">
            <v>0</v>
          </cell>
          <cell r="R140">
            <v>3.0305399999999998</v>
          </cell>
          <cell r="S140">
            <v>0</v>
          </cell>
          <cell r="T140">
            <v>0</v>
          </cell>
          <cell r="U140">
            <v>0</v>
          </cell>
          <cell r="V140">
            <v>0</v>
          </cell>
          <cell r="W140">
            <v>0</v>
          </cell>
          <cell r="X140">
            <v>3.0305399999999998</v>
          </cell>
        </row>
        <row r="141">
          <cell r="A141" t="str">
            <v>Kolkata</v>
          </cell>
          <cell r="D141">
            <v>0</v>
          </cell>
          <cell r="E141">
            <v>0</v>
          </cell>
          <cell r="F141">
            <v>0</v>
          </cell>
          <cell r="G141">
            <v>0</v>
          </cell>
          <cell r="H141">
            <v>0</v>
          </cell>
          <cell r="I141">
            <v>0</v>
          </cell>
          <cell r="J141">
            <v>0.81831669711895427</v>
          </cell>
          <cell r="K141">
            <v>3.5379974923295854</v>
          </cell>
          <cell r="L141">
            <v>0</v>
          </cell>
          <cell r="M141">
            <v>4.3563141894485398</v>
          </cell>
          <cell r="N141">
            <v>4.5964103722313361</v>
          </cell>
          <cell r="O141">
            <v>4.5000232886582001</v>
          </cell>
          <cell r="P141">
            <v>8.762425899661924</v>
          </cell>
          <cell r="Q141">
            <v>0</v>
          </cell>
          <cell r="R141">
            <v>17.858859560551458</v>
          </cell>
          <cell r="S141">
            <v>0</v>
          </cell>
          <cell r="T141">
            <v>5.2552500000000002</v>
          </cell>
          <cell r="U141">
            <v>0</v>
          </cell>
          <cell r="V141">
            <v>0</v>
          </cell>
          <cell r="W141">
            <v>5.2552500000000002</v>
          </cell>
          <cell r="X141">
            <v>27.470423749999998</v>
          </cell>
        </row>
        <row r="142">
          <cell r="A142" t="str">
            <v>Gandhinagar</v>
          </cell>
          <cell r="D142">
            <v>0</v>
          </cell>
          <cell r="E142">
            <v>0</v>
          </cell>
          <cell r="F142">
            <v>0</v>
          </cell>
          <cell r="G142">
            <v>0</v>
          </cell>
          <cell r="H142">
            <v>0</v>
          </cell>
          <cell r="I142">
            <v>0</v>
          </cell>
          <cell r="J142">
            <v>0</v>
          </cell>
          <cell r="K142">
            <v>0</v>
          </cell>
          <cell r="L142">
            <v>0</v>
          </cell>
          <cell r="M142">
            <v>0</v>
          </cell>
          <cell r="N142">
            <v>0</v>
          </cell>
          <cell r="O142">
            <v>0</v>
          </cell>
          <cell r="P142">
            <v>3.1811889999999998</v>
          </cell>
          <cell r="Q142">
            <v>0</v>
          </cell>
          <cell r="R142">
            <v>3.1811889999999998</v>
          </cell>
          <cell r="S142">
            <v>0</v>
          </cell>
          <cell r="T142">
            <v>0</v>
          </cell>
          <cell r="U142">
            <v>0</v>
          </cell>
          <cell r="V142">
            <v>0</v>
          </cell>
          <cell r="W142">
            <v>0</v>
          </cell>
          <cell r="X142">
            <v>3.1811889999999998</v>
          </cell>
        </row>
        <row r="143">
          <cell r="A143" t="str">
            <v>Nagpur</v>
          </cell>
          <cell r="D143">
            <v>0</v>
          </cell>
          <cell r="E143">
            <v>0</v>
          </cell>
          <cell r="F143">
            <v>0</v>
          </cell>
          <cell r="G143">
            <v>0</v>
          </cell>
          <cell r="H143">
            <v>0</v>
          </cell>
          <cell r="I143">
            <v>0</v>
          </cell>
          <cell r="J143">
            <v>0</v>
          </cell>
          <cell r="K143">
            <v>0</v>
          </cell>
          <cell r="L143">
            <v>0</v>
          </cell>
          <cell r="M143">
            <v>0</v>
          </cell>
          <cell r="N143">
            <v>0</v>
          </cell>
          <cell r="O143">
            <v>5.7428699999999999</v>
          </cell>
          <cell r="P143">
            <v>0</v>
          </cell>
          <cell r="Q143">
            <v>0</v>
          </cell>
          <cell r="R143">
            <v>5.7428699999999999</v>
          </cell>
          <cell r="S143">
            <v>0</v>
          </cell>
          <cell r="T143">
            <v>0</v>
          </cell>
          <cell r="U143">
            <v>0</v>
          </cell>
          <cell r="V143">
            <v>0</v>
          </cell>
          <cell r="W143">
            <v>0</v>
          </cell>
          <cell r="X143">
            <v>5.7428699999999999</v>
          </cell>
        </row>
        <row r="144">
          <cell r="A144" t="str">
            <v>Pune</v>
          </cell>
          <cell r="D144">
            <v>0</v>
          </cell>
          <cell r="E144">
            <v>0</v>
          </cell>
          <cell r="F144">
            <v>0</v>
          </cell>
          <cell r="G144">
            <v>1.7267230117500001</v>
          </cell>
          <cell r="H144">
            <v>1.7267230117500001</v>
          </cell>
          <cell r="I144">
            <v>0</v>
          </cell>
          <cell r="J144">
            <v>4.2991407432499997</v>
          </cell>
          <cell r="K144">
            <v>0</v>
          </cell>
          <cell r="L144">
            <v>0</v>
          </cell>
          <cell r="M144">
            <v>4.2991407432499997</v>
          </cell>
          <cell r="N144">
            <v>2.9315448000000002</v>
          </cell>
          <cell r="O144">
            <v>3.2969175750000002</v>
          </cell>
          <cell r="P144">
            <v>3.7688706000000005</v>
          </cell>
          <cell r="Q144">
            <v>3.9138921000000004</v>
          </cell>
          <cell r="R144">
            <v>13.911225075000001</v>
          </cell>
          <cell r="S144">
            <v>0</v>
          </cell>
          <cell r="T144">
            <v>0</v>
          </cell>
          <cell r="U144">
            <v>0</v>
          </cell>
          <cell r="V144">
            <v>0</v>
          </cell>
          <cell r="W144">
            <v>0</v>
          </cell>
          <cell r="X144">
            <v>19.93708883</v>
          </cell>
        </row>
        <row r="145">
          <cell r="A145" t="str">
            <v>Chennai</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A146" t="str">
            <v>Tidal Park</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10.000004166666669</v>
          </cell>
          <cell r="U146">
            <v>0</v>
          </cell>
          <cell r="V146">
            <v>0</v>
          </cell>
          <cell r="W146">
            <v>10.000004166666669</v>
          </cell>
          <cell r="X146">
            <v>10.000004166666669</v>
          </cell>
        </row>
        <row r="147">
          <cell r="A147" t="str">
            <v>Rai Durg</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5.6039788750000001</v>
          </cell>
          <cell r="V147">
            <v>5.6039788750000001</v>
          </cell>
          <cell r="W147">
            <v>11.20795775</v>
          </cell>
          <cell r="X147">
            <v>11.20795775</v>
          </cell>
        </row>
        <row r="148">
          <cell r="A148" t="str">
            <v>Hyderabad</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t="str">
            <v>Delhi</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15.625</v>
          </cell>
          <cell r="T149">
            <v>0</v>
          </cell>
          <cell r="U149">
            <v>0</v>
          </cell>
          <cell r="V149">
            <v>0</v>
          </cell>
          <cell r="W149">
            <v>15.625</v>
          </cell>
          <cell r="X149">
            <v>15.625</v>
          </cell>
        </row>
        <row r="150">
          <cell r="A150" t="str">
            <v>Gurgaon</v>
          </cell>
          <cell r="D150">
            <v>0</v>
          </cell>
          <cell r="E150">
            <v>0</v>
          </cell>
          <cell r="F150">
            <v>0</v>
          </cell>
          <cell r="G150">
            <v>0</v>
          </cell>
          <cell r="H150">
            <v>0</v>
          </cell>
          <cell r="I150">
            <v>5.1638624999999996</v>
          </cell>
          <cell r="J150">
            <v>0</v>
          </cell>
          <cell r="K150">
            <v>26.461446475000002</v>
          </cell>
          <cell r="L150">
            <v>0</v>
          </cell>
          <cell r="M150">
            <v>31.625308975000003</v>
          </cell>
          <cell r="N150">
            <v>13.156959375</v>
          </cell>
          <cell r="O150">
            <v>10.049206657999999</v>
          </cell>
          <cell r="P150">
            <v>15.450360252666666</v>
          </cell>
          <cell r="Q150">
            <v>17.814788833666668</v>
          </cell>
          <cell r="R150">
            <v>56.471315119333333</v>
          </cell>
          <cell r="S150">
            <v>10.277913341666666</v>
          </cell>
          <cell r="T150">
            <v>0.92711250000000001</v>
          </cell>
          <cell r="U150">
            <v>0</v>
          </cell>
          <cell r="V150">
            <v>0</v>
          </cell>
          <cell r="W150">
            <v>11.205025841666666</v>
          </cell>
          <cell r="X150">
            <v>99.301649936000004</v>
          </cell>
        </row>
        <row r="151">
          <cell r="A151" t="str">
            <v>Gurgaon Non Sez</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A152" t="str">
            <v>Noida, CSC</v>
          </cell>
          <cell r="D152">
            <v>0</v>
          </cell>
          <cell r="E152">
            <v>0</v>
          </cell>
          <cell r="F152">
            <v>1.4823415499999999</v>
          </cell>
          <cell r="G152">
            <v>1.8328969500000001</v>
          </cell>
          <cell r="H152">
            <v>3.3152385</v>
          </cell>
          <cell r="I152">
            <v>0</v>
          </cell>
          <cell r="J152">
            <v>1.9325063999999998</v>
          </cell>
          <cell r="K152">
            <v>2.0033182499999995</v>
          </cell>
          <cell r="L152">
            <v>0</v>
          </cell>
          <cell r="M152">
            <v>3.9358246499999994</v>
          </cell>
          <cell r="N152">
            <v>0</v>
          </cell>
          <cell r="O152">
            <v>0</v>
          </cell>
          <cell r="P152">
            <v>0</v>
          </cell>
          <cell r="Q152">
            <v>0</v>
          </cell>
          <cell r="R152">
            <v>0</v>
          </cell>
          <cell r="S152">
            <v>0</v>
          </cell>
          <cell r="T152">
            <v>0</v>
          </cell>
          <cell r="U152">
            <v>0</v>
          </cell>
          <cell r="V152">
            <v>0</v>
          </cell>
          <cell r="W152">
            <v>0</v>
          </cell>
          <cell r="X152">
            <v>7.2510631499999993</v>
          </cell>
        </row>
        <row r="153">
          <cell r="A153" t="str">
            <v>Noida, Sector 143</v>
          </cell>
          <cell r="D153">
            <v>0</v>
          </cell>
          <cell r="E153">
            <v>0</v>
          </cell>
          <cell r="F153">
            <v>0</v>
          </cell>
          <cell r="G153">
            <v>0</v>
          </cell>
          <cell r="H153">
            <v>0</v>
          </cell>
          <cell r="I153">
            <v>0</v>
          </cell>
          <cell r="J153">
            <v>0</v>
          </cell>
          <cell r="K153">
            <v>0</v>
          </cell>
          <cell r="L153">
            <v>0</v>
          </cell>
          <cell r="M153">
            <v>0</v>
          </cell>
          <cell r="N153">
            <v>0</v>
          </cell>
          <cell r="O153">
            <v>0</v>
          </cell>
          <cell r="P153">
            <v>0</v>
          </cell>
          <cell r="Q153">
            <v>3.75</v>
          </cell>
          <cell r="R153">
            <v>3.75</v>
          </cell>
          <cell r="S153">
            <v>3.75</v>
          </cell>
          <cell r="T153">
            <v>0</v>
          </cell>
          <cell r="U153">
            <v>3.75</v>
          </cell>
          <cell r="V153">
            <v>0</v>
          </cell>
          <cell r="W153">
            <v>7.5</v>
          </cell>
          <cell r="X153">
            <v>11.25</v>
          </cell>
        </row>
        <row r="154">
          <cell r="A154" t="str">
            <v>Silokhera</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t="str">
            <v>Silokhera 7 Acre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9.8509449999999994</v>
          </cell>
          <cell r="R155">
            <v>9.8509449999999994</v>
          </cell>
          <cell r="S155">
            <v>0</v>
          </cell>
          <cell r="T155">
            <v>0</v>
          </cell>
          <cell r="U155">
            <v>0</v>
          </cell>
          <cell r="V155">
            <v>0</v>
          </cell>
          <cell r="W155">
            <v>0</v>
          </cell>
          <cell r="X155">
            <v>9.8509449999999994</v>
          </cell>
        </row>
        <row r="156">
          <cell r="A156" t="str">
            <v>Sonepat</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A157" t="str">
            <v>Existing Buildings</v>
          </cell>
          <cell r="D157">
            <v>2.5</v>
          </cell>
          <cell r="E157">
            <v>2.5</v>
          </cell>
          <cell r="F157">
            <v>2.5</v>
          </cell>
          <cell r="G157">
            <v>2.5</v>
          </cell>
          <cell r="H157">
            <v>10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10</v>
          </cell>
        </row>
        <row r="159">
          <cell r="A159" t="str">
            <v>Bhubaneswar</v>
          </cell>
          <cell r="D159">
            <v>0</v>
          </cell>
          <cell r="E159">
            <v>0</v>
          </cell>
          <cell r="F159">
            <v>0</v>
          </cell>
          <cell r="G159">
            <v>0</v>
          </cell>
          <cell r="H159">
            <v>0</v>
          </cell>
          <cell r="I159">
            <v>0</v>
          </cell>
          <cell r="J159">
            <v>0</v>
          </cell>
          <cell r="K159">
            <v>0</v>
          </cell>
          <cell r="L159">
            <v>0</v>
          </cell>
          <cell r="M159">
            <v>0</v>
          </cell>
          <cell r="N159">
            <v>-1.6034876666666664</v>
          </cell>
          <cell r="O159">
            <v>4.2811570000000003</v>
          </cell>
          <cell r="P159">
            <v>4.2811570000000003</v>
          </cell>
          <cell r="Q159">
            <v>4.2811570000000003</v>
          </cell>
          <cell r="R159">
            <v>11.239983333333335</v>
          </cell>
          <cell r="S159">
            <v>4.2811570000000003</v>
          </cell>
          <cell r="T159">
            <v>4.2811570000000003</v>
          </cell>
          <cell r="U159">
            <v>4.2811570000000003</v>
          </cell>
          <cell r="V159">
            <v>4.2811570000000003</v>
          </cell>
          <cell r="W159">
            <v>17.124628000000001</v>
          </cell>
          <cell r="X159">
            <v>28.364611333333336</v>
          </cell>
        </row>
        <row r="160">
          <cell r="A160" t="str">
            <v>Kolkata</v>
          </cell>
          <cell r="D160">
            <v>0</v>
          </cell>
          <cell r="E160">
            <v>0</v>
          </cell>
          <cell r="F160">
            <v>0</v>
          </cell>
          <cell r="G160">
            <v>0</v>
          </cell>
          <cell r="H160">
            <v>0</v>
          </cell>
          <cell r="I160">
            <v>0</v>
          </cell>
          <cell r="J160">
            <v>0.24365264588550067</v>
          </cell>
          <cell r="K160">
            <v>-0.20255037251602281</v>
          </cell>
          <cell r="L160">
            <v>7.8824026734317778</v>
          </cell>
          <cell r="M160">
            <v>7.9235049468012555</v>
          </cell>
          <cell r="N160">
            <v>9.2509806657451517</v>
          </cell>
          <cell r="O160">
            <v>11.294001417400098</v>
          </cell>
          <cell r="P160">
            <v>18.328455533649745</v>
          </cell>
          <cell r="Q160">
            <v>31.058724599999998</v>
          </cell>
          <cell r="R160">
            <v>69.932162216794993</v>
          </cell>
          <cell r="S160">
            <v>31.058724599999998</v>
          </cell>
          <cell r="T160">
            <v>32.972480849999997</v>
          </cell>
          <cell r="U160">
            <v>38.22773085</v>
          </cell>
          <cell r="V160">
            <v>38.22773085</v>
          </cell>
          <cell r="W160">
            <v>140.48666714999999</v>
          </cell>
          <cell r="X160">
            <v>218.34233431359624</v>
          </cell>
        </row>
        <row r="161">
          <cell r="A161" t="str">
            <v>Gandhinagar</v>
          </cell>
          <cell r="D161">
            <v>0</v>
          </cell>
          <cell r="E161">
            <v>0</v>
          </cell>
          <cell r="F161">
            <v>0</v>
          </cell>
          <cell r="G161">
            <v>0</v>
          </cell>
          <cell r="H161">
            <v>0</v>
          </cell>
          <cell r="I161">
            <v>0</v>
          </cell>
          <cell r="J161">
            <v>0</v>
          </cell>
          <cell r="K161">
            <v>0</v>
          </cell>
          <cell r="L161">
            <v>0</v>
          </cell>
          <cell r="M161">
            <v>0</v>
          </cell>
          <cell r="N161">
            <v>0</v>
          </cell>
          <cell r="O161">
            <v>0</v>
          </cell>
          <cell r="P161">
            <v>-5.8757549999999936E-2</v>
          </cell>
          <cell r="Q161">
            <v>4.6858731000000002</v>
          </cell>
          <cell r="R161">
            <v>4.6271155500000001</v>
          </cell>
          <cell r="S161">
            <v>4.6858731000000002</v>
          </cell>
          <cell r="T161">
            <v>4.6858731000000002</v>
          </cell>
          <cell r="U161">
            <v>4.6858731000000002</v>
          </cell>
          <cell r="V161">
            <v>4.6858731000000002</v>
          </cell>
          <cell r="W161">
            <v>18.743492400000001</v>
          </cell>
          <cell r="X161">
            <v>23.37060795</v>
          </cell>
        </row>
        <row r="162">
          <cell r="A162" t="str">
            <v>Nagpur</v>
          </cell>
          <cell r="D162">
            <v>0</v>
          </cell>
          <cell r="E162">
            <v>0</v>
          </cell>
          <cell r="F162">
            <v>0</v>
          </cell>
          <cell r="G162">
            <v>0</v>
          </cell>
          <cell r="H162">
            <v>0</v>
          </cell>
          <cell r="I162">
            <v>0</v>
          </cell>
          <cell r="J162">
            <v>0</v>
          </cell>
          <cell r="K162">
            <v>0</v>
          </cell>
          <cell r="L162">
            <v>0</v>
          </cell>
          <cell r="M162">
            <v>0</v>
          </cell>
          <cell r="N162">
            <v>0</v>
          </cell>
          <cell r="O162">
            <v>5.9527499999999733E-2</v>
          </cell>
          <cell r="P162">
            <v>8.7035962500000004</v>
          </cell>
          <cell r="Q162">
            <v>8.7035962500000004</v>
          </cell>
          <cell r="R162">
            <v>17.466720000000002</v>
          </cell>
          <cell r="S162">
            <v>8.7035962500000004</v>
          </cell>
          <cell r="T162">
            <v>8.7035962500000004</v>
          </cell>
          <cell r="U162">
            <v>8.7035962500000004</v>
          </cell>
          <cell r="V162">
            <v>8.7035962500000004</v>
          </cell>
          <cell r="W162">
            <v>34.814385000000001</v>
          </cell>
          <cell r="X162">
            <v>52.281105000000004</v>
          </cell>
        </row>
        <row r="163">
          <cell r="A163" t="str">
            <v>Pune</v>
          </cell>
          <cell r="D163">
            <v>0</v>
          </cell>
          <cell r="E163">
            <v>0</v>
          </cell>
          <cell r="F163">
            <v>0</v>
          </cell>
          <cell r="G163">
            <v>-0.96498302055000007</v>
          </cell>
          <cell r="H163">
            <v>-0.96498302055000007</v>
          </cell>
          <cell r="I163">
            <v>2.2852199736000003</v>
          </cell>
          <cell r="J163">
            <v>4.1310142765000011</v>
          </cell>
          <cell r="K163">
            <v>8.4301550197499999</v>
          </cell>
          <cell r="L163">
            <v>8.4301550197499999</v>
          </cell>
          <cell r="M163">
            <v>23.2765442896</v>
          </cell>
          <cell r="N163">
            <v>6.7842146115000004</v>
          </cell>
          <cell r="O163">
            <v>12.9068223465</v>
          </cell>
          <cell r="P163">
            <v>16.046061803250002</v>
          </cell>
          <cell r="Q163">
            <v>22.639463094750003</v>
          </cell>
          <cell r="R163">
            <v>58.376561856000009</v>
          </cell>
          <cell r="S163">
            <v>28.269759972000003</v>
          </cell>
          <cell r="T163">
            <v>28.269759972000003</v>
          </cell>
          <cell r="U163">
            <v>28.269759972000003</v>
          </cell>
          <cell r="V163">
            <v>28.373363352705006</v>
          </cell>
          <cell r="W163">
            <v>113.18264326870502</v>
          </cell>
          <cell r="X163">
            <v>193.87076639375505</v>
          </cell>
        </row>
        <row r="164">
          <cell r="A164" t="str">
            <v>Chennai</v>
          </cell>
          <cell r="D164">
            <v>287.80949999999996</v>
          </cell>
          <cell r="E164">
            <v>184.14719999999997</v>
          </cell>
          <cell r="F164">
            <v>502.12290000000002</v>
          </cell>
          <cell r="G164">
            <v>249.99999999999994</v>
          </cell>
          <cell r="H164">
            <v>1224.0796</v>
          </cell>
          <cell r="I164">
            <v>449.66480453766928</v>
          </cell>
          <cell r="J164">
            <v>494.83327414183964</v>
          </cell>
          <cell r="K164">
            <v>342.52653747725606</v>
          </cell>
          <cell r="L164">
            <v>271.30133760047499</v>
          </cell>
          <cell r="M164">
            <v>1558.3259537572399</v>
          </cell>
          <cell r="N164">
            <v>174.82218432955193</v>
          </cell>
          <cell r="O164">
            <v>80.147502720350502</v>
          </cell>
          <cell r="P164">
            <v>16.506244864182769</v>
          </cell>
          <cell r="Q164">
            <v>0</v>
          </cell>
          <cell r="R164">
            <v>271.47593191408521</v>
          </cell>
          <cell r="S164">
            <v>0</v>
          </cell>
          <cell r="T164">
            <v>0</v>
          </cell>
          <cell r="U164">
            <v>0</v>
          </cell>
          <cell r="V164">
            <v>0</v>
          </cell>
          <cell r="W164">
            <v>0</v>
          </cell>
          <cell r="X164">
            <v>3053.8814856713252</v>
          </cell>
        </row>
        <row r="165">
          <cell r="A165" t="str">
            <v>Tidal Park</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3.413751333333332</v>
          </cell>
          <cell r="U165">
            <v>13.413755500000001</v>
          </cell>
          <cell r="V165">
            <v>13.413755500000001</v>
          </cell>
          <cell r="W165">
            <v>30.241262333333331</v>
          </cell>
          <cell r="X165">
            <v>30.241262333333331</v>
          </cell>
        </row>
        <row r="166">
          <cell r="A166" t="str">
            <v>Rai Durg</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2.0927489000000001</v>
          </cell>
          <cell r="V166">
            <v>9.7894766749999995</v>
          </cell>
          <cell r="W166">
            <v>11.882225575</v>
          </cell>
          <cell r="X166">
            <v>11.882225575</v>
          </cell>
        </row>
        <row r="167">
          <cell r="A167" t="str">
            <v>Hyderabad</v>
          </cell>
          <cell r="D167">
            <v>75.833200000000005</v>
          </cell>
          <cell r="E167">
            <v>129.76</v>
          </cell>
          <cell r="F167">
            <v>245.83290000000005</v>
          </cell>
          <cell r="G167">
            <v>-15.18</v>
          </cell>
          <cell r="H167">
            <v>436.24610000000001</v>
          </cell>
          <cell r="I167">
            <v>119.7740083854559</v>
          </cell>
          <cell r="J167">
            <v>452.29288237485019</v>
          </cell>
          <cell r="K167">
            <v>160.19191904604332</v>
          </cell>
          <cell r="L167">
            <v>44.884989732312036</v>
          </cell>
          <cell r="M167">
            <v>777.1437995386616</v>
          </cell>
          <cell r="N167">
            <v>49.159750659198494</v>
          </cell>
          <cell r="O167">
            <v>81.220457610850474</v>
          </cell>
          <cell r="P167">
            <v>57.709272512972078</v>
          </cell>
          <cell r="Q167">
            <v>12.824282780660564</v>
          </cell>
          <cell r="R167">
            <v>200.91376356368158</v>
          </cell>
          <cell r="S167">
            <v>0</v>
          </cell>
          <cell r="T167">
            <v>0</v>
          </cell>
          <cell r="U167">
            <v>0</v>
          </cell>
          <cell r="V167">
            <v>0</v>
          </cell>
          <cell r="W167">
            <v>0</v>
          </cell>
          <cell r="X167">
            <v>1414.3036631023433</v>
          </cell>
        </row>
        <row r="168">
          <cell r="A168" t="str">
            <v>Delhi</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-2.1359375000000007</v>
          </cell>
          <cell r="T168">
            <v>20.233593749999997</v>
          </cell>
          <cell r="U168">
            <v>20.233593749999997</v>
          </cell>
          <cell r="V168">
            <v>20.233593749999997</v>
          </cell>
          <cell r="W168">
            <v>58.564843749999994</v>
          </cell>
          <cell r="X168">
            <v>58.564843749999994</v>
          </cell>
        </row>
        <row r="169">
          <cell r="A169" t="str">
            <v>Gurgaon</v>
          </cell>
          <cell r="D169">
            <v>3.0000000000000001E-5</v>
          </cell>
          <cell r="E169">
            <v>496.57480000000004</v>
          </cell>
          <cell r="F169">
            <v>415.4513</v>
          </cell>
          <cell r="G169">
            <v>324.58999999999997</v>
          </cell>
          <cell r="H169">
            <v>1236.6161299999999</v>
          </cell>
          <cell r="I169">
            <v>-41.332590487797376</v>
          </cell>
          <cell r="J169">
            <v>284.96218105117885</v>
          </cell>
          <cell r="K169">
            <v>52.452655384135163</v>
          </cell>
          <cell r="L169">
            <v>856.38704933281065</v>
          </cell>
          <cell r="M169">
            <v>1152.4692952803273</v>
          </cell>
          <cell r="N169">
            <v>425.60530609706342</v>
          </cell>
          <cell r="O169">
            <v>416.69520087514428</v>
          </cell>
          <cell r="P169">
            <v>341.86001769654899</v>
          </cell>
          <cell r="Q169">
            <v>392.87532071991916</v>
          </cell>
          <cell r="R169">
            <v>1577.0358453886761</v>
          </cell>
          <cell r="S169">
            <v>450.3053860562099</v>
          </cell>
          <cell r="T169">
            <v>346.43133554458427</v>
          </cell>
          <cell r="U169">
            <v>176.39687080047648</v>
          </cell>
          <cell r="V169">
            <v>132.72265274820001</v>
          </cell>
          <cell r="W169">
            <v>1105.8562451494706</v>
          </cell>
          <cell r="X169">
            <v>5071.9775158184739</v>
          </cell>
        </row>
        <row r="170">
          <cell r="A170" t="str">
            <v>Gurgaon Non Sez</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row>
        <row r="171">
          <cell r="A171" t="str">
            <v>Noida, CSC</v>
          </cell>
          <cell r="D171">
            <v>0</v>
          </cell>
          <cell r="E171">
            <v>0</v>
          </cell>
          <cell r="F171">
            <v>-0.79274359524999993</v>
          </cell>
          <cell r="G171">
            <v>1.0885761357499999</v>
          </cell>
          <cell r="H171">
            <v>0.29583254049999996</v>
          </cell>
          <cell r="I171">
            <v>4.6268315287500004</v>
          </cell>
          <cell r="J171">
            <v>4.5083354397500006</v>
          </cell>
          <cell r="K171">
            <v>6.3841924662499991</v>
          </cell>
          <cell r="L171">
            <v>10.253423127750001</v>
          </cell>
          <cell r="M171">
            <v>25.772782562500002</v>
          </cell>
          <cell r="N171">
            <v>10.253423127750001</v>
          </cell>
          <cell r="O171">
            <v>10.253423127750001</v>
          </cell>
          <cell r="P171">
            <v>10.253423127750001</v>
          </cell>
          <cell r="Q171">
            <v>10.253423127750001</v>
          </cell>
          <cell r="R171">
            <v>41.013692511000002</v>
          </cell>
          <cell r="S171">
            <v>10.253423127750001</v>
          </cell>
          <cell r="T171">
            <v>10.253423127750001</v>
          </cell>
          <cell r="U171">
            <v>10.34236362075</v>
          </cell>
          <cell r="V171">
            <v>10.63021842375</v>
          </cell>
          <cell r="W171">
            <v>41.479428300000002</v>
          </cell>
          <cell r="X171">
            <v>108.561735914</v>
          </cell>
        </row>
        <row r="172">
          <cell r="A172" t="str">
            <v>Noida, Sector 143</v>
          </cell>
          <cell r="D172">
            <v>0</v>
          </cell>
          <cell r="E172">
            <v>0</v>
          </cell>
          <cell r="F172">
            <v>0</v>
          </cell>
          <cell r="G172">
            <v>0</v>
          </cell>
          <cell r="H172">
            <v>0</v>
          </cell>
          <cell r="I172">
            <v>0</v>
          </cell>
          <cell r="J172">
            <v>0</v>
          </cell>
          <cell r="K172">
            <v>0</v>
          </cell>
          <cell r="L172">
            <v>0</v>
          </cell>
          <cell r="M172">
            <v>0</v>
          </cell>
          <cell r="N172">
            <v>0</v>
          </cell>
          <cell r="O172">
            <v>0</v>
          </cell>
          <cell r="P172">
            <v>0</v>
          </cell>
          <cell r="Q172">
            <v>1.615765545683097</v>
          </cell>
          <cell r="R172">
            <v>1.615765545683097</v>
          </cell>
          <cell r="S172">
            <v>3.4043540609107961</v>
          </cell>
          <cell r="T172">
            <v>10.731531091366193</v>
          </cell>
          <cell r="U172">
            <v>10.558708121821592</v>
          </cell>
          <cell r="V172">
            <v>16.09729663704929</v>
          </cell>
          <cell r="W172">
            <v>40.791889911147869</v>
          </cell>
          <cell r="X172">
            <v>42.407655456830966</v>
          </cell>
        </row>
        <row r="173">
          <cell r="A173" t="str">
            <v>Silokhera</v>
          </cell>
          <cell r="D173">
            <v>0</v>
          </cell>
          <cell r="E173">
            <v>0</v>
          </cell>
          <cell r="F173">
            <v>541.86429999999996</v>
          </cell>
          <cell r="G173">
            <v>405.65</v>
          </cell>
          <cell r="H173">
            <v>947.51429999999993</v>
          </cell>
          <cell r="I173">
            <v>94.042921057079013</v>
          </cell>
          <cell r="J173">
            <v>522.08444639396646</v>
          </cell>
          <cell r="K173">
            <v>485.12910387605808</v>
          </cell>
          <cell r="L173">
            <v>362.24528801342058</v>
          </cell>
          <cell r="M173">
            <v>1463.5017593405241</v>
          </cell>
          <cell r="N173">
            <v>212.25565375702382</v>
          </cell>
          <cell r="O173">
            <v>61.107311294786101</v>
          </cell>
          <cell r="P173">
            <v>0</v>
          </cell>
          <cell r="Q173">
            <v>0</v>
          </cell>
          <cell r="R173">
            <v>273.36296505180991</v>
          </cell>
          <cell r="S173">
            <v>0</v>
          </cell>
          <cell r="T173">
            <v>0</v>
          </cell>
          <cell r="U173">
            <v>0</v>
          </cell>
          <cell r="V173">
            <v>0</v>
          </cell>
          <cell r="W173">
            <v>0</v>
          </cell>
          <cell r="X173">
            <v>2684.379024392334</v>
          </cell>
        </row>
        <row r="174">
          <cell r="A174" t="str">
            <v>Silokhera 7 Acre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-5.2666252499999997</v>
          </cell>
          <cell r="R174">
            <v>-5.2666252499999997</v>
          </cell>
          <cell r="S174">
            <v>13.75295925</v>
          </cell>
          <cell r="T174">
            <v>13.75295925</v>
          </cell>
          <cell r="U174">
            <v>13.75295925</v>
          </cell>
          <cell r="V174">
            <v>13.75295925</v>
          </cell>
          <cell r="W174">
            <v>55.011837</v>
          </cell>
          <cell r="X174">
            <v>49.745211750000003</v>
          </cell>
        </row>
        <row r="175">
          <cell r="A175" t="str">
            <v>Sonepat</v>
          </cell>
          <cell r="D175">
            <v>0</v>
          </cell>
          <cell r="E175">
            <v>0</v>
          </cell>
          <cell r="F175">
            <v>0</v>
          </cell>
          <cell r="G175">
            <v>0</v>
          </cell>
          <cell r="H175">
            <v>0</v>
          </cell>
          <cell r="I175">
            <v>0</v>
          </cell>
          <cell r="J175">
            <v>0</v>
          </cell>
          <cell r="K175">
            <v>0</v>
          </cell>
          <cell r="L175">
            <v>4.0450473000000002</v>
          </cell>
          <cell r="M175">
            <v>4.0450473000000002</v>
          </cell>
          <cell r="N175">
            <v>4.0450473000000002</v>
          </cell>
          <cell r="O175">
            <v>4.0450473000000002</v>
          </cell>
          <cell r="P175">
            <v>4.0450473000000002</v>
          </cell>
          <cell r="Q175">
            <v>4.0450473000000002</v>
          </cell>
          <cell r="R175">
            <v>16.180189200000001</v>
          </cell>
          <cell r="S175">
            <v>4.0450473000000002</v>
          </cell>
          <cell r="T175">
            <v>4.0450473000000002</v>
          </cell>
          <cell r="U175">
            <v>4.0450473000000002</v>
          </cell>
          <cell r="V175">
            <v>4.0450473000000002</v>
          </cell>
          <cell r="W175">
            <v>16.180189200000001</v>
          </cell>
          <cell r="X175">
            <v>36.405425700000002</v>
          </cell>
        </row>
        <row r="176">
          <cell r="A176" t="str">
            <v>Existing Buildings</v>
          </cell>
          <cell r="D176">
            <v>51.486910718204314</v>
          </cell>
          <cell r="E176">
            <v>54.818306141369533</v>
          </cell>
          <cell r="F176">
            <v>64.398306141369545</v>
          </cell>
          <cell r="G176">
            <v>74.568306141369519</v>
          </cell>
          <cell r="H176">
            <v>245.27182914231292</v>
          </cell>
          <cell r="I176">
            <v>75.746447977838457</v>
          </cell>
          <cell r="J176">
            <v>77.118081019053903</v>
          </cell>
          <cell r="K176">
            <v>78.514551887652445</v>
          </cell>
          <cell r="L176">
            <v>79.936310352377248</v>
          </cell>
          <cell r="M176">
            <v>311.31539123692204</v>
          </cell>
          <cell r="N176">
            <v>81.383814326481144</v>
          </cell>
          <cell r="O176">
            <v>82.857530015208951</v>
          </cell>
          <cell r="P176">
            <v>84.357932065950834</v>
          </cell>
          <cell r="Q176">
            <v>85.885503721114404</v>
          </cell>
          <cell r="R176">
            <v>334.48478012875529</v>
          </cell>
          <cell r="S176">
            <v>87.440736973765141</v>
          </cell>
          <cell r="T176">
            <v>89.02413272608527</v>
          </cell>
          <cell r="U176">
            <v>90.636200950701891</v>
          </cell>
          <cell r="V176">
            <v>92.277460854936606</v>
          </cell>
          <cell r="W176">
            <v>359.37853150548892</v>
          </cell>
          <cell r="X176">
            <v>1250.450532013479</v>
          </cell>
        </row>
        <row r="197">
          <cell r="A197" t="str">
            <v>Bhubaneswar</v>
          </cell>
          <cell r="D197">
            <v>0</v>
          </cell>
          <cell r="E197">
            <v>0</v>
          </cell>
          <cell r="F197">
            <v>0</v>
          </cell>
          <cell r="G197">
            <v>0</v>
          </cell>
          <cell r="H197">
            <v>0</v>
          </cell>
          <cell r="I197">
            <v>0</v>
          </cell>
          <cell r="J197">
            <v>0</v>
          </cell>
          <cell r="K197">
            <v>0</v>
          </cell>
          <cell r="L197">
            <v>0</v>
          </cell>
          <cell r="M197">
            <v>0</v>
          </cell>
          <cell r="N197">
            <v>-1.6034876666666664</v>
          </cell>
          <cell r="O197">
            <v>4.2811570000000003</v>
          </cell>
          <cell r="P197">
            <v>4.2811570000000003</v>
          </cell>
          <cell r="Q197">
            <v>4.2811570000000003</v>
          </cell>
          <cell r="R197">
            <v>11.239983333333335</v>
          </cell>
          <cell r="S197">
            <v>4.2811570000000003</v>
          </cell>
          <cell r="T197">
            <v>4.2811570000000003</v>
          </cell>
          <cell r="U197">
            <v>4.2811570000000003</v>
          </cell>
          <cell r="V197">
            <v>4.2811570000000003</v>
          </cell>
          <cell r="W197">
            <v>17.124628000000001</v>
          </cell>
          <cell r="X197">
            <v>28.364611333333336</v>
          </cell>
        </row>
        <row r="198">
          <cell r="A198" t="str">
            <v>Kolkata</v>
          </cell>
          <cell r="D198">
            <v>0</v>
          </cell>
          <cell r="E198">
            <v>0</v>
          </cell>
          <cell r="F198">
            <v>0</v>
          </cell>
          <cell r="G198">
            <v>0</v>
          </cell>
          <cell r="H198">
            <v>0</v>
          </cell>
          <cell r="I198">
            <v>0</v>
          </cell>
          <cell r="J198">
            <v>0.24365264588550067</v>
          </cell>
          <cell r="K198">
            <v>-0.20255037251602281</v>
          </cell>
          <cell r="L198">
            <v>7.8824026734317778</v>
          </cell>
          <cell r="M198">
            <v>7.9235049468012555</v>
          </cell>
          <cell r="N198">
            <v>9.2509806657451517</v>
          </cell>
          <cell r="O198">
            <v>11.294001417400098</v>
          </cell>
          <cell r="P198">
            <v>18.328455533649745</v>
          </cell>
          <cell r="Q198">
            <v>31.058724599999998</v>
          </cell>
          <cell r="R198">
            <v>69.932162216794993</v>
          </cell>
          <cell r="S198">
            <v>31.058724599999998</v>
          </cell>
          <cell r="T198">
            <v>32.972480849999997</v>
          </cell>
          <cell r="U198">
            <v>38.22773085</v>
          </cell>
          <cell r="V198">
            <v>38.22773085</v>
          </cell>
          <cell r="W198">
            <v>140.48666714999999</v>
          </cell>
          <cell r="X198">
            <v>218.34233431359624</v>
          </cell>
        </row>
        <row r="199">
          <cell r="A199" t="str">
            <v>Gandhinagar</v>
          </cell>
          <cell r="D199">
            <v>0</v>
          </cell>
          <cell r="E199">
            <v>0</v>
          </cell>
          <cell r="F199">
            <v>0</v>
          </cell>
          <cell r="G199">
            <v>0</v>
          </cell>
          <cell r="H199">
            <v>0</v>
          </cell>
          <cell r="I199">
            <v>0</v>
          </cell>
          <cell r="J199">
            <v>0</v>
          </cell>
          <cell r="K199">
            <v>0</v>
          </cell>
          <cell r="L199">
            <v>0</v>
          </cell>
          <cell r="M199">
            <v>0</v>
          </cell>
          <cell r="N199">
            <v>0</v>
          </cell>
          <cell r="O199">
            <v>0</v>
          </cell>
          <cell r="P199">
            <v>-5.8757549999999936E-2</v>
          </cell>
          <cell r="Q199">
            <v>4.6858731000000002</v>
          </cell>
          <cell r="R199">
            <v>4.6271155500000001</v>
          </cell>
          <cell r="S199">
            <v>4.6858731000000002</v>
          </cell>
          <cell r="T199">
            <v>4.6858731000000002</v>
          </cell>
          <cell r="U199">
            <v>4.6858731000000002</v>
          </cell>
          <cell r="V199">
            <v>4.6858731000000002</v>
          </cell>
          <cell r="W199">
            <v>18.743492400000001</v>
          </cell>
          <cell r="X199">
            <v>23.37060795</v>
          </cell>
        </row>
        <row r="200">
          <cell r="A200" t="str">
            <v>Nagpur</v>
          </cell>
          <cell r="D200">
            <v>0</v>
          </cell>
          <cell r="E200">
            <v>0</v>
          </cell>
          <cell r="F200">
            <v>0</v>
          </cell>
          <cell r="G200">
            <v>0</v>
          </cell>
          <cell r="H200">
            <v>0</v>
          </cell>
          <cell r="I200">
            <v>0</v>
          </cell>
          <cell r="J200">
            <v>0</v>
          </cell>
          <cell r="K200">
            <v>0</v>
          </cell>
          <cell r="L200">
            <v>0</v>
          </cell>
          <cell r="M200">
            <v>0</v>
          </cell>
          <cell r="N200">
            <v>0</v>
          </cell>
          <cell r="O200">
            <v>5.9527499999999733E-2</v>
          </cell>
          <cell r="P200">
            <v>8.7035962500000004</v>
          </cell>
          <cell r="Q200">
            <v>8.7035962500000004</v>
          </cell>
          <cell r="R200">
            <v>17.466720000000002</v>
          </cell>
          <cell r="S200">
            <v>8.7035962500000004</v>
          </cell>
          <cell r="T200">
            <v>8.7035962500000004</v>
          </cell>
          <cell r="U200">
            <v>8.7035962500000004</v>
          </cell>
          <cell r="V200">
            <v>8.7035962500000004</v>
          </cell>
          <cell r="W200">
            <v>34.814385000000001</v>
          </cell>
          <cell r="X200">
            <v>52.281105000000004</v>
          </cell>
        </row>
        <row r="201">
          <cell r="A201" t="str">
            <v>Pune</v>
          </cell>
          <cell r="D201">
            <v>0</v>
          </cell>
          <cell r="E201">
            <v>0</v>
          </cell>
          <cell r="F201">
            <v>0</v>
          </cell>
          <cell r="G201">
            <v>-0.96498302055000007</v>
          </cell>
          <cell r="H201">
            <v>-0.96498302055000007</v>
          </cell>
          <cell r="I201">
            <v>2.2852199736000003</v>
          </cell>
          <cell r="J201">
            <v>4.1310142765000011</v>
          </cell>
          <cell r="K201">
            <v>8.4301550197499999</v>
          </cell>
          <cell r="L201">
            <v>8.4301550197499999</v>
          </cell>
          <cell r="M201">
            <v>23.2765442896</v>
          </cell>
          <cell r="N201">
            <v>6.7842146115000004</v>
          </cell>
          <cell r="O201">
            <v>12.9068223465</v>
          </cell>
          <cell r="P201">
            <v>16.046061803250002</v>
          </cell>
          <cell r="Q201">
            <v>22.639463094750003</v>
          </cell>
          <cell r="R201">
            <v>58.376561856000009</v>
          </cell>
          <cell r="S201">
            <v>28.269759972000003</v>
          </cell>
          <cell r="T201">
            <v>28.269759972000003</v>
          </cell>
          <cell r="U201">
            <v>28.269759972000003</v>
          </cell>
          <cell r="V201">
            <v>28.373363352705006</v>
          </cell>
          <cell r="W201">
            <v>113.18264326870502</v>
          </cell>
          <cell r="X201">
            <v>193.87076639375505</v>
          </cell>
        </row>
        <row r="202">
          <cell r="A202" t="str">
            <v>Chennai</v>
          </cell>
          <cell r="D202">
            <v>287.80949999999996</v>
          </cell>
          <cell r="E202">
            <v>184.14719999999997</v>
          </cell>
          <cell r="F202">
            <v>502.12290000000002</v>
          </cell>
          <cell r="G202">
            <v>249.99999999999994</v>
          </cell>
          <cell r="H202">
            <v>1224.0796</v>
          </cell>
          <cell r="I202">
            <v>449.66480453766928</v>
          </cell>
          <cell r="J202">
            <v>494.83327414183964</v>
          </cell>
          <cell r="K202">
            <v>342.52653747725606</v>
          </cell>
          <cell r="L202">
            <v>271.30133760047499</v>
          </cell>
          <cell r="M202">
            <v>1558.3259537572399</v>
          </cell>
          <cell r="N202">
            <v>174.82218432955193</v>
          </cell>
          <cell r="O202">
            <v>80.147502720350502</v>
          </cell>
          <cell r="P202">
            <v>16.506244864182769</v>
          </cell>
          <cell r="Q202">
            <v>0</v>
          </cell>
          <cell r="R202">
            <v>271.47593191408521</v>
          </cell>
          <cell r="S202">
            <v>0</v>
          </cell>
          <cell r="T202">
            <v>0</v>
          </cell>
          <cell r="U202">
            <v>0</v>
          </cell>
          <cell r="V202">
            <v>0</v>
          </cell>
          <cell r="W202">
            <v>0</v>
          </cell>
          <cell r="X202">
            <v>3053.8814856713252</v>
          </cell>
        </row>
        <row r="203">
          <cell r="A203" t="str">
            <v>Tidal Park</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3.413751333333332</v>
          </cell>
          <cell r="U203">
            <v>13.413755500000001</v>
          </cell>
          <cell r="V203">
            <v>13.413755500000001</v>
          </cell>
          <cell r="W203">
            <v>30.241262333333331</v>
          </cell>
          <cell r="X203">
            <v>30.241262333333331</v>
          </cell>
        </row>
        <row r="204">
          <cell r="A204" t="str">
            <v>Rai Durg</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2.0927489000000001</v>
          </cell>
          <cell r="V204">
            <v>9.7894766749999995</v>
          </cell>
          <cell r="W204">
            <v>11.882225575</v>
          </cell>
          <cell r="X204">
            <v>11.882225575</v>
          </cell>
        </row>
        <row r="205">
          <cell r="A205" t="str">
            <v>Hyderabad</v>
          </cell>
          <cell r="D205">
            <v>75.833200000000005</v>
          </cell>
          <cell r="E205">
            <v>129.76</v>
          </cell>
          <cell r="F205">
            <v>245.83290000000005</v>
          </cell>
          <cell r="G205">
            <v>-15.18</v>
          </cell>
          <cell r="H205">
            <v>436.24610000000001</v>
          </cell>
          <cell r="I205">
            <v>119.7740083854559</v>
          </cell>
          <cell r="J205">
            <v>452.29288237485019</v>
          </cell>
          <cell r="K205">
            <v>160.19191904604332</v>
          </cell>
          <cell r="L205">
            <v>44.884989732312036</v>
          </cell>
          <cell r="M205">
            <v>777.1437995386616</v>
          </cell>
          <cell r="N205">
            <v>49.159750659198494</v>
          </cell>
          <cell r="O205">
            <v>81.220457610850474</v>
          </cell>
          <cell r="P205">
            <v>57.709272512972078</v>
          </cell>
          <cell r="Q205">
            <v>12.824282780660564</v>
          </cell>
          <cell r="R205">
            <v>200.91376356368158</v>
          </cell>
          <cell r="S205">
            <v>0</v>
          </cell>
          <cell r="T205">
            <v>0</v>
          </cell>
          <cell r="U205">
            <v>0</v>
          </cell>
          <cell r="V205">
            <v>0</v>
          </cell>
          <cell r="W205">
            <v>0</v>
          </cell>
          <cell r="X205">
            <v>1414.3036631023433</v>
          </cell>
        </row>
        <row r="206">
          <cell r="A206" t="str">
            <v>Delhi</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-2.1359375000000007</v>
          </cell>
          <cell r="T206">
            <v>20.233593749999997</v>
          </cell>
          <cell r="U206">
            <v>20.233593749999997</v>
          </cell>
          <cell r="V206">
            <v>20.233593749999997</v>
          </cell>
          <cell r="W206">
            <v>58.564843749999994</v>
          </cell>
          <cell r="X206">
            <v>58.564843749999994</v>
          </cell>
        </row>
        <row r="207">
          <cell r="A207" t="str">
            <v>Gurgaon</v>
          </cell>
          <cell r="D207">
            <v>3.0000000000000001E-5</v>
          </cell>
          <cell r="E207">
            <v>496.57480000000004</v>
          </cell>
          <cell r="F207">
            <v>415.4513</v>
          </cell>
          <cell r="G207">
            <v>324.58999999999997</v>
          </cell>
          <cell r="H207">
            <v>1236.6161299999999</v>
          </cell>
          <cell r="I207">
            <v>-41.144987013123377</v>
          </cell>
          <cell r="J207">
            <v>283.40062955625234</v>
          </cell>
          <cell r="K207">
            <v>51.425601245193562</v>
          </cell>
          <cell r="L207">
            <v>846.53701356577369</v>
          </cell>
          <cell r="M207">
            <v>1140.2182573540963</v>
          </cell>
          <cell r="N207">
            <v>416.15863204187582</v>
          </cell>
          <cell r="O207">
            <v>404.03095138470417</v>
          </cell>
          <cell r="P207">
            <v>323.8418050473266</v>
          </cell>
          <cell r="Q207">
            <v>369.6696238719926</v>
          </cell>
          <cell r="R207">
            <v>1513.7010123458992</v>
          </cell>
          <cell r="S207">
            <v>421.44919445707592</v>
          </cell>
          <cell r="T207">
            <v>315.07322265332999</v>
          </cell>
          <cell r="U207">
            <v>144.81817003209724</v>
          </cell>
          <cell r="V207">
            <v>101.14395197982078</v>
          </cell>
          <cell r="W207">
            <v>982.48453912232401</v>
          </cell>
          <cell r="X207">
            <v>4873.01993882232</v>
          </cell>
        </row>
        <row r="208">
          <cell r="A208" t="str">
            <v>Gurgaon Non Sez</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A209" t="str">
            <v>Noida, CSC</v>
          </cell>
          <cell r="D209">
            <v>0</v>
          </cell>
          <cell r="E209">
            <v>0</v>
          </cell>
          <cell r="F209">
            <v>-0.60412611163216745</v>
          </cell>
          <cell r="G209">
            <v>0.82957121577100246</v>
          </cell>
          <cell r="H209">
            <v>0.22544510413883501</v>
          </cell>
          <cell r="I209">
            <v>3.5259695031145126</v>
          </cell>
          <cell r="J209">
            <v>3.4356671885702825</v>
          </cell>
          <cell r="K209">
            <v>4.8652015527551375</v>
          </cell>
          <cell r="L209">
            <v>7.8138261629644417</v>
          </cell>
          <cell r="M209">
            <v>19.640664407404376</v>
          </cell>
          <cell r="N209">
            <v>7.8138261629644417</v>
          </cell>
          <cell r="O209">
            <v>7.8138261629644417</v>
          </cell>
          <cell r="P209">
            <v>7.8138261629644417</v>
          </cell>
          <cell r="Q209">
            <v>7.8138261629644417</v>
          </cell>
          <cell r="R209">
            <v>31.255304651857767</v>
          </cell>
          <cell r="S209">
            <v>7.8138261629644417</v>
          </cell>
          <cell r="T209">
            <v>7.8138261629644417</v>
          </cell>
          <cell r="U209">
            <v>7.8816050444649512</v>
          </cell>
          <cell r="V209">
            <v>8.1009705541871622</v>
          </cell>
          <cell r="W209">
            <v>31.610227924580997</v>
          </cell>
          <cell r="X209">
            <v>82.731642087981982</v>
          </cell>
        </row>
        <row r="210">
          <cell r="A210" t="str">
            <v>Noida, Sector 143</v>
          </cell>
          <cell r="D210">
            <v>0</v>
          </cell>
          <cell r="E210">
            <v>0</v>
          </cell>
          <cell r="F210">
            <v>0</v>
          </cell>
          <cell r="G210">
            <v>0</v>
          </cell>
          <cell r="H210">
            <v>0</v>
          </cell>
          <cell r="I210">
            <v>0</v>
          </cell>
          <cell r="J210">
            <v>0</v>
          </cell>
          <cell r="K210">
            <v>0</v>
          </cell>
          <cell r="L210">
            <v>0</v>
          </cell>
          <cell r="M210">
            <v>0</v>
          </cell>
          <cell r="N210">
            <v>0</v>
          </cell>
          <cell r="O210">
            <v>0</v>
          </cell>
          <cell r="P210">
            <v>0</v>
          </cell>
          <cell r="Q210">
            <v>1.615765545683097</v>
          </cell>
          <cell r="R210">
            <v>1.615765545683097</v>
          </cell>
          <cell r="S210">
            <v>3.4043540609107961</v>
          </cell>
          <cell r="T210">
            <v>10.731531091366193</v>
          </cell>
          <cell r="U210">
            <v>10.558708121821592</v>
          </cell>
          <cell r="V210">
            <v>16.09729663704929</v>
          </cell>
          <cell r="W210">
            <v>40.791889911147869</v>
          </cell>
          <cell r="X210">
            <v>42.407655456830966</v>
          </cell>
        </row>
        <row r="211">
          <cell r="A211" t="str">
            <v>Silokhera</v>
          </cell>
          <cell r="D211">
            <v>0</v>
          </cell>
          <cell r="E211">
            <v>0</v>
          </cell>
          <cell r="F211">
            <v>541.86429999999996</v>
          </cell>
          <cell r="G211">
            <v>405.65</v>
          </cell>
          <cell r="H211">
            <v>947.51429999999993</v>
          </cell>
          <cell r="I211">
            <v>94.042921057079013</v>
          </cell>
          <cell r="J211">
            <v>522.08444639396646</v>
          </cell>
          <cell r="K211">
            <v>485.12910387605808</v>
          </cell>
          <cell r="L211">
            <v>362.24528801342058</v>
          </cell>
          <cell r="M211">
            <v>1463.5017593405241</v>
          </cell>
          <cell r="N211">
            <v>212.25565375702382</v>
          </cell>
          <cell r="O211">
            <v>61.107311294786101</v>
          </cell>
          <cell r="P211">
            <v>0</v>
          </cell>
          <cell r="Q211">
            <v>0</v>
          </cell>
          <cell r="R211">
            <v>273.36296505180991</v>
          </cell>
          <cell r="S211">
            <v>0</v>
          </cell>
          <cell r="T211">
            <v>0</v>
          </cell>
          <cell r="U211">
            <v>0</v>
          </cell>
          <cell r="V211">
            <v>0</v>
          </cell>
          <cell r="W211">
            <v>0</v>
          </cell>
          <cell r="X211">
            <v>2684.379024392334</v>
          </cell>
        </row>
        <row r="212">
          <cell r="A212" t="str">
            <v>Silokhera 7 Acre</v>
          </cell>
          <cell r="D212">
            <v>0</v>
          </cell>
          <cell r="E212">
            <v>0</v>
          </cell>
          <cell r="F212">
            <v>0</v>
          </cell>
          <cell r="G212">
            <v>0</v>
          </cell>
          <cell r="H212">
            <v>0</v>
          </cell>
          <cell r="I212">
            <v>0</v>
          </cell>
          <cell r="J212">
            <v>0</v>
          </cell>
          <cell r="K212">
            <v>0</v>
          </cell>
          <cell r="L212">
            <v>0</v>
          </cell>
          <cell r="M212">
            <v>0</v>
          </cell>
          <cell r="N212">
            <v>0</v>
          </cell>
          <cell r="O212">
            <v>0</v>
          </cell>
          <cell r="P212">
            <v>0</v>
          </cell>
          <cell r="Q212">
            <v>-4.013537104267499</v>
          </cell>
          <cell r="R212">
            <v>-4.013537104267499</v>
          </cell>
          <cell r="S212">
            <v>10.480717655647499</v>
          </cell>
          <cell r="T212">
            <v>10.480717655647499</v>
          </cell>
          <cell r="U212">
            <v>10.480717655647499</v>
          </cell>
          <cell r="V212">
            <v>10.480717655647499</v>
          </cell>
          <cell r="W212">
            <v>41.922870622589997</v>
          </cell>
          <cell r="X212">
            <v>37.909333518322498</v>
          </cell>
        </row>
        <row r="213">
          <cell r="A213" t="str">
            <v>Sonepat</v>
          </cell>
          <cell r="D213">
            <v>0</v>
          </cell>
          <cell r="E213">
            <v>0</v>
          </cell>
          <cell r="F213">
            <v>0</v>
          </cell>
          <cell r="G213">
            <v>0</v>
          </cell>
          <cell r="H213">
            <v>0</v>
          </cell>
          <cell r="I213">
            <v>0</v>
          </cell>
          <cell r="J213">
            <v>0</v>
          </cell>
          <cell r="K213">
            <v>0</v>
          </cell>
          <cell r="L213">
            <v>4.0450473000000002</v>
          </cell>
          <cell r="M213">
            <v>4.0450473000000002</v>
          </cell>
          <cell r="N213">
            <v>4.0450473000000002</v>
          </cell>
          <cell r="O213">
            <v>4.0450473000000002</v>
          </cell>
          <cell r="P213">
            <v>4.0450473000000002</v>
          </cell>
          <cell r="Q213">
            <v>4.0450473000000002</v>
          </cell>
          <cell r="R213">
            <v>16.180189200000001</v>
          </cell>
          <cell r="S213">
            <v>4.0450473000000002</v>
          </cell>
          <cell r="T213">
            <v>4.0450473000000002</v>
          </cell>
          <cell r="U213">
            <v>4.0450473000000002</v>
          </cell>
          <cell r="V213">
            <v>4.0450473000000002</v>
          </cell>
          <cell r="W213">
            <v>16.180189200000001</v>
          </cell>
          <cell r="X213">
            <v>36.405425700000002</v>
          </cell>
        </row>
        <row r="214">
          <cell r="A214" t="str">
            <v>Existing Buildings</v>
          </cell>
          <cell r="D214">
            <v>39.236630051021962</v>
          </cell>
          <cell r="E214">
            <v>41.775386561153475</v>
          </cell>
          <cell r="F214">
            <v>49.076017161153487</v>
          </cell>
          <cell r="G214">
            <v>56.826269061153468</v>
          </cell>
          <cell r="H214">
            <v>186.91430283448238</v>
          </cell>
          <cell r="I214">
            <v>57.724095610471352</v>
          </cell>
          <cell r="J214">
            <v>58.769376002190398</v>
          </cell>
          <cell r="K214">
            <v>59.833584557023293</v>
          </cell>
          <cell r="L214">
            <v>60.917064030236119</v>
          </cell>
          <cell r="M214">
            <v>237.24412019992116</v>
          </cell>
          <cell r="N214">
            <v>62.02016338378148</v>
          </cell>
          <cell r="O214">
            <v>63.143237898690273</v>
          </cell>
          <cell r="P214">
            <v>64.286649289499138</v>
          </cell>
          <cell r="Q214">
            <v>65.450765820749652</v>
          </cell>
          <cell r="R214">
            <v>254.90081639272057</v>
          </cell>
          <cell r="S214">
            <v>66.635962425597199</v>
          </cell>
          <cell r="T214">
            <v>67.842620826567796</v>
          </cell>
          <cell r="U214">
            <v>69.071129658501377</v>
          </cell>
          <cell r="V214">
            <v>70.321884593721535</v>
          </cell>
          <cell r="W214">
            <v>273.87159750438786</v>
          </cell>
          <cell r="X214">
            <v>952.93083693151198</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wise P&amp;L"/>
      <sheetName val="Zonewise P&amp;L"/>
      <sheetName val="P&amp;LSum"/>
    </sheetNames>
    <sheetDataSet>
      <sheetData sheetId="0" refreshError="1"/>
      <sheetData sheetId="1"/>
      <sheetData sheetId="2" refreshError="1">
        <row r="5">
          <cell r="A5" t="str">
            <v>Bhubaneswar</v>
          </cell>
          <cell r="B5" t="str">
            <v>East</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row>
        <row r="6">
          <cell r="A6" t="str">
            <v>Kolkata</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row>
        <row r="7">
          <cell r="A7" t="str">
            <v>Gandhinagar</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row>
        <row r="8">
          <cell r="A8" t="str">
            <v>Nagpur</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row>
        <row r="9">
          <cell r="A9" t="str">
            <v>Pune</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row>
        <row r="10">
          <cell r="A10" t="str">
            <v>Chennai</v>
          </cell>
          <cell r="D10">
            <v>341.39</v>
          </cell>
          <cell r="E10">
            <v>226.84999999999997</v>
          </cell>
          <cell r="F10">
            <v>592.73</v>
          </cell>
          <cell r="G10">
            <v>324.74</v>
          </cell>
          <cell r="H10">
            <v>1485.71</v>
          </cell>
          <cell r="I10">
            <v>662.12632655345874</v>
          </cell>
          <cell r="J10">
            <v>604.246784444078</v>
          </cell>
          <cell r="K10">
            <v>441.19534026003248</v>
          </cell>
          <cell r="L10">
            <v>349.45288279624583</v>
          </cell>
          <cell r="M10">
            <v>2057.0213340538148</v>
          </cell>
          <cell r="N10">
            <v>225.18177326742261</v>
          </cell>
          <cell r="O10">
            <v>103.23493471230631</v>
          </cell>
          <cell r="P10">
            <v>21.261063078221014</v>
          </cell>
          <cell r="Q10">
            <v>0</v>
          </cell>
          <cell r="R10">
            <v>349.67777105794994</v>
          </cell>
          <cell r="S10">
            <v>0</v>
          </cell>
          <cell r="T10">
            <v>0</v>
          </cell>
          <cell r="U10">
            <v>0</v>
          </cell>
          <cell r="V10">
            <v>0</v>
          </cell>
          <cell r="W10">
            <v>0</v>
          </cell>
          <cell r="X10">
            <v>3892.4091051117648</v>
          </cell>
        </row>
        <row r="11">
          <cell r="A11" t="str">
            <v>Tidal Park</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A12" t="str">
            <v>Rai Durg</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A13" t="str">
            <v>Hyderabad</v>
          </cell>
          <cell r="D13">
            <v>107.83000000000001</v>
          </cell>
          <cell r="E13">
            <v>170.16</v>
          </cell>
          <cell r="F13">
            <v>283.92</v>
          </cell>
          <cell r="G13">
            <v>3</v>
          </cell>
          <cell r="H13">
            <v>564.91000000000008</v>
          </cell>
          <cell r="I13">
            <v>298.39881518074708</v>
          </cell>
          <cell r="J13">
            <v>463.75363144927019</v>
          </cell>
          <cell r="K13">
            <v>212.26355748424544</v>
          </cell>
          <cell r="L13">
            <v>59.475207332312038</v>
          </cell>
          <cell r="M13">
            <v>1033.8912114465747</v>
          </cell>
          <cell r="N13">
            <v>65.139512792531832</v>
          </cell>
          <cell r="O13">
            <v>107.62180374418381</v>
          </cell>
          <cell r="P13">
            <v>76.468123712972101</v>
          </cell>
          <cell r="Q13">
            <v>16.992916380660517</v>
          </cell>
          <cell r="R13">
            <v>266.22235663034826</v>
          </cell>
          <cell r="S13">
            <v>0</v>
          </cell>
          <cell r="T13">
            <v>0</v>
          </cell>
          <cell r="U13">
            <v>0</v>
          </cell>
          <cell r="V13">
            <v>0</v>
          </cell>
          <cell r="W13">
            <v>0</v>
          </cell>
          <cell r="X13">
            <v>1865.0235680769231</v>
          </cell>
        </row>
        <row r="14">
          <cell r="A14" t="str">
            <v>Delhi</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Gurgaon</v>
          </cell>
          <cell r="D15">
            <v>-3.0000000000000001E-3</v>
          </cell>
          <cell r="E15">
            <v>598.1</v>
          </cell>
          <cell r="F15">
            <v>473.9</v>
          </cell>
          <cell r="G15">
            <v>366</v>
          </cell>
          <cell r="H15">
            <v>1437.9969999999998</v>
          </cell>
          <cell r="I15">
            <v>10.26125587815477</v>
          </cell>
          <cell r="J15">
            <v>337.09897699663179</v>
          </cell>
          <cell r="K15">
            <v>312.76030702644653</v>
          </cell>
          <cell r="L15">
            <v>669.17888737974317</v>
          </cell>
          <cell r="M15">
            <v>1329.2994272809763</v>
          </cell>
          <cell r="N15">
            <v>456.83938962443835</v>
          </cell>
          <cell r="O15">
            <v>430.28232134810332</v>
          </cell>
          <cell r="P15">
            <v>315.0520008436938</v>
          </cell>
          <cell r="Q15">
            <v>349.63471676716608</v>
          </cell>
          <cell r="R15">
            <v>1551.8084285834016</v>
          </cell>
          <cell r="S15">
            <v>389.50766306371224</v>
          </cell>
          <cell r="T15">
            <v>254.09082270302224</v>
          </cell>
          <cell r="U15">
            <v>51.702550268888444</v>
          </cell>
          <cell r="V15">
            <v>0</v>
          </cell>
          <cell r="W15">
            <v>695.30103603562293</v>
          </cell>
          <cell r="X15">
            <v>5014.4058919000008</v>
          </cell>
        </row>
        <row r="16">
          <cell r="A16" t="str">
            <v>Gurgaon Non Sez</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A17" t="str">
            <v>Noida, CSC</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Noida, Sector 143</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A19" t="str">
            <v>Silokhera</v>
          </cell>
          <cell r="D19">
            <v>0</v>
          </cell>
          <cell r="E19">
            <v>0</v>
          </cell>
          <cell r="F19">
            <v>646.47</v>
          </cell>
          <cell r="G19">
            <v>567.25</v>
          </cell>
          <cell r="H19">
            <v>1213.72</v>
          </cell>
          <cell r="I19">
            <v>133.04433026402103</v>
          </cell>
          <cell r="J19">
            <v>667.83708275666072</v>
          </cell>
          <cell r="K19">
            <v>623.73372876220333</v>
          </cell>
          <cell r="L19">
            <v>463.79505777072768</v>
          </cell>
          <cell r="M19">
            <v>1888.4101995536128</v>
          </cell>
          <cell r="N19">
            <v>268.55022010200065</v>
          </cell>
          <cell r="O19">
            <v>76.7189812443861</v>
          </cell>
          <cell r="P19">
            <v>0</v>
          </cell>
          <cell r="Q19">
            <v>0</v>
          </cell>
          <cell r="R19">
            <v>345.26920134638675</v>
          </cell>
          <cell r="S19">
            <v>0</v>
          </cell>
          <cell r="T19">
            <v>0</v>
          </cell>
          <cell r="U19">
            <v>0</v>
          </cell>
          <cell r="V19">
            <v>0</v>
          </cell>
          <cell r="W19">
            <v>0</v>
          </cell>
          <cell r="X19">
            <v>3447.3994008999994</v>
          </cell>
        </row>
        <row r="20">
          <cell r="A20" t="str">
            <v>Silokhera 7 Acre</v>
          </cell>
          <cell r="D20">
            <v>0</v>
          </cell>
          <cell r="E20">
            <v>0</v>
          </cell>
          <cell r="F20">
            <v>0</v>
          </cell>
          <cell r="G20">
            <v>0</v>
          </cell>
          <cell r="I20">
            <v>0</v>
          </cell>
          <cell r="J20">
            <v>0</v>
          </cell>
          <cell r="K20">
            <v>0</v>
          </cell>
          <cell r="L20">
            <v>0</v>
          </cell>
          <cell r="N20">
            <v>0</v>
          </cell>
          <cell r="O20">
            <v>0</v>
          </cell>
          <cell r="P20">
            <v>0</v>
          </cell>
          <cell r="Q20">
            <v>0</v>
          </cell>
          <cell r="S20">
            <v>0</v>
          </cell>
          <cell r="T20">
            <v>0</v>
          </cell>
          <cell r="U20">
            <v>0</v>
          </cell>
          <cell r="V20">
            <v>0</v>
          </cell>
        </row>
        <row r="21">
          <cell r="A21" t="str">
            <v>Sonepat</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A22" t="str">
            <v>Existing Buildings</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5">
          <cell r="A25" t="str">
            <v>Bhubaneswar</v>
          </cell>
          <cell r="D25">
            <v>0</v>
          </cell>
          <cell r="E25">
            <v>0</v>
          </cell>
          <cell r="F25">
            <v>0</v>
          </cell>
          <cell r="G25">
            <v>0</v>
          </cell>
          <cell r="H25">
            <v>0</v>
          </cell>
          <cell r="I25">
            <v>0</v>
          </cell>
          <cell r="J25">
            <v>0</v>
          </cell>
          <cell r="K25">
            <v>0</v>
          </cell>
          <cell r="L25">
            <v>0</v>
          </cell>
          <cell r="M25">
            <v>0</v>
          </cell>
          <cell r="N25">
            <v>1.212216</v>
          </cell>
          <cell r="O25">
            <v>3.6366480000000001</v>
          </cell>
          <cell r="P25">
            <v>3.6366480000000001</v>
          </cell>
          <cell r="Q25">
            <v>3.6366480000000001</v>
          </cell>
          <cell r="R25">
            <v>12.122160000000001</v>
          </cell>
          <cell r="S25">
            <v>3.6366480000000001</v>
          </cell>
          <cell r="T25">
            <v>3.6366480000000001</v>
          </cell>
          <cell r="U25">
            <v>3.6366480000000001</v>
          </cell>
          <cell r="V25">
            <v>3.6366480000000001</v>
          </cell>
          <cell r="W25">
            <v>14.546592</v>
          </cell>
          <cell r="X25">
            <v>26.668752000000001</v>
          </cell>
        </row>
        <row r="26">
          <cell r="A26" t="str">
            <v>Kolkata</v>
          </cell>
          <cell r="D26">
            <v>0</v>
          </cell>
          <cell r="E26">
            <v>0</v>
          </cell>
          <cell r="F26">
            <v>0</v>
          </cell>
          <cell r="G26">
            <v>0</v>
          </cell>
          <cell r="H26">
            <v>0</v>
          </cell>
          <cell r="I26">
            <v>0</v>
          </cell>
          <cell r="J26">
            <v>0.98198003654274513</v>
          </cell>
          <cell r="K26">
            <v>2.3971790334745795</v>
          </cell>
          <cell r="L26">
            <v>5.2275770273382483</v>
          </cell>
          <cell r="M26">
            <v>8.6067360973555722</v>
          </cell>
          <cell r="N26">
            <v>10.743269474015852</v>
          </cell>
          <cell r="O26">
            <v>12.543278789479132</v>
          </cell>
          <cell r="P26">
            <v>22.989231753184292</v>
          </cell>
          <cell r="Q26">
            <v>26.658208500000001</v>
          </cell>
          <cell r="R26">
            <v>72.933988516679278</v>
          </cell>
          <cell r="S26">
            <v>26.658208500000001</v>
          </cell>
          <cell r="T26">
            <v>32.964508500000001</v>
          </cell>
          <cell r="U26">
            <v>32.964508500000001</v>
          </cell>
          <cell r="V26">
            <v>32.964508500000001</v>
          </cell>
          <cell r="W26">
            <v>125.55173400000001</v>
          </cell>
          <cell r="X26">
            <v>207.09245861403485</v>
          </cell>
        </row>
        <row r="27">
          <cell r="A27" t="str">
            <v>Gandhinagar</v>
          </cell>
          <cell r="D27">
            <v>0</v>
          </cell>
          <cell r="E27">
            <v>0</v>
          </cell>
          <cell r="F27">
            <v>0</v>
          </cell>
          <cell r="G27">
            <v>0</v>
          </cell>
          <cell r="H27">
            <v>0</v>
          </cell>
          <cell r="I27">
            <v>0</v>
          </cell>
          <cell r="J27">
            <v>0</v>
          </cell>
          <cell r="K27">
            <v>0</v>
          </cell>
          <cell r="L27">
            <v>0</v>
          </cell>
          <cell r="M27">
            <v>0</v>
          </cell>
          <cell r="N27">
            <v>0</v>
          </cell>
          <cell r="O27">
            <v>0</v>
          </cell>
          <cell r="P27">
            <v>2.5436356</v>
          </cell>
          <cell r="Q27">
            <v>3.8174267999999998</v>
          </cell>
          <cell r="R27">
            <v>6.3610623999999998</v>
          </cell>
          <cell r="S27">
            <v>3.8174267999999998</v>
          </cell>
          <cell r="T27">
            <v>3.8174267999999998</v>
          </cell>
          <cell r="U27">
            <v>3.8174267999999998</v>
          </cell>
          <cell r="V27">
            <v>3.8174267999999998</v>
          </cell>
          <cell r="W27">
            <v>15.269707199999999</v>
          </cell>
          <cell r="X27">
            <v>21.630769600000001</v>
          </cell>
        </row>
        <row r="28">
          <cell r="A28" t="str">
            <v>Nagpur</v>
          </cell>
          <cell r="D28">
            <v>0</v>
          </cell>
          <cell r="E28">
            <v>0</v>
          </cell>
          <cell r="F28">
            <v>0</v>
          </cell>
          <cell r="G28">
            <v>0</v>
          </cell>
          <cell r="H28">
            <v>0</v>
          </cell>
          <cell r="I28">
            <v>0</v>
          </cell>
          <cell r="J28">
            <v>0</v>
          </cell>
          <cell r="K28">
            <v>0</v>
          </cell>
          <cell r="L28">
            <v>0</v>
          </cell>
          <cell r="M28">
            <v>0</v>
          </cell>
          <cell r="N28">
            <v>0</v>
          </cell>
          <cell r="O28">
            <v>4.5942959999999999</v>
          </cell>
          <cell r="P28">
            <v>6.8914439999999999</v>
          </cell>
          <cell r="Q28">
            <v>6.8914439999999999</v>
          </cell>
          <cell r="R28">
            <v>18.377184</v>
          </cell>
          <cell r="S28">
            <v>6.8914439999999999</v>
          </cell>
          <cell r="T28">
            <v>6.8914439999999999</v>
          </cell>
          <cell r="U28">
            <v>6.8914439999999999</v>
          </cell>
          <cell r="V28">
            <v>6.8914439999999999</v>
          </cell>
          <cell r="W28">
            <v>27.565776</v>
          </cell>
          <cell r="X28">
            <v>45.942959999999999</v>
          </cell>
        </row>
        <row r="29">
          <cell r="A29" t="str">
            <v>Pune</v>
          </cell>
          <cell r="D29">
            <v>0</v>
          </cell>
          <cell r="E29">
            <v>0</v>
          </cell>
          <cell r="F29">
            <v>0</v>
          </cell>
          <cell r="G29">
            <v>0.69068920470000006</v>
          </cell>
          <cell r="H29">
            <v>0.69068920470000006</v>
          </cell>
          <cell r="I29">
            <v>2.0720676141000003</v>
          </cell>
          <cell r="J29">
            <v>7.2310365060000006</v>
          </cell>
          <cell r="K29">
            <v>7.2310365060000006</v>
          </cell>
          <cell r="L29">
            <v>7.2310365060000006</v>
          </cell>
          <cell r="M29">
            <v>23.7651771321</v>
          </cell>
          <cell r="N29">
            <v>8.403654426000001</v>
          </cell>
          <cell r="O29">
            <v>13.386424326000002</v>
          </cell>
          <cell r="P29">
            <v>16.212739596000002</v>
          </cell>
          <cell r="Q29">
            <v>22.358949756000001</v>
          </cell>
          <cell r="R29">
            <v>60.361768104000006</v>
          </cell>
          <cell r="S29">
            <v>23.924506596000004</v>
          </cell>
          <cell r="T29">
            <v>23.924506596000004</v>
          </cell>
          <cell r="U29">
            <v>23.924506596000004</v>
          </cell>
          <cell r="V29">
            <v>24.028109976705004</v>
          </cell>
          <cell r="W29">
            <v>95.801629764705012</v>
          </cell>
          <cell r="X29">
            <v>180.61926420550503</v>
          </cell>
        </row>
        <row r="30">
          <cell r="A30" t="str">
            <v>Chennai</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A31" t="str">
            <v>Tidal Park</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12.000005000000002</v>
          </cell>
          <cell r="U31">
            <v>12.000005000000002</v>
          </cell>
          <cell r="V31">
            <v>12.000005000000002</v>
          </cell>
          <cell r="W31">
            <v>36.000015000000005</v>
          </cell>
          <cell r="X31">
            <v>36.000015000000005</v>
          </cell>
        </row>
        <row r="32">
          <cell r="A32" t="str">
            <v>Rai Durg</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6.7247746499999996</v>
          </cell>
          <cell r="V32">
            <v>13.449549299999999</v>
          </cell>
          <cell r="W32">
            <v>20.174323949999998</v>
          </cell>
          <cell r="X32">
            <v>20.174323949999998</v>
          </cell>
        </row>
        <row r="33">
          <cell r="A33" t="str">
            <v>Hyderabad</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Delhi</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12.5</v>
          </cell>
          <cell r="T34">
            <v>18.75</v>
          </cell>
          <cell r="U34">
            <v>18.75</v>
          </cell>
          <cell r="V34">
            <v>18.75</v>
          </cell>
          <cell r="W34">
            <v>68.75</v>
          </cell>
          <cell r="X34">
            <v>68.75</v>
          </cell>
        </row>
        <row r="35">
          <cell r="A35" t="str">
            <v>Gurgaon</v>
          </cell>
          <cell r="D35">
            <v>0</v>
          </cell>
          <cell r="E35">
            <v>0</v>
          </cell>
          <cell r="F35">
            <v>0</v>
          </cell>
          <cell r="G35">
            <v>0</v>
          </cell>
          <cell r="H35">
            <v>0</v>
          </cell>
          <cell r="I35">
            <v>4.1310900000000004</v>
          </cell>
          <cell r="J35">
            <v>6.1966350000000006</v>
          </cell>
          <cell r="K35">
            <v>28.221523570000002</v>
          </cell>
          <cell r="L35">
            <v>37.950370769999999</v>
          </cell>
          <cell r="M35">
            <v>76.49961934000001</v>
          </cell>
          <cell r="N35">
            <v>48.475938270000007</v>
          </cell>
          <cell r="O35">
            <v>57.758404683200013</v>
          </cell>
          <cell r="P35">
            <v>81.677262856133353</v>
          </cell>
          <cell r="Q35">
            <v>102.76196802653337</v>
          </cell>
          <cell r="R35">
            <v>290.6735738358667</v>
          </cell>
          <cell r="S35">
            <v>118.04944492320001</v>
          </cell>
          <cell r="T35">
            <v>119.16197992320002</v>
          </cell>
          <cell r="U35">
            <v>119.16197992320002</v>
          </cell>
          <cell r="V35">
            <v>119.16197992320002</v>
          </cell>
          <cell r="W35">
            <v>475.53538469280005</v>
          </cell>
          <cell r="X35">
            <v>842.70857786866668</v>
          </cell>
        </row>
        <row r="36">
          <cell r="A36" t="str">
            <v>Gurgaon Non Sez</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Noida, CSC</v>
          </cell>
          <cell r="D37">
            <v>0</v>
          </cell>
          <cell r="E37">
            <v>0</v>
          </cell>
          <cell r="F37">
            <v>0.59293662000000003</v>
          </cell>
          <cell r="G37">
            <v>2.5119686400000001</v>
          </cell>
          <cell r="H37">
            <v>3.1049052600000002</v>
          </cell>
          <cell r="I37">
            <v>3.9782862000000003</v>
          </cell>
          <cell r="J37">
            <v>5.5242913199999997</v>
          </cell>
          <cell r="K37">
            <v>7.1512407000000007</v>
          </cell>
          <cell r="L37">
            <v>8.7012757799999996</v>
          </cell>
          <cell r="M37">
            <v>25.355093999999998</v>
          </cell>
          <cell r="N37">
            <v>8.7012757799999996</v>
          </cell>
          <cell r="O37">
            <v>8.7012757799999996</v>
          </cell>
          <cell r="P37">
            <v>8.7012757799999996</v>
          </cell>
          <cell r="Q37">
            <v>8.7012757799999996</v>
          </cell>
          <cell r="R37">
            <v>34.805103119999998</v>
          </cell>
          <cell r="S37">
            <v>8.7012757799999996</v>
          </cell>
          <cell r="T37">
            <v>8.7012757799999996</v>
          </cell>
          <cell r="U37">
            <v>8.7902162730000004</v>
          </cell>
          <cell r="V37">
            <v>9.0780710760000005</v>
          </cell>
          <cell r="W37">
            <v>35.270838908999998</v>
          </cell>
          <cell r="X37">
            <v>98.535941288999993</v>
          </cell>
        </row>
        <row r="38">
          <cell r="A38" t="str">
            <v>Noida, Sector 143</v>
          </cell>
          <cell r="D38">
            <v>0</v>
          </cell>
          <cell r="E38">
            <v>0</v>
          </cell>
          <cell r="F38">
            <v>0</v>
          </cell>
          <cell r="G38">
            <v>0</v>
          </cell>
          <cell r="H38">
            <v>0</v>
          </cell>
          <cell r="I38">
            <v>0</v>
          </cell>
          <cell r="J38">
            <v>0</v>
          </cell>
          <cell r="K38">
            <v>0</v>
          </cell>
          <cell r="L38">
            <v>0</v>
          </cell>
          <cell r="M38">
            <v>0</v>
          </cell>
          <cell r="N38">
            <v>0</v>
          </cell>
          <cell r="O38">
            <v>0</v>
          </cell>
          <cell r="P38">
            <v>0</v>
          </cell>
          <cell r="Q38">
            <v>4.5</v>
          </cell>
          <cell r="R38">
            <v>4.5</v>
          </cell>
          <cell r="S38">
            <v>6</v>
          </cell>
          <cell r="T38">
            <v>9</v>
          </cell>
          <cell r="U38">
            <v>12</v>
          </cell>
          <cell r="V38">
            <v>13.5</v>
          </cell>
          <cell r="W38">
            <v>40.5</v>
          </cell>
          <cell r="X38">
            <v>45</v>
          </cell>
        </row>
        <row r="39">
          <cell r="A39" t="str">
            <v>Silokhera</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Silokhera 7 Acre</v>
          </cell>
          <cell r="D40">
            <v>0</v>
          </cell>
          <cell r="E40">
            <v>0</v>
          </cell>
          <cell r="F40">
            <v>0</v>
          </cell>
          <cell r="G40">
            <v>0</v>
          </cell>
          <cell r="H40">
            <v>0</v>
          </cell>
          <cell r="I40">
            <v>0</v>
          </cell>
          <cell r="J40">
            <v>0</v>
          </cell>
          <cell r="K40">
            <v>0</v>
          </cell>
          <cell r="L40">
            <v>0</v>
          </cell>
          <cell r="M40">
            <v>0</v>
          </cell>
          <cell r="N40">
            <v>0</v>
          </cell>
          <cell r="O40">
            <v>0</v>
          </cell>
          <cell r="P40">
            <v>0</v>
          </cell>
          <cell r="Q40">
            <v>3.9403779999999999</v>
          </cell>
          <cell r="R40">
            <v>3.9403779999999999</v>
          </cell>
          <cell r="S40">
            <v>11.821134000000001</v>
          </cell>
          <cell r="T40">
            <v>11.821134000000001</v>
          </cell>
          <cell r="U40">
            <v>11.821134000000001</v>
          </cell>
          <cell r="V40">
            <v>11.821134000000001</v>
          </cell>
          <cell r="W40">
            <v>47.284536000000003</v>
          </cell>
          <cell r="X40">
            <v>51.224914000000005</v>
          </cell>
        </row>
        <row r="41">
          <cell r="A41" t="str">
            <v>Sonepat</v>
          </cell>
          <cell r="D41">
            <v>0</v>
          </cell>
          <cell r="E41">
            <v>0</v>
          </cell>
          <cell r="F41">
            <v>0</v>
          </cell>
          <cell r="G41">
            <v>0</v>
          </cell>
          <cell r="H41">
            <v>0</v>
          </cell>
          <cell r="I41">
            <v>0</v>
          </cell>
          <cell r="J41">
            <v>0</v>
          </cell>
          <cell r="K41">
            <v>0</v>
          </cell>
          <cell r="L41">
            <v>3.5234809500000002</v>
          </cell>
          <cell r="M41">
            <v>3.5234809500000002</v>
          </cell>
          <cell r="N41">
            <v>3.5234809500000002</v>
          </cell>
          <cell r="O41">
            <v>3.5234809500000002</v>
          </cell>
          <cell r="P41">
            <v>3.5234809500000002</v>
          </cell>
          <cell r="Q41">
            <v>3.5234809500000002</v>
          </cell>
          <cell r="R41">
            <v>14.093923800000001</v>
          </cell>
          <cell r="S41">
            <v>3.5234809500000002</v>
          </cell>
          <cell r="T41">
            <v>3.5234809500000002</v>
          </cell>
          <cell r="U41">
            <v>3.5234809500000002</v>
          </cell>
          <cell r="V41">
            <v>3.5234809500000002</v>
          </cell>
          <cell r="W41">
            <v>14.093923800000001</v>
          </cell>
          <cell r="X41">
            <v>31.711328550000005</v>
          </cell>
        </row>
        <row r="42">
          <cell r="A42" t="str">
            <v>Existing Buildings</v>
          </cell>
          <cell r="D42">
            <v>53.986910718204314</v>
          </cell>
          <cell r="E42">
            <v>57.318306141369533</v>
          </cell>
          <cell r="F42">
            <v>66.898306141369531</v>
          </cell>
          <cell r="G42">
            <v>77.068306141369519</v>
          </cell>
          <cell r="H42">
            <v>255.27182914231292</v>
          </cell>
          <cell r="I42">
            <v>75.746447977838457</v>
          </cell>
          <cell r="J42">
            <v>77.118081019053903</v>
          </cell>
          <cell r="K42">
            <v>78.514551887652445</v>
          </cell>
          <cell r="L42">
            <v>79.936310352377248</v>
          </cell>
          <cell r="M42">
            <v>311.31539123692204</v>
          </cell>
          <cell r="N42">
            <v>81.383814326481144</v>
          </cell>
          <cell r="O42">
            <v>82.857530015208951</v>
          </cell>
          <cell r="P42">
            <v>84.357932065950834</v>
          </cell>
          <cell r="Q42">
            <v>85.885503721114404</v>
          </cell>
          <cell r="R42">
            <v>334.48478012875529</v>
          </cell>
          <cell r="S42">
            <v>87.440736973765141</v>
          </cell>
          <cell r="T42">
            <v>89.02413272608527</v>
          </cell>
          <cell r="U42">
            <v>90.636200950701891</v>
          </cell>
          <cell r="V42">
            <v>92.277460854936606</v>
          </cell>
          <cell r="W42">
            <v>359.37853150548892</v>
          </cell>
          <cell r="X42">
            <v>1260.450532013479</v>
          </cell>
        </row>
        <row r="44">
          <cell r="A44" t="str">
            <v>Bhubaneswar</v>
          </cell>
          <cell r="D44">
            <v>0</v>
          </cell>
          <cell r="E44">
            <v>0</v>
          </cell>
          <cell r="F44">
            <v>0</v>
          </cell>
          <cell r="G44">
            <v>0</v>
          </cell>
          <cell r="H44">
            <v>0</v>
          </cell>
          <cell r="I44">
            <v>0</v>
          </cell>
          <cell r="J44">
            <v>0</v>
          </cell>
          <cell r="K44">
            <v>0</v>
          </cell>
          <cell r="L44">
            <v>0</v>
          </cell>
          <cell r="M44">
            <v>0</v>
          </cell>
          <cell r="N44">
            <v>0.14600299999999999</v>
          </cell>
          <cell r="O44">
            <v>0.43800899999999998</v>
          </cell>
          <cell r="P44">
            <v>0.43800899999999998</v>
          </cell>
          <cell r="Q44">
            <v>0.43800899999999998</v>
          </cell>
          <cell r="R44">
            <v>1.4600300000000002</v>
          </cell>
          <cell r="S44">
            <v>0.43800899999999998</v>
          </cell>
          <cell r="T44">
            <v>0.43800899999999998</v>
          </cell>
          <cell r="U44">
            <v>0.43800899999999998</v>
          </cell>
          <cell r="V44">
            <v>0.43800899999999998</v>
          </cell>
          <cell r="W44">
            <v>1.7520359999999999</v>
          </cell>
          <cell r="X44">
            <v>3.2120660000000001</v>
          </cell>
        </row>
        <row r="45">
          <cell r="A45" t="str">
            <v>Kolkata</v>
          </cell>
          <cell r="D45">
            <v>0</v>
          </cell>
          <cell r="E45">
            <v>0</v>
          </cell>
          <cell r="F45">
            <v>0</v>
          </cell>
          <cell r="G45">
            <v>0</v>
          </cell>
          <cell r="H45">
            <v>0</v>
          </cell>
          <cell r="I45">
            <v>0</v>
          </cell>
          <cell r="J45">
            <v>7.9989306461709792E-2</v>
          </cell>
          <cell r="K45">
            <v>0.19526808633898318</v>
          </cell>
          <cell r="L45">
            <v>0.42582564609352991</v>
          </cell>
          <cell r="M45">
            <v>0.70108303889422285</v>
          </cell>
          <cell r="N45">
            <v>0.87512156396063423</v>
          </cell>
          <cell r="O45">
            <v>1.0217459165791654</v>
          </cell>
          <cell r="P45">
            <v>1.8726496801273718</v>
          </cell>
          <cell r="Q45">
            <v>2.1715161000000003</v>
          </cell>
          <cell r="R45">
            <v>5.9410332606671723</v>
          </cell>
          <cell r="S45">
            <v>2.1715161000000003</v>
          </cell>
          <cell r="T45">
            <v>2.6814223500000001</v>
          </cell>
          <cell r="U45">
            <v>2.6814223500000001</v>
          </cell>
          <cell r="V45">
            <v>2.6814223500000001</v>
          </cell>
          <cell r="W45">
            <v>10.21578315</v>
          </cell>
          <cell r="X45">
            <v>16.857899449561394</v>
          </cell>
        </row>
        <row r="46">
          <cell r="A46" t="str">
            <v>Gandhinagar</v>
          </cell>
          <cell r="D46">
            <v>0</v>
          </cell>
          <cell r="E46">
            <v>0</v>
          </cell>
          <cell r="F46">
            <v>0</v>
          </cell>
          <cell r="G46">
            <v>0</v>
          </cell>
          <cell r="H46">
            <v>0</v>
          </cell>
          <cell r="I46">
            <v>0</v>
          </cell>
          <cell r="J46">
            <v>0</v>
          </cell>
          <cell r="K46">
            <v>0</v>
          </cell>
          <cell r="L46">
            <v>0</v>
          </cell>
          <cell r="M46">
            <v>0</v>
          </cell>
          <cell r="N46">
            <v>0</v>
          </cell>
          <cell r="O46">
            <v>0</v>
          </cell>
          <cell r="P46">
            <v>0.32879585</v>
          </cell>
          <cell r="Q46">
            <v>0.4934463</v>
          </cell>
          <cell r="R46">
            <v>0.82224215</v>
          </cell>
          <cell r="S46">
            <v>0.4934463</v>
          </cell>
          <cell r="T46">
            <v>0.4934463</v>
          </cell>
          <cell r="U46">
            <v>0.4934463</v>
          </cell>
          <cell r="V46">
            <v>0.4934463</v>
          </cell>
          <cell r="W46">
            <v>1.9737852</v>
          </cell>
          <cell r="X46">
            <v>2.7960273500000001</v>
          </cell>
        </row>
        <row r="47">
          <cell r="A47" t="str">
            <v>Nagpur</v>
          </cell>
          <cell r="D47">
            <v>0</v>
          </cell>
          <cell r="E47">
            <v>0</v>
          </cell>
          <cell r="F47">
            <v>0</v>
          </cell>
          <cell r="G47">
            <v>0</v>
          </cell>
          <cell r="H47">
            <v>0</v>
          </cell>
          <cell r="I47">
            <v>0</v>
          </cell>
          <cell r="J47">
            <v>0</v>
          </cell>
          <cell r="K47">
            <v>0</v>
          </cell>
          <cell r="L47">
            <v>0</v>
          </cell>
          <cell r="M47">
            <v>0</v>
          </cell>
          <cell r="N47">
            <v>0</v>
          </cell>
          <cell r="O47">
            <v>0.64782150000000005</v>
          </cell>
          <cell r="P47">
            <v>0.97173225000000008</v>
          </cell>
          <cell r="Q47">
            <v>0.97173225000000008</v>
          </cell>
          <cell r="R47">
            <v>2.5912860000000002</v>
          </cell>
          <cell r="S47">
            <v>0.97173225000000008</v>
          </cell>
          <cell r="T47">
            <v>0.97173225000000008</v>
          </cell>
          <cell r="U47">
            <v>0.97173225000000008</v>
          </cell>
          <cell r="V47">
            <v>0.97173225000000008</v>
          </cell>
          <cell r="W47">
            <v>3.8869290000000003</v>
          </cell>
          <cell r="X47">
            <v>6.4782150000000005</v>
          </cell>
        </row>
        <row r="48">
          <cell r="A48" t="str">
            <v>Pune</v>
          </cell>
          <cell r="D48">
            <v>0</v>
          </cell>
          <cell r="E48">
            <v>0</v>
          </cell>
          <cell r="F48">
            <v>0</v>
          </cell>
          <cell r="G48">
            <v>7.1050786500000004E-2</v>
          </cell>
          <cell r="H48">
            <v>7.1050786500000004E-2</v>
          </cell>
          <cell r="I48">
            <v>0.2131523595</v>
          </cell>
          <cell r="J48">
            <v>0.74385351374999997</v>
          </cell>
          <cell r="K48">
            <v>0.74385351374999997</v>
          </cell>
          <cell r="L48">
            <v>0.74385351374999997</v>
          </cell>
          <cell r="M48">
            <v>2.4447129007499999</v>
          </cell>
          <cell r="N48">
            <v>0.85683998549999996</v>
          </cell>
          <cell r="O48">
            <v>1.3369505955000001</v>
          </cell>
          <cell r="P48">
            <v>1.6092778072499998</v>
          </cell>
          <cell r="Q48">
            <v>2.2014904387499996</v>
          </cell>
          <cell r="R48">
            <v>6.0045588269999994</v>
          </cell>
          <cell r="S48">
            <v>2.3523383759999996</v>
          </cell>
          <cell r="T48">
            <v>2.3523383759999996</v>
          </cell>
          <cell r="U48">
            <v>2.3523383759999996</v>
          </cell>
          <cell r="V48">
            <v>2.3523383759999996</v>
          </cell>
          <cell r="W48">
            <v>9.4093535039999985</v>
          </cell>
          <cell r="X48">
            <v>17.929676018249999</v>
          </cell>
        </row>
        <row r="49">
          <cell r="A49" t="str">
            <v>Chennai</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Tidal Park</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0.69375019999999998</v>
          </cell>
          <cell r="U50">
            <v>0.69375019999999998</v>
          </cell>
          <cell r="V50">
            <v>0.69375019999999998</v>
          </cell>
          <cell r="W50">
            <v>2.0812505999999997</v>
          </cell>
          <cell r="X50">
            <v>2.0812505999999997</v>
          </cell>
        </row>
        <row r="51">
          <cell r="A51" t="str">
            <v>Rai Durg</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0.47695312500000003</v>
          </cell>
          <cell r="V51">
            <v>0.95390625000000007</v>
          </cell>
          <cell r="W51">
            <v>1.430859375</v>
          </cell>
          <cell r="X51">
            <v>1.430859375</v>
          </cell>
        </row>
        <row r="52">
          <cell r="A52" t="str">
            <v>Hyderabad</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A53" t="str">
            <v>Delhi</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Gurgaon</v>
          </cell>
          <cell r="D54">
            <v>0</v>
          </cell>
          <cell r="E54">
            <v>0</v>
          </cell>
          <cell r="F54">
            <v>0</v>
          </cell>
          <cell r="G54">
            <v>0</v>
          </cell>
          <cell r="H54">
            <v>0</v>
          </cell>
          <cell r="I54">
            <v>0.2122907</v>
          </cell>
          <cell r="J54">
            <v>0.31843604999999997</v>
          </cell>
          <cell r="K54">
            <v>1.4070460249999999</v>
          </cell>
          <cell r="L54">
            <v>1.844410275</v>
          </cell>
          <cell r="M54">
            <v>3.7821830499999995</v>
          </cell>
          <cell r="N54">
            <v>2.3853064250000005</v>
          </cell>
          <cell r="O54">
            <v>2.8595892250000001</v>
          </cell>
          <cell r="P54">
            <v>4.0466464833333333</v>
          </cell>
          <cell r="Q54">
            <v>5.0756345083333336</v>
          </cell>
          <cell r="R54">
            <v>14.367176641666667</v>
          </cell>
          <cell r="S54">
            <v>5.7878415749999998</v>
          </cell>
          <cell r="T54">
            <v>5.8398728250000005</v>
          </cell>
          <cell r="U54">
            <v>5.8398728250000005</v>
          </cell>
          <cell r="V54">
            <v>5.8398728250000005</v>
          </cell>
          <cell r="W54">
            <v>23.307460050000003</v>
          </cell>
          <cell r="X54">
            <v>41.456819741666671</v>
          </cell>
        </row>
        <row r="55">
          <cell r="A55" t="str">
            <v>Gurgaon Non Sez</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A56" t="str">
            <v>Noida, CSC</v>
          </cell>
          <cell r="D56">
            <v>0</v>
          </cell>
          <cell r="E56">
            <v>0</v>
          </cell>
          <cell r="F56">
            <v>5.7132226749999994E-2</v>
          </cell>
          <cell r="G56">
            <v>0.24203986974999997</v>
          </cell>
          <cell r="H56">
            <v>0.29917209649999998</v>
          </cell>
          <cell r="I56">
            <v>0.38332624874999999</v>
          </cell>
          <cell r="J56">
            <v>0.53228943174999999</v>
          </cell>
          <cell r="K56">
            <v>0.68905313625000009</v>
          </cell>
          <cell r="L56">
            <v>0.83840479575000004</v>
          </cell>
          <cell r="M56">
            <v>2.4430736125000001</v>
          </cell>
          <cell r="N56">
            <v>0.83840479575000004</v>
          </cell>
          <cell r="O56">
            <v>0.83840479575000004</v>
          </cell>
          <cell r="P56">
            <v>0.83840479575000004</v>
          </cell>
          <cell r="Q56">
            <v>0.83840479575000004</v>
          </cell>
          <cell r="R56">
            <v>3.3536191830000002</v>
          </cell>
          <cell r="S56">
            <v>0.83840479575000004</v>
          </cell>
          <cell r="T56">
            <v>0.83840479575000004</v>
          </cell>
          <cell r="U56">
            <v>0.83840479575000004</v>
          </cell>
          <cell r="V56">
            <v>0.83840479575000004</v>
          </cell>
          <cell r="W56">
            <v>3.3536191830000002</v>
          </cell>
          <cell r="X56">
            <v>9.4494840750000009</v>
          </cell>
        </row>
        <row r="57">
          <cell r="A57" t="str">
            <v>Noida, Sector 143</v>
          </cell>
          <cell r="D57">
            <v>0</v>
          </cell>
          <cell r="E57">
            <v>0</v>
          </cell>
          <cell r="F57">
            <v>0</v>
          </cell>
          <cell r="G57">
            <v>0</v>
          </cell>
          <cell r="H57">
            <v>0</v>
          </cell>
          <cell r="I57">
            <v>0</v>
          </cell>
          <cell r="J57">
            <v>0</v>
          </cell>
          <cell r="K57">
            <v>0</v>
          </cell>
          <cell r="L57">
            <v>0</v>
          </cell>
          <cell r="M57">
            <v>0</v>
          </cell>
          <cell r="N57">
            <v>0</v>
          </cell>
          <cell r="O57">
            <v>0</v>
          </cell>
          <cell r="P57">
            <v>0</v>
          </cell>
          <cell r="Q57">
            <v>0.43359375</v>
          </cell>
          <cell r="R57">
            <v>0.43359375</v>
          </cell>
          <cell r="S57">
            <v>0.578125</v>
          </cell>
          <cell r="T57">
            <v>0.8671875</v>
          </cell>
          <cell r="U57">
            <v>1.15625</v>
          </cell>
          <cell r="V57">
            <v>1.30078125</v>
          </cell>
          <cell r="W57">
            <v>3.90234375</v>
          </cell>
          <cell r="X57">
            <v>4.3359375</v>
          </cell>
        </row>
        <row r="58">
          <cell r="A58" t="str">
            <v>Silokhera</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Silokhera 7 Acre</v>
          </cell>
          <cell r="D59">
            <v>0</v>
          </cell>
          <cell r="E59">
            <v>0</v>
          </cell>
          <cell r="F59">
            <v>0</v>
          </cell>
          <cell r="G59">
            <v>0</v>
          </cell>
          <cell r="H59">
            <v>0</v>
          </cell>
          <cell r="I59">
            <v>0</v>
          </cell>
          <cell r="J59">
            <v>0</v>
          </cell>
          <cell r="K59">
            <v>0</v>
          </cell>
          <cell r="L59">
            <v>0</v>
          </cell>
          <cell r="M59">
            <v>0</v>
          </cell>
          <cell r="N59">
            <v>0</v>
          </cell>
          <cell r="O59">
            <v>0</v>
          </cell>
          <cell r="P59">
            <v>0</v>
          </cell>
          <cell r="Q59">
            <v>0.21904174999999998</v>
          </cell>
          <cell r="R59">
            <v>0.21904174999999998</v>
          </cell>
          <cell r="S59">
            <v>0.65712524999999999</v>
          </cell>
          <cell r="T59">
            <v>0.65712524999999999</v>
          </cell>
          <cell r="U59">
            <v>0.65712524999999999</v>
          </cell>
          <cell r="V59">
            <v>0.65712524999999999</v>
          </cell>
          <cell r="W59">
            <v>2.628501</v>
          </cell>
          <cell r="X59">
            <v>2.8475427500000001</v>
          </cell>
        </row>
        <row r="60">
          <cell r="A60" t="str">
            <v>Sonepat</v>
          </cell>
          <cell r="D60">
            <v>0</v>
          </cell>
          <cell r="E60">
            <v>0</v>
          </cell>
          <cell r="F60">
            <v>0</v>
          </cell>
          <cell r="G60">
            <v>0</v>
          </cell>
          <cell r="H60">
            <v>0</v>
          </cell>
          <cell r="I60">
            <v>0</v>
          </cell>
          <cell r="J60">
            <v>0</v>
          </cell>
          <cell r="K60">
            <v>0</v>
          </cell>
          <cell r="L60">
            <v>0.40336634999999998</v>
          </cell>
          <cell r="M60">
            <v>0.40336634999999998</v>
          </cell>
          <cell r="N60">
            <v>0.40336634999999998</v>
          </cell>
          <cell r="O60">
            <v>0.40336634999999998</v>
          </cell>
          <cell r="P60">
            <v>0.40336634999999998</v>
          </cell>
          <cell r="Q60">
            <v>0.40336634999999998</v>
          </cell>
          <cell r="R60">
            <v>1.6134653999999999</v>
          </cell>
          <cell r="S60">
            <v>0.40336634999999998</v>
          </cell>
          <cell r="T60">
            <v>0.40336634999999998</v>
          </cell>
          <cell r="U60">
            <v>0.40336634999999998</v>
          </cell>
          <cell r="V60">
            <v>0.40336634999999998</v>
          </cell>
          <cell r="W60">
            <v>1.6134653999999999</v>
          </cell>
          <cell r="X60">
            <v>3.6302971499999996</v>
          </cell>
        </row>
        <row r="61">
          <cell r="A61" t="str">
            <v>Existing Buildings</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3">
          <cell r="A63" t="str">
            <v>Bhubaneswar</v>
          </cell>
          <cell r="D63">
            <v>0</v>
          </cell>
          <cell r="E63">
            <v>0</v>
          </cell>
          <cell r="F63">
            <v>0</v>
          </cell>
          <cell r="G63">
            <v>0</v>
          </cell>
          <cell r="H63">
            <v>0</v>
          </cell>
          <cell r="I63">
            <v>0</v>
          </cell>
          <cell r="J63">
            <v>0</v>
          </cell>
          <cell r="K63">
            <v>0</v>
          </cell>
          <cell r="L63">
            <v>0</v>
          </cell>
          <cell r="M63">
            <v>0</v>
          </cell>
          <cell r="N63">
            <v>6.8833333333333344E-2</v>
          </cell>
          <cell r="O63">
            <v>0.20650000000000002</v>
          </cell>
          <cell r="P63">
            <v>0.20650000000000002</v>
          </cell>
          <cell r="Q63">
            <v>0.20650000000000002</v>
          </cell>
          <cell r="R63">
            <v>0.68833333333333346</v>
          </cell>
          <cell r="S63">
            <v>0.20650000000000002</v>
          </cell>
          <cell r="T63">
            <v>0.20650000000000002</v>
          </cell>
          <cell r="U63">
            <v>0.20650000000000002</v>
          </cell>
          <cell r="V63">
            <v>0.20650000000000002</v>
          </cell>
          <cell r="W63">
            <v>0.82600000000000007</v>
          </cell>
          <cell r="X63">
            <v>1.5143333333333335</v>
          </cell>
        </row>
        <row r="64">
          <cell r="A64" t="str">
            <v>Kolkata</v>
          </cell>
          <cell r="D64">
            <v>0</v>
          </cell>
          <cell r="E64">
            <v>0</v>
          </cell>
          <cell r="F64">
            <v>0</v>
          </cell>
          <cell r="G64">
            <v>0</v>
          </cell>
          <cell r="H64">
            <v>0</v>
          </cell>
          <cell r="I64">
            <v>0</v>
          </cell>
          <cell r="J64">
            <v>0</v>
          </cell>
          <cell r="K64">
            <v>0.74299999999999999</v>
          </cell>
          <cell r="L64">
            <v>2.2290000000000001</v>
          </cell>
          <cell r="M64">
            <v>2.972</v>
          </cell>
          <cell r="N64">
            <v>2.2290000000000001</v>
          </cell>
          <cell r="O64">
            <v>2.2290000000000001</v>
          </cell>
          <cell r="P64">
            <v>2.2290000000000001</v>
          </cell>
          <cell r="Q64">
            <v>2.2290000000000001</v>
          </cell>
          <cell r="R64">
            <v>8.9160000000000004</v>
          </cell>
          <cell r="S64">
            <v>2.2290000000000001</v>
          </cell>
          <cell r="T64">
            <v>2.5818000000000003</v>
          </cell>
          <cell r="U64">
            <v>2.5818000000000003</v>
          </cell>
          <cell r="V64">
            <v>2.5818000000000003</v>
          </cell>
          <cell r="W64">
            <v>9.974400000000001</v>
          </cell>
          <cell r="X64">
            <v>21.862400000000001</v>
          </cell>
        </row>
        <row r="65">
          <cell r="A65" t="str">
            <v>Gandhinagar</v>
          </cell>
          <cell r="D65">
            <v>0</v>
          </cell>
          <cell r="E65">
            <v>0</v>
          </cell>
          <cell r="F65">
            <v>0</v>
          </cell>
          <cell r="G65">
            <v>0</v>
          </cell>
          <cell r="H65">
            <v>0</v>
          </cell>
          <cell r="I65">
            <v>0</v>
          </cell>
          <cell r="J65">
            <v>0</v>
          </cell>
          <cell r="K65">
            <v>0</v>
          </cell>
          <cell r="L65">
            <v>0</v>
          </cell>
          <cell r="M65">
            <v>0</v>
          </cell>
          <cell r="N65">
            <v>0</v>
          </cell>
          <cell r="O65">
            <v>0</v>
          </cell>
          <cell r="P65">
            <v>0.25</v>
          </cell>
          <cell r="Q65">
            <v>0.375</v>
          </cell>
          <cell r="R65">
            <v>0.625</v>
          </cell>
          <cell r="S65">
            <v>0.375</v>
          </cell>
          <cell r="T65">
            <v>0.375</v>
          </cell>
          <cell r="U65">
            <v>0.375</v>
          </cell>
          <cell r="V65">
            <v>0.375</v>
          </cell>
          <cell r="W65">
            <v>1.5</v>
          </cell>
          <cell r="X65">
            <v>2.125</v>
          </cell>
        </row>
        <row r="66">
          <cell r="A66" t="str">
            <v>Nagpur</v>
          </cell>
          <cell r="D66">
            <v>0</v>
          </cell>
          <cell r="E66">
            <v>0</v>
          </cell>
          <cell r="F66">
            <v>0</v>
          </cell>
          <cell r="G66">
            <v>0</v>
          </cell>
          <cell r="H66">
            <v>0</v>
          </cell>
          <cell r="I66">
            <v>0</v>
          </cell>
          <cell r="J66">
            <v>0</v>
          </cell>
          <cell r="K66">
            <v>0</v>
          </cell>
          <cell r="L66">
            <v>0</v>
          </cell>
          <cell r="M66">
            <v>0</v>
          </cell>
          <cell r="N66">
            <v>0</v>
          </cell>
          <cell r="O66">
            <v>0.56028</v>
          </cell>
          <cell r="P66">
            <v>0.84041999999999994</v>
          </cell>
          <cell r="Q66">
            <v>0.84041999999999994</v>
          </cell>
          <cell r="R66">
            <v>2.24112</v>
          </cell>
          <cell r="S66">
            <v>0.84041999999999994</v>
          </cell>
          <cell r="T66">
            <v>0.84041999999999994</v>
          </cell>
          <cell r="U66">
            <v>0.84041999999999994</v>
          </cell>
          <cell r="V66">
            <v>0.84041999999999994</v>
          </cell>
          <cell r="W66">
            <v>3.3616799999999998</v>
          </cell>
          <cell r="X66">
            <v>5.6028000000000002</v>
          </cell>
        </row>
        <row r="67">
          <cell r="A67" t="str">
            <v>Pune</v>
          </cell>
          <cell r="D67">
            <v>0</v>
          </cell>
          <cell r="E67">
            <v>0</v>
          </cell>
          <cell r="F67">
            <v>0</v>
          </cell>
          <cell r="G67">
            <v>0</v>
          </cell>
          <cell r="H67">
            <v>0</v>
          </cell>
          <cell r="I67">
            <v>0</v>
          </cell>
          <cell r="J67">
            <v>0.45526500000000003</v>
          </cell>
          <cell r="K67">
            <v>0.45526500000000003</v>
          </cell>
          <cell r="L67">
            <v>0.45526500000000003</v>
          </cell>
          <cell r="M67">
            <v>1.3657950000000001</v>
          </cell>
          <cell r="N67">
            <v>0.45526500000000003</v>
          </cell>
          <cell r="O67">
            <v>1.4803649999999999</v>
          </cell>
          <cell r="P67">
            <v>1.992915</v>
          </cell>
          <cell r="Q67">
            <v>1.992915</v>
          </cell>
          <cell r="R67">
            <v>5.9214599999999997</v>
          </cell>
          <cell r="S67">
            <v>1.992915</v>
          </cell>
          <cell r="T67">
            <v>1.992915</v>
          </cell>
          <cell r="U67">
            <v>1.992915</v>
          </cell>
          <cell r="V67">
            <v>1.992915</v>
          </cell>
          <cell r="W67">
            <v>7.97166</v>
          </cell>
          <cell r="X67">
            <v>15.258915</v>
          </cell>
        </row>
        <row r="68">
          <cell r="A68" t="str">
            <v>Chennai</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Tidal Park</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0.72000029999999993</v>
          </cell>
          <cell r="U69">
            <v>0.72000029999999993</v>
          </cell>
          <cell r="V69">
            <v>0.72000029999999993</v>
          </cell>
          <cell r="W69">
            <v>2.1600009</v>
          </cell>
          <cell r="X69">
            <v>2.1600009</v>
          </cell>
        </row>
        <row r="70">
          <cell r="A70" t="str">
            <v>Rai Durg</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0.495</v>
          </cell>
          <cell r="V70">
            <v>0.99</v>
          </cell>
          <cell r="W70">
            <v>1.4849999999999999</v>
          </cell>
          <cell r="X70">
            <v>1.4849999999999999</v>
          </cell>
        </row>
        <row r="71">
          <cell r="A71" t="str">
            <v>Hyderabad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A72" t="str">
            <v>Delhi</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0.7</v>
          </cell>
          <cell r="T72">
            <v>1.0499999999999998</v>
          </cell>
          <cell r="U72">
            <v>1.0499999999999998</v>
          </cell>
          <cell r="V72">
            <v>1.0499999999999998</v>
          </cell>
          <cell r="W72">
            <v>3.8499999999999996</v>
          </cell>
          <cell r="X72">
            <v>3.8499999999999996</v>
          </cell>
        </row>
        <row r="73">
          <cell r="A73" t="str">
            <v>Gurgaon</v>
          </cell>
          <cell r="D73">
            <v>0</v>
          </cell>
          <cell r="E73">
            <v>0</v>
          </cell>
          <cell r="F73">
            <v>0</v>
          </cell>
          <cell r="G73">
            <v>0</v>
          </cell>
          <cell r="H73">
            <v>0</v>
          </cell>
          <cell r="I73">
            <v>3.2000000000000001E-2</v>
          </cell>
          <cell r="J73">
            <v>4.8000000000000001E-2</v>
          </cell>
          <cell r="K73">
            <v>1.1495</v>
          </cell>
          <cell r="L73">
            <v>1.6040999999999999</v>
          </cell>
          <cell r="M73">
            <v>2.8335999999999997</v>
          </cell>
          <cell r="N73">
            <v>1.9992999999999999</v>
          </cell>
          <cell r="O73">
            <v>2.6579999999999999</v>
          </cell>
          <cell r="P73">
            <v>5.4555000000000007</v>
          </cell>
          <cell r="Q73">
            <v>7.5087999999999999</v>
          </cell>
          <cell r="R73">
            <v>17.621600000000001</v>
          </cell>
          <cell r="S73">
            <v>7.7207999999999997</v>
          </cell>
          <cell r="T73">
            <v>7.7207999999999997</v>
          </cell>
          <cell r="U73">
            <v>7.7207999999999997</v>
          </cell>
          <cell r="V73">
            <v>7.7207999999999997</v>
          </cell>
          <cell r="W73">
            <v>30.883199999999999</v>
          </cell>
          <cell r="X73">
            <v>51.3384</v>
          </cell>
        </row>
        <row r="74">
          <cell r="A74" t="str">
            <v>Gurgaon Non Sez</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A75" t="str">
            <v>Noida, CSC</v>
          </cell>
          <cell r="D75">
            <v>0</v>
          </cell>
          <cell r="E75">
            <v>0</v>
          </cell>
          <cell r="F75">
            <v>3.9529108E-2</v>
          </cell>
          <cell r="G75">
            <v>0.167464576</v>
          </cell>
          <cell r="H75">
            <v>0.20699368400000001</v>
          </cell>
          <cell r="I75">
            <v>0.26521908</v>
          </cell>
          <cell r="J75">
            <v>0.38426108800000003</v>
          </cell>
          <cell r="K75">
            <v>0.54721687999999991</v>
          </cell>
          <cell r="L75">
            <v>0.71374255199999992</v>
          </cell>
          <cell r="M75">
            <v>1.9104395999999997</v>
          </cell>
          <cell r="N75">
            <v>0.71374255199999992</v>
          </cell>
          <cell r="O75">
            <v>0.71374255199999992</v>
          </cell>
          <cell r="P75">
            <v>0.71374255199999992</v>
          </cell>
          <cell r="Q75">
            <v>0.71374255199999992</v>
          </cell>
          <cell r="R75">
            <v>2.8549702079999997</v>
          </cell>
          <cell r="S75">
            <v>0.71374255199999992</v>
          </cell>
          <cell r="T75">
            <v>0.71374255199999992</v>
          </cell>
          <cell r="U75">
            <v>0.71374255199999992</v>
          </cell>
          <cell r="V75">
            <v>0.71374255199999992</v>
          </cell>
          <cell r="W75">
            <v>2.8549702079999997</v>
          </cell>
          <cell r="X75">
            <v>7.827373699999999</v>
          </cell>
        </row>
        <row r="76">
          <cell r="A76" t="str">
            <v>Noida, Sector 143</v>
          </cell>
          <cell r="D76">
            <v>0</v>
          </cell>
          <cell r="E76">
            <v>0</v>
          </cell>
          <cell r="F76">
            <v>0</v>
          </cell>
          <cell r="G76">
            <v>0</v>
          </cell>
          <cell r="H76">
            <v>0</v>
          </cell>
          <cell r="I76">
            <v>0</v>
          </cell>
          <cell r="J76">
            <v>0</v>
          </cell>
          <cell r="K76">
            <v>0</v>
          </cell>
          <cell r="L76">
            <v>0</v>
          </cell>
          <cell r="M76">
            <v>0</v>
          </cell>
          <cell r="N76">
            <v>0</v>
          </cell>
          <cell r="O76">
            <v>0</v>
          </cell>
          <cell r="P76">
            <v>0</v>
          </cell>
          <cell r="Q76">
            <v>0.43217179568309694</v>
          </cell>
          <cell r="R76">
            <v>0.43217179568309694</v>
          </cell>
          <cell r="S76">
            <v>0.57622906091079595</v>
          </cell>
          <cell r="T76">
            <v>0.86434359136619388</v>
          </cell>
          <cell r="U76">
            <v>1.1524581218215917</v>
          </cell>
          <cell r="V76">
            <v>1.2965153870492907</v>
          </cell>
          <cell r="W76">
            <v>3.8895461611478721</v>
          </cell>
          <cell r="X76">
            <v>4.3217179568309687</v>
          </cell>
        </row>
        <row r="77">
          <cell r="A77" t="str">
            <v>Silokhera</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Silokhera 7 Acre</v>
          </cell>
          <cell r="D78">
            <v>0</v>
          </cell>
          <cell r="E78">
            <v>0</v>
          </cell>
          <cell r="F78">
            <v>0</v>
          </cell>
          <cell r="G78">
            <v>0</v>
          </cell>
          <cell r="H78">
            <v>0</v>
          </cell>
          <cell r="I78">
            <v>0</v>
          </cell>
          <cell r="J78">
            <v>0</v>
          </cell>
          <cell r="K78">
            <v>0</v>
          </cell>
          <cell r="L78">
            <v>0</v>
          </cell>
          <cell r="M78">
            <v>0</v>
          </cell>
          <cell r="N78">
            <v>0</v>
          </cell>
          <cell r="O78">
            <v>0</v>
          </cell>
          <cell r="P78">
            <v>0</v>
          </cell>
          <cell r="Q78">
            <v>0.4249</v>
          </cell>
          <cell r="R78">
            <v>0.4249</v>
          </cell>
          <cell r="S78">
            <v>1.2746999999999999</v>
          </cell>
          <cell r="T78">
            <v>1.2746999999999999</v>
          </cell>
          <cell r="U78">
            <v>1.2746999999999999</v>
          </cell>
          <cell r="V78">
            <v>1.2746999999999999</v>
          </cell>
          <cell r="W78">
            <v>5.0987999999999998</v>
          </cell>
          <cell r="X78">
            <v>5.5236999999999998</v>
          </cell>
        </row>
        <row r="79">
          <cell r="A79" t="str">
            <v>Sonepat</v>
          </cell>
          <cell r="D79">
            <v>0</v>
          </cell>
          <cell r="E79">
            <v>0</v>
          </cell>
          <cell r="F79">
            <v>0</v>
          </cell>
          <cell r="G79">
            <v>0</v>
          </cell>
          <cell r="H79">
            <v>0</v>
          </cell>
          <cell r="I79">
            <v>0</v>
          </cell>
          <cell r="J79">
            <v>0</v>
          </cell>
          <cell r="K79">
            <v>0</v>
          </cell>
          <cell r="L79">
            <v>0.1182</v>
          </cell>
          <cell r="M79">
            <v>0.1182</v>
          </cell>
          <cell r="N79">
            <v>0.1182</v>
          </cell>
          <cell r="O79">
            <v>0.1182</v>
          </cell>
          <cell r="P79">
            <v>0.1182</v>
          </cell>
          <cell r="Q79">
            <v>0.1182</v>
          </cell>
          <cell r="R79">
            <v>0.4728</v>
          </cell>
          <cell r="S79">
            <v>0.1182</v>
          </cell>
          <cell r="T79">
            <v>0.1182</v>
          </cell>
          <cell r="U79">
            <v>0.1182</v>
          </cell>
          <cell r="V79">
            <v>0.1182</v>
          </cell>
          <cell r="W79">
            <v>0.4728</v>
          </cell>
          <cell r="X79">
            <v>1.0638000000000001</v>
          </cell>
        </row>
        <row r="80">
          <cell r="A80" t="str">
            <v>Existing Buildings</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3">
          <cell r="A83" t="str">
            <v>Bhubaneswar</v>
          </cell>
        </row>
        <row r="84">
          <cell r="A84" t="str">
            <v>Kolkata</v>
          </cell>
        </row>
        <row r="85">
          <cell r="A85" t="str">
            <v>Gandhinagar</v>
          </cell>
        </row>
        <row r="86">
          <cell r="A86" t="str">
            <v>Nagpur</v>
          </cell>
        </row>
        <row r="87">
          <cell r="A87" t="str">
            <v>Pune</v>
          </cell>
        </row>
        <row r="88">
          <cell r="A88" t="str">
            <v>Chennai</v>
          </cell>
        </row>
        <row r="89">
          <cell r="A89" t="str">
            <v>Tidal Park</v>
          </cell>
        </row>
        <row r="90">
          <cell r="A90" t="str">
            <v>Rai Durg</v>
          </cell>
        </row>
        <row r="91">
          <cell r="A91" t="str">
            <v>Hyderabad</v>
          </cell>
        </row>
        <row r="92">
          <cell r="A92" t="str">
            <v>Delhi</v>
          </cell>
        </row>
        <row r="93">
          <cell r="A93" t="str">
            <v>Gurgaon</v>
          </cell>
        </row>
        <row r="94">
          <cell r="A94" t="str">
            <v>Gurgaon Non Sez</v>
          </cell>
        </row>
        <row r="95">
          <cell r="A95" t="str">
            <v>Noida, CSC</v>
          </cell>
        </row>
        <row r="96">
          <cell r="A96" t="str">
            <v>Noida, Sector 143</v>
          </cell>
        </row>
        <row r="97">
          <cell r="A97" t="str">
            <v>Silokhera</v>
          </cell>
        </row>
        <row r="98">
          <cell r="A98" t="str">
            <v>Silokhera 7 Acre</v>
          </cell>
        </row>
        <row r="99">
          <cell r="A99" t="str">
            <v>Sonepat</v>
          </cell>
        </row>
        <row r="100">
          <cell r="A100" t="str">
            <v>Existing Buildings</v>
          </cell>
        </row>
        <row r="101">
          <cell r="A101" t="str">
            <v>Construction Cost</v>
          </cell>
          <cell r="D101">
            <v>84.72699999999999</v>
          </cell>
          <cell r="E101">
            <v>182.8</v>
          </cell>
          <cell r="F101">
            <v>288.85999999999996</v>
          </cell>
          <cell r="G101">
            <v>293.00000000000006</v>
          </cell>
          <cell r="H101">
            <v>849.38699999999994</v>
          </cell>
          <cell r="I101">
            <v>476.13178473660878</v>
          </cell>
          <cell r="J101">
            <v>322.10570567802546</v>
          </cell>
          <cell r="K101">
            <v>548.48449591033182</v>
          </cell>
          <cell r="L101">
            <v>48.0022293514957</v>
          </cell>
          <cell r="M101">
            <v>1394.7242156764617</v>
          </cell>
          <cell r="N101">
            <v>191.65503590451067</v>
          </cell>
          <cell r="O101">
            <v>130.60827306737445</v>
          </cell>
          <cell r="P101">
            <v>71.717526384141706</v>
          </cell>
          <cell r="Q101">
            <v>57.880834998462319</v>
          </cell>
          <cell r="R101">
            <v>451.86167035448915</v>
          </cell>
          <cell r="S101">
            <v>59.883614023797691</v>
          </cell>
          <cell r="T101">
            <v>39.064383570928726</v>
          </cell>
          <cell r="U101">
            <v>7.9488437788237434</v>
          </cell>
          <cell r="V101">
            <v>0</v>
          </cell>
          <cell r="W101">
            <v>106.89684137355016</v>
          </cell>
          <cell r="X101">
            <v>2802.8697274045012</v>
          </cell>
        </row>
        <row r="102">
          <cell r="A102" t="str">
            <v>Bhubaneswar</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Kolkata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Gandhinagar</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Nagpur</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Pune</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Chennai</v>
          </cell>
          <cell r="D107">
            <v>53.05</v>
          </cell>
          <cell r="E107">
            <v>42.28</v>
          </cell>
          <cell r="F107">
            <v>89.710000000000008</v>
          </cell>
          <cell r="G107">
            <v>74.000000000000057</v>
          </cell>
          <cell r="H107">
            <v>259.04000000000008</v>
          </cell>
          <cell r="I107">
            <v>210.35794258989057</v>
          </cell>
          <cell r="J107">
            <v>108.330208220038</v>
          </cell>
          <cell r="K107">
            <v>97.691883943342987</v>
          </cell>
          <cell r="L107">
            <v>77.377767520565158</v>
          </cell>
          <cell r="M107">
            <v>493.75780227383672</v>
          </cell>
          <cell r="N107">
            <v>49.860979146406635</v>
          </cell>
          <cell r="O107">
            <v>22.858843556391889</v>
          </cell>
          <cell r="P107">
            <v>4.7077408059784602</v>
          </cell>
          <cell r="Q107">
            <v>0</v>
          </cell>
          <cell r="R107">
            <v>77.427563508776984</v>
          </cell>
          <cell r="S107">
            <v>0</v>
          </cell>
          <cell r="T107">
            <v>0</v>
          </cell>
          <cell r="U107">
            <v>0</v>
          </cell>
          <cell r="V107">
            <v>0</v>
          </cell>
          <cell r="W107">
            <v>0</v>
          </cell>
          <cell r="X107">
            <v>830.22536578261384</v>
          </cell>
        </row>
        <row r="108">
          <cell r="A108" t="str">
            <v>Tidal Park</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t="str">
            <v>Rai Durg</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t="str">
            <v>Hyderabad</v>
          </cell>
          <cell r="D110">
            <v>31.68</v>
          </cell>
          <cell r="E110">
            <v>40</v>
          </cell>
          <cell r="F110">
            <v>37.709999999999951</v>
          </cell>
          <cell r="G110">
            <v>18</v>
          </cell>
          <cell r="H110">
            <v>127.38999999999996</v>
          </cell>
          <cell r="I110">
            <v>176.85624435177346</v>
          </cell>
          <cell r="J110">
            <v>11.347276311306928</v>
          </cell>
          <cell r="K110">
            <v>51.556077661586244</v>
          </cell>
          <cell r="L110">
            <v>14.445760000000007</v>
          </cell>
          <cell r="M110">
            <v>254.20535832466663</v>
          </cell>
          <cell r="N110">
            <v>15.821546666666677</v>
          </cell>
          <cell r="O110">
            <v>26.139946666666674</v>
          </cell>
          <cell r="P110">
            <v>18.573120000000017</v>
          </cell>
          <cell r="Q110">
            <v>4.1273599999999533</v>
          </cell>
          <cell r="R110">
            <v>64.661973333333322</v>
          </cell>
          <cell r="S110">
            <v>0</v>
          </cell>
          <cell r="T110">
            <v>0</v>
          </cell>
          <cell r="U110">
            <v>0</v>
          </cell>
          <cell r="V110">
            <v>0</v>
          </cell>
          <cell r="W110">
            <v>0</v>
          </cell>
          <cell r="X110">
            <v>446.25733165799988</v>
          </cell>
        </row>
        <row r="111">
          <cell r="A111" t="str">
            <v>Delhi</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A112" t="str">
            <v>Gurgaon</v>
          </cell>
          <cell r="D112">
            <v>-3.0000000000000001E-3</v>
          </cell>
          <cell r="E112">
            <v>100.52</v>
          </cell>
          <cell r="F112">
            <v>57.86999999999999</v>
          </cell>
          <cell r="G112">
            <v>41</v>
          </cell>
          <cell r="H112">
            <v>199.387</v>
          </cell>
          <cell r="I112">
            <v>50.302341154408055</v>
          </cell>
          <cell r="J112">
            <v>58.118680193517804</v>
          </cell>
          <cell r="K112">
            <v>262.00423243793205</v>
          </cell>
          <cell r="L112">
            <v>-144.36562466145278</v>
          </cell>
          <cell r="M112">
            <v>226.05962912440509</v>
          </cell>
          <cell r="N112">
            <v>70.235315690470202</v>
          </cell>
          <cell r="O112">
            <v>66.152383884315896</v>
          </cell>
          <cell r="P112">
            <v>48.436665578163229</v>
          </cell>
          <cell r="Q112">
            <v>53.753474998462366</v>
          </cell>
          <cell r="R112">
            <v>238.57784015141169</v>
          </cell>
          <cell r="S112">
            <v>59.883614023797691</v>
          </cell>
          <cell r="T112">
            <v>39.064383570928726</v>
          </cell>
          <cell r="U112">
            <v>7.9488437788237434</v>
          </cell>
          <cell r="V112">
            <v>0</v>
          </cell>
          <cell r="W112">
            <v>106.89684137355016</v>
          </cell>
          <cell r="X112">
            <v>770.92131064936689</v>
          </cell>
        </row>
        <row r="113">
          <cell r="A113" t="str">
            <v>Gurgaon Non Sez</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A114" t="str">
            <v>Noida, CSC</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t="str">
            <v>Noida, Sector 143</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A116" t="str">
            <v>Silokhera</v>
          </cell>
          <cell r="D116">
            <v>0</v>
          </cell>
          <cell r="E116">
            <v>0</v>
          </cell>
          <cell r="F116">
            <v>103.57</v>
          </cell>
          <cell r="G116">
            <v>160</v>
          </cell>
          <cell r="H116">
            <v>263.57</v>
          </cell>
          <cell r="I116">
            <v>38.615256640536728</v>
          </cell>
          <cell r="J116">
            <v>144.30954095316272</v>
          </cell>
          <cell r="K116">
            <v>137.23230186747048</v>
          </cell>
          <cell r="L116">
            <v>100.54432649238332</v>
          </cell>
          <cell r="M116">
            <v>420.70142595355327</v>
          </cell>
          <cell r="N116">
            <v>55.737194400967169</v>
          </cell>
          <cell r="O116">
            <v>15.457098959999996</v>
          </cell>
          <cell r="P116">
            <v>0</v>
          </cell>
          <cell r="Q116">
            <v>0</v>
          </cell>
          <cell r="R116">
            <v>71.194293360967166</v>
          </cell>
          <cell r="S116">
            <v>0</v>
          </cell>
          <cell r="T116">
            <v>0</v>
          </cell>
          <cell r="U116">
            <v>0</v>
          </cell>
          <cell r="V116">
            <v>0</v>
          </cell>
          <cell r="W116">
            <v>0</v>
          </cell>
          <cell r="X116">
            <v>755.46571931452047</v>
          </cell>
        </row>
        <row r="117">
          <cell r="A117" t="str">
            <v>Silokhera 7 Acre</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Sonepat</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A119" t="str">
            <v>Existing Buildings</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1">
          <cell r="A121" t="str">
            <v>Bhubaneswar</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Kolkata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A123" t="str">
            <v>Gandhinagar</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A124" t="str">
            <v>Nagpur</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Pune</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A126" t="str">
            <v>Chennai</v>
          </cell>
          <cell r="D126">
            <v>0.53049999999999997</v>
          </cell>
          <cell r="E126">
            <v>0.42279999999999995</v>
          </cell>
          <cell r="F126">
            <v>0.89710000000000012</v>
          </cell>
          <cell r="G126">
            <v>0.74000000000000066</v>
          </cell>
          <cell r="H126">
            <v>2.5904000000000007</v>
          </cell>
          <cell r="I126">
            <v>2.1035794258989058</v>
          </cell>
          <cell r="J126">
            <v>1.08330208220038</v>
          </cell>
          <cell r="K126">
            <v>0.97691883943342983</v>
          </cell>
          <cell r="L126">
            <v>0.77377767520565155</v>
          </cell>
          <cell r="M126">
            <v>4.937578022738367</v>
          </cell>
          <cell r="N126">
            <v>0.49860979146406637</v>
          </cell>
          <cell r="O126">
            <v>0.22858843556391889</v>
          </cell>
          <cell r="P126">
            <v>4.7077408059784602E-2</v>
          </cell>
          <cell r="Q126">
            <v>0</v>
          </cell>
          <cell r="R126">
            <v>0.77427563508776986</v>
          </cell>
          <cell r="S126">
            <v>0</v>
          </cell>
          <cell r="T126">
            <v>0</v>
          </cell>
          <cell r="U126">
            <v>0</v>
          </cell>
          <cell r="V126">
            <v>0</v>
          </cell>
          <cell r="W126">
            <v>0</v>
          </cell>
          <cell r="X126">
            <v>8.302253657826137</v>
          </cell>
        </row>
        <row r="127">
          <cell r="A127" t="str">
            <v>Tidal Park</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A128" t="str">
            <v>Rai Durg</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A129" t="str">
            <v>Hyderabad</v>
          </cell>
          <cell r="D129">
            <v>0.31680000000000003</v>
          </cell>
          <cell r="E129">
            <v>0.4</v>
          </cell>
          <cell r="F129">
            <v>0.37709999999999955</v>
          </cell>
          <cell r="G129">
            <v>0.18</v>
          </cell>
          <cell r="H129">
            <v>1.2738999999999996</v>
          </cell>
          <cell r="I129">
            <v>1.7685624435177347</v>
          </cell>
          <cell r="J129">
            <v>0.11347276311306931</v>
          </cell>
          <cell r="K129">
            <v>0.51556077661586242</v>
          </cell>
          <cell r="L129">
            <v>0.14445760000000007</v>
          </cell>
          <cell r="M129">
            <v>2.5420535832466666</v>
          </cell>
          <cell r="N129">
            <v>0.15821546666666678</v>
          </cell>
          <cell r="O129">
            <v>0.26139946666666675</v>
          </cell>
          <cell r="P129">
            <v>0.18573120000000015</v>
          </cell>
          <cell r="Q129">
            <v>4.1273599999999536E-2</v>
          </cell>
          <cell r="R129">
            <v>0.64661973333333322</v>
          </cell>
          <cell r="S129">
            <v>0</v>
          </cell>
          <cell r="T129">
            <v>0</v>
          </cell>
          <cell r="U129">
            <v>0</v>
          </cell>
          <cell r="V129">
            <v>0</v>
          </cell>
          <cell r="W129">
            <v>0</v>
          </cell>
          <cell r="X129">
            <v>4.4625733165799994</v>
          </cell>
        </row>
        <row r="130">
          <cell r="A130" t="str">
            <v>Delhi</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A131" t="str">
            <v>Gurgaon</v>
          </cell>
          <cell r="D131">
            <v>-3.0000000000000001E-5</v>
          </cell>
          <cell r="E131">
            <v>1.0051999999999999</v>
          </cell>
          <cell r="F131">
            <v>0.57869999999999988</v>
          </cell>
          <cell r="G131">
            <v>0.41</v>
          </cell>
          <cell r="H131">
            <v>1.9938699999999996</v>
          </cell>
          <cell r="I131">
            <v>0.50302341154408059</v>
          </cell>
          <cell r="J131">
            <v>0.58118680193517802</v>
          </cell>
          <cell r="K131">
            <v>2.6200423243793205</v>
          </cell>
          <cell r="L131">
            <v>-1.4436562466145277</v>
          </cell>
          <cell r="M131">
            <v>2.2605962912440516</v>
          </cell>
          <cell r="N131">
            <v>0.70235315690470201</v>
          </cell>
          <cell r="O131">
            <v>0.66152383884315902</v>
          </cell>
          <cell r="P131">
            <v>0.48436665578163229</v>
          </cell>
          <cell r="Q131">
            <v>0.53753474998462369</v>
          </cell>
          <cell r="R131">
            <v>2.3857784015141168</v>
          </cell>
          <cell r="S131">
            <v>0.59883614023797693</v>
          </cell>
          <cell r="T131">
            <v>0.39064383570928729</v>
          </cell>
          <cell r="U131">
            <v>7.9488437788237443E-2</v>
          </cell>
          <cell r="V131">
            <v>0</v>
          </cell>
          <cell r="W131">
            <v>1.0689684137355018</v>
          </cell>
          <cell r="X131">
            <v>7.70921310649367</v>
          </cell>
        </row>
        <row r="132">
          <cell r="A132" t="str">
            <v>Gurgaon Non Sez</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A133" t="str">
            <v>Noida, CSC</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A134" t="str">
            <v>Noida, Sector 143</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A135" t="str">
            <v>Silokhera</v>
          </cell>
          <cell r="D135">
            <v>0</v>
          </cell>
          <cell r="E135">
            <v>0</v>
          </cell>
          <cell r="F135">
            <v>1.0357000000000001</v>
          </cell>
          <cell r="G135">
            <v>1.6</v>
          </cell>
          <cell r="H135">
            <v>2.6356999999999999</v>
          </cell>
          <cell r="I135">
            <v>0.38615256640536766</v>
          </cell>
          <cell r="J135">
            <v>1.4430954095316273</v>
          </cell>
          <cell r="K135">
            <v>1.3723230186747046</v>
          </cell>
          <cell r="L135">
            <v>1.0054432649238334</v>
          </cell>
          <cell r="M135">
            <v>4.2070142595355327</v>
          </cell>
          <cell r="N135">
            <v>0.55737194400967172</v>
          </cell>
          <cell r="O135">
            <v>0.15457098959999996</v>
          </cell>
          <cell r="P135">
            <v>0</v>
          </cell>
          <cell r="Q135">
            <v>0</v>
          </cell>
          <cell r="R135">
            <v>0.71194293360967165</v>
          </cell>
          <cell r="S135">
            <v>0</v>
          </cell>
          <cell r="T135">
            <v>0</v>
          </cell>
          <cell r="U135">
            <v>0</v>
          </cell>
          <cell r="V135">
            <v>0</v>
          </cell>
          <cell r="W135">
            <v>0</v>
          </cell>
          <cell r="X135">
            <v>7.5546571931452045</v>
          </cell>
        </row>
        <row r="136">
          <cell r="A136" t="str">
            <v>Silokhera 7 Acre</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Sonepat</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A138" t="str">
            <v>Existing Buildings</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row>
        <row r="140">
          <cell r="A140" t="str">
            <v>Bhubaneswar</v>
          </cell>
          <cell r="D140">
            <v>0</v>
          </cell>
          <cell r="E140">
            <v>0</v>
          </cell>
          <cell r="F140">
            <v>0</v>
          </cell>
          <cell r="G140">
            <v>0</v>
          </cell>
          <cell r="H140">
            <v>0</v>
          </cell>
          <cell r="I140">
            <v>0</v>
          </cell>
          <cell r="J140">
            <v>0</v>
          </cell>
          <cell r="K140">
            <v>0</v>
          </cell>
          <cell r="L140">
            <v>0</v>
          </cell>
          <cell r="M140">
            <v>0</v>
          </cell>
          <cell r="N140">
            <v>3.0305399999999998</v>
          </cell>
          <cell r="O140">
            <v>0</v>
          </cell>
          <cell r="P140">
            <v>0</v>
          </cell>
          <cell r="Q140">
            <v>0</v>
          </cell>
          <cell r="R140">
            <v>3.0305399999999998</v>
          </cell>
          <cell r="S140">
            <v>0</v>
          </cell>
          <cell r="T140">
            <v>0</v>
          </cell>
          <cell r="U140">
            <v>0</v>
          </cell>
          <cell r="V140">
            <v>0</v>
          </cell>
          <cell r="W140">
            <v>0</v>
          </cell>
          <cell r="X140">
            <v>3.0305399999999998</v>
          </cell>
        </row>
        <row r="141">
          <cell r="A141" t="str">
            <v>Kolkata</v>
          </cell>
          <cell r="D141">
            <v>0</v>
          </cell>
          <cell r="E141">
            <v>0</v>
          </cell>
          <cell r="F141">
            <v>0</v>
          </cell>
          <cell r="G141">
            <v>0</v>
          </cell>
          <cell r="H141">
            <v>0</v>
          </cell>
          <cell r="I141">
            <v>0</v>
          </cell>
          <cell r="J141">
            <v>0.81831669711895427</v>
          </cell>
          <cell r="K141">
            <v>3.5379974923295854</v>
          </cell>
          <cell r="L141">
            <v>0</v>
          </cell>
          <cell r="M141">
            <v>4.3563141894485398</v>
          </cell>
          <cell r="N141">
            <v>4.5964103722313361</v>
          </cell>
          <cell r="O141">
            <v>4.5000232886582001</v>
          </cell>
          <cell r="P141">
            <v>8.762425899661924</v>
          </cell>
          <cell r="Q141">
            <v>0</v>
          </cell>
          <cell r="R141">
            <v>17.858859560551458</v>
          </cell>
          <cell r="S141">
            <v>0</v>
          </cell>
          <cell r="T141">
            <v>5.2552500000000002</v>
          </cell>
          <cell r="U141">
            <v>0</v>
          </cell>
          <cell r="V141">
            <v>0</v>
          </cell>
          <cell r="W141">
            <v>5.2552500000000002</v>
          </cell>
          <cell r="X141">
            <v>27.470423749999998</v>
          </cell>
        </row>
        <row r="142">
          <cell r="A142" t="str">
            <v>Gandhinagar</v>
          </cell>
          <cell r="D142">
            <v>0</v>
          </cell>
          <cell r="E142">
            <v>0</v>
          </cell>
          <cell r="F142">
            <v>0</v>
          </cell>
          <cell r="G142">
            <v>0</v>
          </cell>
          <cell r="H142">
            <v>0</v>
          </cell>
          <cell r="I142">
            <v>0</v>
          </cell>
          <cell r="J142">
            <v>0</v>
          </cell>
          <cell r="K142">
            <v>0</v>
          </cell>
          <cell r="L142">
            <v>0</v>
          </cell>
          <cell r="M142">
            <v>0</v>
          </cell>
          <cell r="N142">
            <v>0</v>
          </cell>
          <cell r="O142">
            <v>0</v>
          </cell>
          <cell r="P142">
            <v>3.1811889999999998</v>
          </cell>
          <cell r="Q142">
            <v>0</v>
          </cell>
          <cell r="R142">
            <v>3.1811889999999998</v>
          </cell>
          <cell r="S142">
            <v>0</v>
          </cell>
          <cell r="T142">
            <v>0</v>
          </cell>
          <cell r="U142">
            <v>0</v>
          </cell>
          <cell r="V142">
            <v>0</v>
          </cell>
          <cell r="W142">
            <v>0</v>
          </cell>
          <cell r="X142">
            <v>3.1811889999999998</v>
          </cell>
        </row>
        <row r="143">
          <cell r="A143" t="str">
            <v>Nagpur</v>
          </cell>
          <cell r="D143">
            <v>0</v>
          </cell>
          <cell r="E143">
            <v>0</v>
          </cell>
          <cell r="F143">
            <v>0</v>
          </cell>
          <cell r="G143">
            <v>0</v>
          </cell>
          <cell r="H143">
            <v>0</v>
          </cell>
          <cell r="I143">
            <v>0</v>
          </cell>
          <cell r="J143">
            <v>0</v>
          </cell>
          <cell r="K143">
            <v>0</v>
          </cell>
          <cell r="L143">
            <v>0</v>
          </cell>
          <cell r="M143">
            <v>0</v>
          </cell>
          <cell r="N143">
            <v>0</v>
          </cell>
          <cell r="O143">
            <v>5.7428699999999999</v>
          </cell>
          <cell r="P143">
            <v>0</v>
          </cell>
          <cell r="Q143">
            <v>0</v>
          </cell>
          <cell r="R143">
            <v>5.7428699999999999</v>
          </cell>
          <cell r="S143">
            <v>0</v>
          </cell>
          <cell r="T143">
            <v>0</v>
          </cell>
          <cell r="U143">
            <v>0</v>
          </cell>
          <cell r="V143">
            <v>0</v>
          </cell>
          <cell r="W143">
            <v>0</v>
          </cell>
          <cell r="X143">
            <v>5.7428699999999999</v>
          </cell>
        </row>
        <row r="144">
          <cell r="A144" t="str">
            <v>Pune</v>
          </cell>
          <cell r="D144">
            <v>0</v>
          </cell>
          <cell r="E144">
            <v>0</v>
          </cell>
          <cell r="F144">
            <v>0</v>
          </cell>
          <cell r="G144">
            <v>1.7267230117500001</v>
          </cell>
          <cell r="H144">
            <v>1.7267230117500001</v>
          </cell>
          <cell r="I144">
            <v>0</v>
          </cell>
          <cell r="J144">
            <v>4.2991407432499997</v>
          </cell>
          <cell r="K144">
            <v>0</v>
          </cell>
          <cell r="L144">
            <v>0</v>
          </cell>
          <cell r="M144">
            <v>4.2991407432499997</v>
          </cell>
          <cell r="N144">
            <v>2.9315448000000002</v>
          </cell>
          <cell r="O144">
            <v>3.2969175750000002</v>
          </cell>
          <cell r="P144">
            <v>3.7688706000000005</v>
          </cell>
          <cell r="Q144">
            <v>3.9138921000000004</v>
          </cell>
          <cell r="R144">
            <v>13.911225075000001</v>
          </cell>
          <cell r="S144">
            <v>0</v>
          </cell>
          <cell r="T144">
            <v>0</v>
          </cell>
          <cell r="U144">
            <v>0</v>
          </cell>
          <cell r="V144">
            <v>0</v>
          </cell>
          <cell r="W144">
            <v>0</v>
          </cell>
          <cell r="X144">
            <v>19.93708883</v>
          </cell>
        </row>
        <row r="145">
          <cell r="A145" t="str">
            <v>Chennai</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A146" t="str">
            <v>Tidal Park</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10.000004166666669</v>
          </cell>
          <cell r="U146">
            <v>0</v>
          </cell>
          <cell r="V146">
            <v>0</v>
          </cell>
          <cell r="W146">
            <v>10.000004166666669</v>
          </cell>
          <cell r="X146">
            <v>10.000004166666669</v>
          </cell>
        </row>
        <row r="147">
          <cell r="A147" t="str">
            <v>Rai Durg</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5.6039788750000001</v>
          </cell>
          <cell r="V147">
            <v>5.6039788750000001</v>
          </cell>
          <cell r="W147">
            <v>11.20795775</v>
          </cell>
          <cell r="X147">
            <v>11.20795775</v>
          </cell>
        </row>
        <row r="148">
          <cell r="A148" t="str">
            <v>Hyderabad</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t="str">
            <v>Delhi</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15.625</v>
          </cell>
          <cell r="T149">
            <v>0</v>
          </cell>
          <cell r="U149">
            <v>0</v>
          </cell>
          <cell r="V149">
            <v>0</v>
          </cell>
          <cell r="W149">
            <v>15.625</v>
          </cell>
          <cell r="X149">
            <v>15.625</v>
          </cell>
        </row>
        <row r="150">
          <cell r="A150" t="str">
            <v>Gurgaon</v>
          </cell>
          <cell r="D150">
            <v>0</v>
          </cell>
          <cell r="E150">
            <v>0</v>
          </cell>
          <cell r="F150">
            <v>0</v>
          </cell>
          <cell r="G150">
            <v>0</v>
          </cell>
          <cell r="H150">
            <v>0</v>
          </cell>
          <cell r="I150">
            <v>5.1638624999999996</v>
          </cell>
          <cell r="J150">
            <v>0</v>
          </cell>
          <cell r="K150">
            <v>26.461446475000002</v>
          </cell>
          <cell r="L150">
            <v>0</v>
          </cell>
          <cell r="M150">
            <v>31.625308975000003</v>
          </cell>
          <cell r="N150">
            <v>13.156959375</v>
          </cell>
          <cell r="O150">
            <v>10.049206657999999</v>
          </cell>
          <cell r="P150">
            <v>15.450360252666666</v>
          </cell>
          <cell r="Q150">
            <v>17.814788833666668</v>
          </cell>
          <cell r="R150">
            <v>56.471315119333333</v>
          </cell>
          <cell r="S150">
            <v>10.277913341666666</v>
          </cell>
          <cell r="T150">
            <v>0.92711250000000001</v>
          </cell>
          <cell r="U150">
            <v>0</v>
          </cell>
          <cell r="V150">
            <v>0</v>
          </cell>
          <cell r="W150">
            <v>11.205025841666666</v>
          </cell>
          <cell r="X150">
            <v>99.301649936000004</v>
          </cell>
        </row>
        <row r="151">
          <cell r="A151" t="str">
            <v>Gurgaon Non Sez</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A152" t="str">
            <v>Noida, CSC</v>
          </cell>
          <cell r="D152">
            <v>0</v>
          </cell>
          <cell r="E152">
            <v>0</v>
          </cell>
          <cell r="F152">
            <v>1.4823415499999999</v>
          </cell>
          <cell r="G152">
            <v>1.8328969500000001</v>
          </cell>
          <cell r="H152">
            <v>3.3152385</v>
          </cell>
          <cell r="I152">
            <v>0</v>
          </cell>
          <cell r="J152">
            <v>1.9325063999999998</v>
          </cell>
          <cell r="K152">
            <v>2.0033182499999995</v>
          </cell>
          <cell r="L152">
            <v>0</v>
          </cell>
          <cell r="M152">
            <v>3.9358246499999994</v>
          </cell>
          <cell r="N152">
            <v>0</v>
          </cell>
          <cell r="O152">
            <v>0</v>
          </cell>
          <cell r="P152">
            <v>0</v>
          </cell>
          <cell r="Q152">
            <v>0</v>
          </cell>
          <cell r="R152">
            <v>0</v>
          </cell>
          <cell r="S152">
            <v>0</v>
          </cell>
          <cell r="T152">
            <v>0</v>
          </cell>
          <cell r="U152">
            <v>0</v>
          </cell>
          <cell r="V152">
            <v>0</v>
          </cell>
          <cell r="W152">
            <v>0</v>
          </cell>
          <cell r="X152">
            <v>7.2510631499999993</v>
          </cell>
        </row>
        <row r="153">
          <cell r="A153" t="str">
            <v>Noida, Sector 143</v>
          </cell>
          <cell r="D153">
            <v>0</v>
          </cell>
          <cell r="E153">
            <v>0</v>
          </cell>
          <cell r="F153">
            <v>0</v>
          </cell>
          <cell r="G153">
            <v>0</v>
          </cell>
          <cell r="H153">
            <v>0</v>
          </cell>
          <cell r="I153">
            <v>0</v>
          </cell>
          <cell r="J153">
            <v>0</v>
          </cell>
          <cell r="K153">
            <v>0</v>
          </cell>
          <cell r="L153">
            <v>0</v>
          </cell>
          <cell r="M153">
            <v>0</v>
          </cell>
          <cell r="N153">
            <v>0</v>
          </cell>
          <cell r="O153">
            <v>0</v>
          </cell>
          <cell r="P153">
            <v>0</v>
          </cell>
          <cell r="Q153">
            <v>3.75</v>
          </cell>
          <cell r="R153">
            <v>3.75</v>
          </cell>
          <cell r="S153">
            <v>3.75</v>
          </cell>
          <cell r="T153">
            <v>0</v>
          </cell>
          <cell r="U153">
            <v>3.75</v>
          </cell>
          <cell r="V153">
            <v>0</v>
          </cell>
          <cell r="W153">
            <v>7.5</v>
          </cell>
          <cell r="X153">
            <v>11.25</v>
          </cell>
        </row>
        <row r="154">
          <cell r="A154" t="str">
            <v>Silokhera</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t="str">
            <v>Silokhera 7 Acre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9.8509449999999994</v>
          </cell>
          <cell r="R155">
            <v>9.8509449999999994</v>
          </cell>
          <cell r="S155">
            <v>0</v>
          </cell>
          <cell r="T155">
            <v>0</v>
          </cell>
          <cell r="U155">
            <v>0</v>
          </cell>
          <cell r="V155">
            <v>0</v>
          </cell>
          <cell r="W155">
            <v>0</v>
          </cell>
          <cell r="X155">
            <v>9.8509449999999994</v>
          </cell>
        </row>
        <row r="156">
          <cell r="A156" t="str">
            <v>Sonepat</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A157" t="str">
            <v>Existing Buildings</v>
          </cell>
          <cell r="D157">
            <v>2.5</v>
          </cell>
          <cell r="E157">
            <v>2.5</v>
          </cell>
          <cell r="F157">
            <v>2.5</v>
          </cell>
          <cell r="G157">
            <v>2.5</v>
          </cell>
          <cell r="H157">
            <v>10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10</v>
          </cell>
        </row>
        <row r="159">
          <cell r="A159" t="str">
            <v>Bhubaneswar</v>
          </cell>
          <cell r="D159">
            <v>0</v>
          </cell>
          <cell r="E159">
            <v>0</v>
          </cell>
          <cell r="F159">
            <v>0</v>
          </cell>
          <cell r="G159">
            <v>0</v>
          </cell>
          <cell r="H159">
            <v>0</v>
          </cell>
          <cell r="I159">
            <v>0</v>
          </cell>
          <cell r="J159">
            <v>0</v>
          </cell>
          <cell r="K159">
            <v>0</v>
          </cell>
          <cell r="L159">
            <v>0</v>
          </cell>
          <cell r="M159">
            <v>0</v>
          </cell>
          <cell r="N159">
            <v>-1.6034876666666664</v>
          </cell>
          <cell r="O159">
            <v>4.2811570000000003</v>
          </cell>
          <cell r="P159">
            <v>4.2811570000000003</v>
          </cell>
          <cell r="Q159">
            <v>4.2811570000000003</v>
          </cell>
          <cell r="R159">
            <v>11.239983333333335</v>
          </cell>
          <cell r="S159">
            <v>4.2811570000000003</v>
          </cell>
          <cell r="T159">
            <v>4.2811570000000003</v>
          </cell>
          <cell r="U159">
            <v>4.2811570000000003</v>
          </cell>
          <cell r="V159">
            <v>4.2811570000000003</v>
          </cell>
          <cell r="W159">
            <v>17.124628000000001</v>
          </cell>
          <cell r="X159">
            <v>28.364611333333336</v>
          </cell>
        </row>
        <row r="160">
          <cell r="A160" t="str">
            <v>Kolkata</v>
          </cell>
          <cell r="D160">
            <v>0</v>
          </cell>
          <cell r="E160">
            <v>0</v>
          </cell>
          <cell r="F160">
            <v>0</v>
          </cell>
          <cell r="G160">
            <v>0</v>
          </cell>
          <cell r="H160">
            <v>0</v>
          </cell>
          <cell r="I160">
            <v>0</v>
          </cell>
          <cell r="J160">
            <v>0.24365264588550067</v>
          </cell>
          <cell r="K160">
            <v>-0.20255037251602281</v>
          </cell>
          <cell r="L160">
            <v>7.8824026734317778</v>
          </cell>
          <cell r="M160">
            <v>7.9235049468012555</v>
          </cell>
          <cell r="N160">
            <v>9.2509806657451517</v>
          </cell>
          <cell r="O160">
            <v>11.294001417400098</v>
          </cell>
          <cell r="P160">
            <v>18.328455533649745</v>
          </cell>
          <cell r="Q160">
            <v>31.058724599999998</v>
          </cell>
          <cell r="R160">
            <v>69.932162216794993</v>
          </cell>
          <cell r="S160">
            <v>31.058724599999998</v>
          </cell>
          <cell r="T160">
            <v>32.972480849999997</v>
          </cell>
          <cell r="U160">
            <v>38.22773085</v>
          </cell>
          <cell r="V160">
            <v>38.22773085</v>
          </cell>
          <cell r="W160">
            <v>140.48666714999999</v>
          </cell>
          <cell r="X160">
            <v>218.34233431359624</v>
          </cell>
        </row>
        <row r="161">
          <cell r="A161" t="str">
            <v>Gandhinagar</v>
          </cell>
          <cell r="D161">
            <v>0</v>
          </cell>
          <cell r="E161">
            <v>0</v>
          </cell>
          <cell r="F161">
            <v>0</v>
          </cell>
          <cell r="G161">
            <v>0</v>
          </cell>
          <cell r="H161">
            <v>0</v>
          </cell>
          <cell r="I161">
            <v>0</v>
          </cell>
          <cell r="J161">
            <v>0</v>
          </cell>
          <cell r="K161">
            <v>0</v>
          </cell>
          <cell r="L161">
            <v>0</v>
          </cell>
          <cell r="M161">
            <v>0</v>
          </cell>
          <cell r="N161">
            <v>0</v>
          </cell>
          <cell r="O161">
            <v>0</v>
          </cell>
          <cell r="P161">
            <v>-5.8757549999999936E-2</v>
          </cell>
          <cell r="Q161">
            <v>4.6858731000000002</v>
          </cell>
          <cell r="R161">
            <v>4.6271155500000001</v>
          </cell>
          <cell r="S161">
            <v>4.6858731000000002</v>
          </cell>
          <cell r="T161">
            <v>4.6858731000000002</v>
          </cell>
          <cell r="U161">
            <v>4.6858731000000002</v>
          </cell>
          <cell r="V161">
            <v>4.6858731000000002</v>
          </cell>
          <cell r="W161">
            <v>18.743492400000001</v>
          </cell>
          <cell r="X161">
            <v>23.37060795</v>
          </cell>
        </row>
        <row r="162">
          <cell r="A162" t="str">
            <v>Nagpur</v>
          </cell>
          <cell r="D162">
            <v>0</v>
          </cell>
          <cell r="E162">
            <v>0</v>
          </cell>
          <cell r="F162">
            <v>0</v>
          </cell>
          <cell r="G162">
            <v>0</v>
          </cell>
          <cell r="H162">
            <v>0</v>
          </cell>
          <cell r="I162">
            <v>0</v>
          </cell>
          <cell r="J162">
            <v>0</v>
          </cell>
          <cell r="K162">
            <v>0</v>
          </cell>
          <cell r="L162">
            <v>0</v>
          </cell>
          <cell r="M162">
            <v>0</v>
          </cell>
          <cell r="N162">
            <v>0</v>
          </cell>
          <cell r="O162">
            <v>5.9527499999999733E-2</v>
          </cell>
          <cell r="P162">
            <v>8.7035962500000004</v>
          </cell>
          <cell r="Q162">
            <v>8.7035962500000004</v>
          </cell>
          <cell r="R162">
            <v>17.466720000000002</v>
          </cell>
          <cell r="S162">
            <v>8.7035962500000004</v>
          </cell>
          <cell r="T162">
            <v>8.7035962500000004</v>
          </cell>
          <cell r="U162">
            <v>8.7035962500000004</v>
          </cell>
          <cell r="V162">
            <v>8.7035962500000004</v>
          </cell>
          <cell r="W162">
            <v>34.814385000000001</v>
          </cell>
          <cell r="X162">
            <v>52.281105000000004</v>
          </cell>
        </row>
        <row r="163">
          <cell r="A163" t="str">
            <v>Pune</v>
          </cell>
          <cell r="D163">
            <v>0</v>
          </cell>
          <cell r="E163">
            <v>0</v>
          </cell>
          <cell r="F163">
            <v>0</v>
          </cell>
          <cell r="G163">
            <v>-0.96498302055000007</v>
          </cell>
          <cell r="H163">
            <v>-0.96498302055000007</v>
          </cell>
          <cell r="I163">
            <v>2.2852199736000003</v>
          </cell>
          <cell r="J163">
            <v>4.1310142765000011</v>
          </cell>
          <cell r="K163">
            <v>8.4301550197499999</v>
          </cell>
          <cell r="L163">
            <v>8.4301550197499999</v>
          </cell>
          <cell r="M163">
            <v>23.2765442896</v>
          </cell>
          <cell r="N163">
            <v>6.7842146115000004</v>
          </cell>
          <cell r="O163">
            <v>12.9068223465</v>
          </cell>
          <cell r="P163">
            <v>16.046061803250002</v>
          </cell>
          <cell r="Q163">
            <v>22.639463094750003</v>
          </cell>
          <cell r="R163">
            <v>58.376561856000009</v>
          </cell>
          <cell r="S163">
            <v>28.269759972000003</v>
          </cell>
          <cell r="T163">
            <v>28.269759972000003</v>
          </cell>
          <cell r="U163">
            <v>28.269759972000003</v>
          </cell>
          <cell r="V163">
            <v>28.373363352705006</v>
          </cell>
          <cell r="W163">
            <v>113.18264326870502</v>
          </cell>
          <cell r="X163">
            <v>193.87076639375505</v>
          </cell>
        </row>
        <row r="164">
          <cell r="A164" t="str">
            <v>Chennai</v>
          </cell>
          <cell r="D164">
            <v>287.80949999999996</v>
          </cell>
          <cell r="E164">
            <v>184.14719999999997</v>
          </cell>
          <cell r="F164">
            <v>502.12290000000002</v>
          </cell>
          <cell r="G164">
            <v>249.99999999999994</v>
          </cell>
          <cell r="H164">
            <v>1224.0796</v>
          </cell>
          <cell r="I164">
            <v>449.66480453766928</v>
          </cell>
          <cell r="J164">
            <v>494.83327414183964</v>
          </cell>
          <cell r="K164">
            <v>342.52653747725606</v>
          </cell>
          <cell r="L164">
            <v>271.30133760047499</v>
          </cell>
          <cell r="M164">
            <v>1558.3259537572399</v>
          </cell>
          <cell r="N164">
            <v>174.82218432955193</v>
          </cell>
          <cell r="O164">
            <v>80.147502720350502</v>
          </cell>
          <cell r="P164">
            <v>16.506244864182769</v>
          </cell>
          <cell r="Q164">
            <v>0</v>
          </cell>
          <cell r="R164">
            <v>271.47593191408521</v>
          </cell>
          <cell r="S164">
            <v>0</v>
          </cell>
          <cell r="T164">
            <v>0</v>
          </cell>
          <cell r="U164">
            <v>0</v>
          </cell>
          <cell r="V164">
            <v>0</v>
          </cell>
          <cell r="W164">
            <v>0</v>
          </cell>
          <cell r="X164">
            <v>3053.8814856713252</v>
          </cell>
        </row>
        <row r="165">
          <cell r="A165" t="str">
            <v>Tidal Park</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3.413751333333332</v>
          </cell>
          <cell r="U165">
            <v>13.413755500000001</v>
          </cell>
          <cell r="V165">
            <v>13.413755500000001</v>
          </cell>
          <cell r="W165">
            <v>30.241262333333331</v>
          </cell>
          <cell r="X165">
            <v>30.241262333333331</v>
          </cell>
        </row>
        <row r="166">
          <cell r="A166" t="str">
            <v>Rai Durg</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2.0927489000000001</v>
          </cell>
          <cell r="V166">
            <v>9.7894766749999995</v>
          </cell>
          <cell r="W166">
            <v>11.882225575</v>
          </cell>
          <cell r="X166">
            <v>11.882225575</v>
          </cell>
        </row>
        <row r="167">
          <cell r="A167" t="str">
            <v>Hyderabad</v>
          </cell>
          <cell r="D167">
            <v>75.833200000000005</v>
          </cell>
          <cell r="E167">
            <v>129.76</v>
          </cell>
          <cell r="F167">
            <v>245.83290000000005</v>
          </cell>
          <cell r="G167">
            <v>-15.18</v>
          </cell>
          <cell r="H167">
            <v>436.24610000000001</v>
          </cell>
          <cell r="I167">
            <v>119.7740083854559</v>
          </cell>
          <cell r="J167">
            <v>452.29288237485019</v>
          </cell>
          <cell r="K167">
            <v>160.19191904604332</v>
          </cell>
          <cell r="L167">
            <v>44.884989732312036</v>
          </cell>
          <cell r="M167">
            <v>777.1437995386616</v>
          </cell>
          <cell r="N167">
            <v>49.159750659198494</v>
          </cell>
          <cell r="O167">
            <v>81.220457610850474</v>
          </cell>
          <cell r="P167">
            <v>57.709272512972078</v>
          </cell>
          <cell r="Q167">
            <v>12.824282780660564</v>
          </cell>
          <cell r="R167">
            <v>200.91376356368158</v>
          </cell>
          <cell r="S167">
            <v>0</v>
          </cell>
          <cell r="T167">
            <v>0</v>
          </cell>
          <cell r="U167">
            <v>0</v>
          </cell>
          <cell r="V167">
            <v>0</v>
          </cell>
          <cell r="W167">
            <v>0</v>
          </cell>
          <cell r="X167">
            <v>1414.3036631023433</v>
          </cell>
        </row>
        <row r="168">
          <cell r="A168" t="str">
            <v>Delhi</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-2.1359375000000007</v>
          </cell>
          <cell r="T168">
            <v>20.233593749999997</v>
          </cell>
          <cell r="U168">
            <v>20.233593749999997</v>
          </cell>
          <cell r="V168">
            <v>20.233593749999997</v>
          </cell>
          <cell r="W168">
            <v>58.564843749999994</v>
          </cell>
          <cell r="X168">
            <v>58.564843749999994</v>
          </cell>
        </row>
        <row r="169">
          <cell r="A169" t="str">
            <v>Gurgaon</v>
          </cell>
          <cell r="D169">
            <v>3.0000000000000001E-5</v>
          </cell>
          <cell r="E169">
            <v>496.57480000000004</v>
          </cell>
          <cell r="F169">
            <v>415.4513</v>
          </cell>
          <cell r="G169">
            <v>324.58999999999997</v>
          </cell>
          <cell r="H169">
            <v>1236.6161299999999</v>
          </cell>
          <cell r="I169">
            <v>-41.332590487797376</v>
          </cell>
          <cell r="J169">
            <v>284.96218105117885</v>
          </cell>
          <cell r="K169">
            <v>52.452655384135163</v>
          </cell>
          <cell r="L169">
            <v>856.38704933281065</v>
          </cell>
          <cell r="M169">
            <v>1152.4692952803273</v>
          </cell>
          <cell r="N169">
            <v>425.60530609706342</v>
          </cell>
          <cell r="O169">
            <v>416.69520087514428</v>
          </cell>
          <cell r="P169">
            <v>341.86001769654899</v>
          </cell>
          <cell r="Q169">
            <v>392.87532071991916</v>
          </cell>
          <cell r="R169">
            <v>1577.0358453886761</v>
          </cell>
          <cell r="S169">
            <v>450.3053860562099</v>
          </cell>
          <cell r="T169">
            <v>346.43133554458427</v>
          </cell>
          <cell r="U169">
            <v>176.39687080047648</v>
          </cell>
          <cell r="V169">
            <v>132.72265274820001</v>
          </cell>
          <cell r="W169">
            <v>1105.8562451494706</v>
          </cell>
          <cell r="X169">
            <v>5071.9775158184739</v>
          </cell>
        </row>
        <row r="170">
          <cell r="A170" t="str">
            <v>Gurgaon Non Sez</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row>
        <row r="171">
          <cell r="A171" t="str">
            <v>Noida, CSC</v>
          </cell>
          <cell r="D171">
            <v>0</v>
          </cell>
          <cell r="E171">
            <v>0</v>
          </cell>
          <cell r="F171">
            <v>-0.79274359524999993</v>
          </cell>
          <cell r="G171">
            <v>1.0885761357499999</v>
          </cell>
          <cell r="H171">
            <v>0.29583254049999996</v>
          </cell>
          <cell r="I171">
            <v>4.6268315287500004</v>
          </cell>
          <cell r="J171">
            <v>4.5083354397500006</v>
          </cell>
          <cell r="K171">
            <v>6.3841924662499991</v>
          </cell>
          <cell r="L171">
            <v>10.253423127750001</v>
          </cell>
          <cell r="M171">
            <v>25.772782562500002</v>
          </cell>
          <cell r="N171">
            <v>10.253423127750001</v>
          </cell>
          <cell r="O171">
            <v>10.253423127750001</v>
          </cell>
          <cell r="P171">
            <v>10.253423127750001</v>
          </cell>
          <cell r="Q171">
            <v>10.253423127750001</v>
          </cell>
          <cell r="R171">
            <v>41.013692511000002</v>
          </cell>
          <cell r="S171">
            <v>10.253423127750001</v>
          </cell>
          <cell r="T171">
            <v>10.253423127750001</v>
          </cell>
          <cell r="U171">
            <v>10.34236362075</v>
          </cell>
          <cell r="V171">
            <v>10.63021842375</v>
          </cell>
          <cell r="W171">
            <v>41.479428300000002</v>
          </cell>
          <cell r="X171">
            <v>108.561735914</v>
          </cell>
        </row>
        <row r="172">
          <cell r="A172" t="str">
            <v>Noida, Sector 143</v>
          </cell>
          <cell r="D172">
            <v>0</v>
          </cell>
          <cell r="E172">
            <v>0</v>
          </cell>
          <cell r="F172">
            <v>0</v>
          </cell>
          <cell r="G172">
            <v>0</v>
          </cell>
          <cell r="H172">
            <v>0</v>
          </cell>
          <cell r="I172">
            <v>0</v>
          </cell>
          <cell r="J172">
            <v>0</v>
          </cell>
          <cell r="K172">
            <v>0</v>
          </cell>
          <cell r="L172">
            <v>0</v>
          </cell>
          <cell r="M172">
            <v>0</v>
          </cell>
          <cell r="N172">
            <v>0</v>
          </cell>
          <cell r="O172">
            <v>0</v>
          </cell>
          <cell r="P172">
            <v>0</v>
          </cell>
          <cell r="Q172">
            <v>1.615765545683097</v>
          </cell>
          <cell r="R172">
            <v>1.615765545683097</v>
          </cell>
          <cell r="S172">
            <v>3.4043540609107961</v>
          </cell>
          <cell r="T172">
            <v>10.731531091366193</v>
          </cell>
          <cell r="U172">
            <v>10.558708121821592</v>
          </cell>
          <cell r="V172">
            <v>16.09729663704929</v>
          </cell>
          <cell r="W172">
            <v>40.791889911147869</v>
          </cell>
          <cell r="X172">
            <v>42.407655456830966</v>
          </cell>
        </row>
        <row r="173">
          <cell r="A173" t="str">
            <v>Silokhera</v>
          </cell>
          <cell r="D173">
            <v>0</v>
          </cell>
          <cell r="E173">
            <v>0</v>
          </cell>
          <cell r="F173">
            <v>541.86429999999996</v>
          </cell>
          <cell r="G173">
            <v>405.65</v>
          </cell>
          <cell r="H173">
            <v>947.51429999999993</v>
          </cell>
          <cell r="I173">
            <v>94.042921057079013</v>
          </cell>
          <cell r="J173">
            <v>522.08444639396646</v>
          </cell>
          <cell r="K173">
            <v>485.12910387605808</v>
          </cell>
          <cell r="L173">
            <v>362.24528801342058</v>
          </cell>
          <cell r="M173">
            <v>1463.5017593405241</v>
          </cell>
          <cell r="N173">
            <v>212.25565375702382</v>
          </cell>
          <cell r="O173">
            <v>61.107311294786101</v>
          </cell>
          <cell r="P173">
            <v>0</v>
          </cell>
          <cell r="Q173">
            <v>0</v>
          </cell>
          <cell r="R173">
            <v>273.36296505180991</v>
          </cell>
          <cell r="S173">
            <v>0</v>
          </cell>
          <cell r="T173">
            <v>0</v>
          </cell>
          <cell r="U173">
            <v>0</v>
          </cell>
          <cell r="V173">
            <v>0</v>
          </cell>
          <cell r="W173">
            <v>0</v>
          </cell>
          <cell r="X173">
            <v>2684.379024392334</v>
          </cell>
        </row>
        <row r="174">
          <cell r="A174" t="str">
            <v>Silokhera 7 Acre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-5.2666252499999997</v>
          </cell>
          <cell r="R174">
            <v>-5.2666252499999997</v>
          </cell>
          <cell r="S174">
            <v>13.75295925</v>
          </cell>
          <cell r="T174">
            <v>13.75295925</v>
          </cell>
          <cell r="U174">
            <v>13.75295925</v>
          </cell>
          <cell r="V174">
            <v>13.75295925</v>
          </cell>
          <cell r="W174">
            <v>55.011837</v>
          </cell>
          <cell r="X174">
            <v>49.745211750000003</v>
          </cell>
        </row>
        <row r="175">
          <cell r="A175" t="str">
            <v>Sonepat</v>
          </cell>
          <cell r="D175">
            <v>0</v>
          </cell>
          <cell r="E175">
            <v>0</v>
          </cell>
          <cell r="F175">
            <v>0</v>
          </cell>
          <cell r="G175">
            <v>0</v>
          </cell>
          <cell r="H175">
            <v>0</v>
          </cell>
          <cell r="I175">
            <v>0</v>
          </cell>
          <cell r="J175">
            <v>0</v>
          </cell>
          <cell r="K175">
            <v>0</v>
          </cell>
          <cell r="L175">
            <v>4.0450473000000002</v>
          </cell>
          <cell r="M175">
            <v>4.0450473000000002</v>
          </cell>
          <cell r="N175">
            <v>4.0450473000000002</v>
          </cell>
          <cell r="O175">
            <v>4.0450473000000002</v>
          </cell>
          <cell r="P175">
            <v>4.0450473000000002</v>
          </cell>
          <cell r="Q175">
            <v>4.0450473000000002</v>
          </cell>
          <cell r="R175">
            <v>16.180189200000001</v>
          </cell>
          <cell r="S175">
            <v>4.0450473000000002</v>
          </cell>
          <cell r="T175">
            <v>4.0450473000000002</v>
          </cell>
          <cell r="U175">
            <v>4.0450473000000002</v>
          </cell>
          <cell r="V175">
            <v>4.0450473000000002</v>
          </cell>
          <cell r="W175">
            <v>16.180189200000001</v>
          </cell>
          <cell r="X175">
            <v>36.405425700000002</v>
          </cell>
        </row>
        <row r="176">
          <cell r="A176" t="str">
            <v>Existing Buildings</v>
          </cell>
          <cell r="D176">
            <v>51.486910718204314</v>
          </cell>
          <cell r="E176">
            <v>54.818306141369533</v>
          </cell>
          <cell r="F176">
            <v>64.398306141369545</v>
          </cell>
          <cell r="G176">
            <v>74.568306141369519</v>
          </cell>
          <cell r="H176">
            <v>245.27182914231292</v>
          </cell>
          <cell r="I176">
            <v>75.746447977838457</v>
          </cell>
          <cell r="J176">
            <v>77.118081019053903</v>
          </cell>
          <cell r="K176">
            <v>78.514551887652445</v>
          </cell>
          <cell r="L176">
            <v>79.936310352377248</v>
          </cell>
          <cell r="M176">
            <v>311.31539123692204</v>
          </cell>
          <cell r="N176">
            <v>81.383814326481144</v>
          </cell>
          <cell r="O176">
            <v>82.857530015208951</v>
          </cell>
          <cell r="P176">
            <v>84.357932065950834</v>
          </cell>
          <cell r="Q176">
            <v>85.885503721114404</v>
          </cell>
          <cell r="R176">
            <v>334.48478012875529</v>
          </cell>
          <cell r="S176">
            <v>87.440736973765141</v>
          </cell>
          <cell r="T176">
            <v>89.02413272608527</v>
          </cell>
          <cell r="U176">
            <v>90.636200950701891</v>
          </cell>
          <cell r="V176">
            <v>92.277460854936606</v>
          </cell>
          <cell r="W176">
            <v>359.37853150548892</v>
          </cell>
          <cell r="X176">
            <v>1250.450532013479</v>
          </cell>
        </row>
        <row r="197">
          <cell r="A197" t="str">
            <v>Bhubaneswar</v>
          </cell>
          <cell r="D197">
            <v>0</v>
          </cell>
          <cell r="E197">
            <v>0</v>
          </cell>
          <cell r="F197">
            <v>0</v>
          </cell>
          <cell r="G197">
            <v>0</v>
          </cell>
          <cell r="H197">
            <v>0</v>
          </cell>
          <cell r="I197">
            <v>0</v>
          </cell>
          <cell r="J197">
            <v>0</v>
          </cell>
          <cell r="K197">
            <v>0</v>
          </cell>
          <cell r="L197">
            <v>0</v>
          </cell>
          <cell r="M197">
            <v>0</v>
          </cell>
          <cell r="N197">
            <v>-1.6034876666666664</v>
          </cell>
          <cell r="O197">
            <v>4.2811570000000003</v>
          </cell>
          <cell r="P197">
            <v>4.2811570000000003</v>
          </cell>
          <cell r="Q197">
            <v>4.2811570000000003</v>
          </cell>
          <cell r="R197">
            <v>11.239983333333335</v>
          </cell>
          <cell r="S197">
            <v>4.2811570000000003</v>
          </cell>
          <cell r="T197">
            <v>4.2811570000000003</v>
          </cell>
          <cell r="U197">
            <v>4.2811570000000003</v>
          </cell>
          <cell r="V197">
            <v>4.2811570000000003</v>
          </cell>
          <cell r="W197">
            <v>17.124628000000001</v>
          </cell>
          <cell r="X197">
            <v>28.364611333333336</v>
          </cell>
        </row>
        <row r="198">
          <cell r="A198" t="str">
            <v>Kolkata</v>
          </cell>
          <cell r="D198">
            <v>0</v>
          </cell>
          <cell r="E198">
            <v>0</v>
          </cell>
          <cell r="F198">
            <v>0</v>
          </cell>
          <cell r="G198">
            <v>0</v>
          </cell>
          <cell r="H198">
            <v>0</v>
          </cell>
          <cell r="I198">
            <v>0</v>
          </cell>
          <cell r="J198">
            <v>0.24365264588550067</v>
          </cell>
          <cell r="K198">
            <v>-0.20255037251602281</v>
          </cell>
          <cell r="L198">
            <v>7.8824026734317778</v>
          </cell>
          <cell r="M198">
            <v>7.9235049468012555</v>
          </cell>
          <cell r="N198">
            <v>9.2509806657451517</v>
          </cell>
          <cell r="O198">
            <v>11.294001417400098</v>
          </cell>
          <cell r="P198">
            <v>18.328455533649745</v>
          </cell>
          <cell r="Q198">
            <v>31.058724599999998</v>
          </cell>
          <cell r="R198">
            <v>69.932162216794993</v>
          </cell>
          <cell r="S198">
            <v>31.058724599999998</v>
          </cell>
          <cell r="T198">
            <v>32.972480849999997</v>
          </cell>
          <cell r="U198">
            <v>38.22773085</v>
          </cell>
          <cell r="V198">
            <v>38.22773085</v>
          </cell>
          <cell r="W198">
            <v>140.48666714999999</v>
          </cell>
          <cell r="X198">
            <v>218.34233431359624</v>
          </cell>
        </row>
        <row r="199">
          <cell r="A199" t="str">
            <v>Gandhinagar</v>
          </cell>
          <cell r="D199">
            <v>0</v>
          </cell>
          <cell r="E199">
            <v>0</v>
          </cell>
          <cell r="F199">
            <v>0</v>
          </cell>
          <cell r="G199">
            <v>0</v>
          </cell>
          <cell r="H199">
            <v>0</v>
          </cell>
          <cell r="I199">
            <v>0</v>
          </cell>
          <cell r="J199">
            <v>0</v>
          </cell>
          <cell r="K199">
            <v>0</v>
          </cell>
          <cell r="L199">
            <v>0</v>
          </cell>
          <cell r="M199">
            <v>0</v>
          </cell>
          <cell r="N199">
            <v>0</v>
          </cell>
          <cell r="O199">
            <v>0</v>
          </cell>
          <cell r="P199">
            <v>-5.8757549999999936E-2</v>
          </cell>
          <cell r="Q199">
            <v>4.6858731000000002</v>
          </cell>
          <cell r="R199">
            <v>4.6271155500000001</v>
          </cell>
          <cell r="S199">
            <v>4.6858731000000002</v>
          </cell>
          <cell r="T199">
            <v>4.6858731000000002</v>
          </cell>
          <cell r="U199">
            <v>4.6858731000000002</v>
          </cell>
          <cell r="V199">
            <v>4.6858731000000002</v>
          </cell>
          <cell r="W199">
            <v>18.743492400000001</v>
          </cell>
          <cell r="X199">
            <v>23.37060795</v>
          </cell>
        </row>
        <row r="200">
          <cell r="A200" t="str">
            <v>Nagpur</v>
          </cell>
          <cell r="D200">
            <v>0</v>
          </cell>
          <cell r="E200">
            <v>0</v>
          </cell>
          <cell r="F200">
            <v>0</v>
          </cell>
          <cell r="G200">
            <v>0</v>
          </cell>
          <cell r="H200">
            <v>0</v>
          </cell>
          <cell r="I200">
            <v>0</v>
          </cell>
          <cell r="J200">
            <v>0</v>
          </cell>
          <cell r="K200">
            <v>0</v>
          </cell>
          <cell r="L200">
            <v>0</v>
          </cell>
          <cell r="M200">
            <v>0</v>
          </cell>
          <cell r="N200">
            <v>0</v>
          </cell>
          <cell r="O200">
            <v>5.9527499999999733E-2</v>
          </cell>
          <cell r="P200">
            <v>8.7035962500000004</v>
          </cell>
          <cell r="Q200">
            <v>8.7035962500000004</v>
          </cell>
          <cell r="R200">
            <v>17.466720000000002</v>
          </cell>
          <cell r="S200">
            <v>8.7035962500000004</v>
          </cell>
          <cell r="T200">
            <v>8.7035962500000004</v>
          </cell>
          <cell r="U200">
            <v>8.7035962500000004</v>
          </cell>
          <cell r="V200">
            <v>8.7035962500000004</v>
          </cell>
          <cell r="W200">
            <v>34.814385000000001</v>
          </cell>
          <cell r="X200">
            <v>52.281105000000004</v>
          </cell>
        </row>
        <row r="201">
          <cell r="A201" t="str">
            <v>Pune</v>
          </cell>
          <cell r="D201">
            <v>0</v>
          </cell>
          <cell r="E201">
            <v>0</v>
          </cell>
          <cell r="F201">
            <v>0</v>
          </cell>
          <cell r="G201">
            <v>-0.96498302055000007</v>
          </cell>
          <cell r="H201">
            <v>-0.96498302055000007</v>
          </cell>
          <cell r="I201">
            <v>2.2852199736000003</v>
          </cell>
          <cell r="J201">
            <v>4.1310142765000011</v>
          </cell>
          <cell r="K201">
            <v>8.4301550197499999</v>
          </cell>
          <cell r="L201">
            <v>8.4301550197499999</v>
          </cell>
          <cell r="M201">
            <v>23.2765442896</v>
          </cell>
          <cell r="N201">
            <v>6.7842146115000004</v>
          </cell>
          <cell r="O201">
            <v>12.9068223465</v>
          </cell>
          <cell r="P201">
            <v>16.046061803250002</v>
          </cell>
          <cell r="Q201">
            <v>22.639463094750003</v>
          </cell>
          <cell r="R201">
            <v>58.376561856000009</v>
          </cell>
          <cell r="S201">
            <v>28.269759972000003</v>
          </cell>
          <cell r="T201">
            <v>28.269759972000003</v>
          </cell>
          <cell r="U201">
            <v>28.269759972000003</v>
          </cell>
          <cell r="V201">
            <v>28.373363352705006</v>
          </cell>
          <cell r="W201">
            <v>113.18264326870502</v>
          </cell>
          <cell r="X201">
            <v>193.87076639375505</v>
          </cell>
        </row>
        <row r="202">
          <cell r="A202" t="str">
            <v>Chennai</v>
          </cell>
          <cell r="D202">
            <v>287.80949999999996</v>
          </cell>
          <cell r="E202">
            <v>184.14719999999997</v>
          </cell>
          <cell r="F202">
            <v>502.12290000000002</v>
          </cell>
          <cell r="G202">
            <v>249.99999999999994</v>
          </cell>
          <cell r="H202">
            <v>1224.0796</v>
          </cell>
          <cell r="I202">
            <v>449.66480453766928</v>
          </cell>
          <cell r="J202">
            <v>494.83327414183964</v>
          </cell>
          <cell r="K202">
            <v>342.52653747725606</v>
          </cell>
          <cell r="L202">
            <v>271.30133760047499</v>
          </cell>
          <cell r="M202">
            <v>1558.3259537572399</v>
          </cell>
          <cell r="N202">
            <v>174.82218432955193</v>
          </cell>
          <cell r="O202">
            <v>80.147502720350502</v>
          </cell>
          <cell r="P202">
            <v>16.506244864182769</v>
          </cell>
          <cell r="Q202">
            <v>0</v>
          </cell>
          <cell r="R202">
            <v>271.47593191408521</v>
          </cell>
          <cell r="S202">
            <v>0</v>
          </cell>
          <cell r="T202">
            <v>0</v>
          </cell>
          <cell r="U202">
            <v>0</v>
          </cell>
          <cell r="V202">
            <v>0</v>
          </cell>
          <cell r="W202">
            <v>0</v>
          </cell>
          <cell r="X202">
            <v>3053.8814856713252</v>
          </cell>
        </row>
        <row r="203">
          <cell r="A203" t="str">
            <v>Tidal Park</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3.413751333333332</v>
          </cell>
          <cell r="U203">
            <v>13.413755500000001</v>
          </cell>
          <cell r="V203">
            <v>13.413755500000001</v>
          </cell>
          <cell r="W203">
            <v>30.241262333333331</v>
          </cell>
          <cell r="X203">
            <v>30.241262333333331</v>
          </cell>
        </row>
        <row r="204">
          <cell r="A204" t="str">
            <v>Rai Durg</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2.0927489000000001</v>
          </cell>
          <cell r="V204">
            <v>9.7894766749999995</v>
          </cell>
          <cell r="W204">
            <v>11.882225575</v>
          </cell>
          <cell r="X204">
            <v>11.882225575</v>
          </cell>
        </row>
        <row r="205">
          <cell r="A205" t="str">
            <v>Hyderabad</v>
          </cell>
          <cell r="D205">
            <v>75.833200000000005</v>
          </cell>
          <cell r="E205">
            <v>129.76</v>
          </cell>
          <cell r="F205">
            <v>245.83290000000005</v>
          </cell>
          <cell r="G205">
            <v>-15.18</v>
          </cell>
          <cell r="H205">
            <v>436.24610000000001</v>
          </cell>
          <cell r="I205">
            <v>119.7740083854559</v>
          </cell>
          <cell r="J205">
            <v>452.29288237485019</v>
          </cell>
          <cell r="K205">
            <v>160.19191904604332</v>
          </cell>
          <cell r="L205">
            <v>44.884989732312036</v>
          </cell>
          <cell r="M205">
            <v>777.1437995386616</v>
          </cell>
          <cell r="N205">
            <v>49.159750659198494</v>
          </cell>
          <cell r="O205">
            <v>81.220457610850474</v>
          </cell>
          <cell r="P205">
            <v>57.709272512972078</v>
          </cell>
          <cell r="Q205">
            <v>12.824282780660564</v>
          </cell>
          <cell r="R205">
            <v>200.91376356368158</v>
          </cell>
          <cell r="S205">
            <v>0</v>
          </cell>
          <cell r="T205">
            <v>0</v>
          </cell>
          <cell r="U205">
            <v>0</v>
          </cell>
          <cell r="V205">
            <v>0</v>
          </cell>
          <cell r="W205">
            <v>0</v>
          </cell>
          <cell r="X205">
            <v>1414.3036631023433</v>
          </cell>
        </row>
        <row r="206">
          <cell r="A206" t="str">
            <v>Delhi</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-2.1359375000000007</v>
          </cell>
          <cell r="T206">
            <v>20.233593749999997</v>
          </cell>
          <cell r="U206">
            <v>20.233593749999997</v>
          </cell>
          <cell r="V206">
            <v>20.233593749999997</v>
          </cell>
          <cell r="W206">
            <v>58.564843749999994</v>
          </cell>
          <cell r="X206">
            <v>58.564843749999994</v>
          </cell>
        </row>
        <row r="207">
          <cell r="A207" t="str">
            <v>Gurgaon</v>
          </cell>
          <cell r="D207">
            <v>3.0000000000000001E-5</v>
          </cell>
          <cell r="E207">
            <v>496.57480000000004</v>
          </cell>
          <cell r="F207">
            <v>415.4513</v>
          </cell>
          <cell r="G207">
            <v>324.58999999999997</v>
          </cell>
          <cell r="H207">
            <v>1236.6161299999999</v>
          </cell>
          <cell r="I207">
            <v>-41.144987013123377</v>
          </cell>
          <cell r="J207">
            <v>283.40062955625234</v>
          </cell>
          <cell r="K207">
            <v>51.425601245193562</v>
          </cell>
          <cell r="L207">
            <v>846.53701356577369</v>
          </cell>
          <cell r="M207">
            <v>1140.2182573540963</v>
          </cell>
          <cell r="N207">
            <v>416.15863204187582</v>
          </cell>
          <cell r="O207">
            <v>404.03095138470417</v>
          </cell>
          <cell r="P207">
            <v>323.8418050473266</v>
          </cell>
          <cell r="Q207">
            <v>369.6696238719926</v>
          </cell>
          <cell r="R207">
            <v>1513.7010123458992</v>
          </cell>
          <cell r="S207">
            <v>421.44919445707592</v>
          </cell>
          <cell r="T207">
            <v>315.07322265332999</v>
          </cell>
          <cell r="U207">
            <v>144.81817003209724</v>
          </cell>
          <cell r="V207">
            <v>101.14395197982078</v>
          </cell>
          <cell r="W207">
            <v>982.48453912232401</v>
          </cell>
          <cell r="X207">
            <v>4873.01993882232</v>
          </cell>
        </row>
        <row r="208">
          <cell r="A208" t="str">
            <v>Gurgaon Non Sez</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A209" t="str">
            <v>Noida, CSC</v>
          </cell>
          <cell r="D209">
            <v>0</v>
          </cell>
          <cell r="E209">
            <v>0</v>
          </cell>
          <cell r="F209">
            <v>-0.60412611163216745</v>
          </cell>
          <cell r="G209">
            <v>0.82957121577100246</v>
          </cell>
          <cell r="H209">
            <v>0.22544510413883501</v>
          </cell>
          <cell r="I209">
            <v>3.5259695031145126</v>
          </cell>
          <cell r="J209">
            <v>3.4356671885702825</v>
          </cell>
          <cell r="K209">
            <v>4.8652015527551375</v>
          </cell>
          <cell r="L209">
            <v>7.8138261629644417</v>
          </cell>
          <cell r="M209">
            <v>19.640664407404376</v>
          </cell>
          <cell r="N209">
            <v>7.8138261629644417</v>
          </cell>
          <cell r="O209">
            <v>7.8138261629644417</v>
          </cell>
          <cell r="P209">
            <v>7.8138261629644417</v>
          </cell>
          <cell r="Q209">
            <v>7.8138261629644417</v>
          </cell>
          <cell r="R209">
            <v>31.255304651857767</v>
          </cell>
          <cell r="S209">
            <v>7.8138261629644417</v>
          </cell>
          <cell r="T209">
            <v>7.8138261629644417</v>
          </cell>
          <cell r="U209">
            <v>7.8816050444649512</v>
          </cell>
          <cell r="V209">
            <v>8.1009705541871622</v>
          </cell>
          <cell r="W209">
            <v>31.610227924580997</v>
          </cell>
          <cell r="X209">
            <v>82.731642087981982</v>
          </cell>
        </row>
        <row r="210">
          <cell r="A210" t="str">
            <v>Noida, Sector 143</v>
          </cell>
          <cell r="D210">
            <v>0</v>
          </cell>
          <cell r="E210">
            <v>0</v>
          </cell>
          <cell r="F210">
            <v>0</v>
          </cell>
          <cell r="G210">
            <v>0</v>
          </cell>
          <cell r="H210">
            <v>0</v>
          </cell>
          <cell r="I210">
            <v>0</v>
          </cell>
          <cell r="J210">
            <v>0</v>
          </cell>
          <cell r="K210">
            <v>0</v>
          </cell>
          <cell r="L210">
            <v>0</v>
          </cell>
          <cell r="M210">
            <v>0</v>
          </cell>
          <cell r="N210">
            <v>0</v>
          </cell>
          <cell r="O210">
            <v>0</v>
          </cell>
          <cell r="P210">
            <v>0</v>
          </cell>
          <cell r="Q210">
            <v>1.615765545683097</v>
          </cell>
          <cell r="R210">
            <v>1.615765545683097</v>
          </cell>
          <cell r="S210">
            <v>3.4043540609107961</v>
          </cell>
          <cell r="T210">
            <v>10.731531091366193</v>
          </cell>
          <cell r="U210">
            <v>10.558708121821592</v>
          </cell>
          <cell r="V210">
            <v>16.09729663704929</v>
          </cell>
          <cell r="W210">
            <v>40.791889911147869</v>
          </cell>
          <cell r="X210">
            <v>42.407655456830966</v>
          </cell>
        </row>
        <row r="211">
          <cell r="A211" t="str">
            <v>Silokhera</v>
          </cell>
          <cell r="D211">
            <v>0</v>
          </cell>
          <cell r="E211">
            <v>0</v>
          </cell>
          <cell r="F211">
            <v>541.86429999999996</v>
          </cell>
          <cell r="G211">
            <v>405.65</v>
          </cell>
          <cell r="H211">
            <v>947.51429999999993</v>
          </cell>
          <cell r="I211">
            <v>94.042921057079013</v>
          </cell>
          <cell r="J211">
            <v>522.08444639396646</v>
          </cell>
          <cell r="K211">
            <v>485.12910387605808</v>
          </cell>
          <cell r="L211">
            <v>362.24528801342058</v>
          </cell>
          <cell r="M211">
            <v>1463.5017593405241</v>
          </cell>
          <cell r="N211">
            <v>212.25565375702382</v>
          </cell>
          <cell r="O211">
            <v>61.107311294786101</v>
          </cell>
          <cell r="P211">
            <v>0</v>
          </cell>
          <cell r="Q211">
            <v>0</v>
          </cell>
          <cell r="R211">
            <v>273.36296505180991</v>
          </cell>
          <cell r="S211">
            <v>0</v>
          </cell>
          <cell r="T211">
            <v>0</v>
          </cell>
          <cell r="U211">
            <v>0</v>
          </cell>
          <cell r="V211">
            <v>0</v>
          </cell>
          <cell r="W211">
            <v>0</v>
          </cell>
          <cell r="X211">
            <v>2684.379024392334</v>
          </cell>
        </row>
        <row r="212">
          <cell r="A212" t="str">
            <v>Silokhera 7 Acre</v>
          </cell>
          <cell r="D212">
            <v>0</v>
          </cell>
          <cell r="E212">
            <v>0</v>
          </cell>
          <cell r="F212">
            <v>0</v>
          </cell>
          <cell r="G212">
            <v>0</v>
          </cell>
          <cell r="H212">
            <v>0</v>
          </cell>
          <cell r="I212">
            <v>0</v>
          </cell>
          <cell r="J212">
            <v>0</v>
          </cell>
          <cell r="K212">
            <v>0</v>
          </cell>
          <cell r="L212">
            <v>0</v>
          </cell>
          <cell r="M212">
            <v>0</v>
          </cell>
          <cell r="N212">
            <v>0</v>
          </cell>
          <cell r="O212">
            <v>0</v>
          </cell>
          <cell r="P212">
            <v>0</v>
          </cell>
          <cell r="Q212">
            <v>-4.013537104267499</v>
          </cell>
          <cell r="R212">
            <v>-4.013537104267499</v>
          </cell>
          <cell r="S212">
            <v>10.480717655647499</v>
          </cell>
          <cell r="T212">
            <v>10.480717655647499</v>
          </cell>
          <cell r="U212">
            <v>10.480717655647499</v>
          </cell>
          <cell r="V212">
            <v>10.480717655647499</v>
          </cell>
          <cell r="W212">
            <v>41.922870622589997</v>
          </cell>
          <cell r="X212">
            <v>37.909333518322498</v>
          </cell>
        </row>
        <row r="213">
          <cell r="A213" t="str">
            <v>Sonepat</v>
          </cell>
          <cell r="D213">
            <v>0</v>
          </cell>
          <cell r="E213">
            <v>0</v>
          </cell>
          <cell r="F213">
            <v>0</v>
          </cell>
          <cell r="G213">
            <v>0</v>
          </cell>
          <cell r="H213">
            <v>0</v>
          </cell>
          <cell r="I213">
            <v>0</v>
          </cell>
          <cell r="J213">
            <v>0</v>
          </cell>
          <cell r="K213">
            <v>0</v>
          </cell>
          <cell r="L213">
            <v>4.0450473000000002</v>
          </cell>
          <cell r="M213">
            <v>4.0450473000000002</v>
          </cell>
          <cell r="N213">
            <v>4.0450473000000002</v>
          </cell>
          <cell r="O213">
            <v>4.0450473000000002</v>
          </cell>
          <cell r="P213">
            <v>4.0450473000000002</v>
          </cell>
          <cell r="Q213">
            <v>4.0450473000000002</v>
          </cell>
          <cell r="R213">
            <v>16.180189200000001</v>
          </cell>
          <cell r="S213">
            <v>4.0450473000000002</v>
          </cell>
          <cell r="T213">
            <v>4.0450473000000002</v>
          </cell>
          <cell r="U213">
            <v>4.0450473000000002</v>
          </cell>
          <cell r="V213">
            <v>4.0450473000000002</v>
          </cell>
          <cell r="W213">
            <v>16.180189200000001</v>
          </cell>
          <cell r="X213">
            <v>36.405425700000002</v>
          </cell>
        </row>
        <row r="214">
          <cell r="A214" t="str">
            <v>Existing Buildings</v>
          </cell>
          <cell r="D214">
            <v>39.236630051021962</v>
          </cell>
          <cell r="E214">
            <v>41.775386561153475</v>
          </cell>
          <cell r="F214">
            <v>49.076017161153487</v>
          </cell>
          <cell r="G214">
            <v>56.826269061153468</v>
          </cell>
          <cell r="H214">
            <v>186.91430283448238</v>
          </cell>
          <cell r="I214">
            <v>57.724095610471352</v>
          </cell>
          <cell r="J214">
            <v>58.769376002190398</v>
          </cell>
          <cell r="K214">
            <v>59.833584557023293</v>
          </cell>
          <cell r="L214">
            <v>60.917064030236119</v>
          </cell>
          <cell r="M214">
            <v>237.24412019992116</v>
          </cell>
          <cell r="N214">
            <v>62.02016338378148</v>
          </cell>
          <cell r="O214">
            <v>63.143237898690273</v>
          </cell>
          <cell r="P214">
            <v>64.286649289499138</v>
          </cell>
          <cell r="Q214">
            <v>65.450765820749652</v>
          </cell>
          <cell r="R214">
            <v>254.90081639272057</v>
          </cell>
          <cell r="S214">
            <v>66.635962425597199</v>
          </cell>
          <cell r="T214">
            <v>67.842620826567796</v>
          </cell>
          <cell r="U214">
            <v>69.071129658501377</v>
          </cell>
          <cell r="V214">
            <v>70.321884593721535</v>
          </cell>
          <cell r="W214">
            <v>273.87159750438786</v>
          </cell>
          <cell r="X214">
            <v>952.93083693151198</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flow for int"/>
      <sheetName val="CosntCostdata"/>
      <sheetName val="Const cost"/>
      <sheetName val="Rental PAT"/>
      <sheetName val="BU_Quarterly (3)"/>
      <sheetName val="Detailed-FY 08-09 (2)"/>
      <sheetName val="Cashflow"/>
      <sheetName val="Detail P&amp;L"/>
      <sheetName val="Qwisepatfinal"/>
      <sheetName val="Qwisepatfinal Scen2"/>
      <sheetName val="fitout margin"/>
      <sheetName val="FrontsheetNew"/>
      <sheetName val="Final Cashflow"/>
      <sheetName val="Qwisecashflow"/>
      <sheetName val="Inputsheet"/>
      <sheetName val="Inputsheet qwise"/>
      <sheetName val="Security"/>
      <sheetName val="7.5%"/>
      <sheetName val="Corporate Debts"/>
      <sheetName val="Land Repfund"/>
      <sheetName val="Clearing house"/>
      <sheetName val="Land Payables"/>
      <sheetName val="LRD"/>
      <sheetName val="LRD Computation"/>
      <sheetName val="Debtpaymentschedule"/>
      <sheetName val="Assumption Sheet"/>
      <sheetName val="Sale rate"/>
      <sheetName val="Overheads"/>
      <sheetName val="Sale data"/>
      <sheetName val="Construction data"/>
      <sheetName val="Con schedule"/>
      <sheetName val="POCM"/>
      <sheetName val="Sales value"/>
      <sheetName val="Cost"/>
      <sheetName val="Master"/>
      <sheetName val="Phasedates"/>
      <sheetName val="Existing buildings"/>
      <sheetName val="Other incomes"/>
      <sheetName val="Other incomes12onwar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6">
          <cell r="A46" t="str">
            <v>Bhubaneswar 1</v>
          </cell>
          <cell r="B46" t="str">
            <v>Bhubaneswar</v>
          </cell>
          <cell r="D46" t="str">
            <v>SEZ</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0.27100000000000002</v>
          </cell>
          <cell r="T46">
            <v>0.27100000000000002</v>
          </cell>
          <cell r="U46">
            <v>0.27100000000000002</v>
          </cell>
          <cell r="V46">
            <v>0.27100000000000002</v>
          </cell>
          <cell r="W46">
            <v>0.27100000000000002</v>
          </cell>
          <cell r="X46">
            <v>0.27100000000000002</v>
          </cell>
          <cell r="Y46">
            <v>0.27100000000000002</v>
          </cell>
          <cell r="Z46">
            <v>0.27100000000000002</v>
          </cell>
          <cell r="AA46">
            <v>0.27100000000000002</v>
          </cell>
          <cell r="AB46">
            <v>0.27100000000000002</v>
          </cell>
          <cell r="AC46">
            <v>0.27100000000000002</v>
          </cell>
          <cell r="AD46">
            <v>0.27100000000000002</v>
          </cell>
          <cell r="AE46">
            <v>0.54200000000000004</v>
          </cell>
          <cell r="AF46">
            <v>0.54200000000000004</v>
          </cell>
          <cell r="AG46">
            <v>0.54200000000000004</v>
          </cell>
          <cell r="AH46">
            <v>0.54200000000000004</v>
          </cell>
          <cell r="AI46">
            <v>0.54200000000000004</v>
          </cell>
          <cell r="AJ46">
            <v>0.54200000000000004</v>
          </cell>
          <cell r="AK46">
            <v>0.54200000000000004</v>
          </cell>
          <cell r="AL46">
            <v>0.54200000000000004</v>
          </cell>
          <cell r="AM46">
            <v>0.54200000000000004</v>
          </cell>
          <cell r="AN46">
            <v>0.54200000000000004</v>
          </cell>
          <cell r="AO46">
            <v>0.54200000000000004</v>
          </cell>
          <cell r="AP46">
            <v>0.54200000000000004</v>
          </cell>
          <cell r="AQ46">
            <v>0.81300000000000006</v>
          </cell>
          <cell r="AR46">
            <v>0.81300000000000006</v>
          </cell>
          <cell r="AS46">
            <v>0.81300000000000006</v>
          </cell>
          <cell r="AT46">
            <v>0.81300000000000006</v>
          </cell>
          <cell r="AU46">
            <v>0.81300000000000006</v>
          </cell>
          <cell r="AV46">
            <v>0.81300000000000006</v>
          </cell>
          <cell r="AW46">
            <v>0.81300000000000006</v>
          </cell>
          <cell r="AX46">
            <v>0.81300000000000006</v>
          </cell>
          <cell r="AY46">
            <v>0.81300000000000006</v>
          </cell>
          <cell r="AZ46">
            <v>0.81300000000000006</v>
          </cell>
          <cell r="BA46" t="str">
            <v>Lease</v>
          </cell>
          <cell r="BB46">
            <v>0</v>
          </cell>
          <cell r="BC46">
            <v>0</v>
          </cell>
          <cell r="BD46">
            <v>0</v>
          </cell>
          <cell r="BE46">
            <v>0</v>
          </cell>
          <cell r="BF46">
            <v>0</v>
          </cell>
        </row>
        <row r="47">
          <cell r="A47" t="str">
            <v>Kolkata 1</v>
          </cell>
          <cell r="B47" t="str">
            <v>Kolkata</v>
          </cell>
          <cell r="D47" t="str">
            <v>SEZ</v>
          </cell>
          <cell r="E47">
            <v>0</v>
          </cell>
          <cell r="F47">
            <v>0</v>
          </cell>
          <cell r="G47">
            <v>0</v>
          </cell>
          <cell r="H47">
            <v>0</v>
          </cell>
          <cell r="I47">
            <v>0</v>
          </cell>
          <cell r="J47">
            <v>0</v>
          </cell>
          <cell r="K47">
            <v>2.1680000000000001</v>
          </cell>
          <cell r="L47">
            <v>2.1680000000000001</v>
          </cell>
          <cell r="M47">
            <v>2.1680000000000001</v>
          </cell>
          <cell r="N47">
            <v>2.1680000000000001</v>
          </cell>
          <cell r="O47">
            <v>2.1680000000000001</v>
          </cell>
          <cell r="P47">
            <v>2.1680000000000001</v>
          </cell>
          <cell r="Q47">
            <v>2.1680000000000001</v>
          </cell>
          <cell r="R47">
            <v>2.1680000000000001</v>
          </cell>
          <cell r="S47">
            <v>2.1680000000000001</v>
          </cell>
          <cell r="T47">
            <v>2.1680000000000001</v>
          </cell>
          <cell r="U47">
            <v>2.1680000000000001</v>
          </cell>
          <cell r="V47">
            <v>2.1680000000000001</v>
          </cell>
          <cell r="W47">
            <v>6.5473600000000003</v>
          </cell>
          <cell r="X47">
            <v>6.5473600000000003</v>
          </cell>
          <cell r="Y47">
            <v>6.5473600000000003</v>
          </cell>
          <cell r="Z47">
            <v>6.5473600000000003</v>
          </cell>
          <cell r="AA47">
            <v>6.5473600000000003</v>
          </cell>
          <cell r="AB47">
            <v>6.5473600000000003</v>
          </cell>
          <cell r="AC47">
            <v>6.5473600000000003</v>
          </cell>
          <cell r="AD47">
            <v>6.5473600000000003</v>
          </cell>
          <cell r="AE47">
            <v>6.5473600000000003</v>
          </cell>
          <cell r="AF47">
            <v>6.5473600000000003</v>
          </cell>
          <cell r="AG47">
            <v>6.5473600000000003</v>
          </cell>
          <cell r="AH47">
            <v>6.5473600000000003</v>
          </cell>
          <cell r="AI47">
            <v>6.5473600000000003</v>
          </cell>
          <cell r="AJ47">
            <v>6.5473600000000003</v>
          </cell>
          <cell r="AK47">
            <v>6.5473600000000003</v>
          </cell>
          <cell r="AL47">
            <v>6.5473600000000003</v>
          </cell>
          <cell r="AM47">
            <v>6.5473600000000003</v>
          </cell>
          <cell r="AN47">
            <v>8.7153600000000004</v>
          </cell>
          <cell r="AO47">
            <v>8.7153600000000004</v>
          </cell>
          <cell r="AP47">
            <v>8.7153600000000004</v>
          </cell>
          <cell r="AQ47">
            <v>8.7153600000000004</v>
          </cell>
          <cell r="AR47">
            <v>8.7153600000000004</v>
          </cell>
          <cell r="AS47">
            <v>8.7153600000000004</v>
          </cell>
          <cell r="AT47">
            <v>8.7153600000000004</v>
          </cell>
          <cell r="AU47">
            <v>9.040560000000001</v>
          </cell>
          <cell r="AV47">
            <v>9.040560000000001</v>
          </cell>
          <cell r="AW47">
            <v>9.040560000000001</v>
          </cell>
          <cell r="AX47">
            <v>9.040560000000001</v>
          </cell>
          <cell r="AY47">
            <v>9.040560000000001</v>
          </cell>
          <cell r="AZ47">
            <v>10.34136</v>
          </cell>
          <cell r="BA47" t="str">
            <v>Lease</v>
          </cell>
          <cell r="BB47">
            <v>0</v>
          </cell>
          <cell r="BC47">
            <v>0</v>
          </cell>
          <cell r="BD47">
            <v>6.5040000000000004</v>
          </cell>
          <cell r="BE47">
            <v>6.5040000000000004</v>
          </cell>
          <cell r="BF47">
            <v>13.008000000000001</v>
          </cell>
        </row>
        <row r="48">
          <cell r="A48" t="str">
            <v>East Zone</v>
          </cell>
          <cell r="E48">
            <v>0</v>
          </cell>
          <cell r="F48">
            <v>0</v>
          </cell>
          <cell r="G48">
            <v>0</v>
          </cell>
          <cell r="H48">
            <v>0</v>
          </cell>
          <cell r="I48">
            <v>0</v>
          </cell>
          <cell r="J48">
            <v>0</v>
          </cell>
          <cell r="K48">
            <v>2.1680000000000001</v>
          </cell>
          <cell r="L48">
            <v>2.1680000000000001</v>
          </cell>
          <cell r="M48">
            <v>2.1680000000000001</v>
          </cell>
          <cell r="N48">
            <v>2.1680000000000001</v>
          </cell>
          <cell r="O48">
            <v>2.1680000000000001</v>
          </cell>
          <cell r="P48">
            <v>2.1680000000000001</v>
          </cell>
          <cell r="Q48">
            <v>2.1680000000000001</v>
          </cell>
          <cell r="R48">
            <v>2.1680000000000001</v>
          </cell>
          <cell r="S48">
            <v>2.4390000000000001</v>
          </cell>
          <cell r="T48">
            <v>2.4390000000000001</v>
          </cell>
          <cell r="U48">
            <v>2.4390000000000001</v>
          </cell>
          <cell r="V48">
            <v>2.4390000000000001</v>
          </cell>
          <cell r="W48">
            <v>6.8183600000000002</v>
          </cell>
          <cell r="X48">
            <v>6.8183600000000002</v>
          </cell>
          <cell r="Y48">
            <v>6.8183600000000002</v>
          </cell>
          <cell r="Z48">
            <v>6.8183600000000002</v>
          </cell>
          <cell r="AA48">
            <v>6.8183600000000002</v>
          </cell>
          <cell r="AB48">
            <v>6.8183600000000002</v>
          </cell>
          <cell r="AC48">
            <v>6.8183600000000002</v>
          </cell>
          <cell r="AD48">
            <v>6.8183600000000002</v>
          </cell>
          <cell r="AE48">
            <v>7.0893600000000001</v>
          </cell>
          <cell r="AF48">
            <v>7.0893600000000001</v>
          </cell>
          <cell r="AG48">
            <v>7.0893600000000001</v>
          </cell>
          <cell r="AH48">
            <v>7.0893600000000001</v>
          </cell>
          <cell r="AI48">
            <v>7.0893600000000001</v>
          </cell>
          <cell r="AJ48">
            <v>7.0893600000000001</v>
          </cell>
          <cell r="AK48">
            <v>7.0893600000000001</v>
          </cell>
          <cell r="AL48">
            <v>7.0893600000000001</v>
          </cell>
          <cell r="AM48">
            <v>7.0893600000000001</v>
          </cell>
          <cell r="AN48">
            <v>9.2573600000000003</v>
          </cell>
          <cell r="AO48">
            <v>9.2573600000000003</v>
          </cell>
          <cell r="AP48">
            <v>9.2573600000000003</v>
          </cell>
          <cell r="AQ48">
            <v>9.5283600000000011</v>
          </cell>
          <cell r="AR48">
            <v>9.5283600000000011</v>
          </cell>
          <cell r="AS48">
            <v>9.5283600000000011</v>
          </cell>
          <cell r="AT48">
            <v>9.5283600000000011</v>
          </cell>
          <cell r="AU48">
            <v>9.8535600000000017</v>
          </cell>
          <cell r="AV48">
            <v>9.8535600000000017</v>
          </cell>
          <cell r="AW48">
            <v>9.8535600000000017</v>
          </cell>
          <cell r="AX48">
            <v>9.8535600000000017</v>
          </cell>
          <cell r="AY48">
            <v>9.8535600000000017</v>
          </cell>
          <cell r="AZ48">
            <v>11.15436</v>
          </cell>
          <cell r="BA48">
            <v>0</v>
          </cell>
          <cell r="BB48">
            <v>0</v>
          </cell>
          <cell r="BC48">
            <v>0</v>
          </cell>
          <cell r="BD48">
            <v>6.5040000000000004</v>
          </cell>
          <cell r="BE48">
            <v>6.5040000000000004</v>
          </cell>
          <cell r="BF48">
            <v>13.008000000000001</v>
          </cell>
        </row>
        <row r="49">
          <cell r="A49" t="str">
            <v>Gandhinagar 1</v>
          </cell>
          <cell r="B49" t="str">
            <v>Gandhinagar</v>
          </cell>
          <cell r="D49" t="str">
            <v>SEZ</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0.54200000000000004</v>
          </cell>
          <cell r="U49">
            <v>0.54200000000000004</v>
          </cell>
          <cell r="V49">
            <v>0.54200000000000004</v>
          </cell>
          <cell r="W49">
            <v>0.54200000000000004</v>
          </cell>
          <cell r="X49">
            <v>0.54200000000000004</v>
          </cell>
          <cell r="Y49">
            <v>0.54200000000000004</v>
          </cell>
          <cell r="Z49">
            <v>0.54200000000000004</v>
          </cell>
          <cell r="AA49">
            <v>0.54200000000000004</v>
          </cell>
          <cell r="AB49">
            <v>0.54200000000000004</v>
          </cell>
          <cell r="AC49">
            <v>0.54200000000000004</v>
          </cell>
          <cell r="AD49">
            <v>0.54200000000000004</v>
          </cell>
          <cell r="AE49">
            <v>0.54200000000000004</v>
          </cell>
          <cell r="AF49">
            <v>0.54200000000000004</v>
          </cell>
          <cell r="AG49">
            <v>0.54200000000000004</v>
          </cell>
          <cell r="AH49">
            <v>0.54200000000000004</v>
          </cell>
          <cell r="AI49">
            <v>0.54200000000000004</v>
          </cell>
          <cell r="AJ49">
            <v>0.54200000000000004</v>
          </cell>
          <cell r="AK49">
            <v>0.54200000000000004</v>
          </cell>
          <cell r="AL49">
            <v>0.54200000000000004</v>
          </cell>
          <cell r="AM49">
            <v>0.54200000000000004</v>
          </cell>
          <cell r="AN49">
            <v>0.54200000000000004</v>
          </cell>
          <cell r="AO49">
            <v>1.0840000000000001</v>
          </cell>
          <cell r="AP49">
            <v>1.0840000000000001</v>
          </cell>
          <cell r="AQ49">
            <v>1.0840000000000001</v>
          </cell>
          <cell r="AR49">
            <v>1.0840000000000001</v>
          </cell>
          <cell r="AS49">
            <v>1.0840000000000001</v>
          </cell>
          <cell r="AT49">
            <v>1.0840000000000001</v>
          </cell>
          <cell r="AU49">
            <v>1.0840000000000001</v>
          </cell>
          <cell r="AV49">
            <v>1.0840000000000001</v>
          </cell>
          <cell r="AW49">
            <v>1.0840000000000001</v>
          </cell>
          <cell r="AX49">
            <v>1.0840000000000001</v>
          </cell>
          <cell r="AY49">
            <v>1.0840000000000001</v>
          </cell>
          <cell r="AZ49">
            <v>1.0840000000000001</v>
          </cell>
          <cell r="BA49" t="str">
            <v>Lease</v>
          </cell>
          <cell r="BB49">
            <v>0</v>
          </cell>
          <cell r="BC49">
            <v>0</v>
          </cell>
          <cell r="BD49">
            <v>0</v>
          </cell>
          <cell r="BE49">
            <v>0</v>
          </cell>
          <cell r="BF49">
            <v>0</v>
          </cell>
        </row>
        <row r="50">
          <cell r="A50" t="str">
            <v>Nagpur 1</v>
          </cell>
          <cell r="B50" t="str">
            <v>Nagpur</v>
          </cell>
          <cell r="D50" t="str">
            <v>SEZ</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0.27100000000000002</v>
          </cell>
          <cell r="V50">
            <v>0.27100000000000002</v>
          </cell>
          <cell r="W50">
            <v>0.27100000000000002</v>
          </cell>
          <cell r="X50">
            <v>0.27100000000000002</v>
          </cell>
          <cell r="Y50">
            <v>0.27100000000000002</v>
          </cell>
          <cell r="Z50">
            <v>0.27100000000000002</v>
          </cell>
          <cell r="AA50">
            <v>0.27100000000000002</v>
          </cell>
          <cell r="AB50">
            <v>0.27100000000000002</v>
          </cell>
          <cell r="AC50">
            <v>0.27100000000000002</v>
          </cell>
          <cell r="AD50">
            <v>0.27100000000000002</v>
          </cell>
          <cell r="AE50">
            <v>0.27100000000000002</v>
          </cell>
          <cell r="AF50">
            <v>0.27100000000000002</v>
          </cell>
          <cell r="AG50">
            <v>0.54200000000000004</v>
          </cell>
          <cell r="AH50">
            <v>0.54200000000000004</v>
          </cell>
          <cell r="AI50">
            <v>0.54200000000000004</v>
          </cell>
          <cell r="AJ50">
            <v>0.54200000000000004</v>
          </cell>
          <cell r="AK50">
            <v>0.54200000000000004</v>
          </cell>
          <cell r="AL50">
            <v>0.54200000000000004</v>
          </cell>
          <cell r="AM50">
            <v>0.54200000000000004</v>
          </cell>
          <cell r="AN50">
            <v>0.54200000000000004</v>
          </cell>
          <cell r="AO50">
            <v>0.54200000000000004</v>
          </cell>
          <cell r="AP50">
            <v>0.54200000000000004</v>
          </cell>
          <cell r="AQ50">
            <v>0.54200000000000004</v>
          </cell>
          <cell r="AR50">
            <v>0.54200000000000004</v>
          </cell>
          <cell r="AS50">
            <v>0.81300000000000006</v>
          </cell>
          <cell r="AT50">
            <v>0.81300000000000006</v>
          </cell>
          <cell r="AU50">
            <v>0.81300000000000006</v>
          </cell>
          <cell r="AV50">
            <v>0.81300000000000006</v>
          </cell>
          <cell r="AW50">
            <v>0.81300000000000006</v>
          </cell>
          <cell r="AX50">
            <v>0.81300000000000006</v>
          </cell>
          <cell r="AY50">
            <v>0.81300000000000006</v>
          </cell>
          <cell r="AZ50">
            <v>0.81300000000000006</v>
          </cell>
          <cell r="BA50" t="str">
            <v>Lease</v>
          </cell>
          <cell r="BB50">
            <v>0</v>
          </cell>
          <cell r="BC50">
            <v>0</v>
          </cell>
          <cell r="BD50">
            <v>0</v>
          </cell>
          <cell r="BE50">
            <v>0</v>
          </cell>
          <cell r="BF50">
            <v>0</v>
          </cell>
        </row>
        <row r="51">
          <cell r="A51" t="str">
            <v>Pune 1</v>
          </cell>
          <cell r="B51" t="str">
            <v>Pune</v>
          </cell>
          <cell r="D51" t="str">
            <v>SEZ</v>
          </cell>
          <cell r="E51">
            <v>0</v>
          </cell>
          <cell r="F51">
            <v>0</v>
          </cell>
          <cell r="G51">
            <v>0</v>
          </cell>
          <cell r="H51">
            <v>1.9901502771600001</v>
          </cell>
          <cell r="I51">
            <v>1.9901502771600001</v>
          </cell>
          <cell r="J51">
            <v>1.9901502771600001</v>
          </cell>
          <cell r="K51">
            <v>1.9901502771600001</v>
          </cell>
          <cell r="L51">
            <v>1.9901502771600001</v>
          </cell>
          <cell r="M51">
            <v>1.9901502771600001</v>
          </cell>
          <cell r="N51">
            <v>1.9901502771600001</v>
          </cell>
          <cell r="O51">
            <v>1.9901502771600001</v>
          </cell>
          <cell r="P51">
            <v>1.9901502771600001</v>
          </cell>
          <cell r="Q51">
            <v>1.9901502771600001</v>
          </cell>
          <cell r="R51">
            <v>1.9901502771600001</v>
          </cell>
          <cell r="S51">
            <v>3.2612681024400008</v>
          </cell>
          <cell r="T51">
            <v>3.2612681024400008</v>
          </cell>
          <cell r="U51">
            <v>4.6908115629600005</v>
          </cell>
          <cell r="V51">
            <v>4.6908115629600005</v>
          </cell>
          <cell r="W51">
            <v>4.6908115629600005</v>
          </cell>
          <cell r="X51">
            <v>4.6908115629600005</v>
          </cell>
          <cell r="Y51">
            <v>6.3249938551200007</v>
          </cell>
          <cell r="Z51">
            <v>6.3249938551200007</v>
          </cell>
          <cell r="AA51">
            <v>8.0220574696800018</v>
          </cell>
          <cell r="AB51">
            <v>8.0220574696800018</v>
          </cell>
          <cell r="AC51">
            <v>8.0220574696800018</v>
          </cell>
          <cell r="AD51">
            <v>8.0220574696800018</v>
          </cell>
          <cell r="AE51">
            <v>8.0220574696800018</v>
          </cell>
          <cell r="AF51">
            <v>8.0220574696800018</v>
          </cell>
          <cell r="AG51">
            <v>8.0220574696800018</v>
          </cell>
          <cell r="AH51">
            <v>8.0220574696800018</v>
          </cell>
          <cell r="AI51">
            <v>8.0220574696800018</v>
          </cell>
          <cell r="AJ51">
            <v>8.0220574696800018</v>
          </cell>
          <cell r="AK51">
            <v>8.0220574696800018</v>
          </cell>
          <cell r="AL51">
            <v>8.0220574696800018</v>
          </cell>
          <cell r="AM51">
            <v>8.0220574696800018</v>
          </cell>
          <cell r="AN51">
            <v>8.0220574696800018</v>
          </cell>
          <cell r="AO51">
            <v>8.0220574696800018</v>
          </cell>
          <cell r="AP51">
            <v>8.0220574696800018</v>
          </cell>
          <cell r="AQ51">
            <v>8.0220574696800018</v>
          </cell>
          <cell r="AR51">
            <v>8.3205800112540018</v>
          </cell>
          <cell r="AS51">
            <v>8.3205800112540018</v>
          </cell>
          <cell r="AT51">
            <v>8.3205800112540018</v>
          </cell>
          <cell r="AU51">
            <v>8.3205800112540018</v>
          </cell>
          <cell r="AV51">
            <v>8.3205800112540018</v>
          </cell>
          <cell r="AW51">
            <v>8.3205800112540018</v>
          </cell>
          <cell r="AX51">
            <v>8.3205800112540018</v>
          </cell>
          <cell r="AY51">
            <v>8.3205800112540018</v>
          </cell>
          <cell r="AZ51">
            <v>8.3205800112540018</v>
          </cell>
          <cell r="BA51" t="str">
            <v>Lease</v>
          </cell>
          <cell r="BB51">
            <v>0</v>
          </cell>
          <cell r="BC51">
            <v>5.9704508314800009</v>
          </cell>
          <cell r="BD51">
            <v>5.9704508314800009</v>
          </cell>
          <cell r="BE51">
            <v>5.9704508314800009</v>
          </cell>
          <cell r="BF51">
            <v>17.911352494440003</v>
          </cell>
        </row>
        <row r="52">
          <cell r="A52" t="str">
            <v>Lohegaon  1</v>
          </cell>
          <cell r="B52" t="str">
            <v>Pune</v>
          </cell>
          <cell r="D52" t="str">
            <v>SEZ</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t="str">
            <v>Lease</v>
          </cell>
          <cell r="BB52">
            <v>0</v>
          </cell>
          <cell r="BC52">
            <v>0</v>
          </cell>
          <cell r="BD52">
            <v>0</v>
          </cell>
          <cell r="BE52">
            <v>0</v>
          </cell>
          <cell r="BF52">
            <v>0</v>
          </cell>
        </row>
        <row r="53">
          <cell r="A53" t="str">
            <v>Tathewade 1</v>
          </cell>
          <cell r="B53" t="str">
            <v>Pune</v>
          </cell>
          <cell r="D53" t="str">
            <v>SEZ</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t="str">
            <v>Lease</v>
          </cell>
          <cell r="BB53">
            <v>0</v>
          </cell>
          <cell r="BC53">
            <v>0</v>
          </cell>
          <cell r="BD53">
            <v>0</v>
          </cell>
          <cell r="BE53">
            <v>0</v>
          </cell>
          <cell r="BF53">
            <v>0</v>
          </cell>
        </row>
        <row r="54">
          <cell r="A54" t="str">
            <v>Muland 1</v>
          </cell>
          <cell r="B54" t="str">
            <v>Mumbai</v>
          </cell>
          <cell r="D54" t="str">
            <v>SEZ</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1.9121999999999999</v>
          </cell>
          <cell r="AV54">
            <v>1.9121999999999999</v>
          </cell>
          <cell r="AW54">
            <v>1.9121999999999999</v>
          </cell>
          <cell r="AX54">
            <v>1.9121999999999999</v>
          </cell>
          <cell r="AY54">
            <v>1.9121999999999999</v>
          </cell>
          <cell r="AZ54">
            <v>1.9121999999999999</v>
          </cell>
          <cell r="BA54" t="str">
            <v>Lease</v>
          </cell>
          <cell r="BB54">
            <v>0</v>
          </cell>
          <cell r="BC54">
            <v>0</v>
          </cell>
          <cell r="BD54">
            <v>0</v>
          </cell>
          <cell r="BE54">
            <v>0</v>
          </cell>
          <cell r="BF54">
            <v>0</v>
          </cell>
        </row>
        <row r="55">
          <cell r="A55" t="str">
            <v>NTC 1</v>
          </cell>
          <cell r="B55" t="str">
            <v>Mumbai</v>
          </cell>
          <cell r="D55" t="str">
            <v>Non SEZ</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29.412044999999999</v>
          </cell>
          <cell r="Z55">
            <v>29.412044999999999</v>
          </cell>
          <cell r="AA55">
            <v>29.412044999999999</v>
          </cell>
          <cell r="AB55">
            <v>29.412044999999999</v>
          </cell>
          <cell r="AC55">
            <v>29.412044999999999</v>
          </cell>
          <cell r="AD55">
            <v>29.412044999999999</v>
          </cell>
          <cell r="AE55">
            <v>29.412044999999999</v>
          </cell>
          <cell r="AF55">
            <v>29.412044999999999</v>
          </cell>
          <cell r="AG55">
            <v>29.412044999999999</v>
          </cell>
          <cell r="AH55">
            <v>29.412044999999999</v>
          </cell>
          <cell r="AI55">
            <v>29.412044999999999</v>
          </cell>
          <cell r="AJ55">
            <v>29.412044999999999</v>
          </cell>
          <cell r="AK55">
            <v>29.412044999999999</v>
          </cell>
          <cell r="AL55">
            <v>29.412044999999999</v>
          </cell>
          <cell r="AM55">
            <v>29.412044999999999</v>
          </cell>
          <cell r="AN55">
            <v>29.412044999999999</v>
          </cell>
          <cell r="AO55">
            <v>29.412044999999999</v>
          </cell>
          <cell r="AP55">
            <v>29.412044999999999</v>
          </cell>
          <cell r="AQ55">
            <v>29.412044999999999</v>
          </cell>
          <cell r="AR55">
            <v>29.412044999999999</v>
          </cell>
          <cell r="AS55">
            <v>29.412044999999999</v>
          </cell>
          <cell r="AT55">
            <v>29.412044999999999</v>
          </cell>
          <cell r="AU55">
            <v>29.412044999999999</v>
          </cell>
          <cell r="AV55">
            <v>29.412044999999999</v>
          </cell>
          <cell r="AW55">
            <v>29.412044999999999</v>
          </cell>
          <cell r="AX55">
            <v>29.412044999999999</v>
          </cell>
          <cell r="AY55">
            <v>29.412044999999999</v>
          </cell>
          <cell r="AZ55">
            <v>29.412044999999999</v>
          </cell>
          <cell r="BA55" t="str">
            <v>Lease</v>
          </cell>
          <cell r="BB55">
            <v>0</v>
          </cell>
          <cell r="BC55">
            <v>0</v>
          </cell>
          <cell r="BD55">
            <v>0</v>
          </cell>
          <cell r="BE55">
            <v>0</v>
          </cell>
          <cell r="BF55">
            <v>0</v>
          </cell>
        </row>
        <row r="56">
          <cell r="A56" t="str">
            <v>West Zone</v>
          </cell>
          <cell r="E56">
            <v>0</v>
          </cell>
          <cell r="F56">
            <v>0</v>
          </cell>
          <cell r="G56">
            <v>0</v>
          </cell>
          <cell r="H56">
            <v>1.9901502771600001</v>
          </cell>
          <cell r="I56">
            <v>1.9901502771600001</v>
          </cell>
          <cell r="J56">
            <v>1.9901502771600001</v>
          </cell>
          <cell r="K56">
            <v>1.9901502771600001</v>
          </cell>
          <cell r="L56">
            <v>1.9901502771600001</v>
          </cell>
          <cell r="M56">
            <v>1.9901502771600001</v>
          </cell>
          <cell r="N56">
            <v>1.9901502771600001</v>
          </cell>
          <cell r="O56">
            <v>1.9901502771600001</v>
          </cell>
          <cell r="P56">
            <v>1.9901502771600001</v>
          </cell>
          <cell r="Q56">
            <v>1.9901502771600001</v>
          </cell>
          <cell r="R56">
            <v>1.9901502771600001</v>
          </cell>
          <cell r="S56">
            <v>3.2612681024400008</v>
          </cell>
          <cell r="T56">
            <v>3.8032681024400006</v>
          </cell>
          <cell r="U56">
            <v>5.5038115629600002</v>
          </cell>
          <cell r="V56">
            <v>5.5038115629600002</v>
          </cell>
          <cell r="W56">
            <v>5.5038115629600002</v>
          </cell>
          <cell r="X56">
            <v>5.5038115629600002</v>
          </cell>
          <cell r="Y56">
            <v>36.55003885512</v>
          </cell>
          <cell r="Z56">
            <v>36.55003885512</v>
          </cell>
          <cell r="AA56">
            <v>38.247102469680001</v>
          </cell>
          <cell r="AB56">
            <v>38.247102469680001</v>
          </cell>
          <cell r="AC56">
            <v>38.247102469680001</v>
          </cell>
          <cell r="AD56">
            <v>38.247102469680001</v>
          </cell>
          <cell r="AE56">
            <v>38.247102469680001</v>
          </cell>
          <cell r="AF56">
            <v>38.247102469680001</v>
          </cell>
          <cell r="AG56">
            <v>38.518102469680002</v>
          </cell>
          <cell r="AH56">
            <v>38.518102469680002</v>
          </cell>
          <cell r="AI56">
            <v>38.518102469680002</v>
          </cell>
          <cell r="AJ56">
            <v>38.518102469680002</v>
          </cell>
          <cell r="AK56">
            <v>38.518102469680002</v>
          </cell>
          <cell r="AL56">
            <v>38.518102469680002</v>
          </cell>
          <cell r="AM56">
            <v>38.518102469680002</v>
          </cell>
          <cell r="AN56">
            <v>38.518102469680002</v>
          </cell>
          <cell r="AO56">
            <v>39.060102469680004</v>
          </cell>
          <cell r="AP56">
            <v>39.060102469680004</v>
          </cell>
          <cell r="AQ56">
            <v>39.060102469680004</v>
          </cell>
          <cell r="AR56">
            <v>39.358625011253999</v>
          </cell>
          <cell r="AS56">
            <v>39.629625011253999</v>
          </cell>
          <cell r="AT56">
            <v>39.629625011253999</v>
          </cell>
          <cell r="AU56">
            <v>41.541825011254005</v>
          </cell>
          <cell r="AV56">
            <v>41.541825011254005</v>
          </cell>
          <cell r="AW56">
            <v>41.541825011254005</v>
          </cell>
          <cell r="AX56">
            <v>41.541825011254005</v>
          </cell>
          <cell r="AY56">
            <v>41.541825011254005</v>
          </cell>
          <cell r="AZ56">
            <v>41.541825011254005</v>
          </cell>
          <cell r="BA56" t="str">
            <v>Lease</v>
          </cell>
          <cell r="BB56">
            <v>0</v>
          </cell>
          <cell r="BC56">
            <v>5.9704508314800009</v>
          </cell>
          <cell r="BD56">
            <v>5.9704508314800009</v>
          </cell>
          <cell r="BE56">
            <v>5.9704508314800009</v>
          </cell>
          <cell r="BF56">
            <v>17.911352494440003</v>
          </cell>
        </row>
        <row r="57">
          <cell r="A57" t="str">
            <v>Chennai 1A,AB,AC</v>
          </cell>
          <cell r="B57" t="str">
            <v>Chennai</v>
          </cell>
          <cell r="D57" t="str">
            <v>SEZ</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t="str">
            <v>Sale</v>
          </cell>
          <cell r="BB57">
            <v>0</v>
          </cell>
          <cell r="BC57">
            <v>0</v>
          </cell>
          <cell r="BD57">
            <v>0</v>
          </cell>
          <cell r="BE57">
            <v>0</v>
          </cell>
          <cell r="BF57">
            <v>0</v>
          </cell>
        </row>
        <row r="58">
          <cell r="A58" t="str">
            <v>Chennai 5,7,10</v>
          </cell>
          <cell r="B58" t="str">
            <v>Chennai</v>
          </cell>
          <cell r="D58" t="str">
            <v>SEZ</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t="str">
            <v>Sale</v>
          </cell>
          <cell r="BB58">
            <v>0</v>
          </cell>
          <cell r="BC58">
            <v>0</v>
          </cell>
          <cell r="BD58">
            <v>0</v>
          </cell>
          <cell r="BE58">
            <v>0</v>
          </cell>
          <cell r="BF58">
            <v>0</v>
          </cell>
        </row>
        <row r="59">
          <cell r="A59" t="str">
            <v>Chennai 3,4,6.9A,9B</v>
          </cell>
          <cell r="B59" t="str">
            <v>Chennai</v>
          </cell>
          <cell r="D59" t="str">
            <v>SEZ</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t="str">
            <v>Sale</v>
          </cell>
          <cell r="BB59">
            <v>0</v>
          </cell>
          <cell r="BC59">
            <v>0</v>
          </cell>
          <cell r="BD59">
            <v>0</v>
          </cell>
          <cell r="BE59">
            <v>0</v>
          </cell>
          <cell r="BF59">
            <v>0</v>
          </cell>
        </row>
        <row r="60">
          <cell r="A60" t="str">
            <v>Chennai 8</v>
          </cell>
          <cell r="B60" t="str">
            <v>Chennai</v>
          </cell>
          <cell r="D60" t="str">
            <v>SEZ</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t="str">
            <v>Sale</v>
          </cell>
          <cell r="BB60">
            <v>0</v>
          </cell>
          <cell r="BC60">
            <v>0</v>
          </cell>
          <cell r="BD60">
            <v>0</v>
          </cell>
          <cell r="BE60">
            <v>0</v>
          </cell>
          <cell r="BF60">
            <v>0</v>
          </cell>
        </row>
        <row r="61">
          <cell r="A61" t="str">
            <v>Tidal Park 1</v>
          </cell>
          <cell r="B61" t="str">
            <v>Tidal Park</v>
          </cell>
          <cell r="D61" t="str">
            <v>SEZ</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4.7808019919999998</v>
          </cell>
          <cell r="AS61">
            <v>4.7808019919999998</v>
          </cell>
          <cell r="AT61">
            <v>4.7808019919999998</v>
          </cell>
          <cell r="AU61">
            <v>4.7808019919999998</v>
          </cell>
          <cell r="AV61">
            <v>4.7808019919999998</v>
          </cell>
          <cell r="AW61">
            <v>4.7808019919999998</v>
          </cell>
          <cell r="AX61">
            <v>4.7808019919999998</v>
          </cell>
          <cell r="AY61">
            <v>4.7808019919999998</v>
          </cell>
          <cell r="AZ61">
            <v>4.7808019919999998</v>
          </cell>
          <cell r="BA61" t="str">
            <v>Lease</v>
          </cell>
          <cell r="BB61">
            <v>0</v>
          </cell>
          <cell r="BC61">
            <v>0</v>
          </cell>
          <cell r="BD61">
            <v>0</v>
          </cell>
          <cell r="BE61">
            <v>0</v>
          </cell>
          <cell r="BF61">
            <v>0</v>
          </cell>
        </row>
        <row r="62">
          <cell r="A62" t="str">
            <v>Kokapet 1</v>
          </cell>
          <cell r="B62" t="str">
            <v>Rai Durg</v>
          </cell>
          <cell r="D62" t="str">
            <v>SEZ</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t="str">
            <v>Lease</v>
          </cell>
          <cell r="BB62">
            <v>0</v>
          </cell>
          <cell r="BC62">
            <v>0</v>
          </cell>
          <cell r="BD62">
            <v>0</v>
          </cell>
          <cell r="BE62">
            <v>0</v>
          </cell>
          <cell r="BF62">
            <v>0</v>
          </cell>
        </row>
        <row r="63">
          <cell r="A63" t="str">
            <v>Hyderabad 2</v>
          </cell>
          <cell r="B63" t="str">
            <v>Hyderabad</v>
          </cell>
          <cell r="D63" t="str">
            <v>SEZ</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t="str">
            <v>Sale</v>
          </cell>
          <cell r="BB63">
            <v>0</v>
          </cell>
          <cell r="BC63">
            <v>0</v>
          </cell>
          <cell r="BD63">
            <v>0</v>
          </cell>
          <cell r="BE63">
            <v>0</v>
          </cell>
          <cell r="BF63">
            <v>0</v>
          </cell>
        </row>
        <row r="64">
          <cell r="A64" t="str">
            <v>Hyderabad 1,3</v>
          </cell>
          <cell r="B64" t="str">
            <v>Hyderabad</v>
          </cell>
          <cell r="D64" t="str">
            <v>SEZ</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t="str">
            <v>Sale</v>
          </cell>
          <cell r="BB64">
            <v>0</v>
          </cell>
          <cell r="BC64">
            <v>0</v>
          </cell>
          <cell r="BD64">
            <v>0</v>
          </cell>
          <cell r="BE64">
            <v>0</v>
          </cell>
          <cell r="BF64">
            <v>0</v>
          </cell>
        </row>
        <row r="66">
          <cell r="A66" t="str">
            <v>South Zone</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4.7808019919999998</v>
          </cell>
          <cell r="AS66">
            <v>4.7808019919999998</v>
          </cell>
          <cell r="AT66">
            <v>4.7808019919999998</v>
          </cell>
          <cell r="AU66">
            <v>4.7808019919999998</v>
          </cell>
          <cell r="AV66">
            <v>4.7808019919999998</v>
          </cell>
          <cell r="AW66">
            <v>4.7808019919999998</v>
          </cell>
          <cell r="AX66">
            <v>4.7808019919999998</v>
          </cell>
          <cell r="AY66">
            <v>4.7808019919999998</v>
          </cell>
          <cell r="AZ66">
            <v>4.7808019919999998</v>
          </cell>
          <cell r="BA66">
            <v>0</v>
          </cell>
          <cell r="BB66">
            <v>0</v>
          </cell>
          <cell r="BC66">
            <v>0</v>
          </cell>
          <cell r="BD66">
            <v>0</v>
          </cell>
          <cell r="BE66">
            <v>0</v>
          </cell>
          <cell r="BF66">
            <v>0</v>
          </cell>
        </row>
        <row r="67">
          <cell r="A67" t="str">
            <v>Commercial offices 1</v>
          </cell>
          <cell r="B67" t="str">
            <v>Gurgaon</v>
          </cell>
          <cell r="D67" t="str">
            <v>Non SEZ</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4.1829999999999998</v>
          </cell>
          <cell r="AX67">
            <v>4.1829999999999998</v>
          </cell>
          <cell r="AY67">
            <v>4.1829999999999998</v>
          </cell>
          <cell r="AZ67">
            <v>4.1829999999999998</v>
          </cell>
          <cell r="BA67" t="str">
            <v>Lease</v>
          </cell>
          <cell r="BB67">
            <v>0</v>
          </cell>
          <cell r="BC67">
            <v>0</v>
          </cell>
          <cell r="BD67">
            <v>0</v>
          </cell>
          <cell r="BE67">
            <v>0</v>
          </cell>
          <cell r="BF67">
            <v>0</v>
          </cell>
        </row>
        <row r="68">
          <cell r="A68" t="str">
            <v>Gurgaon W block,Bulding 14</v>
          </cell>
          <cell r="B68" t="str">
            <v>Gurgaon</v>
          </cell>
          <cell r="D68" t="str">
            <v>SEZ</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t="str">
            <v>Sale</v>
          </cell>
          <cell r="BB68">
            <v>0</v>
          </cell>
          <cell r="BC68">
            <v>0</v>
          </cell>
          <cell r="BD68">
            <v>0</v>
          </cell>
          <cell r="BE68">
            <v>0</v>
          </cell>
          <cell r="BF68">
            <v>0</v>
          </cell>
        </row>
        <row r="69">
          <cell r="A69" t="str">
            <v>Gurgaon Non Sez</v>
          </cell>
          <cell r="B69" t="str">
            <v>Gurgaon</v>
          </cell>
          <cell r="D69" t="str">
            <v>Non SEZ</v>
          </cell>
          <cell r="E69">
            <v>0</v>
          </cell>
          <cell r="F69">
            <v>2.858976288</v>
          </cell>
          <cell r="G69">
            <v>2.858976288</v>
          </cell>
          <cell r="H69">
            <v>2.858976288</v>
          </cell>
          <cell r="I69">
            <v>2.858976288</v>
          </cell>
          <cell r="J69">
            <v>2.858976288</v>
          </cell>
          <cell r="K69">
            <v>8.4165716599999989</v>
          </cell>
          <cell r="L69">
            <v>10.476630191999998</v>
          </cell>
          <cell r="M69">
            <v>10.476630191999998</v>
          </cell>
          <cell r="N69">
            <v>16.217103951999999</v>
          </cell>
          <cell r="O69">
            <v>16.217103951999999</v>
          </cell>
          <cell r="P69">
            <v>16.217103951999999</v>
          </cell>
          <cell r="Q69">
            <v>16.217103951999999</v>
          </cell>
          <cell r="R69">
            <v>22.766345951999998</v>
          </cell>
          <cell r="S69">
            <v>22.766345951999998</v>
          </cell>
          <cell r="T69">
            <v>22.766345951999998</v>
          </cell>
          <cell r="U69">
            <v>22.766345951999998</v>
          </cell>
          <cell r="V69">
            <v>22.766345951999998</v>
          </cell>
          <cell r="W69">
            <v>27.702451951999997</v>
          </cell>
          <cell r="X69">
            <v>27.702451951999997</v>
          </cell>
          <cell r="Y69">
            <v>36.950999021333331</v>
          </cell>
          <cell r="Z69">
            <v>36.950999021333331</v>
          </cell>
          <cell r="AA69">
            <v>42.074068021333332</v>
          </cell>
          <cell r="AB69">
            <v>46.257984266666668</v>
          </cell>
          <cell r="AC69">
            <v>46.257984266666668</v>
          </cell>
          <cell r="AD69">
            <v>52.091054752000005</v>
          </cell>
          <cell r="AE69">
            <v>52.091054752000005</v>
          </cell>
          <cell r="AF69">
            <v>52.611374752000003</v>
          </cell>
          <cell r="AG69">
            <v>52.611374752000003</v>
          </cell>
          <cell r="AH69">
            <v>52.611374752000003</v>
          </cell>
          <cell r="AI69">
            <v>52.611374752000003</v>
          </cell>
          <cell r="AJ69">
            <v>52.611374752000003</v>
          </cell>
          <cell r="AK69">
            <v>73.642888034000009</v>
          </cell>
          <cell r="AL69">
            <v>83.20328803400001</v>
          </cell>
          <cell r="AM69">
            <v>83.20328803400001</v>
          </cell>
          <cell r="AN69">
            <v>83.20328803400001</v>
          </cell>
          <cell r="AO69">
            <v>83.20328803400001</v>
          </cell>
          <cell r="AP69">
            <v>83.632134477200012</v>
          </cell>
          <cell r="AQ69">
            <v>83.632134477200012</v>
          </cell>
          <cell r="AR69">
            <v>83.632134477200012</v>
          </cell>
          <cell r="AS69">
            <v>83.632134477200012</v>
          </cell>
          <cell r="AT69">
            <v>83.632134477200012</v>
          </cell>
          <cell r="AU69">
            <v>84.465773783000017</v>
          </cell>
          <cell r="AV69">
            <v>84.774782562800013</v>
          </cell>
          <cell r="AW69">
            <v>101.50678256280001</v>
          </cell>
          <cell r="AX69">
            <v>102.36785362680001</v>
          </cell>
          <cell r="AY69">
            <v>102.36785362680001</v>
          </cell>
          <cell r="AZ69">
            <v>102.36785362680001</v>
          </cell>
          <cell r="BA69" t="str">
            <v>Lease</v>
          </cell>
          <cell r="BB69">
            <v>5.7179525760000001</v>
          </cell>
          <cell r="BC69">
            <v>8.5769288639999992</v>
          </cell>
          <cell r="BD69">
            <v>29.369832043999995</v>
          </cell>
          <cell r="BE69">
            <v>48.651311855999992</v>
          </cell>
          <cell r="BF69">
            <v>92.316025339999982</v>
          </cell>
        </row>
        <row r="70">
          <cell r="A70" t="str">
            <v>Gurgaon Cyber 5-9,15,16</v>
          </cell>
          <cell r="B70" t="str">
            <v>Gurgaon</v>
          </cell>
          <cell r="D70" t="str">
            <v>SEZ</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t="str">
            <v>Sale</v>
          </cell>
          <cell r="BB70">
            <v>0</v>
          </cell>
          <cell r="BC70">
            <v>0</v>
          </cell>
          <cell r="BD70">
            <v>0</v>
          </cell>
          <cell r="BE70">
            <v>0</v>
          </cell>
          <cell r="BF70">
            <v>0</v>
          </cell>
        </row>
        <row r="71">
          <cell r="A71" t="str">
            <v>Gurgaon 1</v>
          </cell>
          <cell r="B71" t="str">
            <v>Gurgaon Non Sez</v>
          </cell>
          <cell r="D71" t="str">
            <v>Non SEZ</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t="str">
            <v>Lease</v>
          </cell>
          <cell r="BB71">
            <v>0</v>
          </cell>
          <cell r="BC71">
            <v>0</v>
          </cell>
          <cell r="BD71">
            <v>0</v>
          </cell>
          <cell r="BE71">
            <v>0</v>
          </cell>
          <cell r="BF71">
            <v>0</v>
          </cell>
        </row>
        <row r="72">
          <cell r="A72" t="str">
            <v>Noida, CSC 1</v>
          </cell>
          <cell r="B72" t="str">
            <v>Noida, CSC</v>
          </cell>
          <cell r="D72" t="str">
            <v>Non SEZ</v>
          </cell>
          <cell r="E72">
            <v>1.443233827</v>
          </cell>
          <cell r="F72">
            <v>1.443233827</v>
          </cell>
          <cell r="G72">
            <v>1.443233827</v>
          </cell>
          <cell r="H72">
            <v>1.443233827</v>
          </cell>
          <cell r="I72">
            <v>1.443233827</v>
          </cell>
          <cell r="J72">
            <v>2.2845182797999999</v>
          </cell>
          <cell r="K72">
            <v>2.3131520686</v>
          </cell>
          <cell r="L72">
            <v>2.3131520686</v>
          </cell>
          <cell r="M72">
            <v>2.3131520686</v>
          </cell>
          <cell r="N72">
            <v>3.1566294912999999</v>
          </cell>
          <cell r="O72">
            <v>3.1566294912999999</v>
          </cell>
          <cell r="P72">
            <v>3.1566294912999999</v>
          </cell>
          <cell r="Q72">
            <v>3.1566294912999999</v>
          </cell>
          <cell r="R72">
            <v>3.1566294912999999</v>
          </cell>
          <cell r="S72">
            <v>3.1566294912999999</v>
          </cell>
          <cell r="T72">
            <v>3.1566294912999999</v>
          </cell>
          <cell r="U72">
            <v>3.1566294912999999</v>
          </cell>
          <cell r="V72">
            <v>3.1566294912999999</v>
          </cell>
          <cell r="W72">
            <v>3.1566294912999999</v>
          </cell>
          <cell r="X72">
            <v>3.1566294912999999</v>
          </cell>
          <cell r="Y72">
            <v>3.1566294912999999</v>
          </cell>
          <cell r="Z72">
            <v>3.1566294912999999</v>
          </cell>
          <cell r="AA72">
            <v>3.1566294912999999</v>
          </cell>
          <cell r="AB72">
            <v>3.1566294912999999</v>
          </cell>
          <cell r="AC72">
            <v>3.1566294912999999</v>
          </cell>
          <cell r="AD72">
            <v>3.1566294912999999</v>
          </cell>
          <cell r="AE72">
            <v>3.1566294912999999</v>
          </cell>
          <cell r="AF72">
            <v>3.1566294912999999</v>
          </cell>
          <cell r="AG72">
            <v>3.1566294912999999</v>
          </cell>
          <cell r="AH72">
            <v>3.1566294912999999</v>
          </cell>
          <cell r="AI72">
            <v>3.1566294912999999</v>
          </cell>
          <cell r="AJ72">
            <v>3.1566294912999999</v>
          </cell>
          <cell r="AK72">
            <v>3.2534263945149999</v>
          </cell>
          <cell r="AL72">
            <v>3.2534263945149999</v>
          </cell>
          <cell r="AM72">
            <v>3.2534263945149999</v>
          </cell>
          <cell r="AN72">
            <v>3.3731145653499999</v>
          </cell>
          <cell r="AO72">
            <v>3.3731145653499999</v>
          </cell>
          <cell r="AP72">
            <v>3.3731145653499999</v>
          </cell>
          <cell r="AQ72">
            <v>3.3731145653499999</v>
          </cell>
          <cell r="AR72">
            <v>3.3731145653499999</v>
          </cell>
          <cell r="AS72">
            <v>3.3731145653499999</v>
          </cell>
          <cell r="AT72">
            <v>3.4993072332699997</v>
          </cell>
          <cell r="AU72">
            <v>3.5036023015899995</v>
          </cell>
          <cell r="AV72">
            <v>3.5036023015899995</v>
          </cell>
          <cell r="AW72">
            <v>3.5036023015899995</v>
          </cell>
          <cell r="AX72">
            <v>3.6301239149949995</v>
          </cell>
          <cell r="AY72">
            <v>3.6301239149949995</v>
          </cell>
          <cell r="AZ72">
            <v>3.6301239149949995</v>
          </cell>
          <cell r="BA72" t="str">
            <v>Lease</v>
          </cell>
          <cell r="BB72">
            <v>4.3297014809999999</v>
          </cell>
          <cell r="BC72">
            <v>5.1709859337999999</v>
          </cell>
          <cell r="BD72">
            <v>6.9394562058</v>
          </cell>
          <cell r="BE72">
            <v>9.4698884738999993</v>
          </cell>
          <cell r="BF72">
            <v>25.9100320945</v>
          </cell>
        </row>
        <row r="73">
          <cell r="A73" t="str">
            <v>Noida, Sector 143 1</v>
          </cell>
          <cell r="B73" t="str">
            <v>Noida, Sector 143</v>
          </cell>
          <cell r="D73" t="str">
            <v>SEZ</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1.7075</v>
          </cell>
          <cell r="AL73">
            <v>1.7075</v>
          </cell>
          <cell r="AM73">
            <v>1.7075</v>
          </cell>
          <cell r="AN73">
            <v>1.7075</v>
          </cell>
          <cell r="AO73">
            <v>1.7075</v>
          </cell>
          <cell r="AP73">
            <v>1.7075</v>
          </cell>
          <cell r="AQ73">
            <v>1.7075</v>
          </cell>
          <cell r="AR73">
            <v>1.7075</v>
          </cell>
          <cell r="AS73">
            <v>1.7075</v>
          </cell>
          <cell r="AT73">
            <v>1.7075</v>
          </cell>
          <cell r="AU73">
            <v>1.7075</v>
          </cell>
          <cell r="AV73">
            <v>1.7075</v>
          </cell>
          <cell r="AW73">
            <v>3.415</v>
          </cell>
          <cell r="AX73">
            <v>3.415</v>
          </cell>
          <cell r="AY73">
            <v>3.415</v>
          </cell>
          <cell r="AZ73">
            <v>3.415</v>
          </cell>
          <cell r="BA73" t="str">
            <v>Lease</v>
          </cell>
          <cell r="BB73">
            <v>0</v>
          </cell>
          <cell r="BC73">
            <v>0</v>
          </cell>
          <cell r="BD73">
            <v>0</v>
          </cell>
          <cell r="BE73">
            <v>0</v>
          </cell>
          <cell r="BF73">
            <v>0</v>
          </cell>
        </row>
        <row r="74">
          <cell r="A74" t="str">
            <v>Silokhera A1A2A3,B1,B2,B3</v>
          </cell>
          <cell r="B74" t="str">
            <v>Silokhera</v>
          </cell>
          <cell r="D74" t="str">
            <v>SEZ</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t="str">
            <v>Sale</v>
          </cell>
          <cell r="BB74">
            <v>0</v>
          </cell>
          <cell r="BC74">
            <v>0</v>
          </cell>
          <cell r="BD74">
            <v>0</v>
          </cell>
          <cell r="BE74">
            <v>0</v>
          </cell>
          <cell r="BF74">
            <v>0</v>
          </cell>
        </row>
        <row r="75">
          <cell r="A75" t="str">
            <v>Sonepat 1</v>
          </cell>
          <cell r="B75" t="str">
            <v>Sonepat</v>
          </cell>
          <cell r="D75" t="str">
            <v>SEZ</v>
          </cell>
          <cell r="E75">
            <v>0</v>
          </cell>
          <cell r="F75">
            <v>0</v>
          </cell>
          <cell r="G75">
            <v>0</v>
          </cell>
          <cell r="H75">
            <v>0</v>
          </cell>
          <cell r="I75">
            <v>0</v>
          </cell>
          <cell r="J75">
            <v>0</v>
          </cell>
          <cell r="K75">
            <v>0</v>
          </cell>
          <cell r="L75">
            <v>0</v>
          </cell>
          <cell r="M75">
            <v>0</v>
          </cell>
          <cell r="N75">
            <v>0</v>
          </cell>
          <cell r="O75">
            <v>0</v>
          </cell>
          <cell r="P75">
            <v>0</v>
          </cell>
          <cell r="Q75">
            <v>0</v>
          </cell>
          <cell r="R75">
            <v>0.54200000000000004</v>
          </cell>
          <cell r="S75">
            <v>0.54200000000000004</v>
          </cell>
          <cell r="T75">
            <v>0.54200000000000004</v>
          </cell>
          <cell r="U75">
            <v>0.54200000000000004</v>
          </cell>
          <cell r="V75">
            <v>0.54200000000000004</v>
          </cell>
          <cell r="W75">
            <v>0.54200000000000004</v>
          </cell>
          <cell r="X75">
            <v>0.54200000000000004</v>
          </cell>
          <cell r="Y75">
            <v>0.54200000000000004</v>
          </cell>
          <cell r="Z75">
            <v>0.54200000000000004</v>
          </cell>
          <cell r="AA75">
            <v>0.54200000000000004</v>
          </cell>
          <cell r="AB75">
            <v>0.54200000000000004</v>
          </cell>
          <cell r="AC75">
            <v>0.54200000000000004</v>
          </cell>
          <cell r="AD75">
            <v>0.54200000000000004</v>
          </cell>
          <cell r="AE75">
            <v>0.54200000000000004</v>
          </cell>
          <cell r="AF75">
            <v>0.54200000000000004</v>
          </cell>
          <cell r="AG75">
            <v>0.54200000000000004</v>
          </cell>
          <cell r="AH75">
            <v>0.54200000000000004</v>
          </cell>
          <cell r="AI75">
            <v>0.54200000000000004</v>
          </cell>
          <cell r="AJ75">
            <v>0.54200000000000004</v>
          </cell>
          <cell r="AK75">
            <v>0.54200000000000004</v>
          </cell>
          <cell r="AL75">
            <v>0.54200000000000004</v>
          </cell>
          <cell r="AM75">
            <v>0.54200000000000004</v>
          </cell>
          <cell r="AN75">
            <v>0.54200000000000004</v>
          </cell>
          <cell r="AO75">
            <v>1.0840000000000001</v>
          </cell>
          <cell r="AP75">
            <v>1.0840000000000001</v>
          </cell>
          <cell r="AQ75">
            <v>1.0840000000000001</v>
          </cell>
          <cell r="AR75">
            <v>1.0840000000000001</v>
          </cell>
          <cell r="AS75">
            <v>1.0840000000000001</v>
          </cell>
          <cell r="AT75">
            <v>1.0840000000000001</v>
          </cell>
          <cell r="AU75">
            <v>1.0840000000000001</v>
          </cell>
          <cell r="AV75">
            <v>1.0840000000000001</v>
          </cell>
          <cell r="AW75">
            <v>1.0840000000000001</v>
          </cell>
          <cell r="AX75">
            <v>1.0840000000000001</v>
          </cell>
          <cell r="AY75">
            <v>1.0840000000000001</v>
          </cell>
          <cell r="AZ75">
            <v>1.0840000000000001</v>
          </cell>
          <cell r="BA75" t="str">
            <v>Lease</v>
          </cell>
          <cell r="BB75">
            <v>0</v>
          </cell>
          <cell r="BC75">
            <v>0</v>
          </cell>
          <cell r="BD75">
            <v>0</v>
          </cell>
          <cell r="BE75">
            <v>0</v>
          </cell>
          <cell r="BF75">
            <v>0</v>
          </cell>
        </row>
        <row r="76">
          <cell r="A76" t="str">
            <v>Silokhera C1,C2,D,E1</v>
          </cell>
          <cell r="B76" t="str">
            <v>Silokhera</v>
          </cell>
          <cell r="D76" t="str">
            <v>SEZ</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t="str">
            <v>Sale</v>
          </cell>
          <cell r="BB76">
            <v>0</v>
          </cell>
          <cell r="BC76">
            <v>0</v>
          </cell>
          <cell r="BD76">
            <v>0</v>
          </cell>
          <cell r="BE76">
            <v>0</v>
          </cell>
          <cell r="BF76">
            <v>0</v>
          </cell>
        </row>
        <row r="77">
          <cell r="A77" t="str">
            <v>Silokhera E2,F1,F2</v>
          </cell>
          <cell r="B77" t="str">
            <v>Silokhera</v>
          </cell>
          <cell r="D77" t="str">
            <v>SEZ</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t="str">
            <v>Sale</v>
          </cell>
          <cell r="BB77">
            <v>0</v>
          </cell>
          <cell r="BC77">
            <v>0</v>
          </cell>
          <cell r="BD77">
            <v>0</v>
          </cell>
          <cell r="BE77">
            <v>0</v>
          </cell>
          <cell r="BF77">
            <v>0</v>
          </cell>
        </row>
        <row r="78">
          <cell r="A78" t="str">
            <v>Silokhera 7 Acre</v>
          </cell>
          <cell r="B78" t="str">
            <v>Silokhera 7 Acre</v>
          </cell>
          <cell r="D78" t="str">
            <v>Non SEZ</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5.4339328149999995</v>
          </cell>
          <cell r="BA78" t="str">
            <v>Lease</v>
          </cell>
          <cell r="BB78">
            <v>0</v>
          </cell>
          <cell r="BC78">
            <v>0</v>
          </cell>
          <cell r="BD78">
            <v>0</v>
          </cell>
          <cell r="BE78">
            <v>0</v>
          </cell>
          <cell r="BF78">
            <v>0</v>
          </cell>
        </row>
        <row r="79">
          <cell r="A79" t="str">
            <v>Manesar 1</v>
          </cell>
          <cell r="B79" t="str">
            <v>Gurgaon</v>
          </cell>
          <cell r="D79" t="str">
            <v>SEZ</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t="str">
            <v>Lease</v>
          </cell>
          <cell r="BB79">
            <v>0</v>
          </cell>
          <cell r="BC79">
            <v>0</v>
          </cell>
          <cell r="BD79">
            <v>0</v>
          </cell>
          <cell r="BE79">
            <v>0</v>
          </cell>
          <cell r="BF79">
            <v>0</v>
          </cell>
        </row>
        <row r="80">
          <cell r="A80" t="str">
            <v>Delhi 1</v>
          </cell>
          <cell r="B80" t="str">
            <v>Delhi</v>
          </cell>
          <cell r="D80" t="str">
            <v>SEZ</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4.5529999999999999</v>
          </cell>
          <cell r="AE80">
            <v>4.5529999999999999</v>
          </cell>
          <cell r="AF80">
            <v>4.5529999999999999</v>
          </cell>
          <cell r="AG80">
            <v>4.5529999999999999</v>
          </cell>
          <cell r="AH80">
            <v>4.5529999999999999</v>
          </cell>
          <cell r="AI80">
            <v>4.5529999999999999</v>
          </cell>
          <cell r="AJ80">
            <v>4.5529999999999999</v>
          </cell>
          <cell r="AK80">
            <v>4.5529999999999999</v>
          </cell>
          <cell r="AL80">
            <v>4.5529999999999999</v>
          </cell>
          <cell r="AM80">
            <v>13.658999999999999</v>
          </cell>
          <cell r="AN80">
            <v>13.658999999999999</v>
          </cell>
          <cell r="AO80">
            <v>13.658999999999999</v>
          </cell>
          <cell r="AP80">
            <v>13.658999999999999</v>
          </cell>
          <cell r="AQ80">
            <v>13.658999999999999</v>
          </cell>
          <cell r="AR80">
            <v>13.658999999999999</v>
          </cell>
          <cell r="AS80">
            <v>13.658999999999999</v>
          </cell>
          <cell r="AT80">
            <v>13.658999999999999</v>
          </cell>
          <cell r="AU80">
            <v>13.658999999999999</v>
          </cell>
          <cell r="AV80">
            <v>13.658999999999999</v>
          </cell>
          <cell r="AW80">
            <v>13.658999999999999</v>
          </cell>
          <cell r="AX80">
            <v>13.658999999999999</v>
          </cell>
          <cell r="AY80">
            <v>20.852739999999997</v>
          </cell>
          <cell r="AZ80">
            <v>20.852739999999997</v>
          </cell>
          <cell r="BA80" t="str">
            <v>Lease</v>
          </cell>
          <cell r="BB80">
            <v>0</v>
          </cell>
          <cell r="BC80">
            <v>0</v>
          </cell>
          <cell r="BD80">
            <v>0</v>
          </cell>
          <cell r="BE80">
            <v>0</v>
          </cell>
          <cell r="BF80">
            <v>0</v>
          </cell>
        </row>
        <row r="81">
          <cell r="A81">
            <v>0</v>
          </cell>
          <cell r="B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row>
        <row r="82">
          <cell r="A82" t="str">
            <v>North Zone</v>
          </cell>
          <cell r="E82">
            <v>1.443233827</v>
          </cell>
          <cell r="F82">
            <v>4.3022101150000003</v>
          </cell>
          <cell r="G82">
            <v>4.3022101150000003</v>
          </cell>
          <cell r="H82">
            <v>4.3022101150000003</v>
          </cell>
          <cell r="I82">
            <v>4.3022101150000003</v>
          </cell>
          <cell r="J82">
            <v>5.1434945677999995</v>
          </cell>
          <cell r="K82">
            <v>10.7297237286</v>
          </cell>
          <cell r="L82">
            <v>12.789782260599999</v>
          </cell>
          <cell r="M82">
            <v>12.789782260599999</v>
          </cell>
          <cell r="N82">
            <v>19.373733443299997</v>
          </cell>
          <cell r="O82">
            <v>19.373733443299997</v>
          </cell>
          <cell r="P82">
            <v>19.373733443299997</v>
          </cell>
          <cell r="Q82">
            <v>19.373733443299997</v>
          </cell>
          <cell r="R82">
            <v>26.464975443299998</v>
          </cell>
          <cell r="S82">
            <v>26.464975443299998</v>
          </cell>
          <cell r="T82">
            <v>26.464975443299998</v>
          </cell>
          <cell r="U82">
            <v>26.464975443299998</v>
          </cell>
          <cell r="V82">
            <v>26.464975443299998</v>
          </cell>
          <cell r="W82">
            <v>31.401081443299997</v>
          </cell>
          <cell r="X82">
            <v>31.401081443299997</v>
          </cell>
          <cell r="Y82">
            <v>40.649628512633335</v>
          </cell>
          <cell r="Z82">
            <v>40.649628512633335</v>
          </cell>
          <cell r="AA82">
            <v>45.772697512633336</v>
          </cell>
          <cell r="AB82">
            <v>49.956613757966672</v>
          </cell>
          <cell r="AC82">
            <v>49.956613757966672</v>
          </cell>
          <cell r="AD82">
            <v>60.342684243300006</v>
          </cell>
          <cell r="AE82">
            <v>60.342684243300006</v>
          </cell>
          <cell r="AF82">
            <v>60.863004243300004</v>
          </cell>
          <cell r="AG82">
            <v>60.863004243300004</v>
          </cell>
          <cell r="AH82">
            <v>60.863004243300004</v>
          </cell>
          <cell r="AI82">
            <v>60.863004243300004</v>
          </cell>
          <cell r="AJ82">
            <v>60.863004243300004</v>
          </cell>
          <cell r="AK82">
            <v>83.698814428515007</v>
          </cell>
          <cell r="AL82">
            <v>93.259214428515008</v>
          </cell>
          <cell r="AM82">
            <v>102.365214428515</v>
          </cell>
          <cell r="AN82">
            <v>102.48490259934999</v>
          </cell>
          <cell r="AO82">
            <v>103.02690259935</v>
          </cell>
          <cell r="AP82">
            <v>103.45574904255</v>
          </cell>
          <cell r="AQ82">
            <v>103.45574904255</v>
          </cell>
          <cell r="AR82">
            <v>103.45574904255</v>
          </cell>
          <cell r="AS82">
            <v>103.45574904255</v>
          </cell>
          <cell r="AT82">
            <v>103.58194171047001</v>
          </cell>
          <cell r="AU82">
            <v>104.41987608459002</v>
          </cell>
          <cell r="AV82">
            <v>104.72888486439001</v>
          </cell>
          <cell r="AW82">
            <v>127.35138486439001</v>
          </cell>
          <cell r="AX82">
            <v>128.338977541795</v>
          </cell>
          <cell r="AY82">
            <v>135.53271754179502</v>
          </cell>
          <cell r="AZ82">
            <v>140.96665035679501</v>
          </cell>
          <cell r="BA82">
            <v>0</v>
          </cell>
          <cell r="BB82">
            <v>10.047654056999999</v>
          </cell>
          <cell r="BC82">
            <v>13.7479147978</v>
          </cell>
          <cell r="BD82">
            <v>36.309288249799998</v>
          </cell>
          <cell r="BE82">
            <v>58.121200329899992</v>
          </cell>
          <cell r="BF82">
            <v>118.22605743449998</v>
          </cell>
        </row>
        <row r="83">
          <cell r="A83" t="str">
            <v>Existing Buildings</v>
          </cell>
          <cell r="B83" t="str">
            <v>Existing Buildings</v>
          </cell>
          <cell r="D83" t="str">
            <v>Non SEZ</v>
          </cell>
          <cell r="E83">
            <v>27.33</v>
          </cell>
          <cell r="F83">
            <v>27.33</v>
          </cell>
          <cell r="G83">
            <v>27.33</v>
          </cell>
          <cell r="H83">
            <v>27.33</v>
          </cell>
          <cell r="I83">
            <v>27.33</v>
          </cell>
          <cell r="J83">
            <v>27.33</v>
          </cell>
          <cell r="K83">
            <v>27.33</v>
          </cell>
          <cell r="L83">
            <v>27.33</v>
          </cell>
          <cell r="M83">
            <v>27.33</v>
          </cell>
          <cell r="N83">
            <v>28.599999999999998</v>
          </cell>
          <cell r="O83">
            <v>28.599999999999998</v>
          </cell>
          <cell r="P83">
            <v>28.599999999999998</v>
          </cell>
          <cell r="Q83">
            <v>28.771599999999999</v>
          </cell>
          <cell r="R83">
            <v>28.9442296</v>
          </cell>
          <cell r="S83">
            <v>29.117894977599999</v>
          </cell>
          <cell r="T83">
            <v>29.2926023474656</v>
          </cell>
          <cell r="U83">
            <v>29.468357961550392</v>
          </cell>
          <cell r="V83">
            <v>29.645168109319695</v>
          </cell>
          <cell r="W83">
            <v>29.823039117975615</v>
          </cell>
          <cell r="X83">
            <v>30.001977352683468</v>
          </cell>
          <cell r="Y83">
            <v>30.181989216799568</v>
          </cell>
          <cell r="Z83">
            <v>30.363081152100367</v>
          </cell>
          <cell r="AA83">
            <v>30.545259639012968</v>
          </cell>
          <cell r="AB83">
            <v>30.728531196847047</v>
          </cell>
          <cell r="AC83">
            <v>30.912902384028129</v>
          </cell>
          <cell r="AD83">
            <v>31.098379798332299</v>
          </cell>
          <cell r="AE83">
            <v>31.284970077122292</v>
          </cell>
          <cell r="AF83">
            <v>31.472679897585024</v>
          </cell>
          <cell r="AG83">
            <v>31.661515976970534</v>
          </cell>
          <cell r="AH83">
            <v>31.851485072832357</v>
          </cell>
          <cell r="AI83">
            <v>32.042593983269349</v>
          </cell>
          <cell r="AJ83">
            <v>32.234849547168963</v>
          </cell>
          <cell r="AK83">
            <v>32.428258644451979</v>
          </cell>
          <cell r="AL83">
            <v>32.622828196318693</v>
          </cell>
          <cell r="AM83">
            <v>32.818565165496608</v>
          </cell>
          <cell r="AN83">
            <v>33.015476556489588</v>
          </cell>
          <cell r="AO83">
            <v>33.023730425628713</v>
          </cell>
          <cell r="AP83">
            <v>33.031986358235123</v>
          </cell>
          <cell r="AQ83">
            <v>33.040244354824686</v>
          </cell>
          <cell r="AR83">
            <v>33.048504415913392</v>
          </cell>
          <cell r="AS83">
            <v>33.056766542017371</v>
          </cell>
          <cell r="AT83">
            <v>33.065030733652875</v>
          </cell>
          <cell r="AU83">
            <v>33.073296991336292</v>
          </cell>
          <cell r="AV83">
            <v>33.081565315584129</v>
          </cell>
          <cell r="AW83">
            <v>33.089835706913028</v>
          </cell>
          <cell r="AX83">
            <v>33.098108165839761</v>
          </cell>
          <cell r="AY83">
            <v>33.106382692881226</v>
          </cell>
          <cell r="AZ83">
            <v>33.114659288554449</v>
          </cell>
          <cell r="BA83">
            <v>0</v>
          </cell>
          <cell r="BB83">
            <v>81.99</v>
          </cell>
          <cell r="BC83">
            <v>81.99</v>
          </cell>
          <cell r="BD83">
            <v>81.99</v>
          </cell>
          <cell r="BE83">
            <v>85.8</v>
          </cell>
          <cell r="BF83">
            <v>331.77</v>
          </cell>
        </row>
        <row r="124">
          <cell r="A124" t="str">
            <v>Bhubaneswar 1</v>
          </cell>
          <cell r="B124" t="str">
            <v>Bhubaneswar</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6.3E-3</v>
          </cell>
          <cell r="T124">
            <v>6.3E-3</v>
          </cell>
          <cell r="U124">
            <v>6.3E-3</v>
          </cell>
          <cell r="V124">
            <v>6.3E-3</v>
          </cell>
          <cell r="W124">
            <v>6.3E-3</v>
          </cell>
          <cell r="X124">
            <v>6.3E-3</v>
          </cell>
          <cell r="Y124">
            <v>6.3E-3</v>
          </cell>
          <cell r="Z124">
            <v>6.3E-3</v>
          </cell>
          <cell r="AA124">
            <v>6.3E-3</v>
          </cell>
          <cell r="AB124">
            <v>6.3E-3</v>
          </cell>
          <cell r="AC124">
            <v>6.3E-3</v>
          </cell>
          <cell r="AD124">
            <v>6.3E-3</v>
          </cell>
          <cell r="AE124">
            <v>1.26E-2</v>
          </cell>
          <cell r="AF124">
            <v>1.26E-2</v>
          </cell>
          <cell r="AG124">
            <v>1.26E-2</v>
          </cell>
          <cell r="AH124">
            <v>1.26E-2</v>
          </cell>
          <cell r="AI124">
            <v>1.26E-2</v>
          </cell>
          <cell r="AJ124">
            <v>1.26E-2</v>
          </cell>
          <cell r="AK124">
            <v>1.26E-2</v>
          </cell>
          <cell r="AL124">
            <v>1.26E-2</v>
          </cell>
          <cell r="AM124">
            <v>1.26E-2</v>
          </cell>
          <cell r="AN124">
            <v>1.26E-2</v>
          </cell>
          <cell r="AO124">
            <v>1.26E-2</v>
          </cell>
          <cell r="AP124">
            <v>1.26E-2</v>
          </cell>
          <cell r="AQ124">
            <v>1.89E-2</v>
          </cell>
          <cell r="AR124">
            <v>1.89E-2</v>
          </cell>
          <cell r="AS124">
            <v>1.89E-2</v>
          </cell>
          <cell r="AT124">
            <v>1.89E-2</v>
          </cell>
          <cell r="AU124">
            <v>1.89E-2</v>
          </cell>
          <cell r="AV124">
            <v>1.89E-2</v>
          </cell>
          <cell r="AW124">
            <v>1.89E-2</v>
          </cell>
          <cell r="AX124">
            <v>1.89E-2</v>
          </cell>
          <cell r="AY124">
            <v>1.89E-2</v>
          </cell>
          <cell r="AZ124">
            <v>1.89E-2</v>
          </cell>
          <cell r="BA124" t="str">
            <v>Lease</v>
          </cell>
          <cell r="BB124">
            <v>0</v>
          </cell>
          <cell r="BC124">
            <v>0</v>
          </cell>
          <cell r="BD124">
            <v>0</v>
          </cell>
          <cell r="BE124">
            <v>0</v>
          </cell>
          <cell r="BF124">
            <v>0</v>
          </cell>
        </row>
        <row r="125">
          <cell r="A125" t="str">
            <v>Kolkata 1</v>
          </cell>
          <cell r="B125" t="str">
            <v>Kolkata</v>
          </cell>
          <cell r="E125">
            <v>0</v>
          </cell>
          <cell r="F125">
            <v>0</v>
          </cell>
          <cell r="G125">
            <v>0</v>
          </cell>
          <cell r="H125">
            <v>0</v>
          </cell>
          <cell r="I125">
            <v>0</v>
          </cell>
          <cell r="J125">
            <v>0</v>
          </cell>
          <cell r="K125">
            <v>0.15</v>
          </cell>
          <cell r="L125">
            <v>0.15</v>
          </cell>
          <cell r="M125">
            <v>0.15</v>
          </cell>
          <cell r="N125">
            <v>0.15</v>
          </cell>
          <cell r="O125">
            <v>0.15</v>
          </cell>
          <cell r="P125">
            <v>0.15</v>
          </cell>
          <cell r="Q125">
            <v>0.15</v>
          </cell>
          <cell r="R125">
            <v>0.15</v>
          </cell>
          <cell r="S125">
            <v>0.15</v>
          </cell>
          <cell r="T125">
            <v>0.15</v>
          </cell>
          <cell r="U125">
            <v>0.15</v>
          </cell>
          <cell r="V125">
            <v>0.15</v>
          </cell>
          <cell r="W125">
            <v>0.49087499999999995</v>
          </cell>
          <cell r="X125">
            <v>0.49087499999999995</v>
          </cell>
          <cell r="Y125">
            <v>0.49087499999999995</v>
          </cell>
          <cell r="Z125">
            <v>0.49087499999999995</v>
          </cell>
          <cell r="AA125">
            <v>0.49087499999999995</v>
          </cell>
          <cell r="AB125">
            <v>0.49087499999999995</v>
          </cell>
          <cell r="AC125">
            <v>0.49087499999999995</v>
          </cell>
          <cell r="AD125">
            <v>0.49087499999999995</v>
          </cell>
          <cell r="AE125">
            <v>0.49087499999999995</v>
          </cell>
          <cell r="AF125">
            <v>0.49087499999999995</v>
          </cell>
          <cell r="AG125">
            <v>0.49087499999999995</v>
          </cell>
          <cell r="AH125">
            <v>0.49087499999999995</v>
          </cell>
          <cell r="AI125">
            <v>0.49087499999999995</v>
          </cell>
          <cell r="AJ125">
            <v>0.49087499999999995</v>
          </cell>
          <cell r="AK125">
            <v>0.49087499999999995</v>
          </cell>
          <cell r="AL125">
            <v>0.49087499999999995</v>
          </cell>
          <cell r="AM125">
            <v>0.49087499999999995</v>
          </cell>
          <cell r="AN125">
            <v>0.65962500000000002</v>
          </cell>
          <cell r="AO125">
            <v>0.65962500000000002</v>
          </cell>
          <cell r="AP125">
            <v>0.65962500000000002</v>
          </cell>
          <cell r="AQ125">
            <v>0.65962500000000002</v>
          </cell>
          <cell r="AR125">
            <v>0.65962500000000002</v>
          </cell>
          <cell r="AS125">
            <v>0.65962500000000002</v>
          </cell>
          <cell r="AT125">
            <v>0.65962500000000002</v>
          </cell>
          <cell r="AU125">
            <v>0.68212499999999998</v>
          </cell>
          <cell r="AV125">
            <v>0.68212499999999998</v>
          </cell>
          <cell r="AW125">
            <v>0.68212499999999998</v>
          </cell>
          <cell r="AX125">
            <v>0.68212499999999998</v>
          </cell>
          <cell r="AY125">
            <v>0.68212499999999998</v>
          </cell>
          <cell r="AZ125">
            <v>0.78337499999999993</v>
          </cell>
          <cell r="BA125" t="str">
            <v>Lease</v>
          </cell>
          <cell r="BB125">
            <v>0</v>
          </cell>
          <cell r="BC125">
            <v>0</v>
          </cell>
          <cell r="BD125">
            <v>0.44999999999999996</v>
          </cell>
          <cell r="BE125">
            <v>0.44999999999999996</v>
          </cell>
          <cell r="BF125">
            <v>0.89999999999999991</v>
          </cell>
        </row>
        <row r="126">
          <cell r="A126" t="str">
            <v>East Zone</v>
          </cell>
          <cell r="E126">
            <v>0</v>
          </cell>
          <cell r="F126">
            <v>0</v>
          </cell>
          <cell r="G126">
            <v>0</v>
          </cell>
          <cell r="H126">
            <v>0</v>
          </cell>
          <cell r="I126">
            <v>0</v>
          </cell>
          <cell r="J126">
            <v>0</v>
          </cell>
          <cell r="K126">
            <v>0.15</v>
          </cell>
          <cell r="L126">
            <v>0.15</v>
          </cell>
          <cell r="M126">
            <v>0.15</v>
          </cell>
          <cell r="N126">
            <v>0.15</v>
          </cell>
          <cell r="O126">
            <v>0.15</v>
          </cell>
          <cell r="P126">
            <v>0.15</v>
          </cell>
          <cell r="Q126">
            <v>0.15</v>
          </cell>
          <cell r="R126">
            <v>0.15</v>
          </cell>
          <cell r="S126">
            <v>0.15629999999999999</v>
          </cell>
          <cell r="T126">
            <v>0.15629999999999999</v>
          </cell>
          <cell r="U126">
            <v>0.15629999999999999</v>
          </cell>
          <cell r="V126">
            <v>0.15629999999999999</v>
          </cell>
          <cell r="W126">
            <v>0.49717499999999992</v>
          </cell>
          <cell r="X126">
            <v>0.49717499999999992</v>
          </cell>
          <cell r="Y126">
            <v>0.49717499999999992</v>
          </cell>
          <cell r="Z126">
            <v>0.49717499999999992</v>
          </cell>
          <cell r="AA126">
            <v>0.49717499999999992</v>
          </cell>
          <cell r="AB126">
            <v>0.49717499999999992</v>
          </cell>
          <cell r="AC126">
            <v>0.49717499999999992</v>
          </cell>
          <cell r="AD126">
            <v>0.49717499999999992</v>
          </cell>
          <cell r="AE126">
            <v>0.50347499999999989</v>
          </cell>
          <cell r="AF126">
            <v>0.50347499999999989</v>
          </cell>
          <cell r="AG126">
            <v>0.50347499999999989</v>
          </cell>
          <cell r="AH126">
            <v>0.50347499999999989</v>
          </cell>
          <cell r="AI126">
            <v>0.50347499999999989</v>
          </cell>
          <cell r="AJ126">
            <v>0.50347499999999989</v>
          </cell>
          <cell r="AK126">
            <v>0.50347499999999989</v>
          </cell>
          <cell r="AL126">
            <v>0.50347499999999989</v>
          </cell>
          <cell r="AM126">
            <v>0.50347499999999989</v>
          </cell>
          <cell r="AN126">
            <v>0.67222500000000007</v>
          </cell>
          <cell r="AO126">
            <v>0.67222500000000007</v>
          </cell>
          <cell r="AP126">
            <v>0.67222500000000007</v>
          </cell>
          <cell r="AQ126">
            <v>0.67852500000000004</v>
          </cell>
          <cell r="AR126">
            <v>0.67852500000000004</v>
          </cell>
          <cell r="AS126">
            <v>0.67852500000000004</v>
          </cell>
          <cell r="AT126">
            <v>0.67852500000000004</v>
          </cell>
          <cell r="AU126">
            <v>0.70102500000000001</v>
          </cell>
          <cell r="AV126">
            <v>0.70102500000000001</v>
          </cell>
          <cell r="AW126">
            <v>0.70102500000000001</v>
          </cell>
          <cell r="AX126">
            <v>0.70102500000000001</v>
          </cell>
          <cell r="AY126">
            <v>0.70102500000000001</v>
          </cell>
          <cell r="AZ126">
            <v>0.80227499999999996</v>
          </cell>
          <cell r="BA126">
            <v>0</v>
          </cell>
          <cell r="BB126">
            <v>0</v>
          </cell>
          <cell r="BC126">
            <v>0</v>
          </cell>
          <cell r="BD126">
            <v>0.44999999999999996</v>
          </cell>
          <cell r="BE126">
            <v>0.44999999999999996</v>
          </cell>
          <cell r="BF126">
            <v>0.89999999999999991</v>
          </cell>
        </row>
        <row r="127">
          <cell r="A127" t="str">
            <v>Gandhinagar 1</v>
          </cell>
          <cell r="B127" t="str">
            <v>Gandhinagar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3.0200000000000001E-2</v>
          </cell>
          <cell r="U127">
            <v>3.0200000000000001E-2</v>
          </cell>
          <cell r="V127">
            <v>3.0200000000000001E-2</v>
          </cell>
          <cell r="W127">
            <v>3.0200000000000001E-2</v>
          </cell>
          <cell r="X127">
            <v>3.0200000000000001E-2</v>
          </cell>
          <cell r="Y127">
            <v>3.0200000000000001E-2</v>
          </cell>
          <cell r="Z127">
            <v>3.0200000000000001E-2</v>
          </cell>
          <cell r="AA127">
            <v>3.0200000000000001E-2</v>
          </cell>
          <cell r="AB127">
            <v>3.0200000000000001E-2</v>
          </cell>
          <cell r="AC127">
            <v>3.0200000000000001E-2</v>
          </cell>
          <cell r="AD127">
            <v>3.0200000000000001E-2</v>
          </cell>
          <cell r="AE127">
            <v>3.0200000000000001E-2</v>
          </cell>
          <cell r="AF127">
            <v>3.0200000000000001E-2</v>
          </cell>
          <cell r="AG127">
            <v>3.0200000000000001E-2</v>
          </cell>
          <cell r="AH127">
            <v>3.0200000000000001E-2</v>
          </cell>
          <cell r="AI127">
            <v>3.0200000000000001E-2</v>
          </cell>
          <cell r="AJ127">
            <v>3.0200000000000001E-2</v>
          </cell>
          <cell r="AK127">
            <v>3.0200000000000001E-2</v>
          </cell>
          <cell r="AL127">
            <v>3.0200000000000001E-2</v>
          </cell>
          <cell r="AM127">
            <v>3.0200000000000001E-2</v>
          </cell>
          <cell r="AN127">
            <v>3.0200000000000001E-2</v>
          </cell>
          <cell r="AO127">
            <v>6.0400000000000002E-2</v>
          </cell>
          <cell r="AP127">
            <v>6.0400000000000002E-2</v>
          </cell>
          <cell r="AQ127">
            <v>6.0400000000000002E-2</v>
          </cell>
          <cell r="AR127">
            <v>6.0400000000000002E-2</v>
          </cell>
          <cell r="AS127">
            <v>6.0400000000000002E-2</v>
          </cell>
          <cell r="AT127">
            <v>6.0400000000000002E-2</v>
          </cell>
          <cell r="AU127">
            <v>6.0400000000000002E-2</v>
          </cell>
          <cell r="AV127">
            <v>6.0400000000000002E-2</v>
          </cell>
          <cell r="AW127">
            <v>6.0400000000000002E-2</v>
          </cell>
          <cell r="AX127">
            <v>6.0400000000000002E-2</v>
          </cell>
          <cell r="AY127">
            <v>6.0400000000000002E-2</v>
          </cell>
          <cell r="AZ127">
            <v>6.0400000000000002E-2</v>
          </cell>
          <cell r="BA127" t="str">
            <v>Lease</v>
          </cell>
          <cell r="BB127">
            <v>0</v>
          </cell>
          <cell r="BC127">
            <v>0</v>
          </cell>
          <cell r="BD127">
            <v>0</v>
          </cell>
          <cell r="BE127">
            <v>0</v>
          </cell>
          <cell r="BF127">
            <v>0</v>
          </cell>
        </row>
        <row r="128">
          <cell r="A128" t="str">
            <v>Nagpur 1</v>
          </cell>
          <cell r="B128" t="str">
            <v>Nagpur</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9.1999999999999998E-3</v>
          </cell>
          <cell r="V128">
            <v>9.1999999999999998E-3</v>
          </cell>
          <cell r="W128">
            <v>9.1999999999999998E-3</v>
          </cell>
          <cell r="X128">
            <v>9.1999999999999998E-3</v>
          </cell>
          <cell r="Y128">
            <v>9.1999999999999998E-3</v>
          </cell>
          <cell r="Z128">
            <v>9.1999999999999998E-3</v>
          </cell>
          <cell r="AA128">
            <v>9.1999999999999998E-3</v>
          </cell>
          <cell r="AB128">
            <v>9.1999999999999998E-3</v>
          </cell>
          <cell r="AC128">
            <v>9.1999999999999998E-3</v>
          </cell>
          <cell r="AD128">
            <v>9.1999999999999998E-3</v>
          </cell>
          <cell r="AE128">
            <v>9.1999999999999998E-3</v>
          </cell>
          <cell r="AF128">
            <v>9.1999999999999998E-3</v>
          </cell>
          <cell r="AG128">
            <v>1.84E-2</v>
          </cell>
          <cell r="AH128">
            <v>1.84E-2</v>
          </cell>
          <cell r="AI128">
            <v>1.84E-2</v>
          </cell>
          <cell r="AJ128">
            <v>1.84E-2</v>
          </cell>
          <cell r="AK128">
            <v>1.84E-2</v>
          </cell>
          <cell r="AL128">
            <v>1.84E-2</v>
          </cell>
          <cell r="AM128">
            <v>1.84E-2</v>
          </cell>
          <cell r="AN128">
            <v>1.84E-2</v>
          </cell>
          <cell r="AO128">
            <v>1.84E-2</v>
          </cell>
          <cell r="AP128">
            <v>1.84E-2</v>
          </cell>
          <cell r="AQ128">
            <v>1.84E-2</v>
          </cell>
          <cell r="AR128">
            <v>1.84E-2</v>
          </cell>
          <cell r="AS128">
            <v>2.76E-2</v>
          </cell>
          <cell r="AT128">
            <v>2.76E-2</v>
          </cell>
          <cell r="AU128">
            <v>2.76E-2</v>
          </cell>
          <cell r="AV128">
            <v>2.76E-2</v>
          </cell>
          <cell r="AW128">
            <v>2.76E-2</v>
          </cell>
          <cell r="AX128">
            <v>2.76E-2</v>
          </cell>
          <cell r="AY128">
            <v>2.76E-2</v>
          </cell>
          <cell r="AZ128">
            <v>2.76E-2</v>
          </cell>
          <cell r="BA128" t="str">
            <v>Lease</v>
          </cell>
          <cell r="BB128">
            <v>0</v>
          </cell>
          <cell r="BC128">
            <v>0</v>
          </cell>
          <cell r="BD128">
            <v>0</v>
          </cell>
          <cell r="BE128">
            <v>0</v>
          </cell>
          <cell r="BF128">
            <v>0</v>
          </cell>
        </row>
        <row r="129">
          <cell r="A129" t="str">
            <v>Pune 1</v>
          </cell>
          <cell r="B129" t="str">
            <v>Pune</v>
          </cell>
          <cell r="E129">
            <v>0</v>
          </cell>
          <cell r="F129">
            <v>0</v>
          </cell>
          <cell r="G129">
            <v>0</v>
          </cell>
          <cell r="H129">
            <v>7.6191177584999992E-2</v>
          </cell>
          <cell r="I129">
            <v>7.6191177584999992E-2</v>
          </cell>
          <cell r="J129">
            <v>7.6191177584999992E-2</v>
          </cell>
          <cell r="K129">
            <v>7.6191177584999992E-2</v>
          </cell>
          <cell r="L129">
            <v>7.6191177584999992E-2</v>
          </cell>
          <cell r="M129">
            <v>7.6191177584999992E-2</v>
          </cell>
          <cell r="N129">
            <v>7.6191177584999992E-2</v>
          </cell>
          <cell r="O129">
            <v>7.6191177584999992E-2</v>
          </cell>
          <cell r="P129">
            <v>7.6191177584999992E-2</v>
          </cell>
          <cell r="Q129">
            <v>7.6191177584999992E-2</v>
          </cell>
          <cell r="R129">
            <v>7.6191177584999992E-2</v>
          </cell>
          <cell r="S129">
            <v>0.14918664310499999</v>
          </cell>
          <cell r="T129">
            <v>0.14918664310499999</v>
          </cell>
          <cell r="U129">
            <v>0.23127989072249999</v>
          </cell>
          <cell r="V129">
            <v>0.23127989072249999</v>
          </cell>
          <cell r="W129">
            <v>0.23127989072249999</v>
          </cell>
          <cell r="X129">
            <v>0.23127989072249999</v>
          </cell>
          <cell r="Y129">
            <v>0.32512476866249995</v>
          </cell>
          <cell r="Z129">
            <v>0.32512476866249995</v>
          </cell>
          <cell r="AA129">
            <v>0.42258068195249998</v>
          </cell>
          <cell r="AB129">
            <v>0.42258068195249998</v>
          </cell>
          <cell r="AC129">
            <v>0.42258068195249998</v>
          </cell>
          <cell r="AD129">
            <v>0.42258068195249998</v>
          </cell>
          <cell r="AE129">
            <v>0.42258068195249998</v>
          </cell>
          <cell r="AF129">
            <v>0.42258068195249998</v>
          </cell>
          <cell r="AG129">
            <v>0.42258068195249998</v>
          </cell>
          <cell r="AH129">
            <v>0.42258068195249998</v>
          </cell>
          <cell r="AI129">
            <v>0.42258068195249998</v>
          </cell>
          <cell r="AJ129">
            <v>0.42258068195249998</v>
          </cell>
          <cell r="AK129">
            <v>0.42258068195249998</v>
          </cell>
          <cell r="AL129">
            <v>0.42258068195249998</v>
          </cell>
          <cell r="AM129">
            <v>0.42258068195249998</v>
          </cell>
          <cell r="AN129">
            <v>0.42258068195249998</v>
          </cell>
          <cell r="AO129">
            <v>0.42258068195249998</v>
          </cell>
          <cell r="AP129">
            <v>0.42258068195249998</v>
          </cell>
          <cell r="AQ129">
            <v>0.42258068195249998</v>
          </cell>
          <cell r="AR129">
            <v>0.42258068195249998</v>
          </cell>
          <cell r="AS129">
            <v>0.42258068195249998</v>
          </cell>
          <cell r="AT129">
            <v>0.42258068195249998</v>
          </cell>
          <cell r="AU129">
            <v>0.42258068195249998</v>
          </cell>
          <cell r="AV129">
            <v>0.42258068195249998</v>
          </cell>
          <cell r="AW129">
            <v>0.42258068195249998</v>
          </cell>
          <cell r="AX129">
            <v>0.42258068195249998</v>
          </cell>
          <cell r="AY129">
            <v>0.42258068195249998</v>
          </cell>
          <cell r="AZ129">
            <v>0.42258068195249998</v>
          </cell>
          <cell r="BA129" t="str">
            <v>Lease</v>
          </cell>
          <cell r="BB129">
            <v>0</v>
          </cell>
          <cell r="BC129">
            <v>0.22857353275499998</v>
          </cell>
          <cell r="BD129">
            <v>0.22857353275499998</v>
          </cell>
          <cell r="BE129">
            <v>0.22857353275499998</v>
          </cell>
          <cell r="BF129">
            <v>0.68572059826499987</v>
          </cell>
        </row>
        <row r="130">
          <cell r="A130" t="str">
            <v>Lohegaon  1</v>
          </cell>
          <cell r="B130" t="str">
            <v>Pune</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t="str">
            <v>Lease</v>
          </cell>
          <cell r="BB130">
            <v>0</v>
          </cell>
          <cell r="BC130">
            <v>0</v>
          </cell>
          <cell r="BD130">
            <v>0</v>
          </cell>
          <cell r="BE130">
            <v>0</v>
          </cell>
          <cell r="BF130">
            <v>0</v>
          </cell>
        </row>
        <row r="131">
          <cell r="A131" t="str">
            <v>Tathewade 1</v>
          </cell>
          <cell r="B131" t="str">
            <v>Pune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t="str">
            <v>Lease</v>
          </cell>
          <cell r="BB131">
            <v>0</v>
          </cell>
          <cell r="BC131">
            <v>0</v>
          </cell>
          <cell r="BD131">
            <v>0</v>
          </cell>
          <cell r="BE131">
            <v>0</v>
          </cell>
          <cell r="BF131">
            <v>0</v>
          </cell>
        </row>
        <row r="132">
          <cell r="A132" t="str">
            <v>Muland 1</v>
          </cell>
          <cell r="B132" t="str">
            <v>Mumbai</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cell r="AV132">
            <v>0.15</v>
          </cell>
          <cell r="AW132">
            <v>0.15</v>
          </cell>
          <cell r="AX132">
            <v>0.15</v>
          </cell>
          <cell r="AY132">
            <v>0.15</v>
          </cell>
          <cell r="AZ132">
            <v>0.15</v>
          </cell>
          <cell r="BA132" t="str">
            <v>Lease</v>
          </cell>
          <cell r="BB132">
            <v>0</v>
          </cell>
          <cell r="BC132">
            <v>0</v>
          </cell>
          <cell r="BD132">
            <v>0</v>
          </cell>
          <cell r="BE132">
            <v>0</v>
          </cell>
          <cell r="BF132">
            <v>0</v>
          </cell>
        </row>
        <row r="133">
          <cell r="A133" t="str">
            <v>NTC 1</v>
          </cell>
          <cell r="B133" t="str">
            <v>Mumbai</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1.3303155</v>
          </cell>
          <cell r="Z133">
            <v>1.3303155</v>
          </cell>
          <cell r="AA133">
            <v>1.3303155</v>
          </cell>
          <cell r="AB133">
            <v>1.3303155</v>
          </cell>
          <cell r="AC133">
            <v>1.3303155</v>
          </cell>
          <cell r="AD133">
            <v>1.3303155</v>
          </cell>
          <cell r="AE133">
            <v>1.3303155</v>
          </cell>
          <cell r="AF133">
            <v>1.3303155</v>
          </cell>
          <cell r="AG133">
            <v>1.3303155</v>
          </cell>
          <cell r="AH133">
            <v>1.3303155</v>
          </cell>
          <cell r="AI133">
            <v>1.3303155</v>
          </cell>
          <cell r="AJ133">
            <v>1.3303155</v>
          </cell>
          <cell r="AK133">
            <v>1.3303155</v>
          </cell>
          <cell r="AL133">
            <v>1.3303155</v>
          </cell>
          <cell r="AM133">
            <v>1.3303155</v>
          </cell>
          <cell r="AN133">
            <v>1.3303155</v>
          </cell>
          <cell r="AO133">
            <v>1.3303155</v>
          </cell>
          <cell r="AP133">
            <v>1.3303155</v>
          </cell>
          <cell r="AQ133">
            <v>1.3303155</v>
          </cell>
          <cell r="AR133">
            <v>1.3303155</v>
          </cell>
          <cell r="AS133">
            <v>1.3303155</v>
          </cell>
          <cell r="AT133">
            <v>1.3303155</v>
          </cell>
          <cell r="AU133">
            <v>1.3303155</v>
          </cell>
          <cell r="AV133">
            <v>1.3303155</v>
          </cell>
          <cell r="AW133">
            <v>1.3303155</v>
          </cell>
          <cell r="AX133">
            <v>1.3303155</v>
          </cell>
          <cell r="AY133">
            <v>1.3303155</v>
          </cell>
          <cell r="AZ133">
            <v>1.3303155</v>
          </cell>
          <cell r="BA133" t="str">
            <v>Lease</v>
          </cell>
          <cell r="BB133">
            <v>0</v>
          </cell>
          <cell r="BC133">
            <v>0</v>
          </cell>
          <cell r="BD133">
            <v>0</v>
          </cell>
          <cell r="BE133">
            <v>0</v>
          </cell>
          <cell r="BF133">
            <v>0</v>
          </cell>
        </row>
        <row r="134">
          <cell r="A134" t="str">
            <v>West Zone</v>
          </cell>
          <cell r="E134">
            <v>0</v>
          </cell>
          <cell r="F134">
            <v>0</v>
          </cell>
          <cell r="G134">
            <v>0</v>
          </cell>
          <cell r="H134">
            <v>7.6191177584999992E-2</v>
          </cell>
          <cell r="I134">
            <v>7.6191177584999992E-2</v>
          </cell>
          <cell r="J134">
            <v>7.6191177584999992E-2</v>
          </cell>
          <cell r="K134">
            <v>7.6191177584999992E-2</v>
          </cell>
          <cell r="L134">
            <v>7.6191177584999992E-2</v>
          </cell>
          <cell r="M134">
            <v>7.6191177584999992E-2</v>
          </cell>
          <cell r="N134">
            <v>7.6191177584999992E-2</v>
          </cell>
          <cell r="O134">
            <v>7.6191177584999992E-2</v>
          </cell>
          <cell r="P134">
            <v>7.6191177584999992E-2</v>
          </cell>
          <cell r="Q134">
            <v>7.6191177584999992E-2</v>
          </cell>
          <cell r="R134">
            <v>7.6191177584999992E-2</v>
          </cell>
          <cell r="S134">
            <v>0.14918664310499999</v>
          </cell>
          <cell r="T134">
            <v>0.17938664310499999</v>
          </cell>
          <cell r="U134">
            <v>0.27067989072249998</v>
          </cell>
          <cell r="V134">
            <v>0.27067989072249998</v>
          </cell>
          <cell r="W134">
            <v>0.27067989072249998</v>
          </cell>
          <cell r="X134">
            <v>0.27067989072249998</v>
          </cell>
          <cell r="Y134">
            <v>1.6948402686624999</v>
          </cell>
          <cell r="Z134">
            <v>1.6948402686624999</v>
          </cell>
          <cell r="AA134">
            <v>1.7922961819525001</v>
          </cell>
          <cell r="AB134">
            <v>1.7922961819525001</v>
          </cell>
          <cell r="AC134">
            <v>1.7922961819525001</v>
          </cell>
          <cell r="AD134">
            <v>1.7922961819525001</v>
          </cell>
          <cell r="AE134">
            <v>1.7922961819525001</v>
          </cell>
          <cell r="AF134">
            <v>1.7922961819525001</v>
          </cell>
          <cell r="AG134">
            <v>1.8014961819524999</v>
          </cell>
          <cell r="AH134">
            <v>1.8014961819524999</v>
          </cell>
          <cell r="AI134">
            <v>1.8014961819524999</v>
          </cell>
          <cell r="AJ134">
            <v>1.8014961819524999</v>
          </cell>
          <cell r="AK134">
            <v>1.8014961819524999</v>
          </cell>
          <cell r="AL134">
            <v>1.8014961819524999</v>
          </cell>
          <cell r="AM134">
            <v>1.8014961819524999</v>
          </cell>
          <cell r="AN134">
            <v>1.8014961819524999</v>
          </cell>
          <cell r="AO134">
            <v>1.8316961819524999</v>
          </cell>
          <cell r="AP134">
            <v>1.8316961819524999</v>
          </cell>
          <cell r="AQ134">
            <v>1.8316961819524999</v>
          </cell>
          <cell r="AR134">
            <v>1.8316961819524999</v>
          </cell>
          <cell r="AS134">
            <v>1.8408961819525</v>
          </cell>
          <cell r="AT134">
            <v>1.8408961819525</v>
          </cell>
          <cell r="AU134">
            <v>1.9908961819525</v>
          </cell>
          <cell r="AV134">
            <v>1.9908961819525</v>
          </cell>
          <cell r="AW134">
            <v>1.9908961819525</v>
          </cell>
          <cell r="AX134">
            <v>1.9908961819525</v>
          </cell>
          <cell r="AY134">
            <v>1.9908961819525</v>
          </cell>
          <cell r="AZ134">
            <v>1.9908961819525</v>
          </cell>
          <cell r="BA134" t="str">
            <v>Lease</v>
          </cell>
          <cell r="BB134">
            <v>0</v>
          </cell>
          <cell r="BC134">
            <v>0.22857353275499998</v>
          </cell>
          <cell r="BD134">
            <v>0.22857353275499998</v>
          </cell>
          <cell r="BE134">
            <v>0.22857353275499998</v>
          </cell>
          <cell r="BF134">
            <v>0.68572059826499987</v>
          </cell>
        </row>
        <row r="135">
          <cell r="A135" t="str">
            <v>Chennai 1A,AB,AC</v>
          </cell>
          <cell r="B135" t="str">
            <v>Chennai</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t="str">
            <v>Sale</v>
          </cell>
          <cell r="BB135">
            <v>0</v>
          </cell>
          <cell r="BC135">
            <v>0</v>
          </cell>
          <cell r="BD135">
            <v>0</v>
          </cell>
          <cell r="BE135">
            <v>0</v>
          </cell>
          <cell r="BF135">
            <v>0</v>
          </cell>
        </row>
        <row r="136">
          <cell r="A136" t="str">
            <v>Chennai 5,7,10</v>
          </cell>
          <cell r="B136" t="str">
            <v>Chennai</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t="str">
            <v>Sale</v>
          </cell>
          <cell r="BB136">
            <v>0</v>
          </cell>
          <cell r="BC136">
            <v>0</v>
          </cell>
          <cell r="BD136">
            <v>0</v>
          </cell>
          <cell r="BE136">
            <v>0</v>
          </cell>
          <cell r="BF136">
            <v>0</v>
          </cell>
        </row>
        <row r="137">
          <cell r="A137" t="str">
            <v>Chennai 3,4,6.9A,9B</v>
          </cell>
          <cell r="B137" t="str">
            <v>Chennai</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t="str">
            <v>Sale</v>
          </cell>
          <cell r="BB137">
            <v>0</v>
          </cell>
          <cell r="BC137">
            <v>0</v>
          </cell>
          <cell r="BD137">
            <v>0</v>
          </cell>
          <cell r="BE137">
            <v>0</v>
          </cell>
          <cell r="BF137">
            <v>0</v>
          </cell>
        </row>
        <row r="138">
          <cell r="A138" t="str">
            <v>Chennai 8</v>
          </cell>
          <cell r="B138" t="str">
            <v>Chennai</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t="str">
            <v>Sale</v>
          </cell>
          <cell r="BB138">
            <v>0</v>
          </cell>
          <cell r="BC138">
            <v>0</v>
          </cell>
          <cell r="BD138">
            <v>0</v>
          </cell>
          <cell r="BE138">
            <v>0</v>
          </cell>
          <cell r="BF138">
            <v>0</v>
          </cell>
        </row>
        <row r="139">
          <cell r="A139" t="str">
            <v>Tidal Park 1</v>
          </cell>
          <cell r="B139" t="str">
            <v>Tidal Park</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0.27000011250000006</v>
          </cell>
          <cell r="AS139">
            <v>0.27000011250000006</v>
          </cell>
          <cell r="AT139">
            <v>0.27000011250000006</v>
          </cell>
          <cell r="AU139">
            <v>0.27000011250000006</v>
          </cell>
          <cell r="AV139">
            <v>0.27000011250000006</v>
          </cell>
          <cell r="AW139">
            <v>0.27000011250000006</v>
          </cell>
          <cell r="AX139">
            <v>0.27000011250000006</v>
          </cell>
          <cell r="AY139">
            <v>0.27000011250000006</v>
          </cell>
          <cell r="AZ139">
            <v>0.27000011250000006</v>
          </cell>
          <cell r="BA139" t="str">
            <v>Lease</v>
          </cell>
          <cell r="BB139">
            <v>0</v>
          </cell>
          <cell r="BC139">
            <v>0</v>
          </cell>
          <cell r="BD139">
            <v>0</v>
          </cell>
          <cell r="BE139">
            <v>0</v>
          </cell>
          <cell r="BF139">
            <v>0</v>
          </cell>
        </row>
        <row r="140">
          <cell r="A140" t="str">
            <v>Kokapet 1</v>
          </cell>
          <cell r="B140" t="str">
            <v>Rai Durg</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t="str">
            <v>Lease</v>
          </cell>
          <cell r="BB140">
            <v>0</v>
          </cell>
          <cell r="BC140">
            <v>0</v>
          </cell>
          <cell r="BD140">
            <v>0</v>
          </cell>
          <cell r="BE140">
            <v>0</v>
          </cell>
          <cell r="BF140">
            <v>0</v>
          </cell>
        </row>
        <row r="141">
          <cell r="A141" t="str">
            <v>Hyderabad 2</v>
          </cell>
          <cell r="B141" t="str">
            <v>Hyderabad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t="str">
            <v>Sale</v>
          </cell>
          <cell r="BB141">
            <v>0</v>
          </cell>
          <cell r="BC141">
            <v>0</v>
          </cell>
          <cell r="BD141">
            <v>0</v>
          </cell>
          <cell r="BE141">
            <v>0</v>
          </cell>
          <cell r="BF141">
            <v>0</v>
          </cell>
        </row>
        <row r="142">
          <cell r="A142" t="str">
            <v>Hyderabad 1,3</v>
          </cell>
          <cell r="B142" t="str">
            <v>Hyderabad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t="str">
            <v>Sale</v>
          </cell>
          <cell r="BB142">
            <v>0</v>
          </cell>
          <cell r="BC142">
            <v>0</v>
          </cell>
          <cell r="BD142">
            <v>0</v>
          </cell>
          <cell r="BE142">
            <v>0</v>
          </cell>
          <cell r="BF142">
            <v>0</v>
          </cell>
        </row>
        <row r="143">
          <cell r="A143">
            <v>0</v>
          </cell>
          <cell r="B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row>
        <row r="144">
          <cell r="A144" t="str">
            <v>South Zone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0.27000011250000006</v>
          </cell>
          <cell r="AS144">
            <v>0.27000011250000006</v>
          </cell>
          <cell r="AT144">
            <v>0.27000011250000006</v>
          </cell>
          <cell r="AU144">
            <v>0.27000011250000006</v>
          </cell>
          <cell r="AV144">
            <v>0.27000011250000006</v>
          </cell>
          <cell r="AW144">
            <v>0.27000011250000006</v>
          </cell>
          <cell r="AX144">
            <v>0.27000011250000006</v>
          </cell>
          <cell r="AY144">
            <v>0.27000011250000006</v>
          </cell>
          <cell r="AZ144">
            <v>0.27000011250000006</v>
          </cell>
          <cell r="BA144">
            <v>0</v>
          </cell>
          <cell r="BB144">
            <v>0</v>
          </cell>
          <cell r="BC144">
            <v>0</v>
          </cell>
          <cell r="BD144">
            <v>0</v>
          </cell>
          <cell r="BE144">
            <v>0</v>
          </cell>
          <cell r="BF144">
            <v>0</v>
          </cell>
        </row>
        <row r="145">
          <cell r="A145" t="str">
            <v>Commercial offices 1</v>
          </cell>
          <cell r="B145" t="str">
            <v>Gurgaon</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0.05</v>
          </cell>
          <cell r="AX145">
            <v>0.05</v>
          </cell>
          <cell r="AY145">
            <v>0.05</v>
          </cell>
          <cell r="AZ145">
            <v>0.05</v>
          </cell>
          <cell r="BA145" t="str">
            <v>Lease</v>
          </cell>
          <cell r="BB145">
            <v>0</v>
          </cell>
          <cell r="BC145">
            <v>0</v>
          </cell>
          <cell r="BD145">
            <v>0</v>
          </cell>
          <cell r="BE145">
            <v>0</v>
          </cell>
          <cell r="BF145">
            <v>0</v>
          </cell>
        </row>
        <row r="146">
          <cell r="A146" t="str">
            <v>Gurgaon W block,Bulding 14</v>
          </cell>
          <cell r="B146" t="str">
            <v>Gurgaon</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t="str">
            <v>Sale</v>
          </cell>
          <cell r="BB146">
            <v>0</v>
          </cell>
          <cell r="BC146">
            <v>0</v>
          </cell>
          <cell r="BD146">
            <v>0</v>
          </cell>
          <cell r="BE146">
            <v>0</v>
          </cell>
          <cell r="BF146">
            <v>0</v>
          </cell>
        </row>
        <row r="147">
          <cell r="A147" t="str">
            <v>Gurgaon Non Sez</v>
          </cell>
          <cell r="B147" t="str">
            <v>Gurgaon</v>
          </cell>
          <cell r="E147">
            <v>0</v>
          </cell>
          <cell r="F147">
            <v>0.188388</v>
          </cell>
          <cell r="G147">
            <v>0.188388</v>
          </cell>
          <cell r="H147">
            <v>0.188388</v>
          </cell>
          <cell r="I147">
            <v>0.188388</v>
          </cell>
          <cell r="J147">
            <v>0.188388</v>
          </cell>
          <cell r="K147">
            <v>0.55459750000000008</v>
          </cell>
          <cell r="L147">
            <v>0.69034200000000001</v>
          </cell>
          <cell r="M147">
            <v>0.69034200000000001</v>
          </cell>
          <cell r="N147">
            <v>1.0686020000000001</v>
          </cell>
          <cell r="O147">
            <v>1.0686020000000001</v>
          </cell>
          <cell r="P147">
            <v>1.0686020000000001</v>
          </cell>
          <cell r="Q147">
            <v>1.0686020000000001</v>
          </cell>
          <cell r="R147">
            <v>1.266202</v>
          </cell>
          <cell r="S147">
            <v>1.266202</v>
          </cell>
          <cell r="T147">
            <v>1.266202</v>
          </cell>
          <cell r="U147">
            <v>1.266202</v>
          </cell>
          <cell r="V147">
            <v>1.266202</v>
          </cell>
          <cell r="W147">
            <v>1.3984203387527827</v>
          </cell>
          <cell r="X147">
            <v>1.3984203387527827</v>
          </cell>
          <cell r="Y147">
            <v>1.7932094614316778</v>
          </cell>
          <cell r="Z147">
            <v>1.7932094614316778</v>
          </cell>
          <cell r="AA147">
            <v>1.9304357836573107</v>
          </cell>
          <cell r="AB147">
            <v>2.0208983640958849</v>
          </cell>
          <cell r="AC147">
            <v>2.0208983640958849</v>
          </cell>
          <cell r="AD147">
            <v>2.1470181468644576</v>
          </cell>
          <cell r="AE147">
            <v>2.1470181468644576</v>
          </cell>
          <cell r="AF147">
            <v>2.1582682501394213</v>
          </cell>
          <cell r="AG147">
            <v>2.1582682501394213</v>
          </cell>
          <cell r="AH147">
            <v>2.1582682501394213</v>
          </cell>
          <cell r="AI147">
            <v>2.1582682501394213</v>
          </cell>
          <cell r="AJ147">
            <v>2.1582682501394213</v>
          </cell>
          <cell r="AK147">
            <v>2.4096609501394211</v>
          </cell>
          <cell r="AL147">
            <v>2.724660950139421</v>
          </cell>
          <cell r="AM147">
            <v>2.724660950139421</v>
          </cell>
          <cell r="AN147">
            <v>2.724660950139421</v>
          </cell>
          <cell r="AO147">
            <v>2.724660950139421</v>
          </cell>
          <cell r="AP147">
            <v>2.724660950139421</v>
          </cell>
          <cell r="AQ147">
            <v>2.724660950139421</v>
          </cell>
          <cell r="AR147">
            <v>2.724660950139421</v>
          </cell>
          <cell r="AS147">
            <v>2.724660950139421</v>
          </cell>
          <cell r="AT147">
            <v>2.724660950139421</v>
          </cell>
          <cell r="AU147">
            <v>2.724660950139421</v>
          </cell>
          <cell r="AV147">
            <v>2.724660950139421</v>
          </cell>
          <cell r="AW147">
            <v>2.9246609501394212</v>
          </cell>
          <cell r="AX147">
            <v>2.9246609501394212</v>
          </cell>
          <cell r="AY147">
            <v>2.9246609501394212</v>
          </cell>
          <cell r="AZ147">
            <v>2.9246609501394212</v>
          </cell>
          <cell r="BA147" t="str">
            <v>Lease</v>
          </cell>
          <cell r="BB147">
            <v>0.376776</v>
          </cell>
          <cell r="BC147">
            <v>0.565164</v>
          </cell>
          <cell r="BD147">
            <v>1.9352815000000001</v>
          </cell>
          <cell r="BE147">
            <v>3.2058059999999999</v>
          </cell>
          <cell r="BF147">
            <v>6.0830275</v>
          </cell>
        </row>
        <row r="148">
          <cell r="A148" t="str">
            <v>Gurgaon Cyber 5-9,15,16</v>
          </cell>
          <cell r="B148" t="str">
            <v>Gurgaon</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t="str">
            <v>Sale</v>
          </cell>
          <cell r="BB148">
            <v>0</v>
          </cell>
          <cell r="BC148">
            <v>0</v>
          </cell>
          <cell r="BD148">
            <v>0</v>
          </cell>
          <cell r="BE148">
            <v>0</v>
          </cell>
          <cell r="BF148">
            <v>0</v>
          </cell>
        </row>
        <row r="149">
          <cell r="A149" t="str">
            <v>Gurgaon 1</v>
          </cell>
          <cell r="B149" t="str">
            <v>Gurgaon Non Sez</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t="str">
            <v>Lease</v>
          </cell>
          <cell r="BB149">
            <v>0</v>
          </cell>
          <cell r="BC149">
            <v>0</v>
          </cell>
          <cell r="BD149">
            <v>0</v>
          </cell>
          <cell r="BE149">
            <v>0</v>
          </cell>
          <cell r="BF149">
            <v>0</v>
          </cell>
        </row>
        <row r="150">
          <cell r="A150" t="str">
            <v>Noida, CSC 1</v>
          </cell>
          <cell r="B150" t="str">
            <v>Noida, CSC</v>
          </cell>
          <cell r="E150">
            <v>0.14657028987999998</v>
          </cell>
          <cell r="F150">
            <v>0.14657028987999998</v>
          </cell>
          <cell r="G150">
            <v>0.14657028987999998</v>
          </cell>
          <cell r="H150">
            <v>0.14657028987999998</v>
          </cell>
          <cell r="I150">
            <v>0.14657028987999998</v>
          </cell>
          <cell r="J150">
            <v>0.25942866363999995</v>
          </cell>
          <cell r="K150">
            <v>0.26326988859999995</v>
          </cell>
          <cell r="L150">
            <v>0.26326988859999995</v>
          </cell>
          <cell r="M150">
            <v>0.26326988859999995</v>
          </cell>
          <cell r="N150">
            <v>0.37642244943999992</v>
          </cell>
          <cell r="O150">
            <v>0.37642244943999992</v>
          </cell>
          <cell r="P150">
            <v>0.37642244943999992</v>
          </cell>
          <cell r="Q150">
            <v>0.37642244943999992</v>
          </cell>
          <cell r="R150">
            <v>0.37642244943999992</v>
          </cell>
          <cell r="S150">
            <v>0.37642244943999992</v>
          </cell>
          <cell r="T150">
            <v>0.37642244943999992</v>
          </cell>
          <cell r="U150">
            <v>0.37642244943999992</v>
          </cell>
          <cell r="V150">
            <v>0.37642244943999992</v>
          </cell>
          <cell r="W150">
            <v>0.37642244943999992</v>
          </cell>
          <cell r="X150">
            <v>0.37642244943999992</v>
          </cell>
          <cell r="Y150">
            <v>0.37642244943999992</v>
          </cell>
          <cell r="Z150">
            <v>0.37642244943999992</v>
          </cell>
          <cell r="AA150">
            <v>0.37642244943999992</v>
          </cell>
          <cell r="AB150">
            <v>0.37642244943999992</v>
          </cell>
          <cell r="AC150">
            <v>0.37642244943999992</v>
          </cell>
          <cell r="AD150">
            <v>0.37642244943999992</v>
          </cell>
          <cell r="AE150">
            <v>0.37642244943999992</v>
          </cell>
          <cell r="AF150">
            <v>0.37642244943999992</v>
          </cell>
          <cell r="AG150">
            <v>0.37642244943999992</v>
          </cell>
          <cell r="AH150">
            <v>0.37642244943999992</v>
          </cell>
          <cell r="AI150">
            <v>0.37642244943999992</v>
          </cell>
          <cell r="AJ150">
            <v>0.37642244943999992</v>
          </cell>
          <cell r="AK150">
            <v>0.37642244943999992</v>
          </cell>
          <cell r="AL150">
            <v>0.37642244943999992</v>
          </cell>
          <cell r="AM150">
            <v>0.37642244943999992</v>
          </cell>
          <cell r="AN150">
            <v>0.37642244943999992</v>
          </cell>
          <cell r="AO150">
            <v>0.37642244943999992</v>
          </cell>
          <cell r="AP150">
            <v>0.37642244943999992</v>
          </cell>
          <cell r="AQ150">
            <v>0.37642244943999992</v>
          </cell>
          <cell r="AR150">
            <v>0.37642244943999992</v>
          </cell>
          <cell r="AS150">
            <v>0.37642244943999992</v>
          </cell>
          <cell r="AT150">
            <v>0.37642244943999992</v>
          </cell>
          <cell r="AU150">
            <v>0.37642244943999992</v>
          </cell>
          <cell r="AV150">
            <v>0.37642244943999992</v>
          </cell>
          <cell r="AW150">
            <v>0.37642244943999992</v>
          </cell>
          <cell r="AX150">
            <v>0.37642244943999992</v>
          </cell>
          <cell r="AY150">
            <v>0.37642244943999992</v>
          </cell>
          <cell r="AZ150">
            <v>0.37642244943999992</v>
          </cell>
          <cell r="BA150" t="str">
            <v>Lease</v>
          </cell>
          <cell r="BB150">
            <v>0.43971086963999995</v>
          </cell>
          <cell r="BC150">
            <v>0.55256924339999991</v>
          </cell>
          <cell r="BD150">
            <v>0.78980966579999978</v>
          </cell>
          <cell r="BE150">
            <v>1.1292673483199998</v>
          </cell>
          <cell r="BF150">
            <v>2.9113571271599996</v>
          </cell>
        </row>
        <row r="151">
          <cell r="A151" t="str">
            <v>Noida, Sector 143 1</v>
          </cell>
          <cell r="B151" t="str">
            <v>Noida, Sector 143</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0.16875000000000001</v>
          </cell>
          <cell r="AL151">
            <v>0.16875000000000001</v>
          </cell>
          <cell r="AM151">
            <v>0.16875000000000001</v>
          </cell>
          <cell r="AN151">
            <v>0.16875000000000001</v>
          </cell>
          <cell r="AO151">
            <v>0.16875000000000001</v>
          </cell>
          <cell r="AP151">
            <v>0.16875000000000001</v>
          </cell>
          <cell r="AQ151">
            <v>0.16875000000000001</v>
          </cell>
          <cell r="AR151">
            <v>0.16875000000000001</v>
          </cell>
          <cell r="AS151">
            <v>0.16875000000000001</v>
          </cell>
          <cell r="AT151">
            <v>0.16875000000000001</v>
          </cell>
          <cell r="AU151">
            <v>0.16875000000000001</v>
          </cell>
          <cell r="AV151">
            <v>0.16875000000000001</v>
          </cell>
          <cell r="AW151">
            <v>0.33750000000000002</v>
          </cell>
          <cell r="AX151">
            <v>0.33750000000000002</v>
          </cell>
          <cell r="AY151">
            <v>0.33750000000000002</v>
          </cell>
          <cell r="AZ151">
            <v>0.33750000000000002</v>
          </cell>
          <cell r="BA151" t="str">
            <v>Lease</v>
          </cell>
          <cell r="BB151">
            <v>0</v>
          </cell>
          <cell r="BC151">
            <v>0</v>
          </cell>
          <cell r="BD151">
            <v>0</v>
          </cell>
          <cell r="BE151">
            <v>0</v>
          </cell>
          <cell r="BF151">
            <v>0</v>
          </cell>
        </row>
        <row r="152">
          <cell r="A152" t="str">
            <v>Silokhera A1A2A3,B1,B2,B3</v>
          </cell>
          <cell r="B152" t="str">
            <v>Silokhera</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t="str">
            <v>Sale</v>
          </cell>
          <cell r="BB152">
            <v>0</v>
          </cell>
          <cell r="BC152">
            <v>0</v>
          </cell>
          <cell r="BD152">
            <v>0</v>
          </cell>
          <cell r="BE152">
            <v>0</v>
          </cell>
          <cell r="BF152">
            <v>0</v>
          </cell>
        </row>
        <row r="153">
          <cell r="A153" t="str">
            <v>Sonepat 1</v>
          </cell>
          <cell r="B153" t="str">
            <v>Sonepat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0.03</v>
          </cell>
          <cell r="S153">
            <v>0.03</v>
          </cell>
          <cell r="T153">
            <v>0.03</v>
          </cell>
          <cell r="U153">
            <v>0.03</v>
          </cell>
          <cell r="V153">
            <v>0.03</v>
          </cell>
          <cell r="W153">
            <v>0.03</v>
          </cell>
          <cell r="X153">
            <v>0.03</v>
          </cell>
          <cell r="Y153">
            <v>0.03</v>
          </cell>
          <cell r="Z153">
            <v>0.03</v>
          </cell>
          <cell r="AA153">
            <v>0.03</v>
          </cell>
          <cell r="AB153">
            <v>0.03</v>
          </cell>
          <cell r="AC153">
            <v>0.03</v>
          </cell>
          <cell r="AD153">
            <v>0.03</v>
          </cell>
          <cell r="AE153">
            <v>0.03</v>
          </cell>
          <cell r="AF153">
            <v>0.03</v>
          </cell>
          <cell r="AG153">
            <v>0.03</v>
          </cell>
          <cell r="AH153">
            <v>0.03</v>
          </cell>
          <cell r="AI153">
            <v>0.03</v>
          </cell>
          <cell r="AJ153">
            <v>0.03</v>
          </cell>
          <cell r="AK153">
            <v>0.03</v>
          </cell>
          <cell r="AL153">
            <v>0.03</v>
          </cell>
          <cell r="AM153">
            <v>0.03</v>
          </cell>
          <cell r="AN153">
            <v>0.03</v>
          </cell>
          <cell r="AO153">
            <v>0.06</v>
          </cell>
          <cell r="AP153">
            <v>0.06</v>
          </cell>
          <cell r="AQ153">
            <v>0.06</v>
          </cell>
          <cell r="AR153">
            <v>0.06</v>
          </cell>
          <cell r="AS153">
            <v>0.06</v>
          </cell>
          <cell r="AT153">
            <v>0.06</v>
          </cell>
          <cell r="AU153">
            <v>0.06</v>
          </cell>
          <cell r="AV153">
            <v>0.06</v>
          </cell>
          <cell r="AW153">
            <v>0.06</v>
          </cell>
          <cell r="AX153">
            <v>0.06</v>
          </cell>
          <cell r="AY153">
            <v>0.06</v>
          </cell>
          <cell r="AZ153">
            <v>0.06</v>
          </cell>
          <cell r="BA153" t="str">
            <v>Lease</v>
          </cell>
          <cell r="BB153">
            <v>0</v>
          </cell>
          <cell r="BC153">
            <v>0</v>
          </cell>
          <cell r="BD153">
            <v>0</v>
          </cell>
          <cell r="BE153">
            <v>0</v>
          </cell>
          <cell r="BF153">
            <v>0</v>
          </cell>
        </row>
        <row r="154">
          <cell r="A154" t="str">
            <v>Silokhera C1,C2,D,E1</v>
          </cell>
          <cell r="B154" t="str">
            <v>Silokhera</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t="str">
            <v>Sale</v>
          </cell>
          <cell r="BB154">
            <v>0</v>
          </cell>
          <cell r="BC154">
            <v>0</v>
          </cell>
          <cell r="BD154">
            <v>0</v>
          </cell>
          <cell r="BE154">
            <v>0</v>
          </cell>
          <cell r="BF154">
            <v>0</v>
          </cell>
        </row>
        <row r="155">
          <cell r="A155" t="str">
            <v>Silokhera E2,F1,F2</v>
          </cell>
          <cell r="B155" t="str">
            <v>Silokhera</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t="str">
            <v>Sale</v>
          </cell>
          <cell r="BB155">
            <v>0</v>
          </cell>
          <cell r="BC155">
            <v>0</v>
          </cell>
          <cell r="BD155">
            <v>0</v>
          </cell>
          <cell r="BE155">
            <v>0</v>
          </cell>
          <cell r="BF155">
            <v>0</v>
          </cell>
        </row>
        <row r="156">
          <cell r="A156" t="str">
            <v>Silokhera 7 Acre</v>
          </cell>
          <cell r="B156" t="str">
            <v>Silokhera 7 Acre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0.18473000127946204</v>
          </cell>
          <cell r="BA156" t="str">
            <v>Lease</v>
          </cell>
          <cell r="BB156">
            <v>0</v>
          </cell>
          <cell r="BC156">
            <v>0</v>
          </cell>
          <cell r="BD156">
            <v>0</v>
          </cell>
          <cell r="BE156">
            <v>0</v>
          </cell>
          <cell r="BF156">
            <v>0</v>
          </cell>
        </row>
        <row r="157">
          <cell r="A157" t="str">
            <v>Manesar 1</v>
          </cell>
          <cell r="B157" t="str">
            <v>Gurgaon</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t="str">
            <v>Lease</v>
          </cell>
          <cell r="BB157">
            <v>0</v>
          </cell>
          <cell r="BC157">
            <v>0</v>
          </cell>
          <cell r="BD157">
            <v>0</v>
          </cell>
          <cell r="BE157">
            <v>0</v>
          </cell>
          <cell r="BF157">
            <v>0</v>
          </cell>
        </row>
        <row r="158">
          <cell r="A158" t="str">
            <v>Delhi 1</v>
          </cell>
          <cell r="B158" t="str">
            <v>Delhi</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0.35</v>
          </cell>
          <cell r="AE158">
            <v>0.35</v>
          </cell>
          <cell r="AF158">
            <v>0.35</v>
          </cell>
          <cell r="AG158">
            <v>0.35</v>
          </cell>
          <cell r="AH158">
            <v>0.35</v>
          </cell>
          <cell r="AI158">
            <v>0.35</v>
          </cell>
          <cell r="AJ158">
            <v>0.35</v>
          </cell>
          <cell r="AK158">
            <v>0.35</v>
          </cell>
          <cell r="AL158">
            <v>0.35</v>
          </cell>
          <cell r="AM158">
            <v>1.0499999999999998</v>
          </cell>
          <cell r="AN158">
            <v>1.0499999999999998</v>
          </cell>
          <cell r="AO158">
            <v>1.0499999999999998</v>
          </cell>
          <cell r="AP158">
            <v>1.0499999999999998</v>
          </cell>
          <cell r="AQ158">
            <v>1.0499999999999998</v>
          </cell>
          <cell r="AR158">
            <v>1.0499999999999998</v>
          </cell>
          <cell r="AS158">
            <v>1.0499999999999998</v>
          </cell>
          <cell r="AT158">
            <v>1.0499999999999998</v>
          </cell>
          <cell r="AU158">
            <v>1.0499999999999998</v>
          </cell>
          <cell r="AV158">
            <v>1.0499999999999998</v>
          </cell>
          <cell r="AW158">
            <v>1.0499999999999998</v>
          </cell>
          <cell r="AX158">
            <v>1.0499999999999998</v>
          </cell>
          <cell r="AY158">
            <v>1.6029999999999998</v>
          </cell>
          <cell r="AZ158">
            <v>1.6029999999999998</v>
          </cell>
          <cell r="BA158" t="str">
            <v>Lease</v>
          </cell>
          <cell r="BB158">
            <v>0</v>
          </cell>
          <cell r="BC158">
            <v>0</v>
          </cell>
          <cell r="BD158">
            <v>0</v>
          </cell>
          <cell r="BE158">
            <v>0</v>
          </cell>
          <cell r="BF158">
            <v>0</v>
          </cell>
        </row>
        <row r="159">
          <cell r="A159">
            <v>0</v>
          </cell>
          <cell r="B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row>
        <row r="160">
          <cell r="A160" t="str">
            <v>North Zone</v>
          </cell>
          <cell r="E160">
            <v>0.14657028987999998</v>
          </cell>
          <cell r="F160">
            <v>0.33495828987999998</v>
          </cell>
          <cell r="G160">
            <v>0.33495828987999998</v>
          </cell>
          <cell r="H160">
            <v>0.33495828987999998</v>
          </cell>
          <cell r="I160">
            <v>0.33495828987999998</v>
          </cell>
          <cell r="J160">
            <v>0.44781666363999995</v>
          </cell>
          <cell r="K160">
            <v>0.81786738860000008</v>
          </cell>
          <cell r="L160">
            <v>0.95361188860000001</v>
          </cell>
          <cell r="M160">
            <v>0.95361188860000001</v>
          </cell>
          <cell r="N160">
            <v>1.44502444944</v>
          </cell>
          <cell r="O160">
            <v>1.44502444944</v>
          </cell>
          <cell r="P160">
            <v>1.44502444944</v>
          </cell>
          <cell r="Q160">
            <v>1.44502444944</v>
          </cell>
          <cell r="R160">
            <v>1.67262444944</v>
          </cell>
          <cell r="S160">
            <v>1.67262444944</v>
          </cell>
          <cell r="T160">
            <v>1.67262444944</v>
          </cell>
          <cell r="U160">
            <v>1.67262444944</v>
          </cell>
          <cell r="V160">
            <v>1.67262444944</v>
          </cell>
          <cell r="W160">
            <v>1.8048427881927827</v>
          </cell>
          <cell r="X160">
            <v>1.8048427881927827</v>
          </cell>
          <cell r="Y160">
            <v>2.1996319108716773</v>
          </cell>
          <cell r="Z160">
            <v>2.1996319108716773</v>
          </cell>
          <cell r="AA160">
            <v>2.3368582330973102</v>
          </cell>
          <cell r="AB160">
            <v>2.4273208135358844</v>
          </cell>
          <cell r="AC160">
            <v>2.4273208135358844</v>
          </cell>
          <cell r="AD160">
            <v>2.9034405963044572</v>
          </cell>
          <cell r="AE160">
            <v>2.9034405963044572</v>
          </cell>
          <cell r="AF160">
            <v>2.9146906995794213</v>
          </cell>
          <cell r="AG160">
            <v>2.9146906995794213</v>
          </cell>
          <cell r="AH160">
            <v>2.9146906995794213</v>
          </cell>
          <cell r="AI160">
            <v>2.9146906995794213</v>
          </cell>
          <cell r="AJ160">
            <v>2.9146906995794213</v>
          </cell>
          <cell r="AK160">
            <v>3.3348333995794208</v>
          </cell>
          <cell r="AL160">
            <v>3.6498333995794212</v>
          </cell>
          <cell r="AM160">
            <v>4.3498333995794205</v>
          </cell>
          <cell r="AN160">
            <v>4.3498333995794205</v>
          </cell>
          <cell r="AO160">
            <v>4.3798333995794216</v>
          </cell>
          <cell r="AP160">
            <v>4.3798333995794216</v>
          </cell>
          <cell r="AQ160">
            <v>4.3798333995794216</v>
          </cell>
          <cell r="AR160">
            <v>4.3798333995794216</v>
          </cell>
          <cell r="AS160">
            <v>4.3798333995794216</v>
          </cell>
          <cell r="AT160">
            <v>4.3798333995794216</v>
          </cell>
          <cell r="AU160">
            <v>4.3798333995794216</v>
          </cell>
          <cell r="AV160">
            <v>4.3798333995794216</v>
          </cell>
          <cell r="AW160">
            <v>4.7985833995794209</v>
          </cell>
          <cell r="AX160">
            <v>4.7985833995794209</v>
          </cell>
          <cell r="AY160">
            <v>5.3515833995794209</v>
          </cell>
          <cell r="AZ160">
            <v>5.5363134008588828</v>
          </cell>
          <cell r="BA160">
            <v>0</v>
          </cell>
          <cell r="BB160">
            <v>0.81648686963999995</v>
          </cell>
          <cell r="BC160">
            <v>1.1177332434</v>
          </cell>
          <cell r="BD160">
            <v>2.7250911657999999</v>
          </cell>
          <cell r="BE160">
            <v>4.3350733483199999</v>
          </cell>
          <cell r="BF160">
            <v>8.9943846271599988</v>
          </cell>
        </row>
        <row r="161">
          <cell r="A161" t="str">
            <v>Existing Buildings</v>
          </cell>
          <cell r="B161" t="str">
            <v>Existing Buildings</v>
          </cell>
          <cell r="BA161">
            <v>0</v>
          </cell>
        </row>
        <row r="280">
          <cell r="A280" t="str">
            <v>Brokerage &amp; Marketing exp.</v>
          </cell>
          <cell r="E280">
            <v>1.36</v>
          </cell>
          <cell r="F280">
            <v>7.0779525760000004</v>
          </cell>
          <cell r="G280">
            <v>1.36</v>
          </cell>
          <cell r="H280">
            <v>5.6803005543200005</v>
          </cell>
          <cell r="I280">
            <v>1.7</v>
          </cell>
          <cell r="J280">
            <v>3.3825689055999995</v>
          </cell>
          <cell r="K280">
            <v>17.208458321599998</v>
          </cell>
          <cell r="L280">
            <v>5.8201170639999997</v>
          </cell>
          <cell r="M280">
            <v>1.7</v>
          </cell>
          <cell r="N280">
            <v>14.867902365399999</v>
          </cell>
          <cell r="O280">
            <v>1.7</v>
          </cell>
          <cell r="P280">
            <v>1.7</v>
          </cell>
          <cell r="Q280">
            <v>0</v>
          </cell>
          <cell r="R280">
            <v>14.182483999999999</v>
          </cell>
          <cell r="S280">
            <v>3.084235650560001</v>
          </cell>
          <cell r="T280">
            <v>1.0840000000000001</v>
          </cell>
          <cell r="U280">
            <v>3.4010869210400001</v>
          </cell>
          <cell r="V280">
            <v>0</v>
          </cell>
          <cell r="W280">
            <v>18.630932000000001</v>
          </cell>
          <cell r="X280">
            <v>0</v>
          </cell>
          <cell r="Y280">
            <v>19.443998722986667</v>
          </cell>
          <cell r="Z280">
            <v>0</v>
          </cell>
          <cell r="AA280">
            <v>13.640265229120001</v>
          </cell>
          <cell r="AB280">
            <v>8.3678324906666663</v>
          </cell>
          <cell r="AC280">
            <v>0</v>
          </cell>
          <cell r="AD280">
            <v>20.772140970666666</v>
          </cell>
          <cell r="AE280">
            <v>0.54200000000000004</v>
          </cell>
          <cell r="AF280">
            <v>1.04064</v>
          </cell>
          <cell r="AG280">
            <v>0.54200000000000004</v>
          </cell>
          <cell r="AH280">
            <v>0</v>
          </cell>
          <cell r="AI280">
            <v>0</v>
          </cell>
          <cell r="AJ280">
            <v>0</v>
          </cell>
          <cell r="AK280">
            <v>45.478026563999997</v>
          </cell>
          <cell r="AL280">
            <v>19.120799999999999</v>
          </cell>
          <cell r="AM280">
            <v>18.212</v>
          </cell>
          <cell r="AN280">
            <v>4.3360000000000003</v>
          </cell>
          <cell r="AO280">
            <v>2.1680000000000001</v>
          </cell>
          <cell r="AP280">
            <v>0</v>
          </cell>
          <cell r="AQ280">
            <v>0.54200000000000004</v>
          </cell>
          <cell r="AR280">
            <v>9.5616039839999996</v>
          </cell>
          <cell r="AS280">
            <v>0.54200000000000004</v>
          </cell>
          <cell r="AT280">
            <v>0</v>
          </cell>
          <cell r="AU280">
            <v>3.8243999999999998</v>
          </cell>
          <cell r="AV280">
            <v>0</v>
          </cell>
          <cell r="AW280">
            <v>45.244999999999997</v>
          </cell>
          <cell r="AX280">
            <v>0</v>
          </cell>
          <cell r="AY280">
            <v>14.38748</v>
          </cell>
          <cell r="AZ280">
            <v>13.469465629999998</v>
          </cell>
          <cell r="BA280">
            <v>0</v>
          </cell>
          <cell r="BB280">
            <v>9.7979525760000001</v>
          </cell>
          <cell r="BC280">
            <v>10.762869459919999</v>
          </cell>
          <cell r="BD280">
            <v>24.728575385600003</v>
          </cell>
          <cell r="BE280">
            <v>18.267902365399998</v>
          </cell>
          <cell r="BF280">
            <v>63.557299786919998</v>
          </cell>
          <cell r="BG280">
            <v>17.266719650559999</v>
          </cell>
          <cell r="BH280">
            <v>4.4850869210400006</v>
          </cell>
          <cell r="BI280">
            <v>38.074930722986664</v>
          </cell>
          <cell r="BJ280">
            <v>22.008097719786669</v>
          </cell>
          <cell r="BK280">
            <v>81.83483501437334</v>
          </cell>
        </row>
        <row r="281">
          <cell r="A281" t="str">
            <v>Bhubaneswar 1</v>
          </cell>
          <cell r="B281" t="str">
            <v>Bhubaneswar</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0.54200000000000004</v>
          </cell>
          <cell r="T281">
            <v>0</v>
          </cell>
          <cell r="U281">
            <v>0</v>
          </cell>
          <cell r="V281">
            <v>0</v>
          </cell>
          <cell r="W281">
            <v>0</v>
          </cell>
          <cell r="X281">
            <v>0</v>
          </cell>
          <cell r="Y281">
            <v>0</v>
          </cell>
          <cell r="Z281">
            <v>0</v>
          </cell>
          <cell r="AA281">
            <v>0</v>
          </cell>
          <cell r="AB281">
            <v>0</v>
          </cell>
          <cell r="AC281">
            <v>0</v>
          </cell>
          <cell r="AD281">
            <v>0</v>
          </cell>
          <cell r="AE281">
            <v>0.54200000000000004</v>
          </cell>
          <cell r="AF281">
            <v>0</v>
          </cell>
          <cell r="AG281">
            <v>0</v>
          </cell>
          <cell r="AH281">
            <v>0</v>
          </cell>
          <cell r="AI281">
            <v>0</v>
          </cell>
          <cell r="AJ281">
            <v>0</v>
          </cell>
          <cell r="AK281">
            <v>0</v>
          </cell>
          <cell r="AL281">
            <v>0</v>
          </cell>
          <cell r="AM281">
            <v>0</v>
          </cell>
          <cell r="AN281">
            <v>0</v>
          </cell>
          <cell r="AO281">
            <v>0</v>
          </cell>
          <cell r="AP281">
            <v>0</v>
          </cell>
          <cell r="AQ281">
            <v>0.54200000000000004</v>
          </cell>
          <cell r="AR281">
            <v>0</v>
          </cell>
          <cell r="AS281">
            <v>0</v>
          </cell>
          <cell r="AT281">
            <v>0</v>
          </cell>
          <cell r="AU281">
            <v>0</v>
          </cell>
          <cell r="AV281">
            <v>0</v>
          </cell>
          <cell r="AW281">
            <v>0</v>
          </cell>
          <cell r="AX281">
            <v>0</v>
          </cell>
          <cell r="AY281">
            <v>0</v>
          </cell>
          <cell r="AZ281">
            <v>0</v>
          </cell>
          <cell r="BA281" t="str">
            <v>Lease</v>
          </cell>
          <cell r="BB281">
            <v>0</v>
          </cell>
          <cell r="BC281">
            <v>0</v>
          </cell>
          <cell r="BD281">
            <v>0</v>
          </cell>
          <cell r="BE281">
            <v>0</v>
          </cell>
          <cell r="BF281">
            <v>0</v>
          </cell>
          <cell r="BG281">
            <v>0.54200000000000004</v>
          </cell>
          <cell r="BH281">
            <v>0</v>
          </cell>
          <cell r="BI281">
            <v>0</v>
          </cell>
          <cell r="BJ281">
            <v>0</v>
          </cell>
          <cell r="BK281">
            <v>0.54200000000000004</v>
          </cell>
        </row>
        <row r="282">
          <cell r="A282" t="str">
            <v>Kolkata 1</v>
          </cell>
          <cell r="B282" t="str">
            <v>Kolkata</v>
          </cell>
          <cell r="E282">
            <v>0</v>
          </cell>
          <cell r="F282">
            <v>0</v>
          </cell>
          <cell r="G282">
            <v>0</v>
          </cell>
          <cell r="H282">
            <v>0</v>
          </cell>
          <cell r="I282">
            <v>0</v>
          </cell>
          <cell r="J282">
            <v>0</v>
          </cell>
          <cell r="K282">
            <v>4.3360000000000003</v>
          </cell>
          <cell r="L282">
            <v>0</v>
          </cell>
          <cell r="M282">
            <v>0</v>
          </cell>
          <cell r="N282">
            <v>0</v>
          </cell>
          <cell r="O282">
            <v>0</v>
          </cell>
          <cell r="P282">
            <v>0</v>
          </cell>
          <cell r="Q282">
            <v>0</v>
          </cell>
          <cell r="R282">
            <v>0</v>
          </cell>
          <cell r="S282">
            <v>0</v>
          </cell>
          <cell r="T282">
            <v>0</v>
          </cell>
          <cell r="U282">
            <v>0</v>
          </cell>
          <cell r="V282">
            <v>0</v>
          </cell>
          <cell r="W282">
            <v>8.7587200000000003</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4.3360000000000003</v>
          </cell>
          <cell r="AO282">
            <v>0</v>
          </cell>
          <cell r="AP282">
            <v>0</v>
          </cell>
          <cell r="AQ282">
            <v>0</v>
          </cell>
          <cell r="AR282">
            <v>0</v>
          </cell>
          <cell r="AS282">
            <v>0</v>
          </cell>
          <cell r="AT282">
            <v>0</v>
          </cell>
          <cell r="AU282">
            <v>0</v>
          </cell>
          <cell r="AV282">
            <v>0</v>
          </cell>
          <cell r="AW282">
            <v>0</v>
          </cell>
          <cell r="AX282">
            <v>0</v>
          </cell>
          <cell r="AY282">
            <v>0</v>
          </cell>
          <cell r="AZ282">
            <v>2.6015999999999999</v>
          </cell>
          <cell r="BA282" t="str">
            <v>Lease</v>
          </cell>
          <cell r="BB282">
            <v>0</v>
          </cell>
          <cell r="BC282">
            <v>0</v>
          </cell>
          <cell r="BD282">
            <v>4.3360000000000003</v>
          </cell>
          <cell r="BE282">
            <v>0</v>
          </cell>
          <cell r="BF282">
            <v>4.3360000000000003</v>
          </cell>
          <cell r="BG282">
            <v>0</v>
          </cell>
          <cell r="BH282">
            <v>0</v>
          </cell>
          <cell r="BI282">
            <v>8.7587200000000003</v>
          </cell>
          <cell r="BJ282">
            <v>0</v>
          </cell>
          <cell r="BK282">
            <v>8.7587200000000003</v>
          </cell>
        </row>
        <row r="283">
          <cell r="A283" t="str">
            <v>East Zone</v>
          </cell>
          <cell r="E283">
            <v>0</v>
          </cell>
          <cell r="F283">
            <v>0</v>
          </cell>
          <cell r="G283">
            <v>0</v>
          </cell>
          <cell r="H283">
            <v>0</v>
          </cell>
          <cell r="I283">
            <v>0</v>
          </cell>
          <cell r="J283">
            <v>0</v>
          </cell>
          <cell r="K283">
            <v>4.3360000000000003</v>
          </cell>
          <cell r="L283">
            <v>0</v>
          </cell>
          <cell r="M283">
            <v>0</v>
          </cell>
          <cell r="N283">
            <v>0</v>
          </cell>
          <cell r="O283">
            <v>0</v>
          </cell>
          <cell r="P283">
            <v>0</v>
          </cell>
          <cell r="Q283">
            <v>0</v>
          </cell>
          <cell r="R283">
            <v>0</v>
          </cell>
          <cell r="S283">
            <v>0.54200000000000004</v>
          </cell>
          <cell r="T283">
            <v>0</v>
          </cell>
          <cell r="U283">
            <v>0</v>
          </cell>
          <cell r="V283">
            <v>0</v>
          </cell>
          <cell r="W283">
            <v>8.7587200000000003</v>
          </cell>
          <cell r="X283">
            <v>0</v>
          </cell>
          <cell r="Y283">
            <v>0</v>
          </cell>
          <cell r="Z283">
            <v>0</v>
          </cell>
          <cell r="AA283">
            <v>0</v>
          </cell>
          <cell r="AB283">
            <v>0</v>
          </cell>
          <cell r="AC283">
            <v>0</v>
          </cell>
          <cell r="AD283">
            <v>0</v>
          </cell>
          <cell r="AE283">
            <v>0.54200000000000004</v>
          </cell>
          <cell r="AF283">
            <v>0</v>
          </cell>
          <cell r="AG283">
            <v>0</v>
          </cell>
          <cell r="AH283">
            <v>0</v>
          </cell>
          <cell r="AI283">
            <v>0</v>
          </cell>
          <cell r="AJ283">
            <v>0</v>
          </cell>
          <cell r="AK283">
            <v>0</v>
          </cell>
          <cell r="AL283">
            <v>0</v>
          </cell>
          <cell r="AM283">
            <v>0</v>
          </cell>
          <cell r="AN283">
            <v>4.3360000000000003</v>
          </cell>
          <cell r="AO283">
            <v>0</v>
          </cell>
          <cell r="AP283">
            <v>0</v>
          </cell>
          <cell r="AQ283">
            <v>0.54200000000000004</v>
          </cell>
          <cell r="AR283">
            <v>0</v>
          </cell>
          <cell r="AS283">
            <v>0</v>
          </cell>
          <cell r="AT283">
            <v>0</v>
          </cell>
          <cell r="AU283">
            <v>0</v>
          </cell>
          <cell r="AV283">
            <v>0</v>
          </cell>
          <cell r="AW283">
            <v>0</v>
          </cell>
          <cell r="AX283">
            <v>0</v>
          </cell>
          <cell r="AY283">
            <v>0</v>
          </cell>
          <cell r="AZ283">
            <v>2.6015999999999999</v>
          </cell>
          <cell r="BA283">
            <v>0</v>
          </cell>
          <cell r="BB283">
            <v>0</v>
          </cell>
          <cell r="BC283">
            <v>0</v>
          </cell>
          <cell r="BD283">
            <v>4.3360000000000003</v>
          </cell>
          <cell r="BE283">
            <v>0</v>
          </cell>
          <cell r="BF283">
            <v>4.3360000000000003</v>
          </cell>
          <cell r="BG283">
            <v>0.54200000000000004</v>
          </cell>
          <cell r="BH283">
            <v>0</v>
          </cell>
          <cell r="BI283">
            <v>8.7587200000000003</v>
          </cell>
          <cell r="BJ283">
            <v>0</v>
          </cell>
          <cell r="BK283">
            <v>9.3007200000000001</v>
          </cell>
        </row>
        <row r="284">
          <cell r="A284" t="str">
            <v>Gandhinagar 1</v>
          </cell>
          <cell r="B284" t="str">
            <v>Gandhinagar</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1.0840000000000001</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1.0840000000000001</v>
          </cell>
          <cell r="AP284">
            <v>0</v>
          </cell>
          <cell r="AQ284">
            <v>0</v>
          </cell>
          <cell r="AR284">
            <v>0</v>
          </cell>
          <cell r="AS284">
            <v>0</v>
          </cell>
          <cell r="AT284">
            <v>0</v>
          </cell>
          <cell r="AU284">
            <v>0</v>
          </cell>
          <cell r="AV284">
            <v>0</v>
          </cell>
          <cell r="AW284">
            <v>0</v>
          </cell>
          <cell r="AX284">
            <v>0</v>
          </cell>
          <cell r="AY284">
            <v>0</v>
          </cell>
          <cell r="AZ284">
            <v>0</v>
          </cell>
          <cell r="BA284" t="str">
            <v>Lease</v>
          </cell>
          <cell r="BB284">
            <v>0</v>
          </cell>
          <cell r="BC284">
            <v>0</v>
          </cell>
          <cell r="BD284">
            <v>0</v>
          </cell>
          <cell r="BE284">
            <v>0</v>
          </cell>
          <cell r="BF284">
            <v>0</v>
          </cell>
          <cell r="BG284">
            <v>0</v>
          </cell>
          <cell r="BH284">
            <v>1.0840000000000001</v>
          </cell>
          <cell r="BI284">
            <v>0</v>
          </cell>
          <cell r="BJ284">
            <v>0</v>
          </cell>
          <cell r="BK284">
            <v>1.0840000000000001</v>
          </cell>
        </row>
        <row r="285">
          <cell r="A285" t="str">
            <v>Nagpur 1</v>
          </cell>
          <cell r="B285" t="str">
            <v>Nagpur</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0.54200000000000004</v>
          </cell>
          <cell r="V285">
            <v>0</v>
          </cell>
          <cell r="W285">
            <v>0</v>
          </cell>
          <cell r="X285">
            <v>0</v>
          </cell>
          <cell r="Y285">
            <v>0</v>
          </cell>
          <cell r="Z285">
            <v>0</v>
          </cell>
          <cell r="AA285">
            <v>0</v>
          </cell>
          <cell r="AB285">
            <v>0</v>
          </cell>
          <cell r="AC285">
            <v>0</v>
          </cell>
          <cell r="AD285">
            <v>0</v>
          </cell>
          <cell r="AE285">
            <v>0</v>
          </cell>
          <cell r="AF285">
            <v>0</v>
          </cell>
          <cell r="AG285">
            <v>0.54200000000000004</v>
          </cell>
          <cell r="AH285">
            <v>0</v>
          </cell>
          <cell r="AI285">
            <v>0</v>
          </cell>
          <cell r="AJ285">
            <v>0</v>
          </cell>
          <cell r="AK285">
            <v>0</v>
          </cell>
          <cell r="AL285">
            <v>0</v>
          </cell>
          <cell r="AM285">
            <v>0</v>
          </cell>
          <cell r="AN285">
            <v>0</v>
          </cell>
          <cell r="AO285">
            <v>0</v>
          </cell>
          <cell r="AP285">
            <v>0</v>
          </cell>
          <cell r="AQ285">
            <v>0</v>
          </cell>
          <cell r="AR285">
            <v>0</v>
          </cell>
          <cell r="AS285">
            <v>0.54200000000000004</v>
          </cell>
          <cell r="AT285">
            <v>0</v>
          </cell>
          <cell r="AU285">
            <v>0</v>
          </cell>
          <cell r="AV285">
            <v>0</v>
          </cell>
          <cell r="AW285">
            <v>0</v>
          </cell>
          <cell r="AX285">
            <v>0</v>
          </cell>
          <cell r="AY285">
            <v>0</v>
          </cell>
          <cell r="AZ285">
            <v>0</v>
          </cell>
          <cell r="BA285" t="str">
            <v>Lease</v>
          </cell>
          <cell r="BB285">
            <v>0</v>
          </cell>
          <cell r="BC285">
            <v>0</v>
          </cell>
          <cell r="BD285">
            <v>0</v>
          </cell>
          <cell r="BE285">
            <v>0</v>
          </cell>
          <cell r="BF285">
            <v>0</v>
          </cell>
          <cell r="BG285">
            <v>0</v>
          </cell>
          <cell r="BH285">
            <v>0.54200000000000004</v>
          </cell>
          <cell r="BI285">
            <v>0</v>
          </cell>
          <cell r="BJ285">
            <v>0</v>
          </cell>
          <cell r="BK285">
            <v>0.54200000000000004</v>
          </cell>
        </row>
        <row r="286">
          <cell r="A286" t="str">
            <v>Pune 1</v>
          </cell>
          <cell r="B286" t="str">
            <v>Pune</v>
          </cell>
          <cell r="E286">
            <v>0</v>
          </cell>
          <cell r="F286">
            <v>0</v>
          </cell>
          <cell r="G286">
            <v>0</v>
          </cell>
          <cell r="H286">
            <v>3.9803005543200003</v>
          </cell>
          <cell r="I286">
            <v>0</v>
          </cell>
          <cell r="J286">
            <v>0</v>
          </cell>
          <cell r="K286">
            <v>0</v>
          </cell>
          <cell r="L286">
            <v>0</v>
          </cell>
          <cell r="M286">
            <v>0</v>
          </cell>
          <cell r="N286">
            <v>0</v>
          </cell>
          <cell r="O286">
            <v>0</v>
          </cell>
          <cell r="P286">
            <v>0</v>
          </cell>
          <cell r="Q286">
            <v>0</v>
          </cell>
          <cell r="R286">
            <v>0</v>
          </cell>
          <cell r="S286">
            <v>2.5422356505600008</v>
          </cell>
          <cell r="T286">
            <v>0</v>
          </cell>
          <cell r="U286">
            <v>2.8590869210400003</v>
          </cell>
          <cell r="V286">
            <v>0</v>
          </cell>
          <cell r="W286">
            <v>0</v>
          </cell>
          <cell r="X286">
            <v>0</v>
          </cell>
          <cell r="Y286">
            <v>3.2683645843200004</v>
          </cell>
          <cell r="Z286">
            <v>0</v>
          </cell>
          <cell r="AA286">
            <v>3.3941272291200009</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t="str">
            <v>Lease</v>
          </cell>
          <cell r="BB286">
            <v>0</v>
          </cell>
          <cell r="BC286">
            <v>3.9803005543200003</v>
          </cell>
          <cell r="BD286">
            <v>0</v>
          </cell>
          <cell r="BE286">
            <v>0</v>
          </cell>
          <cell r="BF286">
            <v>3.9803005543200003</v>
          </cell>
          <cell r="BG286">
            <v>2.5422356505600008</v>
          </cell>
          <cell r="BH286">
            <v>2.8590869210400003</v>
          </cell>
          <cell r="BI286">
            <v>3.2683645843200004</v>
          </cell>
          <cell r="BJ286">
            <v>3.3941272291200009</v>
          </cell>
          <cell r="BK286">
            <v>12.063814385040002</v>
          </cell>
        </row>
        <row r="287">
          <cell r="A287" t="str">
            <v>Lohegaon  1</v>
          </cell>
          <cell r="B287" t="str">
            <v>Pune</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t="str">
            <v>Lease</v>
          </cell>
          <cell r="BB287">
            <v>0</v>
          </cell>
          <cell r="BC287">
            <v>0</v>
          </cell>
          <cell r="BD287">
            <v>0</v>
          </cell>
          <cell r="BE287">
            <v>0</v>
          </cell>
          <cell r="BF287">
            <v>0</v>
          </cell>
          <cell r="BG287">
            <v>0</v>
          </cell>
          <cell r="BH287">
            <v>0</v>
          </cell>
          <cell r="BI287">
            <v>0</v>
          </cell>
          <cell r="BJ287">
            <v>0</v>
          </cell>
          <cell r="BK287">
            <v>0</v>
          </cell>
        </row>
        <row r="288">
          <cell r="A288" t="str">
            <v>Tathewade 1</v>
          </cell>
          <cell r="B288" t="str">
            <v>Pune</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t="str">
            <v>Lease</v>
          </cell>
          <cell r="BB288">
            <v>0</v>
          </cell>
          <cell r="BC288">
            <v>0</v>
          </cell>
          <cell r="BD288">
            <v>0</v>
          </cell>
          <cell r="BE288">
            <v>0</v>
          </cell>
          <cell r="BF288">
            <v>0</v>
          </cell>
          <cell r="BG288">
            <v>0</v>
          </cell>
          <cell r="BH288">
            <v>0</v>
          </cell>
          <cell r="BI288">
            <v>0</v>
          </cell>
          <cell r="BJ288">
            <v>0</v>
          </cell>
          <cell r="BK288">
            <v>0</v>
          </cell>
        </row>
        <row r="289">
          <cell r="A289" t="str">
            <v>Muland 1</v>
          </cell>
          <cell r="B289" t="str">
            <v>Mumbai</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3.8243999999999998</v>
          </cell>
          <cell r="AV289">
            <v>0</v>
          </cell>
          <cell r="AW289">
            <v>0</v>
          </cell>
          <cell r="AX289">
            <v>0</v>
          </cell>
          <cell r="AY289">
            <v>0</v>
          </cell>
          <cell r="AZ289">
            <v>0</v>
          </cell>
          <cell r="BA289" t="str">
            <v>Lease</v>
          </cell>
          <cell r="BB289">
            <v>0</v>
          </cell>
          <cell r="BC289">
            <v>0</v>
          </cell>
          <cell r="BD289">
            <v>0</v>
          </cell>
          <cell r="BE289">
            <v>0</v>
          </cell>
          <cell r="BF289">
            <v>0</v>
          </cell>
          <cell r="BG289">
            <v>0</v>
          </cell>
          <cell r="BH289">
            <v>0</v>
          </cell>
          <cell r="BI289">
            <v>0</v>
          </cell>
          <cell r="BJ289">
            <v>0</v>
          </cell>
          <cell r="BK289">
            <v>0</v>
          </cell>
        </row>
        <row r="290">
          <cell r="A290" t="str">
            <v>NTC 1</v>
          </cell>
          <cell r="B290" t="str">
            <v>Mumbai</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t="str">
            <v>Lease</v>
          </cell>
          <cell r="BB290">
            <v>0</v>
          </cell>
          <cell r="BC290">
            <v>0</v>
          </cell>
          <cell r="BD290">
            <v>0</v>
          </cell>
          <cell r="BE290">
            <v>0</v>
          </cell>
          <cell r="BF290">
            <v>0</v>
          </cell>
          <cell r="BG290">
            <v>0</v>
          </cell>
          <cell r="BH290">
            <v>0</v>
          </cell>
          <cell r="BI290">
            <v>0</v>
          </cell>
          <cell r="BJ290">
            <v>0</v>
          </cell>
          <cell r="BK290">
            <v>0</v>
          </cell>
        </row>
        <row r="291">
          <cell r="A291" t="str">
            <v>West Zone</v>
          </cell>
          <cell r="E291">
            <v>0</v>
          </cell>
          <cell r="F291">
            <v>0</v>
          </cell>
          <cell r="G291">
            <v>0</v>
          </cell>
          <cell r="H291">
            <v>3.9803005543200003</v>
          </cell>
          <cell r="I291">
            <v>0</v>
          </cell>
          <cell r="J291">
            <v>0</v>
          </cell>
          <cell r="K291">
            <v>0</v>
          </cell>
          <cell r="L291">
            <v>0</v>
          </cell>
          <cell r="M291">
            <v>0</v>
          </cell>
          <cell r="N291">
            <v>0</v>
          </cell>
          <cell r="O291">
            <v>0</v>
          </cell>
          <cell r="P291">
            <v>0</v>
          </cell>
          <cell r="Q291">
            <v>0</v>
          </cell>
          <cell r="R291">
            <v>0</v>
          </cell>
          <cell r="S291">
            <v>2.5422356505600008</v>
          </cell>
          <cell r="T291">
            <v>1.0840000000000001</v>
          </cell>
          <cell r="U291">
            <v>3.4010869210400001</v>
          </cell>
          <cell r="V291">
            <v>0</v>
          </cell>
          <cell r="W291">
            <v>0</v>
          </cell>
          <cell r="X291">
            <v>0</v>
          </cell>
          <cell r="Y291">
            <v>3.2683645843200004</v>
          </cell>
          <cell r="Z291">
            <v>0</v>
          </cell>
          <cell r="AA291">
            <v>3.3941272291200009</v>
          </cell>
          <cell r="AB291">
            <v>0</v>
          </cell>
          <cell r="AC291">
            <v>0</v>
          </cell>
          <cell r="AD291">
            <v>0</v>
          </cell>
          <cell r="AE291">
            <v>0</v>
          </cell>
          <cell r="AF291">
            <v>0</v>
          </cell>
          <cell r="AG291">
            <v>0.54200000000000004</v>
          </cell>
          <cell r="AH291">
            <v>0</v>
          </cell>
          <cell r="AI291">
            <v>0</v>
          </cell>
          <cell r="AJ291">
            <v>0</v>
          </cell>
          <cell r="AK291">
            <v>0</v>
          </cell>
          <cell r="AL291">
            <v>0</v>
          </cell>
          <cell r="AM291">
            <v>0</v>
          </cell>
          <cell r="AN291">
            <v>0</v>
          </cell>
          <cell r="AO291">
            <v>1.0840000000000001</v>
          </cell>
          <cell r="AP291">
            <v>0</v>
          </cell>
          <cell r="AQ291">
            <v>0</v>
          </cell>
          <cell r="AR291">
            <v>0</v>
          </cell>
          <cell r="AS291">
            <v>0.54200000000000004</v>
          </cell>
          <cell r="AT291">
            <v>0</v>
          </cell>
          <cell r="AU291">
            <v>3.8243999999999998</v>
          </cell>
          <cell r="AV291">
            <v>0</v>
          </cell>
          <cell r="AW291">
            <v>0</v>
          </cell>
          <cell r="AX291">
            <v>0</v>
          </cell>
          <cell r="AY291">
            <v>0</v>
          </cell>
          <cell r="AZ291">
            <v>0</v>
          </cell>
          <cell r="BA291" t="str">
            <v>Lease</v>
          </cell>
          <cell r="BB291">
            <v>0</v>
          </cell>
          <cell r="BC291">
            <v>3.9803005543200003</v>
          </cell>
          <cell r="BD291">
            <v>0</v>
          </cell>
          <cell r="BE291">
            <v>0</v>
          </cell>
          <cell r="BF291">
            <v>3.9803005543200003</v>
          </cell>
          <cell r="BG291">
            <v>2.5422356505600008</v>
          </cell>
          <cell r="BH291">
            <v>4.4850869210400006</v>
          </cell>
          <cell r="BI291">
            <v>3.2683645843200004</v>
          </cell>
          <cell r="BJ291">
            <v>3.3941272291200009</v>
          </cell>
          <cell r="BK291">
            <v>13.689814385040002</v>
          </cell>
        </row>
        <row r="292">
          <cell r="A292" t="str">
            <v>Chennai 1A,AB,AC</v>
          </cell>
          <cell r="B292" t="str">
            <v>Chennai</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t="str">
            <v>Sale</v>
          </cell>
          <cell r="BB292">
            <v>0</v>
          </cell>
          <cell r="BC292">
            <v>0</v>
          </cell>
          <cell r="BD292">
            <v>0</v>
          </cell>
          <cell r="BE292">
            <v>0</v>
          </cell>
          <cell r="BF292">
            <v>0</v>
          </cell>
          <cell r="BG292">
            <v>0</v>
          </cell>
          <cell r="BH292">
            <v>0</v>
          </cell>
          <cell r="BI292">
            <v>0</v>
          </cell>
          <cell r="BJ292">
            <v>0</v>
          </cell>
          <cell r="BK292">
            <v>0</v>
          </cell>
        </row>
        <row r="293">
          <cell r="A293" t="str">
            <v>Chennai 5,7,10</v>
          </cell>
          <cell r="B293" t="str">
            <v>Chennai</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t="str">
            <v>Sale</v>
          </cell>
          <cell r="BB293">
            <v>0</v>
          </cell>
          <cell r="BC293">
            <v>0</v>
          </cell>
          <cell r="BD293">
            <v>0</v>
          </cell>
          <cell r="BE293">
            <v>0</v>
          </cell>
          <cell r="BF293">
            <v>0</v>
          </cell>
          <cell r="BG293">
            <v>0</v>
          </cell>
          <cell r="BH293">
            <v>0</v>
          </cell>
          <cell r="BI293">
            <v>0</v>
          </cell>
          <cell r="BJ293">
            <v>0</v>
          </cell>
          <cell r="BK293">
            <v>0</v>
          </cell>
        </row>
        <row r="294">
          <cell r="A294" t="str">
            <v>Chennai 3,4,6.9A,9B</v>
          </cell>
          <cell r="B294" t="str">
            <v>Chennai</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t="str">
            <v>Sale</v>
          </cell>
          <cell r="BB294">
            <v>0</v>
          </cell>
          <cell r="BC294">
            <v>0</v>
          </cell>
          <cell r="BD294">
            <v>0</v>
          </cell>
          <cell r="BE294">
            <v>0</v>
          </cell>
          <cell r="BF294">
            <v>0</v>
          </cell>
          <cell r="BG294">
            <v>0</v>
          </cell>
          <cell r="BH294">
            <v>0</v>
          </cell>
          <cell r="BI294">
            <v>0</v>
          </cell>
          <cell r="BJ294">
            <v>0</v>
          </cell>
          <cell r="BK294">
            <v>0</v>
          </cell>
        </row>
        <row r="295">
          <cell r="A295" t="str">
            <v>Chennai 8</v>
          </cell>
          <cell r="B295" t="str">
            <v>Chennai</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t="str">
            <v>Sale</v>
          </cell>
          <cell r="BB295">
            <v>0</v>
          </cell>
          <cell r="BC295">
            <v>0</v>
          </cell>
          <cell r="BD295">
            <v>0</v>
          </cell>
          <cell r="BE295">
            <v>0</v>
          </cell>
          <cell r="BF295">
            <v>0</v>
          </cell>
          <cell r="BG295">
            <v>0</v>
          </cell>
          <cell r="BH295">
            <v>0</v>
          </cell>
          <cell r="BI295">
            <v>0</v>
          </cell>
          <cell r="BJ295">
            <v>0</v>
          </cell>
          <cell r="BK295">
            <v>0</v>
          </cell>
        </row>
        <row r="296">
          <cell r="A296" t="str">
            <v>Tidal Park 1</v>
          </cell>
          <cell r="B296" t="str">
            <v>Tidal Park</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9.5616039839999996</v>
          </cell>
          <cell r="AS296">
            <v>0</v>
          </cell>
          <cell r="AT296">
            <v>0</v>
          </cell>
          <cell r="AU296">
            <v>0</v>
          </cell>
          <cell r="AV296">
            <v>0</v>
          </cell>
          <cell r="AW296">
            <v>0</v>
          </cell>
          <cell r="AX296">
            <v>0</v>
          </cell>
          <cell r="AY296">
            <v>0</v>
          </cell>
          <cell r="AZ296">
            <v>0</v>
          </cell>
          <cell r="BA296" t="str">
            <v>Lease</v>
          </cell>
          <cell r="BB296">
            <v>0</v>
          </cell>
          <cell r="BC296">
            <v>0</v>
          </cell>
          <cell r="BD296">
            <v>0</v>
          </cell>
          <cell r="BE296">
            <v>0</v>
          </cell>
          <cell r="BF296">
            <v>0</v>
          </cell>
          <cell r="BG296">
            <v>0</v>
          </cell>
          <cell r="BH296">
            <v>0</v>
          </cell>
          <cell r="BI296">
            <v>0</v>
          </cell>
          <cell r="BJ296">
            <v>0</v>
          </cell>
          <cell r="BK296">
            <v>0</v>
          </cell>
        </row>
        <row r="297">
          <cell r="A297" t="str">
            <v>Kokapet 1</v>
          </cell>
          <cell r="B297" t="str">
            <v>Rai Durg</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t="str">
            <v>Lease</v>
          </cell>
          <cell r="BB297">
            <v>0</v>
          </cell>
          <cell r="BC297">
            <v>0</v>
          </cell>
          <cell r="BD297">
            <v>0</v>
          </cell>
          <cell r="BE297">
            <v>0</v>
          </cell>
          <cell r="BF297">
            <v>0</v>
          </cell>
          <cell r="BG297">
            <v>0</v>
          </cell>
          <cell r="BH297">
            <v>0</v>
          </cell>
          <cell r="BI297">
            <v>0</v>
          </cell>
          <cell r="BJ297">
            <v>0</v>
          </cell>
          <cell r="BK297">
            <v>0</v>
          </cell>
        </row>
        <row r="298">
          <cell r="A298" t="str">
            <v>Hyderabad 2</v>
          </cell>
          <cell r="B298" t="str">
            <v>Hyderabad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t="str">
            <v>Sale</v>
          </cell>
          <cell r="BB298">
            <v>0</v>
          </cell>
          <cell r="BC298">
            <v>0</v>
          </cell>
          <cell r="BD298">
            <v>0</v>
          </cell>
          <cell r="BE298">
            <v>0</v>
          </cell>
          <cell r="BF298">
            <v>0</v>
          </cell>
          <cell r="BG298">
            <v>0</v>
          </cell>
          <cell r="BH298">
            <v>0</v>
          </cell>
          <cell r="BI298">
            <v>0</v>
          </cell>
          <cell r="BJ298">
            <v>0</v>
          </cell>
          <cell r="BK298">
            <v>0</v>
          </cell>
        </row>
        <row r="299">
          <cell r="A299" t="str">
            <v>Hyderabad 1,3</v>
          </cell>
          <cell r="B299" t="str">
            <v>Hyderabad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t="str">
            <v>Sale</v>
          </cell>
          <cell r="BB299">
            <v>0</v>
          </cell>
          <cell r="BC299">
            <v>0</v>
          </cell>
          <cell r="BD299">
            <v>0</v>
          </cell>
          <cell r="BE299">
            <v>0</v>
          </cell>
          <cell r="BF299">
            <v>0</v>
          </cell>
          <cell r="BG299">
            <v>0</v>
          </cell>
          <cell r="BH299">
            <v>0</v>
          </cell>
          <cell r="BI299">
            <v>0</v>
          </cell>
          <cell r="BJ299">
            <v>0</v>
          </cell>
          <cell r="BK299">
            <v>0</v>
          </cell>
        </row>
        <row r="300">
          <cell r="AV300">
            <v>0</v>
          </cell>
          <cell r="AW300">
            <v>0</v>
          </cell>
          <cell r="AX300">
            <v>0</v>
          </cell>
          <cell r="AY300">
            <v>0</v>
          </cell>
          <cell r="AZ300">
            <v>0</v>
          </cell>
        </row>
        <row r="301">
          <cell r="A301" t="str">
            <v>South Zone</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9.5616039839999996</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row>
        <row r="302">
          <cell r="A302" t="str">
            <v>Commercial offices 1</v>
          </cell>
          <cell r="B302" t="str">
            <v>Gurgaon</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8.3659999999999997</v>
          </cell>
          <cell r="AX302">
            <v>0</v>
          </cell>
          <cell r="AY302">
            <v>0</v>
          </cell>
          <cell r="AZ302">
            <v>0</v>
          </cell>
          <cell r="BA302" t="str">
            <v>Lease</v>
          </cell>
          <cell r="BB302">
            <v>0</v>
          </cell>
          <cell r="BC302">
            <v>0</v>
          </cell>
          <cell r="BD302">
            <v>0</v>
          </cell>
          <cell r="BE302">
            <v>0</v>
          </cell>
          <cell r="BF302">
            <v>0</v>
          </cell>
          <cell r="BG302">
            <v>0</v>
          </cell>
          <cell r="BH302">
            <v>0</v>
          </cell>
          <cell r="BI302">
            <v>0</v>
          </cell>
          <cell r="BJ302">
            <v>0</v>
          </cell>
          <cell r="BK302">
            <v>0</v>
          </cell>
        </row>
        <row r="303">
          <cell r="A303" t="str">
            <v>Gurgaon W block,Bulding 14</v>
          </cell>
          <cell r="B303" t="str">
            <v>Gurgaon</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t="str">
            <v>Sale</v>
          </cell>
          <cell r="BB303">
            <v>0</v>
          </cell>
          <cell r="BC303">
            <v>0</v>
          </cell>
          <cell r="BD303">
            <v>0</v>
          </cell>
          <cell r="BE303">
            <v>0</v>
          </cell>
          <cell r="BF303">
            <v>0</v>
          </cell>
          <cell r="BG303">
            <v>0</v>
          </cell>
          <cell r="BH303">
            <v>0</v>
          </cell>
          <cell r="BI303">
            <v>0</v>
          </cell>
          <cell r="BJ303">
            <v>0</v>
          </cell>
          <cell r="BK303">
            <v>0</v>
          </cell>
        </row>
        <row r="304">
          <cell r="A304" t="str">
            <v>Gurgaon Non Sez</v>
          </cell>
          <cell r="B304" t="str">
            <v>Gurgaon</v>
          </cell>
          <cell r="E304">
            <v>0</v>
          </cell>
          <cell r="F304">
            <v>5.7179525760000001</v>
          </cell>
          <cell r="G304">
            <v>0</v>
          </cell>
          <cell r="H304">
            <v>0</v>
          </cell>
          <cell r="I304">
            <v>0</v>
          </cell>
          <cell r="J304">
            <v>0</v>
          </cell>
          <cell r="K304">
            <v>11.115190744</v>
          </cell>
          <cell r="L304">
            <v>4.1201170639999996</v>
          </cell>
          <cell r="M304">
            <v>0</v>
          </cell>
          <cell r="N304">
            <v>11.480947519999999</v>
          </cell>
          <cell r="O304">
            <v>0</v>
          </cell>
          <cell r="P304">
            <v>0</v>
          </cell>
          <cell r="Q304">
            <v>0</v>
          </cell>
          <cell r="R304">
            <v>13.098483999999999</v>
          </cell>
          <cell r="S304">
            <v>0</v>
          </cell>
          <cell r="T304">
            <v>0</v>
          </cell>
          <cell r="U304">
            <v>0</v>
          </cell>
          <cell r="V304">
            <v>0</v>
          </cell>
          <cell r="W304">
            <v>9.8722119999999993</v>
          </cell>
          <cell r="X304">
            <v>0</v>
          </cell>
          <cell r="Y304">
            <v>16.175634138666666</v>
          </cell>
          <cell r="Z304">
            <v>0</v>
          </cell>
          <cell r="AA304">
            <v>10.246138</v>
          </cell>
          <cell r="AB304">
            <v>8.3678324906666663</v>
          </cell>
          <cell r="AC304">
            <v>0</v>
          </cell>
          <cell r="AD304">
            <v>11.666140970666666</v>
          </cell>
          <cell r="AE304">
            <v>0</v>
          </cell>
          <cell r="AF304">
            <v>1.04064</v>
          </cell>
          <cell r="AG304">
            <v>0</v>
          </cell>
          <cell r="AH304">
            <v>0</v>
          </cell>
          <cell r="AI304">
            <v>0</v>
          </cell>
          <cell r="AJ304">
            <v>0</v>
          </cell>
          <cell r="AK304">
            <v>42.063026563999998</v>
          </cell>
          <cell r="AL304">
            <v>19.120799999999999</v>
          </cell>
          <cell r="AM304">
            <v>0</v>
          </cell>
          <cell r="AN304">
            <v>0</v>
          </cell>
          <cell r="AO304">
            <v>0</v>
          </cell>
          <cell r="AP304">
            <v>0</v>
          </cell>
          <cell r="AQ304">
            <v>0</v>
          </cell>
          <cell r="AR304">
            <v>0</v>
          </cell>
          <cell r="AS304">
            <v>0</v>
          </cell>
          <cell r="AT304">
            <v>0</v>
          </cell>
          <cell r="AU304">
            <v>0</v>
          </cell>
          <cell r="AV304">
            <v>0</v>
          </cell>
          <cell r="AW304">
            <v>33.463999999999999</v>
          </cell>
          <cell r="AX304">
            <v>0</v>
          </cell>
          <cell r="AY304">
            <v>0</v>
          </cell>
          <cell r="AZ304">
            <v>0</v>
          </cell>
          <cell r="BA304" t="str">
            <v>Lease</v>
          </cell>
          <cell r="BB304">
            <v>5.7179525760000001</v>
          </cell>
          <cell r="BC304">
            <v>0</v>
          </cell>
          <cell r="BD304">
            <v>15.235307807999998</v>
          </cell>
          <cell r="BE304">
            <v>11.480947519999999</v>
          </cell>
          <cell r="BF304">
            <v>32.434207903999997</v>
          </cell>
          <cell r="BG304">
            <v>13.098483999999999</v>
          </cell>
          <cell r="BH304">
            <v>0</v>
          </cell>
          <cell r="BI304">
            <v>26.047846138666664</v>
          </cell>
          <cell r="BJ304">
            <v>18.613970490666667</v>
          </cell>
          <cell r="BK304">
            <v>57.760300629333329</v>
          </cell>
        </row>
        <row r="305">
          <cell r="A305" t="str">
            <v>Gurgaon Cyber 5-9,15,16</v>
          </cell>
          <cell r="B305" t="str">
            <v>Gurgaon</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t="str">
            <v>Sale</v>
          </cell>
          <cell r="BB305">
            <v>0</v>
          </cell>
          <cell r="BC305">
            <v>0</v>
          </cell>
          <cell r="BD305">
            <v>0</v>
          </cell>
          <cell r="BE305">
            <v>0</v>
          </cell>
          <cell r="BF305">
            <v>0</v>
          </cell>
          <cell r="BG305">
            <v>0</v>
          </cell>
          <cell r="BH305">
            <v>0</v>
          </cell>
          <cell r="BI305">
            <v>0</v>
          </cell>
          <cell r="BJ305">
            <v>0</v>
          </cell>
          <cell r="BK305">
            <v>0</v>
          </cell>
        </row>
        <row r="306">
          <cell r="A306" t="str">
            <v>Gurgaon 1</v>
          </cell>
          <cell r="B306" t="str">
            <v>Gurgaon Non Sez</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t="str">
            <v>Lease</v>
          </cell>
          <cell r="BB306">
            <v>0</v>
          </cell>
          <cell r="BC306">
            <v>0</v>
          </cell>
          <cell r="BD306">
            <v>0</v>
          </cell>
          <cell r="BE306">
            <v>0</v>
          </cell>
          <cell r="BF306">
            <v>0</v>
          </cell>
          <cell r="BG306">
            <v>0</v>
          </cell>
          <cell r="BH306">
            <v>0</v>
          </cell>
          <cell r="BI306">
            <v>0</v>
          </cell>
          <cell r="BJ306">
            <v>0</v>
          </cell>
          <cell r="BK306">
            <v>0</v>
          </cell>
        </row>
        <row r="307">
          <cell r="A307" t="str">
            <v>Noida, CSC 1</v>
          </cell>
          <cell r="B307" t="str">
            <v>Noida, CSC</v>
          </cell>
          <cell r="E307">
            <v>0</v>
          </cell>
          <cell r="F307">
            <v>0</v>
          </cell>
          <cell r="G307">
            <v>0</v>
          </cell>
          <cell r="H307">
            <v>0</v>
          </cell>
          <cell r="I307">
            <v>0</v>
          </cell>
          <cell r="J307">
            <v>1.6825689055999997</v>
          </cell>
          <cell r="K307">
            <v>5.7267577600000001E-2</v>
          </cell>
          <cell r="L307">
            <v>0</v>
          </cell>
          <cell r="M307">
            <v>0</v>
          </cell>
          <cell r="N307">
            <v>1.6869548453999998</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t="str">
            <v>Lease</v>
          </cell>
          <cell r="BB307">
            <v>0</v>
          </cell>
          <cell r="BC307">
            <v>1.6825689055999997</v>
          </cell>
          <cell r="BD307">
            <v>5.7267577600000001E-2</v>
          </cell>
          <cell r="BE307">
            <v>1.6869548453999998</v>
          </cell>
          <cell r="BF307">
            <v>3.4267913285999994</v>
          </cell>
          <cell r="BG307">
            <v>0</v>
          </cell>
          <cell r="BH307">
            <v>0</v>
          </cell>
          <cell r="BI307">
            <v>0</v>
          </cell>
          <cell r="BJ307">
            <v>0</v>
          </cell>
          <cell r="BK307">
            <v>0</v>
          </cell>
        </row>
        <row r="308">
          <cell r="A308" t="str">
            <v>Noida, Sector 143 1</v>
          </cell>
          <cell r="B308" t="str">
            <v>Noida, Sector 143</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3.415</v>
          </cell>
          <cell r="AL308">
            <v>0</v>
          </cell>
          <cell r="AM308">
            <v>0</v>
          </cell>
          <cell r="AN308">
            <v>0</v>
          </cell>
          <cell r="AO308">
            <v>0</v>
          </cell>
          <cell r="AP308">
            <v>0</v>
          </cell>
          <cell r="AQ308">
            <v>0</v>
          </cell>
          <cell r="AR308">
            <v>0</v>
          </cell>
          <cell r="AS308">
            <v>0</v>
          </cell>
          <cell r="AT308">
            <v>0</v>
          </cell>
          <cell r="AU308">
            <v>0</v>
          </cell>
          <cell r="AV308">
            <v>0</v>
          </cell>
          <cell r="AW308">
            <v>3.415</v>
          </cell>
          <cell r="AX308">
            <v>0</v>
          </cell>
          <cell r="AY308">
            <v>0</v>
          </cell>
          <cell r="AZ308">
            <v>0</v>
          </cell>
          <cell r="BA308" t="str">
            <v>Lease</v>
          </cell>
          <cell r="BB308">
            <v>0</v>
          </cell>
          <cell r="BC308">
            <v>0</v>
          </cell>
          <cell r="BD308">
            <v>0</v>
          </cell>
          <cell r="BE308">
            <v>0</v>
          </cell>
          <cell r="BF308">
            <v>0</v>
          </cell>
          <cell r="BG308">
            <v>0</v>
          </cell>
          <cell r="BH308">
            <v>0</v>
          </cell>
          <cell r="BI308">
            <v>0</v>
          </cell>
          <cell r="BJ308">
            <v>0</v>
          </cell>
          <cell r="BK308">
            <v>0</v>
          </cell>
        </row>
        <row r="309">
          <cell r="A309" t="str">
            <v>Silokhera A1A2A3,B1,B2,B3</v>
          </cell>
          <cell r="B309" t="str">
            <v>Silokhera</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t="str">
            <v>Sale</v>
          </cell>
          <cell r="BB309">
            <v>0</v>
          </cell>
          <cell r="BC309">
            <v>0</v>
          </cell>
          <cell r="BD309">
            <v>0</v>
          </cell>
          <cell r="BE309">
            <v>0</v>
          </cell>
          <cell r="BF309">
            <v>0</v>
          </cell>
          <cell r="BG309">
            <v>0</v>
          </cell>
          <cell r="BH309">
            <v>0</v>
          </cell>
          <cell r="BI309">
            <v>0</v>
          </cell>
          <cell r="BJ309">
            <v>0</v>
          </cell>
          <cell r="BK309">
            <v>0</v>
          </cell>
        </row>
        <row r="310">
          <cell r="A310" t="str">
            <v>Sonepat 1</v>
          </cell>
          <cell r="B310" t="str">
            <v>Sonepat</v>
          </cell>
          <cell r="E310">
            <v>0</v>
          </cell>
          <cell r="F310">
            <v>0</v>
          </cell>
          <cell r="G310">
            <v>0</v>
          </cell>
          <cell r="H310">
            <v>0</v>
          </cell>
          <cell r="I310">
            <v>0</v>
          </cell>
          <cell r="J310">
            <v>0</v>
          </cell>
          <cell r="K310">
            <v>0</v>
          </cell>
          <cell r="L310">
            <v>0</v>
          </cell>
          <cell r="M310">
            <v>0</v>
          </cell>
          <cell r="N310">
            <v>0</v>
          </cell>
          <cell r="O310">
            <v>0</v>
          </cell>
          <cell r="P310">
            <v>0</v>
          </cell>
          <cell r="Q310">
            <v>0</v>
          </cell>
          <cell r="R310">
            <v>1.0840000000000001</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1.0840000000000001</v>
          </cell>
          <cell r="AP310">
            <v>0</v>
          </cell>
          <cell r="AQ310">
            <v>0</v>
          </cell>
          <cell r="AR310">
            <v>0</v>
          </cell>
          <cell r="AS310">
            <v>0</v>
          </cell>
          <cell r="AT310">
            <v>0</v>
          </cell>
          <cell r="AU310">
            <v>0</v>
          </cell>
          <cell r="AV310">
            <v>0</v>
          </cell>
          <cell r="AW310">
            <v>0</v>
          </cell>
          <cell r="AX310">
            <v>0</v>
          </cell>
          <cell r="AY310">
            <v>0</v>
          </cell>
          <cell r="AZ310">
            <v>0</v>
          </cell>
          <cell r="BA310" t="str">
            <v>Lease</v>
          </cell>
          <cell r="BB310">
            <v>0</v>
          </cell>
          <cell r="BC310">
            <v>0</v>
          </cell>
          <cell r="BD310">
            <v>0</v>
          </cell>
          <cell r="BE310">
            <v>0</v>
          </cell>
          <cell r="BF310">
            <v>0</v>
          </cell>
          <cell r="BG310">
            <v>1.0840000000000001</v>
          </cell>
          <cell r="BH310">
            <v>0</v>
          </cell>
          <cell r="BI310">
            <v>0</v>
          </cell>
          <cell r="BJ310">
            <v>0</v>
          </cell>
          <cell r="BK310">
            <v>1.0840000000000001</v>
          </cell>
        </row>
        <row r="311">
          <cell r="A311" t="str">
            <v>Silokhera C1,C2,D,E1</v>
          </cell>
          <cell r="B311" t="str">
            <v>Silokhera</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t="str">
            <v>Sale</v>
          </cell>
          <cell r="BB311">
            <v>0</v>
          </cell>
          <cell r="BC311">
            <v>0</v>
          </cell>
          <cell r="BD311">
            <v>0</v>
          </cell>
          <cell r="BE311">
            <v>0</v>
          </cell>
          <cell r="BF311">
            <v>0</v>
          </cell>
          <cell r="BG311">
            <v>0</v>
          </cell>
          <cell r="BH311">
            <v>0</v>
          </cell>
          <cell r="BI311">
            <v>0</v>
          </cell>
          <cell r="BJ311">
            <v>0</v>
          </cell>
          <cell r="BK311">
            <v>0</v>
          </cell>
        </row>
        <row r="312">
          <cell r="A312" t="str">
            <v>Silokhera E2,F1,F2</v>
          </cell>
          <cell r="B312" t="str">
            <v>Silokhera</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t="str">
            <v>Sale</v>
          </cell>
          <cell r="BB312">
            <v>0</v>
          </cell>
          <cell r="BC312">
            <v>0</v>
          </cell>
          <cell r="BD312">
            <v>0</v>
          </cell>
          <cell r="BE312">
            <v>0</v>
          </cell>
          <cell r="BF312">
            <v>0</v>
          </cell>
          <cell r="BG312">
            <v>0</v>
          </cell>
          <cell r="BH312">
            <v>0</v>
          </cell>
          <cell r="BI312">
            <v>0</v>
          </cell>
          <cell r="BJ312">
            <v>0</v>
          </cell>
          <cell r="BK312">
            <v>0</v>
          </cell>
        </row>
        <row r="313">
          <cell r="A313" t="str">
            <v>Silokhera 7 Acre</v>
          </cell>
          <cell r="B313" t="str">
            <v>Silokhera 7 Acre</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10.867865629999999</v>
          </cell>
          <cell r="BA313" t="str">
            <v>Lease</v>
          </cell>
          <cell r="BB313">
            <v>0</v>
          </cell>
          <cell r="BC313">
            <v>0</v>
          </cell>
          <cell r="BD313">
            <v>0</v>
          </cell>
          <cell r="BE313">
            <v>0</v>
          </cell>
          <cell r="BF313">
            <v>0</v>
          </cell>
          <cell r="BG313">
            <v>0</v>
          </cell>
          <cell r="BH313">
            <v>0</v>
          </cell>
          <cell r="BI313">
            <v>0</v>
          </cell>
          <cell r="BJ313">
            <v>0</v>
          </cell>
          <cell r="BK313">
            <v>0</v>
          </cell>
        </row>
        <row r="314">
          <cell r="A314" t="str">
            <v>Manesar 1</v>
          </cell>
          <cell r="B314" t="str">
            <v>Gurgaon</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t="str">
            <v>Lease</v>
          </cell>
          <cell r="BB314">
            <v>0</v>
          </cell>
          <cell r="BC314">
            <v>0</v>
          </cell>
          <cell r="BD314">
            <v>0</v>
          </cell>
          <cell r="BE314">
            <v>0</v>
          </cell>
          <cell r="BF314">
            <v>0</v>
          </cell>
          <cell r="BG314">
            <v>0</v>
          </cell>
          <cell r="BH314">
            <v>0</v>
          </cell>
          <cell r="BI314">
            <v>0</v>
          </cell>
          <cell r="BJ314">
            <v>0</v>
          </cell>
          <cell r="BK314">
            <v>0</v>
          </cell>
        </row>
        <row r="315">
          <cell r="A315" t="str">
            <v>Delhi 1</v>
          </cell>
          <cell r="B315" t="str">
            <v>Delhi</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9.1059999999999999</v>
          </cell>
          <cell r="AE315">
            <v>0</v>
          </cell>
          <cell r="AF315">
            <v>0</v>
          </cell>
          <cell r="AG315">
            <v>0</v>
          </cell>
          <cell r="AH315">
            <v>0</v>
          </cell>
          <cell r="AI315">
            <v>0</v>
          </cell>
          <cell r="AJ315">
            <v>0</v>
          </cell>
          <cell r="AK315">
            <v>0</v>
          </cell>
          <cell r="AL315">
            <v>0</v>
          </cell>
          <cell r="AM315">
            <v>18.212</v>
          </cell>
          <cell r="AN315">
            <v>0</v>
          </cell>
          <cell r="AO315">
            <v>0</v>
          </cell>
          <cell r="AP315">
            <v>0</v>
          </cell>
          <cell r="AQ315">
            <v>0</v>
          </cell>
          <cell r="AR315">
            <v>0</v>
          </cell>
          <cell r="AS315">
            <v>0</v>
          </cell>
          <cell r="AT315">
            <v>0</v>
          </cell>
          <cell r="AU315">
            <v>0</v>
          </cell>
          <cell r="AV315">
            <v>0</v>
          </cell>
          <cell r="AW315">
            <v>0</v>
          </cell>
          <cell r="AX315">
            <v>0</v>
          </cell>
          <cell r="AY315">
            <v>14.38748</v>
          </cell>
          <cell r="AZ315">
            <v>0</v>
          </cell>
          <cell r="BA315" t="str">
            <v>Lease</v>
          </cell>
          <cell r="BB315">
            <v>0</v>
          </cell>
          <cell r="BC315">
            <v>0</v>
          </cell>
          <cell r="BD315">
            <v>0</v>
          </cell>
          <cell r="BE315">
            <v>0</v>
          </cell>
          <cell r="BF315">
            <v>0</v>
          </cell>
          <cell r="BG315">
            <v>0</v>
          </cell>
          <cell r="BH315">
            <v>0</v>
          </cell>
          <cell r="BI315">
            <v>0</v>
          </cell>
          <cell r="BJ315">
            <v>0</v>
          </cell>
          <cell r="BK315">
            <v>0</v>
          </cell>
        </row>
        <row r="316">
          <cell r="A316">
            <v>0</v>
          </cell>
          <cell r="B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row>
        <row r="317">
          <cell r="A317" t="str">
            <v>North Zone</v>
          </cell>
          <cell r="E317">
            <v>0</v>
          </cell>
          <cell r="F317">
            <v>5.7179525760000001</v>
          </cell>
          <cell r="G317">
            <v>0</v>
          </cell>
          <cell r="H317">
            <v>0</v>
          </cell>
          <cell r="I317">
            <v>0</v>
          </cell>
          <cell r="J317">
            <v>1.6825689055999997</v>
          </cell>
          <cell r="K317">
            <v>11.172458321599999</v>
          </cell>
          <cell r="L317">
            <v>4.1201170639999996</v>
          </cell>
          <cell r="M317">
            <v>0</v>
          </cell>
          <cell r="N317">
            <v>13.1679023654</v>
          </cell>
          <cell r="O317">
            <v>0</v>
          </cell>
          <cell r="P317">
            <v>0</v>
          </cell>
          <cell r="Q317">
            <v>0</v>
          </cell>
          <cell r="R317">
            <v>14.182483999999999</v>
          </cell>
          <cell r="S317">
            <v>0</v>
          </cell>
          <cell r="T317">
            <v>0</v>
          </cell>
          <cell r="U317">
            <v>0</v>
          </cell>
          <cell r="V317">
            <v>0</v>
          </cell>
          <cell r="W317">
            <v>9.8722119999999993</v>
          </cell>
          <cell r="X317">
            <v>0</v>
          </cell>
          <cell r="Y317">
            <v>16.175634138666666</v>
          </cell>
          <cell r="Z317">
            <v>0</v>
          </cell>
          <cell r="AA317">
            <v>10.246138</v>
          </cell>
          <cell r="AB317">
            <v>8.3678324906666663</v>
          </cell>
          <cell r="AC317">
            <v>0</v>
          </cell>
          <cell r="AD317">
            <v>20.772140970666666</v>
          </cell>
          <cell r="AE317">
            <v>0</v>
          </cell>
          <cell r="AF317">
            <v>1.04064</v>
          </cell>
          <cell r="AG317">
            <v>0</v>
          </cell>
          <cell r="AH317">
            <v>0</v>
          </cell>
          <cell r="AI317">
            <v>0</v>
          </cell>
          <cell r="AJ317">
            <v>0</v>
          </cell>
          <cell r="AK317">
            <v>45.478026563999997</v>
          </cell>
          <cell r="AL317">
            <v>19.120799999999999</v>
          </cell>
          <cell r="AM317">
            <v>18.212</v>
          </cell>
          <cell r="AN317">
            <v>0</v>
          </cell>
          <cell r="AO317">
            <v>1.0840000000000001</v>
          </cell>
          <cell r="AP317">
            <v>0</v>
          </cell>
          <cell r="AQ317">
            <v>0</v>
          </cell>
          <cell r="AR317">
            <v>0</v>
          </cell>
          <cell r="AS317">
            <v>0</v>
          </cell>
          <cell r="AT317">
            <v>0</v>
          </cell>
          <cell r="AU317">
            <v>0</v>
          </cell>
          <cell r="AV317">
            <v>0</v>
          </cell>
          <cell r="AW317">
            <v>45.244999999999997</v>
          </cell>
          <cell r="AX317">
            <v>0</v>
          </cell>
          <cell r="AY317">
            <v>14.38748</v>
          </cell>
          <cell r="AZ317">
            <v>0</v>
          </cell>
          <cell r="BA317">
            <v>0</v>
          </cell>
          <cell r="BB317">
            <v>5.7179525760000001</v>
          </cell>
          <cell r="BC317">
            <v>1.6825689055999997</v>
          </cell>
          <cell r="BD317">
            <v>15.292575385599998</v>
          </cell>
          <cell r="BE317">
            <v>13.1679023654</v>
          </cell>
          <cell r="BF317">
            <v>35.860999232599994</v>
          </cell>
          <cell r="BG317">
            <v>14.182483999999999</v>
          </cell>
          <cell r="BH317">
            <v>0</v>
          </cell>
          <cell r="BI317">
            <v>26.047846138666664</v>
          </cell>
          <cell r="BJ317">
            <v>18.613970490666667</v>
          </cell>
          <cell r="BK317">
            <v>58.844300629333333</v>
          </cell>
        </row>
        <row r="318">
          <cell r="A318" t="str">
            <v>Existing Buildings</v>
          </cell>
          <cell r="B318" t="str">
            <v>Existing Buildings</v>
          </cell>
          <cell r="E318">
            <v>1.36</v>
          </cell>
          <cell r="F318">
            <v>1.36</v>
          </cell>
          <cell r="G318">
            <v>1.36</v>
          </cell>
          <cell r="H318">
            <v>1.7</v>
          </cell>
          <cell r="I318">
            <v>1.7</v>
          </cell>
          <cell r="J318">
            <v>1.7</v>
          </cell>
          <cell r="K318">
            <v>1.7</v>
          </cell>
          <cell r="L318">
            <v>1.7</v>
          </cell>
          <cell r="M318">
            <v>1.7</v>
          </cell>
          <cell r="N318">
            <v>1.7</v>
          </cell>
          <cell r="O318">
            <v>1.7</v>
          </cell>
          <cell r="P318">
            <v>1.7</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BA318">
            <v>0</v>
          </cell>
          <cell r="BB318">
            <v>4.08</v>
          </cell>
          <cell r="BC318">
            <v>5.0999999999999996</v>
          </cell>
          <cell r="BD318">
            <v>5.0999999999999996</v>
          </cell>
          <cell r="BE318">
            <v>5.0999999999999996</v>
          </cell>
          <cell r="BF318">
            <v>19.38</v>
          </cell>
          <cell r="BG318">
            <v>0</v>
          </cell>
          <cell r="BH318">
            <v>0</v>
          </cell>
          <cell r="BI318">
            <v>0</v>
          </cell>
          <cell r="BJ318">
            <v>0</v>
          </cell>
          <cell r="BK318">
            <v>0</v>
          </cell>
        </row>
        <row r="359">
          <cell r="A359" t="str">
            <v xml:space="preserve"> Tax</v>
          </cell>
          <cell r="E359">
            <v>6.9019235187640593</v>
          </cell>
          <cell r="F359">
            <v>7.6449121665439002</v>
          </cell>
          <cell r="G359">
            <v>7.6449121665439002</v>
          </cell>
          <cell r="H359">
            <v>7.6449121665439002</v>
          </cell>
          <cell r="I359">
            <v>7.6449121665439002</v>
          </cell>
          <cell r="J359">
            <v>7.8841927358740405</v>
          </cell>
          <cell r="K359">
            <v>9.3366406250400367</v>
          </cell>
          <cell r="L359">
            <v>9.872007115997798</v>
          </cell>
          <cell r="M359">
            <v>9.872007115997798</v>
          </cell>
          <cell r="N359">
            <v>11.91503325043775</v>
          </cell>
          <cell r="O359">
            <v>11.91503325043775</v>
          </cell>
          <cell r="P359">
            <v>11.91503325043775</v>
          </cell>
          <cell r="Q359">
            <v>11.955862038437751</v>
          </cell>
          <cell r="R359">
            <v>13.649311238341753</v>
          </cell>
          <cell r="S359">
            <v>13.690631441634119</v>
          </cell>
          <cell r="T359">
            <v>13.732199566146242</v>
          </cell>
          <cell r="U359">
            <v>13.774017099405437</v>
          </cell>
          <cell r="V359">
            <v>13.816085537864186</v>
          </cell>
          <cell r="W359">
            <v>15.100446020461138</v>
          </cell>
          <cell r="X359">
            <v>15.143020794645178</v>
          </cell>
          <cell r="Y359">
            <v>24.952836726440793</v>
          </cell>
          <cell r="Z359">
            <v>24.995923930606914</v>
          </cell>
          <cell r="AA359">
            <v>26.328255922077176</v>
          </cell>
          <cell r="AB359">
            <v>27.414400721304546</v>
          </cell>
          <cell r="AC359">
            <v>27.458268157870542</v>
          </cell>
          <cell r="AD359">
            <v>28.954854412621422</v>
          </cell>
          <cell r="AE359">
            <v>28.999249837653927</v>
          </cell>
          <cell r="AF359">
            <v>29.175820844908834</v>
          </cell>
          <cell r="AG359">
            <v>29.220750613277026</v>
          </cell>
          <cell r="AH359">
            <v>29.265949960255433</v>
          </cell>
          <cell r="AI359">
            <v>29.311420503315706</v>
          </cell>
          <cell r="AJ359">
            <v>29.357163869634341</v>
          </cell>
          <cell r="AK359">
            <v>34.612259708852093</v>
          </cell>
          <cell r="AL359">
            <v>37.067888339327745</v>
          </cell>
          <cell r="AM359">
            <v>37.114460036404246</v>
          </cell>
          <cell r="AN359">
            <v>37.189788570149972</v>
          </cell>
          <cell r="AO359">
            <v>37.191752413234248</v>
          </cell>
          <cell r="AP359">
            <v>37.295752181509869</v>
          </cell>
          <cell r="AQ359">
            <v>37.297717006638422</v>
          </cell>
          <cell r="AR359">
            <v>37.299682322973254</v>
          </cell>
          <cell r="AS359">
            <v>37.301648130637176</v>
          </cell>
          <cell r="AT359">
            <v>37.333639451231221</v>
          </cell>
          <cell r="AU359">
            <v>37.534975967556207</v>
          </cell>
          <cell r="AV359">
            <v>37.610465708922312</v>
          </cell>
          <cell r="AW359">
            <v>42.772342083131193</v>
          </cell>
          <cell r="AX359">
            <v>43.009288275018605</v>
          </cell>
          <cell r="AY359">
            <v>43.011257033237584</v>
          </cell>
          <cell r="AZ359">
            <v>44.391288882813484</v>
          </cell>
          <cell r="BA359">
            <v>0</v>
          </cell>
          <cell r="BB359">
            <v>22.191747851851858</v>
          </cell>
          <cell r="BC359">
            <v>23.174017068961838</v>
          </cell>
          <cell r="BD359">
            <v>29.080654857035633</v>
          </cell>
          <cell r="BE359">
            <v>35.745099751313248</v>
          </cell>
          <cell r="BF359">
            <v>110.19151952916258</v>
          </cell>
        </row>
        <row r="360">
          <cell r="A360" t="str">
            <v>Bhubaneswar 1</v>
          </cell>
          <cell r="B360" t="str">
            <v>Bhubaneswar</v>
          </cell>
          <cell r="D360" t="str">
            <v>SEZ</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t="str">
            <v>Lease</v>
          </cell>
          <cell r="BB360">
            <v>0</v>
          </cell>
          <cell r="BC360">
            <v>0</v>
          </cell>
          <cell r="BD360">
            <v>0</v>
          </cell>
          <cell r="BE360">
            <v>0</v>
          </cell>
          <cell r="BF360">
            <v>0</v>
          </cell>
        </row>
        <row r="361">
          <cell r="A361" t="str">
            <v>Kolkata 1</v>
          </cell>
          <cell r="B361" t="str">
            <v>Kolkata</v>
          </cell>
          <cell r="D361" t="str">
            <v>SEZ</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t="str">
            <v>Lease</v>
          </cell>
          <cell r="BB361">
            <v>0</v>
          </cell>
          <cell r="BC361">
            <v>0</v>
          </cell>
          <cell r="BD361">
            <v>0</v>
          </cell>
          <cell r="BE361">
            <v>0</v>
          </cell>
          <cell r="BF361">
            <v>0</v>
          </cell>
        </row>
        <row r="362">
          <cell r="A362" t="str">
            <v>East Zone</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row>
        <row r="363">
          <cell r="A363" t="str">
            <v>Gandhinagar 1</v>
          </cell>
          <cell r="B363" t="str">
            <v>Gandhinagar</v>
          </cell>
          <cell r="D363" t="str">
            <v>SEZ</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t="str">
            <v>Lease</v>
          </cell>
          <cell r="BB363">
            <v>0</v>
          </cell>
          <cell r="BC363">
            <v>0</v>
          </cell>
          <cell r="BD363">
            <v>0</v>
          </cell>
          <cell r="BE363">
            <v>0</v>
          </cell>
          <cell r="BF363">
            <v>0</v>
          </cell>
        </row>
        <row r="364">
          <cell r="A364" t="str">
            <v>Nagpur 1</v>
          </cell>
          <cell r="B364" t="str">
            <v>Nagpur</v>
          </cell>
          <cell r="D364" t="str">
            <v>SEZ</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t="str">
            <v>Lease</v>
          </cell>
          <cell r="BB364">
            <v>0</v>
          </cell>
          <cell r="BC364">
            <v>0</v>
          </cell>
          <cell r="BD364">
            <v>0</v>
          </cell>
          <cell r="BE364">
            <v>0</v>
          </cell>
          <cell r="BF364">
            <v>0</v>
          </cell>
        </row>
        <row r="365">
          <cell r="A365" t="str">
            <v>Pune 1</v>
          </cell>
          <cell r="B365" t="str">
            <v>Pune</v>
          </cell>
          <cell r="D365" t="str">
            <v>SEZ</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t="str">
            <v>Lease</v>
          </cell>
          <cell r="BB365">
            <v>0</v>
          </cell>
          <cell r="BC365">
            <v>0</v>
          </cell>
          <cell r="BD365">
            <v>0</v>
          </cell>
          <cell r="BE365">
            <v>0</v>
          </cell>
          <cell r="BF365">
            <v>0</v>
          </cell>
        </row>
        <row r="366">
          <cell r="A366" t="str">
            <v>Lohegaon  1</v>
          </cell>
          <cell r="B366" t="str">
            <v>Pune</v>
          </cell>
          <cell r="D366" t="str">
            <v>SEZ</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t="str">
            <v>Lease</v>
          </cell>
          <cell r="BB366">
            <v>0</v>
          </cell>
          <cell r="BC366">
            <v>0</v>
          </cell>
          <cell r="BD366">
            <v>0</v>
          </cell>
          <cell r="BE366">
            <v>0</v>
          </cell>
          <cell r="BF366">
            <v>0</v>
          </cell>
        </row>
        <row r="367">
          <cell r="A367" t="str">
            <v>Tathewade 1</v>
          </cell>
          <cell r="B367" t="str">
            <v>Pune</v>
          </cell>
          <cell r="D367" t="str">
            <v>SEZ</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t="str">
            <v>Lease</v>
          </cell>
          <cell r="BB367">
            <v>0</v>
          </cell>
          <cell r="BC367">
            <v>0</v>
          </cell>
          <cell r="BD367">
            <v>0</v>
          </cell>
          <cell r="BE367">
            <v>0</v>
          </cell>
          <cell r="BF367">
            <v>0</v>
          </cell>
        </row>
        <row r="368">
          <cell r="A368" t="str">
            <v>Muland 1</v>
          </cell>
          <cell r="B368" t="str">
            <v>Mumbai</v>
          </cell>
          <cell r="D368" t="str">
            <v>SEZ</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t="str">
            <v>Lease</v>
          </cell>
          <cell r="BB368">
            <v>0</v>
          </cell>
          <cell r="BC368">
            <v>0</v>
          </cell>
          <cell r="BD368">
            <v>0</v>
          </cell>
          <cell r="BE368">
            <v>0</v>
          </cell>
          <cell r="BF368">
            <v>0</v>
          </cell>
        </row>
        <row r="369">
          <cell r="A369" t="str">
            <v>NTC 1</v>
          </cell>
          <cell r="B369" t="str">
            <v>Mumbai</v>
          </cell>
          <cell r="D369" t="str">
            <v>Non SEZ</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7.4092459916090023</v>
          </cell>
          <cell r="Z369">
            <v>7.4092459916090023</v>
          </cell>
          <cell r="AA369">
            <v>7.4092459916090023</v>
          </cell>
          <cell r="AB369">
            <v>7.4092459916090023</v>
          </cell>
          <cell r="AC369">
            <v>7.4092459916090023</v>
          </cell>
          <cell r="AD369">
            <v>7.4092459916090023</v>
          </cell>
          <cell r="AE369">
            <v>7.4092459916090023</v>
          </cell>
          <cell r="AF369">
            <v>7.4092459916090023</v>
          </cell>
          <cell r="AG369">
            <v>7.4092459916090023</v>
          </cell>
          <cell r="AH369">
            <v>7.4092459916090023</v>
          </cell>
          <cell r="AI369">
            <v>7.4092459916090023</v>
          </cell>
          <cell r="AJ369">
            <v>7.4092459916090023</v>
          </cell>
          <cell r="AK369">
            <v>7.4092459916090023</v>
          </cell>
          <cell r="AL369">
            <v>7.4092459916090023</v>
          </cell>
          <cell r="AM369">
            <v>7.4092459916090023</v>
          </cell>
          <cell r="AN369">
            <v>7.4092459916090023</v>
          </cell>
          <cell r="AO369">
            <v>7.4092459916090023</v>
          </cell>
          <cell r="AP369">
            <v>7.4092459916090023</v>
          </cell>
          <cell r="AQ369">
            <v>7.4092459916090023</v>
          </cell>
          <cell r="AR369">
            <v>7.4092459916090023</v>
          </cell>
          <cell r="AS369">
            <v>7.4092459916090023</v>
          </cell>
          <cell r="AT369">
            <v>7.4092459916090023</v>
          </cell>
          <cell r="AU369">
            <v>7.4092459916090023</v>
          </cell>
          <cell r="AV369">
            <v>7.4092459916090023</v>
          </cell>
          <cell r="AW369">
            <v>7.4092459916090023</v>
          </cell>
          <cell r="AX369">
            <v>7.4092459916090023</v>
          </cell>
          <cell r="AY369">
            <v>7.4092459916090023</v>
          </cell>
          <cell r="AZ369">
            <v>7.4092459916090023</v>
          </cell>
          <cell r="BA369" t="str">
            <v>Lease</v>
          </cell>
          <cell r="BB369">
            <v>0</v>
          </cell>
          <cell r="BC369">
            <v>0</v>
          </cell>
          <cell r="BD369">
            <v>0</v>
          </cell>
          <cell r="BE369">
            <v>0</v>
          </cell>
          <cell r="BF369">
            <v>0</v>
          </cell>
        </row>
        <row r="370">
          <cell r="A370" t="str">
            <v>West Zone</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7.4092459916090023</v>
          </cell>
          <cell r="Z370">
            <v>7.4092459916090023</v>
          </cell>
          <cell r="AA370">
            <v>7.4092459916090023</v>
          </cell>
          <cell r="AB370">
            <v>7.4092459916090023</v>
          </cell>
          <cell r="AC370">
            <v>7.4092459916090023</v>
          </cell>
          <cell r="AD370">
            <v>7.4092459916090023</v>
          </cell>
          <cell r="AE370">
            <v>7.4092459916090023</v>
          </cell>
          <cell r="AF370">
            <v>7.4092459916090023</v>
          </cell>
          <cell r="AG370">
            <v>7.4092459916090023</v>
          </cell>
          <cell r="AH370">
            <v>7.4092459916090023</v>
          </cell>
          <cell r="AI370">
            <v>7.4092459916090023</v>
          </cell>
          <cell r="AJ370">
            <v>7.4092459916090023</v>
          </cell>
          <cell r="AK370">
            <v>7.4092459916090023</v>
          </cell>
          <cell r="AL370">
            <v>7.4092459916090023</v>
          </cell>
          <cell r="AM370">
            <v>7.4092459916090023</v>
          </cell>
          <cell r="AN370">
            <v>7.4092459916090023</v>
          </cell>
          <cell r="AO370">
            <v>7.4092459916090023</v>
          </cell>
          <cell r="AP370">
            <v>7.4092459916090023</v>
          </cell>
          <cell r="AQ370">
            <v>7.4092459916090023</v>
          </cell>
          <cell r="AR370">
            <v>7.4092459916090023</v>
          </cell>
          <cell r="AS370">
            <v>7.4092459916090023</v>
          </cell>
          <cell r="AT370">
            <v>7.4092459916090023</v>
          </cell>
          <cell r="AU370">
            <v>7.4092459916090023</v>
          </cell>
          <cell r="AV370">
            <v>7.4092459916090023</v>
          </cell>
          <cell r="AW370">
            <v>7.4092459916090023</v>
          </cell>
          <cell r="AX370">
            <v>7.4092459916090023</v>
          </cell>
          <cell r="AY370">
            <v>7.4092459916090023</v>
          </cell>
          <cell r="AZ370">
            <v>7.4092459916090023</v>
          </cell>
          <cell r="BA370">
            <v>0</v>
          </cell>
          <cell r="BB370">
            <v>0</v>
          </cell>
          <cell r="BC370">
            <v>0</v>
          </cell>
          <cell r="BD370">
            <v>0</v>
          </cell>
          <cell r="BE370">
            <v>0</v>
          </cell>
          <cell r="BF370">
            <v>0</v>
          </cell>
        </row>
        <row r="371">
          <cell r="A371" t="str">
            <v>Chennai 1A,AB,AC</v>
          </cell>
          <cell r="B371" t="str">
            <v>Chennai</v>
          </cell>
          <cell r="D371" t="str">
            <v>SEZ</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t="str">
            <v>Sale</v>
          </cell>
          <cell r="BB371">
            <v>0</v>
          </cell>
          <cell r="BC371">
            <v>0</v>
          </cell>
          <cell r="BD371">
            <v>0</v>
          </cell>
          <cell r="BE371">
            <v>0</v>
          </cell>
          <cell r="BF371">
            <v>0</v>
          </cell>
        </row>
        <row r="372">
          <cell r="A372" t="str">
            <v>Chennai 5,7,10</v>
          </cell>
          <cell r="B372" t="str">
            <v>Chennai</v>
          </cell>
          <cell r="D372" t="str">
            <v>SEZ</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t="str">
            <v>Sale</v>
          </cell>
          <cell r="BB372">
            <v>0</v>
          </cell>
          <cell r="BC372">
            <v>0</v>
          </cell>
          <cell r="BD372">
            <v>0</v>
          </cell>
          <cell r="BE372">
            <v>0</v>
          </cell>
          <cell r="BF372">
            <v>0</v>
          </cell>
        </row>
        <row r="373">
          <cell r="A373" t="str">
            <v>Chennai 3,4,6.9A,9B</v>
          </cell>
          <cell r="B373" t="str">
            <v>Chennai</v>
          </cell>
          <cell r="D373" t="str">
            <v>SEZ</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t="str">
            <v>Sale</v>
          </cell>
          <cell r="BB373">
            <v>0</v>
          </cell>
          <cell r="BC373">
            <v>0</v>
          </cell>
          <cell r="BD373">
            <v>0</v>
          </cell>
          <cell r="BE373">
            <v>0</v>
          </cell>
          <cell r="BF373">
            <v>0</v>
          </cell>
        </row>
        <row r="374">
          <cell r="A374" t="str">
            <v>Chennai 8</v>
          </cell>
          <cell r="B374" t="str">
            <v>Chennai</v>
          </cell>
          <cell r="D374" t="str">
            <v>SEZ</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t="str">
            <v>Sale</v>
          </cell>
          <cell r="BB374">
            <v>0</v>
          </cell>
          <cell r="BC374">
            <v>0</v>
          </cell>
          <cell r="BD374">
            <v>0</v>
          </cell>
          <cell r="BE374">
            <v>0</v>
          </cell>
          <cell r="BF374">
            <v>0</v>
          </cell>
        </row>
        <row r="375">
          <cell r="A375" t="str">
            <v>Tidal Park 1</v>
          </cell>
          <cell r="B375" t="str">
            <v>Tidal Park</v>
          </cell>
          <cell r="D375" t="str">
            <v>SEZ</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t="str">
            <v>Lease</v>
          </cell>
          <cell r="BB375">
            <v>0</v>
          </cell>
          <cell r="BC375">
            <v>0</v>
          </cell>
          <cell r="BD375">
            <v>0</v>
          </cell>
          <cell r="BE375">
            <v>0</v>
          </cell>
          <cell r="BF375">
            <v>0</v>
          </cell>
        </row>
        <row r="376">
          <cell r="A376" t="str">
            <v>Kokapet 1</v>
          </cell>
          <cell r="B376" t="str">
            <v>Rai Durg</v>
          </cell>
          <cell r="D376" t="str">
            <v>SEZ</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t="str">
            <v>Lease</v>
          </cell>
          <cell r="BB376">
            <v>0</v>
          </cell>
          <cell r="BC376">
            <v>0</v>
          </cell>
          <cell r="BD376">
            <v>0</v>
          </cell>
          <cell r="BE376">
            <v>0</v>
          </cell>
          <cell r="BF376">
            <v>0</v>
          </cell>
        </row>
        <row r="377">
          <cell r="A377" t="str">
            <v>Hyderabad 2</v>
          </cell>
          <cell r="B377" t="str">
            <v>Hyderabad</v>
          </cell>
          <cell r="D377" t="str">
            <v>SEZ</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t="str">
            <v>Sale</v>
          </cell>
          <cell r="BB377">
            <v>0</v>
          </cell>
          <cell r="BC377">
            <v>0</v>
          </cell>
          <cell r="BD377">
            <v>0</v>
          </cell>
          <cell r="BE377">
            <v>0</v>
          </cell>
          <cell r="BF377">
            <v>0</v>
          </cell>
        </row>
        <row r="378">
          <cell r="A378" t="str">
            <v>Hyderabad 1,3</v>
          </cell>
          <cell r="B378" t="str">
            <v>Hyderabad</v>
          </cell>
          <cell r="D378" t="str">
            <v>SEZ</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t="str">
            <v>Sale</v>
          </cell>
          <cell r="BB378">
            <v>0</v>
          </cell>
          <cell r="BC378">
            <v>0</v>
          </cell>
          <cell r="BD378">
            <v>0</v>
          </cell>
          <cell r="BE378">
            <v>0</v>
          </cell>
          <cell r="BF378">
            <v>0</v>
          </cell>
        </row>
        <row r="380">
          <cell r="A380" t="str">
            <v>South Zone</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row>
        <row r="381">
          <cell r="A381" t="str">
            <v>Commercial offices 1</v>
          </cell>
          <cell r="B381" t="str">
            <v>Gurgaon</v>
          </cell>
          <cell r="D381" t="str">
            <v>Non SEZ</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1.0335282650000002</v>
          </cell>
          <cell r="AX381">
            <v>1.0335282650000002</v>
          </cell>
          <cell r="AY381">
            <v>1.0335282650000002</v>
          </cell>
          <cell r="AZ381">
            <v>1.0335282650000002</v>
          </cell>
          <cell r="BA381" t="str">
            <v>Lease</v>
          </cell>
          <cell r="BB381">
            <v>0</v>
          </cell>
          <cell r="BC381">
            <v>0</v>
          </cell>
          <cell r="BD381">
            <v>0</v>
          </cell>
          <cell r="BE381">
            <v>0</v>
          </cell>
          <cell r="BF381">
            <v>0</v>
          </cell>
        </row>
        <row r="382">
          <cell r="A382" t="str">
            <v>Gurgaon W block,Bulding 14</v>
          </cell>
          <cell r="B382" t="str">
            <v>Gurgaon</v>
          </cell>
          <cell r="D382" t="str">
            <v>SEZ</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t="str">
            <v>Sale</v>
          </cell>
          <cell r="BB382">
            <v>0</v>
          </cell>
          <cell r="BC382">
            <v>0</v>
          </cell>
          <cell r="BD382">
            <v>0</v>
          </cell>
          <cell r="BE382">
            <v>0</v>
          </cell>
          <cell r="BF382">
            <v>0</v>
          </cell>
        </row>
        <row r="383">
          <cell r="A383" t="str">
            <v>Gurgaon Non Sez</v>
          </cell>
          <cell r="B383" t="str">
            <v>Gurgaon</v>
          </cell>
          <cell r="D383" t="str">
            <v>Non SEZ</v>
          </cell>
          <cell r="E383">
            <v>0</v>
          </cell>
          <cell r="F383">
            <v>0.74298864777984031</v>
          </cell>
          <cell r="G383">
            <v>0.74298864777984031</v>
          </cell>
          <cell r="H383">
            <v>0.74298864777984031</v>
          </cell>
          <cell r="I383">
            <v>0.74298864777984031</v>
          </cell>
          <cell r="J383">
            <v>0.74298864777984031</v>
          </cell>
          <cell r="K383">
            <v>2.1872924315088005</v>
          </cell>
          <cell r="L383">
            <v>2.7226589224665605</v>
          </cell>
          <cell r="M383">
            <v>2.7226589224665605</v>
          </cell>
          <cell r="N383">
            <v>4.2236096567033607</v>
          </cell>
          <cell r="O383">
            <v>4.2236096567033607</v>
          </cell>
          <cell r="P383">
            <v>4.2236096567033607</v>
          </cell>
          <cell r="Q383">
            <v>4.2236096567033607</v>
          </cell>
          <cell r="R383">
            <v>5.8759850958793614</v>
          </cell>
          <cell r="S383">
            <v>5.8759850958793614</v>
          </cell>
          <cell r="T383">
            <v>5.8759850958793614</v>
          </cell>
          <cell r="U383">
            <v>5.8759850958793614</v>
          </cell>
          <cell r="V383">
            <v>5.8759850958793614</v>
          </cell>
          <cell r="W383">
            <v>7.1180247293868106</v>
          </cell>
          <cell r="X383">
            <v>7.1180247293868106</v>
          </cell>
          <cell r="Y383">
            <v>9.4757644467442805</v>
          </cell>
          <cell r="Z383">
            <v>9.4757644467442805</v>
          </cell>
          <cell r="AA383">
            <v>10.764750710823426</v>
          </cell>
          <cell r="AB383">
            <v>11.807289708295338</v>
          </cell>
          <cell r="AC383">
            <v>11.807289708295338</v>
          </cell>
          <cell r="AD383">
            <v>13.259745321860825</v>
          </cell>
          <cell r="AE383">
            <v>13.259745321860825</v>
          </cell>
          <cell r="AF383">
            <v>13.391654531533037</v>
          </cell>
          <cell r="AG383">
            <v>13.391654531533037</v>
          </cell>
          <cell r="AH383">
            <v>13.391654531533037</v>
          </cell>
          <cell r="AI383">
            <v>13.391654531533037</v>
          </cell>
          <cell r="AJ383">
            <v>13.391654531533037</v>
          </cell>
          <cell r="AK383">
            <v>18.577701657052298</v>
          </cell>
          <cell r="AL383">
            <v>20.9870363540523</v>
          </cell>
          <cell r="AM383">
            <v>20.9870363540523</v>
          </cell>
          <cell r="AN383">
            <v>20.9870363540523</v>
          </cell>
          <cell r="AO383">
            <v>20.9870363540523</v>
          </cell>
          <cell r="AP383">
            <v>21.089071788282876</v>
          </cell>
          <cell r="AQ383">
            <v>21.089071788282876</v>
          </cell>
          <cell r="AR383">
            <v>21.089071788282876</v>
          </cell>
          <cell r="AS383">
            <v>21.089071788282876</v>
          </cell>
          <cell r="AT383">
            <v>21.089071788282876</v>
          </cell>
          <cell r="AU383">
            <v>21.287419588311874</v>
          </cell>
          <cell r="AV383">
            <v>21.360942047289686</v>
          </cell>
          <cell r="AW383">
            <v>25.487322382289687</v>
          </cell>
          <cell r="AX383">
            <v>25.692197020547209</v>
          </cell>
          <cell r="AY383">
            <v>25.692197020547209</v>
          </cell>
          <cell r="AZ383">
            <v>25.692197020547209</v>
          </cell>
          <cell r="BA383" t="str">
            <v>Lease</v>
          </cell>
          <cell r="BB383">
            <v>1.4859772955596806</v>
          </cell>
          <cell r="BC383">
            <v>2.2289659433395208</v>
          </cell>
          <cell r="BD383">
            <v>7.6326102764419215</v>
          </cell>
          <cell r="BE383">
            <v>12.670828970110083</v>
          </cell>
          <cell r="BF383">
            <v>24.018382485451205</v>
          </cell>
        </row>
        <row r="384">
          <cell r="A384" t="str">
            <v>Gurgaon Cyber 5-9,15,16</v>
          </cell>
          <cell r="B384" t="str">
            <v>Gurgaon</v>
          </cell>
          <cell r="D384" t="str">
            <v>SEZ</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t="str">
            <v>Sale</v>
          </cell>
          <cell r="BB384">
            <v>0</v>
          </cell>
          <cell r="BC384">
            <v>0</v>
          </cell>
          <cell r="BD384">
            <v>0</v>
          </cell>
          <cell r="BE384">
            <v>0</v>
          </cell>
          <cell r="BF384">
            <v>0</v>
          </cell>
        </row>
        <row r="385">
          <cell r="A385" t="str">
            <v>Gurgaon 1</v>
          </cell>
          <cell r="B385" t="str">
            <v>Gurgaon Non Sez</v>
          </cell>
          <cell r="D385" t="str">
            <v>Non SEZ</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t="str">
            <v>Lease</v>
          </cell>
          <cell r="BB385">
            <v>0</v>
          </cell>
          <cell r="BC385">
            <v>0</v>
          </cell>
          <cell r="BD385">
            <v>0</v>
          </cell>
          <cell r="BE385">
            <v>0</v>
          </cell>
          <cell r="BF385">
            <v>0</v>
          </cell>
        </row>
        <row r="386">
          <cell r="A386" t="str">
            <v>Noida, CSC 1</v>
          </cell>
          <cell r="B386" t="str">
            <v>Noida, CSC</v>
          </cell>
          <cell r="D386" t="str">
            <v>Non SEZ</v>
          </cell>
          <cell r="E386">
            <v>0.39929661876405848</v>
          </cell>
          <cell r="F386">
            <v>0.39929661876405848</v>
          </cell>
          <cell r="G386">
            <v>0.39929661876405848</v>
          </cell>
          <cell r="H386">
            <v>0.39929661876405848</v>
          </cell>
          <cell r="I386">
            <v>0.39929661876405848</v>
          </cell>
          <cell r="J386">
            <v>0.63857718809419928</v>
          </cell>
          <cell r="K386">
            <v>0.64672129353123609</v>
          </cell>
          <cell r="L386">
            <v>0.64672129353123609</v>
          </cell>
          <cell r="M386">
            <v>0.64672129353123609</v>
          </cell>
          <cell r="N386">
            <v>0.88662559373438832</v>
          </cell>
          <cell r="O386">
            <v>0.88662559373438832</v>
          </cell>
          <cell r="P386">
            <v>0.88662559373438832</v>
          </cell>
          <cell r="Q386">
            <v>0.88662559373438832</v>
          </cell>
          <cell r="R386">
            <v>0.88662559373438832</v>
          </cell>
          <cell r="S386">
            <v>0.88662559373438832</v>
          </cell>
          <cell r="T386">
            <v>0.88662559373438832</v>
          </cell>
          <cell r="U386">
            <v>0.88662559373438832</v>
          </cell>
          <cell r="V386">
            <v>0.88662559373438832</v>
          </cell>
          <cell r="W386">
            <v>0.88662559373438832</v>
          </cell>
          <cell r="X386">
            <v>0.88662559373438832</v>
          </cell>
          <cell r="Y386">
            <v>0.88662559373438832</v>
          </cell>
          <cell r="Z386">
            <v>0.88662559373438832</v>
          </cell>
          <cell r="AA386">
            <v>0.88662559373438832</v>
          </cell>
          <cell r="AB386">
            <v>0.88662559373438832</v>
          </cell>
          <cell r="AC386">
            <v>0.88662559373438832</v>
          </cell>
          <cell r="AD386">
            <v>0.88662559373438832</v>
          </cell>
          <cell r="AE386">
            <v>0.88662559373438832</v>
          </cell>
          <cell r="AF386">
            <v>0.88662559373438832</v>
          </cell>
          <cell r="AG386">
            <v>0.88662559373438832</v>
          </cell>
          <cell r="AH386">
            <v>0.88662559373438832</v>
          </cell>
          <cell r="AI386">
            <v>0.88662559373438832</v>
          </cell>
          <cell r="AJ386">
            <v>0.88662559373438832</v>
          </cell>
          <cell r="AK386">
            <v>0.90965648091633322</v>
          </cell>
          <cell r="AL386">
            <v>0.90965648091633322</v>
          </cell>
          <cell r="AM386">
            <v>0.90965648091633322</v>
          </cell>
          <cell r="AN386">
            <v>0.93813388740310477</v>
          </cell>
          <cell r="AO386">
            <v>0.93813388740310477</v>
          </cell>
          <cell r="AP386">
            <v>0.93813388740310477</v>
          </cell>
          <cell r="AQ386">
            <v>0.93813388740310477</v>
          </cell>
          <cell r="AR386">
            <v>0.93813388740310477</v>
          </cell>
          <cell r="AS386">
            <v>0.93813388740310477</v>
          </cell>
          <cell r="AT386">
            <v>0.9681589088813104</v>
          </cell>
          <cell r="AU386">
            <v>0.9691808344866879</v>
          </cell>
          <cell r="AV386">
            <v>0.9691808344866879</v>
          </cell>
          <cell r="AW386">
            <v>0.9691808344866879</v>
          </cell>
          <cell r="AX386">
            <v>0.99928412196413963</v>
          </cell>
          <cell r="AY386">
            <v>0.99928412196413963</v>
          </cell>
          <cell r="AZ386">
            <v>0.99928412196413963</v>
          </cell>
          <cell r="BA386" t="str">
            <v>Lease</v>
          </cell>
          <cell r="BB386">
            <v>1.1978898562921754</v>
          </cell>
          <cell r="BC386">
            <v>1.4371704256223161</v>
          </cell>
          <cell r="BD386">
            <v>1.9401638805937083</v>
          </cell>
          <cell r="BE386">
            <v>2.659876781203165</v>
          </cell>
          <cell r="BF386">
            <v>7.2351009437113643</v>
          </cell>
        </row>
        <row r="387">
          <cell r="A387" t="str">
            <v>Noida, Sector 143 1</v>
          </cell>
          <cell r="B387" t="str">
            <v>Noida, Sector 143</v>
          </cell>
          <cell r="D387" t="str">
            <v>SEZ</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t="str">
            <v>Lease</v>
          </cell>
          <cell r="BB387">
            <v>0</v>
          </cell>
          <cell r="BC387">
            <v>0</v>
          </cell>
          <cell r="BD387">
            <v>0</v>
          </cell>
          <cell r="BE387">
            <v>0</v>
          </cell>
          <cell r="BF387">
            <v>0</v>
          </cell>
        </row>
        <row r="388">
          <cell r="A388" t="str">
            <v>Silokhera A1A2A3,B1,B2,B3</v>
          </cell>
          <cell r="B388" t="str">
            <v>Silokhera</v>
          </cell>
          <cell r="D388" t="str">
            <v>SEZ</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t="str">
            <v>Sale</v>
          </cell>
          <cell r="BB388">
            <v>0</v>
          </cell>
          <cell r="BC388">
            <v>0</v>
          </cell>
          <cell r="BD388">
            <v>0</v>
          </cell>
          <cell r="BE388">
            <v>0</v>
          </cell>
          <cell r="BF388">
            <v>0</v>
          </cell>
        </row>
        <row r="389">
          <cell r="A389" t="str">
            <v>Sonepat 1</v>
          </cell>
          <cell r="B389" t="str">
            <v>Sonepat</v>
          </cell>
          <cell r="D389" t="str">
            <v>SEZ</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t="str">
            <v>Lease</v>
          </cell>
          <cell r="BB389">
            <v>0</v>
          </cell>
          <cell r="BC389">
            <v>0</v>
          </cell>
          <cell r="BD389">
            <v>0</v>
          </cell>
          <cell r="BE389">
            <v>0</v>
          </cell>
          <cell r="BF389">
            <v>0</v>
          </cell>
        </row>
        <row r="390">
          <cell r="A390" t="str">
            <v>Silokhera C1,C2,D,E1</v>
          </cell>
          <cell r="B390" t="str">
            <v>Silokhera</v>
          </cell>
          <cell r="D390" t="str">
            <v>SEZ</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t="str">
            <v>Sale</v>
          </cell>
          <cell r="BB390">
            <v>0</v>
          </cell>
          <cell r="BC390">
            <v>0</v>
          </cell>
          <cell r="BD390">
            <v>0</v>
          </cell>
          <cell r="BE390">
            <v>0</v>
          </cell>
          <cell r="BF390">
            <v>0</v>
          </cell>
        </row>
        <row r="391">
          <cell r="A391" t="str">
            <v>Silokhera E2,F1,F2</v>
          </cell>
          <cell r="B391" t="str">
            <v>Silokhera</v>
          </cell>
          <cell r="D391" t="str">
            <v>SEZ</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t="str">
            <v>Sale</v>
          </cell>
          <cell r="BB391">
            <v>0</v>
          </cell>
          <cell r="BC391">
            <v>0</v>
          </cell>
          <cell r="BD391">
            <v>0</v>
          </cell>
          <cell r="BE391">
            <v>0</v>
          </cell>
          <cell r="BF391">
            <v>0</v>
          </cell>
        </row>
        <row r="392">
          <cell r="A392" t="str">
            <v>Silokhera 7 Acre</v>
          </cell>
          <cell r="B392" t="str">
            <v>Silokhera 7 Acre</v>
          </cell>
          <cell r="D392" t="str">
            <v>Non SEZ</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1.3780625991673725</v>
          </cell>
          <cell r="BA392" t="str">
            <v>Lease</v>
          </cell>
          <cell r="BB392">
            <v>0</v>
          </cell>
          <cell r="BC392">
            <v>0</v>
          </cell>
          <cell r="BD392">
            <v>0</v>
          </cell>
          <cell r="BE392">
            <v>0</v>
          </cell>
          <cell r="BF392">
            <v>0</v>
          </cell>
        </row>
        <row r="393">
          <cell r="A393" t="str">
            <v>Manesar 1</v>
          </cell>
          <cell r="B393" t="str">
            <v>Gurgaon</v>
          </cell>
          <cell r="D393" t="str">
            <v>SEZ</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t="str">
            <v>Lease</v>
          </cell>
          <cell r="BB393">
            <v>0</v>
          </cell>
          <cell r="BC393">
            <v>0</v>
          </cell>
          <cell r="BD393">
            <v>0</v>
          </cell>
          <cell r="BE393">
            <v>0</v>
          </cell>
          <cell r="BF393">
            <v>0</v>
          </cell>
        </row>
        <row r="394">
          <cell r="A394" t="str">
            <v>Delhi 1</v>
          </cell>
          <cell r="B394" t="str">
            <v>Delhi</v>
          </cell>
          <cell r="D394" t="str">
            <v>SEZ</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t="str">
            <v>Lease</v>
          </cell>
          <cell r="BB394">
            <v>0</v>
          </cell>
          <cell r="BC394">
            <v>0</v>
          </cell>
          <cell r="BD394">
            <v>0</v>
          </cell>
          <cell r="BE394">
            <v>0</v>
          </cell>
          <cell r="BF394">
            <v>0</v>
          </cell>
        </row>
        <row r="395">
          <cell r="A395">
            <v>0</v>
          </cell>
          <cell r="B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row>
        <row r="396">
          <cell r="A396" t="str">
            <v>North Zone</v>
          </cell>
          <cell r="E396">
            <v>0.39929661876405848</v>
          </cell>
          <cell r="F396">
            <v>1.1422852665438987</v>
          </cell>
          <cell r="G396">
            <v>1.1422852665438987</v>
          </cell>
          <cell r="H396">
            <v>1.1422852665438987</v>
          </cell>
          <cell r="I396">
            <v>1.1422852665438987</v>
          </cell>
          <cell r="J396">
            <v>1.3815658358740395</v>
          </cell>
          <cell r="K396">
            <v>2.8340137250400366</v>
          </cell>
          <cell r="L396">
            <v>3.3693802159977966</v>
          </cell>
          <cell r="M396">
            <v>3.3693802159977966</v>
          </cell>
          <cell r="N396">
            <v>5.1102352504377491</v>
          </cell>
          <cell r="O396">
            <v>5.1102352504377491</v>
          </cell>
          <cell r="P396">
            <v>5.1102352504377491</v>
          </cell>
          <cell r="Q396">
            <v>5.1102352504377491</v>
          </cell>
          <cell r="R396">
            <v>6.7626106896137497</v>
          </cell>
          <cell r="S396">
            <v>6.7626106896137497</v>
          </cell>
          <cell r="T396">
            <v>6.7626106896137497</v>
          </cell>
          <cell r="U396">
            <v>6.7626106896137497</v>
          </cell>
          <cell r="V396">
            <v>6.7626106896137497</v>
          </cell>
          <cell r="W396">
            <v>8.004650323121199</v>
          </cell>
          <cell r="X396">
            <v>8.004650323121199</v>
          </cell>
          <cell r="Y396">
            <v>10.362390040478669</v>
          </cell>
          <cell r="Z396">
            <v>10.362390040478669</v>
          </cell>
          <cell r="AA396">
            <v>11.651376304557814</v>
          </cell>
          <cell r="AB396">
            <v>12.693915302029726</v>
          </cell>
          <cell r="AC396">
            <v>12.693915302029726</v>
          </cell>
          <cell r="AD396">
            <v>14.146370915595213</v>
          </cell>
          <cell r="AE396">
            <v>14.146370915595213</v>
          </cell>
          <cell r="AF396">
            <v>14.278280125267425</v>
          </cell>
          <cell r="AG396">
            <v>14.278280125267425</v>
          </cell>
          <cell r="AH396">
            <v>14.278280125267425</v>
          </cell>
          <cell r="AI396">
            <v>14.278280125267425</v>
          </cell>
          <cell r="AJ396">
            <v>14.278280125267425</v>
          </cell>
          <cell r="AK396">
            <v>19.487358137968631</v>
          </cell>
          <cell r="AL396">
            <v>21.896692834968633</v>
          </cell>
          <cell r="AM396">
            <v>21.896692834968633</v>
          </cell>
          <cell r="AN396">
            <v>21.925170241455405</v>
          </cell>
          <cell r="AO396">
            <v>21.925170241455405</v>
          </cell>
          <cell r="AP396">
            <v>22.02720567568598</v>
          </cell>
          <cell r="AQ396">
            <v>22.02720567568598</v>
          </cell>
          <cell r="AR396">
            <v>22.02720567568598</v>
          </cell>
          <cell r="AS396">
            <v>22.02720567568598</v>
          </cell>
          <cell r="AT396">
            <v>22.057230697164186</v>
          </cell>
          <cell r="AU396">
            <v>22.256600422798563</v>
          </cell>
          <cell r="AV396">
            <v>22.330122881776376</v>
          </cell>
          <cell r="AW396">
            <v>27.490031481776377</v>
          </cell>
          <cell r="AX396">
            <v>27.725009407511351</v>
          </cell>
          <cell r="AY396">
            <v>27.725009407511351</v>
          </cell>
          <cell r="AZ396">
            <v>29.103072006678723</v>
          </cell>
          <cell r="BA396">
            <v>0</v>
          </cell>
          <cell r="BB396">
            <v>2.6838671518518558</v>
          </cell>
          <cell r="BC396">
            <v>3.6661363689618369</v>
          </cell>
          <cell r="BD396">
            <v>9.5727741570356297</v>
          </cell>
          <cell r="BE396">
            <v>15.330705751313248</v>
          </cell>
          <cell r="BF396">
            <v>31.253483429162571</v>
          </cell>
        </row>
        <row r="397">
          <cell r="A397" t="str">
            <v>Existing Buildings</v>
          </cell>
          <cell r="B397" t="str">
            <v>Existing Buildings</v>
          </cell>
          <cell r="E397">
            <v>6.502626900000001</v>
          </cell>
          <cell r="F397">
            <v>6.502626900000001</v>
          </cell>
          <cell r="G397">
            <v>6.502626900000001</v>
          </cell>
          <cell r="H397">
            <v>6.502626900000001</v>
          </cell>
          <cell r="I397">
            <v>6.502626900000001</v>
          </cell>
          <cell r="J397">
            <v>6.502626900000001</v>
          </cell>
          <cell r="K397">
            <v>6.502626900000001</v>
          </cell>
          <cell r="L397">
            <v>6.502626900000001</v>
          </cell>
          <cell r="M397">
            <v>6.502626900000001</v>
          </cell>
          <cell r="N397">
            <v>6.8047980000000008</v>
          </cell>
          <cell r="O397">
            <v>6.8047980000000008</v>
          </cell>
          <cell r="P397">
            <v>6.8047980000000008</v>
          </cell>
          <cell r="Q397">
            <v>6.8456267880000015</v>
          </cell>
          <cell r="R397">
            <v>6.886700548728002</v>
          </cell>
          <cell r="S397">
            <v>6.9280207520203696</v>
          </cell>
          <cell r="T397">
            <v>6.9695888765324918</v>
          </cell>
          <cell r="U397">
            <v>7.0114064097916868</v>
          </cell>
          <cell r="V397">
            <v>7.0534748482504366</v>
          </cell>
          <cell r="W397">
            <v>7.0957956973399394</v>
          </cell>
          <cell r="X397">
            <v>7.1383704715239791</v>
          </cell>
          <cell r="Y397">
            <v>7.181200694353123</v>
          </cell>
          <cell r="Z397">
            <v>7.2242878985192425</v>
          </cell>
          <cell r="AA397">
            <v>7.2676336259103573</v>
          </cell>
          <cell r="AB397">
            <v>7.3112394276658197</v>
          </cell>
          <cell r="AC397">
            <v>7.3551068642318143</v>
          </cell>
          <cell r="AD397">
            <v>7.3992375054172062</v>
          </cell>
          <cell r="AE397">
            <v>7.4436329304497084</v>
          </cell>
          <cell r="AF397">
            <v>7.4882947280324066</v>
          </cell>
          <cell r="AG397">
            <v>7.5332244964006012</v>
          </cell>
          <cell r="AH397">
            <v>7.5784238433790048</v>
          </cell>
          <cell r="AI397">
            <v>7.6238943864392779</v>
          </cell>
          <cell r="AJ397">
            <v>7.6696377527579136</v>
          </cell>
          <cell r="AK397">
            <v>7.7156555792744612</v>
          </cell>
          <cell r="AL397">
            <v>7.7619495127501086</v>
          </cell>
          <cell r="AM397">
            <v>7.8085212098266101</v>
          </cell>
          <cell r="AN397">
            <v>7.8553723370855693</v>
          </cell>
          <cell r="AO397">
            <v>7.8573361801698418</v>
          </cell>
          <cell r="AP397">
            <v>7.8593005142148851</v>
          </cell>
          <cell r="AQ397">
            <v>7.86126533934344</v>
          </cell>
          <cell r="AR397">
            <v>7.8632306556782749</v>
          </cell>
          <cell r="AS397">
            <v>7.8651964633421949</v>
          </cell>
          <cell r="AT397">
            <v>7.8671627624580305</v>
          </cell>
          <cell r="AU397">
            <v>7.869129553148646</v>
          </cell>
          <cell r="AV397">
            <v>7.8710968355369335</v>
          </cell>
          <cell r="AW397">
            <v>7.8730646097458186</v>
          </cell>
          <cell r="AX397">
            <v>7.8750328758982562</v>
          </cell>
          <cell r="AY397">
            <v>7.8770016341172324</v>
          </cell>
          <cell r="AZ397">
            <v>7.8789708845257618</v>
          </cell>
          <cell r="BA397">
            <v>0</v>
          </cell>
          <cell r="BB397">
            <v>19.507880700000001</v>
          </cell>
          <cell r="BC397">
            <v>19.507880700000001</v>
          </cell>
          <cell r="BD397">
            <v>19.507880700000001</v>
          </cell>
          <cell r="BE397">
            <v>20.414394000000001</v>
          </cell>
          <cell r="BF397">
            <v>78.938036100000005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5">
          <cell r="C25">
            <v>23.793000000000006</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flow for int"/>
      <sheetName val="CosntCostdata"/>
      <sheetName val="Const cost"/>
      <sheetName val="Rental PAT"/>
      <sheetName val="BU_Quarterly (3)"/>
      <sheetName val="Detailed-FY 08-09 (2)"/>
      <sheetName val="Cashflow"/>
      <sheetName val="Detail P&amp;L"/>
      <sheetName val="Qwisepatfinal"/>
      <sheetName val="Qwisepatfinal Scen2"/>
      <sheetName val="fitout margin"/>
      <sheetName val="FrontsheetNew"/>
      <sheetName val="Final Cashflow"/>
      <sheetName val="Qwisecashflow"/>
      <sheetName val="Inputsheet"/>
      <sheetName val="Inputsheet qwise"/>
      <sheetName val="Security"/>
      <sheetName val="7.5%"/>
      <sheetName val="Corporate Debts"/>
      <sheetName val="Land Repfund"/>
      <sheetName val="Clearing house"/>
      <sheetName val="Land Payables"/>
      <sheetName val="LRD"/>
      <sheetName val="LRD Computation"/>
      <sheetName val="Debtpaymentschedule"/>
      <sheetName val="Assumption Sheet"/>
      <sheetName val="Sale rate"/>
      <sheetName val="Overheads"/>
      <sheetName val="Sale data"/>
      <sheetName val="Construction data"/>
      <sheetName val="Con schedule"/>
      <sheetName val="POCM"/>
      <sheetName val="Sales value"/>
      <sheetName val="Cost"/>
      <sheetName val="Master"/>
      <sheetName val="Phasedates"/>
      <sheetName val="Existing buildings"/>
      <sheetName val="Other incomes"/>
      <sheetName val="Other incomes12onwar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6">
          <cell r="A46" t="str">
            <v>Bhubaneswar 1</v>
          </cell>
          <cell r="B46" t="str">
            <v>Bhubaneswar</v>
          </cell>
          <cell r="D46" t="str">
            <v>SEZ</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0.27100000000000002</v>
          </cell>
          <cell r="T46">
            <v>0.27100000000000002</v>
          </cell>
          <cell r="U46">
            <v>0.27100000000000002</v>
          </cell>
          <cell r="V46">
            <v>0.27100000000000002</v>
          </cell>
          <cell r="W46">
            <v>0.27100000000000002</v>
          </cell>
          <cell r="X46">
            <v>0.27100000000000002</v>
          </cell>
          <cell r="Y46">
            <v>0.27100000000000002</v>
          </cell>
          <cell r="Z46">
            <v>0.27100000000000002</v>
          </cell>
          <cell r="AA46">
            <v>0.27100000000000002</v>
          </cell>
          <cell r="AB46">
            <v>0.27100000000000002</v>
          </cell>
          <cell r="AC46">
            <v>0.27100000000000002</v>
          </cell>
          <cell r="AD46">
            <v>0.27100000000000002</v>
          </cell>
          <cell r="AE46">
            <v>0.54200000000000004</v>
          </cell>
          <cell r="AF46">
            <v>0.54200000000000004</v>
          </cell>
          <cell r="AG46">
            <v>0.54200000000000004</v>
          </cell>
          <cell r="AH46">
            <v>0.54200000000000004</v>
          </cell>
          <cell r="AI46">
            <v>0.54200000000000004</v>
          </cell>
          <cell r="AJ46">
            <v>0.54200000000000004</v>
          </cell>
          <cell r="AK46">
            <v>0.54200000000000004</v>
          </cell>
          <cell r="AL46">
            <v>0.54200000000000004</v>
          </cell>
          <cell r="AM46">
            <v>0.54200000000000004</v>
          </cell>
          <cell r="AN46">
            <v>0.54200000000000004</v>
          </cell>
          <cell r="AO46">
            <v>0.54200000000000004</v>
          </cell>
          <cell r="AP46">
            <v>0.54200000000000004</v>
          </cell>
          <cell r="AQ46">
            <v>0.81300000000000006</v>
          </cell>
          <cell r="AR46">
            <v>0.81300000000000006</v>
          </cell>
          <cell r="AS46">
            <v>0.81300000000000006</v>
          </cell>
          <cell r="AT46">
            <v>0.81300000000000006</v>
          </cell>
          <cell r="AU46">
            <v>0.81300000000000006</v>
          </cell>
          <cell r="AV46">
            <v>0.81300000000000006</v>
          </cell>
          <cell r="AW46">
            <v>0.81300000000000006</v>
          </cell>
          <cell r="AX46">
            <v>0.81300000000000006</v>
          </cell>
          <cell r="AY46">
            <v>0.81300000000000006</v>
          </cell>
          <cell r="AZ46">
            <v>0.81300000000000006</v>
          </cell>
          <cell r="BA46" t="str">
            <v>Lease</v>
          </cell>
          <cell r="BB46">
            <v>0</v>
          </cell>
          <cell r="BC46">
            <v>0</v>
          </cell>
          <cell r="BD46">
            <v>0</v>
          </cell>
          <cell r="BE46">
            <v>0</v>
          </cell>
          <cell r="BF46">
            <v>0</v>
          </cell>
        </row>
        <row r="47">
          <cell r="A47" t="str">
            <v>Kolkata 1</v>
          </cell>
          <cell r="B47" t="str">
            <v>Kolkata</v>
          </cell>
          <cell r="D47" t="str">
            <v>SEZ</v>
          </cell>
          <cell r="E47">
            <v>0</v>
          </cell>
          <cell r="F47">
            <v>0</v>
          </cell>
          <cell r="G47">
            <v>0</v>
          </cell>
          <cell r="H47">
            <v>0</v>
          </cell>
          <cell r="I47">
            <v>0</v>
          </cell>
          <cell r="J47">
            <v>0</v>
          </cell>
          <cell r="K47">
            <v>2.1680000000000001</v>
          </cell>
          <cell r="L47">
            <v>2.1680000000000001</v>
          </cell>
          <cell r="M47">
            <v>2.1680000000000001</v>
          </cell>
          <cell r="N47">
            <v>2.1680000000000001</v>
          </cell>
          <cell r="O47">
            <v>2.1680000000000001</v>
          </cell>
          <cell r="P47">
            <v>2.1680000000000001</v>
          </cell>
          <cell r="Q47">
            <v>2.1680000000000001</v>
          </cell>
          <cell r="R47">
            <v>2.1680000000000001</v>
          </cell>
          <cell r="S47">
            <v>2.1680000000000001</v>
          </cell>
          <cell r="T47">
            <v>2.1680000000000001</v>
          </cell>
          <cell r="U47">
            <v>2.1680000000000001</v>
          </cell>
          <cell r="V47">
            <v>2.1680000000000001</v>
          </cell>
          <cell r="W47">
            <v>6.5473600000000003</v>
          </cell>
          <cell r="X47">
            <v>6.5473600000000003</v>
          </cell>
          <cell r="Y47">
            <v>6.5473600000000003</v>
          </cell>
          <cell r="Z47">
            <v>6.5473600000000003</v>
          </cell>
          <cell r="AA47">
            <v>6.5473600000000003</v>
          </cell>
          <cell r="AB47">
            <v>6.5473600000000003</v>
          </cell>
          <cell r="AC47">
            <v>6.5473600000000003</v>
          </cell>
          <cell r="AD47">
            <v>6.5473600000000003</v>
          </cell>
          <cell r="AE47">
            <v>6.5473600000000003</v>
          </cell>
          <cell r="AF47">
            <v>6.5473600000000003</v>
          </cell>
          <cell r="AG47">
            <v>6.5473600000000003</v>
          </cell>
          <cell r="AH47">
            <v>6.5473600000000003</v>
          </cell>
          <cell r="AI47">
            <v>6.5473600000000003</v>
          </cell>
          <cell r="AJ47">
            <v>6.5473600000000003</v>
          </cell>
          <cell r="AK47">
            <v>6.5473600000000003</v>
          </cell>
          <cell r="AL47">
            <v>6.5473600000000003</v>
          </cell>
          <cell r="AM47">
            <v>6.5473600000000003</v>
          </cell>
          <cell r="AN47">
            <v>8.7153600000000004</v>
          </cell>
          <cell r="AO47">
            <v>8.7153600000000004</v>
          </cell>
          <cell r="AP47">
            <v>8.7153600000000004</v>
          </cell>
          <cell r="AQ47">
            <v>8.7153600000000004</v>
          </cell>
          <cell r="AR47">
            <v>8.7153600000000004</v>
          </cell>
          <cell r="AS47">
            <v>8.7153600000000004</v>
          </cell>
          <cell r="AT47">
            <v>8.7153600000000004</v>
          </cell>
          <cell r="AU47">
            <v>9.040560000000001</v>
          </cell>
          <cell r="AV47">
            <v>9.040560000000001</v>
          </cell>
          <cell r="AW47">
            <v>9.040560000000001</v>
          </cell>
          <cell r="AX47">
            <v>9.040560000000001</v>
          </cell>
          <cell r="AY47">
            <v>9.040560000000001</v>
          </cell>
          <cell r="AZ47">
            <v>10.34136</v>
          </cell>
          <cell r="BA47" t="str">
            <v>Lease</v>
          </cell>
          <cell r="BB47">
            <v>0</v>
          </cell>
          <cell r="BC47">
            <v>0</v>
          </cell>
          <cell r="BD47">
            <v>6.5040000000000004</v>
          </cell>
          <cell r="BE47">
            <v>6.5040000000000004</v>
          </cell>
          <cell r="BF47">
            <v>13.008000000000001</v>
          </cell>
        </row>
        <row r="48">
          <cell r="A48" t="str">
            <v>East Zone</v>
          </cell>
          <cell r="E48">
            <v>0</v>
          </cell>
          <cell r="F48">
            <v>0</v>
          </cell>
          <cell r="G48">
            <v>0</v>
          </cell>
          <cell r="H48">
            <v>0</v>
          </cell>
          <cell r="I48">
            <v>0</v>
          </cell>
          <cell r="J48">
            <v>0</v>
          </cell>
          <cell r="K48">
            <v>2.1680000000000001</v>
          </cell>
          <cell r="L48">
            <v>2.1680000000000001</v>
          </cell>
          <cell r="M48">
            <v>2.1680000000000001</v>
          </cell>
          <cell r="N48">
            <v>2.1680000000000001</v>
          </cell>
          <cell r="O48">
            <v>2.1680000000000001</v>
          </cell>
          <cell r="P48">
            <v>2.1680000000000001</v>
          </cell>
          <cell r="Q48">
            <v>2.1680000000000001</v>
          </cell>
          <cell r="R48">
            <v>2.1680000000000001</v>
          </cell>
          <cell r="S48">
            <v>2.4390000000000001</v>
          </cell>
          <cell r="T48">
            <v>2.4390000000000001</v>
          </cell>
          <cell r="U48">
            <v>2.4390000000000001</v>
          </cell>
          <cell r="V48">
            <v>2.4390000000000001</v>
          </cell>
          <cell r="W48">
            <v>6.8183600000000002</v>
          </cell>
          <cell r="X48">
            <v>6.8183600000000002</v>
          </cell>
          <cell r="Y48">
            <v>6.8183600000000002</v>
          </cell>
          <cell r="Z48">
            <v>6.8183600000000002</v>
          </cell>
          <cell r="AA48">
            <v>6.8183600000000002</v>
          </cell>
          <cell r="AB48">
            <v>6.8183600000000002</v>
          </cell>
          <cell r="AC48">
            <v>6.8183600000000002</v>
          </cell>
          <cell r="AD48">
            <v>6.8183600000000002</v>
          </cell>
          <cell r="AE48">
            <v>7.0893600000000001</v>
          </cell>
          <cell r="AF48">
            <v>7.0893600000000001</v>
          </cell>
          <cell r="AG48">
            <v>7.0893600000000001</v>
          </cell>
          <cell r="AH48">
            <v>7.0893600000000001</v>
          </cell>
          <cell r="AI48">
            <v>7.0893600000000001</v>
          </cell>
          <cell r="AJ48">
            <v>7.0893600000000001</v>
          </cell>
          <cell r="AK48">
            <v>7.0893600000000001</v>
          </cell>
          <cell r="AL48">
            <v>7.0893600000000001</v>
          </cell>
          <cell r="AM48">
            <v>7.0893600000000001</v>
          </cell>
          <cell r="AN48">
            <v>9.2573600000000003</v>
          </cell>
          <cell r="AO48">
            <v>9.2573600000000003</v>
          </cell>
          <cell r="AP48">
            <v>9.2573600000000003</v>
          </cell>
          <cell r="AQ48">
            <v>9.5283600000000011</v>
          </cell>
          <cell r="AR48">
            <v>9.5283600000000011</v>
          </cell>
          <cell r="AS48">
            <v>9.5283600000000011</v>
          </cell>
          <cell r="AT48">
            <v>9.5283600000000011</v>
          </cell>
          <cell r="AU48">
            <v>9.8535600000000017</v>
          </cell>
          <cell r="AV48">
            <v>9.8535600000000017</v>
          </cell>
          <cell r="AW48">
            <v>9.8535600000000017</v>
          </cell>
          <cell r="AX48">
            <v>9.8535600000000017</v>
          </cell>
          <cell r="AY48">
            <v>9.8535600000000017</v>
          </cell>
          <cell r="AZ48">
            <v>11.15436</v>
          </cell>
          <cell r="BA48">
            <v>0</v>
          </cell>
          <cell r="BB48">
            <v>0</v>
          </cell>
          <cell r="BC48">
            <v>0</v>
          </cell>
          <cell r="BD48">
            <v>6.5040000000000004</v>
          </cell>
          <cell r="BE48">
            <v>6.5040000000000004</v>
          </cell>
          <cell r="BF48">
            <v>13.008000000000001</v>
          </cell>
        </row>
        <row r="49">
          <cell r="A49" t="str">
            <v>Gandhinagar 1</v>
          </cell>
          <cell r="B49" t="str">
            <v>Gandhinagar</v>
          </cell>
          <cell r="D49" t="str">
            <v>SEZ</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0.54200000000000004</v>
          </cell>
          <cell r="U49">
            <v>0.54200000000000004</v>
          </cell>
          <cell r="V49">
            <v>0.54200000000000004</v>
          </cell>
          <cell r="W49">
            <v>0.54200000000000004</v>
          </cell>
          <cell r="X49">
            <v>0.54200000000000004</v>
          </cell>
          <cell r="Y49">
            <v>0.54200000000000004</v>
          </cell>
          <cell r="Z49">
            <v>0.54200000000000004</v>
          </cell>
          <cell r="AA49">
            <v>0.54200000000000004</v>
          </cell>
          <cell r="AB49">
            <v>0.54200000000000004</v>
          </cell>
          <cell r="AC49">
            <v>0.54200000000000004</v>
          </cell>
          <cell r="AD49">
            <v>0.54200000000000004</v>
          </cell>
          <cell r="AE49">
            <v>0.54200000000000004</v>
          </cell>
          <cell r="AF49">
            <v>0.54200000000000004</v>
          </cell>
          <cell r="AG49">
            <v>0.54200000000000004</v>
          </cell>
          <cell r="AH49">
            <v>0.54200000000000004</v>
          </cell>
          <cell r="AI49">
            <v>0.54200000000000004</v>
          </cell>
          <cell r="AJ49">
            <v>0.54200000000000004</v>
          </cell>
          <cell r="AK49">
            <v>0.54200000000000004</v>
          </cell>
          <cell r="AL49">
            <v>0.54200000000000004</v>
          </cell>
          <cell r="AM49">
            <v>0.54200000000000004</v>
          </cell>
          <cell r="AN49">
            <v>0.54200000000000004</v>
          </cell>
          <cell r="AO49">
            <v>1.0840000000000001</v>
          </cell>
          <cell r="AP49">
            <v>1.0840000000000001</v>
          </cell>
          <cell r="AQ49">
            <v>1.0840000000000001</v>
          </cell>
          <cell r="AR49">
            <v>1.0840000000000001</v>
          </cell>
          <cell r="AS49">
            <v>1.0840000000000001</v>
          </cell>
          <cell r="AT49">
            <v>1.0840000000000001</v>
          </cell>
          <cell r="AU49">
            <v>1.0840000000000001</v>
          </cell>
          <cell r="AV49">
            <v>1.0840000000000001</v>
          </cell>
          <cell r="AW49">
            <v>1.0840000000000001</v>
          </cell>
          <cell r="AX49">
            <v>1.0840000000000001</v>
          </cell>
          <cell r="AY49">
            <v>1.0840000000000001</v>
          </cell>
          <cell r="AZ49">
            <v>1.0840000000000001</v>
          </cell>
          <cell r="BA49" t="str">
            <v>Lease</v>
          </cell>
          <cell r="BB49">
            <v>0</v>
          </cell>
          <cell r="BC49">
            <v>0</v>
          </cell>
          <cell r="BD49">
            <v>0</v>
          </cell>
          <cell r="BE49">
            <v>0</v>
          </cell>
          <cell r="BF49">
            <v>0</v>
          </cell>
        </row>
        <row r="50">
          <cell r="A50" t="str">
            <v>Nagpur 1</v>
          </cell>
          <cell r="B50" t="str">
            <v>Nagpur</v>
          </cell>
          <cell r="D50" t="str">
            <v>SEZ</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0.27100000000000002</v>
          </cell>
          <cell r="V50">
            <v>0.27100000000000002</v>
          </cell>
          <cell r="W50">
            <v>0.27100000000000002</v>
          </cell>
          <cell r="X50">
            <v>0.27100000000000002</v>
          </cell>
          <cell r="Y50">
            <v>0.27100000000000002</v>
          </cell>
          <cell r="Z50">
            <v>0.27100000000000002</v>
          </cell>
          <cell r="AA50">
            <v>0.27100000000000002</v>
          </cell>
          <cell r="AB50">
            <v>0.27100000000000002</v>
          </cell>
          <cell r="AC50">
            <v>0.27100000000000002</v>
          </cell>
          <cell r="AD50">
            <v>0.27100000000000002</v>
          </cell>
          <cell r="AE50">
            <v>0.27100000000000002</v>
          </cell>
          <cell r="AF50">
            <v>0.27100000000000002</v>
          </cell>
          <cell r="AG50">
            <v>0.54200000000000004</v>
          </cell>
          <cell r="AH50">
            <v>0.54200000000000004</v>
          </cell>
          <cell r="AI50">
            <v>0.54200000000000004</v>
          </cell>
          <cell r="AJ50">
            <v>0.54200000000000004</v>
          </cell>
          <cell r="AK50">
            <v>0.54200000000000004</v>
          </cell>
          <cell r="AL50">
            <v>0.54200000000000004</v>
          </cell>
          <cell r="AM50">
            <v>0.54200000000000004</v>
          </cell>
          <cell r="AN50">
            <v>0.54200000000000004</v>
          </cell>
          <cell r="AO50">
            <v>0.54200000000000004</v>
          </cell>
          <cell r="AP50">
            <v>0.54200000000000004</v>
          </cell>
          <cell r="AQ50">
            <v>0.54200000000000004</v>
          </cell>
          <cell r="AR50">
            <v>0.54200000000000004</v>
          </cell>
          <cell r="AS50">
            <v>0.81300000000000006</v>
          </cell>
          <cell r="AT50">
            <v>0.81300000000000006</v>
          </cell>
          <cell r="AU50">
            <v>0.81300000000000006</v>
          </cell>
          <cell r="AV50">
            <v>0.81300000000000006</v>
          </cell>
          <cell r="AW50">
            <v>0.81300000000000006</v>
          </cell>
          <cell r="AX50">
            <v>0.81300000000000006</v>
          </cell>
          <cell r="AY50">
            <v>0.81300000000000006</v>
          </cell>
          <cell r="AZ50">
            <v>0.81300000000000006</v>
          </cell>
          <cell r="BA50" t="str">
            <v>Lease</v>
          </cell>
          <cell r="BB50">
            <v>0</v>
          </cell>
          <cell r="BC50">
            <v>0</v>
          </cell>
          <cell r="BD50">
            <v>0</v>
          </cell>
          <cell r="BE50">
            <v>0</v>
          </cell>
          <cell r="BF50">
            <v>0</v>
          </cell>
        </row>
        <row r="51">
          <cell r="A51" t="str">
            <v>Pune 1</v>
          </cell>
          <cell r="B51" t="str">
            <v>Pune</v>
          </cell>
          <cell r="D51" t="str">
            <v>SEZ</v>
          </cell>
          <cell r="E51">
            <v>0</v>
          </cell>
          <cell r="F51">
            <v>0</v>
          </cell>
          <cell r="G51">
            <v>0</v>
          </cell>
          <cell r="H51">
            <v>1.9901502771600001</v>
          </cell>
          <cell r="I51">
            <v>1.9901502771600001</v>
          </cell>
          <cell r="J51">
            <v>1.9901502771600001</v>
          </cell>
          <cell r="K51">
            <v>1.9901502771600001</v>
          </cell>
          <cell r="L51">
            <v>1.9901502771600001</v>
          </cell>
          <cell r="M51">
            <v>1.9901502771600001</v>
          </cell>
          <cell r="N51">
            <v>1.9901502771600001</v>
          </cell>
          <cell r="O51">
            <v>1.9901502771600001</v>
          </cell>
          <cell r="P51">
            <v>1.9901502771600001</v>
          </cell>
          <cell r="Q51">
            <v>1.9901502771600001</v>
          </cell>
          <cell r="R51">
            <v>1.9901502771600001</v>
          </cell>
          <cell r="S51">
            <v>3.2612681024400008</v>
          </cell>
          <cell r="T51">
            <v>3.2612681024400008</v>
          </cell>
          <cell r="U51">
            <v>4.6908115629600005</v>
          </cell>
          <cell r="V51">
            <v>4.6908115629600005</v>
          </cell>
          <cell r="W51">
            <v>4.6908115629600005</v>
          </cell>
          <cell r="X51">
            <v>4.6908115629600005</v>
          </cell>
          <cell r="Y51">
            <v>6.3249938551200007</v>
          </cell>
          <cell r="Z51">
            <v>6.3249938551200007</v>
          </cell>
          <cell r="AA51">
            <v>8.0220574696800018</v>
          </cell>
          <cell r="AB51">
            <v>8.0220574696800018</v>
          </cell>
          <cell r="AC51">
            <v>8.0220574696800018</v>
          </cell>
          <cell r="AD51">
            <v>8.0220574696800018</v>
          </cell>
          <cell r="AE51">
            <v>8.0220574696800018</v>
          </cell>
          <cell r="AF51">
            <v>8.0220574696800018</v>
          </cell>
          <cell r="AG51">
            <v>8.0220574696800018</v>
          </cell>
          <cell r="AH51">
            <v>8.0220574696800018</v>
          </cell>
          <cell r="AI51">
            <v>8.0220574696800018</v>
          </cell>
          <cell r="AJ51">
            <v>8.0220574696800018</v>
          </cell>
          <cell r="AK51">
            <v>8.0220574696800018</v>
          </cell>
          <cell r="AL51">
            <v>8.0220574696800018</v>
          </cell>
          <cell r="AM51">
            <v>8.0220574696800018</v>
          </cell>
          <cell r="AN51">
            <v>8.0220574696800018</v>
          </cell>
          <cell r="AO51">
            <v>8.0220574696800018</v>
          </cell>
          <cell r="AP51">
            <v>8.0220574696800018</v>
          </cell>
          <cell r="AQ51">
            <v>8.0220574696800018</v>
          </cell>
          <cell r="AR51">
            <v>8.3205800112540018</v>
          </cell>
          <cell r="AS51">
            <v>8.3205800112540018</v>
          </cell>
          <cell r="AT51">
            <v>8.3205800112540018</v>
          </cell>
          <cell r="AU51">
            <v>8.3205800112540018</v>
          </cell>
          <cell r="AV51">
            <v>8.3205800112540018</v>
          </cell>
          <cell r="AW51">
            <v>8.3205800112540018</v>
          </cell>
          <cell r="AX51">
            <v>8.3205800112540018</v>
          </cell>
          <cell r="AY51">
            <v>8.3205800112540018</v>
          </cell>
          <cell r="AZ51">
            <v>8.3205800112540018</v>
          </cell>
          <cell r="BA51" t="str">
            <v>Lease</v>
          </cell>
          <cell r="BB51">
            <v>0</v>
          </cell>
          <cell r="BC51">
            <v>5.9704508314800009</v>
          </cell>
          <cell r="BD51">
            <v>5.9704508314800009</v>
          </cell>
          <cell r="BE51">
            <v>5.9704508314800009</v>
          </cell>
          <cell r="BF51">
            <v>17.911352494440003</v>
          </cell>
        </row>
        <row r="52">
          <cell r="A52" t="str">
            <v>Lohegaon  1</v>
          </cell>
          <cell r="B52" t="str">
            <v>Pune</v>
          </cell>
          <cell r="D52" t="str">
            <v>SEZ</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t="str">
            <v>Lease</v>
          </cell>
          <cell r="BB52">
            <v>0</v>
          </cell>
          <cell r="BC52">
            <v>0</v>
          </cell>
          <cell r="BD52">
            <v>0</v>
          </cell>
          <cell r="BE52">
            <v>0</v>
          </cell>
          <cell r="BF52">
            <v>0</v>
          </cell>
        </row>
        <row r="53">
          <cell r="A53" t="str">
            <v>Tathewade 1</v>
          </cell>
          <cell r="B53" t="str">
            <v>Pune</v>
          </cell>
          <cell r="D53" t="str">
            <v>SEZ</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t="str">
            <v>Lease</v>
          </cell>
          <cell r="BB53">
            <v>0</v>
          </cell>
          <cell r="BC53">
            <v>0</v>
          </cell>
          <cell r="BD53">
            <v>0</v>
          </cell>
          <cell r="BE53">
            <v>0</v>
          </cell>
          <cell r="BF53">
            <v>0</v>
          </cell>
        </row>
        <row r="54">
          <cell r="A54" t="str">
            <v>Muland 1</v>
          </cell>
          <cell r="B54" t="str">
            <v>Mumbai</v>
          </cell>
          <cell r="D54" t="str">
            <v>SEZ</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1.9121999999999999</v>
          </cell>
          <cell r="AV54">
            <v>1.9121999999999999</v>
          </cell>
          <cell r="AW54">
            <v>1.9121999999999999</v>
          </cell>
          <cell r="AX54">
            <v>1.9121999999999999</v>
          </cell>
          <cell r="AY54">
            <v>1.9121999999999999</v>
          </cell>
          <cell r="AZ54">
            <v>1.9121999999999999</v>
          </cell>
          <cell r="BA54" t="str">
            <v>Lease</v>
          </cell>
          <cell r="BB54">
            <v>0</v>
          </cell>
          <cell r="BC54">
            <v>0</v>
          </cell>
          <cell r="BD54">
            <v>0</v>
          </cell>
          <cell r="BE54">
            <v>0</v>
          </cell>
          <cell r="BF54">
            <v>0</v>
          </cell>
        </row>
        <row r="55">
          <cell r="A55" t="str">
            <v>NTC 1</v>
          </cell>
          <cell r="B55" t="str">
            <v>Mumbai</v>
          </cell>
          <cell r="D55" t="str">
            <v>Non SEZ</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29.412044999999999</v>
          </cell>
          <cell r="Z55">
            <v>29.412044999999999</v>
          </cell>
          <cell r="AA55">
            <v>29.412044999999999</v>
          </cell>
          <cell r="AB55">
            <v>29.412044999999999</v>
          </cell>
          <cell r="AC55">
            <v>29.412044999999999</v>
          </cell>
          <cell r="AD55">
            <v>29.412044999999999</v>
          </cell>
          <cell r="AE55">
            <v>29.412044999999999</v>
          </cell>
          <cell r="AF55">
            <v>29.412044999999999</v>
          </cell>
          <cell r="AG55">
            <v>29.412044999999999</v>
          </cell>
          <cell r="AH55">
            <v>29.412044999999999</v>
          </cell>
          <cell r="AI55">
            <v>29.412044999999999</v>
          </cell>
          <cell r="AJ55">
            <v>29.412044999999999</v>
          </cell>
          <cell r="AK55">
            <v>29.412044999999999</v>
          </cell>
          <cell r="AL55">
            <v>29.412044999999999</v>
          </cell>
          <cell r="AM55">
            <v>29.412044999999999</v>
          </cell>
          <cell r="AN55">
            <v>29.412044999999999</v>
          </cell>
          <cell r="AO55">
            <v>29.412044999999999</v>
          </cell>
          <cell r="AP55">
            <v>29.412044999999999</v>
          </cell>
          <cell r="AQ55">
            <v>29.412044999999999</v>
          </cell>
          <cell r="AR55">
            <v>29.412044999999999</v>
          </cell>
          <cell r="AS55">
            <v>29.412044999999999</v>
          </cell>
          <cell r="AT55">
            <v>29.412044999999999</v>
          </cell>
          <cell r="AU55">
            <v>29.412044999999999</v>
          </cell>
          <cell r="AV55">
            <v>29.412044999999999</v>
          </cell>
          <cell r="AW55">
            <v>29.412044999999999</v>
          </cell>
          <cell r="AX55">
            <v>29.412044999999999</v>
          </cell>
          <cell r="AY55">
            <v>29.412044999999999</v>
          </cell>
          <cell r="AZ55">
            <v>29.412044999999999</v>
          </cell>
          <cell r="BA55" t="str">
            <v>Lease</v>
          </cell>
          <cell r="BB55">
            <v>0</v>
          </cell>
          <cell r="BC55">
            <v>0</v>
          </cell>
          <cell r="BD55">
            <v>0</v>
          </cell>
          <cell r="BE55">
            <v>0</v>
          </cell>
          <cell r="BF55">
            <v>0</v>
          </cell>
        </row>
        <row r="56">
          <cell r="A56" t="str">
            <v>West Zone</v>
          </cell>
          <cell r="E56">
            <v>0</v>
          </cell>
          <cell r="F56">
            <v>0</v>
          </cell>
          <cell r="G56">
            <v>0</v>
          </cell>
          <cell r="H56">
            <v>1.9901502771600001</v>
          </cell>
          <cell r="I56">
            <v>1.9901502771600001</v>
          </cell>
          <cell r="J56">
            <v>1.9901502771600001</v>
          </cell>
          <cell r="K56">
            <v>1.9901502771600001</v>
          </cell>
          <cell r="L56">
            <v>1.9901502771600001</v>
          </cell>
          <cell r="M56">
            <v>1.9901502771600001</v>
          </cell>
          <cell r="N56">
            <v>1.9901502771600001</v>
          </cell>
          <cell r="O56">
            <v>1.9901502771600001</v>
          </cell>
          <cell r="P56">
            <v>1.9901502771600001</v>
          </cell>
          <cell r="Q56">
            <v>1.9901502771600001</v>
          </cell>
          <cell r="R56">
            <v>1.9901502771600001</v>
          </cell>
          <cell r="S56">
            <v>3.2612681024400008</v>
          </cell>
          <cell r="T56">
            <v>3.8032681024400006</v>
          </cell>
          <cell r="U56">
            <v>5.5038115629600002</v>
          </cell>
          <cell r="V56">
            <v>5.5038115629600002</v>
          </cell>
          <cell r="W56">
            <v>5.5038115629600002</v>
          </cell>
          <cell r="X56">
            <v>5.5038115629600002</v>
          </cell>
          <cell r="Y56">
            <v>36.55003885512</v>
          </cell>
          <cell r="Z56">
            <v>36.55003885512</v>
          </cell>
          <cell r="AA56">
            <v>38.247102469680001</v>
          </cell>
          <cell r="AB56">
            <v>38.247102469680001</v>
          </cell>
          <cell r="AC56">
            <v>38.247102469680001</v>
          </cell>
          <cell r="AD56">
            <v>38.247102469680001</v>
          </cell>
          <cell r="AE56">
            <v>38.247102469680001</v>
          </cell>
          <cell r="AF56">
            <v>38.247102469680001</v>
          </cell>
          <cell r="AG56">
            <v>38.518102469680002</v>
          </cell>
          <cell r="AH56">
            <v>38.518102469680002</v>
          </cell>
          <cell r="AI56">
            <v>38.518102469680002</v>
          </cell>
          <cell r="AJ56">
            <v>38.518102469680002</v>
          </cell>
          <cell r="AK56">
            <v>38.518102469680002</v>
          </cell>
          <cell r="AL56">
            <v>38.518102469680002</v>
          </cell>
          <cell r="AM56">
            <v>38.518102469680002</v>
          </cell>
          <cell r="AN56">
            <v>38.518102469680002</v>
          </cell>
          <cell r="AO56">
            <v>39.060102469680004</v>
          </cell>
          <cell r="AP56">
            <v>39.060102469680004</v>
          </cell>
          <cell r="AQ56">
            <v>39.060102469680004</v>
          </cell>
          <cell r="AR56">
            <v>39.358625011253999</v>
          </cell>
          <cell r="AS56">
            <v>39.629625011253999</v>
          </cell>
          <cell r="AT56">
            <v>39.629625011253999</v>
          </cell>
          <cell r="AU56">
            <v>41.541825011254005</v>
          </cell>
          <cell r="AV56">
            <v>41.541825011254005</v>
          </cell>
          <cell r="AW56">
            <v>41.541825011254005</v>
          </cell>
          <cell r="AX56">
            <v>41.541825011254005</v>
          </cell>
          <cell r="AY56">
            <v>41.541825011254005</v>
          </cell>
          <cell r="AZ56">
            <v>41.541825011254005</v>
          </cell>
          <cell r="BA56" t="str">
            <v>Lease</v>
          </cell>
          <cell r="BB56">
            <v>0</v>
          </cell>
          <cell r="BC56">
            <v>5.9704508314800009</v>
          </cell>
          <cell r="BD56">
            <v>5.9704508314800009</v>
          </cell>
          <cell r="BE56">
            <v>5.9704508314800009</v>
          </cell>
          <cell r="BF56">
            <v>17.911352494440003</v>
          </cell>
        </row>
        <row r="57">
          <cell r="A57" t="str">
            <v>Chennai 1A,AB,AC</v>
          </cell>
          <cell r="B57" t="str">
            <v>Chennai</v>
          </cell>
          <cell r="D57" t="str">
            <v>SEZ</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t="str">
            <v>Sale</v>
          </cell>
          <cell r="BB57">
            <v>0</v>
          </cell>
          <cell r="BC57">
            <v>0</v>
          </cell>
          <cell r="BD57">
            <v>0</v>
          </cell>
          <cell r="BE57">
            <v>0</v>
          </cell>
          <cell r="BF57">
            <v>0</v>
          </cell>
        </row>
        <row r="58">
          <cell r="A58" t="str">
            <v>Chennai 5,7,10</v>
          </cell>
          <cell r="B58" t="str">
            <v>Chennai</v>
          </cell>
          <cell r="D58" t="str">
            <v>SEZ</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t="str">
            <v>Sale</v>
          </cell>
          <cell r="BB58">
            <v>0</v>
          </cell>
          <cell r="BC58">
            <v>0</v>
          </cell>
          <cell r="BD58">
            <v>0</v>
          </cell>
          <cell r="BE58">
            <v>0</v>
          </cell>
          <cell r="BF58">
            <v>0</v>
          </cell>
        </row>
        <row r="59">
          <cell r="A59" t="str">
            <v>Chennai 3,4,6.9A,9B</v>
          </cell>
          <cell r="B59" t="str">
            <v>Chennai</v>
          </cell>
          <cell r="D59" t="str">
            <v>SEZ</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t="str">
            <v>Sale</v>
          </cell>
          <cell r="BB59">
            <v>0</v>
          </cell>
          <cell r="BC59">
            <v>0</v>
          </cell>
          <cell r="BD59">
            <v>0</v>
          </cell>
          <cell r="BE59">
            <v>0</v>
          </cell>
          <cell r="BF59">
            <v>0</v>
          </cell>
        </row>
        <row r="60">
          <cell r="A60" t="str">
            <v>Chennai 8</v>
          </cell>
          <cell r="B60" t="str">
            <v>Chennai</v>
          </cell>
          <cell r="D60" t="str">
            <v>SEZ</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t="str">
            <v>Sale</v>
          </cell>
          <cell r="BB60">
            <v>0</v>
          </cell>
          <cell r="BC60">
            <v>0</v>
          </cell>
          <cell r="BD60">
            <v>0</v>
          </cell>
          <cell r="BE60">
            <v>0</v>
          </cell>
          <cell r="BF60">
            <v>0</v>
          </cell>
        </row>
        <row r="61">
          <cell r="A61" t="str">
            <v>Tidal Park 1</v>
          </cell>
          <cell r="B61" t="str">
            <v>Tidal Park</v>
          </cell>
          <cell r="D61" t="str">
            <v>SEZ</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4.7808019919999998</v>
          </cell>
          <cell r="AS61">
            <v>4.7808019919999998</v>
          </cell>
          <cell r="AT61">
            <v>4.7808019919999998</v>
          </cell>
          <cell r="AU61">
            <v>4.7808019919999998</v>
          </cell>
          <cell r="AV61">
            <v>4.7808019919999998</v>
          </cell>
          <cell r="AW61">
            <v>4.7808019919999998</v>
          </cell>
          <cell r="AX61">
            <v>4.7808019919999998</v>
          </cell>
          <cell r="AY61">
            <v>4.7808019919999998</v>
          </cell>
          <cell r="AZ61">
            <v>4.7808019919999998</v>
          </cell>
          <cell r="BA61" t="str">
            <v>Lease</v>
          </cell>
          <cell r="BB61">
            <v>0</v>
          </cell>
          <cell r="BC61">
            <v>0</v>
          </cell>
          <cell r="BD61">
            <v>0</v>
          </cell>
          <cell r="BE61">
            <v>0</v>
          </cell>
          <cell r="BF61">
            <v>0</v>
          </cell>
        </row>
        <row r="62">
          <cell r="A62" t="str">
            <v>Kokapet 1</v>
          </cell>
          <cell r="B62" t="str">
            <v>Rai Durg</v>
          </cell>
          <cell r="D62" t="str">
            <v>SEZ</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t="str">
            <v>Lease</v>
          </cell>
          <cell r="BB62">
            <v>0</v>
          </cell>
          <cell r="BC62">
            <v>0</v>
          </cell>
          <cell r="BD62">
            <v>0</v>
          </cell>
          <cell r="BE62">
            <v>0</v>
          </cell>
          <cell r="BF62">
            <v>0</v>
          </cell>
        </row>
        <row r="63">
          <cell r="A63" t="str">
            <v>Hyderabad 2</v>
          </cell>
          <cell r="B63" t="str">
            <v>Hyderabad</v>
          </cell>
          <cell r="D63" t="str">
            <v>SEZ</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t="str">
            <v>Sale</v>
          </cell>
          <cell r="BB63">
            <v>0</v>
          </cell>
          <cell r="BC63">
            <v>0</v>
          </cell>
          <cell r="BD63">
            <v>0</v>
          </cell>
          <cell r="BE63">
            <v>0</v>
          </cell>
          <cell r="BF63">
            <v>0</v>
          </cell>
        </row>
        <row r="64">
          <cell r="A64" t="str">
            <v>Hyderabad 1,3</v>
          </cell>
          <cell r="B64" t="str">
            <v>Hyderabad</v>
          </cell>
          <cell r="D64" t="str">
            <v>SEZ</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t="str">
            <v>Sale</v>
          </cell>
          <cell r="BB64">
            <v>0</v>
          </cell>
          <cell r="BC64">
            <v>0</v>
          </cell>
          <cell r="BD64">
            <v>0</v>
          </cell>
          <cell r="BE64">
            <v>0</v>
          </cell>
          <cell r="BF64">
            <v>0</v>
          </cell>
        </row>
        <row r="66">
          <cell r="A66" t="str">
            <v>South Zone</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4.7808019919999998</v>
          </cell>
          <cell r="AS66">
            <v>4.7808019919999998</v>
          </cell>
          <cell r="AT66">
            <v>4.7808019919999998</v>
          </cell>
          <cell r="AU66">
            <v>4.7808019919999998</v>
          </cell>
          <cell r="AV66">
            <v>4.7808019919999998</v>
          </cell>
          <cell r="AW66">
            <v>4.7808019919999998</v>
          </cell>
          <cell r="AX66">
            <v>4.7808019919999998</v>
          </cell>
          <cell r="AY66">
            <v>4.7808019919999998</v>
          </cell>
          <cell r="AZ66">
            <v>4.7808019919999998</v>
          </cell>
          <cell r="BA66">
            <v>0</v>
          </cell>
          <cell r="BB66">
            <v>0</v>
          </cell>
          <cell r="BC66">
            <v>0</v>
          </cell>
          <cell r="BD66">
            <v>0</v>
          </cell>
          <cell r="BE66">
            <v>0</v>
          </cell>
          <cell r="BF66">
            <v>0</v>
          </cell>
        </row>
        <row r="67">
          <cell r="A67" t="str">
            <v>Commercial offices 1</v>
          </cell>
          <cell r="B67" t="str">
            <v>Gurgaon</v>
          </cell>
          <cell r="D67" t="str">
            <v>Non SEZ</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4.1829999999999998</v>
          </cell>
          <cell r="AX67">
            <v>4.1829999999999998</v>
          </cell>
          <cell r="AY67">
            <v>4.1829999999999998</v>
          </cell>
          <cell r="AZ67">
            <v>4.1829999999999998</v>
          </cell>
          <cell r="BA67" t="str">
            <v>Lease</v>
          </cell>
          <cell r="BB67">
            <v>0</v>
          </cell>
          <cell r="BC67">
            <v>0</v>
          </cell>
          <cell r="BD67">
            <v>0</v>
          </cell>
          <cell r="BE67">
            <v>0</v>
          </cell>
          <cell r="BF67">
            <v>0</v>
          </cell>
        </row>
        <row r="68">
          <cell r="A68" t="str">
            <v>Gurgaon W block,Bulding 14</v>
          </cell>
          <cell r="B68" t="str">
            <v>Gurgaon</v>
          </cell>
          <cell r="D68" t="str">
            <v>SEZ</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t="str">
            <v>Sale</v>
          </cell>
          <cell r="BB68">
            <v>0</v>
          </cell>
          <cell r="BC68">
            <v>0</v>
          </cell>
          <cell r="BD68">
            <v>0</v>
          </cell>
          <cell r="BE68">
            <v>0</v>
          </cell>
          <cell r="BF68">
            <v>0</v>
          </cell>
        </row>
        <row r="69">
          <cell r="A69" t="str">
            <v>Gurgaon Non Sez</v>
          </cell>
          <cell r="B69" t="str">
            <v>Gurgaon</v>
          </cell>
          <cell r="D69" t="str">
            <v>Non SEZ</v>
          </cell>
          <cell r="E69">
            <v>0</v>
          </cell>
          <cell r="F69">
            <v>2.858976288</v>
          </cell>
          <cell r="G69">
            <v>2.858976288</v>
          </cell>
          <cell r="H69">
            <v>2.858976288</v>
          </cell>
          <cell r="I69">
            <v>2.858976288</v>
          </cell>
          <cell r="J69">
            <v>2.858976288</v>
          </cell>
          <cell r="K69">
            <v>8.4165716599999989</v>
          </cell>
          <cell r="L69">
            <v>10.476630191999998</v>
          </cell>
          <cell r="M69">
            <v>10.476630191999998</v>
          </cell>
          <cell r="N69">
            <v>16.217103951999999</v>
          </cell>
          <cell r="O69">
            <v>16.217103951999999</v>
          </cell>
          <cell r="P69">
            <v>16.217103951999999</v>
          </cell>
          <cell r="Q69">
            <v>16.217103951999999</v>
          </cell>
          <cell r="R69">
            <v>22.766345951999998</v>
          </cell>
          <cell r="S69">
            <v>22.766345951999998</v>
          </cell>
          <cell r="T69">
            <v>22.766345951999998</v>
          </cell>
          <cell r="U69">
            <v>22.766345951999998</v>
          </cell>
          <cell r="V69">
            <v>22.766345951999998</v>
          </cell>
          <cell r="W69">
            <v>27.702451951999997</v>
          </cell>
          <cell r="X69">
            <v>27.702451951999997</v>
          </cell>
          <cell r="Y69">
            <v>36.950999021333331</v>
          </cell>
          <cell r="Z69">
            <v>36.950999021333331</v>
          </cell>
          <cell r="AA69">
            <v>42.074068021333332</v>
          </cell>
          <cell r="AB69">
            <v>46.257984266666668</v>
          </cell>
          <cell r="AC69">
            <v>46.257984266666668</v>
          </cell>
          <cell r="AD69">
            <v>52.091054752000005</v>
          </cell>
          <cell r="AE69">
            <v>52.091054752000005</v>
          </cell>
          <cell r="AF69">
            <v>52.611374752000003</v>
          </cell>
          <cell r="AG69">
            <v>52.611374752000003</v>
          </cell>
          <cell r="AH69">
            <v>52.611374752000003</v>
          </cell>
          <cell r="AI69">
            <v>52.611374752000003</v>
          </cell>
          <cell r="AJ69">
            <v>52.611374752000003</v>
          </cell>
          <cell r="AK69">
            <v>73.642888034000009</v>
          </cell>
          <cell r="AL69">
            <v>83.20328803400001</v>
          </cell>
          <cell r="AM69">
            <v>83.20328803400001</v>
          </cell>
          <cell r="AN69">
            <v>83.20328803400001</v>
          </cell>
          <cell r="AO69">
            <v>83.20328803400001</v>
          </cell>
          <cell r="AP69">
            <v>83.632134477200012</v>
          </cell>
          <cell r="AQ69">
            <v>83.632134477200012</v>
          </cell>
          <cell r="AR69">
            <v>83.632134477200012</v>
          </cell>
          <cell r="AS69">
            <v>83.632134477200012</v>
          </cell>
          <cell r="AT69">
            <v>83.632134477200012</v>
          </cell>
          <cell r="AU69">
            <v>84.465773783000017</v>
          </cell>
          <cell r="AV69">
            <v>84.774782562800013</v>
          </cell>
          <cell r="AW69">
            <v>101.50678256280001</v>
          </cell>
          <cell r="AX69">
            <v>102.36785362680001</v>
          </cell>
          <cell r="AY69">
            <v>102.36785362680001</v>
          </cell>
          <cell r="AZ69">
            <v>102.36785362680001</v>
          </cell>
          <cell r="BA69" t="str">
            <v>Lease</v>
          </cell>
          <cell r="BB69">
            <v>5.7179525760000001</v>
          </cell>
          <cell r="BC69">
            <v>8.5769288639999992</v>
          </cell>
          <cell r="BD69">
            <v>29.369832043999995</v>
          </cell>
          <cell r="BE69">
            <v>48.651311855999992</v>
          </cell>
          <cell r="BF69">
            <v>92.316025339999982</v>
          </cell>
        </row>
        <row r="70">
          <cell r="A70" t="str">
            <v>Gurgaon Cyber 5-9,15,16</v>
          </cell>
          <cell r="B70" t="str">
            <v>Gurgaon</v>
          </cell>
          <cell r="D70" t="str">
            <v>SEZ</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t="str">
            <v>Sale</v>
          </cell>
          <cell r="BB70">
            <v>0</v>
          </cell>
          <cell r="BC70">
            <v>0</v>
          </cell>
          <cell r="BD70">
            <v>0</v>
          </cell>
          <cell r="BE70">
            <v>0</v>
          </cell>
          <cell r="BF70">
            <v>0</v>
          </cell>
        </row>
        <row r="71">
          <cell r="A71" t="str">
            <v>Gurgaon 1</v>
          </cell>
          <cell r="B71" t="str">
            <v>Gurgaon Non Sez</v>
          </cell>
          <cell r="D71" t="str">
            <v>Non SEZ</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t="str">
            <v>Lease</v>
          </cell>
          <cell r="BB71">
            <v>0</v>
          </cell>
          <cell r="BC71">
            <v>0</v>
          </cell>
          <cell r="BD71">
            <v>0</v>
          </cell>
          <cell r="BE71">
            <v>0</v>
          </cell>
          <cell r="BF71">
            <v>0</v>
          </cell>
        </row>
        <row r="72">
          <cell r="A72" t="str">
            <v>Noida, CSC 1</v>
          </cell>
          <cell r="B72" t="str">
            <v>Noida, CSC</v>
          </cell>
          <cell r="D72" t="str">
            <v>Non SEZ</v>
          </cell>
          <cell r="E72">
            <v>1.443233827</v>
          </cell>
          <cell r="F72">
            <v>1.443233827</v>
          </cell>
          <cell r="G72">
            <v>1.443233827</v>
          </cell>
          <cell r="H72">
            <v>1.443233827</v>
          </cell>
          <cell r="I72">
            <v>1.443233827</v>
          </cell>
          <cell r="J72">
            <v>2.2845182797999999</v>
          </cell>
          <cell r="K72">
            <v>2.3131520686</v>
          </cell>
          <cell r="L72">
            <v>2.3131520686</v>
          </cell>
          <cell r="M72">
            <v>2.3131520686</v>
          </cell>
          <cell r="N72">
            <v>3.1566294912999999</v>
          </cell>
          <cell r="O72">
            <v>3.1566294912999999</v>
          </cell>
          <cell r="P72">
            <v>3.1566294912999999</v>
          </cell>
          <cell r="Q72">
            <v>3.1566294912999999</v>
          </cell>
          <cell r="R72">
            <v>3.1566294912999999</v>
          </cell>
          <cell r="S72">
            <v>3.1566294912999999</v>
          </cell>
          <cell r="T72">
            <v>3.1566294912999999</v>
          </cell>
          <cell r="U72">
            <v>3.1566294912999999</v>
          </cell>
          <cell r="V72">
            <v>3.1566294912999999</v>
          </cell>
          <cell r="W72">
            <v>3.1566294912999999</v>
          </cell>
          <cell r="X72">
            <v>3.1566294912999999</v>
          </cell>
          <cell r="Y72">
            <v>3.1566294912999999</v>
          </cell>
          <cell r="Z72">
            <v>3.1566294912999999</v>
          </cell>
          <cell r="AA72">
            <v>3.1566294912999999</v>
          </cell>
          <cell r="AB72">
            <v>3.1566294912999999</v>
          </cell>
          <cell r="AC72">
            <v>3.1566294912999999</v>
          </cell>
          <cell r="AD72">
            <v>3.1566294912999999</v>
          </cell>
          <cell r="AE72">
            <v>3.1566294912999999</v>
          </cell>
          <cell r="AF72">
            <v>3.1566294912999999</v>
          </cell>
          <cell r="AG72">
            <v>3.1566294912999999</v>
          </cell>
          <cell r="AH72">
            <v>3.1566294912999999</v>
          </cell>
          <cell r="AI72">
            <v>3.1566294912999999</v>
          </cell>
          <cell r="AJ72">
            <v>3.1566294912999999</v>
          </cell>
          <cell r="AK72">
            <v>3.2534263945149999</v>
          </cell>
          <cell r="AL72">
            <v>3.2534263945149999</v>
          </cell>
          <cell r="AM72">
            <v>3.2534263945149999</v>
          </cell>
          <cell r="AN72">
            <v>3.3731145653499999</v>
          </cell>
          <cell r="AO72">
            <v>3.3731145653499999</v>
          </cell>
          <cell r="AP72">
            <v>3.3731145653499999</v>
          </cell>
          <cell r="AQ72">
            <v>3.3731145653499999</v>
          </cell>
          <cell r="AR72">
            <v>3.3731145653499999</v>
          </cell>
          <cell r="AS72">
            <v>3.3731145653499999</v>
          </cell>
          <cell r="AT72">
            <v>3.4993072332699997</v>
          </cell>
          <cell r="AU72">
            <v>3.5036023015899995</v>
          </cell>
          <cell r="AV72">
            <v>3.5036023015899995</v>
          </cell>
          <cell r="AW72">
            <v>3.5036023015899995</v>
          </cell>
          <cell r="AX72">
            <v>3.6301239149949995</v>
          </cell>
          <cell r="AY72">
            <v>3.6301239149949995</v>
          </cell>
          <cell r="AZ72">
            <v>3.6301239149949995</v>
          </cell>
          <cell r="BA72" t="str">
            <v>Lease</v>
          </cell>
          <cell r="BB72">
            <v>4.3297014809999999</v>
          </cell>
          <cell r="BC72">
            <v>5.1709859337999999</v>
          </cell>
          <cell r="BD72">
            <v>6.9394562058</v>
          </cell>
          <cell r="BE72">
            <v>9.4698884738999993</v>
          </cell>
          <cell r="BF72">
            <v>25.9100320945</v>
          </cell>
        </row>
        <row r="73">
          <cell r="A73" t="str">
            <v>Noida, Sector 143 1</v>
          </cell>
          <cell r="B73" t="str">
            <v>Noida, Sector 143</v>
          </cell>
          <cell r="D73" t="str">
            <v>SEZ</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1.7075</v>
          </cell>
          <cell r="AL73">
            <v>1.7075</v>
          </cell>
          <cell r="AM73">
            <v>1.7075</v>
          </cell>
          <cell r="AN73">
            <v>1.7075</v>
          </cell>
          <cell r="AO73">
            <v>1.7075</v>
          </cell>
          <cell r="AP73">
            <v>1.7075</v>
          </cell>
          <cell r="AQ73">
            <v>1.7075</v>
          </cell>
          <cell r="AR73">
            <v>1.7075</v>
          </cell>
          <cell r="AS73">
            <v>1.7075</v>
          </cell>
          <cell r="AT73">
            <v>1.7075</v>
          </cell>
          <cell r="AU73">
            <v>1.7075</v>
          </cell>
          <cell r="AV73">
            <v>1.7075</v>
          </cell>
          <cell r="AW73">
            <v>3.415</v>
          </cell>
          <cell r="AX73">
            <v>3.415</v>
          </cell>
          <cell r="AY73">
            <v>3.415</v>
          </cell>
          <cell r="AZ73">
            <v>3.415</v>
          </cell>
          <cell r="BA73" t="str">
            <v>Lease</v>
          </cell>
          <cell r="BB73">
            <v>0</v>
          </cell>
          <cell r="BC73">
            <v>0</v>
          </cell>
          <cell r="BD73">
            <v>0</v>
          </cell>
          <cell r="BE73">
            <v>0</v>
          </cell>
          <cell r="BF73">
            <v>0</v>
          </cell>
        </row>
        <row r="74">
          <cell r="A74" t="str">
            <v>Silokhera A1A2A3,B1,B2,B3</v>
          </cell>
          <cell r="B74" t="str">
            <v>Silokhera</v>
          </cell>
          <cell r="D74" t="str">
            <v>SEZ</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t="str">
            <v>Sale</v>
          </cell>
          <cell r="BB74">
            <v>0</v>
          </cell>
          <cell r="BC74">
            <v>0</v>
          </cell>
          <cell r="BD74">
            <v>0</v>
          </cell>
          <cell r="BE74">
            <v>0</v>
          </cell>
          <cell r="BF74">
            <v>0</v>
          </cell>
        </row>
        <row r="75">
          <cell r="A75" t="str">
            <v>Sonepat 1</v>
          </cell>
          <cell r="B75" t="str">
            <v>Sonepat</v>
          </cell>
          <cell r="D75" t="str">
            <v>SEZ</v>
          </cell>
          <cell r="E75">
            <v>0</v>
          </cell>
          <cell r="F75">
            <v>0</v>
          </cell>
          <cell r="G75">
            <v>0</v>
          </cell>
          <cell r="H75">
            <v>0</v>
          </cell>
          <cell r="I75">
            <v>0</v>
          </cell>
          <cell r="J75">
            <v>0</v>
          </cell>
          <cell r="K75">
            <v>0</v>
          </cell>
          <cell r="L75">
            <v>0</v>
          </cell>
          <cell r="M75">
            <v>0</v>
          </cell>
          <cell r="N75">
            <v>0</v>
          </cell>
          <cell r="O75">
            <v>0</v>
          </cell>
          <cell r="P75">
            <v>0</v>
          </cell>
          <cell r="Q75">
            <v>0</v>
          </cell>
          <cell r="R75">
            <v>0.54200000000000004</v>
          </cell>
          <cell r="S75">
            <v>0.54200000000000004</v>
          </cell>
          <cell r="T75">
            <v>0.54200000000000004</v>
          </cell>
          <cell r="U75">
            <v>0.54200000000000004</v>
          </cell>
          <cell r="V75">
            <v>0.54200000000000004</v>
          </cell>
          <cell r="W75">
            <v>0.54200000000000004</v>
          </cell>
          <cell r="X75">
            <v>0.54200000000000004</v>
          </cell>
          <cell r="Y75">
            <v>0.54200000000000004</v>
          </cell>
          <cell r="Z75">
            <v>0.54200000000000004</v>
          </cell>
          <cell r="AA75">
            <v>0.54200000000000004</v>
          </cell>
          <cell r="AB75">
            <v>0.54200000000000004</v>
          </cell>
          <cell r="AC75">
            <v>0.54200000000000004</v>
          </cell>
          <cell r="AD75">
            <v>0.54200000000000004</v>
          </cell>
          <cell r="AE75">
            <v>0.54200000000000004</v>
          </cell>
          <cell r="AF75">
            <v>0.54200000000000004</v>
          </cell>
          <cell r="AG75">
            <v>0.54200000000000004</v>
          </cell>
          <cell r="AH75">
            <v>0.54200000000000004</v>
          </cell>
          <cell r="AI75">
            <v>0.54200000000000004</v>
          </cell>
          <cell r="AJ75">
            <v>0.54200000000000004</v>
          </cell>
          <cell r="AK75">
            <v>0.54200000000000004</v>
          </cell>
          <cell r="AL75">
            <v>0.54200000000000004</v>
          </cell>
          <cell r="AM75">
            <v>0.54200000000000004</v>
          </cell>
          <cell r="AN75">
            <v>0.54200000000000004</v>
          </cell>
          <cell r="AO75">
            <v>1.0840000000000001</v>
          </cell>
          <cell r="AP75">
            <v>1.0840000000000001</v>
          </cell>
          <cell r="AQ75">
            <v>1.0840000000000001</v>
          </cell>
          <cell r="AR75">
            <v>1.0840000000000001</v>
          </cell>
          <cell r="AS75">
            <v>1.0840000000000001</v>
          </cell>
          <cell r="AT75">
            <v>1.0840000000000001</v>
          </cell>
          <cell r="AU75">
            <v>1.0840000000000001</v>
          </cell>
          <cell r="AV75">
            <v>1.0840000000000001</v>
          </cell>
          <cell r="AW75">
            <v>1.0840000000000001</v>
          </cell>
          <cell r="AX75">
            <v>1.0840000000000001</v>
          </cell>
          <cell r="AY75">
            <v>1.0840000000000001</v>
          </cell>
          <cell r="AZ75">
            <v>1.0840000000000001</v>
          </cell>
          <cell r="BA75" t="str">
            <v>Lease</v>
          </cell>
          <cell r="BB75">
            <v>0</v>
          </cell>
          <cell r="BC75">
            <v>0</v>
          </cell>
          <cell r="BD75">
            <v>0</v>
          </cell>
          <cell r="BE75">
            <v>0</v>
          </cell>
          <cell r="BF75">
            <v>0</v>
          </cell>
        </row>
        <row r="76">
          <cell r="A76" t="str">
            <v>Silokhera C1,C2,D,E1</v>
          </cell>
          <cell r="B76" t="str">
            <v>Silokhera</v>
          </cell>
          <cell r="D76" t="str">
            <v>SEZ</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t="str">
            <v>Sale</v>
          </cell>
          <cell r="BB76">
            <v>0</v>
          </cell>
          <cell r="BC76">
            <v>0</v>
          </cell>
          <cell r="BD76">
            <v>0</v>
          </cell>
          <cell r="BE76">
            <v>0</v>
          </cell>
          <cell r="BF76">
            <v>0</v>
          </cell>
        </row>
        <row r="77">
          <cell r="A77" t="str">
            <v>Silokhera E2,F1,F2</v>
          </cell>
          <cell r="B77" t="str">
            <v>Silokhera</v>
          </cell>
          <cell r="D77" t="str">
            <v>SEZ</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t="str">
            <v>Sale</v>
          </cell>
          <cell r="BB77">
            <v>0</v>
          </cell>
          <cell r="BC77">
            <v>0</v>
          </cell>
          <cell r="BD77">
            <v>0</v>
          </cell>
          <cell r="BE77">
            <v>0</v>
          </cell>
          <cell r="BF77">
            <v>0</v>
          </cell>
        </row>
        <row r="78">
          <cell r="A78" t="str">
            <v>Silokhera 7 Acre</v>
          </cell>
          <cell r="B78" t="str">
            <v>Silokhera 7 Acre</v>
          </cell>
          <cell r="D78" t="str">
            <v>Non SEZ</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5.4339328149999995</v>
          </cell>
          <cell r="BA78" t="str">
            <v>Lease</v>
          </cell>
          <cell r="BB78">
            <v>0</v>
          </cell>
          <cell r="BC78">
            <v>0</v>
          </cell>
          <cell r="BD78">
            <v>0</v>
          </cell>
          <cell r="BE78">
            <v>0</v>
          </cell>
          <cell r="BF78">
            <v>0</v>
          </cell>
        </row>
        <row r="79">
          <cell r="A79" t="str">
            <v>Manesar 1</v>
          </cell>
          <cell r="B79" t="str">
            <v>Gurgaon</v>
          </cell>
          <cell r="D79" t="str">
            <v>SEZ</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t="str">
            <v>Lease</v>
          </cell>
          <cell r="BB79">
            <v>0</v>
          </cell>
          <cell r="BC79">
            <v>0</v>
          </cell>
          <cell r="BD79">
            <v>0</v>
          </cell>
          <cell r="BE79">
            <v>0</v>
          </cell>
          <cell r="BF79">
            <v>0</v>
          </cell>
        </row>
        <row r="80">
          <cell r="A80" t="str">
            <v>Delhi 1</v>
          </cell>
          <cell r="B80" t="str">
            <v>Delhi</v>
          </cell>
          <cell r="D80" t="str">
            <v>SEZ</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4.5529999999999999</v>
          </cell>
          <cell r="AE80">
            <v>4.5529999999999999</v>
          </cell>
          <cell r="AF80">
            <v>4.5529999999999999</v>
          </cell>
          <cell r="AG80">
            <v>4.5529999999999999</v>
          </cell>
          <cell r="AH80">
            <v>4.5529999999999999</v>
          </cell>
          <cell r="AI80">
            <v>4.5529999999999999</v>
          </cell>
          <cell r="AJ80">
            <v>4.5529999999999999</v>
          </cell>
          <cell r="AK80">
            <v>4.5529999999999999</v>
          </cell>
          <cell r="AL80">
            <v>4.5529999999999999</v>
          </cell>
          <cell r="AM80">
            <v>13.658999999999999</v>
          </cell>
          <cell r="AN80">
            <v>13.658999999999999</v>
          </cell>
          <cell r="AO80">
            <v>13.658999999999999</v>
          </cell>
          <cell r="AP80">
            <v>13.658999999999999</v>
          </cell>
          <cell r="AQ80">
            <v>13.658999999999999</v>
          </cell>
          <cell r="AR80">
            <v>13.658999999999999</v>
          </cell>
          <cell r="AS80">
            <v>13.658999999999999</v>
          </cell>
          <cell r="AT80">
            <v>13.658999999999999</v>
          </cell>
          <cell r="AU80">
            <v>13.658999999999999</v>
          </cell>
          <cell r="AV80">
            <v>13.658999999999999</v>
          </cell>
          <cell r="AW80">
            <v>13.658999999999999</v>
          </cell>
          <cell r="AX80">
            <v>13.658999999999999</v>
          </cell>
          <cell r="AY80">
            <v>20.852739999999997</v>
          </cell>
          <cell r="AZ80">
            <v>20.852739999999997</v>
          </cell>
          <cell r="BA80" t="str">
            <v>Lease</v>
          </cell>
          <cell r="BB80">
            <v>0</v>
          </cell>
          <cell r="BC80">
            <v>0</v>
          </cell>
          <cell r="BD80">
            <v>0</v>
          </cell>
          <cell r="BE80">
            <v>0</v>
          </cell>
          <cell r="BF80">
            <v>0</v>
          </cell>
        </row>
        <row r="81">
          <cell r="A81">
            <v>0</v>
          </cell>
          <cell r="B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row>
        <row r="82">
          <cell r="A82" t="str">
            <v>North Zone</v>
          </cell>
          <cell r="E82">
            <v>1.443233827</v>
          </cell>
          <cell r="F82">
            <v>4.3022101150000003</v>
          </cell>
          <cell r="G82">
            <v>4.3022101150000003</v>
          </cell>
          <cell r="H82">
            <v>4.3022101150000003</v>
          </cell>
          <cell r="I82">
            <v>4.3022101150000003</v>
          </cell>
          <cell r="J82">
            <v>5.1434945677999995</v>
          </cell>
          <cell r="K82">
            <v>10.7297237286</v>
          </cell>
          <cell r="L82">
            <v>12.789782260599999</v>
          </cell>
          <cell r="M82">
            <v>12.789782260599999</v>
          </cell>
          <cell r="N82">
            <v>19.373733443299997</v>
          </cell>
          <cell r="O82">
            <v>19.373733443299997</v>
          </cell>
          <cell r="P82">
            <v>19.373733443299997</v>
          </cell>
          <cell r="Q82">
            <v>19.373733443299997</v>
          </cell>
          <cell r="R82">
            <v>26.464975443299998</v>
          </cell>
          <cell r="S82">
            <v>26.464975443299998</v>
          </cell>
          <cell r="T82">
            <v>26.464975443299998</v>
          </cell>
          <cell r="U82">
            <v>26.464975443299998</v>
          </cell>
          <cell r="V82">
            <v>26.464975443299998</v>
          </cell>
          <cell r="W82">
            <v>31.401081443299997</v>
          </cell>
          <cell r="X82">
            <v>31.401081443299997</v>
          </cell>
          <cell r="Y82">
            <v>40.649628512633335</v>
          </cell>
          <cell r="Z82">
            <v>40.649628512633335</v>
          </cell>
          <cell r="AA82">
            <v>45.772697512633336</v>
          </cell>
          <cell r="AB82">
            <v>49.956613757966672</v>
          </cell>
          <cell r="AC82">
            <v>49.956613757966672</v>
          </cell>
          <cell r="AD82">
            <v>60.342684243300006</v>
          </cell>
          <cell r="AE82">
            <v>60.342684243300006</v>
          </cell>
          <cell r="AF82">
            <v>60.863004243300004</v>
          </cell>
          <cell r="AG82">
            <v>60.863004243300004</v>
          </cell>
          <cell r="AH82">
            <v>60.863004243300004</v>
          </cell>
          <cell r="AI82">
            <v>60.863004243300004</v>
          </cell>
          <cell r="AJ82">
            <v>60.863004243300004</v>
          </cell>
          <cell r="AK82">
            <v>83.698814428515007</v>
          </cell>
          <cell r="AL82">
            <v>93.259214428515008</v>
          </cell>
          <cell r="AM82">
            <v>102.365214428515</v>
          </cell>
          <cell r="AN82">
            <v>102.48490259934999</v>
          </cell>
          <cell r="AO82">
            <v>103.02690259935</v>
          </cell>
          <cell r="AP82">
            <v>103.45574904255</v>
          </cell>
          <cell r="AQ82">
            <v>103.45574904255</v>
          </cell>
          <cell r="AR82">
            <v>103.45574904255</v>
          </cell>
          <cell r="AS82">
            <v>103.45574904255</v>
          </cell>
          <cell r="AT82">
            <v>103.58194171047001</v>
          </cell>
          <cell r="AU82">
            <v>104.41987608459002</v>
          </cell>
          <cell r="AV82">
            <v>104.72888486439001</v>
          </cell>
          <cell r="AW82">
            <v>127.35138486439001</v>
          </cell>
          <cell r="AX82">
            <v>128.338977541795</v>
          </cell>
          <cell r="AY82">
            <v>135.53271754179502</v>
          </cell>
          <cell r="AZ82">
            <v>140.96665035679501</v>
          </cell>
          <cell r="BA82">
            <v>0</v>
          </cell>
          <cell r="BB82">
            <v>10.047654056999999</v>
          </cell>
          <cell r="BC82">
            <v>13.7479147978</v>
          </cell>
          <cell r="BD82">
            <v>36.309288249799998</v>
          </cell>
          <cell r="BE82">
            <v>58.121200329899992</v>
          </cell>
          <cell r="BF82">
            <v>118.22605743449998</v>
          </cell>
        </row>
        <row r="83">
          <cell r="A83" t="str">
            <v>Existing Buildings</v>
          </cell>
          <cell r="B83" t="str">
            <v>Existing Buildings</v>
          </cell>
          <cell r="D83" t="str">
            <v>Non SEZ</v>
          </cell>
          <cell r="E83">
            <v>27.33</v>
          </cell>
          <cell r="F83">
            <v>27.33</v>
          </cell>
          <cell r="G83">
            <v>27.33</v>
          </cell>
          <cell r="H83">
            <v>27.33</v>
          </cell>
          <cell r="I83">
            <v>27.33</v>
          </cell>
          <cell r="J83">
            <v>27.33</v>
          </cell>
          <cell r="K83">
            <v>27.33</v>
          </cell>
          <cell r="L83">
            <v>27.33</v>
          </cell>
          <cell r="M83">
            <v>27.33</v>
          </cell>
          <cell r="N83">
            <v>28.599999999999998</v>
          </cell>
          <cell r="O83">
            <v>28.599999999999998</v>
          </cell>
          <cell r="P83">
            <v>28.599999999999998</v>
          </cell>
          <cell r="Q83">
            <v>28.771599999999999</v>
          </cell>
          <cell r="R83">
            <v>28.9442296</v>
          </cell>
          <cell r="S83">
            <v>29.117894977599999</v>
          </cell>
          <cell r="T83">
            <v>29.2926023474656</v>
          </cell>
          <cell r="U83">
            <v>29.468357961550392</v>
          </cell>
          <cell r="V83">
            <v>29.645168109319695</v>
          </cell>
          <cell r="W83">
            <v>29.823039117975615</v>
          </cell>
          <cell r="X83">
            <v>30.001977352683468</v>
          </cell>
          <cell r="Y83">
            <v>30.181989216799568</v>
          </cell>
          <cell r="Z83">
            <v>30.363081152100367</v>
          </cell>
          <cell r="AA83">
            <v>30.545259639012968</v>
          </cell>
          <cell r="AB83">
            <v>30.728531196847047</v>
          </cell>
          <cell r="AC83">
            <v>30.912902384028129</v>
          </cell>
          <cell r="AD83">
            <v>31.098379798332299</v>
          </cell>
          <cell r="AE83">
            <v>31.284970077122292</v>
          </cell>
          <cell r="AF83">
            <v>31.472679897585024</v>
          </cell>
          <cell r="AG83">
            <v>31.661515976970534</v>
          </cell>
          <cell r="AH83">
            <v>31.851485072832357</v>
          </cell>
          <cell r="AI83">
            <v>32.042593983269349</v>
          </cell>
          <cell r="AJ83">
            <v>32.234849547168963</v>
          </cell>
          <cell r="AK83">
            <v>32.428258644451979</v>
          </cell>
          <cell r="AL83">
            <v>32.622828196318693</v>
          </cell>
          <cell r="AM83">
            <v>32.818565165496608</v>
          </cell>
          <cell r="AN83">
            <v>33.015476556489588</v>
          </cell>
          <cell r="AO83">
            <v>33.023730425628713</v>
          </cell>
          <cell r="AP83">
            <v>33.031986358235123</v>
          </cell>
          <cell r="AQ83">
            <v>33.040244354824686</v>
          </cell>
          <cell r="AR83">
            <v>33.048504415913392</v>
          </cell>
          <cell r="AS83">
            <v>33.056766542017371</v>
          </cell>
          <cell r="AT83">
            <v>33.065030733652875</v>
          </cell>
          <cell r="AU83">
            <v>33.073296991336292</v>
          </cell>
          <cell r="AV83">
            <v>33.081565315584129</v>
          </cell>
          <cell r="AW83">
            <v>33.089835706913028</v>
          </cell>
          <cell r="AX83">
            <v>33.098108165839761</v>
          </cell>
          <cell r="AY83">
            <v>33.106382692881226</v>
          </cell>
          <cell r="AZ83">
            <v>33.114659288554449</v>
          </cell>
          <cell r="BA83">
            <v>0</v>
          </cell>
          <cell r="BB83">
            <v>81.99</v>
          </cell>
          <cell r="BC83">
            <v>81.99</v>
          </cell>
          <cell r="BD83">
            <v>81.99</v>
          </cell>
          <cell r="BE83">
            <v>85.8</v>
          </cell>
          <cell r="BF83">
            <v>331.77</v>
          </cell>
        </row>
        <row r="124">
          <cell r="A124" t="str">
            <v>Bhubaneswar 1</v>
          </cell>
          <cell r="B124" t="str">
            <v>Bhubaneswar</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6.3E-3</v>
          </cell>
          <cell r="T124">
            <v>6.3E-3</v>
          </cell>
          <cell r="U124">
            <v>6.3E-3</v>
          </cell>
          <cell r="V124">
            <v>6.3E-3</v>
          </cell>
          <cell r="W124">
            <v>6.3E-3</v>
          </cell>
          <cell r="X124">
            <v>6.3E-3</v>
          </cell>
          <cell r="Y124">
            <v>6.3E-3</v>
          </cell>
          <cell r="Z124">
            <v>6.3E-3</v>
          </cell>
          <cell r="AA124">
            <v>6.3E-3</v>
          </cell>
          <cell r="AB124">
            <v>6.3E-3</v>
          </cell>
          <cell r="AC124">
            <v>6.3E-3</v>
          </cell>
          <cell r="AD124">
            <v>6.3E-3</v>
          </cell>
          <cell r="AE124">
            <v>1.26E-2</v>
          </cell>
          <cell r="AF124">
            <v>1.26E-2</v>
          </cell>
          <cell r="AG124">
            <v>1.26E-2</v>
          </cell>
          <cell r="AH124">
            <v>1.26E-2</v>
          </cell>
          <cell r="AI124">
            <v>1.26E-2</v>
          </cell>
          <cell r="AJ124">
            <v>1.26E-2</v>
          </cell>
          <cell r="AK124">
            <v>1.26E-2</v>
          </cell>
          <cell r="AL124">
            <v>1.26E-2</v>
          </cell>
          <cell r="AM124">
            <v>1.26E-2</v>
          </cell>
          <cell r="AN124">
            <v>1.26E-2</v>
          </cell>
          <cell r="AO124">
            <v>1.26E-2</v>
          </cell>
          <cell r="AP124">
            <v>1.26E-2</v>
          </cell>
          <cell r="AQ124">
            <v>1.89E-2</v>
          </cell>
          <cell r="AR124">
            <v>1.89E-2</v>
          </cell>
          <cell r="AS124">
            <v>1.89E-2</v>
          </cell>
          <cell r="AT124">
            <v>1.89E-2</v>
          </cell>
          <cell r="AU124">
            <v>1.89E-2</v>
          </cell>
          <cell r="AV124">
            <v>1.89E-2</v>
          </cell>
          <cell r="AW124">
            <v>1.89E-2</v>
          </cell>
          <cell r="AX124">
            <v>1.89E-2</v>
          </cell>
          <cell r="AY124">
            <v>1.89E-2</v>
          </cell>
          <cell r="AZ124">
            <v>1.89E-2</v>
          </cell>
          <cell r="BA124" t="str">
            <v>Lease</v>
          </cell>
          <cell r="BB124">
            <v>0</v>
          </cell>
          <cell r="BC124">
            <v>0</v>
          </cell>
          <cell r="BD124">
            <v>0</v>
          </cell>
          <cell r="BE124">
            <v>0</v>
          </cell>
          <cell r="BF124">
            <v>0</v>
          </cell>
        </row>
        <row r="125">
          <cell r="A125" t="str">
            <v>Kolkata 1</v>
          </cell>
          <cell r="B125" t="str">
            <v>Kolkata</v>
          </cell>
          <cell r="E125">
            <v>0</v>
          </cell>
          <cell r="F125">
            <v>0</v>
          </cell>
          <cell r="G125">
            <v>0</v>
          </cell>
          <cell r="H125">
            <v>0</v>
          </cell>
          <cell r="I125">
            <v>0</v>
          </cell>
          <cell r="J125">
            <v>0</v>
          </cell>
          <cell r="K125">
            <v>0.15</v>
          </cell>
          <cell r="L125">
            <v>0.15</v>
          </cell>
          <cell r="M125">
            <v>0.15</v>
          </cell>
          <cell r="N125">
            <v>0.15</v>
          </cell>
          <cell r="O125">
            <v>0.15</v>
          </cell>
          <cell r="P125">
            <v>0.15</v>
          </cell>
          <cell r="Q125">
            <v>0.15</v>
          </cell>
          <cell r="R125">
            <v>0.15</v>
          </cell>
          <cell r="S125">
            <v>0.15</v>
          </cell>
          <cell r="T125">
            <v>0.15</v>
          </cell>
          <cell r="U125">
            <v>0.15</v>
          </cell>
          <cell r="V125">
            <v>0.15</v>
          </cell>
          <cell r="W125">
            <v>0.49087499999999995</v>
          </cell>
          <cell r="X125">
            <v>0.49087499999999995</v>
          </cell>
          <cell r="Y125">
            <v>0.49087499999999995</v>
          </cell>
          <cell r="Z125">
            <v>0.49087499999999995</v>
          </cell>
          <cell r="AA125">
            <v>0.49087499999999995</v>
          </cell>
          <cell r="AB125">
            <v>0.49087499999999995</v>
          </cell>
          <cell r="AC125">
            <v>0.49087499999999995</v>
          </cell>
          <cell r="AD125">
            <v>0.49087499999999995</v>
          </cell>
          <cell r="AE125">
            <v>0.49087499999999995</v>
          </cell>
          <cell r="AF125">
            <v>0.49087499999999995</v>
          </cell>
          <cell r="AG125">
            <v>0.49087499999999995</v>
          </cell>
          <cell r="AH125">
            <v>0.49087499999999995</v>
          </cell>
          <cell r="AI125">
            <v>0.49087499999999995</v>
          </cell>
          <cell r="AJ125">
            <v>0.49087499999999995</v>
          </cell>
          <cell r="AK125">
            <v>0.49087499999999995</v>
          </cell>
          <cell r="AL125">
            <v>0.49087499999999995</v>
          </cell>
          <cell r="AM125">
            <v>0.49087499999999995</v>
          </cell>
          <cell r="AN125">
            <v>0.65962500000000002</v>
          </cell>
          <cell r="AO125">
            <v>0.65962500000000002</v>
          </cell>
          <cell r="AP125">
            <v>0.65962500000000002</v>
          </cell>
          <cell r="AQ125">
            <v>0.65962500000000002</v>
          </cell>
          <cell r="AR125">
            <v>0.65962500000000002</v>
          </cell>
          <cell r="AS125">
            <v>0.65962500000000002</v>
          </cell>
          <cell r="AT125">
            <v>0.65962500000000002</v>
          </cell>
          <cell r="AU125">
            <v>0.68212499999999998</v>
          </cell>
          <cell r="AV125">
            <v>0.68212499999999998</v>
          </cell>
          <cell r="AW125">
            <v>0.68212499999999998</v>
          </cell>
          <cell r="AX125">
            <v>0.68212499999999998</v>
          </cell>
          <cell r="AY125">
            <v>0.68212499999999998</v>
          </cell>
          <cell r="AZ125">
            <v>0.78337499999999993</v>
          </cell>
          <cell r="BA125" t="str">
            <v>Lease</v>
          </cell>
          <cell r="BB125">
            <v>0</v>
          </cell>
          <cell r="BC125">
            <v>0</v>
          </cell>
          <cell r="BD125">
            <v>0.44999999999999996</v>
          </cell>
          <cell r="BE125">
            <v>0.44999999999999996</v>
          </cell>
          <cell r="BF125">
            <v>0.89999999999999991</v>
          </cell>
        </row>
        <row r="126">
          <cell r="A126" t="str">
            <v>East Zone</v>
          </cell>
          <cell r="E126">
            <v>0</v>
          </cell>
          <cell r="F126">
            <v>0</v>
          </cell>
          <cell r="G126">
            <v>0</v>
          </cell>
          <cell r="H126">
            <v>0</v>
          </cell>
          <cell r="I126">
            <v>0</v>
          </cell>
          <cell r="J126">
            <v>0</v>
          </cell>
          <cell r="K126">
            <v>0.15</v>
          </cell>
          <cell r="L126">
            <v>0.15</v>
          </cell>
          <cell r="M126">
            <v>0.15</v>
          </cell>
          <cell r="N126">
            <v>0.15</v>
          </cell>
          <cell r="O126">
            <v>0.15</v>
          </cell>
          <cell r="P126">
            <v>0.15</v>
          </cell>
          <cell r="Q126">
            <v>0.15</v>
          </cell>
          <cell r="R126">
            <v>0.15</v>
          </cell>
          <cell r="S126">
            <v>0.15629999999999999</v>
          </cell>
          <cell r="T126">
            <v>0.15629999999999999</v>
          </cell>
          <cell r="U126">
            <v>0.15629999999999999</v>
          </cell>
          <cell r="V126">
            <v>0.15629999999999999</v>
          </cell>
          <cell r="W126">
            <v>0.49717499999999992</v>
          </cell>
          <cell r="X126">
            <v>0.49717499999999992</v>
          </cell>
          <cell r="Y126">
            <v>0.49717499999999992</v>
          </cell>
          <cell r="Z126">
            <v>0.49717499999999992</v>
          </cell>
          <cell r="AA126">
            <v>0.49717499999999992</v>
          </cell>
          <cell r="AB126">
            <v>0.49717499999999992</v>
          </cell>
          <cell r="AC126">
            <v>0.49717499999999992</v>
          </cell>
          <cell r="AD126">
            <v>0.49717499999999992</v>
          </cell>
          <cell r="AE126">
            <v>0.50347499999999989</v>
          </cell>
          <cell r="AF126">
            <v>0.50347499999999989</v>
          </cell>
          <cell r="AG126">
            <v>0.50347499999999989</v>
          </cell>
          <cell r="AH126">
            <v>0.50347499999999989</v>
          </cell>
          <cell r="AI126">
            <v>0.50347499999999989</v>
          </cell>
          <cell r="AJ126">
            <v>0.50347499999999989</v>
          </cell>
          <cell r="AK126">
            <v>0.50347499999999989</v>
          </cell>
          <cell r="AL126">
            <v>0.50347499999999989</v>
          </cell>
          <cell r="AM126">
            <v>0.50347499999999989</v>
          </cell>
          <cell r="AN126">
            <v>0.67222500000000007</v>
          </cell>
          <cell r="AO126">
            <v>0.67222500000000007</v>
          </cell>
          <cell r="AP126">
            <v>0.67222500000000007</v>
          </cell>
          <cell r="AQ126">
            <v>0.67852500000000004</v>
          </cell>
          <cell r="AR126">
            <v>0.67852500000000004</v>
          </cell>
          <cell r="AS126">
            <v>0.67852500000000004</v>
          </cell>
          <cell r="AT126">
            <v>0.67852500000000004</v>
          </cell>
          <cell r="AU126">
            <v>0.70102500000000001</v>
          </cell>
          <cell r="AV126">
            <v>0.70102500000000001</v>
          </cell>
          <cell r="AW126">
            <v>0.70102500000000001</v>
          </cell>
          <cell r="AX126">
            <v>0.70102500000000001</v>
          </cell>
          <cell r="AY126">
            <v>0.70102500000000001</v>
          </cell>
          <cell r="AZ126">
            <v>0.80227499999999996</v>
          </cell>
          <cell r="BA126">
            <v>0</v>
          </cell>
          <cell r="BB126">
            <v>0</v>
          </cell>
          <cell r="BC126">
            <v>0</v>
          </cell>
          <cell r="BD126">
            <v>0.44999999999999996</v>
          </cell>
          <cell r="BE126">
            <v>0.44999999999999996</v>
          </cell>
          <cell r="BF126">
            <v>0.89999999999999991</v>
          </cell>
        </row>
        <row r="127">
          <cell r="A127" t="str">
            <v>Gandhinagar 1</v>
          </cell>
          <cell r="B127" t="str">
            <v>Gandhinagar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3.0200000000000001E-2</v>
          </cell>
          <cell r="U127">
            <v>3.0200000000000001E-2</v>
          </cell>
          <cell r="V127">
            <v>3.0200000000000001E-2</v>
          </cell>
          <cell r="W127">
            <v>3.0200000000000001E-2</v>
          </cell>
          <cell r="X127">
            <v>3.0200000000000001E-2</v>
          </cell>
          <cell r="Y127">
            <v>3.0200000000000001E-2</v>
          </cell>
          <cell r="Z127">
            <v>3.0200000000000001E-2</v>
          </cell>
          <cell r="AA127">
            <v>3.0200000000000001E-2</v>
          </cell>
          <cell r="AB127">
            <v>3.0200000000000001E-2</v>
          </cell>
          <cell r="AC127">
            <v>3.0200000000000001E-2</v>
          </cell>
          <cell r="AD127">
            <v>3.0200000000000001E-2</v>
          </cell>
          <cell r="AE127">
            <v>3.0200000000000001E-2</v>
          </cell>
          <cell r="AF127">
            <v>3.0200000000000001E-2</v>
          </cell>
          <cell r="AG127">
            <v>3.0200000000000001E-2</v>
          </cell>
          <cell r="AH127">
            <v>3.0200000000000001E-2</v>
          </cell>
          <cell r="AI127">
            <v>3.0200000000000001E-2</v>
          </cell>
          <cell r="AJ127">
            <v>3.0200000000000001E-2</v>
          </cell>
          <cell r="AK127">
            <v>3.0200000000000001E-2</v>
          </cell>
          <cell r="AL127">
            <v>3.0200000000000001E-2</v>
          </cell>
          <cell r="AM127">
            <v>3.0200000000000001E-2</v>
          </cell>
          <cell r="AN127">
            <v>3.0200000000000001E-2</v>
          </cell>
          <cell r="AO127">
            <v>6.0400000000000002E-2</v>
          </cell>
          <cell r="AP127">
            <v>6.0400000000000002E-2</v>
          </cell>
          <cell r="AQ127">
            <v>6.0400000000000002E-2</v>
          </cell>
          <cell r="AR127">
            <v>6.0400000000000002E-2</v>
          </cell>
          <cell r="AS127">
            <v>6.0400000000000002E-2</v>
          </cell>
          <cell r="AT127">
            <v>6.0400000000000002E-2</v>
          </cell>
          <cell r="AU127">
            <v>6.0400000000000002E-2</v>
          </cell>
          <cell r="AV127">
            <v>6.0400000000000002E-2</v>
          </cell>
          <cell r="AW127">
            <v>6.0400000000000002E-2</v>
          </cell>
          <cell r="AX127">
            <v>6.0400000000000002E-2</v>
          </cell>
          <cell r="AY127">
            <v>6.0400000000000002E-2</v>
          </cell>
          <cell r="AZ127">
            <v>6.0400000000000002E-2</v>
          </cell>
          <cell r="BA127" t="str">
            <v>Lease</v>
          </cell>
          <cell r="BB127">
            <v>0</v>
          </cell>
          <cell r="BC127">
            <v>0</v>
          </cell>
          <cell r="BD127">
            <v>0</v>
          </cell>
          <cell r="BE127">
            <v>0</v>
          </cell>
          <cell r="BF127">
            <v>0</v>
          </cell>
        </row>
        <row r="128">
          <cell r="A128" t="str">
            <v>Nagpur 1</v>
          </cell>
          <cell r="B128" t="str">
            <v>Nagpur</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9.1999999999999998E-3</v>
          </cell>
          <cell r="V128">
            <v>9.1999999999999998E-3</v>
          </cell>
          <cell r="W128">
            <v>9.1999999999999998E-3</v>
          </cell>
          <cell r="X128">
            <v>9.1999999999999998E-3</v>
          </cell>
          <cell r="Y128">
            <v>9.1999999999999998E-3</v>
          </cell>
          <cell r="Z128">
            <v>9.1999999999999998E-3</v>
          </cell>
          <cell r="AA128">
            <v>9.1999999999999998E-3</v>
          </cell>
          <cell r="AB128">
            <v>9.1999999999999998E-3</v>
          </cell>
          <cell r="AC128">
            <v>9.1999999999999998E-3</v>
          </cell>
          <cell r="AD128">
            <v>9.1999999999999998E-3</v>
          </cell>
          <cell r="AE128">
            <v>9.1999999999999998E-3</v>
          </cell>
          <cell r="AF128">
            <v>9.1999999999999998E-3</v>
          </cell>
          <cell r="AG128">
            <v>1.84E-2</v>
          </cell>
          <cell r="AH128">
            <v>1.84E-2</v>
          </cell>
          <cell r="AI128">
            <v>1.84E-2</v>
          </cell>
          <cell r="AJ128">
            <v>1.84E-2</v>
          </cell>
          <cell r="AK128">
            <v>1.84E-2</v>
          </cell>
          <cell r="AL128">
            <v>1.84E-2</v>
          </cell>
          <cell r="AM128">
            <v>1.84E-2</v>
          </cell>
          <cell r="AN128">
            <v>1.84E-2</v>
          </cell>
          <cell r="AO128">
            <v>1.84E-2</v>
          </cell>
          <cell r="AP128">
            <v>1.84E-2</v>
          </cell>
          <cell r="AQ128">
            <v>1.84E-2</v>
          </cell>
          <cell r="AR128">
            <v>1.84E-2</v>
          </cell>
          <cell r="AS128">
            <v>2.76E-2</v>
          </cell>
          <cell r="AT128">
            <v>2.76E-2</v>
          </cell>
          <cell r="AU128">
            <v>2.76E-2</v>
          </cell>
          <cell r="AV128">
            <v>2.76E-2</v>
          </cell>
          <cell r="AW128">
            <v>2.76E-2</v>
          </cell>
          <cell r="AX128">
            <v>2.76E-2</v>
          </cell>
          <cell r="AY128">
            <v>2.76E-2</v>
          </cell>
          <cell r="AZ128">
            <v>2.76E-2</v>
          </cell>
          <cell r="BA128" t="str">
            <v>Lease</v>
          </cell>
          <cell r="BB128">
            <v>0</v>
          </cell>
          <cell r="BC128">
            <v>0</v>
          </cell>
          <cell r="BD128">
            <v>0</v>
          </cell>
          <cell r="BE128">
            <v>0</v>
          </cell>
          <cell r="BF128">
            <v>0</v>
          </cell>
        </row>
        <row r="129">
          <cell r="A129" t="str">
            <v>Pune 1</v>
          </cell>
          <cell r="B129" t="str">
            <v>Pune</v>
          </cell>
          <cell r="E129">
            <v>0</v>
          </cell>
          <cell r="F129">
            <v>0</v>
          </cell>
          <cell r="G129">
            <v>0</v>
          </cell>
          <cell r="H129">
            <v>7.6191177584999992E-2</v>
          </cell>
          <cell r="I129">
            <v>7.6191177584999992E-2</v>
          </cell>
          <cell r="J129">
            <v>7.6191177584999992E-2</v>
          </cell>
          <cell r="K129">
            <v>7.6191177584999992E-2</v>
          </cell>
          <cell r="L129">
            <v>7.6191177584999992E-2</v>
          </cell>
          <cell r="M129">
            <v>7.6191177584999992E-2</v>
          </cell>
          <cell r="N129">
            <v>7.6191177584999992E-2</v>
          </cell>
          <cell r="O129">
            <v>7.6191177584999992E-2</v>
          </cell>
          <cell r="P129">
            <v>7.6191177584999992E-2</v>
          </cell>
          <cell r="Q129">
            <v>7.6191177584999992E-2</v>
          </cell>
          <cell r="R129">
            <v>7.6191177584999992E-2</v>
          </cell>
          <cell r="S129">
            <v>0.14918664310499999</v>
          </cell>
          <cell r="T129">
            <v>0.14918664310499999</v>
          </cell>
          <cell r="U129">
            <v>0.23127989072249999</v>
          </cell>
          <cell r="V129">
            <v>0.23127989072249999</v>
          </cell>
          <cell r="W129">
            <v>0.23127989072249999</v>
          </cell>
          <cell r="X129">
            <v>0.23127989072249999</v>
          </cell>
          <cell r="Y129">
            <v>0.32512476866249995</v>
          </cell>
          <cell r="Z129">
            <v>0.32512476866249995</v>
          </cell>
          <cell r="AA129">
            <v>0.42258068195249998</v>
          </cell>
          <cell r="AB129">
            <v>0.42258068195249998</v>
          </cell>
          <cell r="AC129">
            <v>0.42258068195249998</v>
          </cell>
          <cell r="AD129">
            <v>0.42258068195249998</v>
          </cell>
          <cell r="AE129">
            <v>0.42258068195249998</v>
          </cell>
          <cell r="AF129">
            <v>0.42258068195249998</v>
          </cell>
          <cell r="AG129">
            <v>0.42258068195249998</v>
          </cell>
          <cell r="AH129">
            <v>0.42258068195249998</v>
          </cell>
          <cell r="AI129">
            <v>0.42258068195249998</v>
          </cell>
          <cell r="AJ129">
            <v>0.42258068195249998</v>
          </cell>
          <cell r="AK129">
            <v>0.42258068195249998</v>
          </cell>
          <cell r="AL129">
            <v>0.42258068195249998</v>
          </cell>
          <cell r="AM129">
            <v>0.42258068195249998</v>
          </cell>
          <cell r="AN129">
            <v>0.42258068195249998</v>
          </cell>
          <cell r="AO129">
            <v>0.42258068195249998</v>
          </cell>
          <cell r="AP129">
            <v>0.42258068195249998</v>
          </cell>
          <cell r="AQ129">
            <v>0.42258068195249998</v>
          </cell>
          <cell r="AR129">
            <v>0.42258068195249998</v>
          </cell>
          <cell r="AS129">
            <v>0.42258068195249998</v>
          </cell>
          <cell r="AT129">
            <v>0.42258068195249998</v>
          </cell>
          <cell r="AU129">
            <v>0.42258068195249998</v>
          </cell>
          <cell r="AV129">
            <v>0.42258068195249998</v>
          </cell>
          <cell r="AW129">
            <v>0.42258068195249998</v>
          </cell>
          <cell r="AX129">
            <v>0.42258068195249998</v>
          </cell>
          <cell r="AY129">
            <v>0.42258068195249998</v>
          </cell>
          <cell r="AZ129">
            <v>0.42258068195249998</v>
          </cell>
          <cell r="BA129" t="str">
            <v>Lease</v>
          </cell>
          <cell r="BB129">
            <v>0</v>
          </cell>
          <cell r="BC129">
            <v>0.22857353275499998</v>
          </cell>
          <cell r="BD129">
            <v>0.22857353275499998</v>
          </cell>
          <cell r="BE129">
            <v>0.22857353275499998</v>
          </cell>
          <cell r="BF129">
            <v>0.68572059826499987</v>
          </cell>
        </row>
        <row r="130">
          <cell r="A130" t="str">
            <v>Lohegaon  1</v>
          </cell>
          <cell r="B130" t="str">
            <v>Pune</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t="str">
            <v>Lease</v>
          </cell>
          <cell r="BB130">
            <v>0</v>
          </cell>
          <cell r="BC130">
            <v>0</v>
          </cell>
          <cell r="BD130">
            <v>0</v>
          </cell>
          <cell r="BE130">
            <v>0</v>
          </cell>
          <cell r="BF130">
            <v>0</v>
          </cell>
        </row>
        <row r="131">
          <cell r="A131" t="str">
            <v>Tathewade 1</v>
          </cell>
          <cell r="B131" t="str">
            <v>Pune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t="str">
            <v>Lease</v>
          </cell>
          <cell r="BB131">
            <v>0</v>
          </cell>
          <cell r="BC131">
            <v>0</v>
          </cell>
          <cell r="BD131">
            <v>0</v>
          </cell>
          <cell r="BE131">
            <v>0</v>
          </cell>
          <cell r="BF131">
            <v>0</v>
          </cell>
        </row>
        <row r="132">
          <cell r="A132" t="str">
            <v>Muland 1</v>
          </cell>
          <cell r="B132" t="str">
            <v>Mumbai</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cell r="AV132">
            <v>0.15</v>
          </cell>
          <cell r="AW132">
            <v>0.15</v>
          </cell>
          <cell r="AX132">
            <v>0.15</v>
          </cell>
          <cell r="AY132">
            <v>0.15</v>
          </cell>
          <cell r="AZ132">
            <v>0.15</v>
          </cell>
          <cell r="BA132" t="str">
            <v>Lease</v>
          </cell>
          <cell r="BB132">
            <v>0</v>
          </cell>
          <cell r="BC132">
            <v>0</v>
          </cell>
          <cell r="BD132">
            <v>0</v>
          </cell>
          <cell r="BE132">
            <v>0</v>
          </cell>
          <cell r="BF132">
            <v>0</v>
          </cell>
        </row>
        <row r="133">
          <cell r="A133" t="str">
            <v>NTC 1</v>
          </cell>
          <cell r="B133" t="str">
            <v>Mumbai</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1.3303155</v>
          </cell>
          <cell r="Z133">
            <v>1.3303155</v>
          </cell>
          <cell r="AA133">
            <v>1.3303155</v>
          </cell>
          <cell r="AB133">
            <v>1.3303155</v>
          </cell>
          <cell r="AC133">
            <v>1.3303155</v>
          </cell>
          <cell r="AD133">
            <v>1.3303155</v>
          </cell>
          <cell r="AE133">
            <v>1.3303155</v>
          </cell>
          <cell r="AF133">
            <v>1.3303155</v>
          </cell>
          <cell r="AG133">
            <v>1.3303155</v>
          </cell>
          <cell r="AH133">
            <v>1.3303155</v>
          </cell>
          <cell r="AI133">
            <v>1.3303155</v>
          </cell>
          <cell r="AJ133">
            <v>1.3303155</v>
          </cell>
          <cell r="AK133">
            <v>1.3303155</v>
          </cell>
          <cell r="AL133">
            <v>1.3303155</v>
          </cell>
          <cell r="AM133">
            <v>1.3303155</v>
          </cell>
          <cell r="AN133">
            <v>1.3303155</v>
          </cell>
          <cell r="AO133">
            <v>1.3303155</v>
          </cell>
          <cell r="AP133">
            <v>1.3303155</v>
          </cell>
          <cell r="AQ133">
            <v>1.3303155</v>
          </cell>
          <cell r="AR133">
            <v>1.3303155</v>
          </cell>
          <cell r="AS133">
            <v>1.3303155</v>
          </cell>
          <cell r="AT133">
            <v>1.3303155</v>
          </cell>
          <cell r="AU133">
            <v>1.3303155</v>
          </cell>
          <cell r="AV133">
            <v>1.3303155</v>
          </cell>
          <cell r="AW133">
            <v>1.3303155</v>
          </cell>
          <cell r="AX133">
            <v>1.3303155</v>
          </cell>
          <cell r="AY133">
            <v>1.3303155</v>
          </cell>
          <cell r="AZ133">
            <v>1.3303155</v>
          </cell>
          <cell r="BA133" t="str">
            <v>Lease</v>
          </cell>
          <cell r="BB133">
            <v>0</v>
          </cell>
          <cell r="BC133">
            <v>0</v>
          </cell>
          <cell r="BD133">
            <v>0</v>
          </cell>
          <cell r="BE133">
            <v>0</v>
          </cell>
          <cell r="BF133">
            <v>0</v>
          </cell>
        </row>
        <row r="134">
          <cell r="A134" t="str">
            <v>West Zone</v>
          </cell>
          <cell r="E134">
            <v>0</v>
          </cell>
          <cell r="F134">
            <v>0</v>
          </cell>
          <cell r="G134">
            <v>0</v>
          </cell>
          <cell r="H134">
            <v>7.6191177584999992E-2</v>
          </cell>
          <cell r="I134">
            <v>7.6191177584999992E-2</v>
          </cell>
          <cell r="J134">
            <v>7.6191177584999992E-2</v>
          </cell>
          <cell r="K134">
            <v>7.6191177584999992E-2</v>
          </cell>
          <cell r="L134">
            <v>7.6191177584999992E-2</v>
          </cell>
          <cell r="M134">
            <v>7.6191177584999992E-2</v>
          </cell>
          <cell r="N134">
            <v>7.6191177584999992E-2</v>
          </cell>
          <cell r="O134">
            <v>7.6191177584999992E-2</v>
          </cell>
          <cell r="P134">
            <v>7.6191177584999992E-2</v>
          </cell>
          <cell r="Q134">
            <v>7.6191177584999992E-2</v>
          </cell>
          <cell r="R134">
            <v>7.6191177584999992E-2</v>
          </cell>
          <cell r="S134">
            <v>0.14918664310499999</v>
          </cell>
          <cell r="T134">
            <v>0.17938664310499999</v>
          </cell>
          <cell r="U134">
            <v>0.27067989072249998</v>
          </cell>
          <cell r="V134">
            <v>0.27067989072249998</v>
          </cell>
          <cell r="W134">
            <v>0.27067989072249998</v>
          </cell>
          <cell r="X134">
            <v>0.27067989072249998</v>
          </cell>
          <cell r="Y134">
            <v>1.6948402686624999</v>
          </cell>
          <cell r="Z134">
            <v>1.6948402686624999</v>
          </cell>
          <cell r="AA134">
            <v>1.7922961819525001</v>
          </cell>
          <cell r="AB134">
            <v>1.7922961819525001</v>
          </cell>
          <cell r="AC134">
            <v>1.7922961819525001</v>
          </cell>
          <cell r="AD134">
            <v>1.7922961819525001</v>
          </cell>
          <cell r="AE134">
            <v>1.7922961819525001</v>
          </cell>
          <cell r="AF134">
            <v>1.7922961819525001</v>
          </cell>
          <cell r="AG134">
            <v>1.8014961819524999</v>
          </cell>
          <cell r="AH134">
            <v>1.8014961819524999</v>
          </cell>
          <cell r="AI134">
            <v>1.8014961819524999</v>
          </cell>
          <cell r="AJ134">
            <v>1.8014961819524999</v>
          </cell>
          <cell r="AK134">
            <v>1.8014961819524999</v>
          </cell>
          <cell r="AL134">
            <v>1.8014961819524999</v>
          </cell>
          <cell r="AM134">
            <v>1.8014961819524999</v>
          </cell>
          <cell r="AN134">
            <v>1.8014961819524999</v>
          </cell>
          <cell r="AO134">
            <v>1.8316961819524999</v>
          </cell>
          <cell r="AP134">
            <v>1.8316961819524999</v>
          </cell>
          <cell r="AQ134">
            <v>1.8316961819524999</v>
          </cell>
          <cell r="AR134">
            <v>1.8316961819524999</v>
          </cell>
          <cell r="AS134">
            <v>1.8408961819525</v>
          </cell>
          <cell r="AT134">
            <v>1.8408961819525</v>
          </cell>
          <cell r="AU134">
            <v>1.9908961819525</v>
          </cell>
          <cell r="AV134">
            <v>1.9908961819525</v>
          </cell>
          <cell r="AW134">
            <v>1.9908961819525</v>
          </cell>
          <cell r="AX134">
            <v>1.9908961819525</v>
          </cell>
          <cell r="AY134">
            <v>1.9908961819525</v>
          </cell>
          <cell r="AZ134">
            <v>1.9908961819525</v>
          </cell>
          <cell r="BA134" t="str">
            <v>Lease</v>
          </cell>
          <cell r="BB134">
            <v>0</v>
          </cell>
          <cell r="BC134">
            <v>0.22857353275499998</v>
          </cell>
          <cell r="BD134">
            <v>0.22857353275499998</v>
          </cell>
          <cell r="BE134">
            <v>0.22857353275499998</v>
          </cell>
          <cell r="BF134">
            <v>0.68572059826499987</v>
          </cell>
        </row>
        <row r="135">
          <cell r="A135" t="str">
            <v>Chennai 1A,AB,AC</v>
          </cell>
          <cell r="B135" t="str">
            <v>Chennai</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t="str">
            <v>Sale</v>
          </cell>
          <cell r="BB135">
            <v>0</v>
          </cell>
          <cell r="BC135">
            <v>0</v>
          </cell>
          <cell r="BD135">
            <v>0</v>
          </cell>
          <cell r="BE135">
            <v>0</v>
          </cell>
          <cell r="BF135">
            <v>0</v>
          </cell>
        </row>
        <row r="136">
          <cell r="A136" t="str">
            <v>Chennai 5,7,10</v>
          </cell>
          <cell r="B136" t="str">
            <v>Chennai</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t="str">
            <v>Sale</v>
          </cell>
          <cell r="BB136">
            <v>0</v>
          </cell>
          <cell r="BC136">
            <v>0</v>
          </cell>
          <cell r="BD136">
            <v>0</v>
          </cell>
          <cell r="BE136">
            <v>0</v>
          </cell>
          <cell r="BF136">
            <v>0</v>
          </cell>
        </row>
        <row r="137">
          <cell r="A137" t="str">
            <v>Chennai 3,4,6.9A,9B</v>
          </cell>
          <cell r="B137" t="str">
            <v>Chennai</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t="str">
            <v>Sale</v>
          </cell>
          <cell r="BB137">
            <v>0</v>
          </cell>
          <cell r="BC137">
            <v>0</v>
          </cell>
          <cell r="BD137">
            <v>0</v>
          </cell>
          <cell r="BE137">
            <v>0</v>
          </cell>
          <cell r="BF137">
            <v>0</v>
          </cell>
        </row>
        <row r="138">
          <cell r="A138" t="str">
            <v>Chennai 8</v>
          </cell>
          <cell r="B138" t="str">
            <v>Chennai</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t="str">
            <v>Sale</v>
          </cell>
          <cell r="BB138">
            <v>0</v>
          </cell>
          <cell r="BC138">
            <v>0</v>
          </cell>
          <cell r="BD138">
            <v>0</v>
          </cell>
          <cell r="BE138">
            <v>0</v>
          </cell>
          <cell r="BF138">
            <v>0</v>
          </cell>
        </row>
        <row r="139">
          <cell r="A139" t="str">
            <v>Tidal Park 1</v>
          </cell>
          <cell r="B139" t="str">
            <v>Tidal Park</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0.27000011250000006</v>
          </cell>
          <cell r="AS139">
            <v>0.27000011250000006</v>
          </cell>
          <cell r="AT139">
            <v>0.27000011250000006</v>
          </cell>
          <cell r="AU139">
            <v>0.27000011250000006</v>
          </cell>
          <cell r="AV139">
            <v>0.27000011250000006</v>
          </cell>
          <cell r="AW139">
            <v>0.27000011250000006</v>
          </cell>
          <cell r="AX139">
            <v>0.27000011250000006</v>
          </cell>
          <cell r="AY139">
            <v>0.27000011250000006</v>
          </cell>
          <cell r="AZ139">
            <v>0.27000011250000006</v>
          </cell>
          <cell r="BA139" t="str">
            <v>Lease</v>
          </cell>
          <cell r="BB139">
            <v>0</v>
          </cell>
          <cell r="BC139">
            <v>0</v>
          </cell>
          <cell r="BD139">
            <v>0</v>
          </cell>
          <cell r="BE139">
            <v>0</v>
          </cell>
          <cell r="BF139">
            <v>0</v>
          </cell>
        </row>
        <row r="140">
          <cell r="A140" t="str">
            <v>Kokapet 1</v>
          </cell>
          <cell r="B140" t="str">
            <v>Rai Durg</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t="str">
            <v>Lease</v>
          </cell>
          <cell r="BB140">
            <v>0</v>
          </cell>
          <cell r="BC140">
            <v>0</v>
          </cell>
          <cell r="BD140">
            <v>0</v>
          </cell>
          <cell r="BE140">
            <v>0</v>
          </cell>
          <cell r="BF140">
            <v>0</v>
          </cell>
        </row>
        <row r="141">
          <cell r="A141" t="str">
            <v>Hyderabad 2</v>
          </cell>
          <cell r="B141" t="str">
            <v>Hyderabad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t="str">
            <v>Sale</v>
          </cell>
          <cell r="BB141">
            <v>0</v>
          </cell>
          <cell r="BC141">
            <v>0</v>
          </cell>
          <cell r="BD141">
            <v>0</v>
          </cell>
          <cell r="BE141">
            <v>0</v>
          </cell>
          <cell r="BF141">
            <v>0</v>
          </cell>
        </row>
        <row r="142">
          <cell r="A142" t="str">
            <v>Hyderabad 1,3</v>
          </cell>
          <cell r="B142" t="str">
            <v>Hyderabad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t="str">
            <v>Sale</v>
          </cell>
          <cell r="BB142">
            <v>0</v>
          </cell>
          <cell r="BC142">
            <v>0</v>
          </cell>
          <cell r="BD142">
            <v>0</v>
          </cell>
          <cell r="BE142">
            <v>0</v>
          </cell>
          <cell r="BF142">
            <v>0</v>
          </cell>
        </row>
        <row r="143">
          <cell r="A143">
            <v>0</v>
          </cell>
          <cell r="B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row>
        <row r="144">
          <cell r="A144" t="str">
            <v>South Zone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0.27000011250000006</v>
          </cell>
          <cell r="AS144">
            <v>0.27000011250000006</v>
          </cell>
          <cell r="AT144">
            <v>0.27000011250000006</v>
          </cell>
          <cell r="AU144">
            <v>0.27000011250000006</v>
          </cell>
          <cell r="AV144">
            <v>0.27000011250000006</v>
          </cell>
          <cell r="AW144">
            <v>0.27000011250000006</v>
          </cell>
          <cell r="AX144">
            <v>0.27000011250000006</v>
          </cell>
          <cell r="AY144">
            <v>0.27000011250000006</v>
          </cell>
          <cell r="AZ144">
            <v>0.27000011250000006</v>
          </cell>
          <cell r="BA144">
            <v>0</v>
          </cell>
          <cell r="BB144">
            <v>0</v>
          </cell>
          <cell r="BC144">
            <v>0</v>
          </cell>
          <cell r="BD144">
            <v>0</v>
          </cell>
          <cell r="BE144">
            <v>0</v>
          </cell>
          <cell r="BF144">
            <v>0</v>
          </cell>
        </row>
        <row r="145">
          <cell r="A145" t="str">
            <v>Commercial offices 1</v>
          </cell>
          <cell r="B145" t="str">
            <v>Gurgaon</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0.05</v>
          </cell>
          <cell r="AX145">
            <v>0.05</v>
          </cell>
          <cell r="AY145">
            <v>0.05</v>
          </cell>
          <cell r="AZ145">
            <v>0.05</v>
          </cell>
          <cell r="BA145" t="str">
            <v>Lease</v>
          </cell>
          <cell r="BB145">
            <v>0</v>
          </cell>
          <cell r="BC145">
            <v>0</v>
          </cell>
          <cell r="BD145">
            <v>0</v>
          </cell>
          <cell r="BE145">
            <v>0</v>
          </cell>
          <cell r="BF145">
            <v>0</v>
          </cell>
        </row>
        <row r="146">
          <cell r="A146" t="str">
            <v>Gurgaon W block,Bulding 14</v>
          </cell>
          <cell r="B146" t="str">
            <v>Gurgaon</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t="str">
            <v>Sale</v>
          </cell>
          <cell r="BB146">
            <v>0</v>
          </cell>
          <cell r="BC146">
            <v>0</v>
          </cell>
          <cell r="BD146">
            <v>0</v>
          </cell>
          <cell r="BE146">
            <v>0</v>
          </cell>
          <cell r="BF146">
            <v>0</v>
          </cell>
        </row>
        <row r="147">
          <cell r="A147" t="str">
            <v>Gurgaon Non Sez</v>
          </cell>
          <cell r="B147" t="str">
            <v>Gurgaon</v>
          </cell>
          <cell r="E147">
            <v>0</v>
          </cell>
          <cell r="F147">
            <v>0.188388</v>
          </cell>
          <cell r="G147">
            <v>0.188388</v>
          </cell>
          <cell r="H147">
            <v>0.188388</v>
          </cell>
          <cell r="I147">
            <v>0.188388</v>
          </cell>
          <cell r="J147">
            <v>0.188388</v>
          </cell>
          <cell r="K147">
            <v>0.55459750000000008</v>
          </cell>
          <cell r="L147">
            <v>0.69034200000000001</v>
          </cell>
          <cell r="M147">
            <v>0.69034200000000001</v>
          </cell>
          <cell r="N147">
            <v>1.0686020000000001</v>
          </cell>
          <cell r="O147">
            <v>1.0686020000000001</v>
          </cell>
          <cell r="P147">
            <v>1.0686020000000001</v>
          </cell>
          <cell r="Q147">
            <v>1.0686020000000001</v>
          </cell>
          <cell r="R147">
            <v>1.266202</v>
          </cell>
          <cell r="S147">
            <v>1.266202</v>
          </cell>
          <cell r="T147">
            <v>1.266202</v>
          </cell>
          <cell r="U147">
            <v>1.266202</v>
          </cell>
          <cell r="V147">
            <v>1.266202</v>
          </cell>
          <cell r="W147">
            <v>1.3984203387527827</v>
          </cell>
          <cell r="X147">
            <v>1.3984203387527827</v>
          </cell>
          <cell r="Y147">
            <v>1.7932094614316778</v>
          </cell>
          <cell r="Z147">
            <v>1.7932094614316778</v>
          </cell>
          <cell r="AA147">
            <v>1.9304357836573107</v>
          </cell>
          <cell r="AB147">
            <v>2.0208983640958849</v>
          </cell>
          <cell r="AC147">
            <v>2.0208983640958849</v>
          </cell>
          <cell r="AD147">
            <v>2.1470181468644576</v>
          </cell>
          <cell r="AE147">
            <v>2.1470181468644576</v>
          </cell>
          <cell r="AF147">
            <v>2.1582682501394213</v>
          </cell>
          <cell r="AG147">
            <v>2.1582682501394213</v>
          </cell>
          <cell r="AH147">
            <v>2.1582682501394213</v>
          </cell>
          <cell r="AI147">
            <v>2.1582682501394213</v>
          </cell>
          <cell r="AJ147">
            <v>2.1582682501394213</v>
          </cell>
          <cell r="AK147">
            <v>2.4096609501394211</v>
          </cell>
          <cell r="AL147">
            <v>2.724660950139421</v>
          </cell>
          <cell r="AM147">
            <v>2.724660950139421</v>
          </cell>
          <cell r="AN147">
            <v>2.724660950139421</v>
          </cell>
          <cell r="AO147">
            <v>2.724660950139421</v>
          </cell>
          <cell r="AP147">
            <v>2.724660950139421</v>
          </cell>
          <cell r="AQ147">
            <v>2.724660950139421</v>
          </cell>
          <cell r="AR147">
            <v>2.724660950139421</v>
          </cell>
          <cell r="AS147">
            <v>2.724660950139421</v>
          </cell>
          <cell r="AT147">
            <v>2.724660950139421</v>
          </cell>
          <cell r="AU147">
            <v>2.724660950139421</v>
          </cell>
          <cell r="AV147">
            <v>2.724660950139421</v>
          </cell>
          <cell r="AW147">
            <v>2.9246609501394212</v>
          </cell>
          <cell r="AX147">
            <v>2.9246609501394212</v>
          </cell>
          <cell r="AY147">
            <v>2.9246609501394212</v>
          </cell>
          <cell r="AZ147">
            <v>2.9246609501394212</v>
          </cell>
          <cell r="BA147" t="str">
            <v>Lease</v>
          </cell>
          <cell r="BB147">
            <v>0.376776</v>
          </cell>
          <cell r="BC147">
            <v>0.565164</v>
          </cell>
          <cell r="BD147">
            <v>1.9352815000000001</v>
          </cell>
          <cell r="BE147">
            <v>3.2058059999999999</v>
          </cell>
          <cell r="BF147">
            <v>6.0830275</v>
          </cell>
        </row>
        <row r="148">
          <cell r="A148" t="str">
            <v>Gurgaon Cyber 5-9,15,16</v>
          </cell>
          <cell r="B148" t="str">
            <v>Gurgaon</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t="str">
            <v>Sale</v>
          </cell>
          <cell r="BB148">
            <v>0</v>
          </cell>
          <cell r="BC148">
            <v>0</v>
          </cell>
          <cell r="BD148">
            <v>0</v>
          </cell>
          <cell r="BE148">
            <v>0</v>
          </cell>
          <cell r="BF148">
            <v>0</v>
          </cell>
        </row>
        <row r="149">
          <cell r="A149" t="str">
            <v>Gurgaon 1</v>
          </cell>
          <cell r="B149" t="str">
            <v>Gurgaon Non Sez</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t="str">
            <v>Lease</v>
          </cell>
          <cell r="BB149">
            <v>0</v>
          </cell>
          <cell r="BC149">
            <v>0</v>
          </cell>
          <cell r="BD149">
            <v>0</v>
          </cell>
          <cell r="BE149">
            <v>0</v>
          </cell>
          <cell r="BF149">
            <v>0</v>
          </cell>
        </row>
        <row r="150">
          <cell r="A150" t="str">
            <v>Noida, CSC 1</v>
          </cell>
          <cell r="B150" t="str">
            <v>Noida, CSC</v>
          </cell>
          <cell r="E150">
            <v>0.14657028987999998</v>
          </cell>
          <cell r="F150">
            <v>0.14657028987999998</v>
          </cell>
          <cell r="G150">
            <v>0.14657028987999998</v>
          </cell>
          <cell r="H150">
            <v>0.14657028987999998</v>
          </cell>
          <cell r="I150">
            <v>0.14657028987999998</v>
          </cell>
          <cell r="J150">
            <v>0.25942866363999995</v>
          </cell>
          <cell r="K150">
            <v>0.26326988859999995</v>
          </cell>
          <cell r="L150">
            <v>0.26326988859999995</v>
          </cell>
          <cell r="M150">
            <v>0.26326988859999995</v>
          </cell>
          <cell r="N150">
            <v>0.37642244943999992</v>
          </cell>
          <cell r="O150">
            <v>0.37642244943999992</v>
          </cell>
          <cell r="P150">
            <v>0.37642244943999992</v>
          </cell>
          <cell r="Q150">
            <v>0.37642244943999992</v>
          </cell>
          <cell r="R150">
            <v>0.37642244943999992</v>
          </cell>
          <cell r="S150">
            <v>0.37642244943999992</v>
          </cell>
          <cell r="T150">
            <v>0.37642244943999992</v>
          </cell>
          <cell r="U150">
            <v>0.37642244943999992</v>
          </cell>
          <cell r="V150">
            <v>0.37642244943999992</v>
          </cell>
          <cell r="W150">
            <v>0.37642244943999992</v>
          </cell>
          <cell r="X150">
            <v>0.37642244943999992</v>
          </cell>
          <cell r="Y150">
            <v>0.37642244943999992</v>
          </cell>
          <cell r="Z150">
            <v>0.37642244943999992</v>
          </cell>
          <cell r="AA150">
            <v>0.37642244943999992</v>
          </cell>
          <cell r="AB150">
            <v>0.37642244943999992</v>
          </cell>
          <cell r="AC150">
            <v>0.37642244943999992</v>
          </cell>
          <cell r="AD150">
            <v>0.37642244943999992</v>
          </cell>
          <cell r="AE150">
            <v>0.37642244943999992</v>
          </cell>
          <cell r="AF150">
            <v>0.37642244943999992</v>
          </cell>
          <cell r="AG150">
            <v>0.37642244943999992</v>
          </cell>
          <cell r="AH150">
            <v>0.37642244943999992</v>
          </cell>
          <cell r="AI150">
            <v>0.37642244943999992</v>
          </cell>
          <cell r="AJ150">
            <v>0.37642244943999992</v>
          </cell>
          <cell r="AK150">
            <v>0.37642244943999992</v>
          </cell>
          <cell r="AL150">
            <v>0.37642244943999992</v>
          </cell>
          <cell r="AM150">
            <v>0.37642244943999992</v>
          </cell>
          <cell r="AN150">
            <v>0.37642244943999992</v>
          </cell>
          <cell r="AO150">
            <v>0.37642244943999992</v>
          </cell>
          <cell r="AP150">
            <v>0.37642244943999992</v>
          </cell>
          <cell r="AQ150">
            <v>0.37642244943999992</v>
          </cell>
          <cell r="AR150">
            <v>0.37642244943999992</v>
          </cell>
          <cell r="AS150">
            <v>0.37642244943999992</v>
          </cell>
          <cell r="AT150">
            <v>0.37642244943999992</v>
          </cell>
          <cell r="AU150">
            <v>0.37642244943999992</v>
          </cell>
          <cell r="AV150">
            <v>0.37642244943999992</v>
          </cell>
          <cell r="AW150">
            <v>0.37642244943999992</v>
          </cell>
          <cell r="AX150">
            <v>0.37642244943999992</v>
          </cell>
          <cell r="AY150">
            <v>0.37642244943999992</v>
          </cell>
          <cell r="AZ150">
            <v>0.37642244943999992</v>
          </cell>
          <cell r="BA150" t="str">
            <v>Lease</v>
          </cell>
          <cell r="BB150">
            <v>0.43971086963999995</v>
          </cell>
          <cell r="BC150">
            <v>0.55256924339999991</v>
          </cell>
          <cell r="BD150">
            <v>0.78980966579999978</v>
          </cell>
          <cell r="BE150">
            <v>1.1292673483199998</v>
          </cell>
          <cell r="BF150">
            <v>2.9113571271599996</v>
          </cell>
        </row>
        <row r="151">
          <cell r="A151" t="str">
            <v>Noida, Sector 143 1</v>
          </cell>
          <cell r="B151" t="str">
            <v>Noida, Sector 143</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0.16875000000000001</v>
          </cell>
          <cell r="AL151">
            <v>0.16875000000000001</v>
          </cell>
          <cell r="AM151">
            <v>0.16875000000000001</v>
          </cell>
          <cell r="AN151">
            <v>0.16875000000000001</v>
          </cell>
          <cell r="AO151">
            <v>0.16875000000000001</v>
          </cell>
          <cell r="AP151">
            <v>0.16875000000000001</v>
          </cell>
          <cell r="AQ151">
            <v>0.16875000000000001</v>
          </cell>
          <cell r="AR151">
            <v>0.16875000000000001</v>
          </cell>
          <cell r="AS151">
            <v>0.16875000000000001</v>
          </cell>
          <cell r="AT151">
            <v>0.16875000000000001</v>
          </cell>
          <cell r="AU151">
            <v>0.16875000000000001</v>
          </cell>
          <cell r="AV151">
            <v>0.16875000000000001</v>
          </cell>
          <cell r="AW151">
            <v>0.33750000000000002</v>
          </cell>
          <cell r="AX151">
            <v>0.33750000000000002</v>
          </cell>
          <cell r="AY151">
            <v>0.33750000000000002</v>
          </cell>
          <cell r="AZ151">
            <v>0.33750000000000002</v>
          </cell>
          <cell r="BA151" t="str">
            <v>Lease</v>
          </cell>
          <cell r="BB151">
            <v>0</v>
          </cell>
          <cell r="BC151">
            <v>0</v>
          </cell>
          <cell r="BD151">
            <v>0</v>
          </cell>
          <cell r="BE151">
            <v>0</v>
          </cell>
          <cell r="BF151">
            <v>0</v>
          </cell>
        </row>
        <row r="152">
          <cell r="A152" t="str">
            <v>Silokhera A1A2A3,B1,B2,B3</v>
          </cell>
          <cell r="B152" t="str">
            <v>Silokhera</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t="str">
            <v>Sale</v>
          </cell>
          <cell r="BB152">
            <v>0</v>
          </cell>
          <cell r="BC152">
            <v>0</v>
          </cell>
          <cell r="BD152">
            <v>0</v>
          </cell>
          <cell r="BE152">
            <v>0</v>
          </cell>
          <cell r="BF152">
            <v>0</v>
          </cell>
        </row>
        <row r="153">
          <cell r="A153" t="str">
            <v>Sonepat 1</v>
          </cell>
          <cell r="B153" t="str">
            <v>Sonepat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0.03</v>
          </cell>
          <cell r="S153">
            <v>0.03</v>
          </cell>
          <cell r="T153">
            <v>0.03</v>
          </cell>
          <cell r="U153">
            <v>0.03</v>
          </cell>
          <cell r="V153">
            <v>0.03</v>
          </cell>
          <cell r="W153">
            <v>0.03</v>
          </cell>
          <cell r="X153">
            <v>0.03</v>
          </cell>
          <cell r="Y153">
            <v>0.03</v>
          </cell>
          <cell r="Z153">
            <v>0.03</v>
          </cell>
          <cell r="AA153">
            <v>0.03</v>
          </cell>
          <cell r="AB153">
            <v>0.03</v>
          </cell>
          <cell r="AC153">
            <v>0.03</v>
          </cell>
          <cell r="AD153">
            <v>0.03</v>
          </cell>
          <cell r="AE153">
            <v>0.03</v>
          </cell>
          <cell r="AF153">
            <v>0.03</v>
          </cell>
          <cell r="AG153">
            <v>0.03</v>
          </cell>
          <cell r="AH153">
            <v>0.03</v>
          </cell>
          <cell r="AI153">
            <v>0.03</v>
          </cell>
          <cell r="AJ153">
            <v>0.03</v>
          </cell>
          <cell r="AK153">
            <v>0.03</v>
          </cell>
          <cell r="AL153">
            <v>0.03</v>
          </cell>
          <cell r="AM153">
            <v>0.03</v>
          </cell>
          <cell r="AN153">
            <v>0.03</v>
          </cell>
          <cell r="AO153">
            <v>0.06</v>
          </cell>
          <cell r="AP153">
            <v>0.06</v>
          </cell>
          <cell r="AQ153">
            <v>0.06</v>
          </cell>
          <cell r="AR153">
            <v>0.06</v>
          </cell>
          <cell r="AS153">
            <v>0.06</v>
          </cell>
          <cell r="AT153">
            <v>0.06</v>
          </cell>
          <cell r="AU153">
            <v>0.06</v>
          </cell>
          <cell r="AV153">
            <v>0.06</v>
          </cell>
          <cell r="AW153">
            <v>0.06</v>
          </cell>
          <cell r="AX153">
            <v>0.06</v>
          </cell>
          <cell r="AY153">
            <v>0.06</v>
          </cell>
          <cell r="AZ153">
            <v>0.06</v>
          </cell>
          <cell r="BA153" t="str">
            <v>Lease</v>
          </cell>
          <cell r="BB153">
            <v>0</v>
          </cell>
          <cell r="BC153">
            <v>0</v>
          </cell>
          <cell r="BD153">
            <v>0</v>
          </cell>
          <cell r="BE153">
            <v>0</v>
          </cell>
          <cell r="BF153">
            <v>0</v>
          </cell>
        </row>
        <row r="154">
          <cell r="A154" t="str">
            <v>Silokhera C1,C2,D,E1</v>
          </cell>
          <cell r="B154" t="str">
            <v>Silokhera</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t="str">
            <v>Sale</v>
          </cell>
          <cell r="BB154">
            <v>0</v>
          </cell>
          <cell r="BC154">
            <v>0</v>
          </cell>
          <cell r="BD154">
            <v>0</v>
          </cell>
          <cell r="BE154">
            <v>0</v>
          </cell>
          <cell r="BF154">
            <v>0</v>
          </cell>
        </row>
        <row r="155">
          <cell r="A155" t="str">
            <v>Silokhera E2,F1,F2</v>
          </cell>
          <cell r="B155" t="str">
            <v>Silokhera</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t="str">
            <v>Sale</v>
          </cell>
          <cell r="BB155">
            <v>0</v>
          </cell>
          <cell r="BC155">
            <v>0</v>
          </cell>
          <cell r="BD155">
            <v>0</v>
          </cell>
          <cell r="BE155">
            <v>0</v>
          </cell>
          <cell r="BF155">
            <v>0</v>
          </cell>
        </row>
        <row r="156">
          <cell r="A156" t="str">
            <v>Silokhera 7 Acre</v>
          </cell>
          <cell r="B156" t="str">
            <v>Silokhera 7 Acre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0.18473000127946204</v>
          </cell>
          <cell r="BA156" t="str">
            <v>Lease</v>
          </cell>
          <cell r="BB156">
            <v>0</v>
          </cell>
          <cell r="BC156">
            <v>0</v>
          </cell>
          <cell r="BD156">
            <v>0</v>
          </cell>
          <cell r="BE156">
            <v>0</v>
          </cell>
          <cell r="BF156">
            <v>0</v>
          </cell>
        </row>
        <row r="157">
          <cell r="A157" t="str">
            <v>Manesar 1</v>
          </cell>
          <cell r="B157" t="str">
            <v>Gurgaon</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t="str">
            <v>Lease</v>
          </cell>
          <cell r="BB157">
            <v>0</v>
          </cell>
          <cell r="BC157">
            <v>0</v>
          </cell>
          <cell r="BD157">
            <v>0</v>
          </cell>
          <cell r="BE157">
            <v>0</v>
          </cell>
          <cell r="BF157">
            <v>0</v>
          </cell>
        </row>
        <row r="158">
          <cell r="A158" t="str">
            <v>Delhi 1</v>
          </cell>
          <cell r="B158" t="str">
            <v>Delhi</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0.35</v>
          </cell>
          <cell r="AE158">
            <v>0.35</v>
          </cell>
          <cell r="AF158">
            <v>0.35</v>
          </cell>
          <cell r="AG158">
            <v>0.35</v>
          </cell>
          <cell r="AH158">
            <v>0.35</v>
          </cell>
          <cell r="AI158">
            <v>0.35</v>
          </cell>
          <cell r="AJ158">
            <v>0.35</v>
          </cell>
          <cell r="AK158">
            <v>0.35</v>
          </cell>
          <cell r="AL158">
            <v>0.35</v>
          </cell>
          <cell r="AM158">
            <v>1.0499999999999998</v>
          </cell>
          <cell r="AN158">
            <v>1.0499999999999998</v>
          </cell>
          <cell r="AO158">
            <v>1.0499999999999998</v>
          </cell>
          <cell r="AP158">
            <v>1.0499999999999998</v>
          </cell>
          <cell r="AQ158">
            <v>1.0499999999999998</v>
          </cell>
          <cell r="AR158">
            <v>1.0499999999999998</v>
          </cell>
          <cell r="AS158">
            <v>1.0499999999999998</v>
          </cell>
          <cell r="AT158">
            <v>1.0499999999999998</v>
          </cell>
          <cell r="AU158">
            <v>1.0499999999999998</v>
          </cell>
          <cell r="AV158">
            <v>1.0499999999999998</v>
          </cell>
          <cell r="AW158">
            <v>1.0499999999999998</v>
          </cell>
          <cell r="AX158">
            <v>1.0499999999999998</v>
          </cell>
          <cell r="AY158">
            <v>1.6029999999999998</v>
          </cell>
          <cell r="AZ158">
            <v>1.6029999999999998</v>
          </cell>
          <cell r="BA158" t="str">
            <v>Lease</v>
          </cell>
          <cell r="BB158">
            <v>0</v>
          </cell>
          <cell r="BC158">
            <v>0</v>
          </cell>
          <cell r="BD158">
            <v>0</v>
          </cell>
          <cell r="BE158">
            <v>0</v>
          </cell>
          <cell r="BF158">
            <v>0</v>
          </cell>
        </row>
        <row r="159">
          <cell r="A159">
            <v>0</v>
          </cell>
          <cell r="B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row>
        <row r="160">
          <cell r="A160" t="str">
            <v>North Zone</v>
          </cell>
          <cell r="E160">
            <v>0.14657028987999998</v>
          </cell>
          <cell r="F160">
            <v>0.33495828987999998</v>
          </cell>
          <cell r="G160">
            <v>0.33495828987999998</v>
          </cell>
          <cell r="H160">
            <v>0.33495828987999998</v>
          </cell>
          <cell r="I160">
            <v>0.33495828987999998</v>
          </cell>
          <cell r="J160">
            <v>0.44781666363999995</v>
          </cell>
          <cell r="K160">
            <v>0.81786738860000008</v>
          </cell>
          <cell r="L160">
            <v>0.95361188860000001</v>
          </cell>
          <cell r="M160">
            <v>0.95361188860000001</v>
          </cell>
          <cell r="N160">
            <v>1.44502444944</v>
          </cell>
          <cell r="O160">
            <v>1.44502444944</v>
          </cell>
          <cell r="P160">
            <v>1.44502444944</v>
          </cell>
          <cell r="Q160">
            <v>1.44502444944</v>
          </cell>
          <cell r="R160">
            <v>1.67262444944</v>
          </cell>
          <cell r="S160">
            <v>1.67262444944</v>
          </cell>
          <cell r="T160">
            <v>1.67262444944</v>
          </cell>
          <cell r="U160">
            <v>1.67262444944</v>
          </cell>
          <cell r="V160">
            <v>1.67262444944</v>
          </cell>
          <cell r="W160">
            <v>1.8048427881927827</v>
          </cell>
          <cell r="X160">
            <v>1.8048427881927827</v>
          </cell>
          <cell r="Y160">
            <v>2.1996319108716773</v>
          </cell>
          <cell r="Z160">
            <v>2.1996319108716773</v>
          </cell>
          <cell r="AA160">
            <v>2.3368582330973102</v>
          </cell>
          <cell r="AB160">
            <v>2.4273208135358844</v>
          </cell>
          <cell r="AC160">
            <v>2.4273208135358844</v>
          </cell>
          <cell r="AD160">
            <v>2.9034405963044572</v>
          </cell>
          <cell r="AE160">
            <v>2.9034405963044572</v>
          </cell>
          <cell r="AF160">
            <v>2.9146906995794213</v>
          </cell>
          <cell r="AG160">
            <v>2.9146906995794213</v>
          </cell>
          <cell r="AH160">
            <v>2.9146906995794213</v>
          </cell>
          <cell r="AI160">
            <v>2.9146906995794213</v>
          </cell>
          <cell r="AJ160">
            <v>2.9146906995794213</v>
          </cell>
          <cell r="AK160">
            <v>3.3348333995794208</v>
          </cell>
          <cell r="AL160">
            <v>3.6498333995794212</v>
          </cell>
          <cell r="AM160">
            <v>4.3498333995794205</v>
          </cell>
          <cell r="AN160">
            <v>4.3498333995794205</v>
          </cell>
          <cell r="AO160">
            <v>4.3798333995794216</v>
          </cell>
          <cell r="AP160">
            <v>4.3798333995794216</v>
          </cell>
          <cell r="AQ160">
            <v>4.3798333995794216</v>
          </cell>
          <cell r="AR160">
            <v>4.3798333995794216</v>
          </cell>
          <cell r="AS160">
            <v>4.3798333995794216</v>
          </cell>
          <cell r="AT160">
            <v>4.3798333995794216</v>
          </cell>
          <cell r="AU160">
            <v>4.3798333995794216</v>
          </cell>
          <cell r="AV160">
            <v>4.3798333995794216</v>
          </cell>
          <cell r="AW160">
            <v>4.7985833995794209</v>
          </cell>
          <cell r="AX160">
            <v>4.7985833995794209</v>
          </cell>
          <cell r="AY160">
            <v>5.3515833995794209</v>
          </cell>
          <cell r="AZ160">
            <v>5.5363134008588828</v>
          </cell>
          <cell r="BA160">
            <v>0</v>
          </cell>
          <cell r="BB160">
            <v>0.81648686963999995</v>
          </cell>
          <cell r="BC160">
            <v>1.1177332434</v>
          </cell>
          <cell r="BD160">
            <v>2.7250911657999999</v>
          </cell>
          <cell r="BE160">
            <v>4.3350733483199999</v>
          </cell>
          <cell r="BF160">
            <v>8.9943846271599988</v>
          </cell>
        </row>
        <row r="161">
          <cell r="A161" t="str">
            <v>Existing Buildings</v>
          </cell>
          <cell r="B161" t="str">
            <v>Existing Buildings</v>
          </cell>
          <cell r="BA161">
            <v>0</v>
          </cell>
        </row>
        <row r="280">
          <cell r="A280" t="str">
            <v>Brokerage &amp; Marketing exp.</v>
          </cell>
          <cell r="E280">
            <v>1.36</v>
          </cell>
          <cell r="F280">
            <v>7.0779525760000004</v>
          </cell>
          <cell r="G280">
            <v>1.36</v>
          </cell>
          <cell r="H280">
            <v>5.6803005543200005</v>
          </cell>
          <cell r="I280">
            <v>1.7</v>
          </cell>
          <cell r="J280">
            <v>3.3825689055999995</v>
          </cell>
          <cell r="K280">
            <v>17.208458321599998</v>
          </cell>
          <cell r="L280">
            <v>5.8201170639999997</v>
          </cell>
          <cell r="M280">
            <v>1.7</v>
          </cell>
          <cell r="N280">
            <v>14.867902365399999</v>
          </cell>
          <cell r="O280">
            <v>1.7</v>
          </cell>
          <cell r="P280">
            <v>1.7</v>
          </cell>
          <cell r="Q280">
            <v>0</v>
          </cell>
          <cell r="R280">
            <v>14.182483999999999</v>
          </cell>
          <cell r="S280">
            <v>3.084235650560001</v>
          </cell>
          <cell r="T280">
            <v>1.0840000000000001</v>
          </cell>
          <cell r="U280">
            <v>3.4010869210400001</v>
          </cell>
          <cell r="V280">
            <v>0</v>
          </cell>
          <cell r="W280">
            <v>18.630932000000001</v>
          </cell>
          <cell r="X280">
            <v>0</v>
          </cell>
          <cell r="Y280">
            <v>19.443998722986667</v>
          </cell>
          <cell r="Z280">
            <v>0</v>
          </cell>
          <cell r="AA280">
            <v>13.640265229120001</v>
          </cell>
          <cell r="AB280">
            <v>8.3678324906666663</v>
          </cell>
          <cell r="AC280">
            <v>0</v>
          </cell>
          <cell r="AD280">
            <v>20.772140970666666</v>
          </cell>
          <cell r="AE280">
            <v>0.54200000000000004</v>
          </cell>
          <cell r="AF280">
            <v>1.04064</v>
          </cell>
          <cell r="AG280">
            <v>0.54200000000000004</v>
          </cell>
          <cell r="AH280">
            <v>0</v>
          </cell>
          <cell r="AI280">
            <v>0</v>
          </cell>
          <cell r="AJ280">
            <v>0</v>
          </cell>
          <cell r="AK280">
            <v>45.478026563999997</v>
          </cell>
          <cell r="AL280">
            <v>19.120799999999999</v>
          </cell>
          <cell r="AM280">
            <v>18.212</v>
          </cell>
          <cell r="AN280">
            <v>4.3360000000000003</v>
          </cell>
          <cell r="AO280">
            <v>2.1680000000000001</v>
          </cell>
          <cell r="AP280">
            <v>0</v>
          </cell>
          <cell r="AQ280">
            <v>0.54200000000000004</v>
          </cell>
          <cell r="AR280">
            <v>9.5616039839999996</v>
          </cell>
          <cell r="AS280">
            <v>0.54200000000000004</v>
          </cell>
          <cell r="AT280">
            <v>0</v>
          </cell>
          <cell r="AU280">
            <v>3.8243999999999998</v>
          </cell>
          <cell r="AV280">
            <v>0</v>
          </cell>
          <cell r="AW280">
            <v>45.244999999999997</v>
          </cell>
          <cell r="AX280">
            <v>0</v>
          </cell>
          <cell r="AY280">
            <v>14.38748</v>
          </cell>
          <cell r="AZ280">
            <v>13.469465629999998</v>
          </cell>
          <cell r="BA280">
            <v>0</v>
          </cell>
          <cell r="BB280">
            <v>9.7979525760000001</v>
          </cell>
          <cell r="BC280">
            <v>10.762869459919999</v>
          </cell>
          <cell r="BD280">
            <v>24.728575385600003</v>
          </cell>
          <cell r="BE280">
            <v>18.267902365399998</v>
          </cell>
          <cell r="BF280">
            <v>63.557299786919998</v>
          </cell>
          <cell r="BG280">
            <v>17.266719650559999</v>
          </cell>
          <cell r="BH280">
            <v>4.4850869210400006</v>
          </cell>
          <cell r="BI280">
            <v>38.074930722986664</v>
          </cell>
          <cell r="BJ280">
            <v>22.008097719786669</v>
          </cell>
          <cell r="BK280">
            <v>81.83483501437334</v>
          </cell>
        </row>
        <row r="281">
          <cell r="A281" t="str">
            <v>Bhubaneswar 1</v>
          </cell>
          <cell r="B281" t="str">
            <v>Bhubaneswar</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0.54200000000000004</v>
          </cell>
          <cell r="T281">
            <v>0</v>
          </cell>
          <cell r="U281">
            <v>0</v>
          </cell>
          <cell r="V281">
            <v>0</v>
          </cell>
          <cell r="W281">
            <v>0</v>
          </cell>
          <cell r="X281">
            <v>0</v>
          </cell>
          <cell r="Y281">
            <v>0</v>
          </cell>
          <cell r="Z281">
            <v>0</v>
          </cell>
          <cell r="AA281">
            <v>0</v>
          </cell>
          <cell r="AB281">
            <v>0</v>
          </cell>
          <cell r="AC281">
            <v>0</v>
          </cell>
          <cell r="AD281">
            <v>0</v>
          </cell>
          <cell r="AE281">
            <v>0.54200000000000004</v>
          </cell>
          <cell r="AF281">
            <v>0</v>
          </cell>
          <cell r="AG281">
            <v>0</v>
          </cell>
          <cell r="AH281">
            <v>0</v>
          </cell>
          <cell r="AI281">
            <v>0</v>
          </cell>
          <cell r="AJ281">
            <v>0</v>
          </cell>
          <cell r="AK281">
            <v>0</v>
          </cell>
          <cell r="AL281">
            <v>0</v>
          </cell>
          <cell r="AM281">
            <v>0</v>
          </cell>
          <cell r="AN281">
            <v>0</v>
          </cell>
          <cell r="AO281">
            <v>0</v>
          </cell>
          <cell r="AP281">
            <v>0</v>
          </cell>
          <cell r="AQ281">
            <v>0.54200000000000004</v>
          </cell>
          <cell r="AR281">
            <v>0</v>
          </cell>
          <cell r="AS281">
            <v>0</v>
          </cell>
          <cell r="AT281">
            <v>0</v>
          </cell>
          <cell r="AU281">
            <v>0</v>
          </cell>
          <cell r="AV281">
            <v>0</v>
          </cell>
          <cell r="AW281">
            <v>0</v>
          </cell>
          <cell r="AX281">
            <v>0</v>
          </cell>
          <cell r="AY281">
            <v>0</v>
          </cell>
          <cell r="AZ281">
            <v>0</v>
          </cell>
          <cell r="BA281" t="str">
            <v>Lease</v>
          </cell>
          <cell r="BB281">
            <v>0</v>
          </cell>
          <cell r="BC281">
            <v>0</v>
          </cell>
          <cell r="BD281">
            <v>0</v>
          </cell>
          <cell r="BE281">
            <v>0</v>
          </cell>
          <cell r="BF281">
            <v>0</v>
          </cell>
          <cell r="BG281">
            <v>0.54200000000000004</v>
          </cell>
          <cell r="BH281">
            <v>0</v>
          </cell>
          <cell r="BI281">
            <v>0</v>
          </cell>
          <cell r="BJ281">
            <v>0</v>
          </cell>
          <cell r="BK281">
            <v>0.54200000000000004</v>
          </cell>
        </row>
        <row r="282">
          <cell r="A282" t="str">
            <v>Kolkata 1</v>
          </cell>
          <cell r="B282" t="str">
            <v>Kolkata</v>
          </cell>
          <cell r="E282">
            <v>0</v>
          </cell>
          <cell r="F282">
            <v>0</v>
          </cell>
          <cell r="G282">
            <v>0</v>
          </cell>
          <cell r="H282">
            <v>0</v>
          </cell>
          <cell r="I282">
            <v>0</v>
          </cell>
          <cell r="J282">
            <v>0</v>
          </cell>
          <cell r="K282">
            <v>4.3360000000000003</v>
          </cell>
          <cell r="L282">
            <v>0</v>
          </cell>
          <cell r="M282">
            <v>0</v>
          </cell>
          <cell r="N282">
            <v>0</v>
          </cell>
          <cell r="O282">
            <v>0</v>
          </cell>
          <cell r="P282">
            <v>0</v>
          </cell>
          <cell r="Q282">
            <v>0</v>
          </cell>
          <cell r="R282">
            <v>0</v>
          </cell>
          <cell r="S282">
            <v>0</v>
          </cell>
          <cell r="T282">
            <v>0</v>
          </cell>
          <cell r="U282">
            <v>0</v>
          </cell>
          <cell r="V282">
            <v>0</v>
          </cell>
          <cell r="W282">
            <v>8.7587200000000003</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4.3360000000000003</v>
          </cell>
          <cell r="AO282">
            <v>0</v>
          </cell>
          <cell r="AP282">
            <v>0</v>
          </cell>
          <cell r="AQ282">
            <v>0</v>
          </cell>
          <cell r="AR282">
            <v>0</v>
          </cell>
          <cell r="AS282">
            <v>0</v>
          </cell>
          <cell r="AT282">
            <v>0</v>
          </cell>
          <cell r="AU282">
            <v>0</v>
          </cell>
          <cell r="AV282">
            <v>0</v>
          </cell>
          <cell r="AW282">
            <v>0</v>
          </cell>
          <cell r="AX282">
            <v>0</v>
          </cell>
          <cell r="AY282">
            <v>0</v>
          </cell>
          <cell r="AZ282">
            <v>2.6015999999999999</v>
          </cell>
          <cell r="BA282" t="str">
            <v>Lease</v>
          </cell>
          <cell r="BB282">
            <v>0</v>
          </cell>
          <cell r="BC282">
            <v>0</v>
          </cell>
          <cell r="BD282">
            <v>4.3360000000000003</v>
          </cell>
          <cell r="BE282">
            <v>0</v>
          </cell>
          <cell r="BF282">
            <v>4.3360000000000003</v>
          </cell>
          <cell r="BG282">
            <v>0</v>
          </cell>
          <cell r="BH282">
            <v>0</v>
          </cell>
          <cell r="BI282">
            <v>8.7587200000000003</v>
          </cell>
          <cell r="BJ282">
            <v>0</v>
          </cell>
          <cell r="BK282">
            <v>8.7587200000000003</v>
          </cell>
        </row>
        <row r="283">
          <cell r="A283" t="str">
            <v>East Zone</v>
          </cell>
          <cell r="E283">
            <v>0</v>
          </cell>
          <cell r="F283">
            <v>0</v>
          </cell>
          <cell r="G283">
            <v>0</v>
          </cell>
          <cell r="H283">
            <v>0</v>
          </cell>
          <cell r="I283">
            <v>0</v>
          </cell>
          <cell r="J283">
            <v>0</v>
          </cell>
          <cell r="K283">
            <v>4.3360000000000003</v>
          </cell>
          <cell r="L283">
            <v>0</v>
          </cell>
          <cell r="M283">
            <v>0</v>
          </cell>
          <cell r="N283">
            <v>0</v>
          </cell>
          <cell r="O283">
            <v>0</v>
          </cell>
          <cell r="P283">
            <v>0</v>
          </cell>
          <cell r="Q283">
            <v>0</v>
          </cell>
          <cell r="R283">
            <v>0</v>
          </cell>
          <cell r="S283">
            <v>0.54200000000000004</v>
          </cell>
          <cell r="T283">
            <v>0</v>
          </cell>
          <cell r="U283">
            <v>0</v>
          </cell>
          <cell r="V283">
            <v>0</v>
          </cell>
          <cell r="W283">
            <v>8.7587200000000003</v>
          </cell>
          <cell r="X283">
            <v>0</v>
          </cell>
          <cell r="Y283">
            <v>0</v>
          </cell>
          <cell r="Z283">
            <v>0</v>
          </cell>
          <cell r="AA283">
            <v>0</v>
          </cell>
          <cell r="AB283">
            <v>0</v>
          </cell>
          <cell r="AC283">
            <v>0</v>
          </cell>
          <cell r="AD283">
            <v>0</v>
          </cell>
          <cell r="AE283">
            <v>0.54200000000000004</v>
          </cell>
          <cell r="AF283">
            <v>0</v>
          </cell>
          <cell r="AG283">
            <v>0</v>
          </cell>
          <cell r="AH283">
            <v>0</v>
          </cell>
          <cell r="AI283">
            <v>0</v>
          </cell>
          <cell r="AJ283">
            <v>0</v>
          </cell>
          <cell r="AK283">
            <v>0</v>
          </cell>
          <cell r="AL283">
            <v>0</v>
          </cell>
          <cell r="AM283">
            <v>0</v>
          </cell>
          <cell r="AN283">
            <v>4.3360000000000003</v>
          </cell>
          <cell r="AO283">
            <v>0</v>
          </cell>
          <cell r="AP283">
            <v>0</v>
          </cell>
          <cell r="AQ283">
            <v>0.54200000000000004</v>
          </cell>
          <cell r="AR283">
            <v>0</v>
          </cell>
          <cell r="AS283">
            <v>0</v>
          </cell>
          <cell r="AT283">
            <v>0</v>
          </cell>
          <cell r="AU283">
            <v>0</v>
          </cell>
          <cell r="AV283">
            <v>0</v>
          </cell>
          <cell r="AW283">
            <v>0</v>
          </cell>
          <cell r="AX283">
            <v>0</v>
          </cell>
          <cell r="AY283">
            <v>0</v>
          </cell>
          <cell r="AZ283">
            <v>2.6015999999999999</v>
          </cell>
          <cell r="BA283">
            <v>0</v>
          </cell>
          <cell r="BB283">
            <v>0</v>
          </cell>
          <cell r="BC283">
            <v>0</v>
          </cell>
          <cell r="BD283">
            <v>4.3360000000000003</v>
          </cell>
          <cell r="BE283">
            <v>0</v>
          </cell>
          <cell r="BF283">
            <v>4.3360000000000003</v>
          </cell>
          <cell r="BG283">
            <v>0.54200000000000004</v>
          </cell>
          <cell r="BH283">
            <v>0</v>
          </cell>
          <cell r="BI283">
            <v>8.7587200000000003</v>
          </cell>
          <cell r="BJ283">
            <v>0</v>
          </cell>
          <cell r="BK283">
            <v>9.3007200000000001</v>
          </cell>
        </row>
        <row r="284">
          <cell r="A284" t="str">
            <v>Gandhinagar 1</v>
          </cell>
          <cell r="B284" t="str">
            <v>Gandhinagar</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1.0840000000000001</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1.0840000000000001</v>
          </cell>
          <cell r="AP284">
            <v>0</v>
          </cell>
          <cell r="AQ284">
            <v>0</v>
          </cell>
          <cell r="AR284">
            <v>0</v>
          </cell>
          <cell r="AS284">
            <v>0</v>
          </cell>
          <cell r="AT284">
            <v>0</v>
          </cell>
          <cell r="AU284">
            <v>0</v>
          </cell>
          <cell r="AV284">
            <v>0</v>
          </cell>
          <cell r="AW284">
            <v>0</v>
          </cell>
          <cell r="AX284">
            <v>0</v>
          </cell>
          <cell r="AY284">
            <v>0</v>
          </cell>
          <cell r="AZ284">
            <v>0</v>
          </cell>
          <cell r="BA284" t="str">
            <v>Lease</v>
          </cell>
          <cell r="BB284">
            <v>0</v>
          </cell>
          <cell r="BC284">
            <v>0</v>
          </cell>
          <cell r="BD284">
            <v>0</v>
          </cell>
          <cell r="BE284">
            <v>0</v>
          </cell>
          <cell r="BF284">
            <v>0</v>
          </cell>
          <cell r="BG284">
            <v>0</v>
          </cell>
          <cell r="BH284">
            <v>1.0840000000000001</v>
          </cell>
          <cell r="BI284">
            <v>0</v>
          </cell>
          <cell r="BJ284">
            <v>0</v>
          </cell>
          <cell r="BK284">
            <v>1.0840000000000001</v>
          </cell>
        </row>
        <row r="285">
          <cell r="A285" t="str">
            <v>Nagpur 1</v>
          </cell>
          <cell r="B285" t="str">
            <v>Nagpur</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0.54200000000000004</v>
          </cell>
          <cell r="V285">
            <v>0</v>
          </cell>
          <cell r="W285">
            <v>0</v>
          </cell>
          <cell r="X285">
            <v>0</v>
          </cell>
          <cell r="Y285">
            <v>0</v>
          </cell>
          <cell r="Z285">
            <v>0</v>
          </cell>
          <cell r="AA285">
            <v>0</v>
          </cell>
          <cell r="AB285">
            <v>0</v>
          </cell>
          <cell r="AC285">
            <v>0</v>
          </cell>
          <cell r="AD285">
            <v>0</v>
          </cell>
          <cell r="AE285">
            <v>0</v>
          </cell>
          <cell r="AF285">
            <v>0</v>
          </cell>
          <cell r="AG285">
            <v>0.54200000000000004</v>
          </cell>
          <cell r="AH285">
            <v>0</v>
          </cell>
          <cell r="AI285">
            <v>0</v>
          </cell>
          <cell r="AJ285">
            <v>0</v>
          </cell>
          <cell r="AK285">
            <v>0</v>
          </cell>
          <cell r="AL285">
            <v>0</v>
          </cell>
          <cell r="AM285">
            <v>0</v>
          </cell>
          <cell r="AN285">
            <v>0</v>
          </cell>
          <cell r="AO285">
            <v>0</v>
          </cell>
          <cell r="AP285">
            <v>0</v>
          </cell>
          <cell r="AQ285">
            <v>0</v>
          </cell>
          <cell r="AR285">
            <v>0</v>
          </cell>
          <cell r="AS285">
            <v>0.54200000000000004</v>
          </cell>
          <cell r="AT285">
            <v>0</v>
          </cell>
          <cell r="AU285">
            <v>0</v>
          </cell>
          <cell r="AV285">
            <v>0</v>
          </cell>
          <cell r="AW285">
            <v>0</v>
          </cell>
          <cell r="AX285">
            <v>0</v>
          </cell>
          <cell r="AY285">
            <v>0</v>
          </cell>
          <cell r="AZ285">
            <v>0</v>
          </cell>
          <cell r="BA285" t="str">
            <v>Lease</v>
          </cell>
          <cell r="BB285">
            <v>0</v>
          </cell>
          <cell r="BC285">
            <v>0</v>
          </cell>
          <cell r="BD285">
            <v>0</v>
          </cell>
          <cell r="BE285">
            <v>0</v>
          </cell>
          <cell r="BF285">
            <v>0</v>
          </cell>
          <cell r="BG285">
            <v>0</v>
          </cell>
          <cell r="BH285">
            <v>0.54200000000000004</v>
          </cell>
          <cell r="BI285">
            <v>0</v>
          </cell>
          <cell r="BJ285">
            <v>0</v>
          </cell>
          <cell r="BK285">
            <v>0.54200000000000004</v>
          </cell>
        </row>
        <row r="286">
          <cell r="A286" t="str">
            <v>Pune 1</v>
          </cell>
          <cell r="B286" t="str">
            <v>Pune</v>
          </cell>
          <cell r="E286">
            <v>0</v>
          </cell>
          <cell r="F286">
            <v>0</v>
          </cell>
          <cell r="G286">
            <v>0</v>
          </cell>
          <cell r="H286">
            <v>3.9803005543200003</v>
          </cell>
          <cell r="I286">
            <v>0</v>
          </cell>
          <cell r="J286">
            <v>0</v>
          </cell>
          <cell r="K286">
            <v>0</v>
          </cell>
          <cell r="L286">
            <v>0</v>
          </cell>
          <cell r="M286">
            <v>0</v>
          </cell>
          <cell r="N286">
            <v>0</v>
          </cell>
          <cell r="O286">
            <v>0</v>
          </cell>
          <cell r="P286">
            <v>0</v>
          </cell>
          <cell r="Q286">
            <v>0</v>
          </cell>
          <cell r="R286">
            <v>0</v>
          </cell>
          <cell r="S286">
            <v>2.5422356505600008</v>
          </cell>
          <cell r="T286">
            <v>0</v>
          </cell>
          <cell r="U286">
            <v>2.8590869210400003</v>
          </cell>
          <cell r="V286">
            <v>0</v>
          </cell>
          <cell r="W286">
            <v>0</v>
          </cell>
          <cell r="X286">
            <v>0</v>
          </cell>
          <cell r="Y286">
            <v>3.2683645843200004</v>
          </cell>
          <cell r="Z286">
            <v>0</v>
          </cell>
          <cell r="AA286">
            <v>3.3941272291200009</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t="str">
            <v>Lease</v>
          </cell>
          <cell r="BB286">
            <v>0</v>
          </cell>
          <cell r="BC286">
            <v>3.9803005543200003</v>
          </cell>
          <cell r="BD286">
            <v>0</v>
          </cell>
          <cell r="BE286">
            <v>0</v>
          </cell>
          <cell r="BF286">
            <v>3.9803005543200003</v>
          </cell>
          <cell r="BG286">
            <v>2.5422356505600008</v>
          </cell>
          <cell r="BH286">
            <v>2.8590869210400003</v>
          </cell>
          <cell r="BI286">
            <v>3.2683645843200004</v>
          </cell>
          <cell r="BJ286">
            <v>3.3941272291200009</v>
          </cell>
          <cell r="BK286">
            <v>12.063814385040002</v>
          </cell>
        </row>
        <row r="287">
          <cell r="A287" t="str">
            <v>Lohegaon  1</v>
          </cell>
          <cell r="B287" t="str">
            <v>Pune</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t="str">
            <v>Lease</v>
          </cell>
          <cell r="BB287">
            <v>0</v>
          </cell>
          <cell r="BC287">
            <v>0</v>
          </cell>
          <cell r="BD287">
            <v>0</v>
          </cell>
          <cell r="BE287">
            <v>0</v>
          </cell>
          <cell r="BF287">
            <v>0</v>
          </cell>
          <cell r="BG287">
            <v>0</v>
          </cell>
          <cell r="BH287">
            <v>0</v>
          </cell>
          <cell r="BI287">
            <v>0</v>
          </cell>
          <cell r="BJ287">
            <v>0</v>
          </cell>
          <cell r="BK287">
            <v>0</v>
          </cell>
        </row>
        <row r="288">
          <cell r="A288" t="str">
            <v>Tathewade 1</v>
          </cell>
          <cell r="B288" t="str">
            <v>Pune</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t="str">
            <v>Lease</v>
          </cell>
          <cell r="BB288">
            <v>0</v>
          </cell>
          <cell r="BC288">
            <v>0</v>
          </cell>
          <cell r="BD288">
            <v>0</v>
          </cell>
          <cell r="BE288">
            <v>0</v>
          </cell>
          <cell r="BF288">
            <v>0</v>
          </cell>
          <cell r="BG288">
            <v>0</v>
          </cell>
          <cell r="BH288">
            <v>0</v>
          </cell>
          <cell r="BI288">
            <v>0</v>
          </cell>
          <cell r="BJ288">
            <v>0</v>
          </cell>
          <cell r="BK288">
            <v>0</v>
          </cell>
        </row>
        <row r="289">
          <cell r="A289" t="str">
            <v>Muland 1</v>
          </cell>
          <cell r="B289" t="str">
            <v>Mumbai</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3.8243999999999998</v>
          </cell>
          <cell r="AV289">
            <v>0</v>
          </cell>
          <cell r="AW289">
            <v>0</v>
          </cell>
          <cell r="AX289">
            <v>0</v>
          </cell>
          <cell r="AY289">
            <v>0</v>
          </cell>
          <cell r="AZ289">
            <v>0</v>
          </cell>
          <cell r="BA289" t="str">
            <v>Lease</v>
          </cell>
          <cell r="BB289">
            <v>0</v>
          </cell>
          <cell r="BC289">
            <v>0</v>
          </cell>
          <cell r="BD289">
            <v>0</v>
          </cell>
          <cell r="BE289">
            <v>0</v>
          </cell>
          <cell r="BF289">
            <v>0</v>
          </cell>
          <cell r="BG289">
            <v>0</v>
          </cell>
          <cell r="BH289">
            <v>0</v>
          </cell>
          <cell r="BI289">
            <v>0</v>
          </cell>
          <cell r="BJ289">
            <v>0</v>
          </cell>
          <cell r="BK289">
            <v>0</v>
          </cell>
        </row>
        <row r="290">
          <cell r="A290" t="str">
            <v>NTC 1</v>
          </cell>
          <cell r="B290" t="str">
            <v>Mumbai</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t="str">
            <v>Lease</v>
          </cell>
          <cell r="BB290">
            <v>0</v>
          </cell>
          <cell r="BC290">
            <v>0</v>
          </cell>
          <cell r="BD290">
            <v>0</v>
          </cell>
          <cell r="BE290">
            <v>0</v>
          </cell>
          <cell r="BF290">
            <v>0</v>
          </cell>
          <cell r="BG290">
            <v>0</v>
          </cell>
          <cell r="BH290">
            <v>0</v>
          </cell>
          <cell r="BI290">
            <v>0</v>
          </cell>
          <cell r="BJ290">
            <v>0</v>
          </cell>
          <cell r="BK290">
            <v>0</v>
          </cell>
        </row>
        <row r="291">
          <cell r="A291" t="str">
            <v>West Zone</v>
          </cell>
          <cell r="E291">
            <v>0</v>
          </cell>
          <cell r="F291">
            <v>0</v>
          </cell>
          <cell r="G291">
            <v>0</v>
          </cell>
          <cell r="H291">
            <v>3.9803005543200003</v>
          </cell>
          <cell r="I291">
            <v>0</v>
          </cell>
          <cell r="J291">
            <v>0</v>
          </cell>
          <cell r="K291">
            <v>0</v>
          </cell>
          <cell r="L291">
            <v>0</v>
          </cell>
          <cell r="M291">
            <v>0</v>
          </cell>
          <cell r="N291">
            <v>0</v>
          </cell>
          <cell r="O291">
            <v>0</v>
          </cell>
          <cell r="P291">
            <v>0</v>
          </cell>
          <cell r="Q291">
            <v>0</v>
          </cell>
          <cell r="R291">
            <v>0</v>
          </cell>
          <cell r="S291">
            <v>2.5422356505600008</v>
          </cell>
          <cell r="T291">
            <v>1.0840000000000001</v>
          </cell>
          <cell r="U291">
            <v>3.4010869210400001</v>
          </cell>
          <cell r="V291">
            <v>0</v>
          </cell>
          <cell r="W291">
            <v>0</v>
          </cell>
          <cell r="X291">
            <v>0</v>
          </cell>
          <cell r="Y291">
            <v>3.2683645843200004</v>
          </cell>
          <cell r="Z291">
            <v>0</v>
          </cell>
          <cell r="AA291">
            <v>3.3941272291200009</v>
          </cell>
          <cell r="AB291">
            <v>0</v>
          </cell>
          <cell r="AC291">
            <v>0</v>
          </cell>
          <cell r="AD291">
            <v>0</v>
          </cell>
          <cell r="AE291">
            <v>0</v>
          </cell>
          <cell r="AF291">
            <v>0</v>
          </cell>
          <cell r="AG291">
            <v>0.54200000000000004</v>
          </cell>
          <cell r="AH291">
            <v>0</v>
          </cell>
          <cell r="AI291">
            <v>0</v>
          </cell>
          <cell r="AJ291">
            <v>0</v>
          </cell>
          <cell r="AK291">
            <v>0</v>
          </cell>
          <cell r="AL291">
            <v>0</v>
          </cell>
          <cell r="AM291">
            <v>0</v>
          </cell>
          <cell r="AN291">
            <v>0</v>
          </cell>
          <cell r="AO291">
            <v>1.0840000000000001</v>
          </cell>
          <cell r="AP291">
            <v>0</v>
          </cell>
          <cell r="AQ291">
            <v>0</v>
          </cell>
          <cell r="AR291">
            <v>0</v>
          </cell>
          <cell r="AS291">
            <v>0.54200000000000004</v>
          </cell>
          <cell r="AT291">
            <v>0</v>
          </cell>
          <cell r="AU291">
            <v>3.8243999999999998</v>
          </cell>
          <cell r="AV291">
            <v>0</v>
          </cell>
          <cell r="AW291">
            <v>0</v>
          </cell>
          <cell r="AX291">
            <v>0</v>
          </cell>
          <cell r="AY291">
            <v>0</v>
          </cell>
          <cell r="AZ291">
            <v>0</v>
          </cell>
          <cell r="BA291" t="str">
            <v>Lease</v>
          </cell>
          <cell r="BB291">
            <v>0</v>
          </cell>
          <cell r="BC291">
            <v>3.9803005543200003</v>
          </cell>
          <cell r="BD291">
            <v>0</v>
          </cell>
          <cell r="BE291">
            <v>0</v>
          </cell>
          <cell r="BF291">
            <v>3.9803005543200003</v>
          </cell>
          <cell r="BG291">
            <v>2.5422356505600008</v>
          </cell>
          <cell r="BH291">
            <v>4.4850869210400006</v>
          </cell>
          <cell r="BI291">
            <v>3.2683645843200004</v>
          </cell>
          <cell r="BJ291">
            <v>3.3941272291200009</v>
          </cell>
          <cell r="BK291">
            <v>13.689814385040002</v>
          </cell>
        </row>
        <row r="292">
          <cell r="A292" t="str">
            <v>Chennai 1A,AB,AC</v>
          </cell>
          <cell r="B292" t="str">
            <v>Chennai</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t="str">
            <v>Sale</v>
          </cell>
          <cell r="BB292">
            <v>0</v>
          </cell>
          <cell r="BC292">
            <v>0</v>
          </cell>
          <cell r="BD292">
            <v>0</v>
          </cell>
          <cell r="BE292">
            <v>0</v>
          </cell>
          <cell r="BF292">
            <v>0</v>
          </cell>
          <cell r="BG292">
            <v>0</v>
          </cell>
          <cell r="BH292">
            <v>0</v>
          </cell>
          <cell r="BI292">
            <v>0</v>
          </cell>
          <cell r="BJ292">
            <v>0</v>
          </cell>
          <cell r="BK292">
            <v>0</v>
          </cell>
        </row>
        <row r="293">
          <cell r="A293" t="str">
            <v>Chennai 5,7,10</v>
          </cell>
          <cell r="B293" t="str">
            <v>Chennai</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t="str">
            <v>Sale</v>
          </cell>
          <cell r="BB293">
            <v>0</v>
          </cell>
          <cell r="BC293">
            <v>0</v>
          </cell>
          <cell r="BD293">
            <v>0</v>
          </cell>
          <cell r="BE293">
            <v>0</v>
          </cell>
          <cell r="BF293">
            <v>0</v>
          </cell>
          <cell r="BG293">
            <v>0</v>
          </cell>
          <cell r="BH293">
            <v>0</v>
          </cell>
          <cell r="BI293">
            <v>0</v>
          </cell>
          <cell r="BJ293">
            <v>0</v>
          </cell>
          <cell r="BK293">
            <v>0</v>
          </cell>
        </row>
        <row r="294">
          <cell r="A294" t="str">
            <v>Chennai 3,4,6.9A,9B</v>
          </cell>
          <cell r="B294" t="str">
            <v>Chennai</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t="str">
            <v>Sale</v>
          </cell>
          <cell r="BB294">
            <v>0</v>
          </cell>
          <cell r="BC294">
            <v>0</v>
          </cell>
          <cell r="BD294">
            <v>0</v>
          </cell>
          <cell r="BE294">
            <v>0</v>
          </cell>
          <cell r="BF294">
            <v>0</v>
          </cell>
          <cell r="BG294">
            <v>0</v>
          </cell>
          <cell r="BH294">
            <v>0</v>
          </cell>
          <cell r="BI294">
            <v>0</v>
          </cell>
          <cell r="BJ294">
            <v>0</v>
          </cell>
          <cell r="BK294">
            <v>0</v>
          </cell>
        </row>
        <row r="295">
          <cell r="A295" t="str">
            <v>Chennai 8</v>
          </cell>
          <cell r="B295" t="str">
            <v>Chennai</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t="str">
            <v>Sale</v>
          </cell>
          <cell r="BB295">
            <v>0</v>
          </cell>
          <cell r="BC295">
            <v>0</v>
          </cell>
          <cell r="BD295">
            <v>0</v>
          </cell>
          <cell r="BE295">
            <v>0</v>
          </cell>
          <cell r="BF295">
            <v>0</v>
          </cell>
          <cell r="BG295">
            <v>0</v>
          </cell>
          <cell r="BH295">
            <v>0</v>
          </cell>
          <cell r="BI295">
            <v>0</v>
          </cell>
          <cell r="BJ295">
            <v>0</v>
          </cell>
          <cell r="BK295">
            <v>0</v>
          </cell>
        </row>
        <row r="296">
          <cell r="A296" t="str">
            <v>Tidal Park 1</v>
          </cell>
          <cell r="B296" t="str">
            <v>Tidal Park</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9.5616039839999996</v>
          </cell>
          <cell r="AS296">
            <v>0</v>
          </cell>
          <cell r="AT296">
            <v>0</v>
          </cell>
          <cell r="AU296">
            <v>0</v>
          </cell>
          <cell r="AV296">
            <v>0</v>
          </cell>
          <cell r="AW296">
            <v>0</v>
          </cell>
          <cell r="AX296">
            <v>0</v>
          </cell>
          <cell r="AY296">
            <v>0</v>
          </cell>
          <cell r="AZ296">
            <v>0</v>
          </cell>
          <cell r="BA296" t="str">
            <v>Lease</v>
          </cell>
          <cell r="BB296">
            <v>0</v>
          </cell>
          <cell r="BC296">
            <v>0</v>
          </cell>
          <cell r="BD296">
            <v>0</v>
          </cell>
          <cell r="BE296">
            <v>0</v>
          </cell>
          <cell r="BF296">
            <v>0</v>
          </cell>
          <cell r="BG296">
            <v>0</v>
          </cell>
          <cell r="BH296">
            <v>0</v>
          </cell>
          <cell r="BI296">
            <v>0</v>
          </cell>
          <cell r="BJ296">
            <v>0</v>
          </cell>
          <cell r="BK296">
            <v>0</v>
          </cell>
        </row>
        <row r="297">
          <cell r="A297" t="str">
            <v>Kokapet 1</v>
          </cell>
          <cell r="B297" t="str">
            <v>Rai Durg</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t="str">
            <v>Lease</v>
          </cell>
          <cell r="BB297">
            <v>0</v>
          </cell>
          <cell r="BC297">
            <v>0</v>
          </cell>
          <cell r="BD297">
            <v>0</v>
          </cell>
          <cell r="BE297">
            <v>0</v>
          </cell>
          <cell r="BF297">
            <v>0</v>
          </cell>
          <cell r="BG297">
            <v>0</v>
          </cell>
          <cell r="BH297">
            <v>0</v>
          </cell>
          <cell r="BI297">
            <v>0</v>
          </cell>
          <cell r="BJ297">
            <v>0</v>
          </cell>
          <cell r="BK297">
            <v>0</v>
          </cell>
        </row>
        <row r="298">
          <cell r="A298" t="str">
            <v>Hyderabad 2</v>
          </cell>
          <cell r="B298" t="str">
            <v>Hyderabad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t="str">
            <v>Sale</v>
          </cell>
          <cell r="BB298">
            <v>0</v>
          </cell>
          <cell r="BC298">
            <v>0</v>
          </cell>
          <cell r="BD298">
            <v>0</v>
          </cell>
          <cell r="BE298">
            <v>0</v>
          </cell>
          <cell r="BF298">
            <v>0</v>
          </cell>
          <cell r="BG298">
            <v>0</v>
          </cell>
          <cell r="BH298">
            <v>0</v>
          </cell>
          <cell r="BI298">
            <v>0</v>
          </cell>
          <cell r="BJ298">
            <v>0</v>
          </cell>
          <cell r="BK298">
            <v>0</v>
          </cell>
        </row>
        <row r="299">
          <cell r="A299" t="str">
            <v>Hyderabad 1,3</v>
          </cell>
          <cell r="B299" t="str">
            <v>Hyderabad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t="str">
            <v>Sale</v>
          </cell>
          <cell r="BB299">
            <v>0</v>
          </cell>
          <cell r="BC299">
            <v>0</v>
          </cell>
          <cell r="BD299">
            <v>0</v>
          </cell>
          <cell r="BE299">
            <v>0</v>
          </cell>
          <cell r="BF299">
            <v>0</v>
          </cell>
          <cell r="BG299">
            <v>0</v>
          </cell>
          <cell r="BH299">
            <v>0</v>
          </cell>
          <cell r="BI299">
            <v>0</v>
          </cell>
          <cell r="BJ299">
            <v>0</v>
          </cell>
          <cell r="BK299">
            <v>0</v>
          </cell>
        </row>
        <row r="300">
          <cell r="AV300">
            <v>0</v>
          </cell>
          <cell r="AW300">
            <v>0</v>
          </cell>
          <cell r="AX300">
            <v>0</v>
          </cell>
          <cell r="AY300">
            <v>0</v>
          </cell>
          <cell r="AZ300">
            <v>0</v>
          </cell>
        </row>
        <row r="301">
          <cell r="A301" t="str">
            <v>South Zone</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9.5616039839999996</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row>
        <row r="302">
          <cell r="A302" t="str">
            <v>Commercial offices 1</v>
          </cell>
          <cell r="B302" t="str">
            <v>Gurgaon</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8.3659999999999997</v>
          </cell>
          <cell r="AX302">
            <v>0</v>
          </cell>
          <cell r="AY302">
            <v>0</v>
          </cell>
          <cell r="AZ302">
            <v>0</v>
          </cell>
          <cell r="BA302" t="str">
            <v>Lease</v>
          </cell>
          <cell r="BB302">
            <v>0</v>
          </cell>
          <cell r="BC302">
            <v>0</v>
          </cell>
          <cell r="BD302">
            <v>0</v>
          </cell>
          <cell r="BE302">
            <v>0</v>
          </cell>
          <cell r="BF302">
            <v>0</v>
          </cell>
          <cell r="BG302">
            <v>0</v>
          </cell>
          <cell r="BH302">
            <v>0</v>
          </cell>
          <cell r="BI302">
            <v>0</v>
          </cell>
          <cell r="BJ302">
            <v>0</v>
          </cell>
          <cell r="BK302">
            <v>0</v>
          </cell>
        </row>
        <row r="303">
          <cell r="A303" t="str">
            <v>Gurgaon W block,Bulding 14</v>
          </cell>
          <cell r="B303" t="str">
            <v>Gurgaon</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t="str">
            <v>Sale</v>
          </cell>
          <cell r="BB303">
            <v>0</v>
          </cell>
          <cell r="BC303">
            <v>0</v>
          </cell>
          <cell r="BD303">
            <v>0</v>
          </cell>
          <cell r="BE303">
            <v>0</v>
          </cell>
          <cell r="BF303">
            <v>0</v>
          </cell>
          <cell r="BG303">
            <v>0</v>
          </cell>
          <cell r="BH303">
            <v>0</v>
          </cell>
          <cell r="BI303">
            <v>0</v>
          </cell>
          <cell r="BJ303">
            <v>0</v>
          </cell>
          <cell r="BK303">
            <v>0</v>
          </cell>
        </row>
        <row r="304">
          <cell r="A304" t="str">
            <v>Gurgaon Non Sez</v>
          </cell>
          <cell r="B304" t="str">
            <v>Gurgaon</v>
          </cell>
          <cell r="E304">
            <v>0</v>
          </cell>
          <cell r="F304">
            <v>5.7179525760000001</v>
          </cell>
          <cell r="G304">
            <v>0</v>
          </cell>
          <cell r="H304">
            <v>0</v>
          </cell>
          <cell r="I304">
            <v>0</v>
          </cell>
          <cell r="J304">
            <v>0</v>
          </cell>
          <cell r="K304">
            <v>11.115190744</v>
          </cell>
          <cell r="L304">
            <v>4.1201170639999996</v>
          </cell>
          <cell r="M304">
            <v>0</v>
          </cell>
          <cell r="N304">
            <v>11.480947519999999</v>
          </cell>
          <cell r="O304">
            <v>0</v>
          </cell>
          <cell r="P304">
            <v>0</v>
          </cell>
          <cell r="Q304">
            <v>0</v>
          </cell>
          <cell r="R304">
            <v>13.098483999999999</v>
          </cell>
          <cell r="S304">
            <v>0</v>
          </cell>
          <cell r="T304">
            <v>0</v>
          </cell>
          <cell r="U304">
            <v>0</v>
          </cell>
          <cell r="V304">
            <v>0</v>
          </cell>
          <cell r="W304">
            <v>9.8722119999999993</v>
          </cell>
          <cell r="X304">
            <v>0</v>
          </cell>
          <cell r="Y304">
            <v>16.175634138666666</v>
          </cell>
          <cell r="Z304">
            <v>0</v>
          </cell>
          <cell r="AA304">
            <v>10.246138</v>
          </cell>
          <cell r="AB304">
            <v>8.3678324906666663</v>
          </cell>
          <cell r="AC304">
            <v>0</v>
          </cell>
          <cell r="AD304">
            <v>11.666140970666666</v>
          </cell>
          <cell r="AE304">
            <v>0</v>
          </cell>
          <cell r="AF304">
            <v>1.04064</v>
          </cell>
          <cell r="AG304">
            <v>0</v>
          </cell>
          <cell r="AH304">
            <v>0</v>
          </cell>
          <cell r="AI304">
            <v>0</v>
          </cell>
          <cell r="AJ304">
            <v>0</v>
          </cell>
          <cell r="AK304">
            <v>42.063026563999998</v>
          </cell>
          <cell r="AL304">
            <v>19.120799999999999</v>
          </cell>
          <cell r="AM304">
            <v>0</v>
          </cell>
          <cell r="AN304">
            <v>0</v>
          </cell>
          <cell r="AO304">
            <v>0</v>
          </cell>
          <cell r="AP304">
            <v>0</v>
          </cell>
          <cell r="AQ304">
            <v>0</v>
          </cell>
          <cell r="AR304">
            <v>0</v>
          </cell>
          <cell r="AS304">
            <v>0</v>
          </cell>
          <cell r="AT304">
            <v>0</v>
          </cell>
          <cell r="AU304">
            <v>0</v>
          </cell>
          <cell r="AV304">
            <v>0</v>
          </cell>
          <cell r="AW304">
            <v>33.463999999999999</v>
          </cell>
          <cell r="AX304">
            <v>0</v>
          </cell>
          <cell r="AY304">
            <v>0</v>
          </cell>
          <cell r="AZ304">
            <v>0</v>
          </cell>
          <cell r="BA304" t="str">
            <v>Lease</v>
          </cell>
          <cell r="BB304">
            <v>5.7179525760000001</v>
          </cell>
          <cell r="BC304">
            <v>0</v>
          </cell>
          <cell r="BD304">
            <v>15.235307807999998</v>
          </cell>
          <cell r="BE304">
            <v>11.480947519999999</v>
          </cell>
          <cell r="BF304">
            <v>32.434207903999997</v>
          </cell>
          <cell r="BG304">
            <v>13.098483999999999</v>
          </cell>
          <cell r="BH304">
            <v>0</v>
          </cell>
          <cell r="BI304">
            <v>26.047846138666664</v>
          </cell>
          <cell r="BJ304">
            <v>18.613970490666667</v>
          </cell>
          <cell r="BK304">
            <v>57.760300629333329</v>
          </cell>
        </row>
        <row r="305">
          <cell r="A305" t="str">
            <v>Gurgaon Cyber 5-9,15,16</v>
          </cell>
          <cell r="B305" t="str">
            <v>Gurgaon</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t="str">
            <v>Sale</v>
          </cell>
          <cell r="BB305">
            <v>0</v>
          </cell>
          <cell r="BC305">
            <v>0</v>
          </cell>
          <cell r="BD305">
            <v>0</v>
          </cell>
          <cell r="BE305">
            <v>0</v>
          </cell>
          <cell r="BF305">
            <v>0</v>
          </cell>
          <cell r="BG305">
            <v>0</v>
          </cell>
          <cell r="BH305">
            <v>0</v>
          </cell>
          <cell r="BI305">
            <v>0</v>
          </cell>
          <cell r="BJ305">
            <v>0</v>
          </cell>
          <cell r="BK305">
            <v>0</v>
          </cell>
        </row>
        <row r="306">
          <cell r="A306" t="str">
            <v>Gurgaon 1</v>
          </cell>
          <cell r="B306" t="str">
            <v>Gurgaon Non Sez</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t="str">
            <v>Lease</v>
          </cell>
          <cell r="BB306">
            <v>0</v>
          </cell>
          <cell r="BC306">
            <v>0</v>
          </cell>
          <cell r="BD306">
            <v>0</v>
          </cell>
          <cell r="BE306">
            <v>0</v>
          </cell>
          <cell r="BF306">
            <v>0</v>
          </cell>
          <cell r="BG306">
            <v>0</v>
          </cell>
          <cell r="BH306">
            <v>0</v>
          </cell>
          <cell r="BI306">
            <v>0</v>
          </cell>
          <cell r="BJ306">
            <v>0</v>
          </cell>
          <cell r="BK306">
            <v>0</v>
          </cell>
        </row>
        <row r="307">
          <cell r="A307" t="str">
            <v>Noida, CSC 1</v>
          </cell>
          <cell r="B307" t="str">
            <v>Noida, CSC</v>
          </cell>
          <cell r="E307">
            <v>0</v>
          </cell>
          <cell r="F307">
            <v>0</v>
          </cell>
          <cell r="G307">
            <v>0</v>
          </cell>
          <cell r="H307">
            <v>0</v>
          </cell>
          <cell r="I307">
            <v>0</v>
          </cell>
          <cell r="J307">
            <v>1.6825689055999997</v>
          </cell>
          <cell r="K307">
            <v>5.7267577600000001E-2</v>
          </cell>
          <cell r="L307">
            <v>0</v>
          </cell>
          <cell r="M307">
            <v>0</v>
          </cell>
          <cell r="N307">
            <v>1.6869548453999998</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t="str">
            <v>Lease</v>
          </cell>
          <cell r="BB307">
            <v>0</v>
          </cell>
          <cell r="BC307">
            <v>1.6825689055999997</v>
          </cell>
          <cell r="BD307">
            <v>5.7267577600000001E-2</v>
          </cell>
          <cell r="BE307">
            <v>1.6869548453999998</v>
          </cell>
          <cell r="BF307">
            <v>3.4267913285999994</v>
          </cell>
          <cell r="BG307">
            <v>0</v>
          </cell>
          <cell r="BH307">
            <v>0</v>
          </cell>
          <cell r="BI307">
            <v>0</v>
          </cell>
          <cell r="BJ307">
            <v>0</v>
          </cell>
          <cell r="BK307">
            <v>0</v>
          </cell>
        </row>
        <row r="308">
          <cell r="A308" t="str">
            <v>Noida, Sector 143 1</v>
          </cell>
          <cell r="B308" t="str">
            <v>Noida, Sector 143</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3.415</v>
          </cell>
          <cell r="AL308">
            <v>0</v>
          </cell>
          <cell r="AM308">
            <v>0</v>
          </cell>
          <cell r="AN308">
            <v>0</v>
          </cell>
          <cell r="AO308">
            <v>0</v>
          </cell>
          <cell r="AP308">
            <v>0</v>
          </cell>
          <cell r="AQ308">
            <v>0</v>
          </cell>
          <cell r="AR308">
            <v>0</v>
          </cell>
          <cell r="AS308">
            <v>0</v>
          </cell>
          <cell r="AT308">
            <v>0</v>
          </cell>
          <cell r="AU308">
            <v>0</v>
          </cell>
          <cell r="AV308">
            <v>0</v>
          </cell>
          <cell r="AW308">
            <v>3.415</v>
          </cell>
          <cell r="AX308">
            <v>0</v>
          </cell>
          <cell r="AY308">
            <v>0</v>
          </cell>
          <cell r="AZ308">
            <v>0</v>
          </cell>
          <cell r="BA308" t="str">
            <v>Lease</v>
          </cell>
          <cell r="BB308">
            <v>0</v>
          </cell>
          <cell r="BC308">
            <v>0</v>
          </cell>
          <cell r="BD308">
            <v>0</v>
          </cell>
          <cell r="BE308">
            <v>0</v>
          </cell>
          <cell r="BF308">
            <v>0</v>
          </cell>
          <cell r="BG308">
            <v>0</v>
          </cell>
          <cell r="BH308">
            <v>0</v>
          </cell>
          <cell r="BI308">
            <v>0</v>
          </cell>
          <cell r="BJ308">
            <v>0</v>
          </cell>
          <cell r="BK308">
            <v>0</v>
          </cell>
        </row>
        <row r="309">
          <cell r="A309" t="str">
            <v>Silokhera A1A2A3,B1,B2,B3</v>
          </cell>
          <cell r="B309" t="str">
            <v>Silokhera</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t="str">
            <v>Sale</v>
          </cell>
          <cell r="BB309">
            <v>0</v>
          </cell>
          <cell r="BC309">
            <v>0</v>
          </cell>
          <cell r="BD309">
            <v>0</v>
          </cell>
          <cell r="BE309">
            <v>0</v>
          </cell>
          <cell r="BF309">
            <v>0</v>
          </cell>
          <cell r="BG309">
            <v>0</v>
          </cell>
          <cell r="BH309">
            <v>0</v>
          </cell>
          <cell r="BI309">
            <v>0</v>
          </cell>
          <cell r="BJ309">
            <v>0</v>
          </cell>
          <cell r="BK309">
            <v>0</v>
          </cell>
        </row>
        <row r="310">
          <cell r="A310" t="str">
            <v>Sonepat 1</v>
          </cell>
          <cell r="B310" t="str">
            <v>Sonepat</v>
          </cell>
          <cell r="E310">
            <v>0</v>
          </cell>
          <cell r="F310">
            <v>0</v>
          </cell>
          <cell r="G310">
            <v>0</v>
          </cell>
          <cell r="H310">
            <v>0</v>
          </cell>
          <cell r="I310">
            <v>0</v>
          </cell>
          <cell r="J310">
            <v>0</v>
          </cell>
          <cell r="K310">
            <v>0</v>
          </cell>
          <cell r="L310">
            <v>0</v>
          </cell>
          <cell r="M310">
            <v>0</v>
          </cell>
          <cell r="N310">
            <v>0</v>
          </cell>
          <cell r="O310">
            <v>0</v>
          </cell>
          <cell r="P310">
            <v>0</v>
          </cell>
          <cell r="Q310">
            <v>0</v>
          </cell>
          <cell r="R310">
            <v>1.0840000000000001</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1.0840000000000001</v>
          </cell>
          <cell r="AP310">
            <v>0</v>
          </cell>
          <cell r="AQ310">
            <v>0</v>
          </cell>
          <cell r="AR310">
            <v>0</v>
          </cell>
          <cell r="AS310">
            <v>0</v>
          </cell>
          <cell r="AT310">
            <v>0</v>
          </cell>
          <cell r="AU310">
            <v>0</v>
          </cell>
          <cell r="AV310">
            <v>0</v>
          </cell>
          <cell r="AW310">
            <v>0</v>
          </cell>
          <cell r="AX310">
            <v>0</v>
          </cell>
          <cell r="AY310">
            <v>0</v>
          </cell>
          <cell r="AZ310">
            <v>0</v>
          </cell>
          <cell r="BA310" t="str">
            <v>Lease</v>
          </cell>
          <cell r="BB310">
            <v>0</v>
          </cell>
          <cell r="BC310">
            <v>0</v>
          </cell>
          <cell r="BD310">
            <v>0</v>
          </cell>
          <cell r="BE310">
            <v>0</v>
          </cell>
          <cell r="BF310">
            <v>0</v>
          </cell>
          <cell r="BG310">
            <v>1.0840000000000001</v>
          </cell>
          <cell r="BH310">
            <v>0</v>
          </cell>
          <cell r="BI310">
            <v>0</v>
          </cell>
          <cell r="BJ310">
            <v>0</v>
          </cell>
          <cell r="BK310">
            <v>1.0840000000000001</v>
          </cell>
        </row>
        <row r="311">
          <cell r="A311" t="str">
            <v>Silokhera C1,C2,D,E1</v>
          </cell>
          <cell r="B311" t="str">
            <v>Silokhera</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t="str">
            <v>Sale</v>
          </cell>
          <cell r="BB311">
            <v>0</v>
          </cell>
          <cell r="BC311">
            <v>0</v>
          </cell>
          <cell r="BD311">
            <v>0</v>
          </cell>
          <cell r="BE311">
            <v>0</v>
          </cell>
          <cell r="BF311">
            <v>0</v>
          </cell>
          <cell r="BG311">
            <v>0</v>
          </cell>
          <cell r="BH311">
            <v>0</v>
          </cell>
          <cell r="BI311">
            <v>0</v>
          </cell>
          <cell r="BJ311">
            <v>0</v>
          </cell>
          <cell r="BK311">
            <v>0</v>
          </cell>
        </row>
        <row r="312">
          <cell r="A312" t="str">
            <v>Silokhera E2,F1,F2</v>
          </cell>
          <cell r="B312" t="str">
            <v>Silokhera</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t="str">
            <v>Sale</v>
          </cell>
          <cell r="BB312">
            <v>0</v>
          </cell>
          <cell r="BC312">
            <v>0</v>
          </cell>
          <cell r="BD312">
            <v>0</v>
          </cell>
          <cell r="BE312">
            <v>0</v>
          </cell>
          <cell r="BF312">
            <v>0</v>
          </cell>
          <cell r="BG312">
            <v>0</v>
          </cell>
          <cell r="BH312">
            <v>0</v>
          </cell>
          <cell r="BI312">
            <v>0</v>
          </cell>
          <cell r="BJ312">
            <v>0</v>
          </cell>
          <cell r="BK312">
            <v>0</v>
          </cell>
        </row>
        <row r="313">
          <cell r="A313" t="str">
            <v>Silokhera 7 Acre</v>
          </cell>
          <cell r="B313" t="str">
            <v>Silokhera 7 Acre</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10.867865629999999</v>
          </cell>
          <cell r="BA313" t="str">
            <v>Lease</v>
          </cell>
          <cell r="BB313">
            <v>0</v>
          </cell>
          <cell r="BC313">
            <v>0</v>
          </cell>
          <cell r="BD313">
            <v>0</v>
          </cell>
          <cell r="BE313">
            <v>0</v>
          </cell>
          <cell r="BF313">
            <v>0</v>
          </cell>
          <cell r="BG313">
            <v>0</v>
          </cell>
          <cell r="BH313">
            <v>0</v>
          </cell>
          <cell r="BI313">
            <v>0</v>
          </cell>
          <cell r="BJ313">
            <v>0</v>
          </cell>
          <cell r="BK313">
            <v>0</v>
          </cell>
        </row>
        <row r="314">
          <cell r="A314" t="str">
            <v>Manesar 1</v>
          </cell>
          <cell r="B314" t="str">
            <v>Gurgaon</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t="str">
            <v>Lease</v>
          </cell>
          <cell r="BB314">
            <v>0</v>
          </cell>
          <cell r="BC314">
            <v>0</v>
          </cell>
          <cell r="BD314">
            <v>0</v>
          </cell>
          <cell r="BE314">
            <v>0</v>
          </cell>
          <cell r="BF314">
            <v>0</v>
          </cell>
          <cell r="BG314">
            <v>0</v>
          </cell>
          <cell r="BH314">
            <v>0</v>
          </cell>
          <cell r="BI314">
            <v>0</v>
          </cell>
          <cell r="BJ314">
            <v>0</v>
          </cell>
          <cell r="BK314">
            <v>0</v>
          </cell>
        </row>
        <row r="315">
          <cell r="A315" t="str">
            <v>Delhi 1</v>
          </cell>
          <cell r="B315" t="str">
            <v>Delhi</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9.1059999999999999</v>
          </cell>
          <cell r="AE315">
            <v>0</v>
          </cell>
          <cell r="AF315">
            <v>0</v>
          </cell>
          <cell r="AG315">
            <v>0</v>
          </cell>
          <cell r="AH315">
            <v>0</v>
          </cell>
          <cell r="AI315">
            <v>0</v>
          </cell>
          <cell r="AJ315">
            <v>0</v>
          </cell>
          <cell r="AK315">
            <v>0</v>
          </cell>
          <cell r="AL315">
            <v>0</v>
          </cell>
          <cell r="AM315">
            <v>18.212</v>
          </cell>
          <cell r="AN315">
            <v>0</v>
          </cell>
          <cell r="AO315">
            <v>0</v>
          </cell>
          <cell r="AP315">
            <v>0</v>
          </cell>
          <cell r="AQ315">
            <v>0</v>
          </cell>
          <cell r="AR315">
            <v>0</v>
          </cell>
          <cell r="AS315">
            <v>0</v>
          </cell>
          <cell r="AT315">
            <v>0</v>
          </cell>
          <cell r="AU315">
            <v>0</v>
          </cell>
          <cell r="AV315">
            <v>0</v>
          </cell>
          <cell r="AW315">
            <v>0</v>
          </cell>
          <cell r="AX315">
            <v>0</v>
          </cell>
          <cell r="AY315">
            <v>14.38748</v>
          </cell>
          <cell r="AZ315">
            <v>0</v>
          </cell>
          <cell r="BA315" t="str">
            <v>Lease</v>
          </cell>
          <cell r="BB315">
            <v>0</v>
          </cell>
          <cell r="BC315">
            <v>0</v>
          </cell>
          <cell r="BD315">
            <v>0</v>
          </cell>
          <cell r="BE315">
            <v>0</v>
          </cell>
          <cell r="BF315">
            <v>0</v>
          </cell>
          <cell r="BG315">
            <v>0</v>
          </cell>
          <cell r="BH315">
            <v>0</v>
          </cell>
          <cell r="BI315">
            <v>0</v>
          </cell>
          <cell r="BJ315">
            <v>0</v>
          </cell>
          <cell r="BK315">
            <v>0</v>
          </cell>
        </row>
        <row r="316">
          <cell r="A316">
            <v>0</v>
          </cell>
          <cell r="B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row>
        <row r="317">
          <cell r="A317" t="str">
            <v>North Zone</v>
          </cell>
          <cell r="E317">
            <v>0</v>
          </cell>
          <cell r="F317">
            <v>5.7179525760000001</v>
          </cell>
          <cell r="G317">
            <v>0</v>
          </cell>
          <cell r="H317">
            <v>0</v>
          </cell>
          <cell r="I317">
            <v>0</v>
          </cell>
          <cell r="J317">
            <v>1.6825689055999997</v>
          </cell>
          <cell r="K317">
            <v>11.172458321599999</v>
          </cell>
          <cell r="L317">
            <v>4.1201170639999996</v>
          </cell>
          <cell r="M317">
            <v>0</v>
          </cell>
          <cell r="N317">
            <v>13.1679023654</v>
          </cell>
          <cell r="O317">
            <v>0</v>
          </cell>
          <cell r="P317">
            <v>0</v>
          </cell>
          <cell r="Q317">
            <v>0</v>
          </cell>
          <cell r="R317">
            <v>14.182483999999999</v>
          </cell>
          <cell r="S317">
            <v>0</v>
          </cell>
          <cell r="T317">
            <v>0</v>
          </cell>
          <cell r="U317">
            <v>0</v>
          </cell>
          <cell r="V317">
            <v>0</v>
          </cell>
          <cell r="W317">
            <v>9.8722119999999993</v>
          </cell>
          <cell r="X317">
            <v>0</v>
          </cell>
          <cell r="Y317">
            <v>16.175634138666666</v>
          </cell>
          <cell r="Z317">
            <v>0</v>
          </cell>
          <cell r="AA317">
            <v>10.246138</v>
          </cell>
          <cell r="AB317">
            <v>8.3678324906666663</v>
          </cell>
          <cell r="AC317">
            <v>0</v>
          </cell>
          <cell r="AD317">
            <v>20.772140970666666</v>
          </cell>
          <cell r="AE317">
            <v>0</v>
          </cell>
          <cell r="AF317">
            <v>1.04064</v>
          </cell>
          <cell r="AG317">
            <v>0</v>
          </cell>
          <cell r="AH317">
            <v>0</v>
          </cell>
          <cell r="AI317">
            <v>0</v>
          </cell>
          <cell r="AJ317">
            <v>0</v>
          </cell>
          <cell r="AK317">
            <v>45.478026563999997</v>
          </cell>
          <cell r="AL317">
            <v>19.120799999999999</v>
          </cell>
          <cell r="AM317">
            <v>18.212</v>
          </cell>
          <cell r="AN317">
            <v>0</v>
          </cell>
          <cell r="AO317">
            <v>1.0840000000000001</v>
          </cell>
          <cell r="AP317">
            <v>0</v>
          </cell>
          <cell r="AQ317">
            <v>0</v>
          </cell>
          <cell r="AR317">
            <v>0</v>
          </cell>
          <cell r="AS317">
            <v>0</v>
          </cell>
          <cell r="AT317">
            <v>0</v>
          </cell>
          <cell r="AU317">
            <v>0</v>
          </cell>
          <cell r="AV317">
            <v>0</v>
          </cell>
          <cell r="AW317">
            <v>45.244999999999997</v>
          </cell>
          <cell r="AX317">
            <v>0</v>
          </cell>
          <cell r="AY317">
            <v>14.38748</v>
          </cell>
          <cell r="AZ317">
            <v>0</v>
          </cell>
          <cell r="BA317">
            <v>0</v>
          </cell>
          <cell r="BB317">
            <v>5.7179525760000001</v>
          </cell>
          <cell r="BC317">
            <v>1.6825689055999997</v>
          </cell>
          <cell r="BD317">
            <v>15.292575385599998</v>
          </cell>
          <cell r="BE317">
            <v>13.1679023654</v>
          </cell>
          <cell r="BF317">
            <v>35.860999232599994</v>
          </cell>
          <cell r="BG317">
            <v>14.182483999999999</v>
          </cell>
          <cell r="BH317">
            <v>0</v>
          </cell>
          <cell r="BI317">
            <v>26.047846138666664</v>
          </cell>
          <cell r="BJ317">
            <v>18.613970490666667</v>
          </cell>
          <cell r="BK317">
            <v>58.844300629333333</v>
          </cell>
        </row>
        <row r="318">
          <cell r="A318" t="str">
            <v>Existing Buildings</v>
          </cell>
          <cell r="B318" t="str">
            <v>Existing Buildings</v>
          </cell>
          <cell r="E318">
            <v>1.36</v>
          </cell>
          <cell r="F318">
            <v>1.36</v>
          </cell>
          <cell r="G318">
            <v>1.36</v>
          </cell>
          <cell r="H318">
            <v>1.7</v>
          </cell>
          <cell r="I318">
            <v>1.7</v>
          </cell>
          <cell r="J318">
            <v>1.7</v>
          </cell>
          <cell r="K318">
            <v>1.7</v>
          </cell>
          <cell r="L318">
            <v>1.7</v>
          </cell>
          <cell r="M318">
            <v>1.7</v>
          </cell>
          <cell r="N318">
            <v>1.7</v>
          </cell>
          <cell r="O318">
            <v>1.7</v>
          </cell>
          <cell r="P318">
            <v>1.7</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BA318">
            <v>0</v>
          </cell>
          <cell r="BB318">
            <v>4.08</v>
          </cell>
          <cell r="BC318">
            <v>5.0999999999999996</v>
          </cell>
          <cell r="BD318">
            <v>5.0999999999999996</v>
          </cell>
          <cell r="BE318">
            <v>5.0999999999999996</v>
          </cell>
          <cell r="BF318">
            <v>19.38</v>
          </cell>
          <cell r="BG318">
            <v>0</v>
          </cell>
          <cell r="BH318">
            <v>0</v>
          </cell>
          <cell r="BI318">
            <v>0</v>
          </cell>
          <cell r="BJ318">
            <v>0</v>
          </cell>
          <cell r="BK318">
            <v>0</v>
          </cell>
        </row>
        <row r="359">
          <cell r="A359" t="str">
            <v xml:space="preserve"> Tax</v>
          </cell>
          <cell r="E359">
            <v>6.9019235187640593</v>
          </cell>
          <cell r="F359">
            <v>7.6449121665439002</v>
          </cell>
          <cell r="G359">
            <v>7.6449121665439002</v>
          </cell>
          <cell r="H359">
            <v>7.6449121665439002</v>
          </cell>
          <cell r="I359">
            <v>7.6449121665439002</v>
          </cell>
          <cell r="J359">
            <v>7.8841927358740405</v>
          </cell>
          <cell r="K359">
            <v>9.3366406250400367</v>
          </cell>
          <cell r="L359">
            <v>9.872007115997798</v>
          </cell>
          <cell r="M359">
            <v>9.872007115997798</v>
          </cell>
          <cell r="N359">
            <v>11.91503325043775</v>
          </cell>
          <cell r="O359">
            <v>11.91503325043775</v>
          </cell>
          <cell r="P359">
            <v>11.91503325043775</v>
          </cell>
          <cell r="Q359">
            <v>11.955862038437751</v>
          </cell>
          <cell r="R359">
            <v>13.649311238341753</v>
          </cell>
          <cell r="S359">
            <v>13.690631441634119</v>
          </cell>
          <cell r="T359">
            <v>13.732199566146242</v>
          </cell>
          <cell r="U359">
            <v>13.774017099405437</v>
          </cell>
          <cell r="V359">
            <v>13.816085537864186</v>
          </cell>
          <cell r="W359">
            <v>15.100446020461138</v>
          </cell>
          <cell r="X359">
            <v>15.143020794645178</v>
          </cell>
          <cell r="Y359">
            <v>24.952836726440793</v>
          </cell>
          <cell r="Z359">
            <v>24.995923930606914</v>
          </cell>
          <cell r="AA359">
            <v>26.328255922077176</v>
          </cell>
          <cell r="AB359">
            <v>27.414400721304546</v>
          </cell>
          <cell r="AC359">
            <v>27.458268157870542</v>
          </cell>
          <cell r="AD359">
            <v>28.954854412621422</v>
          </cell>
          <cell r="AE359">
            <v>28.999249837653927</v>
          </cell>
          <cell r="AF359">
            <v>29.175820844908834</v>
          </cell>
          <cell r="AG359">
            <v>29.220750613277026</v>
          </cell>
          <cell r="AH359">
            <v>29.265949960255433</v>
          </cell>
          <cell r="AI359">
            <v>29.311420503315706</v>
          </cell>
          <cell r="AJ359">
            <v>29.357163869634341</v>
          </cell>
          <cell r="AK359">
            <v>34.612259708852093</v>
          </cell>
          <cell r="AL359">
            <v>37.067888339327745</v>
          </cell>
          <cell r="AM359">
            <v>37.114460036404246</v>
          </cell>
          <cell r="AN359">
            <v>37.189788570149972</v>
          </cell>
          <cell r="AO359">
            <v>37.191752413234248</v>
          </cell>
          <cell r="AP359">
            <v>37.295752181509869</v>
          </cell>
          <cell r="AQ359">
            <v>37.297717006638422</v>
          </cell>
          <cell r="AR359">
            <v>37.299682322973254</v>
          </cell>
          <cell r="AS359">
            <v>37.301648130637176</v>
          </cell>
          <cell r="AT359">
            <v>37.333639451231221</v>
          </cell>
          <cell r="AU359">
            <v>37.534975967556207</v>
          </cell>
          <cell r="AV359">
            <v>37.610465708922312</v>
          </cell>
          <cell r="AW359">
            <v>42.772342083131193</v>
          </cell>
          <cell r="AX359">
            <v>43.009288275018605</v>
          </cell>
          <cell r="AY359">
            <v>43.011257033237584</v>
          </cell>
          <cell r="AZ359">
            <v>44.391288882813484</v>
          </cell>
          <cell r="BA359">
            <v>0</v>
          </cell>
          <cell r="BB359">
            <v>22.191747851851858</v>
          </cell>
          <cell r="BC359">
            <v>23.174017068961838</v>
          </cell>
          <cell r="BD359">
            <v>29.080654857035633</v>
          </cell>
          <cell r="BE359">
            <v>35.745099751313248</v>
          </cell>
          <cell r="BF359">
            <v>110.19151952916258</v>
          </cell>
        </row>
        <row r="360">
          <cell r="A360" t="str">
            <v>Bhubaneswar 1</v>
          </cell>
          <cell r="B360" t="str">
            <v>Bhubaneswar</v>
          </cell>
          <cell r="D360" t="str">
            <v>SEZ</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t="str">
            <v>Lease</v>
          </cell>
          <cell r="BB360">
            <v>0</v>
          </cell>
          <cell r="BC360">
            <v>0</v>
          </cell>
          <cell r="BD360">
            <v>0</v>
          </cell>
          <cell r="BE360">
            <v>0</v>
          </cell>
          <cell r="BF360">
            <v>0</v>
          </cell>
        </row>
        <row r="361">
          <cell r="A361" t="str">
            <v>Kolkata 1</v>
          </cell>
          <cell r="B361" t="str">
            <v>Kolkata</v>
          </cell>
          <cell r="D361" t="str">
            <v>SEZ</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t="str">
            <v>Lease</v>
          </cell>
          <cell r="BB361">
            <v>0</v>
          </cell>
          <cell r="BC361">
            <v>0</v>
          </cell>
          <cell r="BD361">
            <v>0</v>
          </cell>
          <cell r="BE361">
            <v>0</v>
          </cell>
          <cell r="BF361">
            <v>0</v>
          </cell>
        </row>
        <row r="362">
          <cell r="A362" t="str">
            <v>East Zone</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row>
        <row r="363">
          <cell r="A363" t="str">
            <v>Gandhinagar 1</v>
          </cell>
          <cell r="B363" t="str">
            <v>Gandhinagar</v>
          </cell>
          <cell r="D363" t="str">
            <v>SEZ</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t="str">
            <v>Lease</v>
          </cell>
          <cell r="BB363">
            <v>0</v>
          </cell>
          <cell r="BC363">
            <v>0</v>
          </cell>
          <cell r="BD363">
            <v>0</v>
          </cell>
          <cell r="BE363">
            <v>0</v>
          </cell>
          <cell r="BF363">
            <v>0</v>
          </cell>
        </row>
        <row r="364">
          <cell r="A364" t="str">
            <v>Nagpur 1</v>
          </cell>
          <cell r="B364" t="str">
            <v>Nagpur</v>
          </cell>
          <cell r="D364" t="str">
            <v>SEZ</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t="str">
            <v>Lease</v>
          </cell>
          <cell r="BB364">
            <v>0</v>
          </cell>
          <cell r="BC364">
            <v>0</v>
          </cell>
          <cell r="BD364">
            <v>0</v>
          </cell>
          <cell r="BE364">
            <v>0</v>
          </cell>
          <cell r="BF364">
            <v>0</v>
          </cell>
        </row>
        <row r="365">
          <cell r="A365" t="str">
            <v>Pune 1</v>
          </cell>
          <cell r="B365" t="str">
            <v>Pune</v>
          </cell>
          <cell r="D365" t="str">
            <v>SEZ</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t="str">
            <v>Lease</v>
          </cell>
          <cell r="BB365">
            <v>0</v>
          </cell>
          <cell r="BC365">
            <v>0</v>
          </cell>
          <cell r="BD365">
            <v>0</v>
          </cell>
          <cell r="BE365">
            <v>0</v>
          </cell>
          <cell r="BF365">
            <v>0</v>
          </cell>
        </row>
        <row r="366">
          <cell r="A366" t="str">
            <v>Lohegaon  1</v>
          </cell>
          <cell r="B366" t="str">
            <v>Pune</v>
          </cell>
          <cell r="D366" t="str">
            <v>SEZ</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t="str">
            <v>Lease</v>
          </cell>
          <cell r="BB366">
            <v>0</v>
          </cell>
          <cell r="BC366">
            <v>0</v>
          </cell>
          <cell r="BD366">
            <v>0</v>
          </cell>
          <cell r="BE366">
            <v>0</v>
          </cell>
          <cell r="BF366">
            <v>0</v>
          </cell>
        </row>
        <row r="367">
          <cell r="A367" t="str">
            <v>Tathewade 1</v>
          </cell>
          <cell r="B367" t="str">
            <v>Pune</v>
          </cell>
          <cell r="D367" t="str">
            <v>SEZ</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t="str">
            <v>Lease</v>
          </cell>
          <cell r="BB367">
            <v>0</v>
          </cell>
          <cell r="BC367">
            <v>0</v>
          </cell>
          <cell r="BD367">
            <v>0</v>
          </cell>
          <cell r="BE367">
            <v>0</v>
          </cell>
          <cell r="BF367">
            <v>0</v>
          </cell>
        </row>
        <row r="368">
          <cell r="A368" t="str">
            <v>Muland 1</v>
          </cell>
          <cell r="B368" t="str">
            <v>Mumbai</v>
          </cell>
          <cell r="D368" t="str">
            <v>SEZ</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t="str">
            <v>Lease</v>
          </cell>
          <cell r="BB368">
            <v>0</v>
          </cell>
          <cell r="BC368">
            <v>0</v>
          </cell>
          <cell r="BD368">
            <v>0</v>
          </cell>
          <cell r="BE368">
            <v>0</v>
          </cell>
          <cell r="BF368">
            <v>0</v>
          </cell>
        </row>
        <row r="369">
          <cell r="A369" t="str">
            <v>NTC 1</v>
          </cell>
          <cell r="B369" t="str">
            <v>Mumbai</v>
          </cell>
          <cell r="D369" t="str">
            <v>Non SEZ</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7.4092459916090023</v>
          </cell>
          <cell r="Z369">
            <v>7.4092459916090023</v>
          </cell>
          <cell r="AA369">
            <v>7.4092459916090023</v>
          </cell>
          <cell r="AB369">
            <v>7.4092459916090023</v>
          </cell>
          <cell r="AC369">
            <v>7.4092459916090023</v>
          </cell>
          <cell r="AD369">
            <v>7.4092459916090023</v>
          </cell>
          <cell r="AE369">
            <v>7.4092459916090023</v>
          </cell>
          <cell r="AF369">
            <v>7.4092459916090023</v>
          </cell>
          <cell r="AG369">
            <v>7.4092459916090023</v>
          </cell>
          <cell r="AH369">
            <v>7.4092459916090023</v>
          </cell>
          <cell r="AI369">
            <v>7.4092459916090023</v>
          </cell>
          <cell r="AJ369">
            <v>7.4092459916090023</v>
          </cell>
          <cell r="AK369">
            <v>7.4092459916090023</v>
          </cell>
          <cell r="AL369">
            <v>7.4092459916090023</v>
          </cell>
          <cell r="AM369">
            <v>7.4092459916090023</v>
          </cell>
          <cell r="AN369">
            <v>7.4092459916090023</v>
          </cell>
          <cell r="AO369">
            <v>7.4092459916090023</v>
          </cell>
          <cell r="AP369">
            <v>7.4092459916090023</v>
          </cell>
          <cell r="AQ369">
            <v>7.4092459916090023</v>
          </cell>
          <cell r="AR369">
            <v>7.4092459916090023</v>
          </cell>
          <cell r="AS369">
            <v>7.4092459916090023</v>
          </cell>
          <cell r="AT369">
            <v>7.4092459916090023</v>
          </cell>
          <cell r="AU369">
            <v>7.4092459916090023</v>
          </cell>
          <cell r="AV369">
            <v>7.4092459916090023</v>
          </cell>
          <cell r="AW369">
            <v>7.4092459916090023</v>
          </cell>
          <cell r="AX369">
            <v>7.4092459916090023</v>
          </cell>
          <cell r="AY369">
            <v>7.4092459916090023</v>
          </cell>
          <cell r="AZ369">
            <v>7.4092459916090023</v>
          </cell>
          <cell r="BA369" t="str">
            <v>Lease</v>
          </cell>
          <cell r="BB369">
            <v>0</v>
          </cell>
          <cell r="BC369">
            <v>0</v>
          </cell>
          <cell r="BD369">
            <v>0</v>
          </cell>
          <cell r="BE369">
            <v>0</v>
          </cell>
          <cell r="BF369">
            <v>0</v>
          </cell>
        </row>
        <row r="370">
          <cell r="A370" t="str">
            <v>West Zone</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7.4092459916090023</v>
          </cell>
          <cell r="Z370">
            <v>7.4092459916090023</v>
          </cell>
          <cell r="AA370">
            <v>7.4092459916090023</v>
          </cell>
          <cell r="AB370">
            <v>7.4092459916090023</v>
          </cell>
          <cell r="AC370">
            <v>7.4092459916090023</v>
          </cell>
          <cell r="AD370">
            <v>7.4092459916090023</v>
          </cell>
          <cell r="AE370">
            <v>7.4092459916090023</v>
          </cell>
          <cell r="AF370">
            <v>7.4092459916090023</v>
          </cell>
          <cell r="AG370">
            <v>7.4092459916090023</v>
          </cell>
          <cell r="AH370">
            <v>7.4092459916090023</v>
          </cell>
          <cell r="AI370">
            <v>7.4092459916090023</v>
          </cell>
          <cell r="AJ370">
            <v>7.4092459916090023</v>
          </cell>
          <cell r="AK370">
            <v>7.4092459916090023</v>
          </cell>
          <cell r="AL370">
            <v>7.4092459916090023</v>
          </cell>
          <cell r="AM370">
            <v>7.4092459916090023</v>
          </cell>
          <cell r="AN370">
            <v>7.4092459916090023</v>
          </cell>
          <cell r="AO370">
            <v>7.4092459916090023</v>
          </cell>
          <cell r="AP370">
            <v>7.4092459916090023</v>
          </cell>
          <cell r="AQ370">
            <v>7.4092459916090023</v>
          </cell>
          <cell r="AR370">
            <v>7.4092459916090023</v>
          </cell>
          <cell r="AS370">
            <v>7.4092459916090023</v>
          </cell>
          <cell r="AT370">
            <v>7.4092459916090023</v>
          </cell>
          <cell r="AU370">
            <v>7.4092459916090023</v>
          </cell>
          <cell r="AV370">
            <v>7.4092459916090023</v>
          </cell>
          <cell r="AW370">
            <v>7.4092459916090023</v>
          </cell>
          <cell r="AX370">
            <v>7.4092459916090023</v>
          </cell>
          <cell r="AY370">
            <v>7.4092459916090023</v>
          </cell>
          <cell r="AZ370">
            <v>7.4092459916090023</v>
          </cell>
          <cell r="BA370">
            <v>0</v>
          </cell>
          <cell r="BB370">
            <v>0</v>
          </cell>
          <cell r="BC370">
            <v>0</v>
          </cell>
          <cell r="BD370">
            <v>0</v>
          </cell>
          <cell r="BE370">
            <v>0</v>
          </cell>
          <cell r="BF370">
            <v>0</v>
          </cell>
        </row>
        <row r="371">
          <cell r="A371" t="str">
            <v>Chennai 1A,AB,AC</v>
          </cell>
          <cell r="B371" t="str">
            <v>Chennai</v>
          </cell>
          <cell r="D371" t="str">
            <v>SEZ</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t="str">
            <v>Sale</v>
          </cell>
          <cell r="BB371">
            <v>0</v>
          </cell>
          <cell r="BC371">
            <v>0</v>
          </cell>
          <cell r="BD371">
            <v>0</v>
          </cell>
          <cell r="BE371">
            <v>0</v>
          </cell>
          <cell r="BF371">
            <v>0</v>
          </cell>
        </row>
        <row r="372">
          <cell r="A372" t="str">
            <v>Chennai 5,7,10</v>
          </cell>
          <cell r="B372" t="str">
            <v>Chennai</v>
          </cell>
          <cell r="D372" t="str">
            <v>SEZ</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t="str">
            <v>Sale</v>
          </cell>
          <cell r="BB372">
            <v>0</v>
          </cell>
          <cell r="BC372">
            <v>0</v>
          </cell>
          <cell r="BD372">
            <v>0</v>
          </cell>
          <cell r="BE372">
            <v>0</v>
          </cell>
          <cell r="BF372">
            <v>0</v>
          </cell>
        </row>
        <row r="373">
          <cell r="A373" t="str">
            <v>Chennai 3,4,6.9A,9B</v>
          </cell>
          <cell r="B373" t="str">
            <v>Chennai</v>
          </cell>
          <cell r="D373" t="str">
            <v>SEZ</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t="str">
            <v>Sale</v>
          </cell>
          <cell r="BB373">
            <v>0</v>
          </cell>
          <cell r="BC373">
            <v>0</v>
          </cell>
          <cell r="BD373">
            <v>0</v>
          </cell>
          <cell r="BE373">
            <v>0</v>
          </cell>
          <cell r="BF373">
            <v>0</v>
          </cell>
        </row>
        <row r="374">
          <cell r="A374" t="str">
            <v>Chennai 8</v>
          </cell>
          <cell r="B374" t="str">
            <v>Chennai</v>
          </cell>
          <cell r="D374" t="str">
            <v>SEZ</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t="str">
            <v>Sale</v>
          </cell>
          <cell r="BB374">
            <v>0</v>
          </cell>
          <cell r="BC374">
            <v>0</v>
          </cell>
          <cell r="BD374">
            <v>0</v>
          </cell>
          <cell r="BE374">
            <v>0</v>
          </cell>
          <cell r="BF374">
            <v>0</v>
          </cell>
        </row>
        <row r="375">
          <cell r="A375" t="str">
            <v>Tidal Park 1</v>
          </cell>
          <cell r="B375" t="str">
            <v>Tidal Park</v>
          </cell>
          <cell r="D375" t="str">
            <v>SEZ</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t="str">
            <v>Lease</v>
          </cell>
          <cell r="BB375">
            <v>0</v>
          </cell>
          <cell r="BC375">
            <v>0</v>
          </cell>
          <cell r="BD375">
            <v>0</v>
          </cell>
          <cell r="BE375">
            <v>0</v>
          </cell>
          <cell r="BF375">
            <v>0</v>
          </cell>
        </row>
        <row r="376">
          <cell r="A376" t="str">
            <v>Kokapet 1</v>
          </cell>
          <cell r="B376" t="str">
            <v>Rai Durg</v>
          </cell>
          <cell r="D376" t="str">
            <v>SEZ</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t="str">
            <v>Lease</v>
          </cell>
          <cell r="BB376">
            <v>0</v>
          </cell>
          <cell r="BC376">
            <v>0</v>
          </cell>
          <cell r="BD376">
            <v>0</v>
          </cell>
          <cell r="BE376">
            <v>0</v>
          </cell>
          <cell r="BF376">
            <v>0</v>
          </cell>
        </row>
        <row r="377">
          <cell r="A377" t="str">
            <v>Hyderabad 2</v>
          </cell>
          <cell r="B377" t="str">
            <v>Hyderabad</v>
          </cell>
          <cell r="D377" t="str">
            <v>SEZ</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t="str">
            <v>Sale</v>
          </cell>
          <cell r="BB377">
            <v>0</v>
          </cell>
          <cell r="BC377">
            <v>0</v>
          </cell>
          <cell r="BD377">
            <v>0</v>
          </cell>
          <cell r="BE377">
            <v>0</v>
          </cell>
          <cell r="BF377">
            <v>0</v>
          </cell>
        </row>
        <row r="378">
          <cell r="A378" t="str">
            <v>Hyderabad 1,3</v>
          </cell>
          <cell r="B378" t="str">
            <v>Hyderabad</v>
          </cell>
          <cell r="D378" t="str">
            <v>SEZ</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t="str">
            <v>Sale</v>
          </cell>
          <cell r="BB378">
            <v>0</v>
          </cell>
          <cell r="BC378">
            <v>0</v>
          </cell>
          <cell r="BD378">
            <v>0</v>
          </cell>
          <cell r="BE378">
            <v>0</v>
          </cell>
          <cell r="BF378">
            <v>0</v>
          </cell>
        </row>
        <row r="380">
          <cell r="A380" t="str">
            <v>South Zone</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row>
        <row r="381">
          <cell r="A381" t="str">
            <v>Commercial offices 1</v>
          </cell>
          <cell r="B381" t="str">
            <v>Gurgaon</v>
          </cell>
          <cell r="D381" t="str">
            <v>Non SEZ</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1.0335282650000002</v>
          </cell>
          <cell r="AX381">
            <v>1.0335282650000002</v>
          </cell>
          <cell r="AY381">
            <v>1.0335282650000002</v>
          </cell>
          <cell r="AZ381">
            <v>1.0335282650000002</v>
          </cell>
          <cell r="BA381" t="str">
            <v>Lease</v>
          </cell>
          <cell r="BB381">
            <v>0</v>
          </cell>
          <cell r="BC381">
            <v>0</v>
          </cell>
          <cell r="BD381">
            <v>0</v>
          </cell>
          <cell r="BE381">
            <v>0</v>
          </cell>
          <cell r="BF381">
            <v>0</v>
          </cell>
        </row>
        <row r="382">
          <cell r="A382" t="str">
            <v>Gurgaon W block,Bulding 14</v>
          </cell>
          <cell r="B382" t="str">
            <v>Gurgaon</v>
          </cell>
          <cell r="D382" t="str">
            <v>SEZ</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t="str">
            <v>Sale</v>
          </cell>
          <cell r="BB382">
            <v>0</v>
          </cell>
          <cell r="BC382">
            <v>0</v>
          </cell>
          <cell r="BD382">
            <v>0</v>
          </cell>
          <cell r="BE382">
            <v>0</v>
          </cell>
          <cell r="BF382">
            <v>0</v>
          </cell>
        </row>
        <row r="383">
          <cell r="A383" t="str">
            <v>Gurgaon Non Sez</v>
          </cell>
          <cell r="B383" t="str">
            <v>Gurgaon</v>
          </cell>
          <cell r="D383" t="str">
            <v>Non SEZ</v>
          </cell>
          <cell r="E383">
            <v>0</v>
          </cell>
          <cell r="F383">
            <v>0.74298864777984031</v>
          </cell>
          <cell r="G383">
            <v>0.74298864777984031</v>
          </cell>
          <cell r="H383">
            <v>0.74298864777984031</v>
          </cell>
          <cell r="I383">
            <v>0.74298864777984031</v>
          </cell>
          <cell r="J383">
            <v>0.74298864777984031</v>
          </cell>
          <cell r="K383">
            <v>2.1872924315088005</v>
          </cell>
          <cell r="L383">
            <v>2.7226589224665605</v>
          </cell>
          <cell r="M383">
            <v>2.7226589224665605</v>
          </cell>
          <cell r="N383">
            <v>4.2236096567033607</v>
          </cell>
          <cell r="O383">
            <v>4.2236096567033607</v>
          </cell>
          <cell r="P383">
            <v>4.2236096567033607</v>
          </cell>
          <cell r="Q383">
            <v>4.2236096567033607</v>
          </cell>
          <cell r="R383">
            <v>5.8759850958793614</v>
          </cell>
          <cell r="S383">
            <v>5.8759850958793614</v>
          </cell>
          <cell r="T383">
            <v>5.8759850958793614</v>
          </cell>
          <cell r="U383">
            <v>5.8759850958793614</v>
          </cell>
          <cell r="V383">
            <v>5.8759850958793614</v>
          </cell>
          <cell r="W383">
            <v>7.1180247293868106</v>
          </cell>
          <cell r="X383">
            <v>7.1180247293868106</v>
          </cell>
          <cell r="Y383">
            <v>9.4757644467442805</v>
          </cell>
          <cell r="Z383">
            <v>9.4757644467442805</v>
          </cell>
          <cell r="AA383">
            <v>10.764750710823426</v>
          </cell>
          <cell r="AB383">
            <v>11.807289708295338</v>
          </cell>
          <cell r="AC383">
            <v>11.807289708295338</v>
          </cell>
          <cell r="AD383">
            <v>13.259745321860825</v>
          </cell>
          <cell r="AE383">
            <v>13.259745321860825</v>
          </cell>
          <cell r="AF383">
            <v>13.391654531533037</v>
          </cell>
          <cell r="AG383">
            <v>13.391654531533037</v>
          </cell>
          <cell r="AH383">
            <v>13.391654531533037</v>
          </cell>
          <cell r="AI383">
            <v>13.391654531533037</v>
          </cell>
          <cell r="AJ383">
            <v>13.391654531533037</v>
          </cell>
          <cell r="AK383">
            <v>18.577701657052298</v>
          </cell>
          <cell r="AL383">
            <v>20.9870363540523</v>
          </cell>
          <cell r="AM383">
            <v>20.9870363540523</v>
          </cell>
          <cell r="AN383">
            <v>20.9870363540523</v>
          </cell>
          <cell r="AO383">
            <v>20.9870363540523</v>
          </cell>
          <cell r="AP383">
            <v>21.089071788282876</v>
          </cell>
          <cell r="AQ383">
            <v>21.089071788282876</v>
          </cell>
          <cell r="AR383">
            <v>21.089071788282876</v>
          </cell>
          <cell r="AS383">
            <v>21.089071788282876</v>
          </cell>
          <cell r="AT383">
            <v>21.089071788282876</v>
          </cell>
          <cell r="AU383">
            <v>21.287419588311874</v>
          </cell>
          <cell r="AV383">
            <v>21.360942047289686</v>
          </cell>
          <cell r="AW383">
            <v>25.487322382289687</v>
          </cell>
          <cell r="AX383">
            <v>25.692197020547209</v>
          </cell>
          <cell r="AY383">
            <v>25.692197020547209</v>
          </cell>
          <cell r="AZ383">
            <v>25.692197020547209</v>
          </cell>
          <cell r="BA383" t="str">
            <v>Lease</v>
          </cell>
          <cell r="BB383">
            <v>1.4859772955596806</v>
          </cell>
          <cell r="BC383">
            <v>2.2289659433395208</v>
          </cell>
          <cell r="BD383">
            <v>7.6326102764419215</v>
          </cell>
          <cell r="BE383">
            <v>12.670828970110083</v>
          </cell>
          <cell r="BF383">
            <v>24.018382485451205</v>
          </cell>
        </row>
        <row r="384">
          <cell r="A384" t="str">
            <v>Gurgaon Cyber 5-9,15,16</v>
          </cell>
          <cell r="B384" t="str">
            <v>Gurgaon</v>
          </cell>
          <cell r="D384" t="str">
            <v>SEZ</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t="str">
            <v>Sale</v>
          </cell>
          <cell r="BB384">
            <v>0</v>
          </cell>
          <cell r="BC384">
            <v>0</v>
          </cell>
          <cell r="BD384">
            <v>0</v>
          </cell>
          <cell r="BE384">
            <v>0</v>
          </cell>
          <cell r="BF384">
            <v>0</v>
          </cell>
        </row>
        <row r="385">
          <cell r="A385" t="str">
            <v>Gurgaon 1</v>
          </cell>
          <cell r="B385" t="str">
            <v>Gurgaon Non Sez</v>
          </cell>
          <cell r="D385" t="str">
            <v>Non SEZ</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t="str">
            <v>Lease</v>
          </cell>
          <cell r="BB385">
            <v>0</v>
          </cell>
          <cell r="BC385">
            <v>0</v>
          </cell>
          <cell r="BD385">
            <v>0</v>
          </cell>
          <cell r="BE385">
            <v>0</v>
          </cell>
          <cell r="BF385">
            <v>0</v>
          </cell>
        </row>
        <row r="386">
          <cell r="A386" t="str">
            <v>Noida, CSC 1</v>
          </cell>
          <cell r="B386" t="str">
            <v>Noida, CSC</v>
          </cell>
          <cell r="D386" t="str">
            <v>Non SEZ</v>
          </cell>
          <cell r="E386">
            <v>0.39929661876405848</v>
          </cell>
          <cell r="F386">
            <v>0.39929661876405848</v>
          </cell>
          <cell r="G386">
            <v>0.39929661876405848</v>
          </cell>
          <cell r="H386">
            <v>0.39929661876405848</v>
          </cell>
          <cell r="I386">
            <v>0.39929661876405848</v>
          </cell>
          <cell r="J386">
            <v>0.63857718809419928</v>
          </cell>
          <cell r="K386">
            <v>0.64672129353123609</v>
          </cell>
          <cell r="L386">
            <v>0.64672129353123609</v>
          </cell>
          <cell r="M386">
            <v>0.64672129353123609</v>
          </cell>
          <cell r="N386">
            <v>0.88662559373438832</v>
          </cell>
          <cell r="O386">
            <v>0.88662559373438832</v>
          </cell>
          <cell r="P386">
            <v>0.88662559373438832</v>
          </cell>
          <cell r="Q386">
            <v>0.88662559373438832</v>
          </cell>
          <cell r="R386">
            <v>0.88662559373438832</v>
          </cell>
          <cell r="S386">
            <v>0.88662559373438832</v>
          </cell>
          <cell r="T386">
            <v>0.88662559373438832</v>
          </cell>
          <cell r="U386">
            <v>0.88662559373438832</v>
          </cell>
          <cell r="V386">
            <v>0.88662559373438832</v>
          </cell>
          <cell r="W386">
            <v>0.88662559373438832</v>
          </cell>
          <cell r="X386">
            <v>0.88662559373438832</v>
          </cell>
          <cell r="Y386">
            <v>0.88662559373438832</v>
          </cell>
          <cell r="Z386">
            <v>0.88662559373438832</v>
          </cell>
          <cell r="AA386">
            <v>0.88662559373438832</v>
          </cell>
          <cell r="AB386">
            <v>0.88662559373438832</v>
          </cell>
          <cell r="AC386">
            <v>0.88662559373438832</v>
          </cell>
          <cell r="AD386">
            <v>0.88662559373438832</v>
          </cell>
          <cell r="AE386">
            <v>0.88662559373438832</v>
          </cell>
          <cell r="AF386">
            <v>0.88662559373438832</v>
          </cell>
          <cell r="AG386">
            <v>0.88662559373438832</v>
          </cell>
          <cell r="AH386">
            <v>0.88662559373438832</v>
          </cell>
          <cell r="AI386">
            <v>0.88662559373438832</v>
          </cell>
          <cell r="AJ386">
            <v>0.88662559373438832</v>
          </cell>
          <cell r="AK386">
            <v>0.90965648091633322</v>
          </cell>
          <cell r="AL386">
            <v>0.90965648091633322</v>
          </cell>
          <cell r="AM386">
            <v>0.90965648091633322</v>
          </cell>
          <cell r="AN386">
            <v>0.93813388740310477</v>
          </cell>
          <cell r="AO386">
            <v>0.93813388740310477</v>
          </cell>
          <cell r="AP386">
            <v>0.93813388740310477</v>
          </cell>
          <cell r="AQ386">
            <v>0.93813388740310477</v>
          </cell>
          <cell r="AR386">
            <v>0.93813388740310477</v>
          </cell>
          <cell r="AS386">
            <v>0.93813388740310477</v>
          </cell>
          <cell r="AT386">
            <v>0.9681589088813104</v>
          </cell>
          <cell r="AU386">
            <v>0.9691808344866879</v>
          </cell>
          <cell r="AV386">
            <v>0.9691808344866879</v>
          </cell>
          <cell r="AW386">
            <v>0.9691808344866879</v>
          </cell>
          <cell r="AX386">
            <v>0.99928412196413963</v>
          </cell>
          <cell r="AY386">
            <v>0.99928412196413963</v>
          </cell>
          <cell r="AZ386">
            <v>0.99928412196413963</v>
          </cell>
          <cell r="BA386" t="str">
            <v>Lease</v>
          </cell>
          <cell r="BB386">
            <v>1.1978898562921754</v>
          </cell>
          <cell r="BC386">
            <v>1.4371704256223161</v>
          </cell>
          <cell r="BD386">
            <v>1.9401638805937083</v>
          </cell>
          <cell r="BE386">
            <v>2.659876781203165</v>
          </cell>
          <cell r="BF386">
            <v>7.2351009437113643</v>
          </cell>
        </row>
        <row r="387">
          <cell r="A387" t="str">
            <v>Noida, Sector 143 1</v>
          </cell>
          <cell r="B387" t="str">
            <v>Noida, Sector 143</v>
          </cell>
          <cell r="D387" t="str">
            <v>SEZ</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t="str">
            <v>Lease</v>
          </cell>
          <cell r="BB387">
            <v>0</v>
          </cell>
          <cell r="BC387">
            <v>0</v>
          </cell>
          <cell r="BD387">
            <v>0</v>
          </cell>
          <cell r="BE387">
            <v>0</v>
          </cell>
          <cell r="BF387">
            <v>0</v>
          </cell>
        </row>
        <row r="388">
          <cell r="A388" t="str">
            <v>Silokhera A1A2A3,B1,B2,B3</v>
          </cell>
          <cell r="B388" t="str">
            <v>Silokhera</v>
          </cell>
          <cell r="D388" t="str">
            <v>SEZ</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t="str">
            <v>Sale</v>
          </cell>
          <cell r="BB388">
            <v>0</v>
          </cell>
          <cell r="BC388">
            <v>0</v>
          </cell>
          <cell r="BD388">
            <v>0</v>
          </cell>
          <cell r="BE388">
            <v>0</v>
          </cell>
          <cell r="BF388">
            <v>0</v>
          </cell>
        </row>
        <row r="389">
          <cell r="A389" t="str">
            <v>Sonepat 1</v>
          </cell>
          <cell r="B389" t="str">
            <v>Sonepat</v>
          </cell>
          <cell r="D389" t="str">
            <v>SEZ</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t="str">
            <v>Lease</v>
          </cell>
          <cell r="BB389">
            <v>0</v>
          </cell>
          <cell r="BC389">
            <v>0</v>
          </cell>
          <cell r="BD389">
            <v>0</v>
          </cell>
          <cell r="BE389">
            <v>0</v>
          </cell>
          <cell r="BF389">
            <v>0</v>
          </cell>
        </row>
        <row r="390">
          <cell r="A390" t="str">
            <v>Silokhera C1,C2,D,E1</v>
          </cell>
          <cell r="B390" t="str">
            <v>Silokhera</v>
          </cell>
          <cell r="D390" t="str">
            <v>SEZ</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t="str">
            <v>Sale</v>
          </cell>
          <cell r="BB390">
            <v>0</v>
          </cell>
          <cell r="BC390">
            <v>0</v>
          </cell>
          <cell r="BD390">
            <v>0</v>
          </cell>
          <cell r="BE390">
            <v>0</v>
          </cell>
          <cell r="BF390">
            <v>0</v>
          </cell>
        </row>
        <row r="391">
          <cell r="A391" t="str">
            <v>Silokhera E2,F1,F2</v>
          </cell>
          <cell r="B391" t="str">
            <v>Silokhera</v>
          </cell>
          <cell r="D391" t="str">
            <v>SEZ</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t="str">
            <v>Sale</v>
          </cell>
          <cell r="BB391">
            <v>0</v>
          </cell>
          <cell r="BC391">
            <v>0</v>
          </cell>
          <cell r="BD391">
            <v>0</v>
          </cell>
          <cell r="BE391">
            <v>0</v>
          </cell>
          <cell r="BF391">
            <v>0</v>
          </cell>
        </row>
        <row r="392">
          <cell r="A392" t="str">
            <v>Silokhera 7 Acre</v>
          </cell>
          <cell r="B392" t="str">
            <v>Silokhera 7 Acre</v>
          </cell>
          <cell r="D392" t="str">
            <v>Non SEZ</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1.3780625991673725</v>
          </cell>
          <cell r="BA392" t="str">
            <v>Lease</v>
          </cell>
          <cell r="BB392">
            <v>0</v>
          </cell>
          <cell r="BC392">
            <v>0</v>
          </cell>
          <cell r="BD392">
            <v>0</v>
          </cell>
          <cell r="BE392">
            <v>0</v>
          </cell>
          <cell r="BF392">
            <v>0</v>
          </cell>
        </row>
        <row r="393">
          <cell r="A393" t="str">
            <v>Manesar 1</v>
          </cell>
          <cell r="B393" t="str">
            <v>Gurgaon</v>
          </cell>
          <cell r="D393" t="str">
            <v>SEZ</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t="str">
            <v>Lease</v>
          </cell>
          <cell r="BB393">
            <v>0</v>
          </cell>
          <cell r="BC393">
            <v>0</v>
          </cell>
          <cell r="BD393">
            <v>0</v>
          </cell>
          <cell r="BE393">
            <v>0</v>
          </cell>
          <cell r="BF393">
            <v>0</v>
          </cell>
        </row>
        <row r="394">
          <cell r="A394" t="str">
            <v>Delhi 1</v>
          </cell>
          <cell r="B394" t="str">
            <v>Delhi</v>
          </cell>
          <cell r="D394" t="str">
            <v>SEZ</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t="str">
            <v>Lease</v>
          </cell>
          <cell r="BB394">
            <v>0</v>
          </cell>
          <cell r="BC394">
            <v>0</v>
          </cell>
          <cell r="BD394">
            <v>0</v>
          </cell>
          <cell r="BE394">
            <v>0</v>
          </cell>
          <cell r="BF394">
            <v>0</v>
          </cell>
        </row>
        <row r="395">
          <cell r="A395">
            <v>0</v>
          </cell>
          <cell r="B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row>
        <row r="396">
          <cell r="A396" t="str">
            <v>North Zone</v>
          </cell>
          <cell r="E396">
            <v>0.39929661876405848</v>
          </cell>
          <cell r="F396">
            <v>1.1422852665438987</v>
          </cell>
          <cell r="G396">
            <v>1.1422852665438987</v>
          </cell>
          <cell r="H396">
            <v>1.1422852665438987</v>
          </cell>
          <cell r="I396">
            <v>1.1422852665438987</v>
          </cell>
          <cell r="J396">
            <v>1.3815658358740395</v>
          </cell>
          <cell r="K396">
            <v>2.8340137250400366</v>
          </cell>
          <cell r="L396">
            <v>3.3693802159977966</v>
          </cell>
          <cell r="M396">
            <v>3.3693802159977966</v>
          </cell>
          <cell r="N396">
            <v>5.1102352504377491</v>
          </cell>
          <cell r="O396">
            <v>5.1102352504377491</v>
          </cell>
          <cell r="P396">
            <v>5.1102352504377491</v>
          </cell>
          <cell r="Q396">
            <v>5.1102352504377491</v>
          </cell>
          <cell r="R396">
            <v>6.7626106896137497</v>
          </cell>
          <cell r="S396">
            <v>6.7626106896137497</v>
          </cell>
          <cell r="T396">
            <v>6.7626106896137497</v>
          </cell>
          <cell r="U396">
            <v>6.7626106896137497</v>
          </cell>
          <cell r="V396">
            <v>6.7626106896137497</v>
          </cell>
          <cell r="W396">
            <v>8.004650323121199</v>
          </cell>
          <cell r="X396">
            <v>8.004650323121199</v>
          </cell>
          <cell r="Y396">
            <v>10.362390040478669</v>
          </cell>
          <cell r="Z396">
            <v>10.362390040478669</v>
          </cell>
          <cell r="AA396">
            <v>11.651376304557814</v>
          </cell>
          <cell r="AB396">
            <v>12.693915302029726</v>
          </cell>
          <cell r="AC396">
            <v>12.693915302029726</v>
          </cell>
          <cell r="AD396">
            <v>14.146370915595213</v>
          </cell>
          <cell r="AE396">
            <v>14.146370915595213</v>
          </cell>
          <cell r="AF396">
            <v>14.278280125267425</v>
          </cell>
          <cell r="AG396">
            <v>14.278280125267425</v>
          </cell>
          <cell r="AH396">
            <v>14.278280125267425</v>
          </cell>
          <cell r="AI396">
            <v>14.278280125267425</v>
          </cell>
          <cell r="AJ396">
            <v>14.278280125267425</v>
          </cell>
          <cell r="AK396">
            <v>19.487358137968631</v>
          </cell>
          <cell r="AL396">
            <v>21.896692834968633</v>
          </cell>
          <cell r="AM396">
            <v>21.896692834968633</v>
          </cell>
          <cell r="AN396">
            <v>21.925170241455405</v>
          </cell>
          <cell r="AO396">
            <v>21.925170241455405</v>
          </cell>
          <cell r="AP396">
            <v>22.02720567568598</v>
          </cell>
          <cell r="AQ396">
            <v>22.02720567568598</v>
          </cell>
          <cell r="AR396">
            <v>22.02720567568598</v>
          </cell>
          <cell r="AS396">
            <v>22.02720567568598</v>
          </cell>
          <cell r="AT396">
            <v>22.057230697164186</v>
          </cell>
          <cell r="AU396">
            <v>22.256600422798563</v>
          </cell>
          <cell r="AV396">
            <v>22.330122881776376</v>
          </cell>
          <cell r="AW396">
            <v>27.490031481776377</v>
          </cell>
          <cell r="AX396">
            <v>27.725009407511351</v>
          </cell>
          <cell r="AY396">
            <v>27.725009407511351</v>
          </cell>
          <cell r="AZ396">
            <v>29.103072006678723</v>
          </cell>
          <cell r="BA396">
            <v>0</v>
          </cell>
          <cell r="BB396">
            <v>2.6838671518518558</v>
          </cell>
          <cell r="BC396">
            <v>3.6661363689618369</v>
          </cell>
          <cell r="BD396">
            <v>9.5727741570356297</v>
          </cell>
          <cell r="BE396">
            <v>15.330705751313248</v>
          </cell>
          <cell r="BF396">
            <v>31.253483429162571</v>
          </cell>
        </row>
        <row r="397">
          <cell r="A397" t="str">
            <v>Existing Buildings</v>
          </cell>
          <cell r="B397" t="str">
            <v>Existing Buildings</v>
          </cell>
          <cell r="E397">
            <v>6.502626900000001</v>
          </cell>
          <cell r="F397">
            <v>6.502626900000001</v>
          </cell>
          <cell r="G397">
            <v>6.502626900000001</v>
          </cell>
          <cell r="H397">
            <v>6.502626900000001</v>
          </cell>
          <cell r="I397">
            <v>6.502626900000001</v>
          </cell>
          <cell r="J397">
            <v>6.502626900000001</v>
          </cell>
          <cell r="K397">
            <v>6.502626900000001</v>
          </cell>
          <cell r="L397">
            <v>6.502626900000001</v>
          </cell>
          <cell r="M397">
            <v>6.502626900000001</v>
          </cell>
          <cell r="N397">
            <v>6.8047980000000008</v>
          </cell>
          <cell r="O397">
            <v>6.8047980000000008</v>
          </cell>
          <cell r="P397">
            <v>6.8047980000000008</v>
          </cell>
          <cell r="Q397">
            <v>6.8456267880000015</v>
          </cell>
          <cell r="R397">
            <v>6.886700548728002</v>
          </cell>
          <cell r="S397">
            <v>6.9280207520203696</v>
          </cell>
          <cell r="T397">
            <v>6.9695888765324918</v>
          </cell>
          <cell r="U397">
            <v>7.0114064097916868</v>
          </cell>
          <cell r="V397">
            <v>7.0534748482504366</v>
          </cell>
          <cell r="W397">
            <v>7.0957956973399394</v>
          </cell>
          <cell r="X397">
            <v>7.1383704715239791</v>
          </cell>
          <cell r="Y397">
            <v>7.181200694353123</v>
          </cell>
          <cell r="Z397">
            <v>7.2242878985192425</v>
          </cell>
          <cell r="AA397">
            <v>7.2676336259103573</v>
          </cell>
          <cell r="AB397">
            <v>7.3112394276658197</v>
          </cell>
          <cell r="AC397">
            <v>7.3551068642318143</v>
          </cell>
          <cell r="AD397">
            <v>7.3992375054172062</v>
          </cell>
          <cell r="AE397">
            <v>7.4436329304497084</v>
          </cell>
          <cell r="AF397">
            <v>7.4882947280324066</v>
          </cell>
          <cell r="AG397">
            <v>7.5332244964006012</v>
          </cell>
          <cell r="AH397">
            <v>7.5784238433790048</v>
          </cell>
          <cell r="AI397">
            <v>7.6238943864392779</v>
          </cell>
          <cell r="AJ397">
            <v>7.6696377527579136</v>
          </cell>
          <cell r="AK397">
            <v>7.7156555792744612</v>
          </cell>
          <cell r="AL397">
            <v>7.7619495127501086</v>
          </cell>
          <cell r="AM397">
            <v>7.8085212098266101</v>
          </cell>
          <cell r="AN397">
            <v>7.8553723370855693</v>
          </cell>
          <cell r="AO397">
            <v>7.8573361801698418</v>
          </cell>
          <cell r="AP397">
            <v>7.8593005142148851</v>
          </cell>
          <cell r="AQ397">
            <v>7.86126533934344</v>
          </cell>
          <cell r="AR397">
            <v>7.8632306556782749</v>
          </cell>
          <cell r="AS397">
            <v>7.8651964633421949</v>
          </cell>
          <cell r="AT397">
            <v>7.8671627624580305</v>
          </cell>
          <cell r="AU397">
            <v>7.869129553148646</v>
          </cell>
          <cell r="AV397">
            <v>7.8710968355369335</v>
          </cell>
          <cell r="AW397">
            <v>7.8730646097458186</v>
          </cell>
          <cell r="AX397">
            <v>7.8750328758982562</v>
          </cell>
          <cell r="AY397">
            <v>7.8770016341172324</v>
          </cell>
          <cell r="AZ397">
            <v>7.8789708845257618</v>
          </cell>
          <cell r="BA397">
            <v>0</v>
          </cell>
          <cell r="BB397">
            <v>19.507880700000001</v>
          </cell>
          <cell r="BC397">
            <v>19.507880700000001</v>
          </cell>
          <cell r="BD397">
            <v>19.507880700000001</v>
          </cell>
          <cell r="BE397">
            <v>20.414394000000001</v>
          </cell>
          <cell r="BF397">
            <v>78.938036100000005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5">
          <cell r="C25">
            <v>23.793000000000006</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Old"/>
      <sheetName val="#REF"/>
      <sheetName val="Operating Statistics"/>
      <sheetName val="Introduction"/>
      <sheetName val="Financials"/>
      <sheetName val="Financials(O)"/>
      <sheetName val="Cover"/>
      <sheetName val="PL"/>
      <sheetName val="70% stake"/>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flow for int"/>
      <sheetName val="CosntCostdata"/>
      <sheetName val="Const cost"/>
      <sheetName val="Rental PAT"/>
      <sheetName val="BU_Quarterly (3)"/>
      <sheetName val="Detailed-FY 08-09 (2)"/>
      <sheetName val="Cashflow"/>
      <sheetName val="Detail P&amp;L"/>
      <sheetName val="Qwisepatfinal"/>
      <sheetName val="Qwisepatfinal Scen2"/>
      <sheetName val="fitout margin"/>
      <sheetName val="FrontsheetNew"/>
      <sheetName val="Final Cashflow"/>
      <sheetName val="Qwisecashflow"/>
      <sheetName val="Inputsheet"/>
      <sheetName val="Inputsheet qwise"/>
      <sheetName val="Security"/>
      <sheetName val="7.5%"/>
      <sheetName val="Corporate Debts"/>
      <sheetName val="Land Repfund"/>
      <sheetName val="Clearing house"/>
      <sheetName val="Land Payables"/>
      <sheetName val="LRD"/>
      <sheetName val="LRD Computation"/>
      <sheetName val="Debtpaymentschedule"/>
      <sheetName val="Assumption Sheet"/>
      <sheetName val="Sale rate"/>
      <sheetName val="Overheads"/>
      <sheetName val="Sale data"/>
      <sheetName val="Construction data"/>
      <sheetName val="Con schedule"/>
      <sheetName val="POCM"/>
      <sheetName val="Sales value"/>
      <sheetName val="Cost"/>
      <sheetName val="Master"/>
      <sheetName val="Phasedates"/>
      <sheetName val="Existing buildings"/>
      <sheetName val="Other incomes"/>
      <sheetName val="Other incomes12onwar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6">
          <cell r="A46" t="str">
            <v>Bhubaneswar 1</v>
          </cell>
          <cell r="B46" t="str">
            <v>Bhubaneswar</v>
          </cell>
          <cell r="D46" t="str">
            <v>SEZ</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0.27100000000000002</v>
          </cell>
          <cell r="T46">
            <v>0.27100000000000002</v>
          </cell>
          <cell r="U46">
            <v>0.27100000000000002</v>
          </cell>
          <cell r="V46">
            <v>0.27100000000000002</v>
          </cell>
          <cell r="W46">
            <v>0.27100000000000002</v>
          </cell>
          <cell r="X46">
            <v>0.27100000000000002</v>
          </cell>
          <cell r="Y46">
            <v>0.27100000000000002</v>
          </cell>
          <cell r="Z46">
            <v>0.27100000000000002</v>
          </cell>
          <cell r="AA46">
            <v>0.27100000000000002</v>
          </cell>
          <cell r="AB46">
            <v>0.27100000000000002</v>
          </cell>
          <cell r="AC46">
            <v>0.27100000000000002</v>
          </cell>
          <cell r="AD46">
            <v>0.27100000000000002</v>
          </cell>
          <cell r="AE46">
            <v>0.54200000000000004</v>
          </cell>
          <cell r="AF46">
            <v>0.54200000000000004</v>
          </cell>
          <cell r="AG46">
            <v>0.54200000000000004</v>
          </cell>
          <cell r="AH46">
            <v>0.54200000000000004</v>
          </cell>
          <cell r="AI46">
            <v>0.54200000000000004</v>
          </cell>
          <cell r="AJ46">
            <v>0.54200000000000004</v>
          </cell>
          <cell r="AK46">
            <v>0.54200000000000004</v>
          </cell>
          <cell r="AL46">
            <v>0.54200000000000004</v>
          </cell>
          <cell r="AM46">
            <v>0.54200000000000004</v>
          </cell>
          <cell r="AN46">
            <v>0.54200000000000004</v>
          </cell>
          <cell r="AO46">
            <v>0.54200000000000004</v>
          </cell>
          <cell r="AP46">
            <v>0.54200000000000004</v>
          </cell>
          <cell r="AQ46">
            <v>0.81300000000000006</v>
          </cell>
          <cell r="AR46">
            <v>0.81300000000000006</v>
          </cell>
          <cell r="AS46">
            <v>0.81300000000000006</v>
          </cell>
          <cell r="AT46">
            <v>0.81300000000000006</v>
          </cell>
          <cell r="AU46">
            <v>0.81300000000000006</v>
          </cell>
          <cell r="AV46">
            <v>0.81300000000000006</v>
          </cell>
          <cell r="AW46">
            <v>0.81300000000000006</v>
          </cell>
          <cell r="AX46">
            <v>0.81300000000000006</v>
          </cell>
          <cell r="AY46">
            <v>0.81300000000000006</v>
          </cell>
          <cell r="AZ46">
            <v>0.81300000000000006</v>
          </cell>
          <cell r="BA46" t="str">
            <v>Lease</v>
          </cell>
          <cell r="BB46">
            <v>0</v>
          </cell>
          <cell r="BC46">
            <v>0</v>
          </cell>
          <cell r="BD46">
            <v>0</v>
          </cell>
          <cell r="BE46">
            <v>0</v>
          </cell>
          <cell r="BF46">
            <v>0</v>
          </cell>
        </row>
        <row r="47">
          <cell r="A47" t="str">
            <v>Kolkata 1</v>
          </cell>
          <cell r="B47" t="str">
            <v>Kolkata</v>
          </cell>
          <cell r="D47" t="str">
            <v>SEZ</v>
          </cell>
          <cell r="E47">
            <v>0</v>
          </cell>
          <cell r="F47">
            <v>0</v>
          </cell>
          <cell r="G47">
            <v>0</v>
          </cell>
          <cell r="H47">
            <v>0</v>
          </cell>
          <cell r="I47">
            <v>0</v>
          </cell>
          <cell r="J47">
            <v>0</v>
          </cell>
          <cell r="K47">
            <v>2.1680000000000001</v>
          </cell>
          <cell r="L47">
            <v>2.1680000000000001</v>
          </cell>
          <cell r="M47">
            <v>2.1680000000000001</v>
          </cell>
          <cell r="N47">
            <v>2.1680000000000001</v>
          </cell>
          <cell r="O47">
            <v>2.1680000000000001</v>
          </cell>
          <cell r="P47">
            <v>2.1680000000000001</v>
          </cell>
          <cell r="Q47">
            <v>2.1680000000000001</v>
          </cell>
          <cell r="R47">
            <v>2.1680000000000001</v>
          </cell>
          <cell r="S47">
            <v>2.1680000000000001</v>
          </cell>
          <cell r="T47">
            <v>2.1680000000000001</v>
          </cell>
          <cell r="U47">
            <v>2.1680000000000001</v>
          </cell>
          <cell r="V47">
            <v>2.1680000000000001</v>
          </cell>
          <cell r="W47">
            <v>6.5473600000000003</v>
          </cell>
          <cell r="X47">
            <v>6.5473600000000003</v>
          </cell>
          <cell r="Y47">
            <v>6.5473600000000003</v>
          </cell>
          <cell r="Z47">
            <v>6.5473600000000003</v>
          </cell>
          <cell r="AA47">
            <v>6.5473600000000003</v>
          </cell>
          <cell r="AB47">
            <v>6.5473600000000003</v>
          </cell>
          <cell r="AC47">
            <v>6.5473600000000003</v>
          </cell>
          <cell r="AD47">
            <v>6.5473600000000003</v>
          </cell>
          <cell r="AE47">
            <v>6.5473600000000003</v>
          </cell>
          <cell r="AF47">
            <v>6.5473600000000003</v>
          </cell>
          <cell r="AG47">
            <v>6.5473600000000003</v>
          </cell>
          <cell r="AH47">
            <v>6.5473600000000003</v>
          </cell>
          <cell r="AI47">
            <v>6.5473600000000003</v>
          </cell>
          <cell r="AJ47">
            <v>6.5473600000000003</v>
          </cell>
          <cell r="AK47">
            <v>6.5473600000000003</v>
          </cell>
          <cell r="AL47">
            <v>6.5473600000000003</v>
          </cell>
          <cell r="AM47">
            <v>6.5473600000000003</v>
          </cell>
          <cell r="AN47">
            <v>8.7153600000000004</v>
          </cell>
          <cell r="AO47">
            <v>8.7153600000000004</v>
          </cell>
          <cell r="AP47">
            <v>8.7153600000000004</v>
          </cell>
          <cell r="AQ47">
            <v>8.7153600000000004</v>
          </cell>
          <cell r="AR47">
            <v>8.7153600000000004</v>
          </cell>
          <cell r="AS47">
            <v>8.7153600000000004</v>
          </cell>
          <cell r="AT47">
            <v>8.7153600000000004</v>
          </cell>
          <cell r="AU47">
            <v>9.040560000000001</v>
          </cell>
          <cell r="AV47">
            <v>9.040560000000001</v>
          </cell>
          <cell r="AW47">
            <v>9.040560000000001</v>
          </cell>
          <cell r="AX47">
            <v>9.040560000000001</v>
          </cell>
          <cell r="AY47">
            <v>9.040560000000001</v>
          </cell>
          <cell r="AZ47">
            <v>10.34136</v>
          </cell>
          <cell r="BA47" t="str">
            <v>Lease</v>
          </cell>
          <cell r="BB47">
            <v>0</v>
          </cell>
          <cell r="BC47">
            <v>0</v>
          </cell>
          <cell r="BD47">
            <v>6.5040000000000004</v>
          </cell>
          <cell r="BE47">
            <v>6.5040000000000004</v>
          </cell>
          <cell r="BF47">
            <v>13.008000000000001</v>
          </cell>
        </row>
        <row r="48">
          <cell r="A48" t="str">
            <v>East Zone</v>
          </cell>
          <cell r="E48">
            <v>0</v>
          </cell>
          <cell r="F48">
            <v>0</v>
          </cell>
          <cell r="G48">
            <v>0</v>
          </cell>
          <cell r="H48">
            <v>0</v>
          </cell>
          <cell r="I48">
            <v>0</v>
          </cell>
          <cell r="J48">
            <v>0</v>
          </cell>
          <cell r="K48">
            <v>2.1680000000000001</v>
          </cell>
          <cell r="L48">
            <v>2.1680000000000001</v>
          </cell>
          <cell r="M48">
            <v>2.1680000000000001</v>
          </cell>
          <cell r="N48">
            <v>2.1680000000000001</v>
          </cell>
          <cell r="O48">
            <v>2.1680000000000001</v>
          </cell>
          <cell r="P48">
            <v>2.1680000000000001</v>
          </cell>
          <cell r="Q48">
            <v>2.1680000000000001</v>
          </cell>
          <cell r="R48">
            <v>2.1680000000000001</v>
          </cell>
          <cell r="S48">
            <v>2.4390000000000001</v>
          </cell>
          <cell r="T48">
            <v>2.4390000000000001</v>
          </cell>
          <cell r="U48">
            <v>2.4390000000000001</v>
          </cell>
          <cell r="V48">
            <v>2.4390000000000001</v>
          </cell>
          <cell r="W48">
            <v>6.8183600000000002</v>
          </cell>
          <cell r="X48">
            <v>6.8183600000000002</v>
          </cell>
          <cell r="Y48">
            <v>6.8183600000000002</v>
          </cell>
          <cell r="Z48">
            <v>6.8183600000000002</v>
          </cell>
          <cell r="AA48">
            <v>6.8183600000000002</v>
          </cell>
          <cell r="AB48">
            <v>6.8183600000000002</v>
          </cell>
          <cell r="AC48">
            <v>6.8183600000000002</v>
          </cell>
          <cell r="AD48">
            <v>6.8183600000000002</v>
          </cell>
          <cell r="AE48">
            <v>7.0893600000000001</v>
          </cell>
          <cell r="AF48">
            <v>7.0893600000000001</v>
          </cell>
          <cell r="AG48">
            <v>7.0893600000000001</v>
          </cell>
          <cell r="AH48">
            <v>7.0893600000000001</v>
          </cell>
          <cell r="AI48">
            <v>7.0893600000000001</v>
          </cell>
          <cell r="AJ48">
            <v>7.0893600000000001</v>
          </cell>
          <cell r="AK48">
            <v>7.0893600000000001</v>
          </cell>
          <cell r="AL48">
            <v>7.0893600000000001</v>
          </cell>
          <cell r="AM48">
            <v>7.0893600000000001</v>
          </cell>
          <cell r="AN48">
            <v>9.2573600000000003</v>
          </cell>
          <cell r="AO48">
            <v>9.2573600000000003</v>
          </cell>
          <cell r="AP48">
            <v>9.2573600000000003</v>
          </cell>
          <cell r="AQ48">
            <v>9.5283600000000011</v>
          </cell>
          <cell r="AR48">
            <v>9.5283600000000011</v>
          </cell>
          <cell r="AS48">
            <v>9.5283600000000011</v>
          </cell>
          <cell r="AT48">
            <v>9.5283600000000011</v>
          </cell>
          <cell r="AU48">
            <v>9.8535600000000017</v>
          </cell>
          <cell r="AV48">
            <v>9.8535600000000017</v>
          </cell>
          <cell r="AW48">
            <v>9.8535600000000017</v>
          </cell>
          <cell r="AX48">
            <v>9.8535600000000017</v>
          </cell>
          <cell r="AY48">
            <v>9.8535600000000017</v>
          </cell>
          <cell r="AZ48">
            <v>11.15436</v>
          </cell>
          <cell r="BA48">
            <v>0</v>
          </cell>
          <cell r="BB48">
            <v>0</v>
          </cell>
          <cell r="BC48">
            <v>0</v>
          </cell>
          <cell r="BD48">
            <v>6.5040000000000004</v>
          </cell>
          <cell r="BE48">
            <v>6.5040000000000004</v>
          </cell>
          <cell r="BF48">
            <v>13.008000000000001</v>
          </cell>
        </row>
        <row r="49">
          <cell r="A49" t="str">
            <v>Gandhinagar 1</v>
          </cell>
          <cell r="B49" t="str">
            <v>Gandhinagar</v>
          </cell>
          <cell r="D49" t="str">
            <v>SEZ</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0.54200000000000004</v>
          </cell>
          <cell r="U49">
            <v>0.54200000000000004</v>
          </cell>
          <cell r="V49">
            <v>0.54200000000000004</v>
          </cell>
          <cell r="W49">
            <v>0.54200000000000004</v>
          </cell>
          <cell r="X49">
            <v>0.54200000000000004</v>
          </cell>
          <cell r="Y49">
            <v>0.54200000000000004</v>
          </cell>
          <cell r="Z49">
            <v>0.54200000000000004</v>
          </cell>
          <cell r="AA49">
            <v>0.54200000000000004</v>
          </cell>
          <cell r="AB49">
            <v>0.54200000000000004</v>
          </cell>
          <cell r="AC49">
            <v>0.54200000000000004</v>
          </cell>
          <cell r="AD49">
            <v>0.54200000000000004</v>
          </cell>
          <cell r="AE49">
            <v>0.54200000000000004</v>
          </cell>
          <cell r="AF49">
            <v>0.54200000000000004</v>
          </cell>
          <cell r="AG49">
            <v>0.54200000000000004</v>
          </cell>
          <cell r="AH49">
            <v>0.54200000000000004</v>
          </cell>
          <cell r="AI49">
            <v>0.54200000000000004</v>
          </cell>
          <cell r="AJ49">
            <v>0.54200000000000004</v>
          </cell>
          <cell r="AK49">
            <v>0.54200000000000004</v>
          </cell>
          <cell r="AL49">
            <v>0.54200000000000004</v>
          </cell>
          <cell r="AM49">
            <v>0.54200000000000004</v>
          </cell>
          <cell r="AN49">
            <v>0.54200000000000004</v>
          </cell>
          <cell r="AO49">
            <v>1.0840000000000001</v>
          </cell>
          <cell r="AP49">
            <v>1.0840000000000001</v>
          </cell>
          <cell r="AQ49">
            <v>1.0840000000000001</v>
          </cell>
          <cell r="AR49">
            <v>1.0840000000000001</v>
          </cell>
          <cell r="AS49">
            <v>1.0840000000000001</v>
          </cell>
          <cell r="AT49">
            <v>1.0840000000000001</v>
          </cell>
          <cell r="AU49">
            <v>1.0840000000000001</v>
          </cell>
          <cell r="AV49">
            <v>1.0840000000000001</v>
          </cell>
          <cell r="AW49">
            <v>1.0840000000000001</v>
          </cell>
          <cell r="AX49">
            <v>1.0840000000000001</v>
          </cell>
          <cell r="AY49">
            <v>1.0840000000000001</v>
          </cell>
          <cell r="AZ49">
            <v>1.0840000000000001</v>
          </cell>
          <cell r="BA49" t="str">
            <v>Lease</v>
          </cell>
          <cell r="BB49">
            <v>0</v>
          </cell>
          <cell r="BC49">
            <v>0</v>
          </cell>
          <cell r="BD49">
            <v>0</v>
          </cell>
          <cell r="BE49">
            <v>0</v>
          </cell>
          <cell r="BF49">
            <v>0</v>
          </cell>
        </row>
        <row r="50">
          <cell r="A50" t="str">
            <v>Nagpur 1</v>
          </cell>
          <cell r="B50" t="str">
            <v>Nagpur</v>
          </cell>
          <cell r="D50" t="str">
            <v>SEZ</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0.27100000000000002</v>
          </cell>
          <cell r="V50">
            <v>0.27100000000000002</v>
          </cell>
          <cell r="W50">
            <v>0.27100000000000002</v>
          </cell>
          <cell r="X50">
            <v>0.27100000000000002</v>
          </cell>
          <cell r="Y50">
            <v>0.27100000000000002</v>
          </cell>
          <cell r="Z50">
            <v>0.27100000000000002</v>
          </cell>
          <cell r="AA50">
            <v>0.27100000000000002</v>
          </cell>
          <cell r="AB50">
            <v>0.27100000000000002</v>
          </cell>
          <cell r="AC50">
            <v>0.27100000000000002</v>
          </cell>
          <cell r="AD50">
            <v>0.27100000000000002</v>
          </cell>
          <cell r="AE50">
            <v>0.27100000000000002</v>
          </cell>
          <cell r="AF50">
            <v>0.27100000000000002</v>
          </cell>
          <cell r="AG50">
            <v>0.54200000000000004</v>
          </cell>
          <cell r="AH50">
            <v>0.54200000000000004</v>
          </cell>
          <cell r="AI50">
            <v>0.54200000000000004</v>
          </cell>
          <cell r="AJ50">
            <v>0.54200000000000004</v>
          </cell>
          <cell r="AK50">
            <v>0.54200000000000004</v>
          </cell>
          <cell r="AL50">
            <v>0.54200000000000004</v>
          </cell>
          <cell r="AM50">
            <v>0.54200000000000004</v>
          </cell>
          <cell r="AN50">
            <v>0.54200000000000004</v>
          </cell>
          <cell r="AO50">
            <v>0.54200000000000004</v>
          </cell>
          <cell r="AP50">
            <v>0.54200000000000004</v>
          </cell>
          <cell r="AQ50">
            <v>0.54200000000000004</v>
          </cell>
          <cell r="AR50">
            <v>0.54200000000000004</v>
          </cell>
          <cell r="AS50">
            <v>0.81300000000000006</v>
          </cell>
          <cell r="AT50">
            <v>0.81300000000000006</v>
          </cell>
          <cell r="AU50">
            <v>0.81300000000000006</v>
          </cell>
          <cell r="AV50">
            <v>0.81300000000000006</v>
          </cell>
          <cell r="AW50">
            <v>0.81300000000000006</v>
          </cell>
          <cell r="AX50">
            <v>0.81300000000000006</v>
          </cell>
          <cell r="AY50">
            <v>0.81300000000000006</v>
          </cell>
          <cell r="AZ50">
            <v>0.81300000000000006</v>
          </cell>
          <cell r="BA50" t="str">
            <v>Lease</v>
          </cell>
          <cell r="BB50">
            <v>0</v>
          </cell>
          <cell r="BC50">
            <v>0</v>
          </cell>
          <cell r="BD50">
            <v>0</v>
          </cell>
          <cell r="BE50">
            <v>0</v>
          </cell>
          <cell r="BF50">
            <v>0</v>
          </cell>
        </row>
        <row r="51">
          <cell r="A51" t="str">
            <v>Pune 1</v>
          </cell>
          <cell r="B51" t="str">
            <v>Pune</v>
          </cell>
          <cell r="D51" t="str">
            <v>SEZ</v>
          </cell>
          <cell r="E51">
            <v>0</v>
          </cell>
          <cell r="F51">
            <v>0</v>
          </cell>
          <cell r="G51">
            <v>0</v>
          </cell>
          <cell r="H51">
            <v>1.9901502771600001</v>
          </cell>
          <cell r="I51">
            <v>1.9901502771600001</v>
          </cell>
          <cell r="J51">
            <v>1.9901502771600001</v>
          </cell>
          <cell r="K51">
            <v>1.9901502771600001</v>
          </cell>
          <cell r="L51">
            <v>1.9901502771600001</v>
          </cell>
          <cell r="M51">
            <v>1.9901502771600001</v>
          </cell>
          <cell r="N51">
            <v>1.9901502771600001</v>
          </cell>
          <cell r="O51">
            <v>1.9901502771600001</v>
          </cell>
          <cell r="P51">
            <v>1.9901502771600001</v>
          </cell>
          <cell r="Q51">
            <v>1.9901502771600001</v>
          </cell>
          <cell r="R51">
            <v>1.9901502771600001</v>
          </cell>
          <cell r="S51">
            <v>3.2612681024400008</v>
          </cell>
          <cell r="T51">
            <v>3.2612681024400008</v>
          </cell>
          <cell r="U51">
            <v>4.6908115629600005</v>
          </cell>
          <cell r="V51">
            <v>4.6908115629600005</v>
          </cell>
          <cell r="W51">
            <v>4.6908115629600005</v>
          </cell>
          <cell r="X51">
            <v>4.6908115629600005</v>
          </cell>
          <cell r="Y51">
            <v>6.3249938551200007</v>
          </cell>
          <cell r="Z51">
            <v>6.3249938551200007</v>
          </cell>
          <cell r="AA51">
            <v>8.0220574696800018</v>
          </cell>
          <cell r="AB51">
            <v>8.0220574696800018</v>
          </cell>
          <cell r="AC51">
            <v>8.0220574696800018</v>
          </cell>
          <cell r="AD51">
            <v>8.0220574696800018</v>
          </cell>
          <cell r="AE51">
            <v>8.0220574696800018</v>
          </cell>
          <cell r="AF51">
            <v>8.0220574696800018</v>
          </cell>
          <cell r="AG51">
            <v>8.0220574696800018</v>
          </cell>
          <cell r="AH51">
            <v>8.0220574696800018</v>
          </cell>
          <cell r="AI51">
            <v>8.0220574696800018</v>
          </cell>
          <cell r="AJ51">
            <v>8.0220574696800018</v>
          </cell>
          <cell r="AK51">
            <v>8.0220574696800018</v>
          </cell>
          <cell r="AL51">
            <v>8.0220574696800018</v>
          </cell>
          <cell r="AM51">
            <v>8.0220574696800018</v>
          </cell>
          <cell r="AN51">
            <v>8.0220574696800018</v>
          </cell>
          <cell r="AO51">
            <v>8.0220574696800018</v>
          </cell>
          <cell r="AP51">
            <v>8.0220574696800018</v>
          </cell>
          <cell r="AQ51">
            <v>8.0220574696800018</v>
          </cell>
          <cell r="AR51">
            <v>8.3205800112540018</v>
          </cell>
          <cell r="AS51">
            <v>8.3205800112540018</v>
          </cell>
          <cell r="AT51">
            <v>8.3205800112540018</v>
          </cell>
          <cell r="AU51">
            <v>8.3205800112540018</v>
          </cell>
          <cell r="AV51">
            <v>8.3205800112540018</v>
          </cell>
          <cell r="AW51">
            <v>8.3205800112540018</v>
          </cell>
          <cell r="AX51">
            <v>8.3205800112540018</v>
          </cell>
          <cell r="AY51">
            <v>8.3205800112540018</v>
          </cell>
          <cell r="AZ51">
            <v>8.3205800112540018</v>
          </cell>
          <cell r="BA51" t="str">
            <v>Lease</v>
          </cell>
          <cell r="BB51">
            <v>0</v>
          </cell>
          <cell r="BC51">
            <v>5.9704508314800009</v>
          </cell>
          <cell r="BD51">
            <v>5.9704508314800009</v>
          </cell>
          <cell r="BE51">
            <v>5.9704508314800009</v>
          </cell>
          <cell r="BF51">
            <v>17.911352494440003</v>
          </cell>
        </row>
        <row r="52">
          <cell r="A52" t="str">
            <v>Lohegaon  1</v>
          </cell>
          <cell r="B52" t="str">
            <v>Pune</v>
          </cell>
          <cell r="D52" t="str">
            <v>SEZ</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t="str">
            <v>Lease</v>
          </cell>
          <cell r="BB52">
            <v>0</v>
          </cell>
          <cell r="BC52">
            <v>0</v>
          </cell>
          <cell r="BD52">
            <v>0</v>
          </cell>
          <cell r="BE52">
            <v>0</v>
          </cell>
          <cell r="BF52">
            <v>0</v>
          </cell>
        </row>
        <row r="53">
          <cell r="A53" t="str">
            <v>Tathewade 1</v>
          </cell>
          <cell r="B53" t="str">
            <v>Pune</v>
          </cell>
          <cell r="D53" t="str">
            <v>SEZ</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t="str">
            <v>Lease</v>
          </cell>
          <cell r="BB53">
            <v>0</v>
          </cell>
          <cell r="BC53">
            <v>0</v>
          </cell>
          <cell r="BD53">
            <v>0</v>
          </cell>
          <cell r="BE53">
            <v>0</v>
          </cell>
          <cell r="BF53">
            <v>0</v>
          </cell>
        </row>
        <row r="54">
          <cell r="A54" t="str">
            <v>Muland 1</v>
          </cell>
          <cell r="B54" t="str">
            <v>Mumbai</v>
          </cell>
          <cell r="D54" t="str">
            <v>SEZ</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1.9121999999999999</v>
          </cell>
          <cell r="AV54">
            <v>1.9121999999999999</v>
          </cell>
          <cell r="AW54">
            <v>1.9121999999999999</v>
          </cell>
          <cell r="AX54">
            <v>1.9121999999999999</v>
          </cell>
          <cell r="AY54">
            <v>1.9121999999999999</v>
          </cell>
          <cell r="AZ54">
            <v>1.9121999999999999</v>
          </cell>
          <cell r="BA54" t="str">
            <v>Lease</v>
          </cell>
          <cell r="BB54">
            <v>0</v>
          </cell>
          <cell r="BC54">
            <v>0</v>
          </cell>
          <cell r="BD54">
            <v>0</v>
          </cell>
          <cell r="BE54">
            <v>0</v>
          </cell>
          <cell r="BF54">
            <v>0</v>
          </cell>
        </row>
        <row r="55">
          <cell r="A55" t="str">
            <v>NTC 1</v>
          </cell>
          <cell r="B55" t="str">
            <v>Mumbai</v>
          </cell>
          <cell r="D55" t="str">
            <v>Non SEZ</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29.412044999999999</v>
          </cell>
          <cell r="Z55">
            <v>29.412044999999999</v>
          </cell>
          <cell r="AA55">
            <v>29.412044999999999</v>
          </cell>
          <cell r="AB55">
            <v>29.412044999999999</v>
          </cell>
          <cell r="AC55">
            <v>29.412044999999999</v>
          </cell>
          <cell r="AD55">
            <v>29.412044999999999</v>
          </cell>
          <cell r="AE55">
            <v>29.412044999999999</v>
          </cell>
          <cell r="AF55">
            <v>29.412044999999999</v>
          </cell>
          <cell r="AG55">
            <v>29.412044999999999</v>
          </cell>
          <cell r="AH55">
            <v>29.412044999999999</v>
          </cell>
          <cell r="AI55">
            <v>29.412044999999999</v>
          </cell>
          <cell r="AJ55">
            <v>29.412044999999999</v>
          </cell>
          <cell r="AK55">
            <v>29.412044999999999</v>
          </cell>
          <cell r="AL55">
            <v>29.412044999999999</v>
          </cell>
          <cell r="AM55">
            <v>29.412044999999999</v>
          </cell>
          <cell r="AN55">
            <v>29.412044999999999</v>
          </cell>
          <cell r="AO55">
            <v>29.412044999999999</v>
          </cell>
          <cell r="AP55">
            <v>29.412044999999999</v>
          </cell>
          <cell r="AQ55">
            <v>29.412044999999999</v>
          </cell>
          <cell r="AR55">
            <v>29.412044999999999</v>
          </cell>
          <cell r="AS55">
            <v>29.412044999999999</v>
          </cell>
          <cell r="AT55">
            <v>29.412044999999999</v>
          </cell>
          <cell r="AU55">
            <v>29.412044999999999</v>
          </cell>
          <cell r="AV55">
            <v>29.412044999999999</v>
          </cell>
          <cell r="AW55">
            <v>29.412044999999999</v>
          </cell>
          <cell r="AX55">
            <v>29.412044999999999</v>
          </cell>
          <cell r="AY55">
            <v>29.412044999999999</v>
          </cell>
          <cell r="AZ55">
            <v>29.412044999999999</v>
          </cell>
          <cell r="BA55" t="str">
            <v>Lease</v>
          </cell>
          <cell r="BB55">
            <v>0</v>
          </cell>
          <cell r="BC55">
            <v>0</v>
          </cell>
          <cell r="BD55">
            <v>0</v>
          </cell>
          <cell r="BE55">
            <v>0</v>
          </cell>
          <cell r="BF55">
            <v>0</v>
          </cell>
        </row>
        <row r="56">
          <cell r="A56" t="str">
            <v>West Zone</v>
          </cell>
          <cell r="E56">
            <v>0</v>
          </cell>
          <cell r="F56">
            <v>0</v>
          </cell>
          <cell r="G56">
            <v>0</v>
          </cell>
          <cell r="H56">
            <v>1.9901502771600001</v>
          </cell>
          <cell r="I56">
            <v>1.9901502771600001</v>
          </cell>
          <cell r="J56">
            <v>1.9901502771600001</v>
          </cell>
          <cell r="K56">
            <v>1.9901502771600001</v>
          </cell>
          <cell r="L56">
            <v>1.9901502771600001</v>
          </cell>
          <cell r="M56">
            <v>1.9901502771600001</v>
          </cell>
          <cell r="N56">
            <v>1.9901502771600001</v>
          </cell>
          <cell r="O56">
            <v>1.9901502771600001</v>
          </cell>
          <cell r="P56">
            <v>1.9901502771600001</v>
          </cell>
          <cell r="Q56">
            <v>1.9901502771600001</v>
          </cell>
          <cell r="R56">
            <v>1.9901502771600001</v>
          </cell>
          <cell r="S56">
            <v>3.2612681024400008</v>
          </cell>
          <cell r="T56">
            <v>3.8032681024400006</v>
          </cell>
          <cell r="U56">
            <v>5.5038115629600002</v>
          </cell>
          <cell r="V56">
            <v>5.5038115629600002</v>
          </cell>
          <cell r="W56">
            <v>5.5038115629600002</v>
          </cell>
          <cell r="X56">
            <v>5.5038115629600002</v>
          </cell>
          <cell r="Y56">
            <v>36.55003885512</v>
          </cell>
          <cell r="Z56">
            <v>36.55003885512</v>
          </cell>
          <cell r="AA56">
            <v>38.247102469680001</v>
          </cell>
          <cell r="AB56">
            <v>38.247102469680001</v>
          </cell>
          <cell r="AC56">
            <v>38.247102469680001</v>
          </cell>
          <cell r="AD56">
            <v>38.247102469680001</v>
          </cell>
          <cell r="AE56">
            <v>38.247102469680001</v>
          </cell>
          <cell r="AF56">
            <v>38.247102469680001</v>
          </cell>
          <cell r="AG56">
            <v>38.518102469680002</v>
          </cell>
          <cell r="AH56">
            <v>38.518102469680002</v>
          </cell>
          <cell r="AI56">
            <v>38.518102469680002</v>
          </cell>
          <cell r="AJ56">
            <v>38.518102469680002</v>
          </cell>
          <cell r="AK56">
            <v>38.518102469680002</v>
          </cell>
          <cell r="AL56">
            <v>38.518102469680002</v>
          </cell>
          <cell r="AM56">
            <v>38.518102469680002</v>
          </cell>
          <cell r="AN56">
            <v>38.518102469680002</v>
          </cell>
          <cell r="AO56">
            <v>39.060102469680004</v>
          </cell>
          <cell r="AP56">
            <v>39.060102469680004</v>
          </cell>
          <cell r="AQ56">
            <v>39.060102469680004</v>
          </cell>
          <cell r="AR56">
            <v>39.358625011253999</v>
          </cell>
          <cell r="AS56">
            <v>39.629625011253999</v>
          </cell>
          <cell r="AT56">
            <v>39.629625011253999</v>
          </cell>
          <cell r="AU56">
            <v>41.541825011254005</v>
          </cell>
          <cell r="AV56">
            <v>41.541825011254005</v>
          </cell>
          <cell r="AW56">
            <v>41.541825011254005</v>
          </cell>
          <cell r="AX56">
            <v>41.541825011254005</v>
          </cell>
          <cell r="AY56">
            <v>41.541825011254005</v>
          </cell>
          <cell r="AZ56">
            <v>41.541825011254005</v>
          </cell>
          <cell r="BA56" t="str">
            <v>Lease</v>
          </cell>
          <cell r="BB56">
            <v>0</v>
          </cell>
          <cell r="BC56">
            <v>5.9704508314800009</v>
          </cell>
          <cell r="BD56">
            <v>5.9704508314800009</v>
          </cell>
          <cell r="BE56">
            <v>5.9704508314800009</v>
          </cell>
          <cell r="BF56">
            <v>17.911352494440003</v>
          </cell>
        </row>
        <row r="57">
          <cell r="A57" t="str">
            <v>Chennai 1A,AB,AC</v>
          </cell>
          <cell r="B57" t="str">
            <v>Chennai</v>
          </cell>
          <cell r="D57" t="str">
            <v>SEZ</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t="str">
            <v>Sale</v>
          </cell>
          <cell r="BB57">
            <v>0</v>
          </cell>
          <cell r="BC57">
            <v>0</v>
          </cell>
          <cell r="BD57">
            <v>0</v>
          </cell>
          <cell r="BE57">
            <v>0</v>
          </cell>
          <cell r="BF57">
            <v>0</v>
          </cell>
        </row>
        <row r="58">
          <cell r="A58" t="str">
            <v>Chennai 5,7,10</v>
          </cell>
          <cell r="B58" t="str">
            <v>Chennai</v>
          </cell>
          <cell r="D58" t="str">
            <v>SEZ</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t="str">
            <v>Sale</v>
          </cell>
          <cell r="BB58">
            <v>0</v>
          </cell>
          <cell r="BC58">
            <v>0</v>
          </cell>
          <cell r="BD58">
            <v>0</v>
          </cell>
          <cell r="BE58">
            <v>0</v>
          </cell>
          <cell r="BF58">
            <v>0</v>
          </cell>
        </row>
        <row r="59">
          <cell r="A59" t="str">
            <v>Chennai 3,4,6.9A,9B</v>
          </cell>
          <cell r="B59" t="str">
            <v>Chennai</v>
          </cell>
          <cell r="D59" t="str">
            <v>SEZ</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t="str">
            <v>Sale</v>
          </cell>
          <cell r="BB59">
            <v>0</v>
          </cell>
          <cell r="BC59">
            <v>0</v>
          </cell>
          <cell r="BD59">
            <v>0</v>
          </cell>
          <cell r="BE59">
            <v>0</v>
          </cell>
          <cell r="BF59">
            <v>0</v>
          </cell>
        </row>
        <row r="60">
          <cell r="A60" t="str">
            <v>Chennai 8</v>
          </cell>
          <cell r="B60" t="str">
            <v>Chennai</v>
          </cell>
          <cell r="D60" t="str">
            <v>SEZ</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t="str">
            <v>Sale</v>
          </cell>
          <cell r="BB60">
            <v>0</v>
          </cell>
          <cell r="BC60">
            <v>0</v>
          </cell>
          <cell r="BD60">
            <v>0</v>
          </cell>
          <cell r="BE60">
            <v>0</v>
          </cell>
          <cell r="BF60">
            <v>0</v>
          </cell>
        </row>
        <row r="61">
          <cell r="A61" t="str">
            <v>Tidal Park 1</v>
          </cell>
          <cell r="B61" t="str">
            <v>Tidal Park</v>
          </cell>
          <cell r="D61" t="str">
            <v>SEZ</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4.7808019919999998</v>
          </cell>
          <cell r="AS61">
            <v>4.7808019919999998</v>
          </cell>
          <cell r="AT61">
            <v>4.7808019919999998</v>
          </cell>
          <cell r="AU61">
            <v>4.7808019919999998</v>
          </cell>
          <cell r="AV61">
            <v>4.7808019919999998</v>
          </cell>
          <cell r="AW61">
            <v>4.7808019919999998</v>
          </cell>
          <cell r="AX61">
            <v>4.7808019919999998</v>
          </cell>
          <cell r="AY61">
            <v>4.7808019919999998</v>
          </cell>
          <cell r="AZ61">
            <v>4.7808019919999998</v>
          </cell>
          <cell r="BA61" t="str">
            <v>Lease</v>
          </cell>
          <cell r="BB61">
            <v>0</v>
          </cell>
          <cell r="BC61">
            <v>0</v>
          </cell>
          <cell r="BD61">
            <v>0</v>
          </cell>
          <cell r="BE61">
            <v>0</v>
          </cell>
          <cell r="BF61">
            <v>0</v>
          </cell>
        </row>
        <row r="62">
          <cell r="A62" t="str">
            <v>Kokapet 1</v>
          </cell>
          <cell r="B62" t="str">
            <v>Rai Durg</v>
          </cell>
          <cell r="D62" t="str">
            <v>SEZ</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t="str">
            <v>Lease</v>
          </cell>
          <cell r="BB62">
            <v>0</v>
          </cell>
          <cell r="BC62">
            <v>0</v>
          </cell>
          <cell r="BD62">
            <v>0</v>
          </cell>
          <cell r="BE62">
            <v>0</v>
          </cell>
          <cell r="BF62">
            <v>0</v>
          </cell>
        </row>
        <row r="63">
          <cell r="A63" t="str">
            <v>Hyderabad 2</v>
          </cell>
          <cell r="B63" t="str">
            <v>Hyderabad</v>
          </cell>
          <cell r="D63" t="str">
            <v>SEZ</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t="str">
            <v>Sale</v>
          </cell>
          <cell r="BB63">
            <v>0</v>
          </cell>
          <cell r="BC63">
            <v>0</v>
          </cell>
          <cell r="BD63">
            <v>0</v>
          </cell>
          <cell r="BE63">
            <v>0</v>
          </cell>
          <cell r="BF63">
            <v>0</v>
          </cell>
        </row>
        <row r="64">
          <cell r="A64" t="str">
            <v>Hyderabad 1,3</v>
          </cell>
          <cell r="B64" t="str">
            <v>Hyderabad</v>
          </cell>
          <cell r="D64" t="str">
            <v>SEZ</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t="str">
            <v>Sale</v>
          </cell>
          <cell r="BB64">
            <v>0</v>
          </cell>
          <cell r="BC64">
            <v>0</v>
          </cell>
          <cell r="BD64">
            <v>0</v>
          </cell>
          <cell r="BE64">
            <v>0</v>
          </cell>
          <cell r="BF64">
            <v>0</v>
          </cell>
        </row>
        <row r="66">
          <cell r="A66" t="str">
            <v>South Zone</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4.7808019919999998</v>
          </cell>
          <cell r="AS66">
            <v>4.7808019919999998</v>
          </cell>
          <cell r="AT66">
            <v>4.7808019919999998</v>
          </cell>
          <cell r="AU66">
            <v>4.7808019919999998</v>
          </cell>
          <cell r="AV66">
            <v>4.7808019919999998</v>
          </cell>
          <cell r="AW66">
            <v>4.7808019919999998</v>
          </cell>
          <cell r="AX66">
            <v>4.7808019919999998</v>
          </cell>
          <cell r="AY66">
            <v>4.7808019919999998</v>
          </cell>
          <cell r="AZ66">
            <v>4.7808019919999998</v>
          </cell>
          <cell r="BA66">
            <v>0</v>
          </cell>
          <cell r="BB66">
            <v>0</v>
          </cell>
          <cell r="BC66">
            <v>0</v>
          </cell>
          <cell r="BD66">
            <v>0</v>
          </cell>
          <cell r="BE66">
            <v>0</v>
          </cell>
          <cell r="BF66">
            <v>0</v>
          </cell>
        </row>
        <row r="67">
          <cell r="A67" t="str">
            <v>Commercial offices 1</v>
          </cell>
          <cell r="B67" t="str">
            <v>Gurgaon</v>
          </cell>
          <cell r="D67" t="str">
            <v>Non SEZ</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4.1829999999999998</v>
          </cell>
          <cell r="AX67">
            <v>4.1829999999999998</v>
          </cell>
          <cell r="AY67">
            <v>4.1829999999999998</v>
          </cell>
          <cell r="AZ67">
            <v>4.1829999999999998</v>
          </cell>
          <cell r="BA67" t="str">
            <v>Lease</v>
          </cell>
          <cell r="BB67">
            <v>0</v>
          </cell>
          <cell r="BC67">
            <v>0</v>
          </cell>
          <cell r="BD67">
            <v>0</v>
          </cell>
          <cell r="BE67">
            <v>0</v>
          </cell>
          <cell r="BF67">
            <v>0</v>
          </cell>
        </row>
        <row r="68">
          <cell r="A68" t="str">
            <v>Gurgaon W block,Bulding 14</v>
          </cell>
          <cell r="B68" t="str">
            <v>Gurgaon</v>
          </cell>
          <cell r="D68" t="str">
            <v>SEZ</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t="str">
            <v>Sale</v>
          </cell>
          <cell r="BB68">
            <v>0</v>
          </cell>
          <cell r="BC68">
            <v>0</v>
          </cell>
          <cell r="BD68">
            <v>0</v>
          </cell>
          <cell r="BE68">
            <v>0</v>
          </cell>
          <cell r="BF68">
            <v>0</v>
          </cell>
        </row>
        <row r="69">
          <cell r="A69" t="str">
            <v>Gurgaon Non Sez</v>
          </cell>
          <cell r="B69" t="str">
            <v>Gurgaon</v>
          </cell>
          <cell r="D69" t="str">
            <v>Non SEZ</v>
          </cell>
          <cell r="E69">
            <v>0</v>
          </cell>
          <cell r="F69">
            <v>2.858976288</v>
          </cell>
          <cell r="G69">
            <v>2.858976288</v>
          </cell>
          <cell r="H69">
            <v>2.858976288</v>
          </cell>
          <cell r="I69">
            <v>2.858976288</v>
          </cell>
          <cell r="J69">
            <v>2.858976288</v>
          </cell>
          <cell r="K69">
            <v>8.4165716599999989</v>
          </cell>
          <cell r="L69">
            <v>10.476630191999998</v>
          </cell>
          <cell r="M69">
            <v>10.476630191999998</v>
          </cell>
          <cell r="N69">
            <v>16.217103951999999</v>
          </cell>
          <cell r="O69">
            <v>16.217103951999999</v>
          </cell>
          <cell r="P69">
            <v>16.217103951999999</v>
          </cell>
          <cell r="Q69">
            <v>16.217103951999999</v>
          </cell>
          <cell r="R69">
            <v>22.766345951999998</v>
          </cell>
          <cell r="S69">
            <v>22.766345951999998</v>
          </cell>
          <cell r="T69">
            <v>22.766345951999998</v>
          </cell>
          <cell r="U69">
            <v>22.766345951999998</v>
          </cell>
          <cell r="V69">
            <v>22.766345951999998</v>
          </cell>
          <cell r="W69">
            <v>27.702451951999997</v>
          </cell>
          <cell r="X69">
            <v>27.702451951999997</v>
          </cell>
          <cell r="Y69">
            <v>36.950999021333331</v>
          </cell>
          <cell r="Z69">
            <v>36.950999021333331</v>
          </cell>
          <cell r="AA69">
            <v>42.074068021333332</v>
          </cell>
          <cell r="AB69">
            <v>46.257984266666668</v>
          </cell>
          <cell r="AC69">
            <v>46.257984266666668</v>
          </cell>
          <cell r="AD69">
            <v>52.091054752000005</v>
          </cell>
          <cell r="AE69">
            <v>52.091054752000005</v>
          </cell>
          <cell r="AF69">
            <v>52.611374752000003</v>
          </cell>
          <cell r="AG69">
            <v>52.611374752000003</v>
          </cell>
          <cell r="AH69">
            <v>52.611374752000003</v>
          </cell>
          <cell r="AI69">
            <v>52.611374752000003</v>
          </cell>
          <cell r="AJ69">
            <v>52.611374752000003</v>
          </cell>
          <cell r="AK69">
            <v>73.642888034000009</v>
          </cell>
          <cell r="AL69">
            <v>83.20328803400001</v>
          </cell>
          <cell r="AM69">
            <v>83.20328803400001</v>
          </cell>
          <cell r="AN69">
            <v>83.20328803400001</v>
          </cell>
          <cell r="AO69">
            <v>83.20328803400001</v>
          </cell>
          <cell r="AP69">
            <v>83.632134477200012</v>
          </cell>
          <cell r="AQ69">
            <v>83.632134477200012</v>
          </cell>
          <cell r="AR69">
            <v>83.632134477200012</v>
          </cell>
          <cell r="AS69">
            <v>83.632134477200012</v>
          </cell>
          <cell r="AT69">
            <v>83.632134477200012</v>
          </cell>
          <cell r="AU69">
            <v>84.465773783000017</v>
          </cell>
          <cell r="AV69">
            <v>84.774782562800013</v>
          </cell>
          <cell r="AW69">
            <v>101.50678256280001</v>
          </cell>
          <cell r="AX69">
            <v>102.36785362680001</v>
          </cell>
          <cell r="AY69">
            <v>102.36785362680001</v>
          </cell>
          <cell r="AZ69">
            <v>102.36785362680001</v>
          </cell>
          <cell r="BA69" t="str">
            <v>Lease</v>
          </cell>
          <cell r="BB69">
            <v>5.7179525760000001</v>
          </cell>
          <cell r="BC69">
            <v>8.5769288639999992</v>
          </cell>
          <cell r="BD69">
            <v>29.369832043999995</v>
          </cell>
          <cell r="BE69">
            <v>48.651311855999992</v>
          </cell>
          <cell r="BF69">
            <v>92.316025339999982</v>
          </cell>
        </row>
        <row r="70">
          <cell r="A70" t="str">
            <v>Gurgaon Cyber 5-9,15,16</v>
          </cell>
          <cell r="B70" t="str">
            <v>Gurgaon</v>
          </cell>
          <cell r="D70" t="str">
            <v>SEZ</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t="str">
            <v>Sale</v>
          </cell>
          <cell r="BB70">
            <v>0</v>
          </cell>
          <cell r="BC70">
            <v>0</v>
          </cell>
          <cell r="BD70">
            <v>0</v>
          </cell>
          <cell r="BE70">
            <v>0</v>
          </cell>
          <cell r="BF70">
            <v>0</v>
          </cell>
        </row>
        <row r="71">
          <cell r="A71" t="str">
            <v>Gurgaon 1</v>
          </cell>
          <cell r="B71" t="str">
            <v>Gurgaon Non Sez</v>
          </cell>
          <cell r="D71" t="str">
            <v>Non SEZ</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t="str">
            <v>Lease</v>
          </cell>
          <cell r="BB71">
            <v>0</v>
          </cell>
          <cell r="BC71">
            <v>0</v>
          </cell>
          <cell r="BD71">
            <v>0</v>
          </cell>
          <cell r="BE71">
            <v>0</v>
          </cell>
          <cell r="BF71">
            <v>0</v>
          </cell>
        </row>
        <row r="72">
          <cell r="A72" t="str">
            <v>Noida, CSC 1</v>
          </cell>
          <cell r="B72" t="str">
            <v>Noida, CSC</v>
          </cell>
          <cell r="D72" t="str">
            <v>Non SEZ</v>
          </cell>
          <cell r="E72">
            <v>1.443233827</v>
          </cell>
          <cell r="F72">
            <v>1.443233827</v>
          </cell>
          <cell r="G72">
            <v>1.443233827</v>
          </cell>
          <cell r="H72">
            <v>1.443233827</v>
          </cell>
          <cell r="I72">
            <v>1.443233827</v>
          </cell>
          <cell r="J72">
            <v>2.2845182797999999</v>
          </cell>
          <cell r="K72">
            <v>2.3131520686</v>
          </cell>
          <cell r="L72">
            <v>2.3131520686</v>
          </cell>
          <cell r="M72">
            <v>2.3131520686</v>
          </cell>
          <cell r="N72">
            <v>3.1566294912999999</v>
          </cell>
          <cell r="O72">
            <v>3.1566294912999999</v>
          </cell>
          <cell r="P72">
            <v>3.1566294912999999</v>
          </cell>
          <cell r="Q72">
            <v>3.1566294912999999</v>
          </cell>
          <cell r="R72">
            <v>3.1566294912999999</v>
          </cell>
          <cell r="S72">
            <v>3.1566294912999999</v>
          </cell>
          <cell r="T72">
            <v>3.1566294912999999</v>
          </cell>
          <cell r="U72">
            <v>3.1566294912999999</v>
          </cell>
          <cell r="V72">
            <v>3.1566294912999999</v>
          </cell>
          <cell r="W72">
            <v>3.1566294912999999</v>
          </cell>
          <cell r="X72">
            <v>3.1566294912999999</v>
          </cell>
          <cell r="Y72">
            <v>3.1566294912999999</v>
          </cell>
          <cell r="Z72">
            <v>3.1566294912999999</v>
          </cell>
          <cell r="AA72">
            <v>3.1566294912999999</v>
          </cell>
          <cell r="AB72">
            <v>3.1566294912999999</v>
          </cell>
          <cell r="AC72">
            <v>3.1566294912999999</v>
          </cell>
          <cell r="AD72">
            <v>3.1566294912999999</v>
          </cell>
          <cell r="AE72">
            <v>3.1566294912999999</v>
          </cell>
          <cell r="AF72">
            <v>3.1566294912999999</v>
          </cell>
          <cell r="AG72">
            <v>3.1566294912999999</v>
          </cell>
          <cell r="AH72">
            <v>3.1566294912999999</v>
          </cell>
          <cell r="AI72">
            <v>3.1566294912999999</v>
          </cell>
          <cell r="AJ72">
            <v>3.1566294912999999</v>
          </cell>
          <cell r="AK72">
            <v>3.2534263945149999</v>
          </cell>
          <cell r="AL72">
            <v>3.2534263945149999</v>
          </cell>
          <cell r="AM72">
            <v>3.2534263945149999</v>
          </cell>
          <cell r="AN72">
            <v>3.3731145653499999</v>
          </cell>
          <cell r="AO72">
            <v>3.3731145653499999</v>
          </cell>
          <cell r="AP72">
            <v>3.3731145653499999</v>
          </cell>
          <cell r="AQ72">
            <v>3.3731145653499999</v>
          </cell>
          <cell r="AR72">
            <v>3.3731145653499999</v>
          </cell>
          <cell r="AS72">
            <v>3.3731145653499999</v>
          </cell>
          <cell r="AT72">
            <v>3.4993072332699997</v>
          </cell>
          <cell r="AU72">
            <v>3.5036023015899995</v>
          </cell>
          <cell r="AV72">
            <v>3.5036023015899995</v>
          </cell>
          <cell r="AW72">
            <v>3.5036023015899995</v>
          </cell>
          <cell r="AX72">
            <v>3.6301239149949995</v>
          </cell>
          <cell r="AY72">
            <v>3.6301239149949995</v>
          </cell>
          <cell r="AZ72">
            <v>3.6301239149949995</v>
          </cell>
          <cell r="BA72" t="str">
            <v>Lease</v>
          </cell>
          <cell r="BB72">
            <v>4.3297014809999999</v>
          </cell>
          <cell r="BC72">
            <v>5.1709859337999999</v>
          </cell>
          <cell r="BD72">
            <v>6.9394562058</v>
          </cell>
          <cell r="BE72">
            <v>9.4698884738999993</v>
          </cell>
          <cell r="BF72">
            <v>25.9100320945</v>
          </cell>
        </row>
        <row r="73">
          <cell r="A73" t="str">
            <v>Noida, Sector 143 1</v>
          </cell>
          <cell r="B73" t="str">
            <v>Noida, Sector 143</v>
          </cell>
          <cell r="D73" t="str">
            <v>SEZ</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1.7075</v>
          </cell>
          <cell r="AL73">
            <v>1.7075</v>
          </cell>
          <cell r="AM73">
            <v>1.7075</v>
          </cell>
          <cell r="AN73">
            <v>1.7075</v>
          </cell>
          <cell r="AO73">
            <v>1.7075</v>
          </cell>
          <cell r="AP73">
            <v>1.7075</v>
          </cell>
          <cell r="AQ73">
            <v>1.7075</v>
          </cell>
          <cell r="AR73">
            <v>1.7075</v>
          </cell>
          <cell r="AS73">
            <v>1.7075</v>
          </cell>
          <cell r="AT73">
            <v>1.7075</v>
          </cell>
          <cell r="AU73">
            <v>1.7075</v>
          </cell>
          <cell r="AV73">
            <v>1.7075</v>
          </cell>
          <cell r="AW73">
            <v>3.415</v>
          </cell>
          <cell r="AX73">
            <v>3.415</v>
          </cell>
          <cell r="AY73">
            <v>3.415</v>
          </cell>
          <cell r="AZ73">
            <v>3.415</v>
          </cell>
          <cell r="BA73" t="str">
            <v>Lease</v>
          </cell>
          <cell r="BB73">
            <v>0</v>
          </cell>
          <cell r="BC73">
            <v>0</v>
          </cell>
          <cell r="BD73">
            <v>0</v>
          </cell>
          <cell r="BE73">
            <v>0</v>
          </cell>
          <cell r="BF73">
            <v>0</v>
          </cell>
        </row>
        <row r="74">
          <cell r="A74" t="str">
            <v>Silokhera A1A2A3,B1,B2,B3</v>
          </cell>
          <cell r="B74" t="str">
            <v>Silokhera</v>
          </cell>
          <cell r="D74" t="str">
            <v>SEZ</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t="str">
            <v>Sale</v>
          </cell>
          <cell r="BB74">
            <v>0</v>
          </cell>
          <cell r="BC74">
            <v>0</v>
          </cell>
          <cell r="BD74">
            <v>0</v>
          </cell>
          <cell r="BE74">
            <v>0</v>
          </cell>
          <cell r="BF74">
            <v>0</v>
          </cell>
        </row>
        <row r="75">
          <cell r="A75" t="str">
            <v>Sonepat 1</v>
          </cell>
          <cell r="B75" t="str">
            <v>Sonepat</v>
          </cell>
          <cell r="D75" t="str">
            <v>SEZ</v>
          </cell>
          <cell r="E75">
            <v>0</v>
          </cell>
          <cell r="F75">
            <v>0</v>
          </cell>
          <cell r="G75">
            <v>0</v>
          </cell>
          <cell r="H75">
            <v>0</v>
          </cell>
          <cell r="I75">
            <v>0</v>
          </cell>
          <cell r="J75">
            <v>0</v>
          </cell>
          <cell r="K75">
            <v>0</v>
          </cell>
          <cell r="L75">
            <v>0</v>
          </cell>
          <cell r="M75">
            <v>0</v>
          </cell>
          <cell r="N75">
            <v>0</v>
          </cell>
          <cell r="O75">
            <v>0</v>
          </cell>
          <cell r="P75">
            <v>0</v>
          </cell>
          <cell r="Q75">
            <v>0</v>
          </cell>
          <cell r="R75">
            <v>0.54200000000000004</v>
          </cell>
          <cell r="S75">
            <v>0.54200000000000004</v>
          </cell>
          <cell r="T75">
            <v>0.54200000000000004</v>
          </cell>
          <cell r="U75">
            <v>0.54200000000000004</v>
          </cell>
          <cell r="V75">
            <v>0.54200000000000004</v>
          </cell>
          <cell r="W75">
            <v>0.54200000000000004</v>
          </cell>
          <cell r="X75">
            <v>0.54200000000000004</v>
          </cell>
          <cell r="Y75">
            <v>0.54200000000000004</v>
          </cell>
          <cell r="Z75">
            <v>0.54200000000000004</v>
          </cell>
          <cell r="AA75">
            <v>0.54200000000000004</v>
          </cell>
          <cell r="AB75">
            <v>0.54200000000000004</v>
          </cell>
          <cell r="AC75">
            <v>0.54200000000000004</v>
          </cell>
          <cell r="AD75">
            <v>0.54200000000000004</v>
          </cell>
          <cell r="AE75">
            <v>0.54200000000000004</v>
          </cell>
          <cell r="AF75">
            <v>0.54200000000000004</v>
          </cell>
          <cell r="AG75">
            <v>0.54200000000000004</v>
          </cell>
          <cell r="AH75">
            <v>0.54200000000000004</v>
          </cell>
          <cell r="AI75">
            <v>0.54200000000000004</v>
          </cell>
          <cell r="AJ75">
            <v>0.54200000000000004</v>
          </cell>
          <cell r="AK75">
            <v>0.54200000000000004</v>
          </cell>
          <cell r="AL75">
            <v>0.54200000000000004</v>
          </cell>
          <cell r="AM75">
            <v>0.54200000000000004</v>
          </cell>
          <cell r="AN75">
            <v>0.54200000000000004</v>
          </cell>
          <cell r="AO75">
            <v>1.0840000000000001</v>
          </cell>
          <cell r="AP75">
            <v>1.0840000000000001</v>
          </cell>
          <cell r="AQ75">
            <v>1.0840000000000001</v>
          </cell>
          <cell r="AR75">
            <v>1.0840000000000001</v>
          </cell>
          <cell r="AS75">
            <v>1.0840000000000001</v>
          </cell>
          <cell r="AT75">
            <v>1.0840000000000001</v>
          </cell>
          <cell r="AU75">
            <v>1.0840000000000001</v>
          </cell>
          <cell r="AV75">
            <v>1.0840000000000001</v>
          </cell>
          <cell r="AW75">
            <v>1.0840000000000001</v>
          </cell>
          <cell r="AX75">
            <v>1.0840000000000001</v>
          </cell>
          <cell r="AY75">
            <v>1.0840000000000001</v>
          </cell>
          <cell r="AZ75">
            <v>1.0840000000000001</v>
          </cell>
          <cell r="BA75" t="str">
            <v>Lease</v>
          </cell>
          <cell r="BB75">
            <v>0</v>
          </cell>
          <cell r="BC75">
            <v>0</v>
          </cell>
          <cell r="BD75">
            <v>0</v>
          </cell>
          <cell r="BE75">
            <v>0</v>
          </cell>
          <cell r="BF75">
            <v>0</v>
          </cell>
        </row>
        <row r="76">
          <cell r="A76" t="str">
            <v>Silokhera C1,C2,D,E1</v>
          </cell>
          <cell r="B76" t="str">
            <v>Silokhera</v>
          </cell>
          <cell r="D76" t="str">
            <v>SEZ</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t="str">
            <v>Sale</v>
          </cell>
          <cell r="BB76">
            <v>0</v>
          </cell>
          <cell r="BC76">
            <v>0</v>
          </cell>
          <cell r="BD76">
            <v>0</v>
          </cell>
          <cell r="BE76">
            <v>0</v>
          </cell>
          <cell r="BF76">
            <v>0</v>
          </cell>
        </row>
        <row r="77">
          <cell r="A77" t="str">
            <v>Silokhera E2,F1,F2</v>
          </cell>
          <cell r="B77" t="str">
            <v>Silokhera</v>
          </cell>
          <cell r="D77" t="str">
            <v>SEZ</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t="str">
            <v>Sale</v>
          </cell>
          <cell r="BB77">
            <v>0</v>
          </cell>
          <cell r="BC77">
            <v>0</v>
          </cell>
          <cell r="BD77">
            <v>0</v>
          </cell>
          <cell r="BE77">
            <v>0</v>
          </cell>
          <cell r="BF77">
            <v>0</v>
          </cell>
        </row>
        <row r="78">
          <cell r="A78" t="str">
            <v>Silokhera 7 Acre</v>
          </cell>
          <cell r="B78" t="str">
            <v>Silokhera 7 Acre</v>
          </cell>
          <cell r="D78" t="str">
            <v>Non SEZ</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5.4339328149999995</v>
          </cell>
          <cell r="BA78" t="str">
            <v>Lease</v>
          </cell>
          <cell r="BB78">
            <v>0</v>
          </cell>
          <cell r="BC78">
            <v>0</v>
          </cell>
          <cell r="BD78">
            <v>0</v>
          </cell>
          <cell r="BE78">
            <v>0</v>
          </cell>
          <cell r="BF78">
            <v>0</v>
          </cell>
        </row>
        <row r="79">
          <cell r="A79" t="str">
            <v>Manesar 1</v>
          </cell>
          <cell r="B79" t="str">
            <v>Gurgaon</v>
          </cell>
          <cell r="D79" t="str">
            <v>SEZ</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t="str">
            <v>Lease</v>
          </cell>
          <cell r="BB79">
            <v>0</v>
          </cell>
          <cell r="BC79">
            <v>0</v>
          </cell>
          <cell r="BD79">
            <v>0</v>
          </cell>
          <cell r="BE79">
            <v>0</v>
          </cell>
          <cell r="BF79">
            <v>0</v>
          </cell>
        </row>
        <row r="80">
          <cell r="A80" t="str">
            <v>Delhi 1</v>
          </cell>
          <cell r="B80" t="str">
            <v>Delhi</v>
          </cell>
          <cell r="D80" t="str">
            <v>SEZ</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4.5529999999999999</v>
          </cell>
          <cell r="AE80">
            <v>4.5529999999999999</v>
          </cell>
          <cell r="AF80">
            <v>4.5529999999999999</v>
          </cell>
          <cell r="AG80">
            <v>4.5529999999999999</v>
          </cell>
          <cell r="AH80">
            <v>4.5529999999999999</v>
          </cell>
          <cell r="AI80">
            <v>4.5529999999999999</v>
          </cell>
          <cell r="AJ80">
            <v>4.5529999999999999</v>
          </cell>
          <cell r="AK80">
            <v>4.5529999999999999</v>
          </cell>
          <cell r="AL80">
            <v>4.5529999999999999</v>
          </cell>
          <cell r="AM80">
            <v>13.658999999999999</v>
          </cell>
          <cell r="AN80">
            <v>13.658999999999999</v>
          </cell>
          <cell r="AO80">
            <v>13.658999999999999</v>
          </cell>
          <cell r="AP80">
            <v>13.658999999999999</v>
          </cell>
          <cell r="AQ80">
            <v>13.658999999999999</v>
          </cell>
          <cell r="AR80">
            <v>13.658999999999999</v>
          </cell>
          <cell r="AS80">
            <v>13.658999999999999</v>
          </cell>
          <cell r="AT80">
            <v>13.658999999999999</v>
          </cell>
          <cell r="AU80">
            <v>13.658999999999999</v>
          </cell>
          <cell r="AV80">
            <v>13.658999999999999</v>
          </cell>
          <cell r="AW80">
            <v>13.658999999999999</v>
          </cell>
          <cell r="AX80">
            <v>13.658999999999999</v>
          </cell>
          <cell r="AY80">
            <v>20.852739999999997</v>
          </cell>
          <cell r="AZ80">
            <v>20.852739999999997</v>
          </cell>
          <cell r="BA80" t="str">
            <v>Lease</v>
          </cell>
          <cell r="BB80">
            <v>0</v>
          </cell>
          <cell r="BC80">
            <v>0</v>
          </cell>
          <cell r="BD80">
            <v>0</v>
          </cell>
          <cell r="BE80">
            <v>0</v>
          </cell>
          <cell r="BF80">
            <v>0</v>
          </cell>
        </row>
        <row r="81">
          <cell r="A81">
            <v>0</v>
          </cell>
          <cell r="B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row>
        <row r="82">
          <cell r="A82" t="str">
            <v>North Zone</v>
          </cell>
          <cell r="E82">
            <v>1.443233827</v>
          </cell>
          <cell r="F82">
            <v>4.3022101150000003</v>
          </cell>
          <cell r="G82">
            <v>4.3022101150000003</v>
          </cell>
          <cell r="H82">
            <v>4.3022101150000003</v>
          </cell>
          <cell r="I82">
            <v>4.3022101150000003</v>
          </cell>
          <cell r="J82">
            <v>5.1434945677999995</v>
          </cell>
          <cell r="K82">
            <v>10.7297237286</v>
          </cell>
          <cell r="L82">
            <v>12.789782260599999</v>
          </cell>
          <cell r="M82">
            <v>12.789782260599999</v>
          </cell>
          <cell r="N82">
            <v>19.373733443299997</v>
          </cell>
          <cell r="O82">
            <v>19.373733443299997</v>
          </cell>
          <cell r="P82">
            <v>19.373733443299997</v>
          </cell>
          <cell r="Q82">
            <v>19.373733443299997</v>
          </cell>
          <cell r="R82">
            <v>26.464975443299998</v>
          </cell>
          <cell r="S82">
            <v>26.464975443299998</v>
          </cell>
          <cell r="T82">
            <v>26.464975443299998</v>
          </cell>
          <cell r="U82">
            <v>26.464975443299998</v>
          </cell>
          <cell r="V82">
            <v>26.464975443299998</v>
          </cell>
          <cell r="W82">
            <v>31.401081443299997</v>
          </cell>
          <cell r="X82">
            <v>31.401081443299997</v>
          </cell>
          <cell r="Y82">
            <v>40.649628512633335</v>
          </cell>
          <cell r="Z82">
            <v>40.649628512633335</v>
          </cell>
          <cell r="AA82">
            <v>45.772697512633336</v>
          </cell>
          <cell r="AB82">
            <v>49.956613757966672</v>
          </cell>
          <cell r="AC82">
            <v>49.956613757966672</v>
          </cell>
          <cell r="AD82">
            <v>60.342684243300006</v>
          </cell>
          <cell r="AE82">
            <v>60.342684243300006</v>
          </cell>
          <cell r="AF82">
            <v>60.863004243300004</v>
          </cell>
          <cell r="AG82">
            <v>60.863004243300004</v>
          </cell>
          <cell r="AH82">
            <v>60.863004243300004</v>
          </cell>
          <cell r="AI82">
            <v>60.863004243300004</v>
          </cell>
          <cell r="AJ82">
            <v>60.863004243300004</v>
          </cell>
          <cell r="AK82">
            <v>83.698814428515007</v>
          </cell>
          <cell r="AL82">
            <v>93.259214428515008</v>
          </cell>
          <cell r="AM82">
            <v>102.365214428515</v>
          </cell>
          <cell r="AN82">
            <v>102.48490259934999</v>
          </cell>
          <cell r="AO82">
            <v>103.02690259935</v>
          </cell>
          <cell r="AP82">
            <v>103.45574904255</v>
          </cell>
          <cell r="AQ82">
            <v>103.45574904255</v>
          </cell>
          <cell r="AR82">
            <v>103.45574904255</v>
          </cell>
          <cell r="AS82">
            <v>103.45574904255</v>
          </cell>
          <cell r="AT82">
            <v>103.58194171047001</v>
          </cell>
          <cell r="AU82">
            <v>104.41987608459002</v>
          </cell>
          <cell r="AV82">
            <v>104.72888486439001</v>
          </cell>
          <cell r="AW82">
            <v>127.35138486439001</v>
          </cell>
          <cell r="AX82">
            <v>128.338977541795</v>
          </cell>
          <cell r="AY82">
            <v>135.53271754179502</v>
          </cell>
          <cell r="AZ82">
            <v>140.96665035679501</v>
          </cell>
          <cell r="BA82">
            <v>0</v>
          </cell>
          <cell r="BB82">
            <v>10.047654056999999</v>
          </cell>
          <cell r="BC82">
            <v>13.7479147978</v>
          </cell>
          <cell r="BD82">
            <v>36.309288249799998</v>
          </cell>
          <cell r="BE82">
            <v>58.121200329899992</v>
          </cell>
          <cell r="BF82">
            <v>118.22605743449998</v>
          </cell>
        </row>
        <row r="83">
          <cell r="A83" t="str">
            <v>Existing Buildings</v>
          </cell>
          <cell r="B83" t="str">
            <v>Existing Buildings</v>
          </cell>
          <cell r="D83" t="str">
            <v>Non SEZ</v>
          </cell>
          <cell r="E83">
            <v>27.33</v>
          </cell>
          <cell r="F83">
            <v>27.33</v>
          </cell>
          <cell r="G83">
            <v>27.33</v>
          </cell>
          <cell r="H83">
            <v>27.33</v>
          </cell>
          <cell r="I83">
            <v>27.33</v>
          </cell>
          <cell r="J83">
            <v>27.33</v>
          </cell>
          <cell r="K83">
            <v>27.33</v>
          </cell>
          <cell r="L83">
            <v>27.33</v>
          </cell>
          <cell r="M83">
            <v>27.33</v>
          </cell>
          <cell r="N83">
            <v>28.599999999999998</v>
          </cell>
          <cell r="O83">
            <v>28.599999999999998</v>
          </cell>
          <cell r="P83">
            <v>28.599999999999998</v>
          </cell>
          <cell r="Q83">
            <v>28.771599999999999</v>
          </cell>
          <cell r="R83">
            <v>28.9442296</v>
          </cell>
          <cell r="S83">
            <v>29.117894977599999</v>
          </cell>
          <cell r="T83">
            <v>29.2926023474656</v>
          </cell>
          <cell r="U83">
            <v>29.468357961550392</v>
          </cell>
          <cell r="V83">
            <v>29.645168109319695</v>
          </cell>
          <cell r="W83">
            <v>29.823039117975615</v>
          </cell>
          <cell r="X83">
            <v>30.001977352683468</v>
          </cell>
          <cell r="Y83">
            <v>30.181989216799568</v>
          </cell>
          <cell r="Z83">
            <v>30.363081152100367</v>
          </cell>
          <cell r="AA83">
            <v>30.545259639012968</v>
          </cell>
          <cell r="AB83">
            <v>30.728531196847047</v>
          </cell>
          <cell r="AC83">
            <v>30.912902384028129</v>
          </cell>
          <cell r="AD83">
            <v>31.098379798332299</v>
          </cell>
          <cell r="AE83">
            <v>31.284970077122292</v>
          </cell>
          <cell r="AF83">
            <v>31.472679897585024</v>
          </cell>
          <cell r="AG83">
            <v>31.661515976970534</v>
          </cell>
          <cell r="AH83">
            <v>31.851485072832357</v>
          </cell>
          <cell r="AI83">
            <v>32.042593983269349</v>
          </cell>
          <cell r="AJ83">
            <v>32.234849547168963</v>
          </cell>
          <cell r="AK83">
            <v>32.428258644451979</v>
          </cell>
          <cell r="AL83">
            <v>32.622828196318693</v>
          </cell>
          <cell r="AM83">
            <v>32.818565165496608</v>
          </cell>
          <cell r="AN83">
            <v>33.015476556489588</v>
          </cell>
          <cell r="AO83">
            <v>33.023730425628713</v>
          </cell>
          <cell r="AP83">
            <v>33.031986358235123</v>
          </cell>
          <cell r="AQ83">
            <v>33.040244354824686</v>
          </cell>
          <cell r="AR83">
            <v>33.048504415913392</v>
          </cell>
          <cell r="AS83">
            <v>33.056766542017371</v>
          </cell>
          <cell r="AT83">
            <v>33.065030733652875</v>
          </cell>
          <cell r="AU83">
            <v>33.073296991336292</v>
          </cell>
          <cell r="AV83">
            <v>33.081565315584129</v>
          </cell>
          <cell r="AW83">
            <v>33.089835706913028</v>
          </cell>
          <cell r="AX83">
            <v>33.098108165839761</v>
          </cell>
          <cell r="AY83">
            <v>33.106382692881226</v>
          </cell>
          <cell r="AZ83">
            <v>33.114659288554449</v>
          </cell>
          <cell r="BA83">
            <v>0</v>
          </cell>
          <cell r="BB83">
            <v>81.99</v>
          </cell>
          <cell r="BC83">
            <v>81.99</v>
          </cell>
          <cell r="BD83">
            <v>81.99</v>
          </cell>
          <cell r="BE83">
            <v>85.8</v>
          </cell>
          <cell r="BF83">
            <v>331.77</v>
          </cell>
        </row>
        <row r="124">
          <cell r="A124" t="str">
            <v>Bhubaneswar 1</v>
          </cell>
          <cell r="B124" t="str">
            <v>Bhubaneswar</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6.3E-3</v>
          </cell>
          <cell r="T124">
            <v>6.3E-3</v>
          </cell>
          <cell r="U124">
            <v>6.3E-3</v>
          </cell>
          <cell r="V124">
            <v>6.3E-3</v>
          </cell>
          <cell r="W124">
            <v>6.3E-3</v>
          </cell>
          <cell r="X124">
            <v>6.3E-3</v>
          </cell>
          <cell r="Y124">
            <v>6.3E-3</v>
          </cell>
          <cell r="Z124">
            <v>6.3E-3</v>
          </cell>
          <cell r="AA124">
            <v>6.3E-3</v>
          </cell>
          <cell r="AB124">
            <v>6.3E-3</v>
          </cell>
          <cell r="AC124">
            <v>6.3E-3</v>
          </cell>
          <cell r="AD124">
            <v>6.3E-3</v>
          </cell>
          <cell r="AE124">
            <v>1.26E-2</v>
          </cell>
          <cell r="AF124">
            <v>1.26E-2</v>
          </cell>
          <cell r="AG124">
            <v>1.26E-2</v>
          </cell>
          <cell r="AH124">
            <v>1.26E-2</v>
          </cell>
          <cell r="AI124">
            <v>1.26E-2</v>
          </cell>
          <cell r="AJ124">
            <v>1.26E-2</v>
          </cell>
          <cell r="AK124">
            <v>1.26E-2</v>
          </cell>
          <cell r="AL124">
            <v>1.26E-2</v>
          </cell>
          <cell r="AM124">
            <v>1.26E-2</v>
          </cell>
          <cell r="AN124">
            <v>1.26E-2</v>
          </cell>
          <cell r="AO124">
            <v>1.26E-2</v>
          </cell>
          <cell r="AP124">
            <v>1.26E-2</v>
          </cell>
          <cell r="AQ124">
            <v>1.89E-2</v>
          </cell>
          <cell r="AR124">
            <v>1.89E-2</v>
          </cell>
          <cell r="AS124">
            <v>1.89E-2</v>
          </cell>
          <cell r="AT124">
            <v>1.89E-2</v>
          </cell>
          <cell r="AU124">
            <v>1.89E-2</v>
          </cell>
          <cell r="AV124">
            <v>1.89E-2</v>
          </cell>
          <cell r="AW124">
            <v>1.89E-2</v>
          </cell>
          <cell r="AX124">
            <v>1.89E-2</v>
          </cell>
          <cell r="AY124">
            <v>1.89E-2</v>
          </cell>
          <cell r="AZ124">
            <v>1.89E-2</v>
          </cell>
          <cell r="BA124" t="str">
            <v>Lease</v>
          </cell>
          <cell r="BB124">
            <v>0</v>
          </cell>
          <cell r="BC124">
            <v>0</v>
          </cell>
          <cell r="BD124">
            <v>0</v>
          </cell>
          <cell r="BE124">
            <v>0</v>
          </cell>
          <cell r="BF124">
            <v>0</v>
          </cell>
        </row>
        <row r="125">
          <cell r="A125" t="str">
            <v>Kolkata 1</v>
          </cell>
          <cell r="B125" t="str">
            <v>Kolkata</v>
          </cell>
          <cell r="E125">
            <v>0</v>
          </cell>
          <cell r="F125">
            <v>0</v>
          </cell>
          <cell r="G125">
            <v>0</v>
          </cell>
          <cell r="H125">
            <v>0</v>
          </cell>
          <cell r="I125">
            <v>0</v>
          </cell>
          <cell r="J125">
            <v>0</v>
          </cell>
          <cell r="K125">
            <v>0.15</v>
          </cell>
          <cell r="L125">
            <v>0.15</v>
          </cell>
          <cell r="M125">
            <v>0.15</v>
          </cell>
          <cell r="N125">
            <v>0.15</v>
          </cell>
          <cell r="O125">
            <v>0.15</v>
          </cell>
          <cell r="P125">
            <v>0.15</v>
          </cell>
          <cell r="Q125">
            <v>0.15</v>
          </cell>
          <cell r="R125">
            <v>0.15</v>
          </cell>
          <cell r="S125">
            <v>0.15</v>
          </cell>
          <cell r="T125">
            <v>0.15</v>
          </cell>
          <cell r="U125">
            <v>0.15</v>
          </cell>
          <cell r="V125">
            <v>0.15</v>
          </cell>
          <cell r="W125">
            <v>0.49087499999999995</v>
          </cell>
          <cell r="X125">
            <v>0.49087499999999995</v>
          </cell>
          <cell r="Y125">
            <v>0.49087499999999995</v>
          </cell>
          <cell r="Z125">
            <v>0.49087499999999995</v>
          </cell>
          <cell r="AA125">
            <v>0.49087499999999995</v>
          </cell>
          <cell r="AB125">
            <v>0.49087499999999995</v>
          </cell>
          <cell r="AC125">
            <v>0.49087499999999995</v>
          </cell>
          <cell r="AD125">
            <v>0.49087499999999995</v>
          </cell>
          <cell r="AE125">
            <v>0.49087499999999995</v>
          </cell>
          <cell r="AF125">
            <v>0.49087499999999995</v>
          </cell>
          <cell r="AG125">
            <v>0.49087499999999995</v>
          </cell>
          <cell r="AH125">
            <v>0.49087499999999995</v>
          </cell>
          <cell r="AI125">
            <v>0.49087499999999995</v>
          </cell>
          <cell r="AJ125">
            <v>0.49087499999999995</v>
          </cell>
          <cell r="AK125">
            <v>0.49087499999999995</v>
          </cell>
          <cell r="AL125">
            <v>0.49087499999999995</v>
          </cell>
          <cell r="AM125">
            <v>0.49087499999999995</v>
          </cell>
          <cell r="AN125">
            <v>0.65962500000000002</v>
          </cell>
          <cell r="AO125">
            <v>0.65962500000000002</v>
          </cell>
          <cell r="AP125">
            <v>0.65962500000000002</v>
          </cell>
          <cell r="AQ125">
            <v>0.65962500000000002</v>
          </cell>
          <cell r="AR125">
            <v>0.65962500000000002</v>
          </cell>
          <cell r="AS125">
            <v>0.65962500000000002</v>
          </cell>
          <cell r="AT125">
            <v>0.65962500000000002</v>
          </cell>
          <cell r="AU125">
            <v>0.68212499999999998</v>
          </cell>
          <cell r="AV125">
            <v>0.68212499999999998</v>
          </cell>
          <cell r="AW125">
            <v>0.68212499999999998</v>
          </cell>
          <cell r="AX125">
            <v>0.68212499999999998</v>
          </cell>
          <cell r="AY125">
            <v>0.68212499999999998</v>
          </cell>
          <cell r="AZ125">
            <v>0.78337499999999993</v>
          </cell>
          <cell r="BA125" t="str">
            <v>Lease</v>
          </cell>
          <cell r="BB125">
            <v>0</v>
          </cell>
          <cell r="BC125">
            <v>0</v>
          </cell>
          <cell r="BD125">
            <v>0.44999999999999996</v>
          </cell>
          <cell r="BE125">
            <v>0.44999999999999996</v>
          </cell>
          <cell r="BF125">
            <v>0.89999999999999991</v>
          </cell>
        </row>
        <row r="126">
          <cell r="A126" t="str">
            <v>East Zone</v>
          </cell>
          <cell r="E126">
            <v>0</v>
          </cell>
          <cell r="F126">
            <v>0</v>
          </cell>
          <cell r="G126">
            <v>0</v>
          </cell>
          <cell r="H126">
            <v>0</v>
          </cell>
          <cell r="I126">
            <v>0</v>
          </cell>
          <cell r="J126">
            <v>0</v>
          </cell>
          <cell r="K126">
            <v>0.15</v>
          </cell>
          <cell r="L126">
            <v>0.15</v>
          </cell>
          <cell r="M126">
            <v>0.15</v>
          </cell>
          <cell r="N126">
            <v>0.15</v>
          </cell>
          <cell r="O126">
            <v>0.15</v>
          </cell>
          <cell r="P126">
            <v>0.15</v>
          </cell>
          <cell r="Q126">
            <v>0.15</v>
          </cell>
          <cell r="R126">
            <v>0.15</v>
          </cell>
          <cell r="S126">
            <v>0.15629999999999999</v>
          </cell>
          <cell r="T126">
            <v>0.15629999999999999</v>
          </cell>
          <cell r="U126">
            <v>0.15629999999999999</v>
          </cell>
          <cell r="V126">
            <v>0.15629999999999999</v>
          </cell>
          <cell r="W126">
            <v>0.49717499999999992</v>
          </cell>
          <cell r="X126">
            <v>0.49717499999999992</v>
          </cell>
          <cell r="Y126">
            <v>0.49717499999999992</v>
          </cell>
          <cell r="Z126">
            <v>0.49717499999999992</v>
          </cell>
          <cell r="AA126">
            <v>0.49717499999999992</v>
          </cell>
          <cell r="AB126">
            <v>0.49717499999999992</v>
          </cell>
          <cell r="AC126">
            <v>0.49717499999999992</v>
          </cell>
          <cell r="AD126">
            <v>0.49717499999999992</v>
          </cell>
          <cell r="AE126">
            <v>0.50347499999999989</v>
          </cell>
          <cell r="AF126">
            <v>0.50347499999999989</v>
          </cell>
          <cell r="AG126">
            <v>0.50347499999999989</v>
          </cell>
          <cell r="AH126">
            <v>0.50347499999999989</v>
          </cell>
          <cell r="AI126">
            <v>0.50347499999999989</v>
          </cell>
          <cell r="AJ126">
            <v>0.50347499999999989</v>
          </cell>
          <cell r="AK126">
            <v>0.50347499999999989</v>
          </cell>
          <cell r="AL126">
            <v>0.50347499999999989</v>
          </cell>
          <cell r="AM126">
            <v>0.50347499999999989</v>
          </cell>
          <cell r="AN126">
            <v>0.67222500000000007</v>
          </cell>
          <cell r="AO126">
            <v>0.67222500000000007</v>
          </cell>
          <cell r="AP126">
            <v>0.67222500000000007</v>
          </cell>
          <cell r="AQ126">
            <v>0.67852500000000004</v>
          </cell>
          <cell r="AR126">
            <v>0.67852500000000004</v>
          </cell>
          <cell r="AS126">
            <v>0.67852500000000004</v>
          </cell>
          <cell r="AT126">
            <v>0.67852500000000004</v>
          </cell>
          <cell r="AU126">
            <v>0.70102500000000001</v>
          </cell>
          <cell r="AV126">
            <v>0.70102500000000001</v>
          </cell>
          <cell r="AW126">
            <v>0.70102500000000001</v>
          </cell>
          <cell r="AX126">
            <v>0.70102500000000001</v>
          </cell>
          <cell r="AY126">
            <v>0.70102500000000001</v>
          </cell>
          <cell r="AZ126">
            <v>0.80227499999999996</v>
          </cell>
          <cell r="BA126">
            <v>0</v>
          </cell>
          <cell r="BB126">
            <v>0</v>
          </cell>
          <cell r="BC126">
            <v>0</v>
          </cell>
          <cell r="BD126">
            <v>0.44999999999999996</v>
          </cell>
          <cell r="BE126">
            <v>0.44999999999999996</v>
          </cell>
          <cell r="BF126">
            <v>0.89999999999999991</v>
          </cell>
        </row>
        <row r="127">
          <cell r="A127" t="str">
            <v>Gandhinagar 1</v>
          </cell>
          <cell r="B127" t="str">
            <v>Gandhinagar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3.0200000000000001E-2</v>
          </cell>
          <cell r="U127">
            <v>3.0200000000000001E-2</v>
          </cell>
          <cell r="V127">
            <v>3.0200000000000001E-2</v>
          </cell>
          <cell r="W127">
            <v>3.0200000000000001E-2</v>
          </cell>
          <cell r="X127">
            <v>3.0200000000000001E-2</v>
          </cell>
          <cell r="Y127">
            <v>3.0200000000000001E-2</v>
          </cell>
          <cell r="Z127">
            <v>3.0200000000000001E-2</v>
          </cell>
          <cell r="AA127">
            <v>3.0200000000000001E-2</v>
          </cell>
          <cell r="AB127">
            <v>3.0200000000000001E-2</v>
          </cell>
          <cell r="AC127">
            <v>3.0200000000000001E-2</v>
          </cell>
          <cell r="AD127">
            <v>3.0200000000000001E-2</v>
          </cell>
          <cell r="AE127">
            <v>3.0200000000000001E-2</v>
          </cell>
          <cell r="AF127">
            <v>3.0200000000000001E-2</v>
          </cell>
          <cell r="AG127">
            <v>3.0200000000000001E-2</v>
          </cell>
          <cell r="AH127">
            <v>3.0200000000000001E-2</v>
          </cell>
          <cell r="AI127">
            <v>3.0200000000000001E-2</v>
          </cell>
          <cell r="AJ127">
            <v>3.0200000000000001E-2</v>
          </cell>
          <cell r="AK127">
            <v>3.0200000000000001E-2</v>
          </cell>
          <cell r="AL127">
            <v>3.0200000000000001E-2</v>
          </cell>
          <cell r="AM127">
            <v>3.0200000000000001E-2</v>
          </cell>
          <cell r="AN127">
            <v>3.0200000000000001E-2</v>
          </cell>
          <cell r="AO127">
            <v>6.0400000000000002E-2</v>
          </cell>
          <cell r="AP127">
            <v>6.0400000000000002E-2</v>
          </cell>
          <cell r="AQ127">
            <v>6.0400000000000002E-2</v>
          </cell>
          <cell r="AR127">
            <v>6.0400000000000002E-2</v>
          </cell>
          <cell r="AS127">
            <v>6.0400000000000002E-2</v>
          </cell>
          <cell r="AT127">
            <v>6.0400000000000002E-2</v>
          </cell>
          <cell r="AU127">
            <v>6.0400000000000002E-2</v>
          </cell>
          <cell r="AV127">
            <v>6.0400000000000002E-2</v>
          </cell>
          <cell r="AW127">
            <v>6.0400000000000002E-2</v>
          </cell>
          <cell r="AX127">
            <v>6.0400000000000002E-2</v>
          </cell>
          <cell r="AY127">
            <v>6.0400000000000002E-2</v>
          </cell>
          <cell r="AZ127">
            <v>6.0400000000000002E-2</v>
          </cell>
          <cell r="BA127" t="str">
            <v>Lease</v>
          </cell>
          <cell r="BB127">
            <v>0</v>
          </cell>
          <cell r="BC127">
            <v>0</v>
          </cell>
          <cell r="BD127">
            <v>0</v>
          </cell>
          <cell r="BE127">
            <v>0</v>
          </cell>
          <cell r="BF127">
            <v>0</v>
          </cell>
        </row>
        <row r="128">
          <cell r="A128" t="str">
            <v>Nagpur 1</v>
          </cell>
          <cell r="B128" t="str">
            <v>Nagpur</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9.1999999999999998E-3</v>
          </cell>
          <cell r="V128">
            <v>9.1999999999999998E-3</v>
          </cell>
          <cell r="W128">
            <v>9.1999999999999998E-3</v>
          </cell>
          <cell r="X128">
            <v>9.1999999999999998E-3</v>
          </cell>
          <cell r="Y128">
            <v>9.1999999999999998E-3</v>
          </cell>
          <cell r="Z128">
            <v>9.1999999999999998E-3</v>
          </cell>
          <cell r="AA128">
            <v>9.1999999999999998E-3</v>
          </cell>
          <cell r="AB128">
            <v>9.1999999999999998E-3</v>
          </cell>
          <cell r="AC128">
            <v>9.1999999999999998E-3</v>
          </cell>
          <cell r="AD128">
            <v>9.1999999999999998E-3</v>
          </cell>
          <cell r="AE128">
            <v>9.1999999999999998E-3</v>
          </cell>
          <cell r="AF128">
            <v>9.1999999999999998E-3</v>
          </cell>
          <cell r="AG128">
            <v>1.84E-2</v>
          </cell>
          <cell r="AH128">
            <v>1.84E-2</v>
          </cell>
          <cell r="AI128">
            <v>1.84E-2</v>
          </cell>
          <cell r="AJ128">
            <v>1.84E-2</v>
          </cell>
          <cell r="AK128">
            <v>1.84E-2</v>
          </cell>
          <cell r="AL128">
            <v>1.84E-2</v>
          </cell>
          <cell r="AM128">
            <v>1.84E-2</v>
          </cell>
          <cell r="AN128">
            <v>1.84E-2</v>
          </cell>
          <cell r="AO128">
            <v>1.84E-2</v>
          </cell>
          <cell r="AP128">
            <v>1.84E-2</v>
          </cell>
          <cell r="AQ128">
            <v>1.84E-2</v>
          </cell>
          <cell r="AR128">
            <v>1.84E-2</v>
          </cell>
          <cell r="AS128">
            <v>2.76E-2</v>
          </cell>
          <cell r="AT128">
            <v>2.76E-2</v>
          </cell>
          <cell r="AU128">
            <v>2.76E-2</v>
          </cell>
          <cell r="AV128">
            <v>2.76E-2</v>
          </cell>
          <cell r="AW128">
            <v>2.76E-2</v>
          </cell>
          <cell r="AX128">
            <v>2.76E-2</v>
          </cell>
          <cell r="AY128">
            <v>2.76E-2</v>
          </cell>
          <cell r="AZ128">
            <v>2.76E-2</v>
          </cell>
          <cell r="BA128" t="str">
            <v>Lease</v>
          </cell>
          <cell r="BB128">
            <v>0</v>
          </cell>
          <cell r="BC128">
            <v>0</v>
          </cell>
          <cell r="BD128">
            <v>0</v>
          </cell>
          <cell r="BE128">
            <v>0</v>
          </cell>
          <cell r="BF128">
            <v>0</v>
          </cell>
        </row>
        <row r="129">
          <cell r="A129" t="str">
            <v>Pune 1</v>
          </cell>
          <cell r="B129" t="str">
            <v>Pune</v>
          </cell>
          <cell r="E129">
            <v>0</v>
          </cell>
          <cell r="F129">
            <v>0</v>
          </cell>
          <cell r="G129">
            <v>0</v>
          </cell>
          <cell r="H129">
            <v>7.6191177584999992E-2</v>
          </cell>
          <cell r="I129">
            <v>7.6191177584999992E-2</v>
          </cell>
          <cell r="J129">
            <v>7.6191177584999992E-2</v>
          </cell>
          <cell r="K129">
            <v>7.6191177584999992E-2</v>
          </cell>
          <cell r="L129">
            <v>7.6191177584999992E-2</v>
          </cell>
          <cell r="M129">
            <v>7.6191177584999992E-2</v>
          </cell>
          <cell r="N129">
            <v>7.6191177584999992E-2</v>
          </cell>
          <cell r="O129">
            <v>7.6191177584999992E-2</v>
          </cell>
          <cell r="P129">
            <v>7.6191177584999992E-2</v>
          </cell>
          <cell r="Q129">
            <v>7.6191177584999992E-2</v>
          </cell>
          <cell r="R129">
            <v>7.6191177584999992E-2</v>
          </cell>
          <cell r="S129">
            <v>0.14918664310499999</v>
          </cell>
          <cell r="T129">
            <v>0.14918664310499999</v>
          </cell>
          <cell r="U129">
            <v>0.23127989072249999</v>
          </cell>
          <cell r="V129">
            <v>0.23127989072249999</v>
          </cell>
          <cell r="W129">
            <v>0.23127989072249999</v>
          </cell>
          <cell r="X129">
            <v>0.23127989072249999</v>
          </cell>
          <cell r="Y129">
            <v>0.32512476866249995</v>
          </cell>
          <cell r="Z129">
            <v>0.32512476866249995</v>
          </cell>
          <cell r="AA129">
            <v>0.42258068195249998</v>
          </cell>
          <cell r="AB129">
            <v>0.42258068195249998</v>
          </cell>
          <cell r="AC129">
            <v>0.42258068195249998</v>
          </cell>
          <cell r="AD129">
            <v>0.42258068195249998</v>
          </cell>
          <cell r="AE129">
            <v>0.42258068195249998</v>
          </cell>
          <cell r="AF129">
            <v>0.42258068195249998</v>
          </cell>
          <cell r="AG129">
            <v>0.42258068195249998</v>
          </cell>
          <cell r="AH129">
            <v>0.42258068195249998</v>
          </cell>
          <cell r="AI129">
            <v>0.42258068195249998</v>
          </cell>
          <cell r="AJ129">
            <v>0.42258068195249998</v>
          </cell>
          <cell r="AK129">
            <v>0.42258068195249998</v>
          </cell>
          <cell r="AL129">
            <v>0.42258068195249998</v>
          </cell>
          <cell r="AM129">
            <v>0.42258068195249998</v>
          </cell>
          <cell r="AN129">
            <v>0.42258068195249998</v>
          </cell>
          <cell r="AO129">
            <v>0.42258068195249998</v>
          </cell>
          <cell r="AP129">
            <v>0.42258068195249998</v>
          </cell>
          <cell r="AQ129">
            <v>0.42258068195249998</v>
          </cell>
          <cell r="AR129">
            <v>0.42258068195249998</v>
          </cell>
          <cell r="AS129">
            <v>0.42258068195249998</v>
          </cell>
          <cell r="AT129">
            <v>0.42258068195249998</v>
          </cell>
          <cell r="AU129">
            <v>0.42258068195249998</v>
          </cell>
          <cell r="AV129">
            <v>0.42258068195249998</v>
          </cell>
          <cell r="AW129">
            <v>0.42258068195249998</v>
          </cell>
          <cell r="AX129">
            <v>0.42258068195249998</v>
          </cell>
          <cell r="AY129">
            <v>0.42258068195249998</v>
          </cell>
          <cell r="AZ129">
            <v>0.42258068195249998</v>
          </cell>
          <cell r="BA129" t="str">
            <v>Lease</v>
          </cell>
          <cell r="BB129">
            <v>0</v>
          </cell>
          <cell r="BC129">
            <v>0.22857353275499998</v>
          </cell>
          <cell r="BD129">
            <v>0.22857353275499998</v>
          </cell>
          <cell r="BE129">
            <v>0.22857353275499998</v>
          </cell>
          <cell r="BF129">
            <v>0.68572059826499987</v>
          </cell>
        </row>
        <row r="130">
          <cell r="A130" t="str">
            <v>Lohegaon  1</v>
          </cell>
          <cell r="B130" t="str">
            <v>Pune</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t="str">
            <v>Lease</v>
          </cell>
          <cell r="BB130">
            <v>0</v>
          </cell>
          <cell r="BC130">
            <v>0</v>
          </cell>
          <cell r="BD130">
            <v>0</v>
          </cell>
          <cell r="BE130">
            <v>0</v>
          </cell>
          <cell r="BF130">
            <v>0</v>
          </cell>
        </row>
        <row r="131">
          <cell r="A131" t="str">
            <v>Tathewade 1</v>
          </cell>
          <cell r="B131" t="str">
            <v>Pune</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t="str">
            <v>Lease</v>
          </cell>
          <cell r="BB131">
            <v>0</v>
          </cell>
          <cell r="BC131">
            <v>0</v>
          </cell>
          <cell r="BD131">
            <v>0</v>
          </cell>
          <cell r="BE131">
            <v>0</v>
          </cell>
          <cell r="BF131">
            <v>0</v>
          </cell>
        </row>
        <row r="132">
          <cell r="A132" t="str">
            <v>Muland 1</v>
          </cell>
          <cell r="B132" t="str">
            <v>Mumbai</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0.15</v>
          </cell>
          <cell r="AV132">
            <v>0.15</v>
          </cell>
          <cell r="AW132">
            <v>0.15</v>
          </cell>
          <cell r="AX132">
            <v>0.15</v>
          </cell>
          <cell r="AY132">
            <v>0.15</v>
          </cell>
          <cell r="AZ132">
            <v>0.15</v>
          </cell>
          <cell r="BA132" t="str">
            <v>Lease</v>
          </cell>
          <cell r="BB132">
            <v>0</v>
          </cell>
          <cell r="BC132">
            <v>0</v>
          </cell>
          <cell r="BD132">
            <v>0</v>
          </cell>
          <cell r="BE132">
            <v>0</v>
          </cell>
          <cell r="BF132">
            <v>0</v>
          </cell>
        </row>
        <row r="133">
          <cell r="A133" t="str">
            <v>NTC 1</v>
          </cell>
          <cell r="B133" t="str">
            <v>Mumbai</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1.3303155</v>
          </cell>
          <cell r="Z133">
            <v>1.3303155</v>
          </cell>
          <cell r="AA133">
            <v>1.3303155</v>
          </cell>
          <cell r="AB133">
            <v>1.3303155</v>
          </cell>
          <cell r="AC133">
            <v>1.3303155</v>
          </cell>
          <cell r="AD133">
            <v>1.3303155</v>
          </cell>
          <cell r="AE133">
            <v>1.3303155</v>
          </cell>
          <cell r="AF133">
            <v>1.3303155</v>
          </cell>
          <cell r="AG133">
            <v>1.3303155</v>
          </cell>
          <cell r="AH133">
            <v>1.3303155</v>
          </cell>
          <cell r="AI133">
            <v>1.3303155</v>
          </cell>
          <cell r="AJ133">
            <v>1.3303155</v>
          </cell>
          <cell r="AK133">
            <v>1.3303155</v>
          </cell>
          <cell r="AL133">
            <v>1.3303155</v>
          </cell>
          <cell r="AM133">
            <v>1.3303155</v>
          </cell>
          <cell r="AN133">
            <v>1.3303155</v>
          </cell>
          <cell r="AO133">
            <v>1.3303155</v>
          </cell>
          <cell r="AP133">
            <v>1.3303155</v>
          </cell>
          <cell r="AQ133">
            <v>1.3303155</v>
          </cell>
          <cell r="AR133">
            <v>1.3303155</v>
          </cell>
          <cell r="AS133">
            <v>1.3303155</v>
          </cell>
          <cell r="AT133">
            <v>1.3303155</v>
          </cell>
          <cell r="AU133">
            <v>1.3303155</v>
          </cell>
          <cell r="AV133">
            <v>1.3303155</v>
          </cell>
          <cell r="AW133">
            <v>1.3303155</v>
          </cell>
          <cell r="AX133">
            <v>1.3303155</v>
          </cell>
          <cell r="AY133">
            <v>1.3303155</v>
          </cell>
          <cell r="AZ133">
            <v>1.3303155</v>
          </cell>
          <cell r="BA133" t="str">
            <v>Lease</v>
          </cell>
          <cell r="BB133">
            <v>0</v>
          </cell>
          <cell r="BC133">
            <v>0</v>
          </cell>
          <cell r="BD133">
            <v>0</v>
          </cell>
          <cell r="BE133">
            <v>0</v>
          </cell>
          <cell r="BF133">
            <v>0</v>
          </cell>
        </row>
        <row r="134">
          <cell r="A134" t="str">
            <v>West Zone</v>
          </cell>
          <cell r="E134">
            <v>0</v>
          </cell>
          <cell r="F134">
            <v>0</v>
          </cell>
          <cell r="G134">
            <v>0</v>
          </cell>
          <cell r="H134">
            <v>7.6191177584999992E-2</v>
          </cell>
          <cell r="I134">
            <v>7.6191177584999992E-2</v>
          </cell>
          <cell r="J134">
            <v>7.6191177584999992E-2</v>
          </cell>
          <cell r="K134">
            <v>7.6191177584999992E-2</v>
          </cell>
          <cell r="L134">
            <v>7.6191177584999992E-2</v>
          </cell>
          <cell r="M134">
            <v>7.6191177584999992E-2</v>
          </cell>
          <cell r="N134">
            <v>7.6191177584999992E-2</v>
          </cell>
          <cell r="O134">
            <v>7.6191177584999992E-2</v>
          </cell>
          <cell r="P134">
            <v>7.6191177584999992E-2</v>
          </cell>
          <cell r="Q134">
            <v>7.6191177584999992E-2</v>
          </cell>
          <cell r="R134">
            <v>7.6191177584999992E-2</v>
          </cell>
          <cell r="S134">
            <v>0.14918664310499999</v>
          </cell>
          <cell r="T134">
            <v>0.17938664310499999</v>
          </cell>
          <cell r="U134">
            <v>0.27067989072249998</v>
          </cell>
          <cell r="V134">
            <v>0.27067989072249998</v>
          </cell>
          <cell r="W134">
            <v>0.27067989072249998</v>
          </cell>
          <cell r="X134">
            <v>0.27067989072249998</v>
          </cell>
          <cell r="Y134">
            <v>1.6948402686624999</v>
          </cell>
          <cell r="Z134">
            <v>1.6948402686624999</v>
          </cell>
          <cell r="AA134">
            <v>1.7922961819525001</v>
          </cell>
          <cell r="AB134">
            <v>1.7922961819525001</v>
          </cell>
          <cell r="AC134">
            <v>1.7922961819525001</v>
          </cell>
          <cell r="AD134">
            <v>1.7922961819525001</v>
          </cell>
          <cell r="AE134">
            <v>1.7922961819525001</v>
          </cell>
          <cell r="AF134">
            <v>1.7922961819525001</v>
          </cell>
          <cell r="AG134">
            <v>1.8014961819524999</v>
          </cell>
          <cell r="AH134">
            <v>1.8014961819524999</v>
          </cell>
          <cell r="AI134">
            <v>1.8014961819524999</v>
          </cell>
          <cell r="AJ134">
            <v>1.8014961819524999</v>
          </cell>
          <cell r="AK134">
            <v>1.8014961819524999</v>
          </cell>
          <cell r="AL134">
            <v>1.8014961819524999</v>
          </cell>
          <cell r="AM134">
            <v>1.8014961819524999</v>
          </cell>
          <cell r="AN134">
            <v>1.8014961819524999</v>
          </cell>
          <cell r="AO134">
            <v>1.8316961819524999</v>
          </cell>
          <cell r="AP134">
            <v>1.8316961819524999</v>
          </cell>
          <cell r="AQ134">
            <v>1.8316961819524999</v>
          </cell>
          <cell r="AR134">
            <v>1.8316961819524999</v>
          </cell>
          <cell r="AS134">
            <v>1.8408961819525</v>
          </cell>
          <cell r="AT134">
            <v>1.8408961819525</v>
          </cell>
          <cell r="AU134">
            <v>1.9908961819525</v>
          </cell>
          <cell r="AV134">
            <v>1.9908961819525</v>
          </cell>
          <cell r="AW134">
            <v>1.9908961819525</v>
          </cell>
          <cell r="AX134">
            <v>1.9908961819525</v>
          </cell>
          <cell r="AY134">
            <v>1.9908961819525</v>
          </cell>
          <cell r="AZ134">
            <v>1.9908961819525</v>
          </cell>
          <cell r="BA134" t="str">
            <v>Lease</v>
          </cell>
          <cell r="BB134">
            <v>0</v>
          </cell>
          <cell r="BC134">
            <v>0.22857353275499998</v>
          </cell>
          <cell r="BD134">
            <v>0.22857353275499998</v>
          </cell>
          <cell r="BE134">
            <v>0.22857353275499998</v>
          </cell>
          <cell r="BF134">
            <v>0.68572059826499987</v>
          </cell>
        </row>
        <row r="135">
          <cell r="A135" t="str">
            <v>Chennai 1A,AB,AC</v>
          </cell>
          <cell r="B135" t="str">
            <v>Chennai</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t="str">
            <v>Sale</v>
          </cell>
          <cell r="BB135">
            <v>0</v>
          </cell>
          <cell r="BC135">
            <v>0</v>
          </cell>
          <cell r="BD135">
            <v>0</v>
          </cell>
          <cell r="BE135">
            <v>0</v>
          </cell>
          <cell r="BF135">
            <v>0</v>
          </cell>
        </row>
        <row r="136">
          <cell r="A136" t="str">
            <v>Chennai 5,7,10</v>
          </cell>
          <cell r="B136" t="str">
            <v>Chennai</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t="str">
            <v>Sale</v>
          </cell>
          <cell r="BB136">
            <v>0</v>
          </cell>
          <cell r="BC136">
            <v>0</v>
          </cell>
          <cell r="BD136">
            <v>0</v>
          </cell>
          <cell r="BE136">
            <v>0</v>
          </cell>
          <cell r="BF136">
            <v>0</v>
          </cell>
        </row>
        <row r="137">
          <cell r="A137" t="str">
            <v>Chennai 3,4,6.9A,9B</v>
          </cell>
          <cell r="B137" t="str">
            <v>Chennai</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t="str">
            <v>Sale</v>
          </cell>
          <cell r="BB137">
            <v>0</v>
          </cell>
          <cell r="BC137">
            <v>0</v>
          </cell>
          <cell r="BD137">
            <v>0</v>
          </cell>
          <cell r="BE137">
            <v>0</v>
          </cell>
          <cell r="BF137">
            <v>0</v>
          </cell>
        </row>
        <row r="138">
          <cell r="A138" t="str">
            <v>Chennai 8</v>
          </cell>
          <cell r="B138" t="str">
            <v>Chennai</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t="str">
            <v>Sale</v>
          </cell>
          <cell r="BB138">
            <v>0</v>
          </cell>
          <cell r="BC138">
            <v>0</v>
          </cell>
          <cell r="BD138">
            <v>0</v>
          </cell>
          <cell r="BE138">
            <v>0</v>
          </cell>
          <cell r="BF138">
            <v>0</v>
          </cell>
        </row>
        <row r="139">
          <cell r="A139" t="str">
            <v>Tidal Park 1</v>
          </cell>
          <cell r="B139" t="str">
            <v>Tidal Park</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0.27000011250000006</v>
          </cell>
          <cell r="AS139">
            <v>0.27000011250000006</v>
          </cell>
          <cell r="AT139">
            <v>0.27000011250000006</v>
          </cell>
          <cell r="AU139">
            <v>0.27000011250000006</v>
          </cell>
          <cell r="AV139">
            <v>0.27000011250000006</v>
          </cell>
          <cell r="AW139">
            <v>0.27000011250000006</v>
          </cell>
          <cell r="AX139">
            <v>0.27000011250000006</v>
          </cell>
          <cell r="AY139">
            <v>0.27000011250000006</v>
          </cell>
          <cell r="AZ139">
            <v>0.27000011250000006</v>
          </cell>
          <cell r="BA139" t="str">
            <v>Lease</v>
          </cell>
          <cell r="BB139">
            <v>0</v>
          </cell>
          <cell r="BC139">
            <v>0</v>
          </cell>
          <cell r="BD139">
            <v>0</v>
          </cell>
          <cell r="BE139">
            <v>0</v>
          </cell>
          <cell r="BF139">
            <v>0</v>
          </cell>
        </row>
        <row r="140">
          <cell r="A140" t="str">
            <v>Kokapet 1</v>
          </cell>
          <cell r="B140" t="str">
            <v>Rai Durg</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t="str">
            <v>Lease</v>
          </cell>
          <cell r="BB140">
            <v>0</v>
          </cell>
          <cell r="BC140">
            <v>0</v>
          </cell>
          <cell r="BD140">
            <v>0</v>
          </cell>
          <cell r="BE140">
            <v>0</v>
          </cell>
          <cell r="BF140">
            <v>0</v>
          </cell>
        </row>
        <row r="141">
          <cell r="A141" t="str">
            <v>Hyderabad 2</v>
          </cell>
          <cell r="B141" t="str">
            <v>Hyderabad</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t="str">
            <v>Sale</v>
          </cell>
          <cell r="BB141">
            <v>0</v>
          </cell>
          <cell r="BC141">
            <v>0</v>
          </cell>
          <cell r="BD141">
            <v>0</v>
          </cell>
          <cell r="BE141">
            <v>0</v>
          </cell>
          <cell r="BF141">
            <v>0</v>
          </cell>
        </row>
        <row r="142">
          <cell r="A142" t="str">
            <v>Hyderabad 1,3</v>
          </cell>
          <cell r="B142" t="str">
            <v>Hyderabad</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t="str">
            <v>Sale</v>
          </cell>
          <cell r="BB142">
            <v>0</v>
          </cell>
          <cell r="BC142">
            <v>0</v>
          </cell>
          <cell r="BD142">
            <v>0</v>
          </cell>
          <cell r="BE142">
            <v>0</v>
          </cell>
          <cell r="BF142">
            <v>0</v>
          </cell>
        </row>
        <row r="143">
          <cell r="A143">
            <v>0</v>
          </cell>
          <cell r="B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row>
        <row r="144">
          <cell r="A144" t="str">
            <v>South Zone</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0.27000011250000006</v>
          </cell>
          <cell r="AS144">
            <v>0.27000011250000006</v>
          </cell>
          <cell r="AT144">
            <v>0.27000011250000006</v>
          </cell>
          <cell r="AU144">
            <v>0.27000011250000006</v>
          </cell>
          <cell r="AV144">
            <v>0.27000011250000006</v>
          </cell>
          <cell r="AW144">
            <v>0.27000011250000006</v>
          </cell>
          <cell r="AX144">
            <v>0.27000011250000006</v>
          </cell>
          <cell r="AY144">
            <v>0.27000011250000006</v>
          </cell>
          <cell r="AZ144">
            <v>0.27000011250000006</v>
          </cell>
          <cell r="BA144">
            <v>0</v>
          </cell>
          <cell r="BB144">
            <v>0</v>
          </cell>
          <cell r="BC144">
            <v>0</v>
          </cell>
          <cell r="BD144">
            <v>0</v>
          </cell>
          <cell r="BE144">
            <v>0</v>
          </cell>
          <cell r="BF144">
            <v>0</v>
          </cell>
        </row>
        <row r="145">
          <cell r="A145" t="str">
            <v>Commercial offices 1</v>
          </cell>
          <cell r="B145" t="str">
            <v>Gurgaon</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0.05</v>
          </cell>
          <cell r="AX145">
            <v>0.05</v>
          </cell>
          <cell r="AY145">
            <v>0.05</v>
          </cell>
          <cell r="AZ145">
            <v>0.05</v>
          </cell>
          <cell r="BA145" t="str">
            <v>Lease</v>
          </cell>
          <cell r="BB145">
            <v>0</v>
          </cell>
          <cell r="BC145">
            <v>0</v>
          </cell>
          <cell r="BD145">
            <v>0</v>
          </cell>
          <cell r="BE145">
            <v>0</v>
          </cell>
          <cell r="BF145">
            <v>0</v>
          </cell>
        </row>
        <row r="146">
          <cell r="A146" t="str">
            <v>Gurgaon W block,Bulding 14</v>
          </cell>
          <cell r="B146" t="str">
            <v>Gurgaon</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t="str">
            <v>Sale</v>
          </cell>
          <cell r="BB146">
            <v>0</v>
          </cell>
          <cell r="BC146">
            <v>0</v>
          </cell>
          <cell r="BD146">
            <v>0</v>
          </cell>
          <cell r="BE146">
            <v>0</v>
          </cell>
          <cell r="BF146">
            <v>0</v>
          </cell>
        </row>
        <row r="147">
          <cell r="A147" t="str">
            <v>Gurgaon Non Sez</v>
          </cell>
          <cell r="B147" t="str">
            <v>Gurgaon</v>
          </cell>
          <cell r="E147">
            <v>0</v>
          </cell>
          <cell r="F147">
            <v>0.188388</v>
          </cell>
          <cell r="G147">
            <v>0.188388</v>
          </cell>
          <cell r="H147">
            <v>0.188388</v>
          </cell>
          <cell r="I147">
            <v>0.188388</v>
          </cell>
          <cell r="J147">
            <v>0.188388</v>
          </cell>
          <cell r="K147">
            <v>0.55459750000000008</v>
          </cell>
          <cell r="L147">
            <v>0.69034200000000001</v>
          </cell>
          <cell r="M147">
            <v>0.69034200000000001</v>
          </cell>
          <cell r="N147">
            <v>1.0686020000000001</v>
          </cell>
          <cell r="O147">
            <v>1.0686020000000001</v>
          </cell>
          <cell r="P147">
            <v>1.0686020000000001</v>
          </cell>
          <cell r="Q147">
            <v>1.0686020000000001</v>
          </cell>
          <cell r="R147">
            <v>1.266202</v>
          </cell>
          <cell r="S147">
            <v>1.266202</v>
          </cell>
          <cell r="T147">
            <v>1.266202</v>
          </cell>
          <cell r="U147">
            <v>1.266202</v>
          </cell>
          <cell r="V147">
            <v>1.266202</v>
          </cell>
          <cell r="W147">
            <v>1.3984203387527827</v>
          </cell>
          <cell r="X147">
            <v>1.3984203387527827</v>
          </cell>
          <cell r="Y147">
            <v>1.7932094614316778</v>
          </cell>
          <cell r="Z147">
            <v>1.7932094614316778</v>
          </cell>
          <cell r="AA147">
            <v>1.9304357836573107</v>
          </cell>
          <cell r="AB147">
            <v>2.0208983640958849</v>
          </cell>
          <cell r="AC147">
            <v>2.0208983640958849</v>
          </cell>
          <cell r="AD147">
            <v>2.1470181468644576</v>
          </cell>
          <cell r="AE147">
            <v>2.1470181468644576</v>
          </cell>
          <cell r="AF147">
            <v>2.1582682501394213</v>
          </cell>
          <cell r="AG147">
            <v>2.1582682501394213</v>
          </cell>
          <cell r="AH147">
            <v>2.1582682501394213</v>
          </cell>
          <cell r="AI147">
            <v>2.1582682501394213</v>
          </cell>
          <cell r="AJ147">
            <v>2.1582682501394213</v>
          </cell>
          <cell r="AK147">
            <v>2.4096609501394211</v>
          </cell>
          <cell r="AL147">
            <v>2.724660950139421</v>
          </cell>
          <cell r="AM147">
            <v>2.724660950139421</v>
          </cell>
          <cell r="AN147">
            <v>2.724660950139421</v>
          </cell>
          <cell r="AO147">
            <v>2.724660950139421</v>
          </cell>
          <cell r="AP147">
            <v>2.724660950139421</v>
          </cell>
          <cell r="AQ147">
            <v>2.724660950139421</v>
          </cell>
          <cell r="AR147">
            <v>2.724660950139421</v>
          </cell>
          <cell r="AS147">
            <v>2.724660950139421</v>
          </cell>
          <cell r="AT147">
            <v>2.724660950139421</v>
          </cell>
          <cell r="AU147">
            <v>2.724660950139421</v>
          </cell>
          <cell r="AV147">
            <v>2.724660950139421</v>
          </cell>
          <cell r="AW147">
            <v>2.9246609501394212</v>
          </cell>
          <cell r="AX147">
            <v>2.9246609501394212</v>
          </cell>
          <cell r="AY147">
            <v>2.9246609501394212</v>
          </cell>
          <cell r="AZ147">
            <v>2.9246609501394212</v>
          </cell>
          <cell r="BA147" t="str">
            <v>Lease</v>
          </cell>
          <cell r="BB147">
            <v>0.376776</v>
          </cell>
          <cell r="BC147">
            <v>0.565164</v>
          </cell>
          <cell r="BD147">
            <v>1.9352815000000001</v>
          </cell>
          <cell r="BE147">
            <v>3.2058059999999999</v>
          </cell>
          <cell r="BF147">
            <v>6.0830275</v>
          </cell>
        </row>
        <row r="148">
          <cell r="A148" t="str">
            <v>Gurgaon Cyber 5-9,15,16</v>
          </cell>
          <cell r="B148" t="str">
            <v>Gurgaon</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t="str">
            <v>Sale</v>
          </cell>
          <cell r="BB148">
            <v>0</v>
          </cell>
          <cell r="BC148">
            <v>0</v>
          </cell>
          <cell r="BD148">
            <v>0</v>
          </cell>
          <cell r="BE148">
            <v>0</v>
          </cell>
          <cell r="BF148">
            <v>0</v>
          </cell>
        </row>
        <row r="149">
          <cell r="A149" t="str">
            <v>Gurgaon 1</v>
          </cell>
          <cell r="B149" t="str">
            <v>Gurgaon Non Sez</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t="str">
            <v>Lease</v>
          </cell>
          <cell r="BB149">
            <v>0</v>
          </cell>
          <cell r="BC149">
            <v>0</v>
          </cell>
          <cell r="BD149">
            <v>0</v>
          </cell>
          <cell r="BE149">
            <v>0</v>
          </cell>
          <cell r="BF149">
            <v>0</v>
          </cell>
        </row>
        <row r="150">
          <cell r="A150" t="str">
            <v>Noida, CSC 1</v>
          </cell>
          <cell r="B150" t="str">
            <v>Noida, CSC</v>
          </cell>
          <cell r="E150">
            <v>0.14657028987999998</v>
          </cell>
          <cell r="F150">
            <v>0.14657028987999998</v>
          </cell>
          <cell r="G150">
            <v>0.14657028987999998</v>
          </cell>
          <cell r="H150">
            <v>0.14657028987999998</v>
          </cell>
          <cell r="I150">
            <v>0.14657028987999998</v>
          </cell>
          <cell r="J150">
            <v>0.25942866363999995</v>
          </cell>
          <cell r="K150">
            <v>0.26326988859999995</v>
          </cell>
          <cell r="L150">
            <v>0.26326988859999995</v>
          </cell>
          <cell r="M150">
            <v>0.26326988859999995</v>
          </cell>
          <cell r="N150">
            <v>0.37642244943999992</v>
          </cell>
          <cell r="O150">
            <v>0.37642244943999992</v>
          </cell>
          <cell r="P150">
            <v>0.37642244943999992</v>
          </cell>
          <cell r="Q150">
            <v>0.37642244943999992</v>
          </cell>
          <cell r="R150">
            <v>0.37642244943999992</v>
          </cell>
          <cell r="S150">
            <v>0.37642244943999992</v>
          </cell>
          <cell r="T150">
            <v>0.37642244943999992</v>
          </cell>
          <cell r="U150">
            <v>0.37642244943999992</v>
          </cell>
          <cell r="V150">
            <v>0.37642244943999992</v>
          </cell>
          <cell r="W150">
            <v>0.37642244943999992</v>
          </cell>
          <cell r="X150">
            <v>0.37642244943999992</v>
          </cell>
          <cell r="Y150">
            <v>0.37642244943999992</v>
          </cell>
          <cell r="Z150">
            <v>0.37642244943999992</v>
          </cell>
          <cell r="AA150">
            <v>0.37642244943999992</v>
          </cell>
          <cell r="AB150">
            <v>0.37642244943999992</v>
          </cell>
          <cell r="AC150">
            <v>0.37642244943999992</v>
          </cell>
          <cell r="AD150">
            <v>0.37642244943999992</v>
          </cell>
          <cell r="AE150">
            <v>0.37642244943999992</v>
          </cell>
          <cell r="AF150">
            <v>0.37642244943999992</v>
          </cell>
          <cell r="AG150">
            <v>0.37642244943999992</v>
          </cell>
          <cell r="AH150">
            <v>0.37642244943999992</v>
          </cell>
          <cell r="AI150">
            <v>0.37642244943999992</v>
          </cell>
          <cell r="AJ150">
            <v>0.37642244943999992</v>
          </cell>
          <cell r="AK150">
            <v>0.37642244943999992</v>
          </cell>
          <cell r="AL150">
            <v>0.37642244943999992</v>
          </cell>
          <cell r="AM150">
            <v>0.37642244943999992</v>
          </cell>
          <cell r="AN150">
            <v>0.37642244943999992</v>
          </cell>
          <cell r="AO150">
            <v>0.37642244943999992</v>
          </cell>
          <cell r="AP150">
            <v>0.37642244943999992</v>
          </cell>
          <cell r="AQ150">
            <v>0.37642244943999992</v>
          </cell>
          <cell r="AR150">
            <v>0.37642244943999992</v>
          </cell>
          <cell r="AS150">
            <v>0.37642244943999992</v>
          </cell>
          <cell r="AT150">
            <v>0.37642244943999992</v>
          </cell>
          <cell r="AU150">
            <v>0.37642244943999992</v>
          </cell>
          <cell r="AV150">
            <v>0.37642244943999992</v>
          </cell>
          <cell r="AW150">
            <v>0.37642244943999992</v>
          </cell>
          <cell r="AX150">
            <v>0.37642244943999992</v>
          </cell>
          <cell r="AY150">
            <v>0.37642244943999992</v>
          </cell>
          <cell r="AZ150">
            <v>0.37642244943999992</v>
          </cell>
          <cell r="BA150" t="str">
            <v>Lease</v>
          </cell>
          <cell r="BB150">
            <v>0.43971086963999995</v>
          </cell>
          <cell r="BC150">
            <v>0.55256924339999991</v>
          </cell>
          <cell r="BD150">
            <v>0.78980966579999978</v>
          </cell>
          <cell r="BE150">
            <v>1.1292673483199998</v>
          </cell>
          <cell r="BF150">
            <v>2.9113571271599996</v>
          </cell>
        </row>
        <row r="151">
          <cell r="A151" t="str">
            <v>Noida, Sector 143 1</v>
          </cell>
          <cell r="B151" t="str">
            <v>Noida, Sector 143</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0.16875000000000001</v>
          </cell>
          <cell r="AL151">
            <v>0.16875000000000001</v>
          </cell>
          <cell r="AM151">
            <v>0.16875000000000001</v>
          </cell>
          <cell r="AN151">
            <v>0.16875000000000001</v>
          </cell>
          <cell r="AO151">
            <v>0.16875000000000001</v>
          </cell>
          <cell r="AP151">
            <v>0.16875000000000001</v>
          </cell>
          <cell r="AQ151">
            <v>0.16875000000000001</v>
          </cell>
          <cell r="AR151">
            <v>0.16875000000000001</v>
          </cell>
          <cell r="AS151">
            <v>0.16875000000000001</v>
          </cell>
          <cell r="AT151">
            <v>0.16875000000000001</v>
          </cell>
          <cell r="AU151">
            <v>0.16875000000000001</v>
          </cell>
          <cell r="AV151">
            <v>0.16875000000000001</v>
          </cell>
          <cell r="AW151">
            <v>0.33750000000000002</v>
          </cell>
          <cell r="AX151">
            <v>0.33750000000000002</v>
          </cell>
          <cell r="AY151">
            <v>0.33750000000000002</v>
          </cell>
          <cell r="AZ151">
            <v>0.33750000000000002</v>
          </cell>
          <cell r="BA151" t="str">
            <v>Lease</v>
          </cell>
          <cell r="BB151">
            <v>0</v>
          </cell>
          <cell r="BC151">
            <v>0</v>
          </cell>
          <cell r="BD151">
            <v>0</v>
          </cell>
          <cell r="BE151">
            <v>0</v>
          </cell>
          <cell r="BF151">
            <v>0</v>
          </cell>
        </row>
        <row r="152">
          <cell r="A152" t="str">
            <v>Silokhera A1A2A3,B1,B2,B3</v>
          </cell>
          <cell r="B152" t="str">
            <v>Silokhera</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t="str">
            <v>Sale</v>
          </cell>
          <cell r="BB152">
            <v>0</v>
          </cell>
          <cell r="BC152">
            <v>0</v>
          </cell>
          <cell r="BD152">
            <v>0</v>
          </cell>
          <cell r="BE152">
            <v>0</v>
          </cell>
          <cell r="BF152">
            <v>0</v>
          </cell>
        </row>
        <row r="153">
          <cell r="A153" t="str">
            <v>Sonepat 1</v>
          </cell>
          <cell r="B153" t="str">
            <v>Sonepat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0.03</v>
          </cell>
          <cell r="S153">
            <v>0.03</v>
          </cell>
          <cell r="T153">
            <v>0.03</v>
          </cell>
          <cell r="U153">
            <v>0.03</v>
          </cell>
          <cell r="V153">
            <v>0.03</v>
          </cell>
          <cell r="W153">
            <v>0.03</v>
          </cell>
          <cell r="X153">
            <v>0.03</v>
          </cell>
          <cell r="Y153">
            <v>0.03</v>
          </cell>
          <cell r="Z153">
            <v>0.03</v>
          </cell>
          <cell r="AA153">
            <v>0.03</v>
          </cell>
          <cell r="AB153">
            <v>0.03</v>
          </cell>
          <cell r="AC153">
            <v>0.03</v>
          </cell>
          <cell r="AD153">
            <v>0.03</v>
          </cell>
          <cell r="AE153">
            <v>0.03</v>
          </cell>
          <cell r="AF153">
            <v>0.03</v>
          </cell>
          <cell r="AG153">
            <v>0.03</v>
          </cell>
          <cell r="AH153">
            <v>0.03</v>
          </cell>
          <cell r="AI153">
            <v>0.03</v>
          </cell>
          <cell r="AJ153">
            <v>0.03</v>
          </cell>
          <cell r="AK153">
            <v>0.03</v>
          </cell>
          <cell r="AL153">
            <v>0.03</v>
          </cell>
          <cell r="AM153">
            <v>0.03</v>
          </cell>
          <cell r="AN153">
            <v>0.03</v>
          </cell>
          <cell r="AO153">
            <v>0.06</v>
          </cell>
          <cell r="AP153">
            <v>0.06</v>
          </cell>
          <cell r="AQ153">
            <v>0.06</v>
          </cell>
          <cell r="AR153">
            <v>0.06</v>
          </cell>
          <cell r="AS153">
            <v>0.06</v>
          </cell>
          <cell r="AT153">
            <v>0.06</v>
          </cell>
          <cell r="AU153">
            <v>0.06</v>
          </cell>
          <cell r="AV153">
            <v>0.06</v>
          </cell>
          <cell r="AW153">
            <v>0.06</v>
          </cell>
          <cell r="AX153">
            <v>0.06</v>
          </cell>
          <cell r="AY153">
            <v>0.06</v>
          </cell>
          <cell r="AZ153">
            <v>0.06</v>
          </cell>
          <cell r="BA153" t="str">
            <v>Lease</v>
          </cell>
          <cell r="BB153">
            <v>0</v>
          </cell>
          <cell r="BC153">
            <v>0</v>
          </cell>
          <cell r="BD153">
            <v>0</v>
          </cell>
          <cell r="BE153">
            <v>0</v>
          </cell>
          <cell r="BF153">
            <v>0</v>
          </cell>
        </row>
        <row r="154">
          <cell r="A154" t="str">
            <v>Silokhera C1,C2,D,E1</v>
          </cell>
          <cell r="B154" t="str">
            <v>Silokhera</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t="str">
            <v>Sale</v>
          </cell>
          <cell r="BB154">
            <v>0</v>
          </cell>
          <cell r="BC154">
            <v>0</v>
          </cell>
          <cell r="BD154">
            <v>0</v>
          </cell>
          <cell r="BE154">
            <v>0</v>
          </cell>
          <cell r="BF154">
            <v>0</v>
          </cell>
        </row>
        <row r="155">
          <cell r="A155" t="str">
            <v>Silokhera E2,F1,F2</v>
          </cell>
          <cell r="B155" t="str">
            <v>Silokhera</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t="str">
            <v>Sale</v>
          </cell>
          <cell r="BB155">
            <v>0</v>
          </cell>
          <cell r="BC155">
            <v>0</v>
          </cell>
          <cell r="BD155">
            <v>0</v>
          </cell>
          <cell r="BE155">
            <v>0</v>
          </cell>
          <cell r="BF155">
            <v>0</v>
          </cell>
        </row>
        <row r="156">
          <cell r="A156" t="str">
            <v>Silokhera 7 Acre</v>
          </cell>
          <cell r="B156" t="str">
            <v>Silokhera 7 Acre</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0.18473000127946204</v>
          </cell>
          <cell r="BA156" t="str">
            <v>Lease</v>
          </cell>
          <cell r="BB156">
            <v>0</v>
          </cell>
          <cell r="BC156">
            <v>0</v>
          </cell>
          <cell r="BD156">
            <v>0</v>
          </cell>
          <cell r="BE156">
            <v>0</v>
          </cell>
          <cell r="BF156">
            <v>0</v>
          </cell>
        </row>
        <row r="157">
          <cell r="A157" t="str">
            <v>Manesar 1</v>
          </cell>
          <cell r="B157" t="str">
            <v>Gurgaon</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t="str">
            <v>Lease</v>
          </cell>
          <cell r="BB157">
            <v>0</v>
          </cell>
          <cell r="BC157">
            <v>0</v>
          </cell>
          <cell r="BD157">
            <v>0</v>
          </cell>
          <cell r="BE157">
            <v>0</v>
          </cell>
          <cell r="BF157">
            <v>0</v>
          </cell>
        </row>
        <row r="158">
          <cell r="A158" t="str">
            <v>Delhi 1</v>
          </cell>
          <cell r="B158" t="str">
            <v>Delhi</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0.35</v>
          </cell>
          <cell r="AE158">
            <v>0.35</v>
          </cell>
          <cell r="AF158">
            <v>0.35</v>
          </cell>
          <cell r="AG158">
            <v>0.35</v>
          </cell>
          <cell r="AH158">
            <v>0.35</v>
          </cell>
          <cell r="AI158">
            <v>0.35</v>
          </cell>
          <cell r="AJ158">
            <v>0.35</v>
          </cell>
          <cell r="AK158">
            <v>0.35</v>
          </cell>
          <cell r="AL158">
            <v>0.35</v>
          </cell>
          <cell r="AM158">
            <v>1.0499999999999998</v>
          </cell>
          <cell r="AN158">
            <v>1.0499999999999998</v>
          </cell>
          <cell r="AO158">
            <v>1.0499999999999998</v>
          </cell>
          <cell r="AP158">
            <v>1.0499999999999998</v>
          </cell>
          <cell r="AQ158">
            <v>1.0499999999999998</v>
          </cell>
          <cell r="AR158">
            <v>1.0499999999999998</v>
          </cell>
          <cell r="AS158">
            <v>1.0499999999999998</v>
          </cell>
          <cell r="AT158">
            <v>1.0499999999999998</v>
          </cell>
          <cell r="AU158">
            <v>1.0499999999999998</v>
          </cell>
          <cell r="AV158">
            <v>1.0499999999999998</v>
          </cell>
          <cell r="AW158">
            <v>1.0499999999999998</v>
          </cell>
          <cell r="AX158">
            <v>1.0499999999999998</v>
          </cell>
          <cell r="AY158">
            <v>1.6029999999999998</v>
          </cell>
          <cell r="AZ158">
            <v>1.6029999999999998</v>
          </cell>
          <cell r="BA158" t="str">
            <v>Lease</v>
          </cell>
          <cell r="BB158">
            <v>0</v>
          </cell>
          <cell r="BC158">
            <v>0</v>
          </cell>
          <cell r="BD158">
            <v>0</v>
          </cell>
          <cell r="BE158">
            <v>0</v>
          </cell>
          <cell r="BF158">
            <v>0</v>
          </cell>
        </row>
        <row r="159">
          <cell r="A159">
            <v>0</v>
          </cell>
          <cell r="B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row>
        <row r="160">
          <cell r="A160" t="str">
            <v>North Zone</v>
          </cell>
          <cell r="E160">
            <v>0.14657028987999998</v>
          </cell>
          <cell r="F160">
            <v>0.33495828987999998</v>
          </cell>
          <cell r="G160">
            <v>0.33495828987999998</v>
          </cell>
          <cell r="H160">
            <v>0.33495828987999998</v>
          </cell>
          <cell r="I160">
            <v>0.33495828987999998</v>
          </cell>
          <cell r="J160">
            <v>0.44781666363999995</v>
          </cell>
          <cell r="K160">
            <v>0.81786738860000008</v>
          </cell>
          <cell r="L160">
            <v>0.95361188860000001</v>
          </cell>
          <cell r="M160">
            <v>0.95361188860000001</v>
          </cell>
          <cell r="N160">
            <v>1.44502444944</v>
          </cell>
          <cell r="O160">
            <v>1.44502444944</v>
          </cell>
          <cell r="P160">
            <v>1.44502444944</v>
          </cell>
          <cell r="Q160">
            <v>1.44502444944</v>
          </cell>
          <cell r="R160">
            <v>1.67262444944</v>
          </cell>
          <cell r="S160">
            <v>1.67262444944</v>
          </cell>
          <cell r="T160">
            <v>1.67262444944</v>
          </cell>
          <cell r="U160">
            <v>1.67262444944</v>
          </cell>
          <cell r="V160">
            <v>1.67262444944</v>
          </cell>
          <cell r="W160">
            <v>1.8048427881927827</v>
          </cell>
          <cell r="X160">
            <v>1.8048427881927827</v>
          </cell>
          <cell r="Y160">
            <v>2.1996319108716773</v>
          </cell>
          <cell r="Z160">
            <v>2.1996319108716773</v>
          </cell>
          <cell r="AA160">
            <v>2.3368582330973102</v>
          </cell>
          <cell r="AB160">
            <v>2.4273208135358844</v>
          </cell>
          <cell r="AC160">
            <v>2.4273208135358844</v>
          </cell>
          <cell r="AD160">
            <v>2.9034405963044572</v>
          </cell>
          <cell r="AE160">
            <v>2.9034405963044572</v>
          </cell>
          <cell r="AF160">
            <v>2.9146906995794213</v>
          </cell>
          <cell r="AG160">
            <v>2.9146906995794213</v>
          </cell>
          <cell r="AH160">
            <v>2.9146906995794213</v>
          </cell>
          <cell r="AI160">
            <v>2.9146906995794213</v>
          </cell>
          <cell r="AJ160">
            <v>2.9146906995794213</v>
          </cell>
          <cell r="AK160">
            <v>3.3348333995794208</v>
          </cell>
          <cell r="AL160">
            <v>3.6498333995794212</v>
          </cell>
          <cell r="AM160">
            <v>4.3498333995794205</v>
          </cell>
          <cell r="AN160">
            <v>4.3498333995794205</v>
          </cell>
          <cell r="AO160">
            <v>4.3798333995794216</v>
          </cell>
          <cell r="AP160">
            <v>4.3798333995794216</v>
          </cell>
          <cell r="AQ160">
            <v>4.3798333995794216</v>
          </cell>
          <cell r="AR160">
            <v>4.3798333995794216</v>
          </cell>
          <cell r="AS160">
            <v>4.3798333995794216</v>
          </cell>
          <cell r="AT160">
            <v>4.3798333995794216</v>
          </cell>
          <cell r="AU160">
            <v>4.3798333995794216</v>
          </cell>
          <cell r="AV160">
            <v>4.3798333995794216</v>
          </cell>
          <cell r="AW160">
            <v>4.7985833995794209</v>
          </cell>
          <cell r="AX160">
            <v>4.7985833995794209</v>
          </cell>
          <cell r="AY160">
            <v>5.3515833995794209</v>
          </cell>
          <cell r="AZ160">
            <v>5.5363134008588828</v>
          </cell>
          <cell r="BA160">
            <v>0</v>
          </cell>
          <cell r="BB160">
            <v>0.81648686963999995</v>
          </cell>
          <cell r="BC160">
            <v>1.1177332434</v>
          </cell>
          <cell r="BD160">
            <v>2.7250911657999999</v>
          </cell>
          <cell r="BE160">
            <v>4.3350733483199999</v>
          </cell>
          <cell r="BF160">
            <v>8.9943846271599988</v>
          </cell>
        </row>
        <row r="161">
          <cell r="A161" t="str">
            <v>Existing Buildings</v>
          </cell>
          <cell r="B161" t="str">
            <v>Existing Buildings</v>
          </cell>
          <cell r="BA161">
            <v>0</v>
          </cell>
        </row>
        <row r="280">
          <cell r="A280" t="str">
            <v>Brokerage &amp; Marketing exp.</v>
          </cell>
          <cell r="E280">
            <v>1.36</v>
          </cell>
          <cell r="F280">
            <v>7.0779525760000004</v>
          </cell>
          <cell r="G280">
            <v>1.36</v>
          </cell>
          <cell r="H280">
            <v>5.6803005543200005</v>
          </cell>
          <cell r="I280">
            <v>1.7</v>
          </cell>
          <cell r="J280">
            <v>3.3825689055999995</v>
          </cell>
          <cell r="K280">
            <v>17.208458321599998</v>
          </cell>
          <cell r="L280">
            <v>5.8201170639999997</v>
          </cell>
          <cell r="M280">
            <v>1.7</v>
          </cell>
          <cell r="N280">
            <v>14.867902365399999</v>
          </cell>
          <cell r="O280">
            <v>1.7</v>
          </cell>
          <cell r="P280">
            <v>1.7</v>
          </cell>
          <cell r="Q280">
            <v>0</v>
          </cell>
          <cell r="R280">
            <v>14.182483999999999</v>
          </cell>
          <cell r="S280">
            <v>3.084235650560001</v>
          </cell>
          <cell r="T280">
            <v>1.0840000000000001</v>
          </cell>
          <cell r="U280">
            <v>3.4010869210400001</v>
          </cell>
          <cell r="V280">
            <v>0</v>
          </cell>
          <cell r="W280">
            <v>18.630932000000001</v>
          </cell>
          <cell r="X280">
            <v>0</v>
          </cell>
          <cell r="Y280">
            <v>19.443998722986667</v>
          </cell>
          <cell r="Z280">
            <v>0</v>
          </cell>
          <cell r="AA280">
            <v>13.640265229120001</v>
          </cell>
          <cell r="AB280">
            <v>8.3678324906666663</v>
          </cell>
          <cell r="AC280">
            <v>0</v>
          </cell>
          <cell r="AD280">
            <v>20.772140970666666</v>
          </cell>
          <cell r="AE280">
            <v>0.54200000000000004</v>
          </cell>
          <cell r="AF280">
            <v>1.04064</v>
          </cell>
          <cell r="AG280">
            <v>0.54200000000000004</v>
          </cell>
          <cell r="AH280">
            <v>0</v>
          </cell>
          <cell r="AI280">
            <v>0</v>
          </cell>
          <cell r="AJ280">
            <v>0</v>
          </cell>
          <cell r="AK280">
            <v>45.478026563999997</v>
          </cell>
          <cell r="AL280">
            <v>19.120799999999999</v>
          </cell>
          <cell r="AM280">
            <v>18.212</v>
          </cell>
          <cell r="AN280">
            <v>4.3360000000000003</v>
          </cell>
          <cell r="AO280">
            <v>2.1680000000000001</v>
          </cell>
          <cell r="AP280">
            <v>0</v>
          </cell>
          <cell r="AQ280">
            <v>0.54200000000000004</v>
          </cell>
          <cell r="AR280">
            <v>9.5616039839999996</v>
          </cell>
          <cell r="AS280">
            <v>0.54200000000000004</v>
          </cell>
          <cell r="AT280">
            <v>0</v>
          </cell>
          <cell r="AU280">
            <v>3.8243999999999998</v>
          </cell>
          <cell r="AV280">
            <v>0</v>
          </cell>
          <cell r="AW280">
            <v>45.244999999999997</v>
          </cell>
          <cell r="AX280">
            <v>0</v>
          </cell>
          <cell r="AY280">
            <v>14.38748</v>
          </cell>
          <cell r="AZ280">
            <v>13.469465629999998</v>
          </cell>
          <cell r="BA280">
            <v>0</v>
          </cell>
          <cell r="BB280">
            <v>9.7979525760000001</v>
          </cell>
          <cell r="BC280">
            <v>10.762869459919999</v>
          </cell>
          <cell r="BD280">
            <v>24.728575385600003</v>
          </cell>
          <cell r="BE280">
            <v>18.267902365399998</v>
          </cell>
          <cell r="BF280">
            <v>63.557299786919998</v>
          </cell>
          <cell r="BG280">
            <v>17.266719650559999</v>
          </cell>
          <cell r="BH280">
            <v>4.4850869210400006</v>
          </cell>
          <cell r="BI280">
            <v>38.074930722986664</v>
          </cell>
          <cell r="BJ280">
            <v>22.008097719786669</v>
          </cell>
          <cell r="BK280">
            <v>81.83483501437334</v>
          </cell>
        </row>
        <row r="281">
          <cell r="A281" t="str">
            <v>Bhubaneswar 1</v>
          </cell>
          <cell r="B281" t="str">
            <v>Bhubaneswar</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0.54200000000000004</v>
          </cell>
          <cell r="T281">
            <v>0</v>
          </cell>
          <cell r="U281">
            <v>0</v>
          </cell>
          <cell r="V281">
            <v>0</v>
          </cell>
          <cell r="W281">
            <v>0</v>
          </cell>
          <cell r="X281">
            <v>0</v>
          </cell>
          <cell r="Y281">
            <v>0</v>
          </cell>
          <cell r="Z281">
            <v>0</v>
          </cell>
          <cell r="AA281">
            <v>0</v>
          </cell>
          <cell r="AB281">
            <v>0</v>
          </cell>
          <cell r="AC281">
            <v>0</v>
          </cell>
          <cell r="AD281">
            <v>0</v>
          </cell>
          <cell r="AE281">
            <v>0.54200000000000004</v>
          </cell>
          <cell r="AF281">
            <v>0</v>
          </cell>
          <cell r="AG281">
            <v>0</v>
          </cell>
          <cell r="AH281">
            <v>0</v>
          </cell>
          <cell r="AI281">
            <v>0</v>
          </cell>
          <cell r="AJ281">
            <v>0</v>
          </cell>
          <cell r="AK281">
            <v>0</v>
          </cell>
          <cell r="AL281">
            <v>0</v>
          </cell>
          <cell r="AM281">
            <v>0</v>
          </cell>
          <cell r="AN281">
            <v>0</v>
          </cell>
          <cell r="AO281">
            <v>0</v>
          </cell>
          <cell r="AP281">
            <v>0</v>
          </cell>
          <cell r="AQ281">
            <v>0.54200000000000004</v>
          </cell>
          <cell r="AR281">
            <v>0</v>
          </cell>
          <cell r="AS281">
            <v>0</v>
          </cell>
          <cell r="AT281">
            <v>0</v>
          </cell>
          <cell r="AU281">
            <v>0</v>
          </cell>
          <cell r="AV281">
            <v>0</v>
          </cell>
          <cell r="AW281">
            <v>0</v>
          </cell>
          <cell r="AX281">
            <v>0</v>
          </cell>
          <cell r="AY281">
            <v>0</v>
          </cell>
          <cell r="AZ281">
            <v>0</v>
          </cell>
          <cell r="BA281" t="str">
            <v>Lease</v>
          </cell>
          <cell r="BB281">
            <v>0</v>
          </cell>
          <cell r="BC281">
            <v>0</v>
          </cell>
          <cell r="BD281">
            <v>0</v>
          </cell>
          <cell r="BE281">
            <v>0</v>
          </cell>
          <cell r="BF281">
            <v>0</v>
          </cell>
          <cell r="BG281">
            <v>0.54200000000000004</v>
          </cell>
          <cell r="BH281">
            <v>0</v>
          </cell>
          <cell r="BI281">
            <v>0</v>
          </cell>
          <cell r="BJ281">
            <v>0</v>
          </cell>
          <cell r="BK281">
            <v>0.54200000000000004</v>
          </cell>
        </row>
        <row r="282">
          <cell r="A282" t="str">
            <v>Kolkata 1</v>
          </cell>
          <cell r="B282" t="str">
            <v>Kolkata</v>
          </cell>
          <cell r="E282">
            <v>0</v>
          </cell>
          <cell r="F282">
            <v>0</v>
          </cell>
          <cell r="G282">
            <v>0</v>
          </cell>
          <cell r="H282">
            <v>0</v>
          </cell>
          <cell r="I282">
            <v>0</v>
          </cell>
          <cell r="J282">
            <v>0</v>
          </cell>
          <cell r="K282">
            <v>4.3360000000000003</v>
          </cell>
          <cell r="L282">
            <v>0</v>
          </cell>
          <cell r="M282">
            <v>0</v>
          </cell>
          <cell r="N282">
            <v>0</v>
          </cell>
          <cell r="O282">
            <v>0</v>
          </cell>
          <cell r="P282">
            <v>0</v>
          </cell>
          <cell r="Q282">
            <v>0</v>
          </cell>
          <cell r="R282">
            <v>0</v>
          </cell>
          <cell r="S282">
            <v>0</v>
          </cell>
          <cell r="T282">
            <v>0</v>
          </cell>
          <cell r="U282">
            <v>0</v>
          </cell>
          <cell r="V282">
            <v>0</v>
          </cell>
          <cell r="W282">
            <v>8.7587200000000003</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4.3360000000000003</v>
          </cell>
          <cell r="AO282">
            <v>0</v>
          </cell>
          <cell r="AP282">
            <v>0</v>
          </cell>
          <cell r="AQ282">
            <v>0</v>
          </cell>
          <cell r="AR282">
            <v>0</v>
          </cell>
          <cell r="AS282">
            <v>0</v>
          </cell>
          <cell r="AT282">
            <v>0</v>
          </cell>
          <cell r="AU282">
            <v>0</v>
          </cell>
          <cell r="AV282">
            <v>0</v>
          </cell>
          <cell r="AW282">
            <v>0</v>
          </cell>
          <cell r="AX282">
            <v>0</v>
          </cell>
          <cell r="AY282">
            <v>0</v>
          </cell>
          <cell r="AZ282">
            <v>2.6015999999999999</v>
          </cell>
          <cell r="BA282" t="str">
            <v>Lease</v>
          </cell>
          <cell r="BB282">
            <v>0</v>
          </cell>
          <cell r="BC282">
            <v>0</v>
          </cell>
          <cell r="BD282">
            <v>4.3360000000000003</v>
          </cell>
          <cell r="BE282">
            <v>0</v>
          </cell>
          <cell r="BF282">
            <v>4.3360000000000003</v>
          </cell>
          <cell r="BG282">
            <v>0</v>
          </cell>
          <cell r="BH282">
            <v>0</v>
          </cell>
          <cell r="BI282">
            <v>8.7587200000000003</v>
          </cell>
          <cell r="BJ282">
            <v>0</v>
          </cell>
          <cell r="BK282">
            <v>8.7587200000000003</v>
          </cell>
        </row>
        <row r="283">
          <cell r="A283" t="str">
            <v>East Zone</v>
          </cell>
          <cell r="E283">
            <v>0</v>
          </cell>
          <cell r="F283">
            <v>0</v>
          </cell>
          <cell r="G283">
            <v>0</v>
          </cell>
          <cell r="H283">
            <v>0</v>
          </cell>
          <cell r="I283">
            <v>0</v>
          </cell>
          <cell r="J283">
            <v>0</v>
          </cell>
          <cell r="K283">
            <v>4.3360000000000003</v>
          </cell>
          <cell r="L283">
            <v>0</v>
          </cell>
          <cell r="M283">
            <v>0</v>
          </cell>
          <cell r="N283">
            <v>0</v>
          </cell>
          <cell r="O283">
            <v>0</v>
          </cell>
          <cell r="P283">
            <v>0</v>
          </cell>
          <cell r="Q283">
            <v>0</v>
          </cell>
          <cell r="R283">
            <v>0</v>
          </cell>
          <cell r="S283">
            <v>0.54200000000000004</v>
          </cell>
          <cell r="T283">
            <v>0</v>
          </cell>
          <cell r="U283">
            <v>0</v>
          </cell>
          <cell r="V283">
            <v>0</v>
          </cell>
          <cell r="W283">
            <v>8.7587200000000003</v>
          </cell>
          <cell r="X283">
            <v>0</v>
          </cell>
          <cell r="Y283">
            <v>0</v>
          </cell>
          <cell r="Z283">
            <v>0</v>
          </cell>
          <cell r="AA283">
            <v>0</v>
          </cell>
          <cell r="AB283">
            <v>0</v>
          </cell>
          <cell r="AC283">
            <v>0</v>
          </cell>
          <cell r="AD283">
            <v>0</v>
          </cell>
          <cell r="AE283">
            <v>0.54200000000000004</v>
          </cell>
          <cell r="AF283">
            <v>0</v>
          </cell>
          <cell r="AG283">
            <v>0</v>
          </cell>
          <cell r="AH283">
            <v>0</v>
          </cell>
          <cell r="AI283">
            <v>0</v>
          </cell>
          <cell r="AJ283">
            <v>0</v>
          </cell>
          <cell r="AK283">
            <v>0</v>
          </cell>
          <cell r="AL283">
            <v>0</v>
          </cell>
          <cell r="AM283">
            <v>0</v>
          </cell>
          <cell r="AN283">
            <v>4.3360000000000003</v>
          </cell>
          <cell r="AO283">
            <v>0</v>
          </cell>
          <cell r="AP283">
            <v>0</v>
          </cell>
          <cell r="AQ283">
            <v>0.54200000000000004</v>
          </cell>
          <cell r="AR283">
            <v>0</v>
          </cell>
          <cell r="AS283">
            <v>0</v>
          </cell>
          <cell r="AT283">
            <v>0</v>
          </cell>
          <cell r="AU283">
            <v>0</v>
          </cell>
          <cell r="AV283">
            <v>0</v>
          </cell>
          <cell r="AW283">
            <v>0</v>
          </cell>
          <cell r="AX283">
            <v>0</v>
          </cell>
          <cell r="AY283">
            <v>0</v>
          </cell>
          <cell r="AZ283">
            <v>2.6015999999999999</v>
          </cell>
          <cell r="BA283">
            <v>0</v>
          </cell>
          <cell r="BB283">
            <v>0</v>
          </cell>
          <cell r="BC283">
            <v>0</v>
          </cell>
          <cell r="BD283">
            <v>4.3360000000000003</v>
          </cell>
          <cell r="BE283">
            <v>0</v>
          </cell>
          <cell r="BF283">
            <v>4.3360000000000003</v>
          </cell>
          <cell r="BG283">
            <v>0.54200000000000004</v>
          </cell>
          <cell r="BH283">
            <v>0</v>
          </cell>
          <cell r="BI283">
            <v>8.7587200000000003</v>
          </cell>
          <cell r="BJ283">
            <v>0</v>
          </cell>
          <cell r="BK283">
            <v>9.3007200000000001</v>
          </cell>
        </row>
        <row r="284">
          <cell r="A284" t="str">
            <v>Gandhinagar 1</v>
          </cell>
          <cell r="B284" t="str">
            <v>Gandhinagar</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1.0840000000000001</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1.0840000000000001</v>
          </cell>
          <cell r="AP284">
            <v>0</v>
          </cell>
          <cell r="AQ284">
            <v>0</v>
          </cell>
          <cell r="AR284">
            <v>0</v>
          </cell>
          <cell r="AS284">
            <v>0</v>
          </cell>
          <cell r="AT284">
            <v>0</v>
          </cell>
          <cell r="AU284">
            <v>0</v>
          </cell>
          <cell r="AV284">
            <v>0</v>
          </cell>
          <cell r="AW284">
            <v>0</v>
          </cell>
          <cell r="AX284">
            <v>0</v>
          </cell>
          <cell r="AY284">
            <v>0</v>
          </cell>
          <cell r="AZ284">
            <v>0</v>
          </cell>
          <cell r="BA284" t="str">
            <v>Lease</v>
          </cell>
          <cell r="BB284">
            <v>0</v>
          </cell>
          <cell r="BC284">
            <v>0</v>
          </cell>
          <cell r="BD284">
            <v>0</v>
          </cell>
          <cell r="BE284">
            <v>0</v>
          </cell>
          <cell r="BF284">
            <v>0</v>
          </cell>
          <cell r="BG284">
            <v>0</v>
          </cell>
          <cell r="BH284">
            <v>1.0840000000000001</v>
          </cell>
          <cell r="BI284">
            <v>0</v>
          </cell>
          <cell r="BJ284">
            <v>0</v>
          </cell>
          <cell r="BK284">
            <v>1.0840000000000001</v>
          </cell>
        </row>
        <row r="285">
          <cell r="A285" t="str">
            <v>Nagpur 1</v>
          </cell>
          <cell r="B285" t="str">
            <v>Nagpur</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0.54200000000000004</v>
          </cell>
          <cell r="V285">
            <v>0</v>
          </cell>
          <cell r="W285">
            <v>0</v>
          </cell>
          <cell r="X285">
            <v>0</v>
          </cell>
          <cell r="Y285">
            <v>0</v>
          </cell>
          <cell r="Z285">
            <v>0</v>
          </cell>
          <cell r="AA285">
            <v>0</v>
          </cell>
          <cell r="AB285">
            <v>0</v>
          </cell>
          <cell r="AC285">
            <v>0</v>
          </cell>
          <cell r="AD285">
            <v>0</v>
          </cell>
          <cell r="AE285">
            <v>0</v>
          </cell>
          <cell r="AF285">
            <v>0</v>
          </cell>
          <cell r="AG285">
            <v>0.54200000000000004</v>
          </cell>
          <cell r="AH285">
            <v>0</v>
          </cell>
          <cell r="AI285">
            <v>0</v>
          </cell>
          <cell r="AJ285">
            <v>0</v>
          </cell>
          <cell r="AK285">
            <v>0</v>
          </cell>
          <cell r="AL285">
            <v>0</v>
          </cell>
          <cell r="AM285">
            <v>0</v>
          </cell>
          <cell r="AN285">
            <v>0</v>
          </cell>
          <cell r="AO285">
            <v>0</v>
          </cell>
          <cell r="AP285">
            <v>0</v>
          </cell>
          <cell r="AQ285">
            <v>0</v>
          </cell>
          <cell r="AR285">
            <v>0</v>
          </cell>
          <cell r="AS285">
            <v>0.54200000000000004</v>
          </cell>
          <cell r="AT285">
            <v>0</v>
          </cell>
          <cell r="AU285">
            <v>0</v>
          </cell>
          <cell r="AV285">
            <v>0</v>
          </cell>
          <cell r="AW285">
            <v>0</v>
          </cell>
          <cell r="AX285">
            <v>0</v>
          </cell>
          <cell r="AY285">
            <v>0</v>
          </cell>
          <cell r="AZ285">
            <v>0</v>
          </cell>
          <cell r="BA285" t="str">
            <v>Lease</v>
          </cell>
          <cell r="BB285">
            <v>0</v>
          </cell>
          <cell r="BC285">
            <v>0</v>
          </cell>
          <cell r="BD285">
            <v>0</v>
          </cell>
          <cell r="BE285">
            <v>0</v>
          </cell>
          <cell r="BF285">
            <v>0</v>
          </cell>
          <cell r="BG285">
            <v>0</v>
          </cell>
          <cell r="BH285">
            <v>0.54200000000000004</v>
          </cell>
          <cell r="BI285">
            <v>0</v>
          </cell>
          <cell r="BJ285">
            <v>0</v>
          </cell>
          <cell r="BK285">
            <v>0.54200000000000004</v>
          </cell>
        </row>
        <row r="286">
          <cell r="A286" t="str">
            <v>Pune 1</v>
          </cell>
          <cell r="B286" t="str">
            <v>Pune</v>
          </cell>
          <cell r="E286">
            <v>0</v>
          </cell>
          <cell r="F286">
            <v>0</v>
          </cell>
          <cell r="G286">
            <v>0</v>
          </cell>
          <cell r="H286">
            <v>3.9803005543200003</v>
          </cell>
          <cell r="I286">
            <v>0</v>
          </cell>
          <cell r="J286">
            <v>0</v>
          </cell>
          <cell r="K286">
            <v>0</v>
          </cell>
          <cell r="L286">
            <v>0</v>
          </cell>
          <cell r="M286">
            <v>0</v>
          </cell>
          <cell r="N286">
            <v>0</v>
          </cell>
          <cell r="O286">
            <v>0</v>
          </cell>
          <cell r="P286">
            <v>0</v>
          </cell>
          <cell r="Q286">
            <v>0</v>
          </cell>
          <cell r="R286">
            <v>0</v>
          </cell>
          <cell r="S286">
            <v>2.5422356505600008</v>
          </cell>
          <cell r="T286">
            <v>0</v>
          </cell>
          <cell r="U286">
            <v>2.8590869210400003</v>
          </cell>
          <cell r="V286">
            <v>0</v>
          </cell>
          <cell r="W286">
            <v>0</v>
          </cell>
          <cell r="X286">
            <v>0</v>
          </cell>
          <cell r="Y286">
            <v>3.2683645843200004</v>
          </cell>
          <cell r="Z286">
            <v>0</v>
          </cell>
          <cell r="AA286">
            <v>3.3941272291200009</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t="str">
            <v>Lease</v>
          </cell>
          <cell r="BB286">
            <v>0</v>
          </cell>
          <cell r="BC286">
            <v>3.9803005543200003</v>
          </cell>
          <cell r="BD286">
            <v>0</v>
          </cell>
          <cell r="BE286">
            <v>0</v>
          </cell>
          <cell r="BF286">
            <v>3.9803005543200003</v>
          </cell>
          <cell r="BG286">
            <v>2.5422356505600008</v>
          </cell>
          <cell r="BH286">
            <v>2.8590869210400003</v>
          </cell>
          <cell r="BI286">
            <v>3.2683645843200004</v>
          </cell>
          <cell r="BJ286">
            <v>3.3941272291200009</v>
          </cell>
          <cell r="BK286">
            <v>12.063814385040002</v>
          </cell>
        </row>
        <row r="287">
          <cell r="A287" t="str">
            <v>Lohegaon  1</v>
          </cell>
          <cell r="B287" t="str">
            <v>Pune</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t="str">
            <v>Lease</v>
          </cell>
          <cell r="BB287">
            <v>0</v>
          </cell>
          <cell r="BC287">
            <v>0</v>
          </cell>
          <cell r="BD287">
            <v>0</v>
          </cell>
          <cell r="BE287">
            <v>0</v>
          </cell>
          <cell r="BF287">
            <v>0</v>
          </cell>
          <cell r="BG287">
            <v>0</v>
          </cell>
          <cell r="BH287">
            <v>0</v>
          </cell>
          <cell r="BI287">
            <v>0</v>
          </cell>
          <cell r="BJ287">
            <v>0</v>
          </cell>
          <cell r="BK287">
            <v>0</v>
          </cell>
        </row>
        <row r="288">
          <cell r="A288" t="str">
            <v>Tathewade 1</v>
          </cell>
          <cell r="B288" t="str">
            <v>Pune</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t="str">
            <v>Lease</v>
          </cell>
          <cell r="BB288">
            <v>0</v>
          </cell>
          <cell r="BC288">
            <v>0</v>
          </cell>
          <cell r="BD288">
            <v>0</v>
          </cell>
          <cell r="BE288">
            <v>0</v>
          </cell>
          <cell r="BF288">
            <v>0</v>
          </cell>
          <cell r="BG288">
            <v>0</v>
          </cell>
          <cell r="BH288">
            <v>0</v>
          </cell>
          <cell r="BI288">
            <v>0</v>
          </cell>
          <cell r="BJ288">
            <v>0</v>
          </cell>
          <cell r="BK288">
            <v>0</v>
          </cell>
        </row>
        <row r="289">
          <cell r="A289" t="str">
            <v>Muland 1</v>
          </cell>
          <cell r="B289" t="str">
            <v>Mumbai</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3.8243999999999998</v>
          </cell>
          <cell r="AV289">
            <v>0</v>
          </cell>
          <cell r="AW289">
            <v>0</v>
          </cell>
          <cell r="AX289">
            <v>0</v>
          </cell>
          <cell r="AY289">
            <v>0</v>
          </cell>
          <cell r="AZ289">
            <v>0</v>
          </cell>
          <cell r="BA289" t="str">
            <v>Lease</v>
          </cell>
          <cell r="BB289">
            <v>0</v>
          </cell>
          <cell r="BC289">
            <v>0</v>
          </cell>
          <cell r="BD289">
            <v>0</v>
          </cell>
          <cell r="BE289">
            <v>0</v>
          </cell>
          <cell r="BF289">
            <v>0</v>
          </cell>
          <cell r="BG289">
            <v>0</v>
          </cell>
          <cell r="BH289">
            <v>0</v>
          </cell>
          <cell r="BI289">
            <v>0</v>
          </cell>
          <cell r="BJ289">
            <v>0</v>
          </cell>
          <cell r="BK289">
            <v>0</v>
          </cell>
        </row>
        <row r="290">
          <cell r="A290" t="str">
            <v>NTC 1</v>
          </cell>
          <cell r="B290" t="str">
            <v>Mumbai</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t="str">
            <v>Lease</v>
          </cell>
          <cell r="BB290">
            <v>0</v>
          </cell>
          <cell r="BC290">
            <v>0</v>
          </cell>
          <cell r="BD290">
            <v>0</v>
          </cell>
          <cell r="BE290">
            <v>0</v>
          </cell>
          <cell r="BF290">
            <v>0</v>
          </cell>
          <cell r="BG290">
            <v>0</v>
          </cell>
          <cell r="BH290">
            <v>0</v>
          </cell>
          <cell r="BI290">
            <v>0</v>
          </cell>
          <cell r="BJ290">
            <v>0</v>
          </cell>
          <cell r="BK290">
            <v>0</v>
          </cell>
        </row>
        <row r="291">
          <cell r="A291" t="str">
            <v>West Zone</v>
          </cell>
          <cell r="E291">
            <v>0</v>
          </cell>
          <cell r="F291">
            <v>0</v>
          </cell>
          <cell r="G291">
            <v>0</v>
          </cell>
          <cell r="H291">
            <v>3.9803005543200003</v>
          </cell>
          <cell r="I291">
            <v>0</v>
          </cell>
          <cell r="J291">
            <v>0</v>
          </cell>
          <cell r="K291">
            <v>0</v>
          </cell>
          <cell r="L291">
            <v>0</v>
          </cell>
          <cell r="M291">
            <v>0</v>
          </cell>
          <cell r="N291">
            <v>0</v>
          </cell>
          <cell r="O291">
            <v>0</v>
          </cell>
          <cell r="P291">
            <v>0</v>
          </cell>
          <cell r="Q291">
            <v>0</v>
          </cell>
          <cell r="R291">
            <v>0</v>
          </cell>
          <cell r="S291">
            <v>2.5422356505600008</v>
          </cell>
          <cell r="T291">
            <v>1.0840000000000001</v>
          </cell>
          <cell r="U291">
            <v>3.4010869210400001</v>
          </cell>
          <cell r="V291">
            <v>0</v>
          </cell>
          <cell r="W291">
            <v>0</v>
          </cell>
          <cell r="X291">
            <v>0</v>
          </cell>
          <cell r="Y291">
            <v>3.2683645843200004</v>
          </cell>
          <cell r="Z291">
            <v>0</v>
          </cell>
          <cell r="AA291">
            <v>3.3941272291200009</v>
          </cell>
          <cell r="AB291">
            <v>0</v>
          </cell>
          <cell r="AC291">
            <v>0</v>
          </cell>
          <cell r="AD291">
            <v>0</v>
          </cell>
          <cell r="AE291">
            <v>0</v>
          </cell>
          <cell r="AF291">
            <v>0</v>
          </cell>
          <cell r="AG291">
            <v>0.54200000000000004</v>
          </cell>
          <cell r="AH291">
            <v>0</v>
          </cell>
          <cell r="AI291">
            <v>0</v>
          </cell>
          <cell r="AJ291">
            <v>0</v>
          </cell>
          <cell r="AK291">
            <v>0</v>
          </cell>
          <cell r="AL291">
            <v>0</v>
          </cell>
          <cell r="AM291">
            <v>0</v>
          </cell>
          <cell r="AN291">
            <v>0</v>
          </cell>
          <cell r="AO291">
            <v>1.0840000000000001</v>
          </cell>
          <cell r="AP291">
            <v>0</v>
          </cell>
          <cell r="AQ291">
            <v>0</v>
          </cell>
          <cell r="AR291">
            <v>0</v>
          </cell>
          <cell r="AS291">
            <v>0.54200000000000004</v>
          </cell>
          <cell r="AT291">
            <v>0</v>
          </cell>
          <cell r="AU291">
            <v>3.8243999999999998</v>
          </cell>
          <cell r="AV291">
            <v>0</v>
          </cell>
          <cell r="AW291">
            <v>0</v>
          </cell>
          <cell r="AX291">
            <v>0</v>
          </cell>
          <cell r="AY291">
            <v>0</v>
          </cell>
          <cell r="AZ291">
            <v>0</v>
          </cell>
          <cell r="BA291" t="str">
            <v>Lease</v>
          </cell>
          <cell r="BB291">
            <v>0</v>
          </cell>
          <cell r="BC291">
            <v>3.9803005543200003</v>
          </cell>
          <cell r="BD291">
            <v>0</v>
          </cell>
          <cell r="BE291">
            <v>0</v>
          </cell>
          <cell r="BF291">
            <v>3.9803005543200003</v>
          </cell>
          <cell r="BG291">
            <v>2.5422356505600008</v>
          </cell>
          <cell r="BH291">
            <v>4.4850869210400006</v>
          </cell>
          <cell r="BI291">
            <v>3.2683645843200004</v>
          </cell>
          <cell r="BJ291">
            <v>3.3941272291200009</v>
          </cell>
          <cell r="BK291">
            <v>13.689814385040002</v>
          </cell>
        </row>
        <row r="292">
          <cell r="A292" t="str">
            <v>Chennai 1A,AB,AC</v>
          </cell>
          <cell r="B292" t="str">
            <v>Chennai</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t="str">
            <v>Sale</v>
          </cell>
          <cell r="BB292">
            <v>0</v>
          </cell>
          <cell r="BC292">
            <v>0</v>
          </cell>
          <cell r="BD292">
            <v>0</v>
          </cell>
          <cell r="BE292">
            <v>0</v>
          </cell>
          <cell r="BF292">
            <v>0</v>
          </cell>
          <cell r="BG292">
            <v>0</v>
          </cell>
          <cell r="BH292">
            <v>0</v>
          </cell>
          <cell r="BI292">
            <v>0</v>
          </cell>
          <cell r="BJ292">
            <v>0</v>
          </cell>
          <cell r="BK292">
            <v>0</v>
          </cell>
        </row>
        <row r="293">
          <cell r="A293" t="str">
            <v>Chennai 5,7,10</v>
          </cell>
          <cell r="B293" t="str">
            <v>Chennai</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t="str">
            <v>Sale</v>
          </cell>
          <cell r="BB293">
            <v>0</v>
          </cell>
          <cell r="BC293">
            <v>0</v>
          </cell>
          <cell r="BD293">
            <v>0</v>
          </cell>
          <cell r="BE293">
            <v>0</v>
          </cell>
          <cell r="BF293">
            <v>0</v>
          </cell>
          <cell r="BG293">
            <v>0</v>
          </cell>
          <cell r="BH293">
            <v>0</v>
          </cell>
          <cell r="BI293">
            <v>0</v>
          </cell>
          <cell r="BJ293">
            <v>0</v>
          </cell>
          <cell r="BK293">
            <v>0</v>
          </cell>
        </row>
        <row r="294">
          <cell r="A294" t="str">
            <v>Chennai 3,4,6.9A,9B</v>
          </cell>
          <cell r="B294" t="str">
            <v>Chennai</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t="str">
            <v>Sale</v>
          </cell>
          <cell r="BB294">
            <v>0</v>
          </cell>
          <cell r="BC294">
            <v>0</v>
          </cell>
          <cell r="BD294">
            <v>0</v>
          </cell>
          <cell r="BE294">
            <v>0</v>
          </cell>
          <cell r="BF294">
            <v>0</v>
          </cell>
          <cell r="BG294">
            <v>0</v>
          </cell>
          <cell r="BH294">
            <v>0</v>
          </cell>
          <cell r="BI294">
            <v>0</v>
          </cell>
          <cell r="BJ294">
            <v>0</v>
          </cell>
          <cell r="BK294">
            <v>0</v>
          </cell>
        </row>
        <row r="295">
          <cell r="A295" t="str">
            <v>Chennai 8</v>
          </cell>
          <cell r="B295" t="str">
            <v>Chennai</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t="str">
            <v>Sale</v>
          </cell>
          <cell r="BB295">
            <v>0</v>
          </cell>
          <cell r="BC295">
            <v>0</v>
          </cell>
          <cell r="BD295">
            <v>0</v>
          </cell>
          <cell r="BE295">
            <v>0</v>
          </cell>
          <cell r="BF295">
            <v>0</v>
          </cell>
          <cell r="BG295">
            <v>0</v>
          </cell>
          <cell r="BH295">
            <v>0</v>
          </cell>
          <cell r="BI295">
            <v>0</v>
          </cell>
          <cell r="BJ295">
            <v>0</v>
          </cell>
          <cell r="BK295">
            <v>0</v>
          </cell>
        </row>
        <row r="296">
          <cell r="A296" t="str">
            <v>Tidal Park 1</v>
          </cell>
          <cell r="B296" t="str">
            <v>Tidal Park</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9.5616039839999996</v>
          </cell>
          <cell r="AS296">
            <v>0</v>
          </cell>
          <cell r="AT296">
            <v>0</v>
          </cell>
          <cell r="AU296">
            <v>0</v>
          </cell>
          <cell r="AV296">
            <v>0</v>
          </cell>
          <cell r="AW296">
            <v>0</v>
          </cell>
          <cell r="AX296">
            <v>0</v>
          </cell>
          <cell r="AY296">
            <v>0</v>
          </cell>
          <cell r="AZ296">
            <v>0</v>
          </cell>
          <cell r="BA296" t="str">
            <v>Lease</v>
          </cell>
          <cell r="BB296">
            <v>0</v>
          </cell>
          <cell r="BC296">
            <v>0</v>
          </cell>
          <cell r="BD296">
            <v>0</v>
          </cell>
          <cell r="BE296">
            <v>0</v>
          </cell>
          <cell r="BF296">
            <v>0</v>
          </cell>
          <cell r="BG296">
            <v>0</v>
          </cell>
          <cell r="BH296">
            <v>0</v>
          </cell>
          <cell r="BI296">
            <v>0</v>
          </cell>
          <cell r="BJ296">
            <v>0</v>
          </cell>
          <cell r="BK296">
            <v>0</v>
          </cell>
        </row>
        <row r="297">
          <cell r="A297" t="str">
            <v>Kokapet 1</v>
          </cell>
          <cell r="B297" t="str">
            <v>Rai Durg</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t="str">
            <v>Lease</v>
          </cell>
          <cell r="BB297">
            <v>0</v>
          </cell>
          <cell r="BC297">
            <v>0</v>
          </cell>
          <cell r="BD297">
            <v>0</v>
          </cell>
          <cell r="BE297">
            <v>0</v>
          </cell>
          <cell r="BF297">
            <v>0</v>
          </cell>
          <cell r="BG297">
            <v>0</v>
          </cell>
          <cell r="BH297">
            <v>0</v>
          </cell>
          <cell r="BI297">
            <v>0</v>
          </cell>
          <cell r="BJ297">
            <v>0</v>
          </cell>
          <cell r="BK297">
            <v>0</v>
          </cell>
        </row>
        <row r="298">
          <cell r="A298" t="str">
            <v>Hyderabad 2</v>
          </cell>
          <cell r="B298" t="str">
            <v>Hyderabad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t="str">
            <v>Sale</v>
          </cell>
          <cell r="BB298">
            <v>0</v>
          </cell>
          <cell r="BC298">
            <v>0</v>
          </cell>
          <cell r="BD298">
            <v>0</v>
          </cell>
          <cell r="BE298">
            <v>0</v>
          </cell>
          <cell r="BF298">
            <v>0</v>
          </cell>
          <cell r="BG298">
            <v>0</v>
          </cell>
          <cell r="BH298">
            <v>0</v>
          </cell>
          <cell r="BI298">
            <v>0</v>
          </cell>
          <cell r="BJ298">
            <v>0</v>
          </cell>
          <cell r="BK298">
            <v>0</v>
          </cell>
        </row>
        <row r="299">
          <cell r="A299" t="str">
            <v>Hyderabad 1,3</v>
          </cell>
          <cell r="B299" t="str">
            <v>Hyderabad</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t="str">
            <v>Sale</v>
          </cell>
          <cell r="BB299">
            <v>0</v>
          </cell>
          <cell r="BC299">
            <v>0</v>
          </cell>
          <cell r="BD299">
            <v>0</v>
          </cell>
          <cell r="BE299">
            <v>0</v>
          </cell>
          <cell r="BF299">
            <v>0</v>
          </cell>
          <cell r="BG299">
            <v>0</v>
          </cell>
          <cell r="BH299">
            <v>0</v>
          </cell>
          <cell r="BI299">
            <v>0</v>
          </cell>
          <cell r="BJ299">
            <v>0</v>
          </cell>
          <cell r="BK299">
            <v>0</v>
          </cell>
        </row>
        <row r="300">
          <cell r="AV300">
            <v>0</v>
          </cell>
          <cell r="AW300">
            <v>0</v>
          </cell>
          <cell r="AX300">
            <v>0</v>
          </cell>
          <cell r="AY300">
            <v>0</v>
          </cell>
          <cell r="AZ300">
            <v>0</v>
          </cell>
        </row>
        <row r="301">
          <cell r="A301" t="str">
            <v>South Zone</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9.5616039839999996</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row>
        <row r="302">
          <cell r="A302" t="str">
            <v>Commercial offices 1</v>
          </cell>
          <cell r="B302" t="str">
            <v>Gurgaon</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8.3659999999999997</v>
          </cell>
          <cell r="AX302">
            <v>0</v>
          </cell>
          <cell r="AY302">
            <v>0</v>
          </cell>
          <cell r="AZ302">
            <v>0</v>
          </cell>
          <cell r="BA302" t="str">
            <v>Lease</v>
          </cell>
          <cell r="BB302">
            <v>0</v>
          </cell>
          <cell r="BC302">
            <v>0</v>
          </cell>
          <cell r="BD302">
            <v>0</v>
          </cell>
          <cell r="BE302">
            <v>0</v>
          </cell>
          <cell r="BF302">
            <v>0</v>
          </cell>
          <cell r="BG302">
            <v>0</v>
          </cell>
          <cell r="BH302">
            <v>0</v>
          </cell>
          <cell r="BI302">
            <v>0</v>
          </cell>
          <cell r="BJ302">
            <v>0</v>
          </cell>
          <cell r="BK302">
            <v>0</v>
          </cell>
        </row>
        <row r="303">
          <cell r="A303" t="str">
            <v>Gurgaon W block,Bulding 14</v>
          </cell>
          <cell r="B303" t="str">
            <v>Gurgaon</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t="str">
            <v>Sale</v>
          </cell>
          <cell r="BB303">
            <v>0</v>
          </cell>
          <cell r="BC303">
            <v>0</v>
          </cell>
          <cell r="BD303">
            <v>0</v>
          </cell>
          <cell r="BE303">
            <v>0</v>
          </cell>
          <cell r="BF303">
            <v>0</v>
          </cell>
          <cell r="BG303">
            <v>0</v>
          </cell>
          <cell r="BH303">
            <v>0</v>
          </cell>
          <cell r="BI303">
            <v>0</v>
          </cell>
          <cell r="BJ303">
            <v>0</v>
          </cell>
          <cell r="BK303">
            <v>0</v>
          </cell>
        </row>
        <row r="304">
          <cell r="A304" t="str">
            <v>Gurgaon Non Sez</v>
          </cell>
          <cell r="B304" t="str">
            <v>Gurgaon</v>
          </cell>
          <cell r="E304">
            <v>0</v>
          </cell>
          <cell r="F304">
            <v>5.7179525760000001</v>
          </cell>
          <cell r="G304">
            <v>0</v>
          </cell>
          <cell r="H304">
            <v>0</v>
          </cell>
          <cell r="I304">
            <v>0</v>
          </cell>
          <cell r="J304">
            <v>0</v>
          </cell>
          <cell r="K304">
            <v>11.115190744</v>
          </cell>
          <cell r="L304">
            <v>4.1201170639999996</v>
          </cell>
          <cell r="M304">
            <v>0</v>
          </cell>
          <cell r="N304">
            <v>11.480947519999999</v>
          </cell>
          <cell r="O304">
            <v>0</v>
          </cell>
          <cell r="P304">
            <v>0</v>
          </cell>
          <cell r="Q304">
            <v>0</v>
          </cell>
          <cell r="R304">
            <v>13.098483999999999</v>
          </cell>
          <cell r="S304">
            <v>0</v>
          </cell>
          <cell r="T304">
            <v>0</v>
          </cell>
          <cell r="U304">
            <v>0</v>
          </cell>
          <cell r="V304">
            <v>0</v>
          </cell>
          <cell r="W304">
            <v>9.8722119999999993</v>
          </cell>
          <cell r="X304">
            <v>0</v>
          </cell>
          <cell r="Y304">
            <v>16.175634138666666</v>
          </cell>
          <cell r="Z304">
            <v>0</v>
          </cell>
          <cell r="AA304">
            <v>10.246138</v>
          </cell>
          <cell r="AB304">
            <v>8.3678324906666663</v>
          </cell>
          <cell r="AC304">
            <v>0</v>
          </cell>
          <cell r="AD304">
            <v>11.666140970666666</v>
          </cell>
          <cell r="AE304">
            <v>0</v>
          </cell>
          <cell r="AF304">
            <v>1.04064</v>
          </cell>
          <cell r="AG304">
            <v>0</v>
          </cell>
          <cell r="AH304">
            <v>0</v>
          </cell>
          <cell r="AI304">
            <v>0</v>
          </cell>
          <cell r="AJ304">
            <v>0</v>
          </cell>
          <cell r="AK304">
            <v>42.063026563999998</v>
          </cell>
          <cell r="AL304">
            <v>19.120799999999999</v>
          </cell>
          <cell r="AM304">
            <v>0</v>
          </cell>
          <cell r="AN304">
            <v>0</v>
          </cell>
          <cell r="AO304">
            <v>0</v>
          </cell>
          <cell r="AP304">
            <v>0</v>
          </cell>
          <cell r="AQ304">
            <v>0</v>
          </cell>
          <cell r="AR304">
            <v>0</v>
          </cell>
          <cell r="AS304">
            <v>0</v>
          </cell>
          <cell r="AT304">
            <v>0</v>
          </cell>
          <cell r="AU304">
            <v>0</v>
          </cell>
          <cell r="AV304">
            <v>0</v>
          </cell>
          <cell r="AW304">
            <v>33.463999999999999</v>
          </cell>
          <cell r="AX304">
            <v>0</v>
          </cell>
          <cell r="AY304">
            <v>0</v>
          </cell>
          <cell r="AZ304">
            <v>0</v>
          </cell>
          <cell r="BA304" t="str">
            <v>Lease</v>
          </cell>
          <cell r="BB304">
            <v>5.7179525760000001</v>
          </cell>
          <cell r="BC304">
            <v>0</v>
          </cell>
          <cell r="BD304">
            <v>15.235307807999998</v>
          </cell>
          <cell r="BE304">
            <v>11.480947519999999</v>
          </cell>
          <cell r="BF304">
            <v>32.434207903999997</v>
          </cell>
          <cell r="BG304">
            <v>13.098483999999999</v>
          </cell>
          <cell r="BH304">
            <v>0</v>
          </cell>
          <cell r="BI304">
            <v>26.047846138666664</v>
          </cell>
          <cell r="BJ304">
            <v>18.613970490666667</v>
          </cell>
          <cell r="BK304">
            <v>57.760300629333329</v>
          </cell>
        </row>
        <row r="305">
          <cell r="A305" t="str">
            <v>Gurgaon Cyber 5-9,15,16</v>
          </cell>
          <cell r="B305" t="str">
            <v>Gurgaon</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t="str">
            <v>Sale</v>
          </cell>
          <cell r="BB305">
            <v>0</v>
          </cell>
          <cell r="BC305">
            <v>0</v>
          </cell>
          <cell r="BD305">
            <v>0</v>
          </cell>
          <cell r="BE305">
            <v>0</v>
          </cell>
          <cell r="BF305">
            <v>0</v>
          </cell>
          <cell r="BG305">
            <v>0</v>
          </cell>
          <cell r="BH305">
            <v>0</v>
          </cell>
          <cell r="BI305">
            <v>0</v>
          </cell>
          <cell r="BJ305">
            <v>0</v>
          </cell>
          <cell r="BK305">
            <v>0</v>
          </cell>
        </row>
        <row r="306">
          <cell r="A306" t="str">
            <v>Gurgaon 1</v>
          </cell>
          <cell r="B306" t="str">
            <v>Gurgaon Non Sez</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t="str">
            <v>Lease</v>
          </cell>
          <cell r="BB306">
            <v>0</v>
          </cell>
          <cell r="BC306">
            <v>0</v>
          </cell>
          <cell r="BD306">
            <v>0</v>
          </cell>
          <cell r="BE306">
            <v>0</v>
          </cell>
          <cell r="BF306">
            <v>0</v>
          </cell>
          <cell r="BG306">
            <v>0</v>
          </cell>
          <cell r="BH306">
            <v>0</v>
          </cell>
          <cell r="BI306">
            <v>0</v>
          </cell>
          <cell r="BJ306">
            <v>0</v>
          </cell>
          <cell r="BK306">
            <v>0</v>
          </cell>
        </row>
        <row r="307">
          <cell r="A307" t="str">
            <v>Noida, CSC 1</v>
          </cell>
          <cell r="B307" t="str">
            <v>Noida, CSC</v>
          </cell>
          <cell r="E307">
            <v>0</v>
          </cell>
          <cell r="F307">
            <v>0</v>
          </cell>
          <cell r="G307">
            <v>0</v>
          </cell>
          <cell r="H307">
            <v>0</v>
          </cell>
          <cell r="I307">
            <v>0</v>
          </cell>
          <cell r="J307">
            <v>1.6825689055999997</v>
          </cell>
          <cell r="K307">
            <v>5.7267577600000001E-2</v>
          </cell>
          <cell r="L307">
            <v>0</v>
          </cell>
          <cell r="M307">
            <v>0</v>
          </cell>
          <cell r="N307">
            <v>1.6869548453999998</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t="str">
            <v>Lease</v>
          </cell>
          <cell r="BB307">
            <v>0</v>
          </cell>
          <cell r="BC307">
            <v>1.6825689055999997</v>
          </cell>
          <cell r="BD307">
            <v>5.7267577600000001E-2</v>
          </cell>
          <cell r="BE307">
            <v>1.6869548453999998</v>
          </cell>
          <cell r="BF307">
            <v>3.4267913285999994</v>
          </cell>
          <cell r="BG307">
            <v>0</v>
          </cell>
          <cell r="BH307">
            <v>0</v>
          </cell>
          <cell r="BI307">
            <v>0</v>
          </cell>
          <cell r="BJ307">
            <v>0</v>
          </cell>
          <cell r="BK307">
            <v>0</v>
          </cell>
        </row>
        <row r="308">
          <cell r="A308" t="str">
            <v>Noida, Sector 143 1</v>
          </cell>
          <cell r="B308" t="str">
            <v>Noida, Sector 143</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3.415</v>
          </cell>
          <cell r="AL308">
            <v>0</v>
          </cell>
          <cell r="AM308">
            <v>0</v>
          </cell>
          <cell r="AN308">
            <v>0</v>
          </cell>
          <cell r="AO308">
            <v>0</v>
          </cell>
          <cell r="AP308">
            <v>0</v>
          </cell>
          <cell r="AQ308">
            <v>0</v>
          </cell>
          <cell r="AR308">
            <v>0</v>
          </cell>
          <cell r="AS308">
            <v>0</v>
          </cell>
          <cell r="AT308">
            <v>0</v>
          </cell>
          <cell r="AU308">
            <v>0</v>
          </cell>
          <cell r="AV308">
            <v>0</v>
          </cell>
          <cell r="AW308">
            <v>3.415</v>
          </cell>
          <cell r="AX308">
            <v>0</v>
          </cell>
          <cell r="AY308">
            <v>0</v>
          </cell>
          <cell r="AZ308">
            <v>0</v>
          </cell>
          <cell r="BA308" t="str">
            <v>Lease</v>
          </cell>
          <cell r="BB308">
            <v>0</v>
          </cell>
          <cell r="BC308">
            <v>0</v>
          </cell>
          <cell r="BD308">
            <v>0</v>
          </cell>
          <cell r="BE308">
            <v>0</v>
          </cell>
          <cell r="BF308">
            <v>0</v>
          </cell>
          <cell r="BG308">
            <v>0</v>
          </cell>
          <cell r="BH308">
            <v>0</v>
          </cell>
          <cell r="BI308">
            <v>0</v>
          </cell>
          <cell r="BJ308">
            <v>0</v>
          </cell>
          <cell r="BK308">
            <v>0</v>
          </cell>
        </row>
        <row r="309">
          <cell r="A309" t="str">
            <v>Silokhera A1A2A3,B1,B2,B3</v>
          </cell>
          <cell r="B309" t="str">
            <v>Silokhera</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t="str">
            <v>Sale</v>
          </cell>
          <cell r="BB309">
            <v>0</v>
          </cell>
          <cell r="BC309">
            <v>0</v>
          </cell>
          <cell r="BD309">
            <v>0</v>
          </cell>
          <cell r="BE309">
            <v>0</v>
          </cell>
          <cell r="BF309">
            <v>0</v>
          </cell>
          <cell r="BG309">
            <v>0</v>
          </cell>
          <cell r="BH309">
            <v>0</v>
          </cell>
          <cell r="BI309">
            <v>0</v>
          </cell>
          <cell r="BJ309">
            <v>0</v>
          </cell>
          <cell r="BK309">
            <v>0</v>
          </cell>
        </row>
        <row r="310">
          <cell r="A310" t="str">
            <v>Sonepat 1</v>
          </cell>
          <cell r="B310" t="str">
            <v>Sonepat</v>
          </cell>
          <cell r="E310">
            <v>0</v>
          </cell>
          <cell r="F310">
            <v>0</v>
          </cell>
          <cell r="G310">
            <v>0</v>
          </cell>
          <cell r="H310">
            <v>0</v>
          </cell>
          <cell r="I310">
            <v>0</v>
          </cell>
          <cell r="J310">
            <v>0</v>
          </cell>
          <cell r="K310">
            <v>0</v>
          </cell>
          <cell r="L310">
            <v>0</v>
          </cell>
          <cell r="M310">
            <v>0</v>
          </cell>
          <cell r="N310">
            <v>0</v>
          </cell>
          <cell r="O310">
            <v>0</v>
          </cell>
          <cell r="P310">
            <v>0</v>
          </cell>
          <cell r="Q310">
            <v>0</v>
          </cell>
          <cell r="R310">
            <v>1.0840000000000001</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1.0840000000000001</v>
          </cell>
          <cell r="AP310">
            <v>0</v>
          </cell>
          <cell r="AQ310">
            <v>0</v>
          </cell>
          <cell r="AR310">
            <v>0</v>
          </cell>
          <cell r="AS310">
            <v>0</v>
          </cell>
          <cell r="AT310">
            <v>0</v>
          </cell>
          <cell r="AU310">
            <v>0</v>
          </cell>
          <cell r="AV310">
            <v>0</v>
          </cell>
          <cell r="AW310">
            <v>0</v>
          </cell>
          <cell r="AX310">
            <v>0</v>
          </cell>
          <cell r="AY310">
            <v>0</v>
          </cell>
          <cell r="AZ310">
            <v>0</v>
          </cell>
          <cell r="BA310" t="str">
            <v>Lease</v>
          </cell>
          <cell r="BB310">
            <v>0</v>
          </cell>
          <cell r="BC310">
            <v>0</v>
          </cell>
          <cell r="BD310">
            <v>0</v>
          </cell>
          <cell r="BE310">
            <v>0</v>
          </cell>
          <cell r="BF310">
            <v>0</v>
          </cell>
          <cell r="BG310">
            <v>1.0840000000000001</v>
          </cell>
          <cell r="BH310">
            <v>0</v>
          </cell>
          <cell r="BI310">
            <v>0</v>
          </cell>
          <cell r="BJ310">
            <v>0</v>
          </cell>
          <cell r="BK310">
            <v>1.0840000000000001</v>
          </cell>
        </row>
        <row r="311">
          <cell r="A311" t="str">
            <v>Silokhera C1,C2,D,E1</v>
          </cell>
          <cell r="B311" t="str">
            <v>Silokhera</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t="str">
            <v>Sale</v>
          </cell>
          <cell r="BB311">
            <v>0</v>
          </cell>
          <cell r="BC311">
            <v>0</v>
          </cell>
          <cell r="BD311">
            <v>0</v>
          </cell>
          <cell r="BE311">
            <v>0</v>
          </cell>
          <cell r="BF311">
            <v>0</v>
          </cell>
          <cell r="BG311">
            <v>0</v>
          </cell>
          <cell r="BH311">
            <v>0</v>
          </cell>
          <cell r="BI311">
            <v>0</v>
          </cell>
          <cell r="BJ311">
            <v>0</v>
          </cell>
          <cell r="BK311">
            <v>0</v>
          </cell>
        </row>
        <row r="312">
          <cell r="A312" t="str">
            <v>Silokhera E2,F1,F2</v>
          </cell>
          <cell r="B312" t="str">
            <v>Silokhera</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t="str">
            <v>Sale</v>
          </cell>
          <cell r="BB312">
            <v>0</v>
          </cell>
          <cell r="BC312">
            <v>0</v>
          </cell>
          <cell r="BD312">
            <v>0</v>
          </cell>
          <cell r="BE312">
            <v>0</v>
          </cell>
          <cell r="BF312">
            <v>0</v>
          </cell>
          <cell r="BG312">
            <v>0</v>
          </cell>
          <cell r="BH312">
            <v>0</v>
          </cell>
          <cell r="BI312">
            <v>0</v>
          </cell>
          <cell r="BJ312">
            <v>0</v>
          </cell>
          <cell r="BK312">
            <v>0</v>
          </cell>
        </row>
        <row r="313">
          <cell r="A313" t="str">
            <v>Silokhera 7 Acre</v>
          </cell>
          <cell r="B313" t="str">
            <v>Silokhera 7 Acre</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10.867865629999999</v>
          </cell>
          <cell r="BA313" t="str">
            <v>Lease</v>
          </cell>
          <cell r="BB313">
            <v>0</v>
          </cell>
          <cell r="BC313">
            <v>0</v>
          </cell>
          <cell r="BD313">
            <v>0</v>
          </cell>
          <cell r="BE313">
            <v>0</v>
          </cell>
          <cell r="BF313">
            <v>0</v>
          </cell>
          <cell r="BG313">
            <v>0</v>
          </cell>
          <cell r="BH313">
            <v>0</v>
          </cell>
          <cell r="BI313">
            <v>0</v>
          </cell>
          <cell r="BJ313">
            <v>0</v>
          </cell>
          <cell r="BK313">
            <v>0</v>
          </cell>
        </row>
        <row r="314">
          <cell r="A314" t="str">
            <v>Manesar 1</v>
          </cell>
          <cell r="B314" t="str">
            <v>Gurgaon</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t="str">
            <v>Lease</v>
          </cell>
          <cell r="BB314">
            <v>0</v>
          </cell>
          <cell r="BC314">
            <v>0</v>
          </cell>
          <cell r="BD314">
            <v>0</v>
          </cell>
          <cell r="BE314">
            <v>0</v>
          </cell>
          <cell r="BF314">
            <v>0</v>
          </cell>
          <cell r="BG314">
            <v>0</v>
          </cell>
          <cell r="BH314">
            <v>0</v>
          </cell>
          <cell r="BI314">
            <v>0</v>
          </cell>
          <cell r="BJ314">
            <v>0</v>
          </cell>
          <cell r="BK314">
            <v>0</v>
          </cell>
        </row>
        <row r="315">
          <cell r="A315" t="str">
            <v>Delhi 1</v>
          </cell>
          <cell r="B315" t="str">
            <v>Delhi</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9.1059999999999999</v>
          </cell>
          <cell r="AE315">
            <v>0</v>
          </cell>
          <cell r="AF315">
            <v>0</v>
          </cell>
          <cell r="AG315">
            <v>0</v>
          </cell>
          <cell r="AH315">
            <v>0</v>
          </cell>
          <cell r="AI315">
            <v>0</v>
          </cell>
          <cell r="AJ315">
            <v>0</v>
          </cell>
          <cell r="AK315">
            <v>0</v>
          </cell>
          <cell r="AL315">
            <v>0</v>
          </cell>
          <cell r="AM315">
            <v>18.212</v>
          </cell>
          <cell r="AN315">
            <v>0</v>
          </cell>
          <cell r="AO315">
            <v>0</v>
          </cell>
          <cell r="AP315">
            <v>0</v>
          </cell>
          <cell r="AQ315">
            <v>0</v>
          </cell>
          <cell r="AR315">
            <v>0</v>
          </cell>
          <cell r="AS315">
            <v>0</v>
          </cell>
          <cell r="AT315">
            <v>0</v>
          </cell>
          <cell r="AU315">
            <v>0</v>
          </cell>
          <cell r="AV315">
            <v>0</v>
          </cell>
          <cell r="AW315">
            <v>0</v>
          </cell>
          <cell r="AX315">
            <v>0</v>
          </cell>
          <cell r="AY315">
            <v>14.38748</v>
          </cell>
          <cell r="AZ315">
            <v>0</v>
          </cell>
          <cell r="BA315" t="str">
            <v>Lease</v>
          </cell>
          <cell r="BB315">
            <v>0</v>
          </cell>
          <cell r="BC315">
            <v>0</v>
          </cell>
          <cell r="BD315">
            <v>0</v>
          </cell>
          <cell r="BE315">
            <v>0</v>
          </cell>
          <cell r="BF315">
            <v>0</v>
          </cell>
          <cell r="BG315">
            <v>0</v>
          </cell>
          <cell r="BH315">
            <v>0</v>
          </cell>
          <cell r="BI315">
            <v>0</v>
          </cell>
          <cell r="BJ315">
            <v>0</v>
          </cell>
          <cell r="BK315">
            <v>0</v>
          </cell>
        </row>
        <row r="316">
          <cell r="A316">
            <v>0</v>
          </cell>
          <cell r="B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row>
        <row r="317">
          <cell r="A317" t="str">
            <v>North Zone</v>
          </cell>
          <cell r="E317">
            <v>0</v>
          </cell>
          <cell r="F317">
            <v>5.7179525760000001</v>
          </cell>
          <cell r="G317">
            <v>0</v>
          </cell>
          <cell r="H317">
            <v>0</v>
          </cell>
          <cell r="I317">
            <v>0</v>
          </cell>
          <cell r="J317">
            <v>1.6825689055999997</v>
          </cell>
          <cell r="K317">
            <v>11.172458321599999</v>
          </cell>
          <cell r="L317">
            <v>4.1201170639999996</v>
          </cell>
          <cell r="M317">
            <v>0</v>
          </cell>
          <cell r="N317">
            <v>13.1679023654</v>
          </cell>
          <cell r="O317">
            <v>0</v>
          </cell>
          <cell r="P317">
            <v>0</v>
          </cell>
          <cell r="Q317">
            <v>0</v>
          </cell>
          <cell r="R317">
            <v>14.182483999999999</v>
          </cell>
          <cell r="S317">
            <v>0</v>
          </cell>
          <cell r="T317">
            <v>0</v>
          </cell>
          <cell r="U317">
            <v>0</v>
          </cell>
          <cell r="V317">
            <v>0</v>
          </cell>
          <cell r="W317">
            <v>9.8722119999999993</v>
          </cell>
          <cell r="X317">
            <v>0</v>
          </cell>
          <cell r="Y317">
            <v>16.175634138666666</v>
          </cell>
          <cell r="Z317">
            <v>0</v>
          </cell>
          <cell r="AA317">
            <v>10.246138</v>
          </cell>
          <cell r="AB317">
            <v>8.3678324906666663</v>
          </cell>
          <cell r="AC317">
            <v>0</v>
          </cell>
          <cell r="AD317">
            <v>20.772140970666666</v>
          </cell>
          <cell r="AE317">
            <v>0</v>
          </cell>
          <cell r="AF317">
            <v>1.04064</v>
          </cell>
          <cell r="AG317">
            <v>0</v>
          </cell>
          <cell r="AH317">
            <v>0</v>
          </cell>
          <cell r="AI317">
            <v>0</v>
          </cell>
          <cell r="AJ317">
            <v>0</v>
          </cell>
          <cell r="AK317">
            <v>45.478026563999997</v>
          </cell>
          <cell r="AL317">
            <v>19.120799999999999</v>
          </cell>
          <cell r="AM317">
            <v>18.212</v>
          </cell>
          <cell r="AN317">
            <v>0</v>
          </cell>
          <cell r="AO317">
            <v>1.0840000000000001</v>
          </cell>
          <cell r="AP317">
            <v>0</v>
          </cell>
          <cell r="AQ317">
            <v>0</v>
          </cell>
          <cell r="AR317">
            <v>0</v>
          </cell>
          <cell r="AS317">
            <v>0</v>
          </cell>
          <cell r="AT317">
            <v>0</v>
          </cell>
          <cell r="AU317">
            <v>0</v>
          </cell>
          <cell r="AV317">
            <v>0</v>
          </cell>
          <cell r="AW317">
            <v>45.244999999999997</v>
          </cell>
          <cell r="AX317">
            <v>0</v>
          </cell>
          <cell r="AY317">
            <v>14.38748</v>
          </cell>
          <cell r="AZ317">
            <v>0</v>
          </cell>
          <cell r="BA317">
            <v>0</v>
          </cell>
          <cell r="BB317">
            <v>5.7179525760000001</v>
          </cell>
          <cell r="BC317">
            <v>1.6825689055999997</v>
          </cell>
          <cell r="BD317">
            <v>15.292575385599998</v>
          </cell>
          <cell r="BE317">
            <v>13.1679023654</v>
          </cell>
          <cell r="BF317">
            <v>35.860999232599994</v>
          </cell>
          <cell r="BG317">
            <v>14.182483999999999</v>
          </cell>
          <cell r="BH317">
            <v>0</v>
          </cell>
          <cell r="BI317">
            <v>26.047846138666664</v>
          </cell>
          <cell r="BJ317">
            <v>18.613970490666667</v>
          </cell>
          <cell r="BK317">
            <v>58.844300629333333</v>
          </cell>
        </row>
        <row r="318">
          <cell r="A318" t="str">
            <v>Existing Buildings</v>
          </cell>
          <cell r="B318" t="str">
            <v>Existing Buildings</v>
          </cell>
          <cell r="E318">
            <v>1.36</v>
          </cell>
          <cell r="F318">
            <v>1.36</v>
          </cell>
          <cell r="G318">
            <v>1.36</v>
          </cell>
          <cell r="H318">
            <v>1.7</v>
          </cell>
          <cell r="I318">
            <v>1.7</v>
          </cell>
          <cell r="J318">
            <v>1.7</v>
          </cell>
          <cell r="K318">
            <v>1.7</v>
          </cell>
          <cell r="L318">
            <v>1.7</v>
          </cell>
          <cell r="M318">
            <v>1.7</v>
          </cell>
          <cell r="N318">
            <v>1.7</v>
          </cell>
          <cell r="O318">
            <v>1.7</v>
          </cell>
          <cell r="P318">
            <v>1.7</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BA318">
            <v>0</v>
          </cell>
          <cell r="BB318">
            <v>4.08</v>
          </cell>
          <cell r="BC318">
            <v>5.0999999999999996</v>
          </cell>
          <cell r="BD318">
            <v>5.0999999999999996</v>
          </cell>
          <cell r="BE318">
            <v>5.0999999999999996</v>
          </cell>
          <cell r="BF318">
            <v>19.38</v>
          </cell>
          <cell r="BG318">
            <v>0</v>
          </cell>
          <cell r="BH318">
            <v>0</v>
          </cell>
          <cell r="BI318">
            <v>0</v>
          </cell>
          <cell r="BJ318">
            <v>0</v>
          </cell>
          <cell r="BK318">
            <v>0</v>
          </cell>
        </row>
        <row r="359">
          <cell r="A359" t="str">
            <v xml:space="preserve"> Tax</v>
          </cell>
          <cell r="E359">
            <v>6.9019235187640593</v>
          </cell>
          <cell r="F359">
            <v>7.6449121665439002</v>
          </cell>
          <cell r="G359">
            <v>7.6449121665439002</v>
          </cell>
          <cell r="H359">
            <v>7.6449121665439002</v>
          </cell>
          <cell r="I359">
            <v>7.6449121665439002</v>
          </cell>
          <cell r="J359">
            <v>7.8841927358740405</v>
          </cell>
          <cell r="K359">
            <v>9.3366406250400367</v>
          </cell>
          <cell r="L359">
            <v>9.872007115997798</v>
          </cell>
          <cell r="M359">
            <v>9.872007115997798</v>
          </cell>
          <cell r="N359">
            <v>11.91503325043775</v>
          </cell>
          <cell r="O359">
            <v>11.91503325043775</v>
          </cell>
          <cell r="P359">
            <v>11.91503325043775</v>
          </cell>
          <cell r="Q359">
            <v>11.955862038437751</v>
          </cell>
          <cell r="R359">
            <v>13.649311238341753</v>
          </cell>
          <cell r="S359">
            <v>13.690631441634119</v>
          </cell>
          <cell r="T359">
            <v>13.732199566146242</v>
          </cell>
          <cell r="U359">
            <v>13.774017099405437</v>
          </cell>
          <cell r="V359">
            <v>13.816085537864186</v>
          </cell>
          <cell r="W359">
            <v>15.100446020461138</v>
          </cell>
          <cell r="X359">
            <v>15.143020794645178</v>
          </cell>
          <cell r="Y359">
            <v>24.952836726440793</v>
          </cell>
          <cell r="Z359">
            <v>24.995923930606914</v>
          </cell>
          <cell r="AA359">
            <v>26.328255922077176</v>
          </cell>
          <cell r="AB359">
            <v>27.414400721304546</v>
          </cell>
          <cell r="AC359">
            <v>27.458268157870542</v>
          </cell>
          <cell r="AD359">
            <v>28.954854412621422</v>
          </cell>
          <cell r="AE359">
            <v>28.999249837653927</v>
          </cell>
          <cell r="AF359">
            <v>29.175820844908834</v>
          </cell>
          <cell r="AG359">
            <v>29.220750613277026</v>
          </cell>
          <cell r="AH359">
            <v>29.265949960255433</v>
          </cell>
          <cell r="AI359">
            <v>29.311420503315706</v>
          </cell>
          <cell r="AJ359">
            <v>29.357163869634341</v>
          </cell>
          <cell r="AK359">
            <v>34.612259708852093</v>
          </cell>
          <cell r="AL359">
            <v>37.067888339327745</v>
          </cell>
          <cell r="AM359">
            <v>37.114460036404246</v>
          </cell>
          <cell r="AN359">
            <v>37.189788570149972</v>
          </cell>
          <cell r="AO359">
            <v>37.191752413234248</v>
          </cell>
          <cell r="AP359">
            <v>37.295752181509869</v>
          </cell>
          <cell r="AQ359">
            <v>37.297717006638422</v>
          </cell>
          <cell r="AR359">
            <v>37.299682322973254</v>
          </cell>
          <cell r="AS359">
            <v>37.301648130637176</v>
          </cell>
          <cell r="AT359">
            <v>37.333639451231221</v>
          </cell>
          <cell r="AU359">
            <v>37.534975967556207</v>
          </cell>
          <cell r="AV359">
            <v>37.610465708922312</v>
          </cell>
          <cell r="AW359">
            <v>42.772342083131193</v>
          </cell>
          <cell r="AX359">
            <v>43.009288275018605</v>
          </cell>
          <cell r="AY359">
            <v>43.011257033237584</v>
          </cell>
          <cell r="AZ359">
            <v>44.391288882813484</v>
          </cell>
          <cell r="BA359">
            <v>0</v>
          </cell>
          <cell r="BB359">
            <v>22.191747851851858</v>
          </cell>
          <cell r="BC359">
            <v>23.174017068961838</v>
          </cell>
          <cell r="BD359">
            <v>29.080654857035633</v>
          </cell>
          <cell r="BE359">
            <v>35.745099751313248</v>
          </cell>
          <cell r="BF359">
            <v>110.19151952916258</v>
          </cell>
        </row>
        <row r="360">
          <cell r="A360" t="str">
            <v>Bhubaneswar 1</v>
          </cell>
          <cell r="B360" t="str">
            <v>Bhubaneswar</v>
          </cell>
          <cell r="D360" t="str">
            <v>SEZ</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t="str">
            <v>Lease</v>
          </cell>
          <cell r="BB360">
            <v>0</v>
          </cell>
          <cell r="BC360">
            <v>0</v>
          </cell>
          <cell r="BD360">
            <v>0</v>
          </cell>
          <cell r="BE360">
            <v>0</v>
          </cell>
          <cell r="BF360">
            <v>0</v>
          </cell>
        </row>
        <row r="361">
          <cell r="A361" t="str">
            <v>Kolkata 1</v>
          </cell>
          <cell r="B361" t="str">
            <v>Kolkata</v>
          </cell>
          <cell r="D361" t="str">
            <v>SEZ</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t="str">
            <v>Lease</v>
          </cell>
          <cell r="BB361">
            <v>0</v>
          </cell>
          <cell r="BC361">
            <v>0</v>
          </cell>
          <cell r="BD361">
            <v>0</v>
          </cell>
          <cell r="BE361">
            <v>0</v>
          </cell>
          <cell r="BF361">
            <v>0</v>
          </cell>
        </row>
        <row r="362">
          <cell r="A362" t="str">
            <v>East Zone</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row>
        <row r="363">
          <cell r="A363" t="str">
            <v>Gandhinagar 1</v>
          </cell>
          <cell r="B363" t="str">
            <v>Gandhinagar</v>
          </cell>
          <cell r="D363" t="str">
            <v>SEZ</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t="str">
            <v>Lease</v>
          </cell>
          <cell r="BB363">
            <v>0</v>
          </cell>
          <cell r="BC363">
            <v>0</v>
          </cell>
          <cell r="BD363">
            <v>0</v>
          </cell>
          <cell r="BE363">
            <v>0</v>
          </cell>
          <cell r="BF363">
            <v>0</v>
          </cell>
        </row>
        <row r="364">
          <cell r="A364" t="str">
            <v>Nagpur 1</v>
          </cell>
          <cell r="B364" t="str">
            <v>Nagpur</v>
          </cell>
          <cell r="D364" t="str">
            <v>SEZ</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t="str">
            <v>Lease</v>
          </cell>
          <cell r="BB364">
            <v>0</v>
          </cell>
          <cell r="BC364">
            <v>0</v>
          </cell>
          <cell r="BD364">
            <v>0</v>
          </cell>
          <cell r="BE364">
            <v>0</v>
          </cell>
          <cell r="BF364">
            <v>0</v>
          </cell>
        </row>
        <row r="365">
          <cell r="A365" t="str">
            <v>Pune 1</v>
          </cell>
          <cell r="B365" t="str">
            <v>Pune</v>
          </cell>
          <cell r="D365" t="str">
            <v>SEZ</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t="str">
            <v>Lease</v>
          </cell>
          <cell r="BB365">
            <v>0</v>
          </cell>
          <cell r="BC365">
            <v>0</v>
          </cell>
          <cell r="BD365">
            <v>0</v>
          </cell>
          <cell r="BE365">
            <v>0</v>
          </cell>
          <cell r="BF365">
            <v>0</v>
          </cell>
        </row>
        <row r="366">
          <cell r="A366" t="str">
            <v>Lohegaon  1</v>
          </cell>
          <cell r="B366" t="str">
            <v>Pune</v>
          </cell>
          <cell r="D366" t="str">
            <v>SEZ</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t="str">
            <v>Lease</v>
          </cell>
          <cell r="BB366">
            <v>0</v>
          </cell>
          <cell r="BC366">
            <v>0</v>
          </cell>
          <cell r="BD366">
            <v>0</v>
          </cell>
          <cell r="BE366">
            <v>0</v>
          </cell>
          <cell r="BF366">
            <v>0</v>
          </cell>
        </row>
        <row r="367">
          <cell r="A367" t="str">
            <v>Tathewade 1</v>
          </cell>
          <cell r="B367" t="str">
            <v>Pune</v>
          </cell>
          <cell r="D367" t="str">
            <v>SEZ</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t="str">
            <v>Lease</v>
          </cell>
          <cell r="BB367">
            <v>0</v>
          </cell>
          <cell r="BC367">
            <v>0</v>
          </cell>
          <cell r="BD367">
            <v>0</v>
          </cell>
          <cell r="BE367">
            <v>0</v>
          </cell>
          <cell r="BF367">
            <v>0</v>
          </cell>
        </row>
        <row r="368">
          <cell r="A368" t="str">
            <v>Muland 1</v>
          </cell>
          <cell r="B368" t="str">
            <v>Mumbai</v>
          </cell>
          <cell r="D368" t="str">
            <v>SEZ</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t="str">
            <v>Lease</v>
          </cell>
          <cell r="BB368">
            <v>0</v>
          </cell>
          <cell r="BC368">
            <v>0</v>
          </cell>
          <cell r="BD368">
            <v>0</v>
          </cell>
          <cell r="BE368">
            <v>0</v>
          </cell>
          <cell r="BF368">
            <v>0</v>
          </cell>
        </row>
        <row r="369">
          <cell r="A369" t="str">
            <v>NTC 1</v>
          </cell>
          <cell r="B369" t="str">
            <v>Mumbai</v>
          </cell>
          <cell r="D369" t="str">
            <v>Non SEZ</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7.4092459916090023</v>
          </cell>
          <cell r="Z369">
            <v>7.4092459916090023</v>
          </cell>
          <cell r="AA369">
            <v>7.4092459916090023</v>
          </cell>
          <cell r="AB369">
            <v>7.4092459916090023</v>
          </cell>
          <cell r="AC369">
            <v>7.4092459916090023</v>
          </cell>
          <cell r="AD369">
            <v>7.4092459916090023</v>
          </cell>
          <cell r="AE369">
            <v>7.4092459916090023</v>
          </cell>
          <cell r="AF369">
            <v>7.4092459916090023</v>
          </cell>
          <cell r="AG369">
            <v>7.4092459916090023</v>
          </cell>
          <cell r="AH369">
            <v>7.4092459916090023</v>
          </cell>
          <cell r="AI369">
            <v>7.4092459916090023</v>
          </cell>
          <cell r="AJ369">
            <v>7.4092459916090023</v>
          </cell>
          <cell r="AK369">
            <v>7.4092459916090023</v>
          </cell>
          <cell r="AL369">
            <v>7.4092459916090023</v>
          </cell>
          <cell r="AM369">
            <v>7.4092459916090023</v>
          </cell>
          <cell r="AN369">
            <v>7.4092459916090023</v>
          </cell>
          <cell r="AO369">
            <v>7.4092459916090023</v>
          </cell>
          <cell r="AP369">
            <v>7.4092459916090023</v>
          </cell>
          <cell r="AQ369">
            <v>7.4092459916090023</v>
          </cell>
          <cell r="AR369">
            <v>7.4092459916090023</v>
          </cell>
          <cell r="AS369">
            <v>7.4092459916090023</v>
          </cell>
          <cell r="AT369">
            <v>7.4092459916090023</v>
          </cell>
          <cell r="AU369">
            <v>7.4092459916090023</v>
          </cell>
          <cell r="AV369">
            <v>7.4092459916090023</v>
          </cell>
          <cell r="AW369">
            <v>7.4092459916090023</v>
          </cell>
          <cell r="AX369">
            <v>7.4092459916090023</v>
          </cell>
          <cell r="AY369">
            <v>7.4092459916090023</v>
          </cell>
          <cell r="AZ369">
            <v>7.4092459916090023</v>
          </cell>
          <cell r="BA369" t="str">
            <v>Lease</v>
          </cell>
          <cell r="BB369">
            <v>0</v>
          </cell>
          <cell r="BC369">
            <v>0</v>
          </cell>
          <cell r="BD369">
            <v>0</v>
          </cell>
          <cell r="BE369">
            <v>0</v>
          </cell>
          <cell r="BF369">
            <v>0</v>
          </cell>
        </row>
        <row r="370">
          <cell r="A370" t="str">
            <v>West Zone</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7.4092459916090023</v>
          </cell>
          <cell r="Z370">
            <v>7.4092459916090023</v>
          </cell>
          <cell r="AA370">
            <v>7.4092459916090023</v>
          </cell>
          <cell r="AB370">
            <v>7.4092459916090023</v>
          </cell>
          <cell r="AC370">
            <v>7.4092459916090023</v>
          </cell>
          <cell r="AD370">
            <v>7.4092459916090023</v>
          </cell>
          <cell r="AE370">
            <v>7.4092459916090023</v>
          </cell>
          <cell r="AF370">
            <v>7.4092459916090023</v>
          </cell>
          <cell r="AG370">
            <v>7.4092459916090023</v>
          </cell>
          <cell r="AH370">
            <v>7.4092459916090023</v>
          </cell>
          <cell r="AI370">
            <v>7.4092459916090023</v>
          </cell>
          <cell r="AJ370">
            <v>7.4092459916090023</v>
          </cell>
          <cell r="AK370">
            <v>7.4092459916090023</v>
          </cell>
          <cell r="AL370">
            <v>7.4092459916090023</v>
          </cell>
          <cell r="AM370">
            <v>7.4092459916090023</v>
          </cell>
          <cell r="AN370">
            <v>7.4092459916090023</v>
          </cell>
          <cell r="AO370">
            <v>7.4092459916090023</v>
          </cell>
          <cell r="AP370">
            <v>7.4092459916090023</v>
          </cell>
          <cell r="AQ370">
            <v>7.4092459916090023</v>
          </cell>
          <cell r="AR370">
            <v>7.4092459916090023</v>
          </cell>
          <cell r="AS370">
            <v>7.4092459916090023</v>
          </cell>
          <cell r="AT370">
            <v>7.4092459916090023</v>
          </cell>
          <cell r="AU370">
            <v>7.4092459916090023</v>
          </cell>
          <cell r="AV370">
            <v>7.4092459916090023</v>
          </cell>
          <cell r="AW370">
            <v>7.4092459916090023</v>
          </cell>
          <cell r="AX370">
            <v>7.4092459916090023</v>
          </cell>
          <cell r="AY370">
            <v>7.4092459916090023</v>
          </cell>
          <cell r="AZ370">
            <v>7.4092459916090023</v>
          </cell>
          <cell r="BA370">
            <v>0</v>
          </cell>
          <cell r="BB370">
            <v>0</v>
          </cell>
          <cell r="BC370">
            <v>0</v>
          </cell>
          <cell r="BD370">
            <v>0</v>
          </cell>
          <cell r="BE370">
            <v>0</v>
          </cell>
          <cell r="BF370">
            <v>0</v>
          </cell>
        </row>
        <row r="371">
          <cell r="A371" t="str">
            <v>Chennai 1A,AB,AC</v>
          </cell>
          <cell r="B371" t="str">
            <v>Chennai</v>
          </cell>
          <cell r="D371" t="str">
            <v>SEZ</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t="str">
            <v>Sale</v>
          </cell>
          <cell r="BB371">
            <v>0</v>
          </cell>
          <cell r="BC371">
            <v>0</v>
          </cell>
          <cell r="BD371">
            <v>0</v>
          </cell>
          <cell r="BE371">
            <v>0</v>
          </cell>
          <cell r="BF371">
            <v>0</v>
          </cell>
        </row>
        <row r="372">
          <cell r="A372" t="str">
            <v>Chennai 5,7,10</v>
          </cell>
          <cell r="B372" t="str">
            <v>Chennai</v>
          </cell>
          <cell r="D372" t="str">
            <v>SEZ</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t="str">
            <v>Sale</v>
          </cell>
          <cell r="BB372">
            <v>0</v>
          </cell>
          <cell r="BC372">
            <v>0</v>
          </cell>
          <cell r="BD372">
            <v>0</v>
          </cell>
          <cell r="BE372">
            <v>0</v>
          </cell>
          <cell r="BF372">
            <v>0</v>
          </cell>
        </row>
        <row r="373">
          <cell r="A373" t="str">
            <v>Chennai 3,4,6.9A,9B</v>
          </cell>
          <cell r="B373" t="str">
            <v>Chennai</v>
          </cell>
          <cell r="D373" t="str">
            <v>SEZ</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t="str">
            <v>Sale</v>
          </cell>
          <cell r="BB373">
            <v>0</v>
          </cell>
          <cell r="BC373">
            <v>0</v>
          </cell>
          <cell r="BD373">
            <v>0</v>
          </cell>
          <cell r="BE373">
            <v>0</v>
          </cell>
          <cell r="BF373">
            <v>0</v>
          </cell>
        </row>
        <row r="374">
          <cell r="A374" t="str">
            <v>Chennai 8</v>
          </cell>
          <cell r="B374" t="str">
            <v>Chennai</v>
          </cell>
          <cell r="D374" t="str">
            <v>SEZ</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t="str">
            <v>Sale</v>
          </cell>
          <cell r="BB374">
            <v>0</v>
          </cell>
          <cell r="BC374">
            <v>0</v>
          </cell>
          <cell r="BD374">
            <v>0</v>
          </cell>
          <cell r="BE374">
            <v>0</v>
          </cell>
          <cell r="BF374">
            <v>0</v>
          </cell>
        </row>
        <row r="375">
          <cell r="A375" t="str">
            <v>Tidal Park 1</v>
          </cell>
          <cell r="B375" t="str">
            <v>Tidal Park</v>
          </cell>
          <cell r="D375" t="str">
            <v>SEZ</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t="str">
            <v>Lease</v>
          </cell>
          <cell r="BB375">
            <v>0</v>
          </cell>
          <cell r="BC375">
            <v>0</v>
          </cell>
          <cell r="BD375">
            <v>0</v>
          </cell>
          <cell r="BE375">
            <v>0</v>
          </cell>
          <cell r="BF375">
            <v>0</v>
          </cell>
        </row>
        <row r="376">
          <cell r="A376" t="str">
            <v>Kokapet 1</v>
          </cell>
          <cell r="B376" t="str">
            <v>Rai Durg</v>
          </cell>
          <cell r="D376" t="str">
            <v>SEZ</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t="str">
            <v>Lease</v>
          </cell>
          <cell r="BB376">
            <v>0</v>
          </cell>
          <cell r="BC376">
            <v>0</v>
          </cell>
          <cell r="BD376">
            <v>0</v>
          </cell>
          <cell r="BE376">
            <v>0</v>
          </cell>
          <cell r="BF376">
            <v>0</v>
          </cell>
        </row>
        <row r="377">
          <cell r="A377" t="str">
            <v>Hyderabad 2</v>
          </cell>
          <cell r="B377" t="str">
            <v>Hyderabad</v>
          </cell>
          <cell r="D377" t="str">
            <v>SEZ</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t="str">
            <v>Sale</v>
          </cell>
          <cell r="BB377">
            <v>0</v>
          </cell>
          <cell r="BC377">
            <v>0</v>
          </cell>
          <cell r="BD377">
            <v>0</v>
          </cell>
          <cell r="BE377">
            <v>0</v>
          </cell>
          <cell r="BF377">
            <v>0</v>
          </cell>
        </row>
        <row r="378">
          <cell r="A378" t="str">
            <v>Hyderabad 1,3</v>
          </cell>
          <cell r="B378" t="str">
            <v>Hyderabad</v>
          </cell>
          <cell r="D378" t="str">
            <v>SEZ</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t="str">
            <v>Sale</v>
          </cell>
          <cell r="BB378">
            <v>0</v>
          </cell>
          <cell r="BC378">
            <v>0</v>
          </cell>
          <cell r="BD378">
            <v>0</v>
          </cell>
          <cell r="BE378">
            <v>0</v>
          </cell>
          <cell r="BF378">
            <v>0</v>
          </cell>
        </row>
        <row r="380">
          <cell r="A380" t="str">
            <v>South Zone</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row>
        <row r="381">
          <cell r="A381" t="str">
            <v>Commercial offices 1</v>
          </cell>
          <cell r="B381" t="str">
            <v>Gurgaon</v>
          </cell>
          <cell r="D381" t="str">
            <v>Non SEZ</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1.0335282650000002</v>
          </cell>
          <cell r="AX381">
            <v>1.0335282650000002</v>
          </cell>
          <cell r="AY381">
            <v>1.0335282650000002</v>
          </cell>
          <cell r="AZ381">
            <v>1.0335282650000002</v>
          </cell>
          <cell r="BA381" t="str">
            <v>Lease</v>
          </cell>
          <cell r="BB381">
            <v>0</v>
          </cell>
          <cell r="BC381">
            <v>0</v>
          </cell>
          <cell r="BD381">
            <v>0</v>
          </cell>
          <cell r="BE381">
            <v>0</v>
          </cell>
          <cell r="BF381">
            <v>0</v>
          </cell>
        </row>
        <row r="382">
          <cell r="A382" t="str">
            <v>Gurgaon W block,Bulding 14</v>
          </cell>
          <cell r="B382" t="str">
            <v>Gurgaon</v>
          </cell>
          <cell r="D382" t="str">
            <v>SEZ</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t="str">
            <v>Sale</v>
          </cell>
          <cell r="BB382">
            <v>0</v>
          </cell>
          <cell r="BC382">
            <v>0</v>
          </cell>
          <cell r="BD382">
            <v>0</v>
          </cell>
          <cell r="BE382">
            <v>0</v>
          </cell>
          <cell r="BF382">
            <v>0</v>
          </cell>
        </row>
        <row r="383">
          <cell r="A383" t="str">
            <v>Gurgaon Non Sez</v>
          </cell>
          <cell r="B383" t="str">
            <v>Gurgaon</v>
          </cell>
          <cell r="D383" t="str">
            <v>Non SEZ</v>
          </cell>
          <cell r="E383">
            <v>0</v>
          </cell>
          <cell r="F383">
            <v>0.74298864777984031</v>
          </cell>
          <cell r="G383">
            <v>0.74298864777984031</v>
          </cell>
          <cell r="H383">
            <v>0.74298864777984031</v>
          </cell>
          <cell r="I383">
            <v>0.74298864777984031</v>
          </cell>
          <cell r="J383">
            <v>0.74298864777984031</v>
          </cell>
          <cell r="K383">
            <v>2.1872924315088005</v>
          </cell>
          <cell r="L383">
            <v>2.7226589224665605</v>
          </cell>
          <cell r="M383">
            <v>2.7226589224665605</v>
          </cell>
          <cell r="N383">
            <v>4.2236096567033607</v>
          </cell>
          <cell r="O383">
            <v>4.2236096567033607</v>
          </cell>
          <cell r="P383">
            <v>4.2236096567033607</v>
          </cell>
          <cell r="Q383">
            <v>4.2236096567033607</v>
          </cell>
          <cell r="R383">
            <v>5.8759850958793614</v>
          </cell>
          <cell r="S383">
            <v>5.8759850958793614</v>
          </cell>
          <cell r="T383">
            <v>5.8759850958793614</v>
          </cell>
          <cell r="U383">
            <v>5.8759850958793614</v>
          </cell>
          <cell r="V383">
            <v>5.8759850958793614</v>
          </cell>
          <cell r="W383">
            <v>7.1180247293868106</v>
          </cell>
          <cell r="X383">
            <v>7.1180247293868106</v>
          </cell>
          <cell r="Y383">
            <v>9.4757644467442805</v>
          </cell>
          <cell r="Z383">
            <v>9.4757644467442805</v>
          </cell>
          <cell r="AA383">
            <v>10.764750710823426</v>
          </cell>
          <cell r="AB383">
            <v>11.807289708295338</v>
          </cell>
          <cell r="AC383">
            <v>11.807289708295338</v>
          </cell>
          <cell r="AD383">
            <v>13.259745321860825</v>
          </cell>
          <cell r="AE383">
            <v>13.259745321860825</v>
          </cell>
          <cell r="AF383">
            <v>13.391654531533037</v>
          </cell>
          <cell r="AG383">
            <v>13.391654531533037</v>
          </cell>
          <cell r="AH383">
            <v>13.391654531533037</v>
          </cell>
          <cell r="AI383">
            <v>13.391654531533037</v>
          </cell>
          <cell r="AJ383">
            <v>13.391654531533037</v>
          </cell>
          <cell r="AK383">
            <v>18.577701657052298</v>
          </cell>
          <cell r="AL383">
            <v>20.9870363540523</v>
          </cell>
          <cell r="AM383">
            <v>20.9870363540523</v>
          </cell>
          <cell r="AN383">
            <v>20.9870363540523</v>
          </cell>
          <cell r="AO383">
            <v>20.9870363540523</v>
          </cell>
          <cell r="AP383">
            <v>21.089071788282876</v>
          </cell>
          <cell r="AQ383">
            <v>21.089071788282876</v>
          </cell>
          <cell r="AR383">
            <v>21.089071788282876</v>
          </cell>
          <cell r="AS383">
            <v>21.089071788282876</v>
          </cell>
          <cell r="AT383">
            <v>21.089071788282876</v>
          </cell>
          <cell r="AU383">
            <v>21.287419588311874</v>
          </cell>
          <cell r="AV383">
            <v>21.360942047289686</v>
          </cell>
          <cell r="AW383">
            <v>25.487322382289687</v>
          </cell>
          <cell r="AX383">
            <v>25.692197020547209</v>
          </cell>
          <cell r="AY383">
            <v>25.692197020547209</v>
          </cell>
          <cell r="AZ383">
            <v>25.692197020547209</v>
          </cell>
          <cell r="BA383" t="str">
            <v>Lease</v>
          </cell>
          <cell r="BB383">
            <v>1.4859772955596806</v>
          </cell>
          <cell r="BC383">
            <v>2.2289659433395208</v>
          </cell>
          <cell r="BD383">
            <v>7.6326102764419215</v>
          </cell>
          <cell r="BE383">
            <v>12.670828970110083</v>
          </cell>
          <cell r="BF383">
            <v>24.018382485451205</v>
          </cell>
        </row>
        <row r="384">
          <cell r="A384" t="str">
            <v>Gurgaon Cyber 5-9,15,16</v>
          </cell>
          <cell r="B384" t="str">
            <v>Gurgaon</v>
          </cell>
          <cell r="D384" t="str">
            <v>SEZ</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t="str">
            <v>Sale</v>
          </cell>
          <cell r="BB384">
            <v>0</v>
          </cell>
          <cell r="BC384">
            <v>0</v>
          </cell>
          <cell r="BD384">
            <v>0</v>
          </cell>
          <cell r="BE384">
            <v>0</v>
          </cell>
          <cell r="BF384">
            <v>0</v>
          </cell>
        </row>
        <row r="385">
          <cell r="A385" t="str">
            <v>Gurgaon 1</v>
          </cell>
          <cell r="B385" t="str">
            <v>Gurgaon Non Sez</v>
          </cell>
          <cell r="D385" t="str">
            <v>Non SEZ</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t="str">
            <v>Lease</v>
          </cell>
          <cell r="BB385">
            <v>0</v>
          </cell>
          <cell r="BC385">
            <v>0</v>
          </cell>
          <cell r="BD385">
            <v>0</v>
          </cell>
          <cell r="BE385">
            <v>0</v>
          </cell>
          <cell r="BF385">
            <v>0</v>
          </cell>
        </row>
        <row r="386">
          <cell r="A386" t="str">
            <v>Noida, CSC 1</v>
          </cell>
          <cell r="B386" t="str">
            <v>Noida, CSC</v>
          </cell>
          <cell r="D386" t="str">
            <v>Non SEZ</v>
          </cell>
          <cell r="E386">
            <v>0.39929661876405848</v>
          </cell>
          <cell r="F386">
            <v>0.39929661876405848</v>
          </cell>
          <cell r="G386">
            <v>0.39929661876405848</v>
          </cell>
          <cell r="H386">
            <v>0.39929661876405848</v>
          </cell>
          <cell r="I386">
            <v>0.39929661876405848</v>
          </cell>
          <cell r="J386">
            <v>0.63857718809419928</v>
          </cell>
          <cell r="K386">
            <v>0.64672129353123609</v>
          </cell>
          <cell r="L386">
            <v>0.64672129353123609</v>
          </cell>
          <cell r="M386">
            <v>0.64672129353123609</v>
          </cell>
          <cell r="N386">
            <v>0.88662559373438832</v>
          </cell>
          <cell r="O386">
            <v>0.88662559373438832</v>
          </cell>
          <cell r="P386">
            <v>0.88662559373438832</v>
          </cell>
          <cell r="Q386">
            <v>0.88662559373438832</v>
          </cell>
          <cell r="R386">
            <v>0.88662559373438832</v>
          </cell>
          <cell r="S386">
            <v>0.88662559373438832</v>
          </cell>
          <cell r="T386">
            <v>0.88662559373438832</v>
          </cell>
          <cell r="U386">
            <v>0.88662559373438832</v>
          </cell>
          <cell r="V386">
            <v>0.88662559373438832</v>
          </cell>
          <cell r="W386">
            <v>0.88662559373438832</v>
          </cell>
          <cell r="X386">
            <v>0.88662559373438832</v>
          </cell>
          <cell r="Y386">
            <v>0.88662559373438832</v>
          </cell>
          <cell r="Z386">
            <v>0.88662559373438832</v>
          </cell>
          <cell r="AA386">
            <v>0.88662559373438832</v>
          </cell>
          <cell r="AB386">
            <v>0.88662559373438832</v>
          </cell>
          <cell r="AC386">
            <v>0.88662559373438832</v>
          </cell>
          <cell r="AD386">
            <v>0.88662559373438832</v>
          </cell>
          <cell r="AE386">
            <v>0.88662559373438832</v>
          </cell>
          <cell r="AF386">
            <v>0.88662559373438832</v>
          </cell>
          <cell r="AG386">
            <v>0.88662559373438832</v>
          </cell>
          <cell r="AH386">
            <v>0.88662559373438832</v>
          </cell>
          <cell r="AI386">
            <v>0.88662559373438832</v>
          </cell>
          <cell r="AJ386">
            <v>0.88662559373438832</v>
          </cell>
          <cell r="AK386">
            <v>0.90965648091633322</v>
          </cell>
          <cell r="AL386">
            <v>0.90965648091633322</v>
          </cell>
          <cell r="AM386">
            <v>0.90965648091633322</v>
          </cell>
          <cell r="AN386">
            <v>0.93813388740310477</v>
          </cell>
          <cell r="AO386">
            <v>0.93813388740310477</v>
          </cell>
          <cell r="AP386">
            <v>0.93813388740310477</v>
          </cell>
          <cell r="AQ386">
            <v>0.93813388740310477</v>
          </cell>
          <cell r="AR386">
            <v>0.93813388740310477</v>
          </cell>
          <cell r="AS386">
            <v>0.93813388740310477</v>
          </cell>
          <cell r="AT386">
            <v>0.9681589088813104</v>
          </cell>
          <cell r="AU386">
            <v>0.9691808344866879</v>
          </cell>
          <cell r="AV386">
            <v>0.9691808344866879</v>
          </cell>
          <cell r="AW386">
            <v>0.9691808344866879</v>
          </cell>
          <cell r="AX386">
            <v>0.99928412196413963</v>
          </cell>
          <cell r="AY386">
            <v>0.99928412196413963</v>
          </cell>
          <cell r="AZ386">
            <v>0.99928412196413963</v>
          </cell>
          <cell r="BA386" t="str">
            <v>Lease</v>
          </cell>
          <cell r="BB386">
            <v>1.1978898562921754</v>
          </cell>
          <cell r="BC386">
            <v>1.4371704256223161</v>
          </cell>
          <cell r="BD386">
            <v>1.9401638805937083</v>
          </cell>
          <cell r="BE386">
            <v>2.659876781203165</v>
          </cell>
          <cell r="BF386">
            <v>7.2351009437113643</v>
          </cell>
        </row>
        <row r="387">
          <cell r="A387" t="str">
            <v>Noida, Sector 143 1</v>
          </cell>
          <cell r="B387" t="str">
            <v>Noida, Sector 143</v>
          </cell>
          <cell r="D387" t="str">
            <v>SEZ</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t="str">
            <v>Lease</v>
          </cell>
          <cell r="BB387">
            <v>0</v>
          </cell>
          <cell r="BC387">
            <v>0</v>
          </cell>
          <cell r="BD387">
            <v>0</v>
          </cell>
          <cell r="BE387">
            <v>0</v>
          </cell>
          <cell r="BF387">
            <v>0</v>
          </cell>
        </row>
        <row r="388">
          <cell r="A388" t="str">
            <v>Silokhera A1A2A3,B1,B2,B3</v>
          </cell>
          <cell r="B388" t="str">
            <v>Silokhera</v>
          </cell>
          <cell r="D388" t="str">
            <v>SEZ</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t="str">
            <v>Sale</v>
          </cell>
          <cell r="BB388">
            <v>0</v>
          </cell>
          <cell r="BC388">
            <v>0</v>
          </cell>
          <cell r="BD388">
            <v>0</v>
          </cell>
          <cell r="BE388">
            <v>0</v>
          </cell>
          <cell r="BF388">
            <v>0</v>
          </cell>
        </row>
        <row r="389">
          <cell r="A389" t="str">
            <v>Sonepat 1</v>
          </cell>
          <cell r="B389" t="str">
            <v>Sonepat</v>
          </cell>
          <cell r="D389" t="str">
            <v>SEZ</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t="str">
            <v>Lease</v>
          </cell>
          <cell r="BB389">
            <v>0</v>
          </cell>
          <cell r="BC389">
            <v>0</v>
          </cell>
          <cell r="BD389">
            <v>0</v>
          </cell>
          <cell r="BE389">
            <v>0</v>
          </cell>
          <cell r="BF389">
            <v>0</v>
          </cell>
        </row>
        <row r="390">
          <cell r="A390" t="str">
            <v>Silokhera C1,C2,D,E1</v>
          </cell>
          <cell r="B390" t="str">
            <v>Silokhera</v>
          </cell>
          <cell r="D390" t="str">
            <v>SEZ</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t="str">
            <v>Sale</v>
          </cell>
          <cell r="BB390">
            <v>0</v>
          </cell>
          <cell r="BC390">
            <v>0</v>
          </cell>
          <cell r="BD390">
            <v>0</v>
          </cell>
          <cell r="BE390">
            <v>0</v>
          </cell>
          <cell r="BF390">
            <v>0</v>
          </cell>
        </row>
        <row r="391">
          <cell r="A391" t="str">
            <v>Silokhera E2,F1,F2</v>
          </cell>
          <cell r="B391" t="str">
            <v>Silokhera</v>
          </cell>
          <cell r="D391" t="str">
            <v>SEZ</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t="str">
            <v>Sale</v>
          </cell>
          <cell r="BB391">
            <v>0</v>
          </cell>
          <cell r="BC391">
            <v>0</v>
          </cell>
          <cell r="BD391">
            <v>0</v>
          </cell>
          <cell r="BE391">
            <v>0</v>
          </cell>
          <cell r="BF391">
            <v>0</v>
          </cell>
        </row>
        <row r="392">
          <cell r="A392" t="str">
            <v>Silokhera 7 Acre</v>
          </cell>
          <cell r="B392" t="str">
            <v>Silokhera 7 Acre</v>
          </cell>
          <cell r="D392" t="str">
            <v>Non SEZ</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1.3780625991673725</v>
          </cell>
          <cell r="BA392" t="str">
            <v>Lease</v>
          </cell>
          <cell r="BB392">
            <v>0</v>
          </cell>
          <cell r="BC392">
            <v>0</v>
          </cell>
          <cell r="BD392">
            <v>0</v>
          </cell>
          <cell r="BE392">
            <v>0</v>
          </cell>
          <cell r="BF392">
            <v>0</v>
          </cell>
        </row>
        <row r="393">
          <cell r="A393" t="str">
            <v>Manesar 1</v>
          </cell>
          <cell r="B393" t="str">
            <v>Gurgaon</v>
          </cell>
          <cell r="D393" t="str">
            <v>SEZ</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t="str">
            <v>Lease</v>
          </cell>
          <cell r="BB393">
            <v>0</v>
          </cell>
          <cell r="BC393">
            <v>0</v>
          </cell>
          <cell r="BD393">
            <v>0</v>
          </cell>
          <cell r="BE393">
            <v>0</v>
          </cell>
          <cell r="BF393">
            <v>0</v>
          </cell>
        </row>
        <row r="394">
          <cell r="A394" t="str">
            <v>Delhi 1</v>
          </cell>
          <cell r="B394" t="str">
            <v>Delhi</v>
          </cell>
          <cell r="D394" t="str">
            <v>SEZ</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t="str">
            <v>Lease</v>
          </cell>
          <cell r="BB394">
            <v>0</v>
          </cell>
          <cell r="BC394">
            <v>0</v>
          </cell>
          <cell r="BD394">
            <v>0</v>
          </cell>
          <cell r="BE394">
            <v>0</v>
          </cell>
          <cell r="BF394">
            <v>0</v>
          </cell>
        </row>
        <row r="395">
          <cell r="A395">
            <v>0</v>
          </cell>
          <cell r="B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row>
        <row r="396">
          <cell r="A396" t="str">
            <v>North Zone</v>
          </cell>
          <cell r="E396">
            <v>0.39929661876405848</v>
          </cell>
          <cell r="F396">
            <v>1.1422852665438987</v>
          </cell>
          <cell r="G396">
            <v>1.1422852665438987</v>
          </cell>
          <cell r="H396">
            <v>1.1422852665438987</v>
          </cell>
          <cell r="I396">
            <v>1.1422852665438987</v>
          </cell>
          <cell r="J396">
            <v>1.3815658358740395</v>
          </cell>
          <cell r="K396">
            <v>2.8340137250400366</v>
          </cell>
          <cell r="L396">
            <v>3.3693802159977966</v>
          </cell>
          <cell r="M396">
            <v>3.3693802159977966</v>
          </cell>
          <cell r="N396">
            <v>5.1102352504377491</v>
          </cell>
          <cell r="O396">
            <v>5.1102352504377491</v>
          </cell>
          <cell r="P396">
            <v>5.1102352504377491</v>
          </cell>
          <cell r="Q396">
            <v>5.1102352504377491</v>
          </cell>
          <cell r="R396">
            <v>6.7626106896137497</v>
          </cell>
          <cell r="S396">
            <v>6.7626106896137497</v>
          </cell>
          <cell r="T396">
            <v>6.7626106896137497</v>
          </cell>
          <cell r="U396">
            <v>6.7626106896137497</v>
          </cell>
          <cell r="V396">
            <v>6.7626106896137497</v>
          </cell>
          <cell r="W396">
            <v>8.004650323121199</v>
          </cell>
          <cell r="X396">
            <v>8.004650323121199</v>
          </cell>
          <cell r="Y396">
            <v>10.362390040478669</v>
          </cell>
          <cell r="Z396">
            <v>10.362390040478669</v>
          </cell>
          <cell r="AA396">
            <v>11.651376304557814</v>
          </cell>
          <cell r="AB396">
            <v>12.693915302029726</v>
          </cell>
          <cell r="AC396">
            <v>12.693915302029726</v>
          </cell>
          <cell r="AD396">
            <v>14.146370915595213</v>
          </cell>
          <cell r="AE396">
            <v>14.146370915595213</v>
          </cell>
          <cell r="AF396">
            <v>14.278280125267425</v>
          </cell>
          <cell r="AG396">
            <v>14.278280125267425</v>
          </cell>
          <cell r="AH396">
            <v>14.278280125267425</v>
          </cell>
          <cell r="AI396">
            <v>14.278280125267425</v>
          </cell>
          <cell r="AJ396">
            <v>14.278280125267425</v>
          </cell>
          <cell r="AK396">
            <v>19.487358137968631</v>
          </cell>
          <cell r="AL396">
            <v>21.896692834968633</v>
          </cell>
          <cell r="AM396">
            <v>21.896692834968633</v>
          </cell>
          <cell r="AN396">
            <v>21.925170241455405</v>
          </cell>
          <cell r="AO396">
            <v>21.925170241455405</v>
          </cell>
          <cell r="AP396">
            <v>22.02720567568598</v>
          </cell>
          <cell r="AQ396">
            <v>22.02720567568598</v>
          </cell>
          <cell r="AR396">
            <v>22.02720567568598</v>
          </cell>
          <cell r="AS396">
            <v>22.02720567568598</v>
          </cell>
          <cell r="AT396">
            <v>22.057230697164186</v>
          </cell>
          <cell r="AU396">
            <v>22.256600422798563</v>
          </cell>
          <cell r="AV396">
            <v>22.330122881776376</v>
          </cell>
          <cell r="AW396">
            <v>27.490031481776377</v>
          </cell>
          <cell r="AX396">
            <v>27.725009407511351</v>
          </cell>
          <cell r="AY396">
            <v>27.725009407511351</v>
          </cell>
          <cell r="AZ396">
            <v>29.103072006678723</v>
          </cell>
          <cell r="BA396">
            <v>0</v>
          </cell>
          <cell r="BB396">
            <v>2.6838671518518558</v>
          </cell>
          <cell r="BC396">
            <v>3.6661363689618369</v>
          </cell>
          <cell r="BD396">
            <v>9.5727741570356297</v>
          </cell>
          <cell r="BE396">
            <v>15.330705751313248</v>
          </cell>
          <cell r="BF396">
            <v>31.253483429162571</v>
          </cell>
        </row>
        <row r="397">
          <cell r="A397" t="str">
            <v>Existing Buildings</v>
          </cell>
          <cell r="B397" t="str">
            <v>Existing Buildings</v>
          </cell>
          <cell r="E397">
            <v>6.502626900000001</v>
          </cell>
          <cell r="F397">
            <v>6.502626900000001</v>
          </cell>
          <cell r="G397">
            <v>6.502626900000001</v>
          </cell>
          <cell r="H397">
            <v>6.502626900000001</v>
          </cell>
          <cell r="I397">
            <v>6.502626900000001</v>
          </cell>
          <cell r="J397">
            <v>6.502626900000001</v>
          </cell>
          <cell r="K397">
            <v>6.502626900000001</v>
          </cell>
          <cell r="L397">
            <v>6.502626900000001</v>
          </cell>
          <cell r="M397">
            <v>6.502626900000001</v>
          </cell>
          <cell r="N397">
            <v>6.8047980000000008</v>
          </cell>
          <cell r="O397">
            <v>6.8047980000000008</v>
          </cell>
          <cell r="P397">
            <v>6.8047980000000008</v>
          </cell>
          <cell r="Q397">
            <v>6.8456267880000015</v>
          </cell>
          <cell r="R397">
            <v>6.886700548728002</v>
          </cell>
          <cell r="S397">
            <v>6.9280207520203696</v>
          </cell>
          <cell r="T397">
            <v>6.9695888765324918</v>
          </cell>
          <cell r="U397">
            <v>7.0114064097916868</v>
          </cell>
          <cell r="V397">
            <v>7.0534748482504366</v>
          </cell>
          <cell r="W397">
            <v>7.0957956973399394</v>
          </cell>
          <cell r="X397">
            <v>7.1383704715239791</v>
          </cell>
          <cell r="Y397">
            <v>7.181200694353123</v>
          </cell>
          <cell r="Z397">
            <v>7.2242878985192425</v>
          </cell>
          <cell r="AA397">
            <v>7.2676336259103573</v>
          </cell>
          <cell r="AB397">
            <v>7.3112394276658197</v>
          </cell>
          <cell r="AC397">
            <v>7.3551068642318143</v>
          </cell>
          <cell r="AD397">
            <v>7.3992375054172062</v>
          </cell>
          <cell r="AE397">
            <v>7.4436329304497084</v>
          </cell>
          <cell r="AF397">
            <v>7.4882947280324066</v>
          </cell>
          <cell r="AG397">
            <v>7.5332244964006012</v>
          </cell>
          <cell r="AH397">
            <v>7.5784238433790048</v>
          </cell>
          <cell r="AI397">
            <v>7.6238943864392779</v>
          </cell>
          <cell r="AJ397">
            <v>7.6696377527579136</v>
          </cell>
          <cell r="AK397">
            <v>7.7156555792744612</v>
          </cell>
          <cell r="AL397">
            <v>7.7619495127501086</v>
          </cell>
          <cell r="AM397">
            <v>7.8085212098266101</v>
          </cell>
          <cell r="AN397">
            <v>7.8553723370855693</v>
          </cell>
          <cell r="AO397">
            <v>7.8573361801698418</v>
          </cell>
          <cell r="AP397">
            <v>7.8593005142148851</v>
          </cell>
          <cell r="AQ397">
            <v>7.86126533934344</v>
          </cell>
          <cell r="AR397">
            <v>7.8632306556782749</v>
          </cell>
          <cell r="AS397">
            <v>7.8651964633421949</v>
          </cell>
          <cell r="AT397">
            <v>7.8671627624580305</v>
          </cell>
          <cell r="AU397">
            <v>7.869129553148646</v>
          </cell>
          <cell r="AV397">
            <v>7.8710968355369335</v>
          </cell>
          <cell r="AW397">
            <v>7.8730646097458186</v>
          </cell>
          <cell r="AX397">
            <v>7.8750328758982562</v>
          </cell>
          <cell r="AY397">
            <v>7.8770016341172324</v>
          </cell>
          <cell r="AZ397">
            <v>7.8789708845257618</v>
          </cell>
          <cell r="BA397">
            <v>0</v>
          </cell>
          <cell r="BB397">
            <v>19.507880700000001</v>
          </cell>
          <cell r="BC397">
            <v>19.507880700000001</v>
          </cell>
          <cell r="BD397">
            <v>19.507880700000001</v>
          </cell>
          <cell r="BE397">
            <v>20.414394000000001</v>
          </cell>
          <cell r="BF397">
            <v>78.938036100000005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25">
          <cell r="C25">
            <v>23.793000000000006</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_SL-ACC CODE MATRIX"/>
      <sheetName val="GL-ACCOUNT CODE MAPPING"/>
      <sheetName val="coa_ramco_168"/>
    </sheetNames>
    <sheetDataSet>
      <sheetData sheetId="0"/>
      <sheetData sheetId="1"/>
      <sheetData sheetId="2" refreshError="1">
        <row r="2">
          <cell r="A2" t="str">
            <v>A101001</v>
          </cell>
          <cell r="B2" t="str">
            <v>Land- Free Hold</v>
          </cell>
          <cell r="C2" t="str">
            <v>ASSET</v>
          </cell>
          <cell r="D2" t="str">
            <v>BALANCE SHEET</v>
          </cell>
          <cell r="E2" t="str">
            <v>ASSET A/C</v>
          </cell>
          <cell r="F2" t="str">
            <v xml:space="preserve"> </v>
          </cell>
          <cell r="G2" t="str">
            <v>FIXED ASSETS</v>
          </cell>
          <cell r="H2" t="str">
            <v>GROSS BLOCK</v>
          </cell>
          <cell r="I2" t="str">
            <v>LAND</v>
          </cell>
        </row>
        <row r="3">
          <cell r="A3" t="str">
            <v>A101002</v>
          </cell>
          <cell r="B3" t="str">
            <v>Land -Lease Hold</v>
          </cell>
          <cell r="C3" t="str">
            <v>ASSET</v>
          </cell>
          <cell r="D3" t="str">
            <v>BALANCE SHEET</v>
          </cell>
          <cell r="E3" t="str">
            <v>ASSET A/C</v>
          </cell>
          <cell r="F3" t="str">
            <v xml:space="preserve"> </v>
          </cell>
          <cell r="G3" t="str">
            <v>FIXED ASSETS</v>
          </cell>
          <cell r="H3" t="str">
            <v>GROSS BLOCK</v>
          </cell>
          <cell r="I3" t="str">
            <v>LAND</v>
          </cell>
        </row>
        <row r="4">
          <cell r="A4" t="str">
            <v>A101101</v>
          </cell>
          <cell r="B4" t="str">
            <v>Buildings-Main</v>
          </cell>
          <cell r="C4" t="str">
            <v>ASSET</v>
          </cell>
          <cell r="D4" t="str">
            <v>BALANCE SHEET</v>
          </cell>
          <cell r="E4" t="str">
            <v>ASSET A/C</v>
          </cell>
          <cell r="F4" t="str">
            <v xml:space="preserve"> </v>
          </cell>
          <cell r="G4" t="str">
            <v>FIXED ASSETS</v>
          </cell>
          <cell r="H4" t="str">
            <v>GROSS BLOCK</v>
          </cell>
          <cell r="I4" t="str">
            <v>BUILDINGS</v>
          </cell>
        </row>
        <row r="5">
          <cell r="A5" t="str">
            <v>A101102</v>
          </cell>
          <cell r="B5" t="str">
            <v>Buildings-Office</v>
          </cell>
          <cell r="C5" t="str">
            <v>ASSET</v>
          </cell>
          <cell r="D5" t="str">
            <v>BALANCE SHEET</v>
          </cell>
          <cell r="E5" t="str">
            <v>ASSET A/C</v>
          </cell>
          <cell r="F5" t="str">
            <v xml:space="preserve"> </v>
          </cell>
          <cell r="G5" t="str">
            <v>FIXED ASSETS</v>
          </cell>
          <cell r="H5" t="str">
            <v>GROSS BLOCK</v>
          </cell>
          <cell r="I5" t="str">
            <v>BUILDINGS</v>
          </cell>
        </row>
        <row r="6">
          <cell r="A6" t="str">
            <v>A101103</v>
          </cell>
          <cell r="B6" t="str">
            <v>Buildings-Residential</v>
          </cell>
          <cell r="C6" t="str">
            <v>ASSET</v>
          </cell>
          <cell r="D6" t="str">
            <v>BALANCE SHEET</v>
          </cell>
          <cell r="E6" t="str">
            <v>ASSET A/C</v>
          </cell>
          <cell r="F6" t="str">
            <v xml:space="preserve"> </v>
          </cell>
          <cell r="G6" t="str">
            <v>FIXED ASSETS</v>
          </cell>
          <cell r="H6" t="str">
            <v>GROSS BLOCK</v>
          </cell>
          <cell r="I6" t="str">
            <v>BUILDINGS</v>
          </cell>
        </row>
        <row r="7">
          <cell r="A7" t="str">
            <v>A101104</v>
          </cell>
          <cell r="B7" t="str">
            <v>Buildings-Temporary</v>
          </cell>
          <cell r="C7" t="str">
            <v>ASSET</v>
          </cell>
          <cell r="D7" t="str">
            <v>BALANCE SHEET</v>
          </cell>
          <cell r="E7" t="str">
            <v>ASSET A/C</v>
          </cell>
          <cell r="F7" t="str">
            <v xml:space="preserve"> </v>
          </cell>
          <cell r="G7" t="str">
            <v>FIXED ASSETS</v>
          </cell>
          <cell r="H7" t="str">
            <v>GROSS BLOCK</v>
          </cell>
          <cell r="I7" t="str">
            <v>BUILDINGS</v>
          </cell>
        </row>
        <row r="8">
          <cell r="A8" t="str">
            <v>A101105</v>
          </cell>
          <cell r="B8" t="str">
            <v>Buildings-Roads</v>
          </cell>
          <cell r="C8" t="str">
            <v>ASSET</v>
          </cell>
          <cell r="D8" t="str">
            <v>BALANCE SHEET</v>
          </cell>
          <cell r="E8" t="str">
            <v>ASSET A/C</v>
          </cell>
          <cell r="F8" t="str">
            <v xml:space="preserve"> </v>
          </cell>
          <cell r="G8" t="str">
            <v>FIXED ASSETS</v>
          </cell>
          <cell r="H8" t="str">
            <v>GROSS BLOCK</v>
          </cell>
          <cell r="I8" t="str">
            <v>BUILDINGS</v>
          </cell>
        </row>
        <row r="9">
          <cell r="A9" t="str">
            <v>A101106</v>
          </cell>
          <cell r="B9" t="str">
            <v>Buildings-Tubewells</v>
          </cell>
          <cell r="C9" t="str">
            <v>ASSET</v>
          </cell>
          <cell r="D9" t="str">
            <v>BALANCE SHEET</v>
          </cell>
          <cell r="E9" t="str">
            <v>ASSET A/C</v>
          </cell>
          <cell r="F9" t="str">
            <v xml:space="preserve"> </v>
          </cell>
          <cell r="G9" t="str">
            <v>FIXED ASSETS</v>
          </cell>
          <cell r="H9" t="str">
            <v>GROSS BLOCK</v>
          </cell>
          <cell r="I9" t="str">
            <v>BUILDINGS</v>
          </cell>
        </row>
        <row r="10">
          <cell r="A10" t="str">
            <v>A101107</v>
          </cell>
          <cell r="B10" t="str">
            <v>BUILDINGS</v>
          </cell>
          <cell r="C10" t="str">
            <v>ASSET</v>
          </cell>
          <cell r="D10" t="str">
            <v>BALANCE SHEET</v>
          </cell>
          <cell r="E10" t="str">
            <v xml:space="preserve"> </v>
          </cell>
          <cell r="F10" t="str">
            <v xml:space="preserve"> </v>
          </cell>
          <cell r="G10" t="str">
            <v>FIXED ASSETS</v>
          </cell>
          <cell r="H10" t="str">
            <v>GROSS BLOCK</v>
          </cell>
          <cell r="I10" t="str">
            <v>BUILDINGS</v>
          </cell>
        </row>
        <row r="11">
          <cell r="A11" t="str">
            <v>A101201</v>
          </cell>
          <cell r="B11" t="str">
            <v>Plant &amp; Machinery- Other Plant &amp; Mach.</v>
          </cell>
          <cell r="C11" t="str">
            <v>ASSET</v>
          </cell>
          <cell r="D11" t="str">
            <v>BALANCE SHEET</v>
          </cell>
          <cell r="E11" t="str">
            <v>ASSET A/C</v>
          </cell>
          <cell r="F11" t="str">
            <v xml:space="preserve"> </v>
          </cell>
          <cell r="G11" t="str">
            <v>FIXED ASSETS</v>
          </cell>
          <cell r="H11" t="str">
            <v>GROSS BLOCK</v>
          </cell>
          <cell r="I11" t="str">
            <v>PLANT AND MACHINERY</v>
          </cell>
        </row>
        <row r="12">
          <cell r="A12" t="str">
            <v>A101202</v>
          </cell>
          <cell r="B12" t="str">
            <v>Plant &amp; Machinery- Generators</v>
          </cell>
          <cell r="C12" t="str">
            <v>ASSET</v>
          </cell>
          <cell r="D12" t="str">
            <v>BALANCE SHEET</v>
          </cell>
          <cell r="E12" t="str">
            <v>ASSET A/C</v>
          </cell>
          <cell r="F12" t="str">
            <v xml:space="preserve"> </v>
          </cell>
          <cell r="G12" t="str">
            <v>FIXED ASSETS</v>
          </cell>
          <cell r="H12" t="str">
            <v>GROSS BLOCK</v>
          </cell>
          <cell r="I12" t="str">
            <v>PLANT AND MACHINERY</v>
          </cell>
        </row>
        <row r="13">
          <cell r="A13" t="str">
            <v>A101203</v>
          </cell>
          <cell r="B13" t="str">
            <v>Plant &amp; Machinery- Cranes</v>
          </cell>
          <cell r="C13" t="str">
            <v>ASSET</v>
          </cell>
          <cell r="D13" t="str">
            <v>BALANCE SHEET</v>
          </cell>
          <cell r="E13" t="str">
            <v>ASSET A/C</v>
          </cell>
          <cell r="F13" t="str">
            <v xml:space="preserve"> </v>
          </cell>
          <cell r="G13" t="str">
            <v>FIXED ASSETS</v>
          </cell>
          <cell r="H13" t="str">
            <v>GROSS BLOCK</v>
          </cell>
          <cell r="I13" t="str">
            <v>PLANT AND MACHINERY</v>
          </cell>
        </row>
        <row r="14">
          <cell r="A14" t="str">
            <v>A101204</v>
          </cell>
          <cell r="B14" t="str">
            <v>Plant &amp; Machinery- Excavators</v>
          </cell>
          <cell r="C14" t="str">
            <v>ASSET</v>
          </cell>
          <cell r="D14" t="str">
            <v>BALANCE SHEET</v>
          </cell>
          <cell r="E14" t="str">
            <v>ASSET A/C</v>
          </cell>
          <cell r="F14" t="str">
            <v xml:space="preserve"> </v>
          </cell>
          <cell r="G14" t="str">
            <v>FIXED ASSETS</v>
          </cell>
          <cell r="H14" t="str">
            <v>GROSS BLOCK</v>
          </cell>
          <cell r="I14" t="str">
            <v>PLANT AND MACHINERY</v>
          </cell>
        </row>
        <row r="15">
          <cell r="A15" t="str">
            <v>A101205</v>
          </cell>
          <cell r="B15" t="str">
            <v>Plant &amp; Machinery- Batching Plant</v>
          </cell>
          <cell r="C15" t="str">
            <v>ASSET</v>
          </cell>
          <cell r="D15" t="str">
            <v>BALANCE SHEET</v>
          </cell>
          <cell r="E15" t="str">
            <v>ASSET A/C</v>
          </cell>
          <cell r="F15" t="str">
            <v xml:space="preserve"> </v>
          </cell>
          <cell r="G15" t="str">
            <v>FIXED ASSETS</v>
          </cell>
          <cell r="H15" t="str">
            <v>GROSS BLOCK</v>
          </cell>
          <cell r="I15" t="str">
            <v>PLANT AND MACHINERY</v>
          </cell>
        </row>
        <row r="16">
          <cell r="A16" t="str">
            <v>A101206</v>
          </cell>
          <cell r="B16" t="str">
            <v>Plant &amp; Machinery- Tippers &amp; Transit Mix</v>
          </cell>
          <cell r="C16" t="str">
            <v>ASSET</v>
          </cell>
          <cell r="D16" t="str">
            <v>BALANCE SHEET</v>
          </cell>
          <cell r="E16" t="str">
            <v>ASSET A/C</v>
          </cell>
          <cell r="F16" t="str">
            <v xml:space="preserve"> </v>
          </cell>
          <cell r="G16" t="str">
            <v>FIXED ASSETS</v>
          </cell>
          <cell r="H16" t="str">
            <v>GROSS BLOCK</v>
          </cell>
          <cell r="I16" t="str">
            <v>PLANT AND MACHINERY</v>
          </cell>
        </row>
        <row r="17">
          <cell r="A17" t="str">
            <v>A101207</v>
          </cell>
          <cell r="B17" t="str">
            <v>Plant &amp; Machinery- Tractors &amp; Trailors</v>
          </cell>
          <cell r="C17" t="str">
            <v>ASSET</v>
          </cell>
          <cell r="D17" t="str">
            <v>BALANCE SHEET</v>
          </cell>
          <cell r="E17" t="str">
            <v>ASSET A/C</v>
          </cell>
          <cell r="F17" t="str">
            <v xml:space="preserve"> </v>
          </cell>
          <cell r="G17" t="str">
            <v>FIXED ASSETS</v>
          </cell>
          <cell r="H17" t="str">
            <v>GROSS BLOCK</v>
          </cell>
          <cell r="I17" t="str">
            <v>PLANT AND MACHINERY</v>
          </cell>
        </row>
        <row r="18">
          <cell r="A18" t="str">
            <v>A101208</v>
          </cell>
          <cell r="B18" t="str">
            <v>Plant &amp; Machinery- Steel Shuttering</v>
          </cell>
          <cell r="C18" t="str">
            <v>ASSET</v>
          </cell>
          <cell r="D18" t="str">
            <v>BALANCE SHEET</v>
          </cell>
          <cell r="E18" t="str">
            <v>ASSET A/C</v>
          </cell>
          <cell r="F18" t="str">
            <v xml:space="preserve"> </v>
          </cell>
          <cell r="G18" t="str">
            <v>FIXED ASSETS</v>
          </cell>
          <cell r="H18" t="str">
            <v>GROSS BLOCK</v>
          </cell>
          <cell r="I18" t="str">
            <v>PLANT AND MACHINERY</v>
          </cell>
        </row>
        <row r="19">
          <cell r="A19" t="str">
            <v>A101209</v>
          </cell>
          <cell r="B19" t="str">
            <v>Plant &amp; Machinery- Other Const. Equipmnt</v>
          </cell>
          <cell r="C19" t="str">
            <v>ASSET</v>
          </cell>
          <cell r="D19" t="str">
            <v>BALANCE SHEET</v>
          </cell>
          <cell r="E19" t="str">
            <v>ASSET A/C</v>
          </cell>
          <cell r="F19" t="str">
            <v xml:space="preserve"> </v>
          </cell>
          <cell r="G19" t="str">
            <v>FIXED ASSETS</v>
          </cell>
          <cell r="H19" t="str">
            <v>GROSS BLOCK</v>
          </cell>
          <cell r="I19" t="str">
            <v>PLANT AND MACHINERY</v>
          </cell>
        </row>
        <row r="20">
          <cell r="A20" t="str">
            <v>A101210</v>
          </cell>
          <cell r="B20" t="str">
            <v>Plant &amp; Machinery- Wooden Shuttering</v>
          </cell>
          <cell r="C20" t="str">
            <v>ASSET</v>
          </cell>
          <cell r="D20" t="str">
            <v>BALANCE SHEET</v>
          </cell>
          <cell r="E20" t="str">
            <v>ASSET A/C</v>
          </cell>
          <cell r="F20" t="str">
            <v xml:space="preserve"> </v>
          </cell>
          <cell r="G20" t="str">
            <v>FIXED ASSETS</v>
          </cell>
          <cell r="H20" t="str">
            <v>GROSS BLOCK</v>
          </cell>
          <cell r="I20" t="str">
            <v>PLANT AND MACHINERY</v>
          </cell>
        </row>
        <row r="21">
          <cell r="A21" t="str">
            <v>A101211</v>
          </cell>
          <cell r="B21" t="str">
            <v>Plant &amp; Machinery- Tools &amp; Equipments</v>
          </cell>
          <cell r="C21" t="str">
            <v>ASSET</v>
          </cell>
          <cell r="D21" t="str">
            <v>BALANCE SHEET</v>
          </cell>
          <cell r="E21" t="str">
            <v>ASSET A/C</v>
          </cell>
          <cell r="F21" t="str">
            <v xml:space="preserve"> </v>
          </cell>
          <cell r="G21" t="str">
            <v>FIXED ASSETS</v>
          </cell>
          <cell r="H21" t="str">
            <v>GROSS BLOCK</v>
          </cell>
          <cell r="I21" t="str">
            <v>PLANT AND MACHINERY</v>
          </cell>
        </row>
        <row r="22">
          <cell r="A22" t="str">
            <v>A101212</v>
          </cell>
          <cell r="B22" t="str">
            <v>Plant &amp; Machinery</v>
          </cell>
          <cell r="C22" t="str">
            <v>ASSET</v>
          </cell>
          <cell r="D22" t="str">
            <v>BALANCE SHEET</v>
          </cell>
          <cell r="E22" t="str">
            <v xml:space="preserve"> </v>
          </cell>
          <cell r="F22" t="str">
            <v xml:space="preserve"> </v>
          </cell>
          <cell r="G22" t="str">
            <v>FIXED ASSETS</v>
          </cell>
          <cell r="H22" t="str">
            <v>GROSS BLOCK</v>
          </cell>
          <cell r="I22" t="str">
            <v>PLANT AND MACHINERY</v>
          </cell>
        </row>
        <row r="23">
          <cell r="A23" t="str">
            <v>A101213</v>
          </cell>
          <cell r="B23" t="str">
            <v>Concession Equipment</v>
          </cell>
          <cell r="C23" t="str">
            <v>ASSET</v>
          </cell>
          <cell r="D23" t="str">
            <v>BALANCE SHEET</v>
          </cell>
          <cell r="E23" t="str">
            <v xml:space="preserve"> </v>
          </cell>
          <cell r="F23" t="str">
            <v xml:space="preserve"> </v>
          </cell>
          <cell r="G23" t="str">
            <v>FIXED ASSETS</v>
          </cell>
          <cell r="H23" t="str">
            <v>GROSS BLOCK</v>
          </cell>
          <cell r="I23" t="str">
            <v>PLANT AND MACHINERY</v>
          </cell>
        </row>
        <row r="24">
          <cell r="A24" t="str">
            <v>A101214</v>
          </cell>
          <cell r="B24" t="str">
            <v>Projection System</v>
          </cell>
          <cell r="C24" t="str">
            <v>ASSET</v>
          </cell>
          <cell r="D24" t="str">
            <v>BALANCE SHEET</v>
          </cell>
          <cell r="E24" t="str">
            <v xml:space="preserve"> </v>
          </cell>
          <cell r="F24" t="str">
            <v xml:space="preserve"> </v>
          </cell>
          <cell r="G24" t="str">
            <v>FIXED ASSETS</v>
          </cell>
          <cell r="H24" t="str">
            <v>GROSS BLOCK</v>
          </cell>
          <cell r="I24" t="str">
            <v>PLANT AND MACHINERY</v>
          </cell>
        </row>
        <row r="25">
          <cell r="A25" t="str">
            <v>A101301</v>
          </cell>
          <cell r="B25" t="str">
            <v>Air Conditions</v>
          </cell>
          <cell r="C25" t="str">
            <v>ASSET</v>
          </cell>
          <cell r="D25" t="str">
            <v>BALANCE SHEET</v>
          </cell>
          <cell r="E25" t="str">
            <v>ASSET A/C</v>
          </cell>
          <cell r="F25" t="str">
            <v xml:space="preserve"> </v>
          </cell>
          <cell r="G25" t="str">
            <v>FIXED ASSETS</v>
          </cell>
          <cell r="H25" t="str">
            <v>GROSS BLOCK</v>
          </cell>
          <cell r="I25" t="str">
            <v>AIR CONDITIONS</v>
          </cell>
        </row>
        <row r="26">
          <cell r="A26" t="str">
            <v>A101401</v>
          </cell>
          <cell r="B26" t="str">
            <v>Office Equipments</v>
          </cell>
          <cell r="C26" t="str">
            <v>ASSET</v>
          </cell>
          <cell r="D26" t="str">
            <v>BALANCE SHEET</v>
          </cell>
          <cell r="E26" t="str">
            <v>ASSET A/C</v>
          </cell>
          <cell r="F26" t="str">
            <v xml:space="preserve"> </v>
          </cell>
          <cell r="G26" t="str">
            <v>FIXED ASSETS</v>
          </cell>
          <cell r="H26" t="str">
            <v>GROSS BLOCK</v>
          </cell>
          <cell r="I26" t="str">
            <v>OFFICE EQUIPMENTS</v>
          </cell>
        </row>
        <row r="27">
          <cell r="A27" t="str">
            <v>A101402</v>
          </cell>
          <cell r="B27" t="str">
            <v>TELEPHONE - MOBILES</v>
          </cell>
          <cell r="C27" t="str">
            <v>ASSET</v>
          </cell>
          <cell r="D27" t="str">
            <v>BALANCE SHEET</v>
          </cell>
          <cell r="E27" t="str">
            <v xml:space="preserve"> </v>
          </cell>
          <cell r="F27" t="str">
            <v xml:space="preserve"> </v>
          </cell>
          <cell r="G27" t="str">
            <v>FIXED ASSETS</v>
          </cell>
          <cell r="H27" t="str">
            <v>GROSS BLOCK</v>
          </cell>
          <cell r="I27" t="str">
            <v>OFFICE EQUIPMENTS</v>
          </cell>
        </row>
        <row r="28">
          <cell r="A28" t="str">
            <v>A101403</v>
          </cell>
          <cell r="B28" t="str">
            <v>OFFICE EQUIPMENTS</v>
          </cell>
          <cell r="C28" t="str">
            <v>ASSET</v>
          </cell>
          <cell r="D28" t="str">
            <v>BALANCE SHEET</v>
          </cell>
          <cell r="E28" t="str">
            <v xml:space="preserve"> </v>
          </cell>
          <cell r="F28" t="str">
            <v xml:space="preserve"> </v>
          </cell>
          <cell r="G28" t="str">
            <v>FIXED ASSETS</v>
          </cell>
          <cell r="H28" t="str">
            <v>GROSS BLOCK</v>
          </cell>
          <cell r="I28" t="str">
            <v>OFFICE EQUIPMENTS</v>
          </cell>
        </row>
        <row r="29">
          <cell r="A29" t="str">
            <v>A101501</v>
          </cell>
          <cell r="B29" t="str">
            <v>Computers and EDP Hardwares</v>
          </cell>
          <cell r="C29" t="str">
            <v>ASSET</v>
          </cell>
          <cell r="D29" t="str">
            <v>BALANCE SHEET</v>
          </cell>
          <cell r="E29" t="str">
            <v>ASSET A/C</v>
          </cell>
          <cell r="F29" t="str">
            <v xml:space="preserve"> </v>
          </cell>
          <cell r="G29" t="str">
            <v>FIXED ASSETS</v>
          </cell>
          <cell r="H29" t="str">
            <v>GROSS BLOCK</v>
          </cell>
          <cell r="I29" t="str">
            <v>COMPUTERS</v>
          </cell>
        </row>
        <row r="30">
          <cell r="A30" t="str">
            <v>A101502</v>
          </cell>
          <cell r="B30" t="str">
            <v>Networking and WAN Setup</v>
          </cell>
          <cell r="C30" t="str">
            <v>ASSET</v>
          </cell>
          <cell r="D30" t="str">
            <v>BALANCE SHEET</v>
          </cell>
          <cell r="E30" t="str">
            <v>ASSET A/C</v>
          </cell>
          <cell r="F30" t="str">
            <v xml:space="preserve"> </v>
          </cell>
          <cell r="G30" t="str">
            <v>FIXED ASSETS</v>
          </cell>
          <cell r="H30" t="str">
            <v>GROSS BLOCK</v>
          </cell>
          <cell r="I30" t="str">
            <v>COMPUTERS</v>
          </cell>
        </row>
        <row r="31">
          <cell r="A31" t="str">
            <v>A101503</v>
          </cell>
          <cell r="B31" t="str">
            <v>Software</v>
          </cell>
          <cell r="C31" t="str">
            <v>ASSET</v>
          </cell>
          <cell r="D31" t="str">
            <v>BALANCE SHEET</v>
          </cell>
          <cell r="E31" t="str">
            <v>ASSET A/C</v>
          </cell>
          <cell r="F31" t="str">
            <v xml:space="preserve"> </v>
          </cell>
          <cell r="G31" t="str">
            <v>FIXED ASSETS</v>
          </cell>
          <cell r="H31" t="str">
            <v>GROSS BLOCK</v>
          </cell>
          <cell r="I31" t="str">
            <v>COMPUTERS</v>
          </cell>
        </row>
        <row r="32">
          <cell r="A32" t="str">
            <v>A101504</v>
          </cell>
          <cell r="B32" t="str">
            <v>Computer &amp; EDP Hardware</v>
          </cell>
          <cell r="C32" t="str">
            <v>ASSET</v>
          </cell>
          <cell r="D32" t="str">
            <v>BALANCE SHEET</v>
          </cell>
          <cell r="E32" t="str">
            <v xml:space="preserve"> </v>
          </cell>
          <cell r="F32" t="str">
            <v xml:space="preserve"> </v>
          </cell>
          <cell r="G32" t="str">
            <v>FIXED ASSETS</v>
          </cell>
          <cell r="H32" t="str">
            <v>GROSS BLOCK</v>
          </cell>
          <cell r="I32" t="str">
            <v>COMPUTERS</v>
          </cell>
        </row>
        <row r="33">
          <cell r="A33" t="str">
            <v>A101505</v>
          </cell>
          <cell r="B33" t="str">
            <v>Printers</v>
          </cell>
          <cell r="C33" t="str">
            <v>ASSET</v>
          </cell>
          <cell r="D33" t="str">
            <v>BALANCE SHEET</v>
          </cell>
          <cell r="E33" t="str">
            <v xml:space="preserve"> </v>
          </cell>
          <cell r="F33" t="str">
            <v xml:space="preserve"> </v>
          </cell>
          <cell r="G33" t="str">
            <v>FIXED ASSETS</v>
          </cell>
          <cell r="H33" t="str">
            <v>GROSS BLOCK</v>
          </cell>
          <cell r="I33" t="str">
            <v>COMPUTERS</v>
          </cell>
        </row>
        <row r="34">
          <cell r="A34" t="str">
            <v>A101506</v>
          </cell>
          <cell r="B34" t="str">
            <v>SOFTWARE</v>
          </cell>
          <cell r="C34" t="str">
            <v>ASSET</v>
          </cell>
          <cell r="D34" t="str">
            <v>BALANCE SHEET</v>
          </cell>
          <cell r="E34" t="str">
            <v xml:space="preserve"> </v>
          </cell>
          <cell r="F34" t="str">
            <v xml:space="preserve"> </v>
          </cell>
          <cell r="G34" t="str">
            <v>FIXED ASSETS</v>
          </cell>
          <cell r="H34" t="str">
            <v>GROSS BLOCK</v>
          </cell>
          <cell r="I34" t="str">
            <v>COMPUTERS</v>
          </cell>
        </row>
        <row r="35">
          <cell r="A35" t="str">
            <v>A101601</v>
          </cell>
          <cell r="B35" t="str">
            <v>Furniture and Fixtures</v>
          </cell>
          <cell r="C35" t="str">
            <v>ASSET</v>
          </cell>
          <cell r="D35" t="str">
            <v>BALANCE SHEET</v>
          </cell>
          <cell r="E35" t="str">
            <v>ASSET A/C</v>
          </cell>
          <cell r="F35" t="str">
            <v xml:space="preserve"> </v>
          </cell>
          <cell r="G35" t="str">
            <v>FIXED ASSETS</v>
          </cell>
          <cell r="H35" t="str">
            <v>GROSS BLOCK</v>
          </cell>
          <cell r="I35" t="str">
            <v>FURNITURE AND FITTINGS</v>
          </cell>
        </row>
        <row r="36">
          <cell r="A36" t="str">
            <v>A101602</v>
          </cell>
          <cell r="B36" t="str">
            <v>FURNITURE AND FITTINGS</v>
          </cell>
          <cell r="C36" t="str">
            <v>ASSET</v>
          </cell>
          <cell r="D36" t="str">
            <v>BALANCE SHEET</v>
          </cell>
          <cell r="E36" t="str">
            <v xml:space="preserve"> </v>
          </cell>
          <cell r="F36" t="str">
            <v xml:space="preserve"> </v>
          </cell>
          <cell r="G36" t="str">
            <v>FIXED ASSETS</v>
          </cell>
          <cell r="H36" t="str">
            <v>GROSS BLOCK</v>
          </cell>
          <cell r="I36" t="str">
            <v>FURNITURE AND FITTINGS</v>
          </cell>
        </row>
        <row r="37">
          <cell r="A37" t="str">
            <v>A101701</v>
          </cell>
          <cell r="B37" t="str">
            <v>Vehicles- Car</v>
          </cell>
          <cell r="C37" t="str">
            <v>ASSET</v>
          </cell>
          <cell r="D37" t="str">
            <v>BALANCE SHEET</v>
          </cell>
          <cell r="E37" t="str">
            <v>ASSET A/C</v>
          </cell>
          <cell r="F37" t="str">
            <v xml:space="preserve"> </v>
          </cell>
          <cell r="G37" t="str">
            <v>FIXED ASSETS</v>
          </cell>
          <cell r="H37" t="str">
            <v>GROSS BLOCK</v>
          </cell>
          <cell r="I37" t="str">
            <v>VEHICLES</v>
          </cell>
        </row>
        <row r="38">
          <cell r="A38" t="str">
            <v>A101702</v>
          </cell>
          <cell r="B38" t="str">
            <v>Vehicles- Motor Cycles/ Scooters/ Mopeds</v>
          </cell>
          <cell r="C38" t="str">
            <v>ASSET</v>
          </cell>
          <cell r="D38" t="str">
            <v>BALANCE SHEET</v>
          </cell>
          <cell r="E38" t="str">
            <v>ASSET A/C</v>
          </cell>
          <cell r="F38" t="str">
            <v xml:space="preserve"> </v>
          </cell>
          <cell r="G38" t="str">
            <v>FIXED ASSETS</v>
          </cell>
          <cell r="H38" t="str">
            <v>GROSS BLOCK</v>
          </cell>
          <cell r="I38" t="str">
            <v>VEHICLES</v>
          </cell>
        </row>
        <row r="39">
          <cell r="A39" t="str">
            <v>A101703</v>
          </cell>
          <cell r="B39" t="str">
            <v>Vehicles- Cycles</v>
          </cell>
          <cell r="C39" t="str">
            <v>ASSET</v>
          </cell>
          <cell r="D39" t="str">
            <v>BALANCE SHEET</v>
          </cell>
          <cell r="E39" t="str">
            <v>ASSET A/C</v>
          </cell>
          <cell r="F39" t="str">
            <v xml:space="preserve"> </v>
          </cell>
          <cell r="G39" t="str">
            <v>FIXED ASSETS</v>
          </cell>
          <cell r="H39" t="str">
            <v>GROSS BLOCK</v>
          </cell>
          <cell r="I39" t="str">
            <v>VEHICLES</v>
          </cell>
        </row>
        <row r="40">
          <cell r="A40" t="str">
            <v>A101704</v>
          </cell>
          <cell r="B40" t="str">
            <v>Vehicles- Motor Buses/ Lorries</v>
          </cell>
          <cell r="C40" t="str">
            <v>ASSET</v>
          </cell>
          <cell r="D40" t="str">
            <v>BALANCE SHEET</v>
          </cell>
          <cell r="E40" t="str">
            <v>ASSET A/C</v>
          </cell>
          <cell r="F40" t="str">
            <v xml:space="preserve"> </v>
          </cell>
          <cell r="G40" t="str">
            <v>FIXED ASSETS</v>
          </cell>
          <cell r="H40" t="str">
            <v>GROSS BLOCK</v>
          </cell>
          <cell r="I40" t="str">
            <v>VEHICLES</v>
          </cell>
        </row>
        <row r="41">
          <cell r="A41" t="str">
            <v>A101705</v>
          </cell>
          <cell r="B41" t="str">
            <v>Vehicles-Others</v>
          </cell>
          <cell r="C41" t="str">
            <v>ASSET</v>
          </cell>
          <cell r="D41" t="str">
            <v>BALANCE SHEET</v>
          </cell>
          <cell r="E41" t="str">
            <v>ASSET A/C</v>
          </cell>
          <cell r="F41" t="str">
            <v xml:space="preserve"> </v>
          </cell>
          <cell r="G41" t="str">
            <v>FIXED ASSETS</v>
          </cell>
          <cell r="H41" t="str">
            <v>GROSS BLOCK</v>
          </cell>
          <cell r="I41" t="str">
            <v>VEHICLES</v>
          </cell>
        </row>
        <row r="42">
          <cell r="A42" t="str">
            <v>A101706</v>
          </cell>
          <cell r="B42" t="str">
            <v>VEHICLES</v>
          </cell>
          <cell r="C42" t="str">
            <v>ASSET</v>
          </cell>
          <cell r="D42" t="str">
            <v>BALANCE SHEET</v>
          </cell>
          <cell r="E42" t="str">
            <v xml:space="preserve"> </v>
          </cell>
          <cell r="F42" t="str">
            <v xml:space="preserve"> </v>
          </cell>
          <cell r="G42" t="str">
            <v>FIXED ASSETS</v>
          </cell>
          <cell r="H42" t="str">
            <v>GROSS BLOCK</v>
          </cell>
          <cell r="I42" t="str">
            <v>VEHICLES</v>
          </cell>
        </row>
        <row r="43">
          <cell r="A43" t="str">
            <v>A101707</v>
          </cell>
          <cell r="B43" t="str">
            <v>Vehicles-Motorcycle</v>
          </cell>
          <cell r="C43" t="str">
            <v>ASSET</v>
          </cell>
          <cell r="D43" t="str">
            <v>BALANCE SHEET</v>
          </cell>
          <cell r="E43" t="str">
            <v xml:space="preserve"> </v>
          </cell>
          <cell r="F43" t="str">
            <v xml:space="preserve"> </v>
          </cell>
          <cell r="G43" t="str">
            <v>FIXED ASSETS</v>
          </cell>
          <cell r="H43" t="str">
            <v>GROSS BLOCK</v>
          </cell>
          <cell r="I43" t="str">
            <v>VEHICLES</v>
          </cell>
        </row>
        <row r="44">
          <cell r="A44" t="str">
            <v>A101801</v>
          </cell>
          <cell r="B44" t="str">
            <v>Air Craft</v>
          </cell>
          <cell r="C44" t="str">
            <v>ASSET</v>
          </cell>
          <cell r="D44" t="str">
            <v>BALANCE SHEET</v>
          </cell>
          <cell r="E44" t="str">
            <v>ASSET A/C</v>
          </cell>
          <cell r="F44" t="str">
            <v xml:space="preserve"> </v>
          </cell>
          <cell r="G44" t="str">
            <v>FIXED ASSETS</v>
          </cell>
          <cell r="H44" t="str">
            <v>GROSS BLOCK</v>
          </cell>
          <cell r="I44" t="str">
            <v>AIR CRAFT</v>
          </cell>
        </row>
        <row r="45">
          <cell r="A45" t="str">
            <v>A102001</v>
          </cell>
          <cell r="B45" t="str">
            <v>Fixed Assets on Lease</v>
          </cell>
          <cell r="C45" t="str">
            <v>ASSET</v>
          </cell>
          <cell r="D45" t="str">
            <v>BALANCE SHEET</v>
          </cell>
          <cell r="E45" t="str">
            <v>ASSET A/C</v>
          </cell>
          <cell r="F45" t="str">
            <v xml:space="preserve"> </v>
          </cell>
          <cell r="G45" t="str">
            <v>FIXED ASSETS</v>
          </cell>
          <cell r="H45" t="str">
            <v>GROSS BLOCK</v>
          </cell>
          <cell r="I45" t="str">
            <v>FIXED ASSETS ON LEASE</v>
          </cell>
        </row>
        <row r="46">
          <cell r="A46" t="str">
            <v>A103001</v>
          </cell>
          <cell r="B46" t="str">
            <v>Sale Of Assets</v>
          </cell>
          <cell r="C46" t="str">
            <v>ASSET</v>
          </cell>
          <cell r="D46" t="str">
            <v>BALANCE SHEET</v>
          </cell>
          <cell r="E46" t="str">
            <v>ASSET A/C</v>
          </cell>
          <cell r="F46" t="str">
            <v xml:space="preserve"> </v>
          </cell>
          <cell r="G46" t="str">
            <v>FIXED ASSETS</v>
          </cell>
          <cell r="H46" t="str">
            <v>GROSS BLOCK</v>
          </cell>
          <cell r="I46" t="str">
            <v>SALE OF ASSETS</v>
          </cell>
        </row>
        <row r="47">
          <cell r="A47" t="str">
            <v>A103999</v>
          </cell>
          <cell r="B47" t="str">
            <v>Accumulated Depreciation</v>
          </cell>
          <cell r="C47" t="str">
            <v>ASSET</v>
          </cell>
          <cell r="D47" t="str">
            <v>BALANCE SHEET</v>
          </cell>
          <cell r="E47" t="str">
            <v>ASSET A/C</v>
          </cell>
          <cell r="F47" t="str">
            <v xml:space="preserve"> </v>
          </cell>
          <cell r="G47" t="str">
            <v>FIXED ASSETS</v>
          </cell>
          <cell r="H47" t="str">
            <v>GROSS BLOCK</v>
          </cell>
          <cell r="I47" t="str">
            <v>SALE OF ASSETS</v>
          </cell>
        </row>
        <row r="48">
          <cell r="A48" t="str">
            <v>A105001</v>
          </cell>
          <cell r="B48" t="str">
            <v>CWIP- Land</v>
          </cell>
          <cell r="C48" t="str">
            <v>ASSET</v>
          </cell>
          <cell r="D48" t="str">
            <v>BALANCE SHEET</v>
          </cell>
          <cell r="E48" t="str">
            <v>CAPITAL WIP A/C</v>
          </cell>
          <cell r="F48" t="str">
            <v xml:space="preserve"> </v>
          </cell>
          <cell r="G48" t="str">
            <v>FIXED ASSETS</v>
          </cell>
          <cell r="H48" t="str">
            <v>CAPITAL WORK IN PROGRESS</v>
          </cell>
          <cell r="I48" t="str">
            <v>CAPITAL WORK IN PROGRESS</v>
          </cell>
        </row>
        <row r="49">
          <cell r="A49" t="str">
            <v>A105002</v>
          </cell>
          <cell r="B49" t="str">
            <v>CWIP- Development Expenses</v>
          </cell>
          <cell r="C49" t="str">
            <v>ASSET</v>
          </cell>
          <cell r="D49" t="str">
            <v>BALANCE SHEET</v>
          </cell>
          <cell r="E49" t="str">
            <v xml:space="preserve"> </v>
          </cell>
          <cell r="F49" t="str">
            <v xml:space="preserve"> </v>
          </cell>
          <cell r="G49" t="str">
            <v>FIXED ASSETS</v>
          </cell>
          <cell r="H49" t="str">
            <v>CAPITAL WORK IN PROGRESS</v>
          </cell>
          <cell r="I49" t="str">
            <v>CAPITAL WORK IN PROGRESS</v>
          </cell>
        </row>
        <row r="50">
          <cell r="A50" t="str">
            <v>A105101</v>
          </cell>
          <cell r="B50" t="str">
            <v>CWIP- Buildings</v>
          </cell>
          <cell r="C50" t="str">
            <v>ASSET</v>
          </cell>
          <cell r="D50" t="str">
            <v>BALANCE SHEET</v>
          </cell>
          <cell r="E50" t="str">
            <v>CAPITAL WIP A/C</v>
          </cell>
          <cell r="F50" t="str">
            <v xml:space="preserve"> </v>
          </cell>
          <cell r="G50" t="str">
            <v>FIXED ASSETS</v>
          </cell>
          <cell r="H50" t="str">
            <v>CAPITAL WORK IN PROGRESS</v>
          </cell>
          <cell r="I50" t="str">
            <v>CAPITAL WORK IN PROGRESS</v>
          </cell>
        </row>
        <row r="51">
          <cell r="A51" t="str">
            <v>A105102</v>
          </cell>
          <cell r="B51" t="str">
            <v>CWIP- Electricals</v>
          </cell>
          <cell r="C51" t="str">
            <v>ASSET</v>
          </cell>
          <cell r="D51" t="str">
            <v>BALANCE SHEET</v>
          </cell>
          <cell r="E51" t="str">
            <v>CAPITAL WIP A/C</v>
          </cell>
          <cell r="F51" t="str">
            <v xml:space="preserve"> </v>
          </cell>
          <cell r="G51" t="str">
            <v>FIXED ASSETS</v>
          </cell>
          <cell r="H51" t="str">
            <v>CAPITAL WORK IN PROGRESS</v>
          </cell>
          <cell r="I51" t="str">
            <v>CAPITAL WORK IN PROGRESS</v>
          </cell>
        </row>
        <row r="52">
          <cell r="A52" t="str">
            <v>A105103</v>
          </cell>
          <cell r="B52" t="str">
            <v>CWIP - Civil &amp; Interior Works</v>
          </cell>
          <cell r="C52" t="str">
            <v>ASSET</v>
          </cell>
          <cell r="D52" t="str">
            <v>BALANCE SHEET</v>
          </cell>
          <cell r="E52" t="str">
            <v xml:space="preserve"> </v>
          </cell>
          <cell r="F52" t="str">
            <v xml:space="preserve"> </v>
          </cell>
          <cell r="G52" t="str">
            <v>FIXED ASSETS</v>
          </cell>
          <cell r="H52" t="str">
            <v>CAPITAL WORK IN PROGRESS</v>
          </cell>
          <cell r="I52" t="str">
            <v>CAPITAL WORK IN PROGRESS</v>
          </cell>
        </row>
        <row r="53">
          <cell r="A53" t="str">
            <v>A105104</v>
          </cell>
          <cell r="B53" t="str">
            <v>CWIP - Electrical Works</v>
          </cell>
          <cell r="C53" t="str">
            <v>ASSET</v>
          </cell>
          <cell r="D53" t="str">
            <v>BALANCE SHEET</v>
          </cell>
          <cell r="E53" t="str">
            <v xml:space="preserve"> </v>
          </cell>
          <cell r="F53" t="str">
            <v xml:space="preserve"> </v>
          </cell>
          <cell r="G53" t="str">
            <v>FIXED ASSETS</v>
          </cell>
          <cell r="H53" t="str">
            <v>CAPITAL WORK IN PROGRESS</v>
          </cell>
          <cell r="I53" t="str">
            <v>CAPITAL WORK IN PROGRESS</v>
          </cell>
        </row>
        <row r="54">
          <cell r="A54" t="str">
            <v>A105105</v>
          </cell>
          <cell r="B54" t="str">
            <v>CWIP - Fire Fighting Works</v>
          </cell>
          <cell r="C54" t="str">
            <v>ASSET</v>
          </cell>
          <cell r="D54" t="str">
            <v>BALANCE SHEET</v>
          </cell>
          <cell r="E54" t="str">
            <v xml:space="preserve"> </v>
          </cell>
          <cell r="F54" t="str">
            <v xml:space="preserve"> </v>
          </cell>
          <cell r="G54" t="str">
            <v>FIXED ASSETS</v>
          </cell>
          <cell r="H54" t="str">
            <v>CAPITAL WORK IN PROGRESS</v>
          </cell>
          <cell r="I54" t="str">
            <v>CAPITAL WORK IN PROGRESS</v>
          </cell>
        </row>
        <row r="55">
          <cell r="A55" t="str">
            <v>A105106</v>
          </cell>
          <cell r="B55" t="str">
            <v>CWIP - Distributed Music System Works</v>
          </cell>
          <cell r="C55" t="str">
            <v>ASSET</v>
          </cell>
          <cell r="D55" t="str">
            <v>BALANCE SHEET</v>
          </cell>
          <cell r="E55" t="str">
            <v xml:space="preserve"> </v>
          </cell>
          <cell r="F55" t="str">
            <v xml:space="preserve"> </v>
          </cell>
          <cell r="G55" t="str">
            <v>FIXED ASSETS</v>
          </cell>
          <cell r="H55" t="str">
            <v>CAPITAL WORK IN PROGRESS</v>
          </cell>
          <cell r="I55" t="str">
            <v>CAPITAL WORK IN PROGRESS</v>
          </cell>
        </row>
        <row r="56">
          <cell r="A56" t="str">
            <v>A105201</v>
          </cell>
          <cell r="B56" t="str">
            <v>CWIP- Plant &amp; Machinery</v>
          </cell>
          <cell r="C56" t="str">
            <v>ASSET</v>
          </cell>
          <cell r="D56" t="str">
            <v>BALANCE SHEET</v>
          </cell>
          <cell r="E56" t="str">
            <v>CAPITAL WIP A/C</v>
          </cell>
          <cell r="F56" t="str">
            <v xml:space="preserve"> </v>
          </cell>
          <cell r="G56" t="str">
            <v>FIXED ASSETS</v>
          </cell>
          <cell r="H56" t="str">
            <v>CAPITAL WORK IN PROGRESS</v>
          </cell>
          <cell r="I56" t="str">
            <v>CAPITAL WORK IN PROGRESS</v>
          </cell>
        </row>
        <row r="57">
          <cell r="A57" t="str">
            <v>A105202</v>
          </cell>
          <cell r="B57" t="str">
            <v>CWIP- DG Set</v>
          </cell>
          <cell r="C57" t="str">
            <v>ASSET</v>
          </cell>
          <cell r="D57" t="str">
            <v>BALANCE SHEET</v>
          </cell>
          <cell r="E57" t="str">
            <v>CAPITAL WIP A/C</v>
          </cell>
          <cell r="F57" t="str">
            <v xml:space="preserve"> </v>
          </cell>
          <cell r="G57" t="str">
            <v>FIXED ASSETS</v>
          </cell>
          <cell r="H57" t="str">
            <v>CAPITAL WORK IN PROGRESS</v>
          </cell>
          <cell r="I57" t="str">
            <v>CAPITAL WORK IN PROGRESS</v>
          </cell>
        </row>
        <row r="58">
          <cell r="A58" t="str">
            <v>A105301</v>
          </cell>
          <cell r="B58" t="str">
            <v>CWIP- AC</v>
          </cell>
          <cell r="C58" t="str">
            <v>ASSET</v>
          </cell>
          <cell r="D58" t="str">
            <v>BALANCE SHEET</v>
          </cell>
          <cell r="E58" t="str">
            <v>CAPITAL WIP A/C</v>
          </cell>
          <cell r="F58" t="str">
            <v xml:space="preserve"> </v>
          </cell>
          <cell r="G58" t="str">
            <v>FIXED ASSETS</v>
          </cell>
          <cell r="H58" t="str">
            <v>CAPITAL WORK IN PROGRESS</v>
          </cell>
          <cell r="I58" t="str">
            <v>CAPITAL WORK IN PROGRESS</v>
          </cell>
        </row>
        <row r="59">
          <cell r="A59" t="str">
            <v>A105401</v>
          </cell>
          <cell r="B59" t="str">
            <v>CWIP-Furniture &amp; Fittings</v>
          </cell>
          <cell r="C59" t="str">
            <v>ASSET</v>
          </cell>
          <cell r="D59" t="str">
            <v>BALANCE SHEET</v>
          </cell>
          <cell r="E59" t="str">
            <v>CAPITAL WIP A/C</v>
          </cell>
          <cell r="F59" t="str">
            <v xml:space="preserve"> </v>
          </cell>
          <cell r="G59" t="str">
            <v>FIXED ASSETS</v>
          </cell>
          <cell r="H59" t="str">
            <v>CAPITAL WORK IN PROGRESS</v>
          </cell>
          <cell r="I59" t="str">
            <v>CAPITAL WORK IN PROGRESS</v>
          </cell>
        </row>
        <row r="60">
          <cell r="A60" t="str">
            <v>A105501</v>
          </cell>
          <cell r="B60" t="str">
            <v>CWIP- Computers</v>
          </cell>
          <cell r="C60" t="str">
            <v>ASSET</v>
          </cell>
          <cell r="D60" t="str">
            <v>BALANCE SHEET</v>
          </cell>
          <cell r="E60" t="str">
            <v>CAPITAL WIP A/C</v>
          </cell>
          <cell r="F60" t="str">
            <v xml:space="preserve"> </v>
          </cell>
          <cell r="G60" t="str">
            <v>FIXED ASSETS</v>
          </cell>
          <cell r="H60" t="str">
            <v>CAPITAL WORK IN PROGRESS</v>
          </cell>
          <cell r="I60" t="str">
            <v>CAPITAL WORK IN PROGRESS</v>
          </cell>
        </row>
        <row r="61">
          <cell r="A61" t="str">
            <v>A105502</v>
          </cell>
          <cell r="B61" t="str">
            <v>CWIP- Networking/WAN Setup</v>
          </cell>
          <cell r="C61" t="str">
            <v>ASSET</v>
          </cell>
          <cell r="D61" t="str">
            <v>BALANCE SHEET</v>
          </cell>
          <cell r="E61" t="str">
            <v>CAPITAL WIP A/C</v>
          </cell>
          <cell r="F61" t="str">
            <v xml:space="preserve"> </v>
          </cell>
          <cell r="G61" t="str">
            <v>FIXED ASSETS</v>
          </cell>
          <cell r="H61" t="str">
            <v>CAPITAL WORK IN PROGRESS</v>
          </cell>
          <cell r="I61" t="str">
            <v>CAPITAL WORK IN PROGRESS</v>
          </cell>
        </row>
        <row r="62">
          <cell r="A62" t="str">
            <v>A105601</v>
          </cell>
          <cell r="B62" t="str">
            <v>CWIP- Other Items</v>
          </cell>
          <cell r="C62" t="str">
            <v>ASSET</v>
          </cell>
          <cell r="D62" t="str">
            <v>BALANCE SHEET</v>
          </cell>
          <cell r="E62" t="str">
            <v>CAPITAL WIP A/C</v>
          </cell>
          <cell r="F62" t="str">
            <v xml:space="preserve"> </v>
          </cell>
          <cell r="G62" t="str">
            <v>FIXED ASSETS</v>
          </cell>
          <cell r="H62" t="str">
            <v>CAPITAL WORK IN PROGRESS</v>
          </cell>
          <cell r="I62" t="str">
            <v>CAPITAL WORK IN PROGRESS</v>
          </cell>
        </row>
        <row r="63">
          <cell r="A63" t="str">
            <v>A105602</v>
          </cell>
          <cell r="B63" t="str">
            <v>CWIP- Others</v>
          </cell>
          <cell r="C63" t="str">
            <v>ASSET</v>
          </cell>
          <cell r="D63" t="str">
            <v>BALANCE SHEET</v>
          </cell>
          <cell r="E63" t="str">
            <v xml:space="preserve"> </v>
          </cell>
          <cell r="F63" t="str">
            <v xml:space="preserve"> </v>
          </cell>
          <cell r="G63" t="str">
            <v>FIXED ASSETS</v>
          </cell>
          <cell r="H63" t="str">
            <v>CAPITAL WORK IN PROGRESS</v>
          </cell>
          <cell r="I63" t="str">
            <v>CAPITAL WORK IN PROGRESS</v>
          </cell>
        </row>
        <row r="64">
          <cell r="A64" t="str">
            <v>A105701</v>
          </cell>
          <cell r="B64" t="str">
            <v>CWIP- General Admin. Expenses</v>
          </cell>
          <cell r="C64" t="str">
            <v>ASSET</v>
          </cell>
          <cell r="D64" t="str">
            <v>BALANCE SHEET</v>
          </cell>
          <cell r="E64" t="str">
            <v xml:space="preserve"> </v>
          </cell>
          <cell r="F64" t="str">
            <v xml:space="preserve"> </v>
          </cell>
          <cell r="G64" t="str">
            <v>FIXED ASSETS</v>
          </cell>
          <cell r="H64" t="str">
            <v>CAPITAL WORK IN PROGRESS</v>
          </cell>
          <cell r="I64" t="str">
            <v>CAPITAL WORK IN PROGRESS</v>
          </cell>
        </row>
        <row r="65">
          <cell r="A65" t="str">
            <v>A105702</v>
          </cell>
          <cell r="B65" t="str">
            <v>Expenses Allocable To Projects</v>
          </cell>
          <cell r="C65" t="str">
            <v>ASSET</v>
          </cell>
          <cell r="D65" t="str">
            <v>BALANCE SHEET</v>
          </cell>
          <cell r="E65" t="str">
            <v xml:space="preserve"> </v>
          </cell>
          <cell r="F65" t="str">
            <v xml:space="preserve"> </v>
          </cell>
          <cell r="G65" t="str">
            <v>FIXED ASSETS</v>
          </cell>
          <cell r="H65" t="str">
            <v>CAPITAL WORK IN PROGRESS</v>
          </cell>
          <cell r="I65" t="str">
            <v>CAPITAL WORK IN PROGRESS</v>
          </cell>
        </row>
        <row r="66">
          <cell r="A66" t="str">
            <v>A105703</v>
          </cell>
          <cell r="B66" t="str">
            <v>Incidental Exp. Pending Allocation</v>
          </cell>
          <cell r="C66" t="str">
            <v>ASSET</v>
          </cell>
          <cell r="D66" t="str">
            <v>BALANCE SHEET</v>
          </cell>
          <cell r="E66" t="str">
            <v xml:space="preserve"> </v>
          </cell>
          <cell r="F66" t="str">
            <v xml:space="preserve"> </v>
          </cell>
          <cell r="G66" t="str">
            <v>FIXED ASSETS</v>
          </cell>
          <cell r="H66" t="str">
            <v>CAPITAL WORK IN PROGRESS</v>
          </cell>
          <cell r="I66" t="str">
            <v>CAPITAL WORK IN PROGRESS</v>
          </cell>
        </row>
        <row r="67">
          <cell r="A67" t="str">
            <v>A105704</v>
          </cell>
          <cell r="B67" t="str">
            <v>Exps.-Proj. Under Commencement</v>
          </cell>
          <cell r="C67" t="str">
            <v>ASSET</v>
          </cell>
          <cell r="D67" t="str">
            <v>BALANCE SHEET</v>
          </cell>
          <cell r="E67" t="str">
            <v xml:space="preserve"> </v>
          </cell>
          <cell r="F67" t="str">
            <v xml:space="preserve"> </v>
          </cell>
          <cell r="G67" t="str">
            <v>FIXED ASSETS</v>
          </cell>
          <cell r="H67" t="str">
            <v>CAPITAL WORK IN PROGRESS</v>
          </cell>
          <cell r="I67" t="str">
            <v>CAPITAL WORK IN PROGRESS</v>
          </cell>
        </row>
        <row r="68">
          <cell r="A68" t="str">
            <v>A105705</v>
          </cell>
          <cell r="B68" t="str">
            <v>Pipe Line Expenses Capitalized</v>
          </cell>
          <cell r="C68" t="str">
            <v>ASSET</v>
          </cell>
          <cell r="D68" t="str">
            <v>BALANCE SHEET</v>
          </cell>
          <cell r="E68" t="str">
            <v xml:space="preserve"> </v>
          </cell>
          <cell r="F68" t="str">
            <v xml:space="preserve"> </v>
          </cell>
          <cell r="G68" t="str">
            <v>FIXED ASSETS</v>
          </cell>
          <cell r="H68" t="str">
            <v>CAPITAL WORK IN PROGRESS</v>
          </cell>
          <cell r="I68" t="str">
            <v>CAPITAL WORK IN PROGRESS</v>
          </cell>
        </row>
        <row r="69">
          <cell r="A69" t="str">
            <v>A105706</v>
          </cell>
          <cell r="B69" t="str">
            <v>Capital Exp.On Non-Owned Asset</v>
          </cell>
          <cell r="C69" t="str">
            <v>ASSET</v>
          </cell>
          <cell r="D69" t="str">
            <v>BALANCE SHEET</v>
          </cell>
          <cell r="E69" t="str">
            <v xml:space="preserve"> </v>
          </cell>
          <cell r="F69" t="str">
            <v xml:space="preserve"> </v>
          </cell>
          <cell r="G69" t="str">
            <v>FIXED ASSETS</v>
          </cell>
          <cell r="H69" t="str">
            <v>CAPITAL WORK IN PROGRESS</v>
          </cell>
          <cell r="I69" t="str">
            <v>CAPITAL WORK IN PROGRESS</v>
          </cell>
        </row>
        <row r="70">
          <cell r="A70" t="str">
            <v>A105999</v>
          </cell>
          <cell r="B70" t="str">
            <v>Fixed Asset Suspense Account</v>
          </cell>
          <cell r="C70" t="str">
            <v>ASSET</v>
          </cell>
          <cell r="D70" t="str">
            <v>BALANCE SHEET</v>
          </cell>
          <cell r="E70" t="str">
            <v xml:space="preserve"> </v>
          </cell>
          <cell r="F70" t="str">
            <v>FIXED ASSET SUSPENSE</v>
          </cell>
          <cell r="G70" t="str">
            <v>FIXED ASSETS</v>
          </cell>
          <cell r="H70" t="str">
            <v>CAPITAL WORK IN PROGRESS</v>
          </cell>
          <cell r="I70" t="str">
            <v>CAPITAL WORK IN PROGRESS</v>
          </cell>
        </row>
        <row r="71">
          <cell r="A71" t="str">
            <v>A201001-000</v>
          </cell>
          <cell r="B71" t="str">
            <v>Investments (Subsidiary Companies)</v>
          </cell>
          <cell r="C71" t="str">
            <v>ASSET</v>
          </cell>
          <cell r="D71" t="str">
            <v>BALANCE SHEET</v>
          </cell>
          <cell r="E71" t="str">
            <v xml:space="preserve"> </v>
          </cell>
          <cell r="F71" t="str">
            <v xml:space="preserve"> </v>
          </cell>
          <cell r="G71" t="str">
            <v>INVESTMENTS</v>
          </cell>
          <cell r="H71" t="str">
            <v>LONG TERM INVESTMENTS</v>
          </cell>
          <cell r="I71" t="str">
            <v>INVESTMENTS IN SHARES</v>
          </cell>
        </row>
        <row r="72">
          <cell r="A72" t="str">
            <v>A201001-538</v>
          </cell>
          <cell r="B72" t="str">
            <v>Investments (Subsidiary Companies)-DLF G</v>
          </cell>
          <cell r="C72" t="str">
            <v>ASSET</v>
          </cell>
          <cell r="D72" t="str">
            <v>BALANCE SHEET</v>
          </cell>
          <cell r="E72" t="str">
            <v xml:space="preserve"> </v>
          </cell>
          <cell r="F72" t="str">
            <v xml:space="preserve"> </v>
          </cell>
          <cell r="G72" t="str">
            <v>INVESTMENTS</v>
          </cell>
          <cell r="H72" t="str">
            <v>LONG TERM INVESTMENTS</v>
          </cell>
          <cell r="I72" t="str">
            <v>INVESTMENTS IN SHARES</v>
          </cell>
        </row>
        <row r="73">
          <cell r="A73" t="str">
            <v>A202001-000</v>
          </cell>
          <cell r="B73" t="str">
            <v>Investment(Oth Co)</v>
          </cell>
          <cell r="C73" t="str">
            <v>ASSET</v>
          </cell>
          <cell r="D73" t="str">
            <v>BALANCE SHEET</v>
          </cell>
          <cell r="E73" t="str">
            <v xml:space="preserve"> </v>
          </cell>
          <cell r="F73" t="str">
            <v xml:space="preserve"> </v>
          </cell>
          <cell r="G73" t="str">
            <v>INVESTMENTS</v>
          </cell>
          <cell r="H73" t="str">
            <v>LONG TERM INVESTMENTS</v>
          </cell>
          <cell r="I73" t="str">
            <v>INVESTMENTS IN SHARES</v>
          </cell>
        </row>
        <row r="74">
          <cell r="A74" t="str">
            <v>A202001-265</v>
          </cell>
          <cell r="B74" t="str">
            <v>Investment(Oth Co)-DLF Resi. Developers</v>
          </cell>
          <cell r="C74" t="str">
            <v>ASSET</v>
          </cell>
          <cell r="D74" t="str">
            <v>BALANCE SHEET</v>
          </cell>
          <cell r="E74" t="str">
            <v xml:space="preserve"> </v>
          </cell>
          <cell r="F74" t="str">
            <v xml:space="preserve"> </v>
          </cell>
          <cell r="G74" t="str">
            <v>INVESTMENTS</v>
          </cell>
          <cell r="H74" t="str">
            <v>LONG TERM INVESTMENTS</v>
          </cell>
          <cell r="I74" t="str">
            <v>INVESTMENTS IN SHARES</v>
          </cell>
        </row>
        <row r="75">
          <cell r="A75" t="str">
            <v>A202001-280</v>
          </cell>
          <cell r="B75" t="str">
            <v>Investment(Oth Co)-Cee Pee Maint Srv P L</v>
          </cell>
          <cell r="C75" t="str">
            <v>ASSET</v>
          </cell>
          <cell r="D75" t="str">
            <v>BALANCE SHEET</v>
          </cell>
          <cell r="E75" t="str">
            <v xml:space="preserve"> </v>
          </cell>
          <cell r="F75" t="str">
            <v xml:space="preserve"> </v>
          </cell>
          <cell r="G75" t="str">
            <v>INVESTMENTS</v>
          </cell>
          <cell r="H75" t="str">
            <v>LONG TERM INVESTMENTS</v>
          </cell>
          <cell r="I75" t="str">
            <v>INVESTMENTS IN SHARES</v>
          </cell>
        </row>
        <row r="76">
          <cell r="A76" t="str">
            <v>A202001-281</v>
          </cell>
          <cell r="B76" t="str">
            <v>Investment(Oth Co)-PEE TEE Prop Mgt Srv</v>
          </cell>
          <cell r="C76" t="str">
            <v>ASSET</v>
          </cell>
          <cell r="D76" t="str">
            <v>BALANCE SHEET</v>
          </cell>
          <cell r="E76" t="str">
            <v xml:space="preserve"> </v>
          </cell>
          <cell r="F76" t="str">
            <v xml:space="preserve"> </v>
          </cell>
          <cell r="G76" t="str">
            <v>INVESTMENTS</v>
          </cell>
          <cell r="H76" t="str">
            <v>LONG TERM INVESTMENTS</v>
          </cell>
          <cell r="I76" t="str">
            <v>INVESTMENTS IN SHARES</v>
          </cell>
        </row>
        <row r="77">
          <cell r="A77" t="str">
            <v>A202001-282</v>
          </cell>
          <cell r="B77" t="str">
            <v>Investment(Oth Co)-Silver Oaks Prop Mgt</v>
          </cell>
          <cell r="C77" t="str">
            <v>ASSET</v>
          </cell>
          <cell r="D77" t="str">
            <v>BALANCE SHEET</v>
          </cell>
          <cell r="E77" t="str">
            <v xml:space="preserve"> </v>
          </cell>
          <cell r="F77" t="str">
            <v xml:space="preserve"> </v>
          </cell>
          <cell r="G77" t="str">
            <v>INVESTMENTS</v>
          </cell>
          <cell r="H77" t="str">
            <v>LONG TERM INVESTMENTS</v>
          </cell>
          <cell r="I77" t="str">
            <v>INVESTMENTS IN SHARES</v>
          </cell>
        </row>
        <row r="78">
          <cell r="A78" t="str">
            <v>A202001-299</v>
          </cell>
          <cell r="B78" t="str">
            <v>Investment(Oth Co)-DLF CYBER CITY</v>
          </cell>
          <cell r="C78" t="str">
            <v>ASSET</v>
          </cell>
          <cell r="D78" t="str">
            <v>BALANCE SHEET</v>
          </cell>
          <cell r="E78" t="str">
            <v xml:space="preserve"> </v>
          </cell>
          <cell r="F78" t="str">
            <v xml:space="preserve"> </v>
          </cell>
          <cell r="G78" t="str">
            <v>INVESTMENTS</v>
          </cell>
          <cell r="H78" t="str">
            <v>LONG TERM INVESTMENTS</v>
          </cell>
          <cell r="I78" t="str">
            <v>INVESTMENTS IN SHARES</v>
          </cell>
        </row>
        <row r="79">
          <cell r="A79" t="str">
            <v>A202001-303</v>
          </cell>
          <cell r="B79" t="str">
            <v>Investment(Oth Co)-HighValue Builder P L</v>
          </cell>
          <cell r="C79" t="str">
            <v>ASSET</v>
          </cell>
          <cell r="D79" t="str">
            <v>BALANCE SHEET</v>
          </cell>
          <cell r="E79" t="str">
            <v xml:space="preserve"> </v>
          </cell>
          <cell r="F79" t="str">
            <v xml:space="preserve"> </v>
          </cell>
          <cell r="G79" t="str">
            <v>INVESTMENTS</v>
          </cell>
          <cell r="H79" t="str">
            <v>LONG TERM INVESTMENTS</v>
          </cell>
          <cell r="I79" t="str">
            <v>INVESTMENTS IN SHARES</v>
          </cell>
        </row>
        <row r="80">
          <cell r="A80" t="str">
            <v>A202001-304</v>
          </cell>
          <cell r="B80" t="str">
            <v>Investment(Oth Co)-Sunlight Promoters P</v>
          </cell>
          <cell r="C80" t="str">
            <v>ASSET</v>
          </cell>
          <cell r="D80" t="str">
            <v>BALANCE SHEET</v>
          </cell>
          <cell r="E80" t="str">
            <v xml:space="preserve"> </v>
          </cell>
          <cell r="F80" t="str">
            <v xml:space="preserve"> </v>
          </cell>
          <cell r="G80" t="str">
            <v>INVESTMENTS</v>
          </cell>
          <cell r="H80" t="str">
            <v>LONG TERM INVESTMENTS</v>
          </cell>
          <cell r="I80" t="str">
            <v>INVESTMENTS IN SHARES</v>
          </cell>
        </row>
        <row r="81">
          <cell r="A81" t="str">
            <v>A202001-305</v>
          </cell>
          <cell r="B81" t="str">
            <v>Investment(Oth Co)- Prompt Real Est P L</v>
          </cell>
          <cell r="C81" t="str">
            <v>ASSET</v>
          </cell>
          <cell r="D81" t="str">
            <v>BALANCE SHEET</v>
          </cell>
          <cell r="E81" t="str">
            <v xml:space="preserve"> </v>
          </cell>
          <cell r="F81" t="str">
            <v xml:space="preserve"> </v>
          </cell>
          <cell r="G81" t="str">
            <v>INVESTMENTS</v>
          </cell>
          <cell r="H81" t="str">
            <v>LONG TERM INVESTMENTS</v>
          </cell>
          <cell r="I81" t="str">
            <v>INVESTMENTS IN SHARES</v>
          </cell>
        </row>
        <row r="82">
          <cell r="A82" t="str">
            <v>A202001-306</v>
          </cell>
          <cell r="B82" t="str">
            <v>Investment(Oth Co)-Comfort Buildcon P L</v>
          </cell>
          <cell r="C82" t="str">
            <v>ASSET</v>
          </cell>
          <cell r="D82" t="str">
            <v>BALANCE SHEET</v>
          </cell>
          <cell r="E82" t="str">
            <v xml:space="preserve"> </v>
          </cell>
          <cell r="F82" t="str">
            <v xml:space="preserve"> </v>
          </cell>
          <cell r="G82" t="str">
            <v>INVESTMENTS</v>
          </cell>
          <cell r="H82" t="str">
            <v>LONG TERM INVESTMENTS</v>
          </cell>
          <cell r="I82" t="str">
            <v>INVESTMENTS IN SHARES</v>
          </cell>
        </row>
        <row r="83">
          <cell r="A83" t="str">
            <v>A202001-381</v>
          </cell>
          <cell r="B83" t="str">
            <v>Investment(Oth Co)-DLF Cyber City Dev L</v>
          </cell>
          <cell r="C83" t="str">
            <v>ASSET</v>
          </cell>
          <cell r="D83" t="str">
            <v>BALANCE SHEET</v>
          </cell>
          <cell r="E83" t="str">
            <v xml:space="preserve"> </v>
          </cell>
          <cell r="F83" t="str">
            <v xml:space="preserve"> </v>
          </cell>
          <cell r="G83" t="str">
            <v>INVESTMENTS</v>
          </cell>
          <cell r="H83" t="str">
            <v>LONG TERM INVESTMENTS</v>
          </cell>
          <cell r="I83" t="str">
            <v>INVESTMENTS IN SHARES</v>
          </cell>
        </row>
        <row r="84">
          <cell r="A84" t="str">
            <v>A202001-515</v>
          </cell>
          <cell r="B84" t="str">
            <v>Investment(Oth Co)-Nachiketa Real Estate</v>
          </cell>
          <cell r="C84" t="str">
            <v>ASSET</v>
          </cell>
          <cell r="D84" t="str">
            <v>BALANCE SHEET</v>
          </cell>
          <cell r="E84" t="str">
            <v xml:space="preserve"> </v>
          </cell>
          <cell r="F84" t="str">
            <v xml:space="preserve"> </v>
          </cell>
          <cell r="G84" t="str">
            <v>INVESTMENTS</v>
          </cell>
          <cell r="H84" t="str">
            <v>LONG TERM INVESTMENTS</v>
          </cell>
          <cell r="I84" t="str">
            <v>INVESTMENTS IN SHARES</v>
          </cell>
        </row>
        <row r="85">
          <cell r="A85" t="str">
            <v>A202001-516</v>
          </cell>
          <cell r="B85" t="str">
            <v>Investment(Oth Co)-Pee Tee Maint Srv</v>
          </cell>
          <cell r="C85" t="str">
            <v>ASSET</v>
          </cell>
          <cell r="D85" t="str">
            <v>BALANCE SHEET</v>
          </cell>
          <cell r="E85" t="str">
            <v xml:space="preserve"> </v>
          </cell>
          <cell r="F85" t="str">
            <v xml:space="preserve"> </v>
          </cell>
          <cell r="G85" t="str">
            <v>INVESTMENTS</v>
          </cell>
          <cell r="H85" t="str">
            <v>LONG TERM INVESTMENTS</v>
          </cell>
          <cell r="I85" t="str">
            <v>INVESTMENTS IN SHARES</v>
          </cell>
        </row>
        <row r="86">
          <cell r="A86" t="str">
            <v>A202001-538</v>
          </cell>
          <cell r="B86" t="str">
            <v>Investment(Oth Co)-DLF GK RESIDENCY</v>
          </cell>
          <cell r="C86" t="str">
            <v>ASSET</v>
          </cell>
          <cell r="D86" t="str">
            <v>BALANCE SHEET</v>
          </cell>
          <cell r="E86" t="str">
            <v xml:space="preserve"> </v>
          </cell>
          <cell r="F86" t="str">
            <v xml:space="preserve"> </v>
          </cell>
          <cell r="G86" t="str">
            <v>INVESTMENTS</v>
          </cell>
          <cell r="H86" t="str">
            <v>LONG TERM INVESTMENTS</v>
          </cell>
          <cell r="I86" t="str">
            <v>INVESTMENTS IN SHARES</v>
          </cell>
        </row>
        <row r="87">
          <cell r="A87" t="str">
            <v>A202002-001-265</v>
          </cell>
          <cell r="B87" t="str">
            <v>Inv in Sub Co(Eq)-DLF Resi. Developers</v>
          </cell>
          <cell r="C87" t="str">
            <v>ASSET</v>
          </cell>
          <cell r="D87" t="str">
            <v>BALANCE SHEET</v>
          </cell>
          <cell r="E87" t="str">
            <v xml:space="preserve"> </v>
          </cell>
          <cell r="F87" t="str">
            <v xml:space="preserve"> </v>
          </cell>
          <cell r="G87" t="str">
            <v>INVESTMENTS</v>
          </cell>
          <cell r="H87" t="str">
            <v>LONG TERM INVESTMENTS</v>
          </cell>
          <cell r="I87" t="str">
            <v>INVESTMENTS IN SHARES</v>
          </cell>
        </row>
        <row r="88">
          <cell r="A88" t="str">
            <v>A202002-001-280</v>
          </cell>
          <cell r="B88" t="str">
            <v>Inv in Sub Co(Eq)-Cee Pee Maint Srv P L</v>
          </cell>
          <cell r="C88" t="str">
            <v>ASSET</v>
          </cell>
          <cell r="D88" t="str">
            <v>BALANCE SHEET</v>
          </cell>
          <cell r="E88" t="str">
            <v xml:space="preserve"> </v>
          </cell>
          <cell r="F88" t="str">
            <v xml:space="preserve"> </v>
          </cell>
          <cell r="G88" t="str">
            <v>INVESTMENTS</v>
          </cell>
          <cell r="H88" t="str">
            <v>LONG TERM INVESTMENTS</v>
          </cell>
          <cell r="I88" t="str">
            <v>INVESTMENTS IN SHARES</v>
          </cell>
        </row>
        <row r="89">
          <cell r="A89" t="str">
            <v>A202002-001-281</v>
          </cell>
          <cell r="B89" t="str">
            <v>Inv in Sub Co(Eq)-PEE TEE Prop Mgt Srv</v>
          </cell>
          <cell r="C89" t="str">
            <v>ASSET</v>
          </cell>
          <cell r="D89" t="str">
            <v>BALANCE SHEET</v>
          </cell>
          <cell r="E89" t="str">
            <v xml:space="preserve"> </v>
          </cell>
          <cell r="F89" t="str">
            <v xml:space="preserve"> </v>
          </cell>
          <cell r="G89" t="str">
            <v>INVESTMENTS</v>
          </cell>
          <cell r="H89" t="str">
            <v>LONG TERM INVESTMENTS</v>
          </cell>
          <cell r="I89" t="str">
            <v>INVESTMENTS IN SHARES</v>
          </cell>
        </row>
        <row r="90">
          <cell r="A90" t="str">
            <v>A202002-001-282</v>
          </cell>
          <cell r="B90" t="str">
            <v>Inv in Sub Co(Eq)-Silver Oaks Prop Mgt</v>
          </cell>
          <cell r="C90" t="str">
            <v>ASSET</v>
          </cell>
          <cell r="D90" t="str">
            <v>BALANCE SHEET</v>
          </cell>
          <cell r="E90" t="str">
            <v xml:space="preserve"> </v>
          </cell>
          <cell r="F90" t="str">
            <v xml:space="preserve"> </v>
          </cell>
          <cell r="G90" t="str">
            <v>INVESTMENTS</v>
          </cell>
          <cell r="H90" t="str">
            <v>LONG TERM INVESTMENTS</v>
          </cell>
          <cell r="I90" t="str">
            <v>INVESTMENTS IN SHARES</v>
          </cell>
        </row>
        <row r="91">
          <cell r="A91" t="str">
            <v>A202002-001-299</v>
          </cell>
          <cell r="B91" t="str">
            <v>Inv in Sub Co(Eq)-DLF CYBER CITY</v>
          </cell>
          <cell r="C91" t="str">
            <v>ASSET</v>
          </cell>
          <cell r="D91" t="str">
            <v>BALANCE SHEET</v>
          </cell>
          <cell r="E91" t="str">
            <v xml:space="preserve"> </v>
          </cell>
          <cell r="F91" t="str">
            <v xml:space="preserve"> </v>
          </cell>
          <cell r="G91" t="str">
            <v>INVESTMENTS</v>
          </cell>
          <cell r="H91" t="str">
            <v>LONG TERM INVESTMENTS</v>
          </cell>
          <cell r="I91" t="str">
            <v>INVESTMENTS IN SHARES</v>
          </cell>
        </row>
        <row r="92">
          <cell r="A92" t="str">
            <v>A202002-001-303</v>
          </cell>
          <cell r="B92" t="str">
            <v>Inv in Sub Co(Eq)-HighValue Builder P L</v>
          </cell>
          <cell r="C92" t="str">
            <v>ASSET</v>
          </cell>
          <cell r="D92" t="str">
            <v>BALANCE SHEET</v>
          </cell>
          <cell r="E92" t="str">
            <v xml:space="preserve"> </v>
          </cell>
          <cell r="F92" t="str">
            <v xml:space="preserve"> </v>
          </cell>
          <cell r="G92" t="str">
            <v>INVESTMENTS</v>
          </cell>
          <cell r="H92" t="str">
            <v>LONG TERM INVESTMENTS</v>
          </cell>
          <cell r="I92" t="str">
            <v>INVESTMENTS IN SHARES</v>
          </cell>
        </row>
        <row r="93">
          <cell r="A93" t="str">
            <v>A202002-001-304</v>
          </cell>
          <cell r="B93" t="str">
            <v>Inv in Sub Co(Eq)-Sunlight Promoters P</v>
          </cell>
          <cell r="C93" t="str">
            <v>ASSET</v>
          </cell>
          <cell r="D93" t="str">
            <v>BALANCE SHEET</v>
          </cell>
          <cell r="E93" t="str">
            <v xml:space="preserve"> </v>
          </cell>
          <cell r="F93" t="str">
            <v xml:space="preserve"> </v>
          </cell>
          <cell r="G93" t="str">
            <v>INVESTMENTS</v>
          </cell>
          <cell r="H93" t="str">
            <v>LONG TERM INVESTMENTS</v>
          </cell>
          <cell r="I93" t="str">
            <v>INVESTMENTS IN SHARES</v>
          </cell>
        </row>
        <row r="94">
          <cell r="A94" t="str">
            <v>A202002-001-305</v>
          </cell>
          <cell r="B94" t="str">
            <v>Inv in Sub Co(Eq)-Prompt Real Est P L</v>
          </cell>
          <cell r="C94" t="str">
            <v>ASSET</v>
          </cell>
          <cell r="D94" t="str">
            <v>BALANCE SHEET</v>
          </cell>
          <cell r="E94" t="str">
            <v xml:space="preserve"> </v>
          </cell>
          <cell r="F94" t="str">
            <v xml:space="preserve"> </v>
          </cell>
          <cell r="G94" t="str">
            <v>INVESTMENTS</v>
          </cell>
          <cell r="H94" t="str">
            <v>LONG TERM INVESTMENTS</v>
          </cell>
          <cell r="I94" t="str">
            <v>INVESTMENTS IN SHARES</v>
          </cell>
        </row>
        <row r="95">
          <cell r="A95" t="str">
            <v>A202002-001-306</v>
          </cell>
          <cell r="B95" t="str">
            <v>Inv in Sub Co(Eq)-Comfort Buildcon P L</v>
          </cell>
          <cell r="C95" t="str">
            <v>ASSET</v>
          </cell>
          <cell r="D95" t="str">
            <v>BALANCE SHEET</v>
          </cell>
          <cell r="E95" t="str">
            <v xml:space="preserve"> </v>
          </cell>
          <cell r="F95" t="str">
            <v xml:space="preserve"> </v>
          </cell>
          <cell r="G95" t="str">
            <v>INVESTMENTS</v>
          </cell>
          <cell r="H95" t="str">
            <v>LONG TERM INVESTMENTS</v>
          </cell>
          <cell r="I95" t="str">
            <v>INVESTMENTS IN SHARES</v>
          </cell>
        </row>
        <row r="96">
          <cell r="A96" t="str">
            <v>A202002-001-381</v>
          </cell>
          <cell r="B96" t="str">
            <v>Inv in Sub Co(Eq)-DLF Cyber City Dev L</v>
          </cell>
          <cell r="C96" t="str">
            <v>ASSET</v>
          </cell>
          <cell r="D96" t="str">
            <v>BALANCE SHEET</v>
          </cell>
          <cell r="E96" t="str">
            <v xml:space="preserve"> </v>
          </cell>
          <cell r="F96" t="str">
            <v xml:space="preserve"> </v>
          </cell>
          <cell r="G96" t="str">
            <v>INVESTMENTS</v>
          </cell>
          <cell r="H96" t="str">
            <v>LONG TERM INVESTMENTS</v>
          </cell>
          <cell r="I96" t="str">
            <v>INVESTMENTS IN SHARES</v>
          </cell>
        </row>
        <row r="97">
          <cell r="A97" t="str">
            <v>A202002-001-515</v>
          </cell>
          <cell r="B97" t="str">
            <v>Inv in Sub Co(Eq)-Nachiketa Real Estate</v>
          </cell>
          <cell r="C97" t="str">
            <v>ASSET</v>
          </cell>
          <cell r="D97" t="str">
            <v>BALANCE SHEET</v>
          </cell>
          <cell r="E97" t="str">
            <v xml:space="preserve"> </v>
          </cell>
          <cell r="F97" t="str">
            <v xml:space="preserve"> </v>
          </cell>
          <cell r="G97" t="str">
            <v>INVESTMENTS</v>
          </cell>
          <cell r="H97" t="str">
            <v>LONG TERM INVESTMENTS</v>
          </cell>
          <cell r="I97" t="str">
            <v>INVESTMENTS IN SHARES</v>
          </cell>
        </row>
        <row r="98">
          <cell r="A98" t="str">
            <v>A202002-001-516</v>
          </cell>
          <cell r="B98" t="str">
            <v>Inv in Sub Co(Eq)-Pee Tee Maint Srv</v>
          </cell>
          <cell r="C98" t="str">
            <v>ASSET</v>
          </cell>
          <cell r="D98" t="str">
            <v>BALANCE SHEET</v>
          </cell>
          <cell r="E98" t="str">
            <v xml:space="preserve"> </v>
          </cell>
          <cell r="F98" t="str">
            <v xml:space="preserve"> </v>
          </cell>
          <cell r="G98" t="str">
            <v>INVESTMENTS</v>
          </cell>
          <cell r="H98" t="str">
            <v>LONG TERM INVESTMENTS</v>
          </cell>
          <cell r="I98" t="str">
            <v>INVESTMENTS IN SHARES</v>
          </cell>
        </row>
        <row r="99">
          <cell r="A99" t="str">
            <v>A202002-002-265</v>
          </cell>
          <cell r="B99" t="str">
            <v>Inv in Sub Co(Pref)-DLF Resi. Developers</v>
          </cell>
          <cell r="C99" t="str">
            <v>ASSET</v>
          </cell>
          <cell r="D99" t="str">
            <v>BALANCE SHEET</v>
          </cell>
          <cell r="E99" t="str">
            <v xml:space="preserve"> </v>
          </cell>
          <cell r="F99" t="str">
            <v xml:space="preserve"> </v>
          </cell>
          <cell r="G99" t="str">
            <v>INVESTMENTS</v>
          </cell>
          <cell r="H99" t="str">
            <v>LONG TERM INVESTMENTS</v>
          </cell>
          <cell r="I99" t="str">
            <v>INVESTMENTS IN SHARES</v>
          </cell>
        </row>
        <row r="100">
          <cell r="A100" t="str">
            <v>A202002-002-280</v>
          </cell>
          <cell r="B100" t="str">
            <v>Inv in Sub Co(Pref)-Cee Pee Maint Srv PL</v>
          </cell>
          <cell r="C100" t="str">
            <v>ASSET</v>
          </cell>
          <cell r="D100" t="str">
            <v>BALANCE SHEET</v>
          </cell>
          <cell r="E100" t="str">
            <v xml:space="preserve"> </v>
          </cell>
          <cell r="F100" t="str">
            <v xml:space="preserve"> </v>
          </cell>
          <cell r="G100" t="str">
            <v>INVESTMENTS</v>
          </cell>
          <cell r="H100" t="str">
            <v>LONG TERM INVESTMENTS</v>
          </cell>
          <cell r="I100" t="str">
            <v>INVESTMENTS IN SHARES</v>
          </cell>
        </row>
        <row r="101">
          <cell r="A101" t="str">
            <v>A202002-002-281</v>
          </cell>
          <cell r="B101" t="str">
            <v>Inv in Sub Co(Pref)-PEE TEE Prop Mgt Srv</v>
          </cell>
          <cell r="C101" t="str">
            <v>ASSET</v>
          </cell>
          <cell r="D101" t="str">
            <v>BALANCE SHEET</v>
          </cell>
          <cell r="E101" t="str">
            <v xml:space="preserve"> </v>
          </cell>
          <cell r="F101" t="str">
            <v xml:space="preserve"> </v>
          </cell>
          <cell r="G101" t="str">
            <v>INVESTMENTS</v>
          </cell>
          <cell r="H101" t="str">
            <v>LONG TERM INVESTMENTS</v>
          </cell>
          <cell r="I101" t="str">
            <v>INVESTMENTS IN SHARES</v>
          </cell>
        </row>
        <row r="102">
          <cell r="A102" t="str">
            <v>A202002-002-282</v>
          </cell>
          <cell r="B102" t="str">
            <v>Inv in Sub Co(Pref)-Silver Oaks Prop Mgt</v>
          </cell>
          <cell r="C102" t="str">
            <v>ASSET</v>
          </cell>
          <cell r="D102" t="str">
            <v>BALANCE SHEET</v>
          </cell>
          <cell r="E102" t="str">
            <v xml:space="preserve"> </v>
          </cell>
          <cell r="F102" t="str">
            <v xml:space="preserve"> </v>
          </cell>
          <cell r="G102" t="str">
            <v>INVESTMENTS</v>
          </cell>
          <cell r="H102" t="str">
            <v>LONG TERM INVESTMENTS</v>
          </cell>
          <cell r="I102" t="str">
            <v>INVESTMENTS IN SHARES</v>
          </cell>
        </row>
        <row r="103">
          <cell r="A103" t="str">
            <v>A202002-002-299</v>
          </cell>
          <cell r="B103" t="str">
            <v>Inv in Sub Co(Pref)-DLF CYBER CITY</v>
          </cell>
          <cell r="C103" t="str">
            <v>ASSET</v>
          </cell>
          <cell r="D103" t="str">
            <v>BALANCE SHEET</v>
          </cell>
          <cell r="E103" t="str">
            <v xml:space="preserve"> </v>
          </cell>
          <cell r="F103" t="str">
            <v xml:space="preserve"> </v>
          </cell>
          <cell r="G103" t="str">
            <v>INVESTMENTS</v>
          </cell>
          <cell r="H103" t="str">
            <v>LONG TERM INVESTMENTS</v>
          </cell>
          <cell r="I103" t="str">
            <v>INVESTMENTS IN SHARES</v>
          </cell>
        </row>
        <row r="104">
          <cell r="A104" t="str">
            <v>A202002-002-303</v>
          </cell>
          <cell r="B104" t="str">
            <v>Inv in Sub Co(Pref)-HighValue Builder PL</v>
          </cell>
          <cell r="C104" t="str">
            <v>ASSET</v>
          </cell>
          <cell r="D104" t="str">
            <v>BALANCE SHEET</v>
          </cell>
          <cell r="E104" t="str">
            <v xml:space="preserve"> </v>
          </cell>
          <cell r="F104" t="str">
            <v xml:space="preserve"> </v>
          </cell>
          <cell r="G104" t="str">
            <v>INVESTMENTS</v>
          </cell>
          <cell r="H104" t="str">
            <v>LONG TERM INVESTMENTS</v>
          </cell>
          <cell r="I104" t="str">
            <v>INVESTMENTS IN SHARES</v>
          </cell>
        </row>
        <row r="105">
          <cell r="A105" t="str">
            <v>A202002-002-304</v>
          </cell>
          <cell r="B105" t="str">
            <v>Inv in Sub Co(Pref)-Sunlight Promoters P</v>
          </cell>
          <cell r="C105" t="str">
            <v>ASSET</v>
          </cell>
          <cell r="D105" t="str">
            <v>BALANCE SHEET</v>
          </cell>
          <cell r="E105" t="str">
            <v xml:space="preserve"> </v>
          </cell>
          <cell r="F105" t="str">
            <v xml:space="preserve"> </v>
          </cell>
          <cell r="G105" t="str">
            <v>INVESTMENTS</v>
          </cell>
          <cell r="H105" t="str">
            <v>LONG TERM INVESTMENTS</v>
          </cell>
          <cell r="I105" t="str">
            <v>INVESTMENTS IN SHARES</v>
          </cell>
        </row>
        <row r="106">
          <cell r="A106" t="str">
            <v>A202002-002-305</v>
          </cell>
          <cell r="B106" t="str">
            <v>Inv in Sub Co(Pref)-Prompt Real Est P L</v>
          </cell>
          <cell r="C106" t="str">
            <v>ASSET</v>
          </cell>
          <cell r="D106" t="str">
            <v>BALANCE SHEET</v>
          </cell>
          <cell r="E106" t="str">
            <v xml:space="preserve"> </v>
          </cell>
          <cell r="F106" t="str">
            <v xml:space="preserve"> </v>
          </cell>
          <cell r="G106" t="str">
            <v>INVESTMENTS</v>
          </cell>
          <cell r="H106" t="str">
            <v>LONG TERM INVESTMENTS</v>
          </cell>
          <cell r="I106" t="str">
            <v>INVESTMENTS IN SHARES</v>
          </cell>
        </row>
        <row r="107">
          <cell r="A107" t="str">
            <v>A202002-002-306</v>
          </cell>
          <cell r="B107" t="str">
            <v>Inv in Sub Co(Pref)-Comfort Buildcon P L</v>
          </cell>
          <cell r="C107" t="str">
            <v>ASSET</v>
          </cell>
          <cell r="D107" t="str">
            <v>BALANCE SHEET</v>
          </cell>
          <cell r="E107" t="str">
            <v xml:space="preserve"> </v>
          </cell>
          <cell r="F107" t="str">
            <v xml:space="preserve"> </v>
          </cell>
          <cell r="G107" t="str">
            <v>INVESTMENTS</v>
          </cell>
          <cell r="H107" t="str">
            <v>LONG TERM INVESTMENTS</v>
          </cell>
          <cell r="I107" t="str">
            <v>INVESTMENTS IN SHARES</v>
          </cell>
        </row>
        <row r="108">
          <cell r="A108" t="str">
            <v>A202002-002-381</v>
          </cell>
          <cell r="B108" t="str">
            <v>Inv in Sub Co(Pref)-DLF Cyber City Dev L</v>
          </cell>
          <cell r="C108" t="str">
            <v>ASSET</v>
          </cell>
          <cell r="D108" t="str">
            <v>BALANCE SHEET</v>
          </cell>
          <cell r="E108" t="str">
            <v xml:space="preserve"> </v>
          </cell>
          <cell r="F108" t="str">
            <v xml:space="preserve"> </v>
          </cell>
          <cell r="G108" t="str">
            <v>INVESTMENTS</v>
          </cell>
          <cell r="H108" t="str">
            <v>LONG TERM INVESTMENTS</v>
          </cell>
          <cell r="I108" t="str">
            <v>INVESTMENTS IN SHARES</v>
          </cell>
        </row>
        <row r="109">
          <cell r="A109" t="str">
            <v>A202002-002-515</v>
          </cell>
          <cell r="B109" t="str">
            <v>Inv in Sub Co(Pref)-Nachiketa Real Est</v>
          </cell>
          <cell r="C109" t="str">
            <v>ASSET</v>
          </cell>
          <cell r="D109" t="str">
            <v>BALANCE SHEET</v>
          </cell>
          <cell r="E109" t="str">
            <v xml:space="preserve"> </v>
          </cell>
          <cell r="F109" t="str">
            <v xml:space="preserve"> </v>
          </cell>
          <cell r="G109" t="str">
            <v>INVESTMENTS</v>
          </cell>
          <cell r="H109" t="str">
            <v>LONG TERM INVESTMENTS</v>
          </cell>
          <cell r="I109" t="str">
            <v>INVESTMENTS IN SHARES</v>
          </cell>
        </row>
        <row r="110">
          <cell r="A110" t="str">
            <v>A202002-002-516</v>
          </cell>
          <cell r="B110" t="str">
            <v>Inv in Sub Co(Pref)-Pee Tee Maint Srv</v>
          </cell>
          <cell r="C110" t="str">
            <v>ASSET</v>
          </cell>
          <cell r="D110" t="str">
            <v>BALANCE SHEET</v>
          </cell>
          <cell r="E110" t="str">
            <v xml:space="preserve"> </v>
          </cell>
          <cell r="F110" t="str">
            <v xml:space="preserve"> </v>
          </cell>
          <cell r="G110" t="str">
            <v>INVESTMENTS</v>
          </cell>
          <cell r="H110" t="str">
            <v>LONG TERM INVESTMENTS</v>
          </cell>
          <cell r="I110" t="str">
            <v>INVESTMENTS IN SHARES</v>
          </cell>
        </row>
        <row r="111">
          <cell r="A111" t="str">
            <v>A203001-000</v>
          </cell>
          <cell r="B111" t="str">
            <v>Investments (Debentures)</v>
          </cell>
          <cell r="C111" t="str">
            <v>ASSET</v>
          </cell>
          <cell r="D111" t="str">
            <v>BALANCE SHEET</v>
          </cell>
          <cell r="E111" t="str">
            <v xml:space="preserve"> </v>
          </cell>
          <cell r="F111" t="str">
            <v xml:space="preserve"> </v>
          </cell>
          <cell r="G111" t="str">
            <v>INVESTMENTS</v>
          </cell>
          <cell r="H111" t="str">
            <v>LONG TERM INVESTMENTS</v>
          </cell>
          <cell r="I111" t="str">
            <v>INVESTMENT IN DEBENTURES OR BONDS</v>
          </cell>
        </row>
        <row r="112">
          <cell r="A112" t="str">
            <v>A204001-000</v>
          </cell>
          <cell r="B112" t="str">
            <v>Inv. (Partner. Firm)</v>
          </cell>
          <cell r="C112" t="str">
            <v>ASSET</v>
          </cell>
          <cell r="D112" t="str">
            <v>BALANCE SHEET</v>
          </cell>
          <cell r="E112" t="str">
            <v xml:space="preserve"> </v>
          </cell>
          <cell r="F112" t="str">
            <v xml:space="preserve"> </v>
          </cell>
          <cell r="G112" t="str">
            <v>INVESTMENTS</v>
          </cell>
          <cell r="H112" t="str">
            <v>LONG TERM INVESTMENTS</v>
          </cell>
          <cell r="I112" t="str">
            <v>INVESTMENT IN PARTNERSHIP FIRMS</v>
          </cell>
        </row>
        <row r="113">
          <cell r="A113" t="str">
            <v>A204001-037</v>
          </cell>
          <cell r="B113" t="str">
            <v>Inv. (Partner. Firm)- Dlf City Centr</v>
          </cell>
          <cell r="C113" t="str">
            <v>ASSET</v>
          </cell>
          <cell r="D113" t="str">
            <v>BALANCE SHEET</v>
          </cell>
          <cell r="E113" t="str">
            <v xml:space="preserve"> </v>
          </cell>
          <cell r="F113" t="str">
            <v xml:space="preserve"> </v>
          </cell>
          <cell r="G113" t="str">
            <v>INVESTMENTS</v>
          </cell>
          <cell r="H113" t="str">
            <v>LONG TERM INVESTMENTS</v>
          </cell>
          <cell r="I113" t="str">
            <v>INVESTMENT IN PARTNERSHIP FIRMS</v>
          </cell>
        </row>
        <row r="114">
          <cell r="A114" t="str">
            <v>A204001-245</v>
          </cell>
          <cell r="B114" t="str">
            <v>Inv. (Partner. Firm)-DLF CPC</v>
          </cell>
          <cell r="C114" t="str">
            <v>ASSET</v>
          </cell>
          <cell r="D114" t="str">
            <v>BALANCE SHEET</v>
          </cell>
          <cell r="E114" t="str">
            <v xml:space="preserve"> </v>
          </cell>
          <cell r="F114" t="str">
            <v xml:space="preserve"> </v>
          </cell>
          <cell r="G114" t="str">
            <v>INVESTMENTS</v>
          </cell>
          <cell r="H114" t="str">
            <v>LONG TERM INVESTMENTS</v>
          </cell>
          <cell r="I114" t="str">
            <v>INVESTMENT IN PARTNERSHIP FIRMS</v>
          </cell>
        </row>
        <row r="115">
          <cell r="A115" t="str">
            <v>A204001-261</v>
          </cell>
          <cell r="B115" t="str">
            <v>Inv. (Partner. Firm)- Real Est. Buil</v>
          </cell>
          <cell r="C115" t="str">
            <v>ASSET</v>
          </cell>
          <cell r="D115" t="str">
            <v>BALANCE SHEET</v>
          </cell>
          <cell r="E115" t="str">
            <v xml:space="preserve"> </v>
          </cell>
          <cell r="F115" t="str">
            <v xml:space="preserve"> </v>
          </cell>
          <cell r="G115" t="str">
            <v>INVESTMENTS</v>
          </cell>
          <cell r="H115" t="str">
            <v>LONG TERM INVESTMENTS</v>
          </cell>
          <cell r="I115" t="str">
            <v>INVESTMENT IN PARTNERSHIP FIRMS</v>
          </cell>
        </row>
        <row r="116">
          <cell r="A116" t="str">
            <v>A204001-263</v>
          </cell>
          <cell r="B116" t="str">
            <v>Inv. (Partner. Firm)- Dlf Prop. Deve</v>
          </cell>
          <cell r="C116" t="str">
            <v>ASSET</v>
          </cell>
          <cell r="D116" t="str">
            <v>BALANCE SHEET</v>
          </cell>
          <cell r="E116" t="str">
            <v xml:space="preserve"> </v>
          </cell>
          <cell r="F116" t="str">
            <v xml:space="preserve"> </v>
          </cell>
          <cell r="G116" t="str">
            <v>INVESTMENTS</v>
          </cell>
          <cell r="H116" t="str">
            <v>LONG TERM INVESTMENTS</v>
          </cell>
          <cell r="I116" t="str">
            <v>INVESTMENT IN PARTNERSHIP FIRMS</v>
          </cell>
        </row>
        <row r="117">
          <cell r="A117" t="str">
            <v>A204001-264</v>
          </cell>
          <cell r="B117" t="str">
            <v>Inv. (Partner. Firm)- Dlf Office Dev</v>
          </cell>
          <cell r="C117" t="str">
            <v>ASSET</v>
          </cell>
          <cell r="D117" t="str">
            <v>BALANCE SHEET</v>
          </cell>
          <cell r="E117" t="str">
            <v xml:space="preserve"> </v>
          </cell>
          <cell r="F117" t="str">
            <v xml:space="preserve"> </v>
          </cell>
          <cell r="G117" t="str">
            <v>INVESTMENTS</v>
          </cell>
          <cell r="H117" t="str">
            <v>LONG TERM INVESTMENTS</v>
          </cell>
          <cell r="I117" t="str">
            <v>INVESTMENT IN PARTNERSHIP FIRMS</v>
          </cell>
        </row>
        <row r="118">
          <cell r="A118" t="str">
            <v>A204001-265</v>
          </cell>
          <cell r="B118" t="str">
            <v>Inv. (Partner. Firm)- Dlf Resi. Dev</v>
          </cell>
          <cell r="C118" t="str">
            <v>ASSET</v>
          </cell>
          <cell r="D118" t="str">
            <v>BALANCE SHEET</v>
          </cell>
          <cell r="E118" t="str">
            <v xml:space="preserve"> </v>
          </cell>
          <cell r="F118" t="str">
            <v xml:space="preserve"> </v>
          </cell>
          <cell r="G118" t="str">
            <v>INVESTMENTS</v>
          </cell>
          <cell r="H118" t="str">
            <v>LONG TERM INVESTMENTS</v>
          </cell>
          <cell r="I118" t="str">
            <v>INVESTMENT IN PARTNERSHIP FIRMS</v>
          </cell>
        </row>
        <row r="119">
          <cell r="A119" t="str">
            <v>A204001-267</v>
          </cell>
          <cell r="B119" t="str">
            <v>Inv. (Partner. Firm)- Dlf Resi. Part</v>
          </cell>
          <cell r="C119" t="str">
            <v>ASSET</v>
          </cell>
          <cell r="D119" t="str">
            <v>BALANCE SHEET</v>
          </cell>
          <cell r="E119" t="str">
            <v xml:space="preserve"> </v>
          </cell>
          <cell r="F119" t="str">
            <v xml:space="preserve"> </v>
          </cell>
          <cell r="G119" t="str">
            <v>INVESTMENTS</v>
          </cell>
          <cell r="H119" t="str">
            <v>LONG TERM INVESTMENTS</v>
          </cell>
          <cell r="I119" t="str">
            <v>INVESTMENT IN PARTNERSHIP FIRMS</v>
          </cell>
        </row>
        <row r="120">
          <cell r="A120" t="str">
            <v>A204001-268</v>
          </cell>
          <cell r="B120" t="str">
            <v>Inv. (Partner. Firm)- Dlf Resi. Buil</v>
          </cell>
          <cell r="C120" t="str">
            <v>ASSET</v>
          </cell>
          <cell r="D120" t="str">
            <v>BALANCE SHEET</v>
          </cell>
          <cell r="E120" t="str">
            <v xml:space="preserve"> </v>
          </cell>
          <cell r="F120" t="str">
            <v xml:space="preserve"> </v>
          </cell>
          <cell r="G120" t="str">
            <v>INVESTMENTS</v>
          </cell>
          <cell r="H120" t="str">
            <v>LONG TERM INVESTMENTS</v>
          </cell>
          <cell r="I120" t="str">
            <v>INVESTMENT IN PARTNERSHIP FIRMS</v>
          </cell>
        </row>
        <row r="121">
          <cell r="A121" t="str">
            <v>A204001-272</v>
          </cell>
          <cell r="B121" t="str">
            <v>Inv. (Partner. Firm)- Rational Buil.</v>
          </cell>
          <cell r="C121" t="str">
            <v>ASSET</v>
          </cell>
          <cell r="D121" t="str">
            <v>BALANCE SHEET</v>
          </cell>
          <cell r="E121" t="str">
            <v xml:space="preserve"> </v>
          </cell>
          <cell r="F121" t="str">
            <v xml:space="preserve"> </v>
          </cell>
          <cell r="G121" t="str">
            <v>INVESTMENTS</v>
          </cell>
          <cell r="H121" t="str">
            <v>LONG TERM INVESTMENTS</v>
          </cell>
          <cell r="I121" t="str">
            <v>INVESTMENT IN PARTNERSHIP FIRMS</v>
          </cell>
        </row>
        <row r="122">
          <cell r="A122" t="str">
            <v>A204001-280</v>
          </cell>
          <cell r="B122" t="str">
            <v>Inv.(Partner. Firm)-CeePee Maint Srv PL</v>
          </cell>
          <cell r="C122" t="str">
            <v>ASSET</v>
          </cell>
          <cell r="D122" t="str">
            <v>BALANCE SHEET</v>
          </cell>
          <cell r="E122" t="str">
            <v xml:space="preserve"> </v>
          </cell>
          <cell r="F122" t="str">
            <v xml:space="preserve"> </v>
          </cell>
          <cell r="G122" t="str">
            <v>INVESTMENTS</v>
          </cell>
          <cell r="H122" t="str">
            <v>LONG TERM INVESTMENTS</v>
          </cell>
          <cell r="I122" t="str">
            <v>INVESTMENT IN PARTNERSHIP FIRMS</v>
          </cell>
        </row>
        <row r="123">
          <cell r="A123" t="str">
            <v>A204001-281</v>
          </cell>
          <cell r="B123" t="str">
            <v>Inv.(Partner. Firm)-Pee Tee Prop Mgt Srv</v>
          </cell>
          <cell r="C123" t="str">
            <v>ASSET</v>
          </cell>
          <cell r="D123" t="str">
            <v>BALANCE SHEET</v>
          </cell>
          <cell r="E123" t="str">
            <v xml:space="preserve"> </v>
          </cell>
          <cell r="F123" t="str">
            <v xml:space="preserve"> </v>
          </cell>
          <cell r="G123" t="str">
            <v>INVESTMENTS</v>
          </cell>
          <cell r="H123" t="str">
            <v>LONG TERM INVESTMENTS</v>
          </cell>
          <cell r="I123" t="str">
            <v>INVESTMENT IN PARTNERSHIP FIRMS</v>
          </cell>
        </row>
        <row r="124">
          <cell r="A124" t="str">
            <v>A204001-282</v>
          </cell>
          <cell r="B124" t="str">
            <v>Inv.(Partner. Firm)-Silver Oaks Prop Mgt</v>
          </cell>
          <cell r="C124" t="str">
            <v>ASSET</v>
          </cell>
          <cell r="D124" t="str">
            <v>BALANCE SHEET</v>
          </cell>
          <cell r="E124" t="str">
            <v xml:space="preserve"> </v>
          </cell>
          <cell r="F124" t="str">
            <v xml:space="preserve"> </v>
          </cell>
          <cell r="G124" t="str">
            <v>INVESTMENTS</v>
          </cell>
          <cell r="H124" t="str">
            <v>LONG TERM INVESTMENTS</v>
          </cell>
          <cell r="I124" t="str">
            <v>INVESTMENT IN PARTNERSHIP FIRMS</v>
          </cell>
        </row>
        <row r="125">
          <cell r="A125" t="str">
            <v>A204001-288</v>
          </cell>
          <cell r="B125" t="str">
            <v>Inv. (Partner. Firm)- Dlf Sth Pt</v>
          </cell>
          <cell r="C125" t="str">
            <v>ASSET</v>
          </cell>
          <cell r="D125" t="str">
            <v>BALANCE SHEET</v>
          </cell>
          <cell r="E125" t="str">
            <v xml:space="preserve"> </v>
          </cell>
          <cell r="F125" t="str">
            <v xml:space="preserve"> </v>
          </cell>
          <cell r="G125" t="str">
            <v>INVESTMENTS</v>
          </cell>
          <cell r="H125" t="str">
            <v>LONG TERM INVESTMENTS</v>
          </cell>
          <cell r="I125" t="str">
            <v>INVESTMENT IN PARTNERSHIP FIRMS</v>
          </cell>
        </row>
        <row r="126">
          <cell r="A126" t="str">
            <v>A204001-290</v>
          </cell>
          <cell r="B126" t="str">
            <v>Inv. (Partner. Firm)- Kavicon Partne</v>
          </cell>
          <cell r="C126" t="str">
            <v>ASSET</v>
          </cell>
          <cell r="D126" t="str">
            <v>BALANCE SHEET</v>
          </cell>
          <cell r="E126" t="str">
            <v xml:space="preserve"> </v>
          </cell>
          <cell r="F126" t="str">
            <v xml:space="preserve"> </v>
          </cell>
          <cell r="G126" t="str">
            <v>INVESTMENTS</v>
          </cell>
          <cell r="H126" t="str">
            <v>LONG TERM INVESTMENTS</v>
          </cell>
          <cell r="I126" t="str">
            <v>INVESTMENT IN PARTNERSHIP FIRMS</v>
          </cell>
        </row>
        <row r="127">
          <cell r="A127" t="str">
            <v>A204001-299</v>
          </cell>
          <cell r="B127" t="str">
            <v>Inv. (Partner. Firm)- DLF CYBER CITY</v>
          </cell>
          <cell r="C127" t="str">
            <v>ASSET</v>
          </cell>
          <cell r="D127" t="str">
            <v>BALANCE SHEET</v>
          </cell>
          <cell r="E127" t="str">
            <v xml:space="preserve"> </v>
          </cell>
          <cell r="F127" t="str">
            <v xml:space="preserve"> </v>
          </cell>
          <cell r="G127" t="str">
            <v>INVESTMENTS</v>
          </cell>
          <cell r="H127" t="str">
            <v>LONG TERM INVESTMENTS</v>
          </cell>
          <cell r="I127" t="str">
            <v>INVESTMENT IN PARTNERSHIP FIRMS</v>
          </cell>
        </row>
        <row r="128">
          <cell r="A128" t="str">
            <v>A204001-303</v>
          </cell>
          <cell r="B128" t="str">
            <v>Inv. (Partner. Firm)-Highvaluebuil</v>
          </cell>
          <cell r="C128" t="str">
            <v>ASSET</v>
          </cell>
          <cell r="D128" t="str">
            <v>BALANCE SHEET</v>
          </cell>
          <cell r="E128" t="str">
            <v xml:space="preserve"> </v>
          </cell>
          <cell r="F128" t="str">
            <v xml:space="preserve"> </v>
          </cell>
          <cell r="G128" t="str">
            <v>INVESTMENTS</v>
          </cell>
          <cell r="H128" t="str">
            <v>LONG TERM INVESTMENTS</v>
          </cell>
          <cell r="I128" t="str">
            <v>INVESTMENT IN PARTNERSHIP FIRMS</v>
          </cell>
        </row>
        <row r="129">
          <cell r="A129" t="str">
            <v>A204001-304</v>
          </cell>
          <cell r="B129" t="str">
            <v>Inv. (Partner. Firm)-Sunlight Promotors</v>
          </cell>
          <cell r="C129" t="str">
            <v>ASSET</v>
          </cell>
          <cell r="D129" t="str">
            <v>BALANCE SHEET</v>
          </cell>
          <cell r="E129" t="str">
            <v xml:space="preserve"> </v>
          </cell>
          <cell r="F129" t="str">
            <v xml:space="preserve"> </v>
          </cell>
          <cell r="G129" t="str">
            <v>INVESTMENTS</v>
          </cell>
          <cell r="H129" t="str">
            <v>LONG TERM INVESTMENTS</v>
          </cell>
          <cell r="I129" t="str">
            <v>INVESTMENT IN PARTNERSHIP FIRMS</v>
          </cell>
        </row>
        <row r="130">
          <cell r="A130" t="str">
            <v>A204001-305</v>
          </cell>
          <cell r="B130" t="str">
            <v>Inv. (Partner Firm)- Prompt Real Est</v>
          </cell>
          <cell r="C130" t="str">
            <v>ASSET</v>
          </cell>
          <cell r="D130" t="str">
            <v>BALANCE SHEET</v>
          </cell>
          <cell r="E130" t="str">
            <v xml:space="preserve"> </v>
          </cell>
          <cell r="F130" t="str">
            <v xml:space="preserve"> </v>
          </cell>
          <cell r="G130" t="str">
            <v>INVESTMENTS</v>
          </cell>
          <cell r="H130" t="str">
            <v>LONG TERM INVESTMENTS</v>
          </cell>
          <cell r="I130" t="str">
            <v>INVESTMENT IN PARTNERSHIP FIRMS</v>
          </cell>
        </row>
        <row r="131">
          <cell r="A131" t="str">
            <v>A204001-306</v>
          </cell>
          <cell r="B131" t="str">
            <v>Inv. (Partner. Firm)-Comfort Buildcon</v>
          </cell>
          <cell r="C131" t="str">
            <v>ASSET</v>
          </cell>
          <cell r="D131" t="str">
            <v>BALANCE SHEET</v>
          </cell>
          <cell r="E131" t="str">
            <v xml:space="preserve"> </v>
          </cell>
          <cell r="F131" t="str">
            <v xml:space="preserve"> </v>
          </cell>
          <cell r="G131" t="str">
            <v>INVESTMENTS</v>
          </cell>
          <cell r="H131" t="str">
            <v>LONG TERM INVESTMENTS</v>
          </cell>
          <cell r="I131" t="str">
            <v>INVESTMENT IN PARTNERSHIP FIRMS</v>
          </cell>
        </row>
        <row r="132">
          <cell r="A132" t="str">
            <v>A205001-000</v>
          </cell>
          <cell r="B132" t="str">
            <v>Investments (Trusts)</v>
          </cell>
          <cell r="C132" t="str">
            <v>ASSET</v>
          </cell>
          <cell r="D132" t="str">
            <v>BALANCE SHEET</v>
          </cell>
          <cell r="E132" t="str">
            <v xml:space="preserve"> </v>
          </cell>
          <cell r="F132" t="str">
            <v xml:space="preserve"> </v>
          </cell>
          <cell r="G132" t="str">
            <v>INVESTMENTS</v>
          </cell>
          <cell r="H132" t="str">
            <v>LONG TERM INVESTMENTS</v>
          </cell>
          <cell r="I132" t="str">
            <v>INVESTMENT IN TRUSTS</v>
          </cell>
        </row>
        <row r="133">
          <cell r="A133" t="str">
            <v>A206001-000</v>
          </cell>
          <cell r="B133" t="str">
            <v>Investments (Mutual Funds)</v>
          </cell>
          <cell r="C133" t="str">
            <v>ASSET</v>
          </cell>
          <cell r="D133" t="str">
            <v>BALANCE SHEET</v>
          </cell>
          <cell r="E133" t="str">
            <v xml:space="preserve"> </v>
          </cell>
          <cell r="F133" t="str">
            <v xml:space="preserve"> </v>
          </cell>
          <cell r="G133" t="str">
            <v>INVESTMENTS</v>
          </cell>
          <cell r="H133" t="str">
            <v>LONG TERM INVESTMENTS</v>
          </cell>
          <cell r="I133" t="str">
            <v>INVESTMENT IN MUTUAL FUNDS</v>
          </cell>
        </row>
        <row r="134">
          <cell r="A134" t="str">
            <v>A206001-001</v>
          </cell>
          <cell r="B134" t="str">
            <v>Investments (Mutual Funds)-ICICI</v>
          </cell>
          <cell r="C134" t="str">
            <v>ASSET</v>
          </cell>
          <cell r="D134" t="str">
            <v>BALANCE SHEET</v>
          </cell>
          <cell r="E134" t="str">
            <v xml:space="preserve"> </v>
          </cell>
          <cell r="F134" t="str">
            <v xml:space="preserve"> </v>
          </cell>
          <cell r="G134" t="str">
            <v>INVESTMENTS</v>
          </cell>
          <cell r="H134" t="str">
            <v>LONG TERM INVESTMENTS</v>
          </cell>
          <cell r="I134" t="str">
            <v>INVESTMENT IN MUTUAL FUNDS</v>
          </cell>
        </row>
        <row r="135">
          <cell r="A135" t="str">
            <v>A206001-002</v>
          </cell>
          <cell r="B135" t="str">
            <v>Investments (Mutual Fund)-Kotak Mahindra</v>
          </cell>
          <cell r="C135" t="str">
            <v>ASSET</v>
          </cell>
          <cell r="D135" t="str">
            <v>BALANCE SHEET</v>
          </cell>
          <cell r="E135" t="str">
            <v xml:space="preserve"> </v>
          </cell>
          <cell r="F135" t="str">
            <v xml:space="preserve"> </v>
          </cell>
          <cell r="G135" t="str">
            <v>INVESTMENTS</v>
          </cell>
          <cell r="H135" t="str">
            <v>LONG TERM INVESTMENTS</v>
          </cell>
          <cell r="I135" t="str">
            <v>INVESTMENT IN MUTUAL FUNDS</v>
          </cell>
        </row>
        <row r="136">
          <cell r="A136" t="str">
            <v>A207001-000</v>
          </cell>
          <cell r="B136" t="str">
            <v>Investments (Properties)</v>
          </cell>
          <cell r="C136" t="str">
            <v>ASSET</v>
          </cell>
          <cell r="D136" t="str">
            <v>BALANCE SHEET</v>
          </cell>
          <cell r="E136" t="str">
            <v xml:space="preserve"> </v>
          </cell>
          <cell r="F136" t="str">
            <v xml:space="preserve"> </v>
          </cell>
          <cell r="G136" t="str">
            <v>INVESTMENTS</v>
          </cell>
          <cell r="H136" t="str">
            <v>LONG TERM INVESTMENTS</v>
          </cell>
          <cell r="I136" t="str">
            <v>INVESTMENT IN PROPERTIES</v>
          </cell>
        </row>
        <row r="137">
          <cell r="A137" t="str">
            <v>A207001-001</v>
          </cell>
          <cell r="B137" t="str">
            <v>Investments (Prop)-Land (Golf Course)</v>
          </cell>
          <cell r="C137" t="str">
            <v>ASSET</v>
          </cell>
          <cell r="D137" t="str">
            <v>BALANCE SHEET</v>
          </cell>
          <cell r="E137" t="str">
            <v xml:space="preserve"> </v>
          </cell>
          <cell r="F137" t="str">
            <v xml:space="preserve"> </v>
          </cell>
          <cell r="G137" t="str">
            <v>INVESTMENTS</v>
          </cell>
          <cell r="H137" t="str">
            <v>LONG TERM INVESTMENTS</v>
          </cell>
          <cell r="I137" t="str">
            <v>INVESTMENT IN PROPERTIES</v>
          </cell>
        </row>
        <row r="138">
          <cell r="A138" t="str">
            <v>A208001</v>
          </cell>
          <cell r="B138" t="str">
            <v>Investment In Public Deposits</v>
          </cell>
          <cell r="C138" t="str">
            <v>ASSET</v>
          </cell>
          <cell r="D138" t="str">
            <v>BALANCE SHEET</v>
          </cell>
          <cell r="E138" t="str">
            <v xml:space="preserve"> </v>
          </cell>
          <cell r="F138" t="str">
            <v xml:space="preserve"> </v>
          </cell>
          <cell r="G138" t="str">
            <v>INVESTMENTS</v>
          </cell>
          <cell r="H138" t="str">
            <v>LONG TERM INVESTMENTS</v>
          </cell>
          <cell r="I138" t="str">
            <v>INVESTMENT IN PUBLIC DEPOSITS</v>
          </cell>
        </row>
        <row r="139">
          <cell r="A139" t="str">
            <v>A301001</v>
          </cell>
          <cell r="B139" t="str">
            <v>Stores &amp; Spares</v>
          </cell>
          <cell r="C139" t="str">
            <v>ASSET</v>
          </cell>
          <cell r="D139" t="str">
            <v>BALANCE SHEET</v>
          </cell>
          <cell r="E139" t="str">
            <v xml:space="preserve"> </v>
          </cell>
          <cell r="F139" t="str">
            <v xml:space="preserve"> </v>
          </cell>
          <cell r="G139" t="str">
            <v>CURRENT ASSETS, LOANS AND ADVANCES</v>
          </cell>
          <cell r="H139" t="str">
            <v>INVENTORIES</v>
          </cell>
          <cell r="I139" t="str">
            <v>STORES AND SPARES</v>
          </cell>
        </row>
        <row r="140">
          <cell r="A140" t="str">
            <v>A301002</v>
          </cell>
          <cell r="B140" t="str">
            <v>Packaging material</v>
          </cell>
          <cell r="C140" t="str">
            <v>ASSET</v>
          </cell>
          <cell r="D140" t="str">
            <v>BALANCE SHEET</v>
          </cell>
          <cell r="E140" t="str">
            <v xml:space="preserve"> </v>
          </cell>
          <cell r="F140" t="str">
            <v xml:space="preserve"> </v>
          </cell>
          <cell r="G140" t="str">
            <v>CURRENT ASSETS, LOANS AND ADVANCES</v>
          </cell>
          <cell r="H140" t="str">
            <v>INVENTORIES</v>
          </cell>
          <cell r="I140" t="str">
            <v>STORES AND SPARES</v>
          </cell>
        </row>
        <row r="141">
          <cell r="A141" t="str">
            <v>A301003</v>
          </cell>
          <cell r="B141" t="str">
            <v>Liquor/ Beverages/ Merchandise</v>
          </cell>
          <cell r="C141" t="str">
            <v>ASSET</v>
          </cell>
          <cell r="D141" t="str">
            <v>BALANCE SHEET</v>
          </cell>
          <cell r="E141" t="str">
            <v xml:space="preserve"> </v>
          </cell>
          <cell r="F141" t="str">
            <v xml:space="preserve"> </v>
          </cell>
          <cell r="G141" t="str">
            <v>CURRENT ASSETS, LOANS AND ADVANCES</v>
          </cell>
          <cell r="H141" t="str">
            <v>INVENTORIES</v>
          </cell>
          <cell r="I141" t="str">
            <v>STORES AND SPARES</v>
          </cell>
        </row>
        <row r="142">
          <cell r="A142" t="str">
            <v>A301004</v>
          </cell>
          <cell r="B142" t="str">
            <v>Consumable Stores</v>
          </cell>
          <cell r="C142" t="str">
            <v>ASSET</v>
          </cell>
          <cell r="D142" t="str">
            <v>BALANCE SHEET</v>
          </cell>
          <cell r="E142" t="str">
            <v xml:space="preserve"> </v>
          </cell>
          <cell r="F142" t="str">
            <v xml:space="preserve"> </v>
          </cell>
          <cell r="G142" t="str">
            <v>CURRENT ASSETS, LOANS AND ADVANCES</v>
          </cell>
          <cell r="H142" t="str">
            <v>INVENTORIES</v>
          </cell>
          <cell r="I142" t="str">
            <v>STORES AND SPARES</v>
          </cell>
        </row>
        <row r="143">
          <cell r="A143" t="str">
            <v>A301005</v>
          </cell>
          <cell r="B143" t="str">
            <v>Material and components</v>
          </cell>
          <cell r="C143" t="str">
            <v>ASSET</v>
          </cell>
          <cell r="D143" t="str">
            <v>BALANCE SHEET</v>
          </cell>
          <cell r="E143" t="str">
            <v xml:space="preserve"> </v>
          </cell>
          <cell r="F143" t="str">
            <v xml:space="preserve"> </v>
          </cell>
          <cell r="G143" t="str">
            <v>CURRENT ASSETS, LOANS AND ADVANCES</v>
          </cell>
          <cell r="H143" t="str">
            <v>INVENTORIES</v>
          </cell>
          <cell r="I143" t="str">
            <v>STORES AND SPARES</v>
          </cell>
        </row>
        <row r="144">
          <cell r="A144" t="str">
            <v>A301006</v>
          </cell>
          <cell r="B144" t="str">
            <v>Wooden Shuttering-Material</v>
          </cell>
          <cell r="C144" t="str">
            <v>ASSET</v>
          </cell>
          <cell r="D144" t="str">
            <v>BALANCE SHEET</v>
          </cell>
          <cell r="E144" t="str">
            <v xml:space="preserve"> </v>
          </cell>
          <cell r="F144" t="str">
            <v xml:space="preserve"> </v>
          </cell>
          <cell r="G144" t="str">
            <v>CURRENT ASSETS, LOANS AND ADVANCES</v>
          </cell>
          <cell r="H144" t="str">
            <v>INVENTORIES</v>
          </cell>
          <cell r="I144" t="str">
            <v>STORES AND SPARES</v>
          </cell>
        </row>
        <row r="145">
          <cell r="A145" t="str">
            <v>A301007</v>
          </cell>
          <cell r="B145" t="str">
            <v>Steel Shuttering-Material</v>
          </cell>
          <cell r="C145" t="str">
            <v>ASSET</v>
          </cell>
          <cell r="D145" t="str">
            <v>BALANCE SHEET</v>
          </cell>
          <cell r="E145" t="str">
            <v xml:space="preserve"> </v>
          </cell>
          <cell r="F145" t="str">
            <v xml:space="preserve"> </v>
          </cell>
          <cell r="G145" t="str">
            <v>CURRENT ASSETS, LOANS AND ADVANCES</v>
          </cell>
          <cell r="H145" t="str">
            <v>INVENTORIES</v>
          </cell>
          <cell r="I145" t="str">
            <v>STORES AND SPARES</v>
          </cell>
        </row>
        <row r="146">
          <cell r="A146" t="str">
            <v>A301008</v>
          </cell>
          <cell r="B146" t="str">
            <v>Scrap And Salvage</v>
          </cell>
          <cell r="C146" t="str">
            <v>ASSET</v>
          </cell>
          <cell r="D146" t="str">
            <v>BALANCE SHEET</v>
          </cell>
          <cell r="E146" t="str">
            <v xml:space="preserve"> </v>
          </cell>
          <cell r="F146" t="str">
            <v xml:space="preserve"> </v>
          </cell>
          <cell r="G146" t="str">
            <v>CURRENT ASSETS, LOANS AND ADVANCES</v>
          </cell>
          <cell r="H146" t="str">
            <v>INVENTORIES</v>
          </cell>
          <cell r="I146" t="str">
            <v>STORES AND SPARES</v>
          </cell>
        </row>
        <row r="147">
          <cell r="A147" t="str">
            <v>A301009</v>
          </cell>
          <cell r="B147" t="str">
            <v>Stores (Others)</v>
          </cell>
          <cell r="C147" t="str">
            <v>ASSET</v>
          </cell>
          <cell r="D147" t="str">
            <v>BALANCE SHEET</v>
          </cell>
          <cell r="E147" t="str">
            <v xml:space="preserve"> </v>
          </cell>
          <cell r="F147" t="str">
            <v xml:space="preserve"> </v>
          </cell>
          <cell r="G147" t="str">
            <v>CURRENT ASSETS, LOANS AND ADVANCES</v>
          </cell>
          <cell r="H147" t="str">
            <v>INVENTORIES</v>
          </cell>
          <cell r="I147" t="str">
            <v>STORES AND SPARES</v>
          </cell>
        </row>
        <row r="148">
          <cell r="A148" t="str">
            <v>A301101</v>
          </cell>
          <cell r="B148" t="str">
            <v>Loose Tools</v>
          </cell>
          <cell r="C148" t="str">
            <v>ASSET</v>
          </cell>
          <cell r="D148" t="str">
            <v>BALANCE SHEET</v>
          </cell>
          <cell r="E148" t="str">
            <v xml:space="preserve"> </v>
          </cell>
          <cell r="F148" t="str">
            <v xml:space="preserve"> </v>
          </cell>
          <cell r="G148" t="str">
            <v>CURRENT ASSETS, LOANS AND ADVANCES</v>
          </cell>
          <cell r="H148" t="str">
            <v>INVENTORIES</v>
          </cell>
          <cell r="I148" t="str">
            <v>LOOSE TOOLS</v>
          </cell>
        </row>
        <row r="149">
          <cell r="A149" t="str">
            <v>A301102</v>
          </cell>
          <cell r="B149" t="str">
            <v>Tools And Implements</v>
          </cell>
          <cell r="C149" t="str">
            <v>ASSET</v>
          </cell>
          <cell r="D149" t="str">
            <v>BALANCE SHEET</v>
          </cell>
          <cell r="E149" t="str">
            <v xml:space="preserve"> </v>
          </cell>
          <cell r="F149" t="str">
            <v xml:space="preserve"> </v>
          </cell>
          <cell r="G149" t="str">
            <v>CURRENT ASSETS, LOANS AND ADVANCES</v>
          </cell>
          <cell r="H149" t="str">
            <v>INVENTORIES</v>
          </cell>
          <cell r="I149" t="str">
            <v>LOOSE TOOLS</v>
          </cell>
        </row>
        <row r="150">
          <cell r="A150" t="str">
            <v>A302001</v>
          </cell>
          <cell r="B150" t="str">
            <v>Land - WIP</v>
          </cell>
          <cell r="C150" t="str">
            <v>ASSET</v>
          </cell>
          <cell r="D150" t="str">
            <v>BALANCE SHEET</v>
          </cell>
          <cell r="E150" t="str">
            <v xml:space="preserve"> </v>
          </cell>
          <cell r="F150" t="str">
            <v xml:space="preserve"> </v>
          </cell>
          <cell r="G150" t="str">
            <v>CURRENT ASSETS, LOANS AND ADVANCES</v>
          </cell>
          <cell r="H150" t="str">
            <v>INVENTORIES</v>
          </cell>
          <cell r="I150" t="str">
            <v>WORK IN PROGRESS</v>
          </cell>
        </row>
        <row r="151">
          <cell r="A151" t="str">
            <v>A302002</v>
          </cell>
          <cell r="B151" t="str">
            <v>Licence Fee Paid</v>
          </cell>
          <cell r="C151" t="str">
            <v>ASSET</v>
          </cell>
          <cell r="D151" t="str">
            <v>BALANCE SHEET</v>
          </cell>
          <cell r="E151" t="str">
            <v xml:space="preserve"> </v>
          </cell>
          <cell r="F151" t="str">
            <v xml:space="preserve"> </v>
          </cell>
          <cell r="G151" t="str">
            <v>CURRENT ASSETS, LOANS AND ADVANCES</v>
          </cell>
          <cell r="H151" t="str">
            <v>INVENTORIES</v>
          </cell>
          <cell r="I151" t="str">
            <v>WORK IN PROGRESS</v>
          </cell>
        </row>
        <row r="152">
          <cell r="A152" t="str">
            <v>A302003</v>
          </cell>
          <cell r="B152" t="str">
            <v>WIP( Project / Construction WIP)</v>
          </cell>
          <cell r="C152" t="str">
            <v>ASSET</v>
          </cell>
          <cell r="D152" t="str">
            <v>BALANCE SHEET</v>
          </cell>
          <cell r="E152" t="str">
            <v xml:space="preserve"> </v>
          </cell>
          <cell r="F152" t="str">
            <v xml:space="preserve"> </v>
          </cell>
          <cell r="G152" t="str">
            <v>CURRENT ASSETS, LOANS AND ADVANCES</v>
          </cell>
          <cell r="H152" t="str">
            <v>INVENTORIES</v>
          </cell>
          <cell r="I152" t="str">
            <v>WORK IN PROGRESS</v>
          </cell>
        </row>
        <row r="153">
          <cell r="A153" t="str">
            <v>A302004</v>
          </cell>
          <cell r="B153" t="str">
            <v>Construction Wip - Certified</v>
          </cell>
          <cell r="C153" t="str">
            <v>ASSET</v>
          </cell>
          <cell r="D153" t="str">
            <v>BALANCE SHEET</v>
          </cell>
          <cell r="E153" t="str">
            <v xml:space="preserve"> </v>
          </cell>
          <cell r="F153" t="str">
            <v xml:space="preserve"> </v>
          </cell>
          <cell r="G153" t="str">
            <v>CURRENT ASSETS, LOANS AND ADVANCES</v>
          </cell>
          <cell r="H153" t="str">
            <v>INVENTORIES</v>
          </cell>
          <cell r="I153" t="str">
            <v>WORK IN PROGRESS</v>
          </cell>
        </row>
        <row r="154">
          <cell r="A154" t="str">
            <v>A302101-000-000</v>
          </cell>
          <cell r="B154" t="str">
            <v>Prov. For Const</v>
          </cell>
          <cell r="C154" t="str">
            <v>ASSET</v>
          </cell>
          <cell r="D154" t="str">
            <v>BALANCE SHEET</v>
          </cell>
          <cell r="E154" t="str">
            <v xml:space="preserve"> </v>
          </cell>
          <cell r="F154" t="str">
            <v xml:space="preserve"> </v>
          </cell>
          <cell r="G154" t="str">
            <v>CURRENT ASSETS, LOANS AND ADVANCES</v>
          </cell>
          <cell r="H154" t="str">
            <v>INVENTORIES</v>
          </cell>
          <cell r="I154" t="str">
            <v>WORK IN PROGRESS</v>
          </cell>
        </row>
        <row r="155">
          <cell r="A155" t="str">
            <v>A302101-000-001</v>
          </cell>
          <cell r="B155" t="str">
            <v>Prov. For Const- Ankur Vihar Devpt</v>
          </cell>
          <cell r="C155" t="str">
            <v>ASSET</v>
          </cell>
          <cell r="D155" t="str">
            <v>BALANCE SHEET</v>
          </cell>
          <cell r="E155" t="str">
            <v xml:space="preserve"> </v>
          </cell>
          <cell r="F155" t="str">
            <v xml:space="preserve"> </v>
          </cell>
          <cell r="G155" t="str">
            <v>CURRENT ASSETS, LOANS AND ADVANCES</v>
          </cell>
          <cell r="H155" t="str">
            <v>INVENTORIES</v>
          </cell>
          <cell r="I155" t="str">
            <v>WORK IN PROGRESS</v>
          </cell>
        </row>
        <row r="156">
          <cell r="A156" t="str">
            <v>A302101-000-004</v>
          </cell>
          <cell r="B156" t="str">
            <v>Prov. For Const- Beverly Park 1</v>
          </cell>
          <cell r="C156" t="str">
            <v>ASSET</v>
          </cell>
          <cell r="D156" t="str">
            <v>BALANCE SHEET</v>
          </cell>
          <cell r="E156" t="str">
            <v xml:space="preserve"> </v>
          </cell>
          <cell r="F156" t="str">
            <v xml:space="preserve"> </v>
          </cell>
          <cell r="G156" t="str">
            <v>CURRENT ASSETS, LOANS AND ADVANCES</v>
          </cell>
          <cell r="H156" t="str">
            <v>INVENTORIES</v>
          </cell>
          <cell r="I156" t="str">
            <v>WORK IN PROGRESS</v>
          </cell>
        </row>
        <row r="157">
          <cell r="A157" t="str">
            <v>A302101-000-005</v>
          </cell>
          <cell r="B157" t="str">
            <v>Prov. For Const- Beverly Park 2</v>
          </cell>
          <cell r="C157" t="str">
            <v>ASSET</v>
          </cell>
          <cell r="D157" t="str">
            <v>BALANCE SHEET</v>
          </cell>
          <cell r="E157" t="str">
            <v xml:space="preserve"> </v>
          </cell>
          <cell r="F157" t="str">
            <v xml:space="preserve"> </v>
          </cell>
          <cell r="G157" t="str">
            <v>CURRENT ASSETS, LOANS AND ADVANCES</v>
          </cell>
          <cell r="H157" t="str">
            <v>INVENTORIES</v>
          </cell>
          <cell r="I157" t="str">
            <v>WORK IN PROGRESS</v>
          </cell>
        </row>
        <row r="158">
          <cell r="A158" t="str">
            <v>A302101-000-008</v>
          </cell>
          <cell r="B158" t="str">
            <v>Prov. For Const- Corporate Park</v>
          </cell>
          <cell r="C158" t="str">
            <v>ASSET</v>
          </cell>
          <cell r="D158" t="str">
            <v>BALANCE SHEET</v>
          </cell>
          <cell r="E158" t="str">
            <v xml:space="preserve"> </v>
          </cell>
          <cell r="F158" t="str">
            <v xml:space="preserve"> </v>
          </cell>
          <cell r="G158" t="str">
            <v>CURRENT ASSETS, LOANS AND ADVANCES</v>
          </cell>
          <cell r="H158" t="str">
            <v>INVENTORIES</v>
          </cell>
          <cell r="I158" t="str">
            <v>WORK IN PROGRESS</v>
          </cell>
        </row>
        <row r="159">
          <cell r="A159" t="str">
            <v>A302101-000-011</v>
          </cell>
          <cell r="B159" t="str">
            <v>Prov. For Const- Executive Homes</v>
          </cell>
          <cell r="C159" t="str">
            <v>ASSET</v>
          </cell>
          <cell r="D159" t="str">
            <v>BALANCE SHEET</v>
          </cell>
          <cell r="E159" t="str">
            <v xml:space="preserve"> </v>
          </cell>
          <cell r="F159" t="str">
            <v xml:space="preserve"> </v>
          </cell>
          <cell r="G159" t="str">
            <v>CURRENT ASSETS, LOANS AND ADVANCES</v>
          </cell>
          <cell r="H159" t="str">
            <v>INVENTORIES</v>
          </cell>
          <cell r="I159" t="str">
            <v>WORK IN PROGRESS</v>
          </cell>
        </row>
        <row r="160">
          <cell r="A160" t="str">
            <v>A302101-000-013</v>
          </cell>
          <cell r="B160" t="str">
            <v>Prov. For Const- Hamilton Court</v>
          </cell>
          <cell r="C160" t="str">
            <v>ASSET</v>
          </cell>
          <cell r="D160" t="str">
            <v>BALANCE SHEET</v>
          </cell>
          <cell r="E160" t="str">
            <v xml:space="preserve"> </v>
          </cell>
          <cell r="F160" t="str">
            <v xml:space="preserve"> </v>
          </cell>
          <cell r="G160" t="str">
            <v>CURRENT ASSETS, LOANS AND ADVANCES</v>
          </cell>
          <cell r="H160" t="str">
            <v>INVENTORIES</v>
          </cell>
          <cell r="I160" t="str">
            <v>WORK IN PROGRESS</v>
          </cell>
        </row>
        <row r="161">
          <cell r="A161" t="str">
            <v>A302101-000-016</v>
          </cell>
          <cell r="B161" t="str">
            <v>Prov. For Const- Park N Shop</v>
          </cell>
          <cell r="C161" t="str">
            <v>ASSET</v>
          </cell>
          <cell r="D161" t="str">
            <v>BALANCE SHEET</v>
          </cell>
          <cell r="E161" t="str">
            <v xml:space="preserve"> </v>
          </cell>
          <cell r="F161" t="str">
            <v xml:space="preserve"> </v>
          </cell>
          <cell r="G161" t="str">
            <v>CURRENT ASSETS, LOANS AND ADVANCES</v>
          </cell>
          <cell r="H161" t="str">
            <v>INVENTORIES</v>
          </cell>
          <cell r="I161" t="str">
            <v>WORK IN PROGRESS</v>
          </cell>
        </row>
        <row r="162">
          <cell r="A162" t="str">
            <v>A302101-000-017</v>
          </cell>
          <cell r="B162" t="str">
            <v>Prov. For Const- Qutab Enclave IV</v>
          </cell>
          <cell r="C162" t="str">
            <v>ASSET</v>
          </cell>
          <cell r="D162" t="str">
            <v>BALANCE SHEET</v>
          </cell>
          <cell r="E162" t="str">
            <v xml:space="preserve"> </v>
          </cell>
          <cell r="F162" t="str">
            <v xml:space="preserve"> </v>
          </cell>
          <cell r="G162" t="str">
            <v>CURRENT ASSETS, LOANS AND ADVANCES</v>
          </cell>
          <cell r="H162" t="str">
            <v>INVENTORIES</v>
          </cell>
          <cell r="I162" t="str">
            <v>WORK IN PROGRESS</v>
          </cell>
        </row>
        <row r="163">
          <cell r="A163" t="str">
            <v>A302101-000-018</v>
          </cell>
          <cell r="B163" t="str">
            <v>Prov. For Const- Qutab Enclave V</v>
          </cell>
          <cell r="C163" t="str">
            <v>ASSET</v>
          </cell>
          <cell r="D163" t="str">
            <v>BALANCE SHEET</v>
          </cell>
          <cell r="E163" t="str">
            <v xml:space="preserve"> </v>
          </cell>
          <cell r="F163" t="str">
            <v xml:space="preserve"> </v>
          </cell>
          <cell r="G163" t="str">
            <v>CURRENT ASSETS, LOANS AND ADVANCES</v>
          </cell>
          <cell r="H163" t="str">
            <v>INVENTORIES</v>
          </cell>
          <cell r="I163" t="str">
            <v>WORK IN PROGRESS</v>
          </cell>
        </row>
        <row r="164">
          <cell r="A164" t="str">
            <v>A302101-000-022</v>
          </cell>
          <cell r="B164" t="str">
            <v>Prov. For Const- Richmond Park</v>
          </cell>
          <cell r="C164" t="str">
            <v>ASSET</v>
          </cell>
          <cell r="D164" t="str">
            <v>BALANCE SHEET</v>
          </cell>
          <cell r="E164" t="str">
            <v xml:space="preserve"> </v>
          </cell>
          <cell r="F164" t="str">
            <v xml:space="preserve"> </v>
          </cell>
          <cell r="G164" t="str">
            <v>CURRENT ASSETS, LOANS AND ADVANCES</v>
          </cell>
          <cell r="H164" t="str">
            <v>INVENTORIES</v>
          </cell>
          <cell r="I164" t="str">
            <v>WORK IN PROGRESS</v>
          </cell>
        </row>
        <row r="165">
          <cell r="A165" t="str">
            <v>A302101-000-023</v>
          </cell>
          <cell r="B165" t="str">
            <v>Prov. For Const- Super Mart II</v>
          </cell>
          <cell r="C165" t="str">
            <v>ASSET</v>
          </cell>
          <cell r="D165" t="str">
            <v>BALANCE SHEET</v>
          </cell>
          <cell r="E165" t="str">
            <v xml:space="preserve"> </v>
          </cell>
          <cell r="F165" t="str">
            <v xml:space="preserve"> </v>
          </cell>
          <cell r="G165" t="str">
            <v>CURRENT ASSETS, LOANS AND ADVANCES</v>
          </cell>
          <cell r="H165" t="str">
            <v>INVENTORIES</v>
          </cell>
          <cell r="I165" t="str">
            <v>WORK IN PROGRESS</v>
          </cell>
        </row>
        <row r="166">
          <cell r="A166" t="str">
            <v>A302101-000-027</v>
          </cell>
          <cell r="B166" t="str">
            <v>Prov. For Const- Stop N Shop</v>
          </cell>
          <cell r="C166" t="str">
            <v>ASSET</v>
          </cell>
          <cell r="D166" t="str">
            <v>BALANCE SHEET</v>
          </cell>
          <cell r="E166" t="str">
            <v xml:space="preserve"> </v>
          </cell>
          <cell r="F166" t="str">
            <v xml:space="preserve"> </v>
          </cell>
          <cell r="G166" t="str">
            <v>CURRENT ASSETS, LOANS AND ADVANCES</v>
          </cell>
          <cell r="H166" t="str">
            <v>INVENTORIES</v>
          </cell>
          <cell r="I166" t="str">
            <v>WORK IN PROGRESS</v>
          </cell>
        </row>
        <row r="167">
          <cell r="A167" t="str">
            <v>A302101-000-028</v>
          </cell>
          <cell r="B167" t="str">
            <v>Prov. For Const- Silver Oaks</v>
          </cell>
          <cell r="C167" t="str">
            <v>ASSET</v>
          </cell>
          <cell r="D167" t="str">
            <v>BALANCE SHEET</v>
          </cell>
          <cell r="E167" t="str">
            <v xml:space="preserve"> </v>
          </cell>
          <cell r="F167" t="str">
            <v xml:space="preserve"> </v>
          </cell>
          <cell r="G167" t="str">
            <v>CURRENT ASSETS, LOANS AND ADVANCES</v>
          </cell>
          <cell r="H167" t="str">
            <v>INVENTORIES</v>
          </cell>
          <cell r="I167" t="str">
            <v>WORK IN PROGRESS</v>
          </cell>
        </row>
        <row r="168">
          <cell r="A168" t="str">
            <v>A302101-000-034</v>
          </cell>
          <cell r="B168" t="str">
            <v>Prov. For Const- Windsor Court</v>
          </cell>
          <cell r="C168" t="str">
            <v>ASSET</v>
          </cell>
          <cell r="D168" t="str">
            <v>BALANCE SHEET</v>
          </cell>
          <cell r="E168" t="str">
            <v xml:space="preserve"> </v>
          </cell>
          <cell r="F168" t="str">
            <v xml:space="preserve"> </v>
          </cell>
          <cell r="G168" t="str">
            <v>CURRENT ASSETS, LOANS AND ADVANCES</v>
          </cell>
          <cell r="H168" t="str">
            <v>INVENTORIES</v>
          </cell>
          <cell r="I168" t="str">
            <v>WORK IN PROGRESS</v>
          </cell>
        </row>
        <row r="169">
          <cell r="A169" t="str">
            <v>A302101-000-037</v>
          </cell>
          <cell r="B169" t="str">
            <v>Prov. For Const- FMT/C. Point</v>
          </cell>
          <cell r="C169" t="str">
            <v>ASSET</v>
          </cell>
          <cell r="D169" t="str">
            <v>BALANCE SHEET</v>
          </cell>
          <cell r="E169" t="str">
            <v xml:space="preserve"> </v>
          </cell>
          <cell r="F169" t="str">
            <v xml:space="preserve"> </v>
          </cell>
          <cell r="G169" t="str">
            <v>CURRENT ASSETS, LOANS AND ADVANCES</v>
          </cell>
          <cell r="H169" t="str">
            <v>INVENTORIES</v>
          </cell>
          <cell r="I169" t="str">
            <v>WORK IN PROGRESS</v>
          </cell>
        </row>
        <row r="170">
          <cell r="A170" t="str">
            <v>A302101-000-039</v>
          </cell>
          <cell r="B170" t="str">
            <v>Prov. For Const- Ridgewood</v>
          </cell>
          <cell r="C170" t="str">
            <v>ASSET</v>
          </cell>
          <cell r="D170" t="str">
            <v>BALANCE SHEET</v>
          </cell>
          <cell r="E170" t="str">
            <v xml:space="preserve"> </v>
          </cell>
          <cell r="F170" t="str">
            <v xml:space="preserve"> </v>
          </cell>
          <cell r="G170" t="str">
            <v>CURRENT ASSETS, LOANS AND ADVANCES</v>
          </cell>
          <cell r="H170" t="str">
            <v>INVENTORIES</v>
          </cell>
          <cell r="I170" t="str">
            <v>WORK IN PROGRESS</v>
          </cell>
        </row>
        <row r="171">
          <cell r="A171" t="str">
            <v>A302101-000-040</v>
          </cell>
          <cell r="B171" t="str">
            <v>Prov. For Const- OAKWOOD</v>
          </cell>
          <cell r="C171" t="str">
            <v>ASSET</v>
          </cell>
          <cell r="D171" t="str">
            <v>BALANCE SHEET</v>
          </cell>
          <cell r="E171" t="str">
            <v xml:space="preserve"> </v>
          </cell>
          <cell r="F171" t="str">
            <v xml:space="preserve"> </v>
          </cell>
          <cell r="G171" t="str">
            <v>CURRENT ASSETS, LOANS AND ADVANCES</v>
          </cell>
          <cell r="H171" t="str">
            <v>INVENTORIES</v>
          </cell>
          <cell r="I171" t="str">
            <v>WORK IN PROGRESS</v>
          </cell>
        </row>
        <row r="172">
          <cell r="A172" t="str">
            <v>A302101-000-041</v>
          </cell>
          <cell r="B172" t="str">
            <v>Prov. For Const- Wellington</v>
          </cell>
          <cell r="C172" t="str">
            <v>ASSET</v>
          </cell>
          <cell r="D172" t="str">
            <v>BALANCE SHEET</v>
          </cell>
          <cell r="E172" t="str">
            <v xml:space="preserve"> </v>
          </cell>
          <cell r="F172" t="str">
            <v xml:space="preserve"> </v>
          </cell>
          <cell r="G172" t="str">
            <v>CURRENT ASSETS, LOANS AND ADVANCES</v>
          </cell>
          <cell r="H172" t="str">
            <v>INVENTORIES</v>
          </cell>
          <cell r="I172" t="str">
            <v>WORK IN PROGRESS</v>
          </cell>
        </row>
        <row r="173">
          <cell r="A173" t="str">
            <v>A302101-000-046</v>
          </cell>
          <cell r="B173" t="str">
            <v>Prov. For Const- Princeton</v>
          </cell>
          <cell r="C173" t="str">
            <v>ASSET</v>
          </cell>
          <cell r="D173" t="str">
            <v>BALANCE SHEET</v>
          </cell>
          <cell r="E173" t="str">
            <v xml:space="preserve"> </v>
          </cell>
          <cell r="F173" t="str">
            <v xml:space="preserve"> </v>
          </cell>
          <cell r="G173" t="str">
            <v>CURRENT ASSETS, LOANS AND ADVANCES</v>
          </cell>
          <cell r="H173" t="str">
            <v>INVENTORIES</v>
          </cell>
          <cell r="I173" t="str">
            <v>WORK IN PROGRESS</v>
          </cell>
        </row>
        <row r="174">
          <cell r="A174" t="str">
            <v>A302101-000-049</v>
          </cell>
          <cell r="B174" t="str">
            <v>Prov. For Const- Regent House</v>
          </cell>
          <cell r="C174" t="str">
            <v>ASSET</v>
          </cell>
          <cell r="D174" t="str">
            <v>BALANCE SHEET</v>
          </cell>
          <cell r="E174" t="str">
            <v xml:space="preserve"> </v>
          </cell>
          <cell r="F174" t="str">
            <v xml:space="preserve"> </v>
          </cell>
          <cell r="G174" t="str">
            <v>CURRENT ASSETS, LOANS AND ADVANCES</v>
          </cell>
          <cell r="H174" t="str">
            <v>INVENTORIES</v>
          </cell>
          <cell r="I174" t="str">
            <v>WORK IN PROGRESS</v>
          </cell>
        </row>
        <row r="175">
          <cell r="A175" t="str">
            <v>A302101-000-050</v>
          </cell>
          <cell r="B175" t="str">
            <v>Prov. For Const- Carlton</v>
          </cell>
          <cell r="C175" t="str">
            <v>ASSET</v>
          </cell>
          <cell r="D175" t="str">
            <v>BALANCE SHEET</v>
          </cell>
          <cell r="E175" t="str">
            <v xml:space="preserve"> </v>
          </cell>
          <cell r="F175" t="str">
            <v xml:space="preserve"> </v>
          </cell>
          <cell r="G175" t="str">
            <v>CURRENT ASSETS, LOANS AND ADVANCES</v>
          </cell>
          <cell r="H175" t="str">
            <v>INVENTORIES</v>
          </cell>
          <cell r="I175" t="str">
            <v>WORK IN PROGRESS</v>
          </cell>
        </row>
        <row r="176">
          <cell r="A176" t="str">
            <v>A302101-000-054</v>
          </cell>
          <cell r="B176" t="str">
            <v>Prov. For Const- Belv. Park</v>
          </cell>
          <cell r="C176" t="str">
            <v>ASSET</v>
          </cell>
          <cell r="D176" t="str">
            <v>BALANCE SHEET</v>
          </cell>
          <cell r="E176" t="str">
            <v xml:space="preserve"> </v>
          </cell>
          <cell r="F176" t="str">
            <v xml:space="preserve"> </v>
          </cell>
          <cell r="G176" t="str">
            <v>CURRENT ASSETS, LOANS AND ADVANCES</v>
          </cell>
          <cell r="H176" t="str">
            <v>INVENTORIES</v>
          </cell>
          <cell r="I176" t="str">
            <v>WORK IN PROGRESS</v>
          </cell>
        </row>
        <row r="177">
          <cell r="A177" t="str">
            <v>A302101-000-055</v>
          </cell>
          <cell r="B177" t="str">
            <v>Prov. For Const- Belv. Tower</v>
          </cell>
          <cell r="C177" t="str">
            <v>ASSET</v>
          </cell>
          <cell r="D177" t="str">
            <v>BALANCE SHEET</v>
          </cell>
          <cell r="E177" t="str">
            <v xml:space="preserve"> </v>
          </cell>
          <cell r="F177" t="str">
            <v xml:space="preserve"> </v>
          </cell>
          <cell r="G177" t="str">
            <v>CURRENT ASSETS, LOANS AND ADVANCES</v>
          </cell>
          <cell r="H177" t="str">
            <v>INVENTORIES</v>
          </cell>
          <cell r="I177" t="str">
            <v>WORK IN PROGRESS</v>
          </cell>
        </row>
        <row r="178">
          <cell r="A178" t="str">
            <v>A302101-000-056</v>
          </cell>
          <cell r="B178" t="str">
            <v>Prov. For Const- City Centre</v>
          </cell>
          <cell r="C178" t="str">
            <v>ASSET</v>
          </cell>
          <cell r="D178" t="str">
            <v>BALANCE SHEET</v>
          </cell>
          <cell r="E178" t="str">
            <v xml:space="preserve"> </v>
          </cell>
          <cell r="F178" t="str">
            <v xml:space="preserve"> </v>
          </cell>
          <cell r="G178" t="str">
            <v>CURRENT ASSETS, LOANS AND ADVANCES</v>
          </cell>
          <cell r="H178" t="str">
            <v>INVENTORIES</v>
          </cell>
          <cell r="I178" t="str">
            <v>WORK IN PROGRESS</v>
          </cell>
        </row>
        <row r="179">
          <cell r="A179" t="str">
            <v>A302101-000-058</v>
          </cell>
          <cell r="B179" t="str">
            <v>Prov. For Const- Exclusive Floor</v>
          </cell>
          <cell r="C179" t="str">
            <v>ASSET</v>
          </cell>
          <cell r="D179" t="str">
            <v>BALANCE SHEET</v>
          </cell>
          <cell r="E179" t="str">
            <v xml:space="preserve"> </v>
          </cell>
          <cell r="F179" t="str">
            <v xml:space="preserve"> </v>
          </cell>
          <cell r="G179" t="str">
            <v>CURRENT ASSETS, LOANS AND ADVANCES</v>
          </cell>
          <cell r="H179" t="str">
            <v>INVENTORIES</v>
          </cell>
          <cell r="I179" t="str">
            <v>WORK IN PROGRESS</v>
          </cell>
        </row>
        <row r="180">
          <cell r="A180" t="str">
            <v>A302101-000-059</v>
          </cell>
          <cell r="B180" t="str">
            <v>Prov. For Const- Moulsari Arcade</v>
          </cell>
          <cell r="C180" t="str">
            <v>ASSET</v>
          </cell>
          <cell r="D180" t="str">
            <v>BALANCE SHEET</v>
          </cell>
          <cell r="E180" t="str">
            <v xml:space="preserve"> </v>
          </cell>
          <cell r="F180" t="str">
            <v xml:space="preserve"> </v>
          </cell>
          <cell r="G180" t="str">
            <v>CURRENT ASSETS, LOANS AND ADVANCES</v>
          </cell>
          <cell r="H180" t="str">
            <v>INVENTORIES</v>
          </cell>
          <cell r="I180" t="str">
            <v>WORK IN PROGRESS</v>
          </cell>
        </row>
        <row r="181">
          <cell r="A181" t="str">
            <v>A302101-000-060</v>
          </cell>
          <cell r="B181" t="str">
            <v>Prov. For Const- Trinity Towers</v>
          </cell>
          <cell r="C181" t="str">
            <v>ASSET</v>
          </cell>
          <cell r="D181" t="str">
            <v>BALANCE SHEET</v>
          </cell>
          <cell r="E181" t="str">
            <v xml:space="preserve"> </v>
          </cell>
          <cell r="F181" t="str">
            <v xml:space="preserve"> </v>
          </cell>
          <cell r="G181" t="str">
            <v>CURRENT ASSETS, LOANS AND ADVANCES</v>
          </cell>
          <cell r="H181" t="str">
            <v>INVENTORIES</v>
          </cell>
          <cell r="I181" t="str">
            <v>WORK IN PROGRESS</v>
          </cell>
        </row>
        <row r="182">
          <cell r="A182" t="str">
            <v>A302101-000-061</v>
          </cell>
          <cell r="B182" t="str">
            <v>Prov. For Const- Grand Mall</v>
          </cell>
          <cell r="C182" t="str">
            <v>ASSET</v>
          </cell>
          <cell r="D182" t="str">
            <v>BALANCE SHEET</v>
          </cell>
          <cell r="E182" t="str">
            <v xml:space="preserve"> </v>
          </cell>
          <cell r="F182" t="str">
            <v xml:space="preserve"> </v>
          </cell>
          <cell r="G182" t="str">
            <v>CURRENT ASSETS, LOANS AND ADVANCES</v>
          </cell>
          <cell r="H182" t="str">
            <v>INVENTORIES</v>
          </cell>
          <cell r="I182" t="str">
            <v>WORK IN PROGRESS</v>
          </cell>
        </row>
        <row r="183">
          <cell r="A183" t="str">
            <v>A302101-000-062</v>
          </cell>
          <cell r="B183" t="str">
            <v>Prov. For Const- Aralia</v>
          </cell>
          <cell r="C183" t="str">
            <v>ASSET</v>
          </cell>
          <cell r="D183" t="str">
            <v>BALANCE SHEET</v>
          </cell>
          <cell r="E183" t="str">
            <v xml:space="preserve"> </v>
          </cell>
          <cell r="F183" t="str">
            <v xml:space="preserve"> </v>
          </cell>
          <cell r="G183" t="str">
            <v>CURRENT ASSETS, LOANS AND ADVANCES</v>
          </cell>
          <cell r="H183" t="str">
            <v>INVENTORIES</v>
          </cell>
          <cell r="I183" t="str">
            <v>WORK IN PROGRESS</v>
          </cell>
        </row>
        <row r="184">
          <cell r="A184" t="str">
            <v>A302101-000-064</v>
          </cell>
          <cell r="B184" t="str">
            <v>Prov. For Const- Westend Heights</v>
          </cell>
          <cell r="C184" t="str">
            <v>ASSET</v>
          </cell>
          <cell r="D184" t="str">
            <v>BALANCE SHEET</v>
          </cell>
          <cell r="E184" t="str">
            <v xml:space="preserve"> </v>
          </cell>
          <cell r="F184" t="str">
            <v xml:space="preserve"> </v>
          </cell>
          <cell r="G184" t="str">
            <v>CURRENT ASSETS, LOANS AND ADVANCES</v>
          </cell>
          <cell r="H184" t="str">
            <v>INVENTORIES</v>
          </cell>
          <cell r="I184" t="str">
            <v>WORK IN PROGRESS</v>
          </cell>
        </row>
        <row r="185">
          <cell r="A185" t="str">
            <v>A302101-000-066</v>
          </cell>
          <cell r="B185" t="str">
            <v>Prov. For Const- Green Valley</v>
          </cell>
          <cell r="C185" t="str">
            <v>ASSET</v>
          </cell>
          <cell r="D185" t="str">
            <v>BALANCE SHEET</v>
          </cell>
          <cell r="E185" t="str">
            <v xml:space="preserve"> </v>
          </cell>
          <cell r="F185" t="str">
            <v xml:space="preserve"> </v>
          </cell>
          <cell r="G185" t="str">
            <v>CURRENT ASSETS, LOANS AND ADVANCES</v>
          </cell>
          <cell r="H185" t="str">
            <v>INVENTORIES</v>
          </cell>
          <cell r="I185" t="str">
            <v>WORK IN PROGRESS</v>
          </cell>
        </row>
        <row r="186">
          <cell r="A186" t="str">
            <v>A302101-000-069</v>
          </cell>
          <cell r="B186" t="str">
            <v>Prov. For Const- The Pinacle</v>
          </cell>
          <cell r="C186" t="str">
            <v>ASSET</v>
          </cell>
          <cell r="D186" t="str">
            <v>BALANCE SHEET</v>
          </cell>
          <cell r="E186" t="str">
            <v xml:space="preserve"> </v>
          </cell>
          <cell r="F186" t="str">
            <v xml:space="preserve"> </v>
          </cell>
          <cell r="G186" t="str">
            <v>CURRENT ASSETS, LOANS AND ADVANCES</v>
          </cell>
          <cell r="H186" t="str">
            <v>INVENTORIES</v>
          </cell>
          <cell r="I186" t="str">
            <v>WORK IN PROGRESS</v>
          </cell>
        </row>
        <row r="187">
          <cell r="A187" t="str">
            <v>A302101-000-070</v>
          </cell>
          <cell r="B187" t="str">
            <v>Prov. For Const- Royalton</v>
          </cell>
          <cell r="C187" t="str">
            <v>ASSET</v>
          </cell>
          <cell r="D187" t="str">
            <v>BALANCE SHEET</v>
          </cell>
          <cell r="E187" t="str">
            <v xml:space="preserve"> </v>
          </cell>
          <cell r="F187" t="str">
            <v xml:space="preserve"> </v>
          </cell>
          <cell r="G187" t="str">
            <v>CURRENT ASSETS, LOANS AND ADVANCES</v>
          </cell>
          <cell r="H187" t="str">
            <v>INVENTORIES</v>
          </cell>
          <cell r="I187" t="str">
            <v>WORK IN PROGRESS</v>
          </cell>
        </row>
        <row r="188">
          <cell r="A188" t="str">
            <v>A302101-000-071</v>
          </cell>
          <cell r="B188" t="str">
            <v>Prov. For Const- The Icon</v>
          </cell>
          <cell r="C188" t="str">
            <v>ASSET</v>
          </cell>
          <cell r="D188" t="str">
            <v>BALANCE SHEET</v>
          </cell>
          <cell r="E188" t="str">
            <v xml:space="preserve"> </v>
          </cell>
          <cell r="F188" t="str">
            <v xml:space="preserve"> </v>
          </cell>
          <cell r="G188" t="str">
            <v>CURRENT ASSETS, LOANS AND ADVANCES</v>
          </cell>
          <cell r="H188" t="str">
            <v>INVENTORIES</v>
          </cell>
          <cell r="I188" t="str">
            <v>WORK IN PROGRESS</v>
          </cell>
        </row>
        <row r="189">
          <cell r="A189" t="str">
            <v>A302101-000-075</v>
          </cell>
          <cell r="B189" t="str">
            <v>Prov. For Const- The Summit</v>
          </cell>
          <cell r="C189" t="str">
            <v>ASSET</v>
          </cell>
          <cell r="D189" t="str">
            <v>BALANCE SHEET</v>
          </cell>
          <cell r="E189" t="str">
            <v xml:space="preserve"> </v>
          </cell>
          <cell r="F189" t="str">
            <v xml:space="preserve"> </v>
          </cell>
          <cell r="G189" t="str">
            <v>CURRENT ASSETS, LOANS AND ADVANCES</v>
          </cell>
          <cell r="H189" t="str">
            <v>INVENTORIES</v>
          </cell>
          <cell r="I189" t="str">
            <v>WORK IN PROGRESS</v>
          </cell>
        </row>
        <row r="190">
          <cell r="A190" t="str">
            <v>A302101-000-080</v>
          </cell>
          <cell r="B190" t="str">
            <v>Prov. For Const- Magnolias</v>
          </cell>
          <cell r="C190" t="str">
            <v>ASSET</v>
          </cell>
          <cell r="D190" t="str">
            <v>BALANCE SHEET</v>
          </cell>
          <cell r="E190" t="str">
            <v xml:space="preserve"> </v>
          </cell>
          <cell r="F190" t="str">
            <v xml:space="preserve"> </v>
          </cell>
          <cell r="G190" t="str">
            <v>CURRENT ASSETS, LOANS AND ADVANCES</v>
          </cell>
          <cell r="H190" t="str">
            <v>INVENTORIES</v>
          </cell>
          <cell r="I190" t="str">
            <v>WORK IN PROGRESS</v>
          </cell>
        </row>
        <row r="191">
          <cell r="A191" t="str">
            <v>A302101-000-088</v>
          </cell>
          <cell r="B191" t="str">
            <v>Prov. For Const- The Belaire</v>
          </cell>
          <cell r="C191" t="str">
            <v>ASSET</v>
          </cell>
          <cell r="D191" t="str">
            <v>BALANCE SHEET</v>
          </cell>
          <cell r="E191" t="str">
            <v xml:space="preserve"> </v>
          </cell>
          <cell r="F191" t="str">
            <v xml:space="preserve"> </v>
          </cell>
          <cell r="G191" t="str">
            <v>CURRENT ASSETS, LOANS AND ADVANCES</v>
          </cell>
          <cell r="H191" t="str">
            <v>INVENTORIES</v>
          </cell>
          <cell r="I191" t="str">
            <v>WORK IN PROGRESS</v>
          </cell>
        </row>
        <row r="192">
          <cell r="A192" t="str">
            <v>A302101-000-107</v>
          </cell>
          <cell r="B192" t="str">
            <v>Prov. For Const- Regency Park 1</v>
          </cell>
          <cell r="C192" t="str">
            <v>ASSET</v>
          </cell>
          <cell r="D192" t="str">
            <v>BALANCE SHEET</v>
          </cell>
          <cell r="E192" t="str">
            <v xml:space="preserve"> </v>
          </cell>
          <cell r="F192" t="str">
            <v xml:space="preserve"> </v>
          </cell>
          <cell r="G192" t="str">
            <v>CURRENT ASSETS, LOANS AND ADVANCES</v>
          </cell>
          <cell r="H192" t="str">
            <v>INVENTORIES</v>
          </cell>
          <cell r="I192" t="str">
            <v>WORK IN PROGRESS</v>
          </cell>
        </row>
        <row r="193">
          <cell r="A193" t="str">
            <v>A302101-000-108</v>
          </cell>
          <cell r="B193" t="str">
            <v>Prov. For Const- Regency Park 2</v>
          </cell>
          <cell r="C193" t="str">
            <v>ASSET</v>
          </cell>
          <cell r="D193" t="str">
            <v>BALANCE SHEET</v>
          </cell>
          <cell r="E193" t="str">
            <v xml:space="preserve"> </v>
          </cell>
          <cell r="F193" t="str">
            <v xml:space="preserve"> </v>
          </cell>
          <cell r="G193" t="str">
            <v>CURRENT ASSETS, LOANS AND ADVANCES</v>
          </cell>
          <cell r="H193" t="str">
            <v>INVENTORIES</v>
          </cell>
          <cell r="I193" t="str">
            <v>WORK IN PROGRESS</v>
          </cell>
        </row>
        <row r="194">
          <cell r="A194" t="str">
            <v>A302101-000-109</v>
          </cell>
          <cell r="B194" t="str">
            <v>Prov. For Const- Qutab Enclave</v>
          </cell>
          <cell r="C194" t="str">
            <v>ASSET</v>
          </cell>
          <cell r="D194" t="str">
            <v>BALANCE SHEET</v>
          </cell>
          <cell r="E194" t="str">
            <v xml:space="preserve"> </v>
          </cell>
          <cell r="F194" t="str">
            <v xml:space="preserve"> </v>
          </cell>
          <cell r="G194" t="str">
            <v>CURRENT ASSETS, LOANS AND ADVANCES</v>
          </cell>
          <cell r="H194" t="str">
            <v>INVENTORIES</v>
          </cell>
          <cell r="I194" t="str">
            <v>WORK IN PROGRESS</v>
          </cell>
        </row>
        <row r="195">
          <cell r="A195" t="str">
            <v>A302101-000-110</v>
          </cell>
          <cell r="B195" t="str">
            <v>Prov. For Const- GHS IV</v>
          </cell>
          <cell r="C195" t="str">
            <v>ASSET</v>
          </cell>
          <cell r="D195" t="str">
            <v>BALANCE SHEET</v>
          </cell>
          <cell r="E195" t="str">
            <v xml:space="preserve"> </v>
          </cell>
          <cell r="F195" t="str">
            <v xml:space="preserve"> </v>
          </cell>
          <cell r="G195" t="str">
            <v>CURRENT ASSETS, LOANS AND ADVANCES</v>
          </cell>
          <cell r="H195" t="str">
            <v>INVENTORIES</v>
          </cell>
          <cell r="I195" t="str">
            <v>WORK IN PROGRESS</v>
          </cell>
        </row>
        <row r="196">
          <cell r="A196" t="str">
            <v>A302101-000-111</v>
          </cell>
          <cell r="B196" t="str">
            <v>Prov. For Const- Cyber City - I</v>
          </cell>
          <cell r="C196" t="str">
            <v>ASSET</v>
          </cell>
          <cell r="D196" t="str">
            <v>BALANCE SHEET</v>
          </cell>
          <cell r="E196" t="str">
            <v xml:space="preserve"> </v>
          </cell>
          <cell r="F196" t="str">
            <v xml:space="preserve"> </v>
          </cell>
          <cell r="G196" t="str">
            <v>CURRENT ASSETS, LOANS AND ADVANCES</v>
          </cell>
          <cell r="H196" t="str">
            <v>INVENTORIES</v>
          </cell>
          <cell r="I196" t="str">
            <v>WORK IN PROGRESS</v>
          </cell>
        </row>
        <row r="197">
          <cell r="A197" t="str">
            <v>A302101-000-112</v>
          </cell>
          <cell r="B197" t="str">
            <v>Prov. For Const- SILOKHRA 2.756 ACRE COM</v>
          </cell>
          <cell r="C197" t="str">
            <v>ASSET</v>
          </cell>
          <cell r="D197" t="str">
            <v>BALANCE SHEET</v>
          </cell>
          <cell r="E197" t="str">
            <v xml:space="preserve"> </v>
          </cell>
          <cell r="F197" t="str">
            <v xml:space="preserve"> </v>
          </cell>
          <cell r="G197" t="str">
            <v>CURRENT ASSETS, LOANS AND ADVANCES</v>
          </cell>
          <cell r="H197" t="str">
            <v>INVENTORIES</v>
          </cell>
          <cell r="I197" t="str">
            <v>WORK IN PROGRESS</v>
          </cell>
        </row>
        <row r="198">
          <cell r="A198" t="str">
            <v>A302101-000-113</v>
          </cell>
          <cell r="B198" t="str">
            <v>Prov. For Const- OBEROI LAND 29.80ACRE</v>
          </cell>
          <cell r="C198" t="str">
            <v>ASSET</v>
          </cell>
          <cell r="D198" t="str">
            <v>BALANCE SHEET</v>
          </cell>
          <cell r="E198" t="str">
            <v xml:space="preserve"> </v>
          </cell>
          <cell r="F198" t="str">
            <v xml:space="preserve"> </v>
          </cell>
          <cell r="G198" t="str">
            <v>CURRENT ASSETS, LOANS AND ADVANCES</v>
          </cell>
          <cell r="H198" t="str">
            <v>INVENTORIES</v>
          </cell>
          <cell r="I198" t="str">
            <v>WORK IN PROGRESS</v>
          </cell>
        </row>
        <row r="199">
          <cell r="A199" t="str">
            <v>A302101-000-114</v>
          </cell>
          <cell r="B199" t="str">
            <v>Prov. For Const- Jalandhar</v>
          </cell>
          <cell r="C199" t="str">
            <v>ASSET</v>
          </cell>
          <cell r="D199" t="str">
            <v>BALANCE SHEET</v>
          </cell>
          <cell r="E199" t="str">
            <v xml:space="preserve"> </v>
          </cell>
          <cell r="F199" t="str">
            <v xml:space="preserve"> </v>
          </cell>
          <cell r="G199" t="str">
            <v>CURRENT ASSETS, LOANS AND ADVANCES</v>
          </cell>
          <cell r="H199" t="str">
            <v>INVENTORIES</v>
          </cell>
          <cell r="I199" t="str">
            <v>WORK IN PROGRESS</v>
          </cell>
        </row>
        <row r="200">
          <cell r="A200" t="str">
            <v>A302101-000-115</v>
          </cell>
          <cell r="B200" t="str">
            <v>Prov. For Const- Ludhiana</v>
          </cell>
          <cell r="C200" t="str">
            <v>ASSET</v>
          </cell>
          <cell r="D200" t="str">
            <v>BALANCE SHEET</v>
          </cell>
          <cell r="E200" t="str">
            <v xml:space="preserve"> </v>
          </cell>
          <cell r="F200" t="str">
            <v xml:space="preserve"> </v>
          </cell>
          <cell r="G200" t="str">
            <v>CURRENT ASSETS, LOANS AND ADVANCES</v>
          </cell>
          <cell r="H200" t="str">
            <v>INVENTORIES</v>
          </cell>
          <cell r="I200" t="str">
            <v>WORK IN PROGRESS</v>
          </cell>
        </row>
        <row r="201">
          <cell r="A201" t="str">
            <v>A302201</v>
          </cell>
          <cell r="B201" t="str">
            <v>Work In Progress - Infra.</v>
          </cell>
          <cell r="C201" t="str">
            <v>ASSET</v>
          </cell>
          <cell r="D201" t="str">
            <v>BALANCE SHEET</v>
          </cell>
          <cell r="E201" t="str">
            <v xml:space="preserve"> </v>
          </cell>
          <cell r="F201" t="str">
            <v xml:space="preserve"> </v>
          </cell>
          <cell r="G201" t="str">
            <v>CURRENT ASSETS, LOANS AND ADVANCES</v>
          </cell>
          <cell r="H201" t="str">
            <v>INVENTORIES</v>
          </cell>
          <cell r="I201" t="str">
            <v>WORK IN PROGRESS</v>
          </cell>
        </row>
        <row r="202">
          <cell r="A202" t="str">
            <v>A302202</v>
          </cell>
          <cell r="B202" t="str">
            <v>Infrastructure-Cost</v>
          </cell>
          <cell r="C202" t="str">
            <v>ASSET</v>
          </cell>
          <cell r="D202" t="str">
            <v>BALANCE SHEET</v>
          </cell>
          <cell r="E202" t="str">
            <v xml:space="preserve"> </v>
          </cell>
          <cell r="F202" t="str">
            <v xml:space="preserve"> </v>
          </cell>
          <cell r="G202" t="str">
            <v>CURRENT ASSETS, LOANS AND ADVANCES</v>
          </cell>
          <cell r="H202" t="str">
            <v>INVENTORIES</v>
          </cell>
          <cell r="I202" t="str">
            <v>WORK IN PROGRESS</v>
          </cell>
        </row>
        <row r="203">
          <cell r="A203" t="str">
            <v>A302203</v>
          </cell>
          <cell r="B203" t="str">
            <v>SECURED ADVANCES</v>
          </cell>
          <cell r="C203" t="str">
            <v>ASSET</v>
          </cell>
          <cell r="D203" t="str">
            <v>BALANCE SHEET</v>
          </cell>
          <cell r="E203" t="str">
            <v>SUPPLIER PREPAYMENT A/C</v>
          </cell>
          <cell r="G203" t="str">
            <v>CURRENT ASSETS, LOANS AND ADVANCES</v>
          </cell>
          <cell r="H203" t="str">
            <v>INVENTORIES</v>
          </cell>
          <cell r="I203" t="str">
            <v>WORK IN PROGRESS</v>
          </cell>
        </row>
        <row r="204">
          <cell r="A204" t="str">
            <v>A302301</v>
          </cell>
          <cell r="B204" t="str">
            <v>Development expenses (IDC)</v>
          </cell>
          <cell r="C204" t="str">
            <v>ASSET</v>
          </cell>
          <cell r="D204" t="str">
            <v>BALANCE SHEET</v>
          </cell>
          <cell r="E204" t="str">
            <v xml:space="preserve"> </v>
          </cell>
          <cell r="F204" t="str">
            <v xml:space="preserve"> </v>
          </cell>
          <cell r="G204" t="str">
            <v>CURRENT ASSETS, LOANS AND ADVANCES</v>
          </cell>
          <cell r="H204" t="str">
            <v>INVENTORIES</v>
          </cell>
          <cell r="I204" t="str">
            <v>WORK IN PROGRESS</v>
          </cell>
        </row>
        <row r="205">
          <cell r="A205" t="str">
            <v>A302302</v>
          </cell>
          <cell r="B205" t="str">
            <v>Edc Paid - Phase V</v>
          </cell>
          <cell r="C205" t="str">
            <v>ASSET</v>
          </cell>
          <cell r="D205" t="str">
            <v>BALANCE SHEET</v>
          </cell>
          <cell r="E205" t="str">
            <v xml:space="preserve"> </v>
          </cell>
          <cell r="F205" t="str">
            <v xml:space="preserve"> </v>
          </cell>
          <cell r="G205" t="str">
            <v>CURRENT ASSETS, LOANS AND ADVANCES</v>
          </cell>
          <cell r="H205" t="str">
            <v>INVENTORIES</v>
          </cell>
          <cell r="I205" t="str">
            <v>WORK IN PROGRESS</v>
          </cell>
        </row>
        <row r="206">
          <cell r="A206" t="str">
            <v>A302303</v>
          </cell>
          <cell r="B206" t="str">
            <v>Edc Paid</v>
          </cell>
          <cell r="C206" t="str">
            <v>ASSET</v>
          </cell>
          <cell r="D206" t="str">
            <v>BALANCE SHEET</v>
          </cell>
          <cell r="E206" t="str">
            <v xml:space="preserve"> </v>
          </cell>
          <cell r="F206" t="str">
            <v xml:space="preserve"> </v>
          </cell>
          <cell r="G206" t="str">
            <v>CURRENT ASSETS, LOANS AND ADVANCES</v>
          </cell>
          <cell r="H206" t="str">
            <v>INVENTORIES</v>
          </cell>
          <cell r="I206" t="str">
            <v>WORK IN PROGRESS</v>
          </cell>
        </row>
        <row r="207">
          <cell r="A207" t="str">
            <v>A302401-000-001</v>
          </cell>
          <cell r="B207" t="str">
            <v>Prov. For Dev.(Oth)- Bangalor</v>
          </cell>
          <cell r="C207" t="str">
            <v>ASSET</v>
          </cell>
          <cell r="D207" t="str">
            <v>BALANCE SHEET</v>
          </cell>
          <cell r="E207" t="str">
            <v xml:space="preserve"> </v>
          </cell>
          <cell r="F207" t="str">
            <v xml:space="preserve"> </v>
          </cell>
          <cell r="G207" t="str">
            <v>CURRENT ASSETS, LOANS AND ADVANCES</v>
          </cell>
          <cell r="H207" t="str">
            <v>INVENTORIES</v>
          </cell>
          <cell r="I207" t="str">
            <v>WORK IN PROGRESS</v>
          </cell>
        </row>
        <row r="208">
          <cell r="A208" t="str">
            <v>A302401-000-002</v>
          </cell>
          <cell r="B208" t="str">
            <v>Prov. For Dev.(Oth)- GK 1 &amp; 2</v>
          </cell>
          <cell r="C208" t="str">
            <v>ASSET</v>
          </cell>
          <cell r="D208" t="str">
            <v>BALANCE SHEET</v>
          </cell>
          <cell r="E208" t="str">
            <v xml:space="preserve"> </v>
          </cell>
          <cell r="F208" t="str">
            <v xml:space="preserve"> </v>
          </cell>
          <cell r="G208" t="str">
            <v>CURRENT ASSETS, LOANS AND ADVANCES</v>
          </cell>
          <cell r="H208" t="str">
            <v>INVENTORIES</v>
          </cell>
          <cell r="I208" t="str">
            <v>WORK IN PROGRESS</v>
          </cell>
        </row>
        <row r="209">
          <cell r="A209" t="str">
            <v>A302401-000-003</v>
          </cell>
          <cell r="B209" t="str">
            <v>Prov. For Dev.(Oth)- Model Town</v>
          </cell>
          <cell r="C209" t="str">
            <v>ASSET</v>
          </cell>
          <cell r="D209" t="str">
            <v>BALANCE SHEET</v>
          </cell>
          <cell r="E209" t="str">
            <v xml:space="preserve"> </v>
          </cell>
          <cell r="F209" t="str">
            <v xml:space="preserve"> </v>
          </cell>
          <cell r="G209" t="str">
            <v>CURRENT ASSETS, LOANS AND ADVANCES</v>
          </cell>
          <cell r="H209" t="str">
            <v>INVENTORIES</v>
          </cell>
          <cell r="I209" t="str">
            <v>WORK IN PROGRESS</v>
          </cell>
        </row>
        <row r="210">
          <cell r="A210" t="str">
            <v>A302401-000-004</v>
          </cell>
          <cell r="B210" t="str">
            <v>Prov. For Dev.(Oth)- Temp. HUTMRNT Bnglr</v>
          </cell>
          <cell r="C210" t="str">
            <v>ASSET</v>
          </cell>
          <cell r="D210" t="str">
            <v>BALANCE SHEET</v>
          </cell>
          <cell r="E210" t="str">
            <v xml:space="preserve"> </v>
          </cell>
          <cell r="F210" t="str">
            <v xml:space="preserve"> </v>
          </cell>
          <cell r="G210" t="str">
            <v>CURRENT ASSETS, LOANS AND ADVANCES</v>
          </cell>
          <cell r="H210" t="str">
            <v>INVENTORIES</v>
          </cell>
          <cell r="I210" t="str">
            <v>WORK IN PROGRESS</v>
          </cell>
        </row>
        <row r="211">
          <cell r="A211" t="str">
            <v>A302401-000-005</v>
          </cell>
          <cell r="B211" t="str">
            <v>Prov. For Dev.(Oth)- ORCHARD TREE Plntn</v>
          </cell>
          <cell r="C211" t="str">
            <v>ASSET</v>
          </cell>
          <cell r="D211" t="str">
            <v>BALANCE SHEET</v>
          </cell>
          <cell r="E211" t="str">
            <v xml:space="preserve"> </v>
          </cell>
          <cell r="F211" t="str">
            <v xml:space="preserve"> </v>
          </cell>
          <cell r="G211" t="str">
            <v>CURRENT ASSETS, LOANS AND ADVANCES</v>
          </cell>
          <cell r="H211" t="str">
            <v>INVENTORIES</v>
          </cell>
          <cell r="I211" t="str">
            <v>WORK IN PROGRESS</v>
          </cell>
        </row>
        <row r="212">
          <cell r="A212" t="str">
            <v>A302401-000-006</v>
          </cell>
          <cell r="B212" t="str">
            <v>Prov. For Dev.(Oth)- Ankur Vihar</v>
          </cell>
          <cell r="C212" t="str">
            <v>ASSET</v>
          </cell>
          <cell r="D212" t="str">
            <v>BALANCE SHEET</v>
          </cell>
          <cell r="E212" t="str">
            <v xml:space="preserve"> </v>
          </cell>
          <cell r="F212" t="str">
            <v xml:space="preserve"> </v>
          </cell>
          <cell r="G212" t="str">
            <v>CURRENT ASSETS, LOANS AND ADVANCES</v>
          </cell>
          <cell r="H212" t="str">
            <v>INVENTORIES</v>
          </cell>
          <cell r="I212" t="str">
            <v>WORK IN PROGRESS</v>
          </cell>
        </row>
        <row r="213">
          <cell r="A213" t="str">
            <v>A302401-000-007</v>
          </cell>
          <cell r="B213" t="str">
            <v>Prov. For Dev.(Oth)- DG II</v>
          </cell>
          <cell r="C213" t="str">
            <v>ASSET</v>
          </cell>
          <cell r="D213" t="str">
            <v>BALANCE SHEET</v>
          </cell>
          <cell r="E213" t="str">
            <v xml:space="preserve"> </v>
          </cell>
          <cell r="F213" t="str">
            <v xml:space="preserve"> </v>
          </cell>
          <cell r="G213" t="str">
            <v>CURRENT ASSETS, LOANS AND ADVANCES</v>
          </cell>
          <cell r="H213" t="str">
            <v>INVENTORIES</v>
          </cell>
          <cell r="I213" t="str">
            <v>WORK IN PROGRESS</v>
          </cell>
        </row>
        <row r="214">
          <cell r="A214" t="str">
            <v>A302401-000-008</v>
          </cell>
          <cell r="B214" t="str">
            <v>Prov. For Dev.(Oth)- Faridabad Model Twn</v>
          </cell>
          <cell r="C214" t="str">
            <v>ASSET</v>
          </cell>
          <cell r="D214" t="str">
            <v>BALANCE SHEET</v>
          </cell>
          <cell r="E214" t="str">
            <v xml:space="preserve"> </v>
          </cell>
          <cell r="F214" t="str">
            <v xml:space="preserve"> </v>
          </cell>
          <cell r="G214" t="str">
            <v>CURRENT ASSETS, LOANS AND ADVANCES</v>
          </cell>
          <cell r="H214" t="str">
            <v>INVENTORIES</v>
          </cell>
          <cell r="I214" t="str">
            <v>WORK IN PROGRESS</v>
          </cell>
        </row>
        <row r="215">
          <cell r="A215" t="str">
            <v>A302402-000-000</v>
          </cell>
          <cell r="B215" t="str">
            <v>Prov. For Dev.(Qe)</v>
          </cell>
          <cell r="C215" t="str">
            <v>ASSET</v>
          </cell>
          <cell r="D215" t="str">
            <v>BALANCE SHEET</v>
          </cell>
          <cell r="E215" t="str">
            <v xml:space="preserve"> </v>
          </cell>
          <cell r="F215" t="str">
            <v xml:space="preserve"> </v>
          </cell>
          <cell r="G215" t="str">
            <v>CURRENT ASSETS, LOANS AND ADVANCES</v>
          </cell>
          <cell r="H215" t="str">
            <v>INVENTORIES</v>
          </cell>
          <cell r="I215" t="str">
            <v>WORK IN PROGRESS</v>
          </cell>
        </row>
        <row r="216">
          <cell r="A216" t="str">
            <v>A302402-000-017</v>
          </cell>
          <cell r="B216" t="str">
            <v>Prov. For Dev.(Qe)- Qutab Enclave 4</v>
          </cell>
          <cell r="C216" t="str">
            <v>ASSET</v>
          </cell>
          <cell r="D216" t="str">
            <v>BALANCE SHEET</v>
          </cell>
          <cell r="E216" t="str">
            <v xml:space="preserve"> </v>
          </cell>
          <cell r="F216" t="str">
            <v xml:space="preserve"> </v>
          </cell>
          <cell r="G216" t="str">
            <v>CURRENT ASSETS, LOANS AND ADVANCES</v>
          </cell>
          <cell r="H216" t="str">
            <v>INVENTORIES</v>
          </cell>
          <cell r="I216" t="str">
            <v>WORK IN PROGRESS</v>
          </cell>
        </row>
        <row r="217">
          <cell r="A217" t="str">
            <v>A302402-000-018</v>
          </cell>
          <cell r="B217" t="str">
            <v>Prov. For Dev.(Qe)- Qutab Enclave 5</v>
          </cell>
          <cell r="C217" t="str">
            <v>ASSET</v>
          </cell>
          <cell r="D217" t="str">
            <v>BALANCE SHEET</v>
          </cell>
          <cell r="E217" t="str">
            <v xml:space="preserve"> </v>
          </cell>
          <cell r="F217" t="str">
            <v xml:space="preserve"> </v>
          </cell>
          <cell r="G217" t="str">
            <v>CURRENT ASSETS, LOANS AND ADVANCES</v>
          </cell>
          <cell r="H217" t="str">
            <v>INVENTORIES</v>
          </cell>
          <cell r="I217" t="str">
            <v>WORK IN PROGRESS</v>
          </cell>
        </row>
        <row r="218">
          <cell r="A218" t="str">
            <v>A302402-000-066</v>
          </cell>
          <cell r="B218" t="str">
            <v>Prov. For Dev.(Qe)- Green Valley (Const)</v>
          </cell>
          <cell r="C218" t="str">
            <v>ASSET</v>
          </cell>
          <cell r="D218" t="str">
            <v>BALANCE SHEET</v>
          </cell>
          <cell r="E218" t="str">
            <v xml:space="preserve"> </v>
          </cell>
          <cell r="F218" t="str">
            <v xml:space="preserve"> </v>
          </cell>
          <cell r="G218" t="str">
            <v>CURRENT ASSETS, LOANS AND ADVANCES</v>
          </cell>
          <cell r="H218" t="str">
            <v>INVENTORIES</v>
          </cell>
          <cell r="I218" t="str">
            <v>WORK IN PROGRESS</v>
          </cell>
        </row>
        <row r="219">
          <cell r="A219" t="str">
            <v>A302402-000-109</v>
          </cell>
          <cell r="B219" t="str">
            <v>Prov. For Dev.(Qe)- Qutab Enclave</v>
          </cell>
          <cell r="C219" t="str">
            <v>ASSET</v>
          </cell>
          <cell r="D219" t="str">
            <v>BALANCE SHEET</v>
          </cell>
          <cell r="E219" t="str">
            <v xml:space="preserve"> </v>
          </cell>
          <cell r="F219" t="str">
            <v xml:space="preserve"> </v>
          </cell>
          <cell r="G219" t="str">
            <v>CURRENT ASSETS, LOANS AND ADVANCES</v>
          </cell>
          <cell r="H219" t="str">
            <v>INVENTORIES</v>
          </cell>
          <cell r="I219" t="str">
            <v>WORK IN PROGRESS</v>
          </cell>
        </row>
        <row r="220">
          <cell r="A220" t="str">
            <v>A302402-000-111</v>
          </cell>
          <cell r="B220" t="str">
            <v>Prov. For Dev.(Qe)- Cyber City I</v>
          </cell>
          <cell r="C220" t="str">
            <v>ASSET</v>
          </cell>
          <cell r="D220" t="str">
            <v>BALANCE SHEET</v>
          </cell>
          <cell r="E220" t="str">
            <v xml:space="preserve"> </v>
          </cell>
          <cell r="F220" t="str">
            <v xml:space="preserve"> </v>
          </cell>
          <cell r="G220" t="str">
            <v>CURRENT ASSETS, LOANS AND ADVANCES</v>
          </cell>
          <cell r="H220" t="str">
            <v>INVENTORIES</v>
          </cell>
          <cell r="I220" t="str">
            <v>WORK IN PROGRESS</v>
          </cell>
        </row>
        <row r="221">
          <cell r="A221" t="str">
            <v>A302403</v>
          </cell>
          <cell r="B221" t="str">
            <v>Development / Construction material</v>
          </cell>
          <cell r="C221" t="str">
            <v>ASSET</v>
          </cell>
          <cell r="D221" t="str">
            <v>BALANCE SHEET</v>
          </cell>
          <cell r="E221" t="str">
            <v xml:space="preserve"> </v>
          </cell>
          <cell r="F221" t="str">
            <v xml:space="preserve"> </v>
          </cell>
          <cell r="G221" t="str">
            <v>CURRENT ASSETS, LOANS AND ADVANCES</v>
          </cell>
          <cell r="H221" t="str">
            <v>INVENTORIES</v>
          </cell>
          <cell r="I221" t="str">
            <v>WORK IN PROGRESS</v>
          </cell>
        </row>
        <row r="222">
          <cell r="A222" t="str">
            <v>A302501</v>
          </cell>
          <cell r="B222" t="str">
            <v>Work In Progress- Plant &amp; Machinery</v>
          </cell>
          <cell r="C222" t="str">
            <v>ASSET</v>
          </cell>
          <cell r="D222" t="str">
            <v>BALANCE SHEET</v>
          </cell>
          <cell r="E222" t="str">
            <v xml:space="preserve"> </v>
          </cell>
          <cell r="F222" t="str">
            <v xml:space="preserve"> </v>
          </cell>
          <cell r="G222" t="str">
            <v>CURRENT ASSETS, LOANS AND ADVANCES</v>
          </cell>
          <cell r="H222" t="str">
            <v>INVENTORIES</v>
          </cell>
          <cell r="I222" t="str">
            <v>WORK IN PROGRESS</v>
          </cell>
        </row>
        <row r="223">
          <cell r="A223" t="str">
            <v>A302601</v>
          </cell>
          <cell r="B223" t="str">
            <v>Secured advances for  construction</v>
          </cell>
          <cell r="C223" t="str">
            <v>ASSET</v>
          </cell>
          <cell r="D223" t="str">
            <v>BALANCE SHEET</v>
          </cell>
          <cell r="E223" t="str">
            <v xml:space="preserve"> </v>
          </cell>
          <cell r="F223" t="str">
            <v xml:space="preserve"> </v>
          </cell>
          <cell r="G223" t="str">
            <v>CURRENT ASSETS, LOANS AND ADVANCES</v>
          </cell>
          <cell r="H223" t="str">
            <v>INVENTORIES</v>
          </cell>
          <cell r="I223" t="str">
            <v>WORK IN PROGRESS</v>
          </cell>
        </row>
        <row r="224">
          <cell r="A224" t="str">
            <v>A302701</v>
          </cell>
          <cell r="B224" t="str">
            <v>Scrutiny Fees</v>
          </cell>
          <cell r="C224" t="str">
            <v>ASSET</v>
          </cell>
          <cell r="D224" t="str">
            <v>BALANCE SHEET</v>
          </cell>
          <cell r="E224" t="str">
            <v xml:space="preserve"> </v>
          </cell>
          <cell r="F224" t="str">
            <v xml:space="preserve"> </v>
          </cell>
          <cell r="G224" t="str">
            <v>CURRENT ASSETS, LOANS AND ADVANCES</v>
          </cell>
          <cell r="H224" t="str">
            <v>INVENTORIES</v>
          </cell>
          <cell r="I224" t="str">
            <v>WORK IN PROGRESS</v>
          </cell>
        </row>
        <row r="225">
          <cell r="A225" t="str">
            <v>A303001</v>
          </cell>
          <cell r="B225" t="str">
            <v>Material -Imported</v>
          </cell>
          <cell r="C225" t="str">
            <v>ASSET</v>
          </cell>
          <cell r="D225" t="str">
            <v>BALANCE SHEET</v>
          </cell>
          <cell r="E225" t="str">
            <v xml:space="preserve"> </v>
          </cell>
          <cell r="F225" t="str">
            <v xml:space="preserve"> </v>
          </cell>
          <cell r="G225" t="str">
            <v>CURRENT ASSETS, LOANS AND ADVANCES</v>
          </cell>
          <cell r="H225" t="str">
            <v>INVENTORIES</v>
          </cell>
          <cell r="I225" t="str">
            <v>RAW MATERIALS</v>
          </cell>
        </row>
        <row r="226">
          <cell r="A226" t="str">
            <v>A303002</v>
          </cell>
          <cell r="B226" t="str">
            <v>Material At Site</v>
          </cell>
          <cell r="C226" t="str">
            <v>ASSET</v>
          </cell>
          <cell r="D226" t="str">
            <v>BALANCE SHEET</v>
          </cell>
          <cell r="E226" t="str">
            <v xml:space="preserve"> </v>
          </cell>
          <cell r="F226" t="str">
            <v xml:space="preserve"> </v>
          </cell>
          <cell r="G226" t="str">
            <v>CURRENT ASSETS, LOANS AND ADVANCES</v>
          </cell>
          <cell r="H226" t="str">
            <v>INVENTORIES</v>
          </cell>
          <cell r="I226" t="str">
            <v>RAW MATERIALS</v>
          </cell>
        </row>
        <row r="227">
          <cell r="A227" t="str">
            <v>A303003</v>
          </cell>
          <cell r="B227" t="str">
            <v>Material With Processors</v>
          </cell>
          <cell r="C227" t="str">
            <v>ASSET</v>
          </cell>
          <cell r="D227" t="str">
            <v>BALANCE SHEET</v>
          </cell>
          <cell r="E227" t="str">
            <v xml:space="preserve"> </v>
          </cell>
          <cell r="F227" t="str">
            <v xml:space="preserve"> </v>
          </cell>
          <cell r="G227" t="str">
            <v>CURRENT ASSETS, LOANS AND ADVANCES</v>
          </cell>
          <cell r="H227" t="str">
            <v>INVENTORIES</v>
          </cell>
          <cell r="I227" t="str">
            <v>RAW MATERIALS</v>
          </cell>
        </row>
        <row r="228">
          <cell r="A228" t="str">
            <v>A303004</v>
          </cell>
          <cell r="B228" t="str">
            <v>Material In Transit</v>
          </cell>
          <cell r="C228" t="str">
            <v>ASSET</v>
          </cell>
          <cell r="D228" t="str">
            <v>BALANCE SHEET</v>
          </cell>
          <cell r="E228" t="str">
            <v xml:space="preserve"> </v>
          </cell>
          <cell r="F228" t="str">
            <v xml:space="preserve"> </v>
          </cell>
          <cell r="G228" t="str">
            <v>CURRENT ASSETS, LOANS AND ADVANCES</v>
          </cell>
          <cell r="H228" t="str">
            <v>INVENTORIES</v>
          </cell>
          <cell r="I228" t="str">
            <v>STOCK IN TRANSIT</v>
          </cell>
        </row>
        <row r="229">
          <cell r="A229" t="str">
            <v>A303005</v>
          </cell>
          <cell r="B229" t="str">
            <v>Material At Close</v>
          </cell>
          <cell r="C229" t="str">
            <v>ASSET</v>
          </cell>
          <cell r="D229" t="str">
            <v>BALANCE SHEET</v>
          </cell>
          <cell r="E229" t="str">
            <v xml:space="preserve"> </v>
          </cell>
          <cell r="F229" t="str">
            <v xml:space="preserve"> </v>
          </cell>
          <cell r="G229" t="str">
            <v>CURRENT ASSETS, LOANS AND ADVANCES</v>
          </cell>
          <cell r="H229" t="str">
            <v>INVENTORIES</v>
          </cell>
          <cell r="I229" t="str">
            <v>FINISHED GOODS</v>
          </cell>
        </row>
        <row r="230">
          <cell r="A230" t="str">
            <v>A303999</v>
          </cell>
          <cell r="B230" t="str">
            <v>Stock Suspense</v>
          </cell>
          <cell r="C230" t="str">
            <v>ASSET</v>
          </cell>
          <cell r="D230" t="str">
            <v>BALANCE SHEET</v>
          </cell>
          <cell r="E230" t="str">
            <v xml:space="preserve"> </v>
          </cell>
          <cell r="F230" t="str">
            <v>STOCK SUSPENSE</v>
          </cell>
          <cell r="G230" t="str">
            <v>CURRENT ASSETS, LOANS AND ADVANCES</v>
          </cell>
          <cell r="H230" t="str">
            <v>INVENTORIES</v>
          </cell>
          <cell r="I230" t="str">
            <v>STOCK IN TRANSIT</v>
          </cell>
        </row>
        <row r="231">
          <cell r="A231" t="str">
            <v>A304001</v>
          </cell>
          <cell r="B231" t="str">
            <v>Land- Stock</v>
          </cell>
          <cell r="C231" t="str">
            <v>ASSET</v>
          </cell>
          <cell r="D231" t="str">
            <v>BALANCE SHEET</v>
          </cell>
          <cell r="E231" t="str">
            <v xml:space="preserve"> </v>
          </cell>
          <cell r="F231" t="str">
            <v xml:space="preserve"> </v>
          </cell>
          <cell r="G231" t="str">
            <v>CURRENT ASSETS, LOANS AND ADVANCES</v>
          </cell>
          <cell r="H231" t="str">
            <v>INVENTORIES</v>
          </cell>
          <cell r="I231" t="str">
            <v>FINISHED GOODS</v>
          </cell>
        </row>
        <row r="232">
          <cell r="A232" t="str">
            <v>A304002</v>
          </cell>
          <cell r="B232" t="str">
            <v>Devleloped Plots</v>
          </cell>
          <cell r="C232" t="str">
            <v>ASSET</v>
          </cell>
          <cell r="D232" t="str">
            <v>BALANCE SHEET</v>
          </cell>
          <cell r="E232" t="str">
            <v xml:space="preserve"> </v>
          </cell>
          <cell r="F232" t="str">
            <v xml:space="preserve"> </v>
          </cell>
          <cell r="G232" t="str">
            <v>CURRENT ASSETS, LOANS AND ADVANCES</v>
          </cell>
          <cell r="H232" t="str">
            <v>INVENTORIES</v>
          </cell>
          <cell r="I232" t="str">
            <v>FINISHED GOODS</v>
          </cell>
        </row>
        <row r="233">
          <cell r="A233" t="str">
            <v>A304003</v>
          </cell>
          <cell r="B233" t="str">
            <v>Constructed Properties</v>
          </cell>
          <cell r="C233" t="str">
            <v>ASSET</v>
          </cell>
          <cell r="D233" t="str">
            <v>BALANCE SHEET</v>
          </cell>
          <cell r="E233" t="str">
            <v xml:space="preserve"> </v>
          </cell>
          <cell r="F233" t="str">
            <v xml:space="preserve"> </v>
          </cell>
          <cell r="G233" t="str">
            <v>CURRENT ASSETS, LOANS AND ADVANCES</v>
          </cell>
          <cell r="H233" t="str">
            <v>INVENTORIES</v>
          </cell>
          <cell r="I233" t="str">
            <v>FINISHED GOODS</v>
          </cell>
        </row>
        <row r="234">
          <cell r="A234" t="str">
            <v>A304004</v>
          </cell>
          <cell r="B234" t="str">
            <v>Rented Buildings (Leasehold)</v>
          </cell>
          <cell r="C234" t="str">
            <v>ASSET</v>
          </cell>
          <cell r="D234" t="str">
            <v>BALANCE SHEET</v>
          </cell>
          <cell r="E234" t="str">
            <v xml:space="preserve"> </v>
          </cell>
          <cell r="F234" t="str">
            <v xml:space="preserve"> </v>
          </cell>
          <cell r="G234" t="str">
            <v>CURRENT ASSETS, LOANS AND ADVANCES</v>
          </cell>
          <cell r="H234" t="str">
            <v>INVENTORIES</v>
          </cell>
          <cell r="I234" t="str">
            <v>FINISHED GOODS</v>
          </cell>
        </row>
        <row r="235">
          <cell r="A235" t="str">
            <v>A304005</v>
          </cell>
          <cell r="B235" t="str">
            <v>Rented Buildings (Free Hold)</v>
          </cell>
          <cell r="C235" t="str">
            <v>ASSET</v>
          </cell>
          <cell r="D235" t="str">
            <v>BALANCE SHEET</v>
          </cell>
          <cell r="E235" t="str">
            <v xml:space="preserve"> </v>
          </cell>
          <cell r="F235" t="str">
            <v xml:space="preserve"> </v>
          </cell>
          <cell r="G235" t="str">
            <v>CURRENT ASSETS, LOANS AND ADVANCES</v>
          </cell>
          <cell r="H235" t="str">
            <v>INVENTORIES</v>
          </cell>
          <cell r="I235" t="str">
            <v>FINISHED GOODS</v>
          </cell>
        </row>
        <row r="236">
          <cell r="A236" t="str">
            <v>A304006</v>
          </cell>
          <cell r="B236" t="str">
            <v>Finished Goods (Others)</v>
          </cell>
          <cell r="C236" t="str">
            <v>ASSET</v>
          </cell>
          <cell r="D236" t="str">
            <v>BALANCE SHEET</v>
          </cell>
          <cell r="E236" t="str">
            <v xml:space="preserve"> </v>
          </cell>
          <cell r="F236" t="str">
            <v xml:space="preserve"> </v>
          </cell>
          <cell r="G236" t="str">
            <v>CURRENT ASSETS, LOANS AND ADVANCES</v>
          </cell>
          <cell r="H236" t="str">
            <v>INVENTORIES</v>
          </cell>
          <cell r="I236" t="str">
            <v>FINISHED GOODS</v>
          </cell>
        </row>
        <row r="237">
          <cell r="A237" t="str">
            <v>A304007</v>
          </cell>
          <cell r="B237" t="str">
            <v>Stock of Shares &amp; Debentures</v>
          </cell>
          <cell r="C237" t="str">
            <v>ASSET</v>
          </cell>
          <cell r="D237" t="str">
            <v>BALANCE SHEET</v>
          </cell>
          <cell r="E237" t="str">
            <v xml:space="preserve"> </v>
          </cell>
          <cell r="F237" t="str">
            <v xml:space="preserve"> </v>
          </cell>
          <cell r="G237" t="str">
            <v>CURRENT ASSETS, LOANS AND ADVANCES</v>
          </cell>
          <cell r="H237" t="str">
            <v>INVENTORIES</v>
          </cell>
          <cell r="I237" t="str">
            <v>FINISHED GOODS</v>
          </cell>
        </row>
        <row r="238">
          <cell r="A238" t="str">
            <v>A304008</v>
          </cell>
          <cell r="B238" t="str">
            <v>Stock A/c</v>
          </cell>
          <cell r="C238" t="str">
            <v>ASSET</v>
          </cell>
          <cell r="D238" t="str">
            <v>BALANCE SHEET</v>
          </cell>
          <cell r="E238" t="str">
            <v xml:space="preserve"> </v>
          </cell>
          <cell r="F238" t="str">
            <v xml:space="preserve"> </v>
          </cell>
          <cell r="G238" t="str">
            <v>CURRENT ASSETS, LOANS AND ADVANCES</v>
          </cell>
          <cell r="H238" t="str">
            <v>INVENTORIES</v>
          </cell>
          <cell r="I238" t="str">
            <v>FINISHED GOODS</v>
          </cell>
        </row>
        <row r="239">
          <cell r="A239" t="str">
            <v>A305001</v>
          </cell>
          <cell r="B239" t="str">
            <v>Ernst mny/part pymt to pur land/cons pro</v>
          </cell>
          <cell r="C239" t="str">
            <v>ASSET</v>
          </cell>
          <cell r="D239" t="str">
            <v>BALANCE SHEET</v>
          </cell>
          <cell r="E239" t="str">
            <v xml:space="preserve"> </v>
          </cell>
          <cell r="F239" t="str">
            <v xml:space="preserve"> </v>
          </cell>
          <cell r="G239" t="str">
            <v>CURRENT ASSETS, LOANS AND ADVANCES</v>
          </cell>
          <cell r="H239" t="str">
            <v>INVENTORIES</v>
          </cell>
          <cell r="I239" t="str">
            <v>EARNEST MONEY PAID</v>
          </cell>
        </row>
        <row r="240">
          <cell r="A240" t="str">
            <v>A305002</v>
          </cell>
          <cell r="B240" t="str">
            <v>Earnst Mny paid undr agrmnt for dev rght</v>
          </cell>
          <cell r="C240" t="str">
            <v>ASSET</v>
          </cell>
          <cell r="D240" t="str">
            <v>BALANCE SHEET</v>
          </cell>
          <cell r="E240" t="str">
            <v xml:space="preserve"> </v>
          </cell>
          <cell r="F240" t="str">
            <v xml:space="preserve"> </v>
          </cell>
          <cell r="G240" t="str">
            <v>CURRENT ASSETS, LOANS AND ADVANCES</v>
          </cell>
          <cell r="H240" t="str">
            <v>INVENTORIES</v>
          </cell>
          <cell r="I240" t="str">
            <v>EARNEST MONEY PAID</v>
          </cell>
        </row>
        <row r="241">
          <cell r="A241" t="str">
            <v>A306001</v>
          </cell>
          <cell r="B241" t="str">
            <v>Land Purchase- Pending Adjustme</v>
          </cell>
          <cell r="C241" t="str">
            <v>ASSET</v>
          </cell>
          <cell r="D241" t="str">
            <v>BALANCE SHEET</v>
          </cell>
          <cell r="E241" t="str">
            <v xml:space="preserve"> </v>
          </cell>
          <cell r="F241" t="str">
            <v xml:space="preserve"> </v>
          </cell>
          <cell r="G241" t="str">
            <v>CURRENT ASSETS, LOANS AND ADVANCES</v>
          </cell>
          <cell r="H241" t="str">
            <v>INVENTORIES</v>
          </cell>
          <cell r="I241" t="str">
            <v>EARNEST MONEY PAID</v>
          </cell>
        </row>
        <row r="242">
          <cell r="A242" t="str">
            <v>A306002</v>
          </cell>
          <cell r="B242" t="str">
            <v>Land Purchase</v>
          </cell>
          <cell r="C242" t="str">
            <v>ASSET</v>
          </cell>
          <cell r="D242" t="str">
            <v>BALANCE SHEET</v>
          </cell>
          <cell r="E242" t="str">
            <v xml:space="preserve"> </v>
          </cell>
          <cell r="F242" t="str">
            <v xml:space="preserve"> </v>
          </cell>
          <cell r="G242" t="str">
            <v>CURRENT ASSETS, LOANS AND ADVANCES</v>
          </cell>
          <cell r="H242" t="str">
            <v>INVENTORIES</v>
          </cell>
          <cell r="I242" t="str">
            <v>EARNEST MONEY PAID</v>
          </cell>
        </row>
        <row r="243">
          <cell r="A243" t="str">
            <v>A307001</v>
          </cell>
          <cell r="B243" t="str">
            <v>Amount Pyble-Rented Prop Land</v>
          </cell>
          <cell r="C243" t="str">
            <v>ASSET</v>
          </cell>
          <cell r="D243" t="str">
            <v>BALANCE SHEET</v>
          </cell>
          <cell r="E243" t="str">
            <v xml:space="preserve"> </v>
          </cell>
          <cell r="F243" t="str">
            <v xml:space="preserve"> </v>
          </cell>
          <cell r="G243" t="str">
            <v>CURRENT ASSETS, LOANS AND ADVANCES</v>
          </cell>
          <cell r="H243" t="str">
            <v>INVENTORIES</v>
          </cell>
          <cell r="I243" t="str">
            <v>EARNEST MONEY PAID</v>
          </cell>
        </row>
        <row r="244">
          <cell r="A244" t="str">
            <v>A401001</v>
          </cell>
          <cell r="B244" t="str">
            <v>Sundry Debtors Secured</v>
          </cell>
          <cell r="C244" t="str">
            <v>ASSET</v>
          </cell>
          <cell r="D244" t="str">
            <v>BALANCE SHEET</v>
          </cell>
          <cell r="E244" t="str">
            <v xml:space="preserve"> </v>
          </cell>
          <cell r="F244" t="str">
            <v xml:space="preserve"> </v>
          </cell>
          <cell r="G244" t="str">
            <v>CURRENT ASSETS, LOANS AND ADVANCES</v>
          </cell>
          <cell r="H244" t="str">
            <v>SUNDRY DEBTORS</v>
          </cell>
          <cell r="I244" t="str">
            <v>SUNDRY DEBTORS</v>
          </cell>
        </row>
        <row r="245">
          <cell r="A245" t="str">
            <v>A401002</v>
          </cell>
          <cell r="B245" t="str">
            <v>Sundry Debtors (Group Companies)</v>
          </cell>
          <cell r="C245" t="str">
            <v>ASSET</v>
          </cell>
          <cell r="D245" t="str">
            <v>BALANCE SHEET</v>
          </cell>
          <cell r="E245" t="str">
            <v xml:space="preserve"> </v>
          </cell>
          <cell r="F245" t="str">
            <v xml:space="preserve"> </v>
          </cell>
          <cell r="G245" t="str">
            <v>CURRENT ASSETS, LOANS AND ADVANCES</v>
          </cell>
          <cell r="H245" t="str">
            <v>SUNDRY DEBTORS</v>
          </cell>
          <cell r="I245" t="str">
            <v>SUNDRY DEBTORS</v>
          </cell>
        </row>
        <row r="246">
          <cell r="A246" t="str">
            <v>A401003</v>
          </cell>
          <cell r="B246" t="str">
            <v>Sundry Debtors (Third Parties)</v>
          </cell>
          <cell r="C246" t="str">
            <v>ASSET</v>
          </cell>
          <cell r="D246" t="str">
            <v>BALANCE SHEET</v>
          </cell>
          <cell r="E246" t="str">
            <v>CUSTOMER RECEIVABLE A/C</v>
          </cell>
          <cell r="F246" t="str">
            <v xml:space="preserve"> </v>
          </cell>
          <cell r="G246" t="str">
            <v>CURRENT ASSETS, LOANS AND ADVANCES</v>
          </cell>
          <cell r="H246" t="str">
            <v>SUNDRY DEBTORS</v>
          </cell>
          <cell r="I246" t="str">
            <v>SUNDRY DEBTORS</v>
          </cell>
        </row>
        <row r="247">
          <cell r="A247" t="str">
            <v>A401101</v>
          </cell>
          <cell r="B247" t="str">
            <v>Other Debtors</v>
          </cell>
          <cell r="C247" t="str">
            <v>ASSET</v>
          </cell>
          <cell r="D247" t="str">
            <v>BALANCE SHEET</v>
          </cell>
          <cell r="E247" t="str">
            <v xml:space="preserve"> </v>
          </cell>
          <cell r="F247" t="str">
            <v xml:space="preserve"> </v>
          </cell>
          <cell r="G247" t="str">
            <v>CURRENT ASSETS, LOANS AND ADVANCES</v>
          </cell>
          <cell r="H247" t="str">
            <v>SUNDRY DEBTORS</v>
          </cell>
          <cell r="I247" t="str">
            <v>SUNDRY DEBTORS</v>
          </cell>
        </row>
        <row r="248">
          <cell r="A248" t="str">
            <v>A401201</v>
          </cell>
          <cell r="B248" t="str">
            <v>Debtors For Scrap</v>
          </cell>
          <cell r="C248" t="str">
            <v>ASSET</v>
          </cell>
          <cell r="D248" t="str">
            <v>BALANCE SHEET</v>
          </cell>
          <cell r="E248" t="str">
            <v xml:space="preserve"> </v>
          </cell>
          <cell r="F248" t="str">
            <v xml:space="preserve"> </v>
          </cell>
          <cell r="G248" t="str">
            <v>CURRENT ASSETS, LOANS AND ADVANCES</v>
          </cell>
          <cell r="H248" t="str">
            <v>SUNDRY DEBTORS</v>
          </cell>
          <cell r="I248" t="str">
            <v>SUNDRY DEBTORS</v>
          </cell>
        </row>
        <row r="249">
          <cell r="A249" t="str">
            <v>A401301</v>
          </cell>
          <cell r="B249" t="str">
            <v>Sundry Debtors - Electricity</v>
          </cell>
          <cell r="C249" t="str">
            <v>ASSET</v>
          </cell>
          <cell r="D249" t="str">
            <v>BALANCE SHEET</v>
          </cell>
          <cell r="E249" t="str">
            <v xml:space="preserve"> </v>
          </cell>
          <cell r="F249" t="str">
            <v xml:space="preserve"> </v>
          </cell>
          <cell r="G249" t="str">
            <v>CURRENT ASSETS, LOANS AND ADVANCES</v>
          </cell>
          <cell r="H249" t="str">
            <v>SUNDRY DEBTORS</v>
          </cell>
          <cell r="I249" t="str">
            <v>SUNDRY DEBTORS</v>
          </cell>
        </row>
        <row r="250">
          <cell r="A250" t="str">
            <v>A401302</v>
          </cell>
          <cell r="B250" t="str">
            <v>Sun. Debtors-Add Maint.</v>
          </cell>
          <cell r="C250" t="str">
            <v>ASSET</v>
          </cell>
          <cell r="D250" t="str">
            <v>BALANCE SHEET</v>
          </cell>
          <cell r="E250" t="str">
            <v xml:space="preserve"> </v>
          </cell>
          <cell r="F250" t="str">
            <v xml:space="preserve"> </v>
          </cell>
          <cell r="G250" t="str">
            <v>CURRENT ASSETS, LOANS AND ADVANCES</v>
          </cell>
          <cell r="H250" t="str">
            <v>SUNDRY DEBTORS</v>
          </cell>
          <cell r="I250" t="str">
            <v>SUNDRY DEBTORS</v>
          </cell>
        </row>
        <row r="251">
          <cell r="A251" t="str">
            <v>A401303</v>
          </cell>
          <cell r="B251" t="str">
            <v>Sundry Debtors-Promotions</v>
          </cell>
          <cell r="C251" t="str">
            <v>ASSET</v>
          </cell>
          <cell r="D251" t="str">
            <v>BALANCE SHEET</v>
          </cell>
          <cell r="E251" t="str">
            <v xml:space="preserve"> </v>
          </cell>
          <cell r="F251" t="str">
            <v xml:space="preserve"> </v>
          </cell>
          <cell r="G251" t="str">
            <v>CURRENT ASSETS, LOANS AND ADVANCES</v>
          </cell>
          <cell r="H251" t="str">
            <v>SUNDRY DEBTORS</v>
          </cell>
          <cell r="I251" t="str">
            <v>SUNDRY DEBTORS</v>
          </cell>
        </row>
        <row r="252">
          <cell r="A252" t="str">
            <v>A401304</v>
          </cell>
          <cell r="B252" t="str">
            <v>Sundry Debtors-Circulation</v>
          </cell>
          <cell r="C252" t="str">
            <v>ASSET</v>
          </cell>
          <cell r="D252" t="str">
            <v>BALANCE SHEET</v>
          </cell>
          <cell r="E252" t="str">
            <v xml:space="preserve"> </v>
          </cell>
          <cell r="F252" t="str">
            <v xml:space="preserve"> </v>
          </cell>
          <cell r="G252" t="str">
            <v>CURRENT ASSETS, LOANS AND ADVANCES</v>
          </cell>
          <cell r="H252" t="str">
            <v>SUNDRY DEBTORS</v>
          </cell>
          <cell r="I252" t="str">
            <v>SUNDRY DEBTORS</v>
          </cell>
        </row>
        <row r="253">
          <cell r="A253" t="str">
            <v>A401305</v>
          </cell>
          <cell r="B253" t="str">
            <v>Subscription Receivable</v>
          </cell>
          <cell r="C253" t="str">
            <v>ASSET</v>
          </cell>
          <cell r="D253" t="str">
            <v>BALANCE SHEET</v>
          </cell>
          <cell r="E253" t="str">
            <v xml:space="preserve"> </v>
          </cell>
          <cell r="F253" t="str">
            <v xml:space="preserve"> </v>
          </cell>
          <cell r="G253" t="str">
            <v>CURRENT ASSETS, LOANS AND ADVANCES</v>
          </cell>
          <cell r="H253" t="str">
            <v>SUNDRY DEBTORS</v>
          </cell>
          <cell r="I253" t="str">
            <v>SUNDRY DEBTORS</v>
          </cell>
        </row>
        <row r="254">
          <cell r="A254" t="str">
            <v>A401401</v>
          </cell>
          <cell r="B254" t="str">
            <v>Service Tax Receivable - Customers</v>
          </cell>
          <cell r="C254" t="str">
            <v>ASSET</v>
          </cell>
          <cell r="D254" t="str">
            <v>BALANCE SHEET</v>
          </cell>
          <cell r="E254" t="str">
            <v xml:space="preserve"> </v>
          </cell>
          <cell r="F254" t="str">
            <v xml:space="preserve"> </v>
          </cell>
          <cell r="G254" t="str">
            <v>CURRENT ASSETS, LOANS AND ADVANCES</v>
          </cell>
          <cell r="H254" t="str">
            <v>SUNDRY DEBTORS</v>
          </cell>
          <cell r="I254" t="str">
            <v>SUNDRY DEBTORS</v>
          </cell>
        </row>
        <row r="255">
          <cell r="A255" t="str">
            <v>A401402</v>
          </cell>
          <cell r="B255" t="str">
            <v>SERVICE TAX SUPPLIERS (PROV. PAYABLE)</v>
          </cell>
          <cell r="C255" t="str">
            <v>ASSET</v>
          </cell>
          <cell r="D255" t="str">
            <v>BALANCE SHEET</v>
          </cell>
          <cell r="E255" t="str">
            <v>INPUTTAX</v>
          </cell>
          <cell r="F255" t="str">
            <v xml:space="preserve"> </v>
          </cell>
          <cell r="G255" t="str">
            <v>CURRENT ASSETS, LOANS AND ADVANCES</v>
          </cell>
          <cell r="H255" t="str">
            <v>SUNDRY DEBTORS</v>
          </cell>
          <cell r="I255" t="str">
            <v>SUNDRY DEBTORS</v>
          </cell>
        </row>
        <row r="256">
          <cell r="A256" t="str">
            <v>A401403</v>
          </cell>
          <cell r="B256" t="str">
            <v>SERVICE TAX SUPPLIERS (ACTU. PAYABLE)</v>
          </cell>
          <cell r="C256" t="str">
            <v>ASSET</v>
          </cell>
          <cell r="D256" t="str">
            <v>BALANCE SHEET</v>
          </cell>
          <cell r="E256" t="str">
            <v>INPUTTAX</v>
          </cell>
          <cell r="F256" t="str">
            <v xml:space="preserve"> </v>
          </cell>
          <cell r="G256" t="str">
            <v>CURRENT ASSETS, LOANS AND ADVANCES</v>
          </cell>
          <cell r="H256" t="str">
            <v>SUNDRY DEBTORS</v>
          </cell>
          <cell r="I256" t="str">
            <v>SUNDRY DEBTORS</v>
          </cell>
        </row>
        <row r="257">
          <cell r="A257" t="str">
            <v>A401404</v>
          </cell>
          <cell r="B257" t="str">
            <v>Cenvat Receivable on Service Tax</v>
          </cell>
          <cell r="C257" t="str">
            <v>ASSET</v>
          </cell>
          <cell r="D257" t="str">
            <v>BALANCE SHEET</v>
          </cell>
          <cell r="E257" t="str">
            <v xml:space="preserve"> </v>
          </cell>
          <cell r="F257" t="str">
            <v xml:space="preserve"> </v>
          </cell>
          <cell r="G257" t="str">
            <v>CURRENT ASSETS, LOANS AND ADVANCES</v>
          </cell>
          <cell r="H257" t="str">
            <v>SUNDRY DEBTORS</v>
          </cell>
          <cell r="I257" t="str">
            <v>SUNDRY DEBTORS</v>
          </cell>
        </row>
        <row r="258">
          <cell r="A258" t="str">
            <v>A401405</v>
          </cell>
          <cell r="B258" t="str">
            <v>Cenvat Receivable on Edu. Cess</v>
          </cell>
          <cell r="C258" t="str">
            <v>ASSET</v>
          </cell>
          <cell r="D258" t="str">
            <v>BALANCE SHEET</v>
          </cell>
          <cell r="E258" t="str">
            <v xml:space="preserve"> </v>
          </cell>
          <cell r="F258" t="str">
            <v xml:space="preserve"> </v>
          </cell>
          <cell r="G258" t="str">
            <v>CURRENT ASSETS, LOANS AND ADVANCES</v>
          </cell>
          <cell r="H258" t="str">
            <v>SUNDRY DEBTORS</v>
          </cell>
          <cell r="I258" t="str">
            <v>SUNDRY DEBTORS</v>
          </cell>
        </row>
        <row r="259">
          <cell r="A259" t="str">
            <v>A401406</v>
          </cell>
          <cell r="B259" t="str">
            <v>Cenvat Receivable on S &amp; HE Cess</v>
          </cell>
          <cell r="C259" t="str">
            <v>ASSET</v>
          </cell>
          <cell r="D259" t="str">
            <v>BALANCE SHEET</v>
          </cell>
          <cell r="E259" t="str">
            <v xml:space="preserve"> </v>
          </cell>
          <cell r="F259" t="str">
            <v xml:space="preserve"> </v>
          </cell>
          <cell r="G259" t="str">
            <v>CURRENT ASSETS, LOANS AND ADVANCES</v>
          </cell>
          <cell r="H259" t="str">
            <v>SUNDRY DEBTORS</v>
          </cell>
          <cell r="I259" t="str">
            <v>SUNDRY DEBTORS</v>
          </cell>
        </row>
        <row r="260">
          <cell r="A260" t="str">
            <v>A401407</v>
          </cell>
          <cell r="B260" t="str">
            <v>Consolidated Input Tax (Service Tax)</v>
          </cell>
          <cell r="C260" t="str">
            <v>ASSET</v>
          </cell>
          <cell r="D260" t="str">
            <v>BALANCE SHEET</v>
          </cell>
          <cell r="E260" t="str">
            <v xml:space="preserve"> </v>
          </cell>
          <cell r="F260" t="str">
            <v xml:space="preserve"> </v>
          </cell>
          <cell r="G260" t="str">
            <v>CURRENT ASSETS, LOANS AND ADVANCES</v>
          </cell>
          <cell r="H260" t="str">
            <v>SUNDRY DEBTORS</v>
          </cell>
          <cell r="I260" t="str">
            <v>SUNDRY DEBTORS</v>
          </cell>
        </row>
        <row r="261">
          <cell r="A261" t="str">
            <v>A401408</v>
          </cell>
          <cell r="B261" t="str">
            <v>Education Cess - Rentals</v>
          </cell>
          <cell r="C261" t="str">
            <v>ASSET</v>
          </cell>
          <cell r="D261" t="str">
            <v>BALANCE SHEET</v>
          </cell>
          <cell r="E261" t="str">
            <v xml:space="preserve"> </v>
          </cell>
          <cell r="F261" t="str">
            <v xml:space="preserve"> </v>
          </cell>
          <cell r="G261" t="str">
            <v>CURRENT ASSETS, LOANS AND ADVANCES</v>
          </cell>
          <cell r="H261" t="str">
            <v>SUNDRY DEBTORS</v>
          </cell>
          <cell r="I261" t="str">
            <v>SUNDRY DEBTORS</v>
          </cell>
        </row>
        <row r="262">
          <cell r="A262" t="str">
            <v>A401409</v>
          </cell>
          <cell r="B262" t="str">
            <v>Input Credit-Capital Goods</v>
          </cell>
          <cell r="C262" t="str">
            <v>ASSET</v>
          </cell>
          <cell r="D262" t="str">
            <v>BALANCE SHEET</v>
          </cell>
          <cell r="E262" t="str">
            <v xml:space="preserve"> </v>
          </cell>
          <cell r="F262" t="str">
            <v xml:space="preserve"> </v>
          </cell>
          <cell r="G262" t="str">
            <v>CURRENT ASSETS, LOANS AND ADVANCES</v>
          </cell>
          <cell r="H262" t="str">
            <v>SUNDRY DEBTORS</v>
          </cell>
          <cell r="I262" t="str">
            <v>SUNDRY DEBTORS</v>
          </cell>
        </row>
        <row r="263">
          <cell r="A263" t="str">
            <v>A401410</v>
          </cell>
          <cell r="B263" t="str">
            <v>Input Service Tax - Rentals</v>
          </cell>
          <cell r="C263" t="str">
            <v>ASSET</v>
          </cell>
          <cell r="D263" t="str">
            <v>BALANCE SHEET</v>
          </cell>
          <cell r="E263" t="str">
            <v xml:space="preserve"> </v>
          </cell>
          <cell r="F263" t="str">
            <v xml:space="preserve"> </v>
          </cell>
          <cell r="G263" t="str">
            <v>CURRENT ASSETS, LOANS AND ADVANCES</v>
          </cell>
          <cell r="H263" t="str">
            <v>SUNDRY DEBTORS</v>
          </cell>
          <cell r="I263" t="str">
            <v>SUNDRY DEBTORS</v>
          </cell>
        </row>
        <row r="264">
          <cell r="A264" t="str">
            <v>A401411</v>
          </cell>
          <cell r="B264" t="str">
            <v>Secondary &amp; Higher Educatin Cess-Rentals</v>
          </cell>
          <cell r="C264" t="str">
            <v>ASSET</v>
          </cell>
          <cell r="D264" t="str">
            <v>BALANCE SHEET</v>
          </cell>
          <cell r="E264" t="str">
            <v xml:space="preserve"> </v>
          </cell>
          <cell r="F264" t="str">
            <v xml:space="preserve"> </v>
          </cell>
          <cell r="G264" t="str">
            <v>CURRENT ASSETS, LOANS AND ADVANCES</v>
          </cell>
          <cell r="H264" t="str">
            <v>SUNDRY DEBTORS</v>
          </cell>
          <cell r="I264" t="str">
            <v>SUNDRY DEBTORS</v>
          </cell>
        </row>
        <row r="265">
          <cell r="A265" t="str">
            <v>A401501</v>
          </cell>
          <cell r="B265" t="str">
            <v>Retention Money With Customer</v>
          </cell>
          <cell r="C265" t="str">
            <v>ASSET</v>
          </cell>
          <cell r="D265" t="str">
            <v>BALANCE SHEET</v>
          </cell>
          <cell r="E265" t="str">
            <v xml:space="preserve"> </v>
          </cell>
          <cell r="F265" t="str">
            <v xml:space="preserve"> </v>
          </cell>
          <cell r="G265" t="str">
            <v>CURRENT ASSETS, LOANS AND ADVANCES</v>
          </cell>
          <cell r="H265" t="str">
            <v>SUNDRY DEBTORS</v>
          </cell>
          <cell r="I265" t="str">
            <v>SUNDRY DEBTORS</v>
          </cell>
        </row>
        <row r="266">
          <cell r="A266" t="str">
            <v>A467823</v>
          </cell>
          <cell r="B266" t="str">
            <v>stock sit</v>
          </cell>
          <cell r="C266" t="str">
            <v>ASSET</v>
          </cell>
          <cell r="D266" t="str">
            <v>BALANCE SHEET</v>
          </cell>
          <cell r="E266" t="str">
            <v xml:space="preserve"> </v>
          </cell>
          <cell r="F266" t="str">
            <v>STOCK TRANSFER SIT</v>
          </cell>
          <cell r="G266" t="str">
            <v>CURRENT ASSETS, LOANS AND ADVANCES</v>
          </cell>
          <cell r="H266" t="str">
            <v>OTHER CURRENT ASSETS</v>
          </cell>
          <cell r="I266" t="str">
            <v>OTHER CURRENT ASSETS</v>
          </cell>
        </row>
        <row r="267">
          <cell r="A267" t="str">
            <v>A501001-000</v>
          </cell>
          <cell r="B267" t="str">
            <v>Loans (Gr Co)</v>
          </cell>
          <cell r="C267" t="str">
            <v>ASSET</v>
          </cell>
          <cell r="D267" t="str">
            <v>BALANCE SHEET</v>
          </cell>
          <cell r="E267" t="str">
            <v xml:space="preserve"> </v>
          </cell>
          <cell r="F267" t="str">
            <v xml:space="preserve"> </v>
          </cell>
          <cell r="G267" t="str">
            <v>CURRENT ASSETS, LOANS AND ADVANCES</v>
          </cell>
          <cell r="H267" t="str">
            <v>LOANS AND ADVANCES</v>
          </cell>
          <cell r="I267" t="str">
            <v>LOANS</v>
          </cell>
        </row>
        <row r="268">
          <cell r="A268" t="str">
            <v>A501001-010</v>
          </cell>
          <cell r="B268" t="str">
            <v>Loans (Gr Co)-DLF Ltd Cnstr</v>
          </cell>
          <cell r="C268" t="str">
            <v>ASSET</v>
          </cell>
          <cell r="D268" t="str">
            <v>BALANCE SHEET</v>
          </cell>
          <cell r="E268" t="str">
            <v xml:space="preserve"> </v>
          </cell>
          <cell r="F268" t="str">
            <v xml:space="preserve"> </v>
          </cell>
          <cell r="G268" t="str">
            <v>CURRENT ASSETS, LOANS AND ADVANCES</v>
          </cell>
          <cell r="H268" t="str">
            <v>LOANS AND ADVANCES</v>
          </cell>
          <cell r="I268" t="str">
            <v>LOANS</v>
          </cell>
        </row>
        <row r="269">
          <cell r="A269" t="str">
            <v>A501001-020</v>
          </cell>
          <cell r="B269" t="str">
            <v>Loans (Gr Co)- DEDL</v>
          </cell>
          <cell r="C269" t="str">
            <v>ASSET</v>
          </cell>
          <cell r="D269" t="str">
            <v>BALANCE SHEET</v>
          </cell>
          <cell r="E269" t="str">
            <v xml:space="preserve"> </v>
          </cell>
          <cell r="F269" t="str">
            <v xml:space="preserve"> </v>
          </cell>
          <cell r="G269" t="str">
            <v>CURRENT ASSETS, LOANS AND ADVANCES</v>
          </cell>
          <cell r="H269" t="str">
            <v>LOANS AND ADVANCES</v>
          </cell>
          <cell r="I269" t="str">
            <v>LOANS</v>
          </cell>
        </row>
        <row r="270">
          <cell r="A270" t="str">
            <v>A501001-076</v>
          </cell>
          <cell r="B270" t="str">
            <v>Loans (Gr Co)- Dlf Info City(Kolkata)</v>
          </cell>
          <cell r="C270" t="str">
            <v>ASSET</v>
          </cell>
          <cell r="D270" t="str">
            <v>BALANCE SHEET</v>
          </cell>
          <cell r="E270" t="str">
            <v xml:space="preserve"> </v>
          </cell>
          <cell r="F270" t="str">
            <v xml:space="preserve"> </v>
          </cell>
          <cell r="G270" t="str">
            <v>CURRENT ASSETS, LOANS AND ADVANCES</v>
          </cell>
          <cell r="H270" t="str">
            <v>LOANS AND ADVANCES</v>
          </cell>
          <cell r="I270" t="str">
            <v>LOANS</v>
          </cell>
        </row>
        <row r="271">
          <cell r="A271" t="str">
            <v>A501001-101</v>
          </cell>
          <cell r="B271" t="str">
            <v>Loans (Gr Co)-DLF Ltd</v>
          </cell>
          <cell r="C271" t="str">
            <v>ASSET</v>
          </cell>
          <cell r="D271" t="str">
            <v>BALANCE SHEET</v>
          </cell>
          <cell r="E271" t="str">
            <v xml:space="preserve"> </v>
          </cell>
          <cell r="F271" t="str">
            <v xml:space="preserve"> </v>
          </cell>
          <cell r="G271" t="str">
            <v>CURRENT ASSETS, LOANS AND ADVANCES</v>
          </cell>
          <cell r="H271" t="str">
            <v>LOANS AND ADVANCES</v>
          </cell>
          <cell r="I271" t="str">
            <v>LOANS</v>
          </cell>
        </row>
        <row r="272">
          <cell r="A272" t="str">
            <v>A501001-274</v>
          </cell>
          <cell r="B272" t="str">
            <v>Loans (Gr Co)-DRDL</v>
          </cell>
          <cell r="C272" t="str">
            <v>ASSET</v>
          </cell>
          <cell r="D272" t="str">
            <v>BALANCE SHEET</v>
          </cell>
          <cell r="E272" t="str">
            <v xml:space="preserve"> </v>
          </cell>
          <cell r="F272" t="str">
            <v xml:space="preserve"> </v>
          </cell>
          <cell r="G272" t="str">
            <v>CURRENT ASSETS, LOANS AND ADVANCES</v>
          </cell>
          <cell r="H272" t="str">
            <v>LOANS AND ADVANCES</v>
          </cell>
          <cell r="I272" t="str">
            <v>LOANS</v>
          </cell>
        </row>
        <row r="273">
          <cell r="A273" t="str">
            <v>A501001-278</v>
          </cell>
          <cell r="B273" t="str">
            <v>Loans (Gr Co)-DHDL</v>
          </cell>
          <cell r="C273" t="str">
            <v>ASSET</v>
          </cell>
          <cell r="D273" t="str">
            <v>BALANCE SHEET</v>
          </cell>
          <cell r="E273" t="str">
            <v xml:space="preserve"> </v>
          </cell>
          <cell r="F273" t="str">
            <v xml:space="preserve"> </v>
          </cell>
          <cell r="G273" t="str">
            <v>CURRENT ASSETS, LOANS AND ADVANCES</v>
          </cell>
          <cell r="H273" t="str">
            <v>LOANS AND ADVANCES</v>
          </cell>
          <cell r="I273" t="str">
            <v>LOANS</v>
          </cell>
        </row>
        <row r="274">
          <cell r="A274" t="str">
            <v>A501001-279</v>
          </cell>
          <cell r="B274" t="str">
            <v>Loans (Gr Co)-DCDL</v>
          </cell>
          <cell r="C274" t="str">
            <v>ASSET</v>
          </cell>
          <cell r="D274" t="str">
            <v>BALANCE SHEET</v>
          </cell>
          <cell r="E274" t="str">
            <v xml:space="preserve"> </v>
          </cell>
          <cell r="F274" t="str">
            <v xml:space="preserve"> </v>
          </cell>
          <cell r="G274" t="str">
            <v>CURRENT ASSETS, LOANS AND ADVANCES</v>
          </cell>
          <cell r="H274" t="str">
            <v>LOANS AND ADVANCES</v>
          </cell>
          <cell r="I274" t="str">
            <v>LOANS</v>
          </cell>
        </row>
        <row r="275">
          <cell r="A275" t="str">
            <v>A501001-280</v>
          </cell>
          <cell r="B275" t="str">
            <v>Loans (Gr Co)-Cee Pee Maint Srv L</v>
          </cell>
          <cell r="C275" t="str">
            <v>ASSET</v>
          </cell>
          <cell r="D275" t="str">
            <v>BALANCE SHEET</v>
          </cell>
          <cell r="E275" t="str">
            <v xml:space="preserve"> </v>
          </cell>
          <cell r="F275" t="str">
            <v xml:space="preserve"> </v>
          </cell>
          <cell r="G275" t="str">
            <v>CURRENT ASSETS, LOANS AND ADVANCES</v>
          </cell>
          <cell r="H275" t="str">
            <v>LOANS AND ADVANCES</v>
          </cell>
          <cell r="I275" t="str">
            <v>LOANS</v>
          </cell>
        </row>
        <row r="276">
          <cell r="A276" t="str">
            <v>A501001-282</v>
          </cell>
          <cell r="B276" t="str">
            <v>Loans (Gr Co)-Silver Oaks Prop Mgt Srv P</v>
          </cell>
          <cell r="C276" t="str">
            <v>ASSET</v>
          </cell>
          <cell r="D276" t="str">
            <v>BALANCE SHEET</v>
          </cell>
          <cell r="E276" t="str">
            <v xml:space="preserve"> </v>
          </cell>
          <cell r="F276" t="str">
            <v xml:space="preserve"> </v>
          </cell>
          <cell r="G276" t="str">
            <v>CURRENT ASSETS, LOANS AND ADVANCES</v>
          </cell>
          <cell r="H276" t="str">
            <v>LOANS AND ADVANCES</v>
          </cell>
          <cell r="I276" t="str">
            <v>LOANS</v>
          </cell>
        </row>
        <row r="277">
          <cell r="A277" t="str">
            <v>A501001-289</v>
          </cell>
          <cell r="B277" t="str">
            <v>Loans (Gr Co)-Atria Partners</v>
          </cell>
          <cell r="C277" t="str">
            <v>ASSET</v>
          </cell>
          <cell r="D277" t="str">
            <v>BALANCE SHEET</v>
          </cell>
          <cell r="E277" t="str">
            <v xml:space="preserve"> </v>
          </cell>
          <cell r="F277" t="str">
            <v xml:space="preserve"> </v>
          </cell>
          <cell r="G277" t="str">
            <v>CURRENT ASSETS, LOANS AND ADVANCES</v>
          </cell>
          <cell r="H277" t="str">
            <v>LOANS AND ADVANCES</v>
          </cell>
          <cell r="I277" t="str">
            <v>LOANS</v>
          </cell>
        </row>
        <row r="278">
          <cell r="A278" t="str">
            <v>A501001-291</v>
          </cell>
          <cell r="B278" t="str">
            <v>Loans (Gr Co)-Renkon Partners</v>
          </cell>
          <cell r="C278" t="str">
            <v>ASSET</v>
          </cell>
          <cell r="D278" t="str">
            <v>BALANCE SHEET</v>
          </cell>
          <cell r="E278" t="str">
            <v xml:space="preserve"> </v>
          </cell>
          <cell r="F278" t="str">
            <v xml:space="preserve"> </v>
          </cell>
          <cell r="G278" t="str">
            <v>CURRENT ASSETS, LOANS AND ADVANCES</v>
          </cell>
          <cell r="H278" t="str">
            <v>LOANS AND ADVANCES</v>
          </cell>
          <cell r="I278" t="str">
            <v>LOANS</v>
          </cell>
        </row>
        <row r="279">
          <cell r="A279" t="str">
            <v>A501001-292</v>
          </cell>
          <cell r="B279" t="str">
            <v>Loans (Gr Co)-Plaza Partners</v>
          </cell>
          <cell r="C279" t="str">
            <v>ASSET</v>
          </cell>
          <cell r="D279" t="str">
            <v>BALANCE SHEET</v>
          </cell>
          <cell r="E279" t="str">
            <v xml:space="preserve"> </v>
          </cell>
          <cell r="F279" t="str">
            <v xml:space="preserve"> </v>
          </cell>
          <cell r="G279" t="str">
            <v>CURRENT ASSETS, LOANS AND ADVANCES</v>
          </cell>
          <cell r="H279" t="str">
            <v>LOANS AND ADVANCES</v>
          </cell>
          <cell r="I279" t="str">
            <v>LOANS</v>
          </cell>
        </row>
        <row r="280">
          <cell r="A280" t="str">
            <v>A501001-299</v>
          </cell>
          <cell r="B280" t="str">
            <v>Loans (Gr Co)- DLF Cyber City Dev L</v>
          </cell>
          <cell r="C280" t="str">
            <v>ASSET</v>
          </cell>
          <cell r="D280" t="str">
            <v>BALANCE SHEET</v>
          </cell>
          <cell r="E280" t="str">
            <v xml:space="preserve"> </v>
          </cell>
          <cell r="F280" t="str">
            <v xml:space="preserve"> </v>
          </cell>
          <cell r="G280" t="str">
            <v>CURRENT ASSETS, LOANS AND ADVANCES</v>
          </cell>
          <cell r="H280" t="str">
            <v>LOANS AND ADVANCES</v>
          </cell>
          <cell r="I280" t="str">
            <v>LOANS</v>
          </cell>
        </row>
        <row r="281">
          <cell r="A281" t="str">
            <v>A501001-305</v>
          </cell>
          <cell r="B281" t="str">
            <v>Loans (Gr Co)-Prompt Real Estate P L</v>
          </cell>
          <cell r="C281" t="str">
            <v>ASSET</v>
          </cell>
          <cell r="D281" t="str">
            <v>BALANCE SHEET</v>
          </cell>
          <cell r="E281" t="str">
            <v xml:space="preserve"> </v>
          </cell>
          <cell r="F281" t="str">
            <v xml:space="preserve"> </v>
          </cell>
          <cell r="G281" t="str">
            <v>CURRENT ASSETS, LOANS AND ADVANCES</v>
          </cell>
          <cell r="H281" t="str">
            <v>LOANS AND ADVANCES</v>
          </cell>
          <cell r="I281" t="str">
            <v>LOANS</v>
          </cell>
        </row>
        <row r="282">
          <cell r="A282" t="str">
            <v>A501001-321</v>
          </cell>
          <cell r="B282" t="str">
            <v>Loans (Gr Co)- Passion Buil &amp; Dev P Ltd</v>
          </cell>
          <cell r="C282" t="str">
            <v>ASSET</v>
          </cell>
          <cell r="D282" t="str">
            <v>BALANCE SHEET</v>
          </cell>
          <cell r="E282" t="str">
            <v xml:space="preserve"> </v>
          </cell>
          <cell r="F282" t="str">
            <v xml:space="preserve"> </v>
          </cell>
          <cell r="G282" t="str">
            <v>CURRENT ASSETS, LOANS AND ADVANCES</v>
          </cell>
          <cell r="H282" t="str">
            <v>LOANS AND ADVANCES</v>
          </cell>
          <cell r="I282" t="str">
            <v>LOANS</v>
          </cell>
        </row>
        <row r="283">
          <cell r="A283" t="str">
            <v>A501001-325</v>
          </cell>
          <cell r="B283" t="str">
            <v>Loans (Gr Co)-Edward Keventer</v>
          </cell>
          <cell r="C283" t="str">
            <v>ASSET</v>
          </cell>
          <cell r="D283" t="str">
            <v>BALANCE SHEET</v>
          </cell>
          <cell r="E283" t="str">
            <v xml:space="preserve"> </v>
          </cell>
          <cell r="F283" t="str">
            <v xml:space="preserve"> </v>
          </cell>
          <cell r="G283" t="str">
            <v>CURRENT ASSETS, LOANS AND ADVANCES</v>
          </cell>
          <cell r="H283" t="str">
            <v>LOANS AND ADVANCES</v>
          </cell>
          <cell r="I283" t="str">
            <v>LOANS</v>
          </cell>
        </row>
        <row r="284">
          <cell r="A284" t="str">
            <v>A501001-419</v>
          </cell>
          <cell r="B284" t="str">
            <v>Loans (Gr Co)-Kenneth Buil &amp; Dev</v>
          </cell>
          <cell r="C284" t="str">
            <v>ASSET</v>
          </cell>
          <cell r="D284" t="str">
            <v>BALANCE SHEET</v>
          </cell>
          <cell r="E284" t="str">
            <v xml:space="preserve"> </v>
          </cell>
          <cell r="F284" t="str">
            <v xml:space="preserve"> </v>
          </cell>
          <cell r="G284" t="str">
            <v>CURRENT ASSETS, LOANS AND ADVANCES</v>
          </cell>
          <cell r="H284" t="str">
            <v>LOANS AND ADVANCES</v>
          </cell>
          <cell r="I284" t="str">
            <v>LOANS</v>
          </cell>
        </row>
        <row r="285">
          <cell r="A285" t="str">
            <v>A501001-428</v>
          </cell>
          <cell r="B285" t="str">
            <v>Loans (Gr Co)- DLF Assets Pvt L</v>
          </cell>
          <cell r="C285" t="str">
            <v>ASSET</v>
          </cell>
          <cell r="D285" t="str">
            <v>BALANCE SHEET</v>
          </cell>
          <cell r="E285" t="str">
            <v xml:space="preserve"> </v>
          </cell>
          <cell r="F285" t="str">
            <v xml:space="preserve"> </v>
          </cell>
          <cell r="G285" t="str">
            <v>CURRENT ASSETS, LOANS AND ADVANCES</v>
          </cell>
          <cell r="H285" t="str">
            <v>LOANS AND ADVANCES</v>
          </cell>
          <cell r="I285" t="str">
            <v>LOANS</v>
          </cell>
        </row>
        <row r="286">
          <cell r="A286" t="str">
            <v>A501001-516</v>
          </cell>
          <cell r="B286" t="str">
            <v>Loans (Gr Co)-Pee Tee Maint Srv L</v>
          </cell>
          <cell r="C286" t="str">
            <v>ASSET</v>
          </cell>
          <cell r="D286" t="str">
            <v>BALANCE SHEET</v>
          </cell>
          <cell r="E286" t="str">
            <v xml:space="preserve"> </v>
          </cell>
          <cell r="F286" t="str">
            <v xml:space="preserve"> </v>
          </cell>
          <cell r="G286" t="str">
            <v>CURRENT ASSETS, LOANS AND ADVANCES</v>
          </cell>
          <cell r="H286" t="str">
            <v>LOANS AND ADVANCES</v>
          </cell>
          <cell r="I286" t="str">
            <v>LOANS</v>
          </cell>
        </row>
        <row r="287">
          <cell r="A287" t="str">
            <v>A501001-525</v>
          </cell>
          <cell r="B287" t="str">
            <v>Loans (Gr Co)-Digital Talkies Pvt L</v>
          </cell>
          <cell r="C287" t="str">
            <v>ASSET</v>
          </cell>
          <cell r="D287" t="str">
            <v>BALANCE SHEET</v>
          </cell>
          <cell r="E287" t="str">
            <v xml:space="preserve"> </v>
          </cell>
          <cell r="F287" t="str">
            <v xml:space="preserve"> </v>
          </cell>
          <cell r="G287" t="str">
            <v>CURRENT ASSETS, LOANS AND ADVANCES</v>
          </cell>
          <cell r="H287" t="str">
            <v>LOANS AND ADVANCES</v>
          </cell>
          <cell r="I287" t="str">
            <v>LOANS</v>
          </cell>
        </row>
        <row r="288">
          <cell r="A288" t="str">
            <v>A501001-526</v>
          </cell>
          <cell r="B288" t="str">
            <v>Loans (Gr Co)-DT Cinemas Pvt L</v>
          </cell>
          <cell r="C288" t="str">
            <v>ASSET</v>
          </cell>
          <cell r="D288" t="str">
            <v>BALANCE SHEET</v>
          </cell>
          <cell r="E288" t="str">
            <v xml:space="preserve"> </v>
          </cell>
          <cell r="F288" t="str">
            <v xml:space="preserve"> </v>
          </cell>
          <cell r="G288" t="str">
            <v>CURRENT ASSETS, LOANS AND ADVANCES</v>
          </cell>
          <cell r="H288" t="str">
            <v>LOANS AND ADVANCES</v>
          </cell>
          <cell r="I288" t="str">
            <v>LOANS</v>
          </cell>
        </row>
        <row r="289">
          <cell r="A289" t="str">
            <v>A501001-532</v>
          </cell>
          <cell r="B289" t="str">
            <v>Loans (Gr Co)-Kenneth B&amp;D Cnstr Div</v>
          </cell>
          <cell r="C289" t="str">
            <v>ASSET</v>
          </cell>
          <cell r="D289" t="str">
            <v>BALANCE SHEET</v>
          </cell>
          <cell r="E289" t="str">
            <v xml:space="preserve"> </v>
          </cell>
          <cell r="F289" t="str">
            <v xml:space="preserve"> </v>
          </cell>
          <cell r="G289" t="str">
            <v>CURRENT ASSETS, LOANS AND ADVANCES</v>
          </cell>
          <cell r="H289" t="str">
            <v>LOANS AND ADVANCES</v>
          </cell>
          <cell r="I289" t="str">
            <v>LOANS</v>
          </cell>
        </row>
        <row r="290">
          <cell r="A290" t="str">
            <v>A501001-533</v>
          </cell>
          <cell r="B290" t="str">
            <v>Loans (Gr Co)-Nilgiri Power Div</v>
          </cell>
          <cell r="C290" t="str">
            <v>ASSET</v>
          </cell>
          <cell r="D290" t="str">
            <v>BALANCE SHEET</v>
          </cell>
          <cell r="E290" t="str">
            <v xml:space="preserve"> </v>
          </cell>
          <cell r="F290" t="str">
            <v xml:space="preserve"> </v>
          </cell>
          <cell r="G290" t="str">
            <v>CURRENT ASSETS, LOANS AND ADVANCES</v>
          </cell>
          <cell r="H290" t="str">
            <v>LOANS AND ADVANCES</v>
          </cell>
          <cell r="I290" t="str">
            <v>LOANS</v>
          </cell>
        </row>
        <row r="291">
          <cell r="A291" t="str">
            <v>A501001-543</v>
          </cell>
          <cell r="B291" t="str">
            <v>Loans (Gr Co)-Turan Infratech Pvt Ltd</v>
          </cell>
          <cell r="C291" t="str">
            <v>ASSET</v>
          </cell>
          <cell r="D291" t="str">
            <v>BALANCE SHEET</v>
          </cell>
          <cell r="E291" t="str">
            <v xml:space="preserve"> </v>
          </cell>
          <cell r="F291" t="str">
            <v xml:space="preserve"> </v>
          </cell>
          <cell r="G291" t="str">
            <v>CURRENT ASSETS, LOANS AND ADVANCES</v>
          </cell>
          <cell r="H291" t="str">
            <v>LOANS AND ADVANCES</v>
          </cell>
          <cell r="I291" t="str">
            <v>LOANS</v>
          </cell>
        </row>
        <row r="292">
          <cell r="A292" t="str">
            <v>A501001-544</v>
          </cell>
          <cell r="B292" t="str">
            <v>Loans (Gr Co)-Thalia Infratech Pvt Ltd</v>
          </cell>
          <cell r="C292" t="str">
            <v>ASSET</v>
          </cell>
          <cell r="D292" t="str">
            <v>BALANCE SHEET</v>
          </cell>
          <cell r="E292" t="str">
            <v xml:space="preserve"> </v>
          </cell>
          <cell r="F292" t="str">
            <v xml:space="preserve"> </v>
          </cell>
          <cell r="G292" t="str">
            <v>CURRENT ASSETS, LOANS AND ADVANCES</v>
          </cell>
          <cell r="H292" t="str">
            <v>LOANS AND ADVANCES</v>
          </cell>
          <cell r="I292" t="str">
            <v>LOANS</v>
          </cell>
        </row>
        <row r="293">
          <cell r="A293" t="str">
            <v>A501001-707</v>
          </cell>
          <cell r="B293" t="str">
            <v>Loans - DHRL</v>
          </cell>
          <cell r="C293" t="str">
            <v>ASSET</v>
          </cell>
          <cell r="D293" t="str">
            <v>BALANCE SHEET</v>
          </cell>
          <cell r="E293" t="str">
            <v xml:space="preserve"> </v>
          </cell>
          <cell r="F293" t="str">
            <v xml:space="preserve"> </v>
          </cell>
          <cell r="G293" t="str">
            <v>CURRENT ASSETS, LOANS AND ADVANCES</v>
          </cell>
          <cell r="H293" t="str">
            <v>LOANS AND ADVANCES</v>
          </cell>
          <cell r="I293" t="str">
            <v>LOANS</v>
          </cell>
        </row>
        <row r="294">
          <cell r="A294" t="str">
            <v>A501101-001</v>
          </cell>
          <cell r="B294" t="str">
            <v>Adv Agst Jv Agreement- Mangal Shrusti</v>
          </cell>
          <cell r="C294" t="str">
            <v>ASSET</v>
          </cell>
          <cell r="D294" t="str">
            <v>BALANCE SHEET</v>
          </cell>
          <cell r="E294" t="str">
            <v xml:space="preserve"> </v>
          </cell>
          <cell r="F294" t="str">
            <v xml:space="preserve"> </v>
          </cell>
          <cell r="G294" t="str">
            <v>CURRENT ASSETS, LOANS AND ADVANCES</v>
          </cell>
          <cell r="H294" t="str">
            <v>LOANS AND ADVANCES</v>
          </cell>
          <cell r="I294" t="str">
            <v>OTHER LOANS</v>
          </cell>
        </row>
        <row r="295">
          <cell r="A295" t="str">
            <v>A501101-002</v>
          </cell>
          <cell r="B295" t="str">
            <v>Adv Agst Jv Agreement- Aakruti</v>
          </cell>
          <cell r="C295" t="str">
            <v>ASSET</v>
          </cell>
          <cell r="D295" t="str">
            <v>BALANCE SHEET</v>
          </cell>
          <cell r="E295" t="str">
            <v xml:space="preserve"> </v>
          </cell>
          <cell r="F295" t="str">
            <v xml:space="preserve"> </v>
          </cell>
          <cell r="G295" t="str">
            <v>CURRENT ASSETS, LOANS AND ADVANCES</v>
          </cell>
          <cell r="H295" t="str">
            <v>LOANS AND ADVANCES</v>
          </cell>
          <cell r="I295" t="str">
            <v>OTHER LOANS</v>
          </cell>
        </row>
        <row r="296">
          <cell r="A296" t="str">
            <v>A501101-003</v>
          </cell>
          <cell r="B296" t="str">
            <v>Adv Agst Jv Agreement- Hilton Hotel</v>
          </cell>
          <cell r="C296" t="str">
            <v>ASSET</v>
          </cell>
          <cell r="D296" t="str">
            <v>BALANCE SHEET</v>
          </cell>
          <cell r="E296" t="str">
            <v xml:space="preserve"> </v>
          </cell>
          <cell r="F296" t="str">
            <v xml:space="preserve"> </v>
          </cell>
          <cell r="G296" t="str">
            <v>CURRENT ASSETS, LOANS AND ADVANCES</v>
          </cell>
          <cell r="H296" t="str">
            <v>LOANS AND ADVANCES</v>
          </cell>
          <cell r="I296" t="str">
            <v>OTHER LOANS</v>
          </cell>
        </row>
        <row r="297">
          <cell r="A297" t="str">
            <v>A501201</v>
          </cell>
          <cell r="B297" t="str">
            <v>Staff Loan- Short term Loan</v>
          </cell>
          <cell r="C297" t="str">
            <v>ASSET</v>
          </cell>
          <cell r="D297" t="str">
            <v>BALANCE SHEET</v>
          </cell>
          <cell r="E297" t="str">
            <v>SUPPLIER PREPAYMENT A/C</v>
          </cell>
          <cell r="F297" t="str">
            <v xml:space="preserve"> </v>
          </cell>
          <cell r="G297" t="str">
            <v>CURRENT ASSETS, LOANS AND ADVANCES</v>
          </cell>
          <cell r="H297" t="str">
            <v>LOANS AND ADVANCES</v>
          </cell>
          <cell r="I297" t="str">
            <v>STAFF LOAN</v>
          </cell>
        </row>
        <row r="298">
          <cell r="A298" t="str">
            <v>A501202</v>
          </cell>
          <cell r="B298" t="str">
            <v>Staff Loan- Vehicle Loan</v>
          </cell>
          <cell r="C298" t="str">
            <v>ASSET</v>
          </cell>
          <cell r="D298" t="str">
            <v>BALANCE SHEET</v>
          </cell>
          <cell r="E298" t="str">
            <v>SUPPLIER PREPAYMENT A/C</v>
          </cell>
          <cell r="F298" t="str">
            <v xml:space="preserve"> </v>
          </cell>
          <cell r="G298" t="str">
            <v>CURRENT ASSETS, LOANS AND ADVANCES</v>
          </cell>
          <cell r="H298" t="str">
            <v>LOANS AND ADVANCES</v>
          </cell>
          <cell r="I298" t="str">
            <v>STAFF LOAN</v>
          </cell>
        </row>
        <row r="299">
          <cell r="A299" t="str">
            <v>A501203</v>
          </cell>
          <cell r="B299" t="str">
            <v>Staff Loan- PF Loan Account</v>
          </cell>
          <cell r="C299" t="str">
            <v>ASSET</v>
          </cell>
          <cell r="D299" t="str">
            <v>BALANCE SHEET</v>
          </cell>
          <cell r="E299" t="str">
            <v>SUPPLIER PREPAYMENT A/C</v>
          </cell>
          <cell r="F299" t="str">
            <v xml:space="preserve"> </v>
          </cell>
          <cell r="G299" t="str">
            <v>CURRENT ASSETS, LOANS AND ADVANCES</v>
          </cell>
          <cell r="H299" t="str">
            <v>LOANS AND ADVANCES</v>
          </cell>
          <cell r="I299" t="str">
            <v>STAFF LOAN</v>
          </cell>
        </row>
        <row r="300">
          <cell r="A300" t="str">
            <v>A501204</v>
          </cell>
          <cell r="B300" t="str">
            <v>Staff Loan- House</v>
          </cell>
          <cell r="C300" t="str">
            <v>ASSET</v>
          </cell>
          <cell r="D300" t="str">
            <v>BALANCE SHEET</v>
          </cell>
          <cell r="E300" t="str">
            <v xml:space="preserve"> </v>
          </cell>
          <cell r="F300" t="str">
            <v xml:space="preserve"> </v>
          </cell>
          <cell r="G300" t="str">
            <v>CURRENT ASSETS, LOANS AND ADVANCES</v>
          </cell>
          <cell r="H300" t="str">
            <v>LOANS AND ADVANCES</v>
          </cell>
          <cell r="I300" t="str">
            <v>STAFF LOAN</v>
          </cell>
        </row>
        <row r="301">
          <cell r="A301" t="str">
            <v>A501205</v>
          </cell>
          <cell r="B301" t="str">
            <v>Staff Loan- Mobile Phone</v>
          </cell>
          <cell r="C301" t="str">
            <v>ASSET</v>
          </cell>
          <cell r="D301" t="str">
            <v>BALANCE SHEET</v>
          </cell>
          <cell r="E301" t="str">
            <v xml:space="preserve"> </v>
          </cell>
          <cell r="F301" t="str">
            <v xml:space="preserve"> </v>
          </cell>
          <cell r="G301" t="str">
            <v>CURRENT ASSETS, LOANS AND ADVANCES</v>
          </cell>
          <cell r="H301" t="str">
            <v>LOANS AND ADVANCES</v>
          </cell>
          <cell r="I301" t="str">
            <v>STAFF LOAN</v>
          </cell>
        </row>
        <row r="302">
          <cell r="A302" t="str">
            <v>A501206</v>
          </cell>
          <cell r="B302" t="str">
            <v>Staff Loan- PF Loan Account</v>
          </cell>
          <cell r="C302" t="str">
            <v>ASSET</v>
          </cell>
          <cell r="D302" t="str">
            <v>BALANCE SHEET</v>
          </cell>
          <cell r="E302" t="str">
            <v xml:space="preserve"> </v>
          </cell>
          <cell r="F302" t="str">
            <v xml:space="preserve"> </v>
          </cell>
          <cell r="G302" t="str">
            <v>CURRENT ASSETS, LOANS AND ADVANCES</v>
          </cell>
          <cell r="H302" t="str">
            <v>LOANS AND ADVANCES</v>
          </cell>
          <cell r="I302" t="str">
            <v>STAFF LOAN</v>
          </cell>
        </row>
        <row r="303">
          <cell r="A303" t="str">
            <v>A501301</v>
          </cell>
          <cell r="B303" t="str">
            <v>Loan (Others)</v>
          </cell>
          <cell r="C303" t="str">
            <v>ASSET</v>
          </cell>
          <cell r="D303" t="str">
            <v>BALANCE SHEET</v>
          </cell>
          <cell r="E303" t="str">
            <v xml:space="preserve"> </v>
          </cell>
          <cell r="F303" t="str">
            <v xml:space="preserve"> </v>
          </cell>
          <cell r="G303" t="str">
            <v>CURRENT ASSETS, LOANS AND ADVANCES</v>
          </cell>
          <cell r="H303" t="str">
            <v>LOANS AND ADVANCES</v>
          </cell>
          <cell r="I303" t="str">
            <v>LOANS</v>
          </cell>
        </row>
        <row r="304">
          <cell r="A304" t="str">
            <v>A501401-000</v>
          </cell>
          <cell r="B304" t="str">
            <v>Loan To Condm.</v>
          </cell>
          <cell r="C304" t="str">
            <v>ASSET</v>
          </cell>
          <cell r="D304" t="str">
            <v>BALANCE SHEET</v>
          </cell>
          <cell r="E304" t="str">
            <v xml:space="preserve"> </v>
          </cell>
          <cell r="F304" t="str">
            <v xml:space="preserve"> </v>
          </cell>
          <cell r="G304" t="str">
            <v>CURRENT ASSETS, LOANS AND ADVANCES</v>
          </cell>
          <cell r="H304" t="str">
            <v>LOANS AND ADVANCES</v>
          </cell>
          <cell r="I304" t="str">
            <v>LOANS</v>
          </cell>
        </row>
        <row r="305">
          <cell r="A305" t="str">
            <v>A501401-001</v>
          </cell>
          <cell r="B305" t="str">
            <v>Loan To Condm.- Ridgewood Estate Cond.</v>
          </cell>
          <cell r="C305" t="str">
            <v>ASSET</v>
          </cell>
          <cell r="D305" t="str">
            <v>BALANCE SHEET</v>
          </cell>
          <cell r="E305" t="str">
            <v xml:space="preserve"> </v>
          </cell>
          <cell r="F305" t="str">
            <v xml:space="preserve"> </v>
          </cell>
          <cell r="G305" t="str">
            <v>CURRENT ASSETS, LOANS AND ADVANCES</v>
          </cell>
          <cell r="H305" t="str">
            <v>LOANS AND ADVANCES</v>
          </cell>
          <cell r="I305" t="str">
            <v>LOANS</v>
          </cell>
        </row>
        <row r="306">
          <cell r="A306" t="str">
            <v>A501401-002</v>
          </cell>
          <cell r="B306" t="str">
            <v>Loan To Condm.- Oakwood Estate Cond.</v>
          </cell>
          <cell r="C306" t="str">
            <v>ASSET</v>
          </cell>
          <cell r="D306" t="str">
            <v>BALANCE SHEET</v>
          </cell>
          <cell r="E306" t="str">
            <v xml:space="preserve"> </v>
          </cell>
          <cell r="F306" t="str">
            <v xml:space="preserve"> </v>
          </cell>
          <cell r="G306" t="str">
            <v>CURRENT ASSETS, LOANS AND ADVANCES</v>
          </cell>
          <cell r="H306" t="str">
            <v>LOANS AND ADVANCES</v>
          </cell>
          <cell r="I306" t="str">
            <v>LOANS</v>
          </cell>
        </row>
        <row r="307">
          <cell r="A307" t="str">
            <v>A501401-003</v>
          </cell>
          <cell r="B307" t="str">
            <v>Loan To Condm.- Silver Oaks Cond.</v>
          </cell>
          <cell r="C307" t="str">
            <v>ASSET</v>
          </cell>
          <cell r="D307" t="str">
            <v>BALANCE SHEET</v>
          </cell>
          <cell r="E307" t="str">
            <v xml:space="preserve"> </v>
          </cell>
          <cell r="F307" t="str">
            <v xml:space="preserve"> </v>
          </cell>
          <cell r="G307" t="str">
            <v>CURRENT ASSETS, LOANS AND ADVANCES</v>
          </cell>
          <cell r="H307" t="str">
            <v>LOANS AND ADVANCES</v>
          </cell>
          <cell r="I307" t="str">
            <v>LOANS</v>
          </cell>
        </row>
        <row r="308">
          <cell r="A308" t="str">
            <v>A501401-004</v>
          </cell>
          <cell r="B308" t="str">
            <v>Loan To Condm.- Wellington Estate Cond.</v>
          </cell>
          <cell r="C308" t="str">
            <v>ASSET</v>
          </cell>
          <cell r="D308" t="str">
            <v>BALANCE SHEET</v>
          </cell>
          <cell r="E308" t="str">
            <v xml:space="preserve"> </v>
          </cell>
          <cell r="F308" t="str">
            <v xml:space="preserve"> </v>
          </cell>
          <cell r="G308" t="str">
            <v>CURRENT ASSETS, LOANS AND ADVANCES</v>
          </cell>
          <cell r="H308" t="str">
            <v>LOANS AND ADVANCES</v>
          </cell>
          <cell r="I308" t="str">
            <v>LOANS</v>
          </cell>
        </row>
        <row r="309">
          <cell r="A309" t="str">
            <v>A501401-005</v>
          </cell>
          <cell r="B309" t="str">
            <v>Loan To Condm.- Princeton Estate Cond.</v>
          </cell>
          <cell r="C309" t="str">
            <v>ASSET</v>
          </cell>
          <cell r="D309" t="str">
            <v>BALANCE SHEET</v>
          </cell>
          <cell r="E309" t="str">
            <v xml:space="preserve"> </v>
          </cell>
          <cell r="F309" t="str">
            <v xml:space="preserve"> </v>
          </cell>
          <cell r="G309" t="str">
            <v>CURRENT ASSETS, LOANS AND ADVANCES</v>
          </cell>
          <cell r="H309" t="str">
            <v>LOANS AND ADVANCES</v>
          </cell>
          <cell r="I309" t="str">
            <v>LOANS</v>
          </cell>
        </row>
        <row r="310">
          <cell r="A310" t="str">
            <v>A501401-006</v>
          </cell>
          <cell r="B310" t="str">
            <v>Loan To Condm.- Carlton Estate Cond.</v>
          </cell>
          <cell r="C310" t="str">
            <v>ASSET</v>
          </cell>
          <cell r="D310" t="str">
            <v>BALANCE SHEET</v>
          </cell>
          <cell r="E310" t="str">
            <v xml:space="preserve"> </v>
          </cell>
          <cell r="F310" t="str">
            <v xml:space="preserve"> </v>
          </cell>
          <cell r="G310" t="str">
            <v>CURRENT ASSETS, LOANS AND ADVANCES</v>
          </cell>
          <cell r="H310" t="str">
            <v>LOANS AND ADVANCES</v>
          </cell>
          <cell r="I310" t="str">
            <v>LOANS</v>
          </cell>
        </row>
        <row r="311">
          <cell r="A311" t="str">
            <v>A501401-007</v>
          </cell>
          <cell r="B311" t="str">
            <v>Loan To Condm.- Belvedere Park Cond</v>
          </cell>
          <cell r="C311" t="str">
            <v>ASSET</v>
          </cell>
          <cell r="D311" t="str">
            <v>BALANCE SHEET</v>
          </cell>
          <cell r="E311" t="str">
            <v xml:space="preserve"> </v>
          </cell>
          <cell r="F311" t="str">
            <v xml:space="preserve"> </v>
          </cell>
          <cell r="G311" t="str">
            <v>CURRENT ASSETS, LOANS AND ADVANCES</v>
          </cell>
          <cell r="H311" t="str">
            <v>LOANS AND ADVANCES</v>
          </cell>
          <cell r="I311" t="str">
            <v>LOANS</v>
          </cell>
        </row>
        <row r="312">
          <cell r="A312" t="str">
            <v>A501401-008</v>
          </cell>
          <cell r="B312" t="str">
            <v>Loan To Condm.- HTON,WNDSR,RPII COND ASS</v>
          </cell>
          <cell r="C312" t="str">
            <v>ASSET</v>
          </cell>
          <cell r="D312" t="str">
            <v>BALANCE SHEET</v>
          </cell>
          <cell r="E312" t="str">
            <v xml:space="preserve"> </v>
          </cell>
          <cell r="F312" t="str">
            <v xml:space="preserve"> </v>
          </cell>
          <cell r="G312" t="str">
            <v>CURRENT ASSETS, LOANS AND ADVANCES</v>
          </cell>
          <cell r="H312" t="str">
            <v>LOANS AND ADVANCES</v>
          </cell>
          <cell r="I312" t="str">
            <v>LOANS</v>
          </cell>
        </row>
        <row r="313">
          <cell r="A313" t="str">
            <v>A501401-009</v>
          </cell>
          <cell r="B313" t="str">
            <v>Loan To Condm.- RICH.REG.COND. ASS</v>
          </cell>
          <cell r="C313" t="str">
            <v>ASSET</v>
          </cell>
          <cell r="D313" t="str">
            <v>BALANCE SHEET</v>
          </cell>
          <cell r="E313" t="str">
            <v xml:space="preserve"> </v>
          </cell>
          <cell r="F313" t="str">
            <v xml:space="preserve"> </v>
          </cell>
          <cell r="G313" t="str">
            <v>CURRENT ASSETS, LOANS AND ADVANCES</v>
          </cell>
          <cell r="H313" t="str">
            <v>LOANS AND ADVANCES</v>
          </cell>
          <cell r="I313" t="str">
            <v>LOANS</v>
          </cell>
        </row>
        <row r="314">
          <cell r="A314" t="str">
            <v>A501401-010</v>
          </cell>
          <cell r="B314" t="str">
            <v>Loan To Condm.- RICHMOND.REG.COND. ASS</v>
          </cell>
          <cell r="C314" t="str">
            <v>ASSET</v>
          </cell>
          <cell r="D314" t="str">
            <v>BALANCE SHEET</v>
          </cell>
          <cell r="E314" t="str">
            <v xml:space="preserve"> </v>
          </cell>
          <cell r="F314" t="str">
            <v xml:space="preserve"> </v>
          </cell>
          <cell r="G314" t="str">
            <v>CURRENT ASSETS, LOANS AND ADVANCES</v>
          </cell>
          <cell r="H314" t="str">
            <v>LOANS AND ADVANCES</v>
          </cell>
          <cell r="I314" t="str">
            <v>LOANS</v>
          </cell>
        </row>
        <row r="315">
          <cell r="A315" t="str">
            <v>A501401-011</v>
          </cell>
          <cell r="B315" t="str">
            <v>Loan To Condm.- Exclusive Floor</v>
          </cell>
          <cell r="C315" t="str">
            <v>ASSET</v>
          </cell>
          <cell r="D315" t="str">
            <v>BALANCE SHEET</v>
          </cell>
          <cell r="E315" t="str">
            <v xml:space="preserve"> </v>
          </cell>
          <cell r="F315" t="str">
            <v xml:space="preserve"> </v>
          </cell>
          <cell r="G315" t="str">
            <v>CURRENT ASSETS, LOANS AND ADVANCES</v>
          </cell>
          <cell r="H315" t="str">
            <v>LOANS AND ADVANCES</v>
          </cell>
          <cell r="I315" t="str">
            <v>LOANS</v>
          </cell>
        </row>
        <row r="316">
          <cell r="A316" t="str">
            <v>A501401-012</v>
          </cell>
          <cell r="B316" t="str">
            <v>Loan To Condm.- Qutab Plaza</v>
          </cell>
          <cell r="C316" t="str">
            <v>ASSET</v>
          </cell>
          <cell r="D316" t="str">
            <v>BALANCE SHEET</v>
          </cell>
          <cell r="E316" t="str">
            <v xml:space="preserve"> </v>
          </cell>
          <cell r="F316" t="str">
            <v xml:space="preserve"> </v>
          </cell>
          <cell r="G316" t="str">
            <v>CURRENT ASSETS, LOANS AND ADVANCES</v>
          </cell>
          <cell r="H316" t="str">
            <v>LOANS AND ADVANCES</v>
          </cell>
          <cell r="I316" t="str">
            <v>LOANS</v>
          </cell>
        </row>
        <row r="317">
          <cell r="A317" t="str">
            <v>A501401-013</v>
          </cell>
          <cell r="B317" t="str">
            <v>Loan To Condm.- Super Mart I &amp; II</v>
          </cell>
          <cell r="C317" t="str">
            <v>ASSET</v>
          </cell>
          <cell r="D317" t="str">
            <v>BALANCE SHEET</v>
          </cell>
          <cell r="E317" t="str">
            <v xml:space="preserve"> </v>
          </cell>
          <cell r="F317" t="str">
            <v xml:space="preserve"> </v>
          </cell>
          <cell r="G317" t="str">
            <v>CURRENT ASSETS, LOANS AND ADVANCES</v>
          </cell>
          <cell r="H317" t="str">
            <v>LOANS AND ADVANCES</v>
          </cell>
          <cell r="I317" t="str">
            <v>LOANS</v>
          </cell>
        </row>
        <row r="318">
          <cell r="A318" t="str">
            <v>A501401-014</v>
          </cell>
          <cell r="B318" t="str">
            <v>Loan To Condm.- Central Arcade Cond.</v>
          </cell>
          <cell r="C318" t="str">
            <v>ASSET</v>
          </cell>
          <cell r="D318" t="str">
            <v>BALANCE SHEET</v>
          </cell>
          <cell r="E318" t="str">
            <v xml:space="preserve"> </v>
          </cell>
          <cell r="F318" t="str">
            <v xml:space="preserve"> </v>
          </cell>
          <cell r="G318" t="str">
            <v>CURRENT ASSETS, LOANS AND ADVANCES</v>
          </cell>
          <cell r="H318" t="str">
            <v>LOANS AND ADVANCES</v>
          </cell>
          <cell r="I318" t="str">
            <v>LOANS</v>
          </cell>
        </row>
        <row r="319">
          <cell r="A319" t="str">
            <v>A501401-015</v>
          </cell>
          <cell r="B319" t="str">
            <v>Loan To Condm.-Trinity Tower Cond Ass</v>
          </cell>
          <cell r="C319" t="str">
            <v>ASSET</v>
          </cell>
          <cell r="D319" t="str">
            <v>BALANCE SHEET</v>
          </cell>
          <cell r="E319" t="str">
            <v xml:space="preserve"> </v>
          </cell>
          <cell r="F319" t="str">
            <v xml:space="preserve"> </v>
          </cell>
          <cell r="G319" t="str">
            <v>CURRENT ASSETS, LOANS AND ADVANCES</v>
          </cell>
          <cell r="H319" t="str">
            <v>LOANS AND ADVANCES</v>
          </cell>
          <cell r="I319" t="str">
            <v>LOANS</v>
          </cell>
        </row>
        <row r="320">
          <cell r="A320" t="str">
            <v>A501401-016</v>
          </cell>
          <cell r="B320" t="str">
            <v>Loan To Condm.-Westend Heights Cond Ass</v>
          </cell>
          <cell r="C320" t="str">
            <v>ASSET</v>
          </cell>
          <cell r="D320" t="str">
            <v>BALANCE SHEET</v>
          </cell>
          <cell r="E320" t="str">
            <v xml:space="preserve"> </v>
          </cell>
          <cell r="F320" t="str">
            <v xml:space="preserve"> </v>
          </cell>
          <cell r="G320" t="str">
            <v>CURRENT ASSETS, LOANS AND ADVANCES</v>
          </cell>
          <cell r="H320" t="str">
            <v>LOANS AND ADVANCES</v>
          </cell>
          <cell r="I320" t="str">
            <v>LOANS</v>
          </cell>
        </row>
        <row r="321">
          <cell r="A321" t="str">
            <v>A501501</v>
          </cell>
          <cell r="B321" t="str">
            <v>Loan To Trusts</v>
          </cell>
          <cell r="C321" t="str">
            <v>ASSET</v>
          </cell>
          <cell r="D321" t="str">
            <v>BALANCE SHEET</v>
          </cell>
          <cell r="E321" t="str">
            <v xml:space="preserve"> </v>
          </cell>
          <cell r="F321" t="str">
            <v xml:space="preserve"> </v>
          </cell>
          <cell r="G321" t="str">
            <v>CURRENT ASSETS, LOANS AND ADVANCES</v>
          </cell>
          <cell r="H321" t="str">
            <v>LOANS AND ADVANCES</v>
          </cell>
          <cell r="I321" t="str">
            <v>LOANS</v>
          </cell>
        </row>
        <row r="322">
          <cell r="A322" t="str">
            <v>A501502</v>
          </cell>
          <cell r="B322" t="str">
            <v>Loan Lodhi Property Company Ltd</v>
          </cell>
          <cell r="C322" t="str">
            <v>ASSET</v>
          </cell>
          <cell r="D322" t="str">
            <v>BALANCE SHEET</v>
          </cell>
          <cell r="E322" t="str">
            <v xml:space="preserve"> </v>
          </cell>
          <cell r="F322" t="str">
            <v xml:space="preserve"> </v>
          </cell>
          <cell r="G322" t="str">
            <v>CURRENT ASSETS, LOANS AND ADVANCES</v>
          </cell>
          <cell r="H322" t="str">
            <v>LOANS AND ADVANCES</v>
          </cell>
          <cell r="I322" t="str">
            <v>LOANS</v>
          </cell>
        </row>
        <row r="323">
          <cell r="A323" t="str">
            <v>A501601-001</v>
          </cell>
          <cell r="B323" t="str">
            <v>Adv-Ainstey Buil And Cnstr</v>
          </cell>
          <cell r="C323" t="str">
            <v>ASSET</v>
          </cell>
          <cell r="D323" t="str">
            <v>BALANCE SHEET</v>
          </cell>
          <cell r="E323" t="str">
            <v xml:space="preserve"> </v>
          </cell>
          <cell r="F323" t="str">
            <v xml:space="preserve"> </v>
          </cell>
          <cell r="G323" t="str">
            <v>CURRENT ASSETS, LOANS AND ADVANCES</v>
          </cell>
          <cell r="H323" t="str">
            <v>LOANS AND ADVANCES</v>
          </cell>
          <cell r="I323" t="str">
            <v>ADVANCES</v>
          </cell>
        </row>
        <row r="324">
          <cell r="A324" t="str">
            <v>A501601-002</v>
          </cell>
          <cell r="B324" t="str">
            <v>Adv-Adeline Buil And Dev</v>
          </cell>
          <cell r="C324" t="str">
            <v>ASSET</v>
          </cell>
          <cell r="D324" t="str">
            <v>BALANCE SHEET</v>
          </cell>
          <cell r="E324" t="str">
            <v xml:space="preserve"> </v>
          </cell>
          <cell r="F324" t="str">
            <v xml:space="preserve"> </v>
          </cell>
          <cell r="G324" t="str">
            <v>CURRENT ASSETS, LOANS AND ADVANCES</v>
          </cell>
          <cell r="H324" t="str">
            <v>LOANS AND ADVANCES</v>
          </cell>
          <cell r="I324" t="str">
            <v>ADVANCES</v>
          </cell>
        </row>
        <row r="325">
          <cell r="A325" t="str">
            <v>A501601-003</v>
          </cell>
          <cell r="B325" t="str">
            <v>Adv-Armand Buil &amp; Cnstr P L</v>
          </cell>
          <cell r="C325" t="str">
            <v>ASSET</v>
          </cell>
          <cell r="D325" t="str">
            <v>BALANCE SHEET</v>
          </cell>
          <cell r="E325" t="str">
            <v xml:space="preserve"> </v>
          </cell>
          <cell r="F325" t="str">
            <v xml:space="preserve"> </v>
          </cell>
          <cell r="G325" t="str">
            <v>CURRENT ASSETS, LOANS AND ADVANCES</v>
          </cell>
          <cell r="H325" t="str">
            <v>LOANS AND ADVANCES</v>
          </cell>
          <cell r="I325" t="str">
            <v>ADVANCES</v>
          </cell>
        </row>
        <row r="326">
          <cell r="A326" t="str">
            <v>A501601-004</v>
          </cell>
          <cell r="B326" t="str">
            <v>Adv-Babette Real Estate Pvt Ltd</v>
          </cell>
          <cell r="C326" t="str">
            <v>ASSET</v>
          </cell>
          <cell r="D326" t="str">
            <v>BALANCE SHEET</v>
          </cell>
          <cell r="E326" t="str">
            <v xml:space="preserve"> </v>
          </cell>
          <cell r="F326" t="str">
            <v xml:space="preserve"> </v>
          </cell>
          <cell r="G326" t="str">
            <v>CURRENT ASSETS, LOANS AND ADVANCES</v>
          </cell>
          <cell r="H326" t="str">
            <v>LOANS AND ADVANCES</v>
          </cell>
          <cell r="I326" t="str">
            <v>ADVANCES</v>
          </cell>
        </row>
        <row r="327">
          <cell r="A327" t="str">
            <v>A501601-005</v>
          </cell>
          <cell r="B327" t="str">
            <v>Adv-Balint Real Estates P Ltd</v>
          </cell>
          <cell r="C327" t="str">
            <v>ASSET</v>
          </cell>
          <cell r="D327" t="str">
            <v>BALANCE SHEET</v>
          </cell>
          <cell r="E327" t="str">
            <v xml:space="preserve"> </v>
          </cell>
          <cell r="F327" t="str">
            <v xml:space="preserve"> </v>
          </cell>
          <cell r="G327" t="str">
            <v>CURRENT ASSETS, LOANS AND ADVANCES</v>
          </cell>
          <cell r="H327" t="str">
            <v>LOANS AND ADVANCES</v>
          </cell>
          <cell r="I327" t="str">
            <v>ADVANCES</v>
          </cell>
        </row>
        <row r="328">
          <cell r="A328" t="str">
            <v>A501601-006</v>
          </cell>
          <cell r="B328" t="str">
            <v>Adv-Cameo Builders &amp; Constructions P L</v>
          </cell>
          <cell r="C328" t="str">
            <v>ASSET</v>
          </cell>
          <cell r="D328" t="str">
            <v>BALANCE SHEET</v>
          </cell>
          <cell r="E328" t="str">
            <v xml:space="preserve"> </v>
          </cell>
          <cell r="F328" t="str">
            <v xml:space="preserve"> </v>
          </cell>
          <cell r="G328" t="str">
            <v>CURRENT ASSETS, LOANS AND ADVANCES</v>
          </cell>
          <cell r="H328" t="str">
            <v>LOANS AND ADVANCES</v>
          </cell>
          <cell r="I328" t="str">
            <v>ADVANCES</v>
          </cell>
        </row>
        <row r="329">
          <cell r="A329" t="str">
            <v>A501601-007</v>
          </cell>
          <cell r="B329" t="str">
            <v>Adv-Cachet Real Estates P Ltd</v>
          </cell>
          <cell r="C329" t="str">
            <v>ASSET</v>
          </cell>
          <cell r="D329" t="str">
            <v>BALANCE SHEET</v>
          </cell>
          <cell r="E329" t="str">
            <v xml:space="preserve"> </v>
          </cell>
          <cell r="F329" t="str">
            <v xml:space="preserve"> </v>
          </cell>
          <cell r="G329" t="str">
            <v>CURRENT ASSETS, LOANS AND ADVANCES</v>
          </cell>
          <cell r="H329" t="str">
            <v>LOANS AND ADVANCES</v>
          </cell>
          <cell r="I329" t="str">
            <v>ADVANCES</v>
          </cell>
        </row>
        <row r="330">
          <cell r="A330" t="str">
            <v>A501601-008</v>
          </cell>
          <cell r="B330" t="str">
            <v>Adv-Calvine Builders And Const P Ltd</v>
          </cell>
          <cell r="C330" t="str">
            <v>ASSET</v>
          </cell>
          <cell r="D330" t="str">
            <v>BALANCE SHEET</v>
          </cell>
          <cell r="E330" t="str">
            <v xml:space="preserve"> </v>
          </cell>
          <cell r="F330" t="str">
            <v xml:space="preserve"> </v>
          </cell>
          <cell r="G330" t="str">
            <v>CURRENT ASSETS, LOANS AND ADVANCES</v>
          </cell>
          <cell r="H330" t="str">
            <v>LOANS AND ADVANCES</v>
          </cell>
          <cell r="I330" t="str">
            <v>ADVANCES</v>
          </cell>
        </row>
        <row r="331">
          <cell r="A331" t="str">
            <v>A501601-009</v>
          </cell>
          <cell r="B331" t="str">
            <v>Adv-Calista Real Esates P Ltd</v>
          </cell>
          <cell r="C331" t="str">
            <v>ASSET</v>
          </cell>
          <cell r="D331" t="str">
            <v>BALANCE SHEET</v>
          </cell>
          <cell r="E331" t="str">
            <v xml:space="preserve"> </v>
          </cell>
          <cell r="F331" t="str">
            <v xml:space="preserve"> </v>
          </cell>
          <cell r="G331" t="str">
            <v>CURRENT ASSETS, LOANS AND ADVANCES</v>
          </cell>
          <cell r="H331" t="str">
            <v>LOANS AND ADVANCES</v>
          </cell>
          <cell r="I331" t="str">
            <v>ADVANCES</v>
          </cell>
        </row>
        <row r="332">
          <cell r="A332" t="str">
            <v>A501601-010</v>
          </cell>
          <cell r="B332" t="str">
            <v>Adv-Cayenne Builders And Const P Ltd</v>
          </cell>
          <cell r="C332" t="str">
            <v>ASSET</v>
          </cell>
          <cell r="D332" t="str">
            <v>BALANCE SHEET</v>
          </cell>
          <cell r="E332" t="str">
            <v xml:space="preserve"> </v>
          </cell>
          <cell r="F332" t="str">
            <v xml:space="preserve"> </v>
          </cell>
          <cell r="G332" t="str">
            <v>CURRENT ASSETS, LOANS AND ADVANCES</v>
          </cell>
          <cell r="H332" t="str">
            <v>LOANS AND ADVANCES</v>
          </cell>
          <cell r="I332" t="str">
            <v>ADVANCES</v>
          </cell>
        </row>
        <row r="333">
          <cell r="A333" t="str">
            <v>A501601-011</v>
          </cell>
          <cell r="B333" t="str">
            <v>Adv-Candace Builders And Const P Ltd</v>
          </cell>
          <cell r="C333" t="str">
            <v>ASSET</v>
          </cell>
          <cell r="D333" t="str">
            <v>BALANCE SHEET</v>
          </cell>
          <cell r="E333" t="str">
            <v xml:space="preserve"> </v>
          </cell>
          <cell r="F333" t="str">
            <v xml:space="preserve"> </v>
          </cell>
          <cell r="G333" t="str">
            <v>CURRENT ASSETS, LOANS AND ADVANCES</v>
          </cell>
          <cell r="H333" t="str">
            <v>LOANS AND ADVANCES</v>
          </cell>
          <cell r="I333" t="str">
            <v>ADVANCES</v>
          </cell>
        </row>
        <row r="334">
          <cell r="A334" t="str">
            <v>A501601-012</v>
          </cell>
          <cell r="B334" t="str">
            <v>Adv-Chevalier Buil &amp; Cnstr Pvt Ltd</v>
          </cell>
          <cell r="C334" t="str">
            <v>ASSET</v>
          </cell>
          <cell r="D334" t="str">
            <v>BALANCE SHEET</v>
          </cell>
          <cell r="E334" t="str">
            <v xml:space="preserve"> </v>
          </cell>
          <cell r="F334" t="str">
            <v xml:space="preserve"> </v>
          </cell>
          <cell r="G334" t="str">
            <v>CURRENT ASSETS, LOANS AND ADVANCES</v>
          </cell>
          <cell r="H334" t="str">
            <v>LOANS AND ADVANCES</v>
          </cell>
          <cell r="I334" t="str">
            <v>ADVANCES</v>
          </cell>
        </row>
        <row r="335">
          <cell r="A335" t="str">
            <v>A501601-013</v>
          </cell>
          <cell r="B335" t="str">
            <v>Adv-Cubby Builders &amp; Developers Pvt Ltd</v>
          </cell>
          <cell r="C335" t="str">
            <v>ASSET</v>
          </cell>
          <cell r="D335" t="str">
            <v>BALANCE SHEET</v>
          </cell>
          <cell r="E335" t="str">
            <v xml:space="preserve"> </v>
          </cell>
          <cell r="F335" t="str">
            <v xml:space="preserve"> </v>
          </cell>
          <cell r="G335" t="str">
            <v>CURRENT ASSETS, LOANS AND ADVANCES</v>
          </cell>
          <cell r="H335" t="str">
            <v>LOANS AND ADVANCES</v>
          </cell>
          <cell r="I335" t="str">
            <v>ADVANCES</v>
          </cell>
        </row>
        <row r="336">
          <cell r="A336" t="str">
            <v>A501601-014</v>
          </cell>
          <cell r="B336" t="str">
            <v>Adv-Delta Land Real Estates P Ltd</v>
          </cell>
          <cell r="C336" t="str">
            <v>ASSET</v>
          </cell>
          <cell r="D336" t="str">
            <v>BALANCE SHEET</v>
          </cell>
          <cell r="E336" t="str">
            <v xml:space="preserve"> </v>
          </cell>
          <cell r="F336" t="str">
            <v xml:space="preserve"> </v>
          </cell>
          <cell r="G336" t="str">
            <v>CURRENT ASSETS, LOANS AND ADVANCES</v>
          </cell>
          <cell r="H336" t="str">
            <v>LOANS AND ADVANCES</v>
          </cell>
          <cell r="I336" t="str">
            <v>ADVANCES</v>
          </cell>
        </row>
        <row r="337">
          <cell r="A337" t="str">
            <v>A501601-015</v>
          </cell>
          <cell r="B337" t="str">
            <v>Adv-Dabria Real Estates P Ltd</v>
          </cell>
          <cell r="C337" t="str">
            <v>ASSET</v>
          </cell>
          <cell r="D337" t="str">
            <v>BALANCE SHEET</v>
          </cell>
          <cell r="E337" t="str">
            <v xml:space="preserve"> </v>
          </cell>
          <cell r="F337" t="str">
            <v xml:space="preserve"> </v>
          </cell>
          <cell r="G337" t="str">
            <v>CURRENT ASSETS, LOANS AND ADVANCES</v>
          </cell>
          <cell r="H337" t="str">
            <v>LOANS AND ADVANCES</v>
          </cell>
          <cell r="I337" t="str">
            <v>ADVANCES</v>
          </cell>
        </row>
        <row r="338">
          <cell r="A338" t="str">
            <v>A501601-016</v>
          </cell>
          <cell r="B338" t="str">
            <v>Adv-Despine Builders And Dev P Ltd</v>
          </cell>
          <cell r="C338" t="str">
            <v>ASSET</v>
          </cell>
          <cell r="D338" t="str">
            <v>BALANCE SHEET</v>
          </cell>
          <cell r="E338" t="str">
            <v xml:space="preserve"> </v>
          </cell>
          <cell r="F338" t="str">
            <v xml:space="preserve"> </v>
          </cell>
          <cell r="G338" t="str">
            <v>CURRENT ASSETS, LOANS AND ADVANCES</v>
          </cell>
          <cell r="H338" t="str">
            <v>LOANS AND ADVANCES</v>
          </cell>
          <cell r="I338" t="str">
            <v>ADVANCES</v>
          </cell>
        </row>
        <row r="339">
          <cell r="A339" t="str">
            <v>A501601-017</v>
          </cell>
          <cell r="B339" t="str">
            <v>Adv-Domus Real Estates Pvt Ltd</v>
          </cell>
          <cell r="C339" t="str">
            <v>ASSET</v>
          </cell>
          <cell r="D339" t="str">
            <v>BALANCE SHEET</v>
          </cell>
          <cell r="E339" t="str">
            <v xml:space="preserve"> </v>
          </cell>
          <cell r="F339" t="str">
            <v xml:space="preserve"> </v>
          </cell>
          <cell r="G339" t="str">
            <v>CURRENT ASSETS, LOANS AND ADVANCES</v>
          </cell>
          <cell r="H339" t="str">
            <v>LOANS AND ADVANCES</v>
          </cell>
          <cell r="I339" t="str">
            <v>ADVANCES</v>
          </cell>
        </row>
        <row r="340">
          <cell r="A340" t="str">
            <v>A501601-018</v>
          </cell>
          <cell r="B340" t="str">
            <v>Adv-Dylan Builders &amp; Developers Pvt Ltd.</v>
          </cell>
          <cell r="C340" t="str">
            <v>ASSET</v>
          </cell>
          <cell r="D340" t="str">
            <v>BALANCE SHEET</v>
          </cell>
          <cell r="E340" t="str">
            <v xml:space="preserve"> </v>
          </cell>
          <cell r="F340" t="str">
            <v xml:space="preserve"> </v>
          </cell>
          <cell r="G340" t="str">
            <v>CURRENT ASSETS, LOANS AND ADVANCES</v>
          </cell>
          <cell r="H340" t="str">
            <v>LOANS AND ADVANCES</v>
          </cell>
          <cell r="I340" t="str">
            <v>ADVANCES</v>
          </cell>
        </row>
        <row r="341">
          <cell r="A341" t="str">
            <v>A501601-019</v>
          </cell>
          <cell r="B341" t="str">
            <v>Adv-Ernesta Real Estate Pvt Ltd</v>
          </cell>
          <cell r="C341" t="str">
            <v>ASSET</v>
          </cell>
          <cell r="D341" t="str">
            <v>BALANCE SHEET</v>
          </cell>
          <cell r="E341" t="str">
            <v xml:space="preserve"> </v>
          </cell>
          <cell r="F341" t="str">
            <v xml:space="preserve"> </v>
          </cell>
          <cell r="G341" t="str">
            <v>CURRENT ASSETS, LOANS AND ADVANCES</v>
          </cell>
          <cell r="H341" t="str">
            <v>LOANS AND ADVANCES</v>
          </cell>
          <cell r="I341" t="str">
            <v>ADVANCES</v>
          </cell>
        </row>
        <row r="342">
          <cell r="A342" t="str">
            <v>A501601-020</v>
          </cell>
          <cell r="B342" t="str">
            <v>Adv-Elaine Builders &amp; Developers Pvt Ltd</v>
          </cell>
          <cell r="C342" t="str">
            <v>ASSET</v>
          </cell>
          <cell r="D342" t="str">
            <v>BALANCE SHEET</v>
          </cell>
          <cell r="E342" t="str">
            <v xml:space="preserve"> </v>
          </cell>
          <cell r="F342" t="str">
            <v xml:space="preserve"> </v>
          </cell>
          <cell r="G342" t="str">
            <v>CURRENT ASSETS, LOANS AND ADVANCES</v>
          </cell>
          <cell r="H342" t="str">
            <v>LOANS AND ADVANCES</v>
          </cell>
          <cell r="I342" t="str">
            <v>ADVANCES</v>
          </cell>
        </row>
        <row r="343">
          <cell r="A343" t="str">
            <v>A501601-021</v>
          </cell>
          <cell r="B343" t="str">
            <v>Adv-Eloise Builders &amp; Constructions P L</v>
          </cell>
          <cell r="C343" t="str">
            <v>ASSET</v>
          </cell>
          <cell r="D343" t="str">
            <v>BALANCE SHEET</v>
          </cell>
          <cell r="E343" t="str">
            <v xml:space="preserve"> </v>
          </cell>
          <cell r="F343" t="str">
            <v xml:space="preserve"> </v>
          </cell>
          <cell r="G343" t="str">
            <v>CURRENT ASSETS, LOANS AND ADVANCES</v>
          </cell>
          <cell r="H343" t="str">
            <v>LOANS AND ADVANCES</v>
          </cell>
          <cell r="I343" t="str">
            <v>ADVANCES</v>
          </cell>
        </row>
        <row r="344">
          <cell r="A344" t="str">
            <v>A501601-022</v>
          </cell>
          <cell r="B344" t="str">
            <v>Adv-Elaine Builders &amp; Constructions P L</v>
          </cell>
          <cell r="C344" t="str">
            <v>ASSET</v>
          </cell>
          <cell r="D344" t="str">
            <v>BALANCE SHEET</v>
          </cell>
          <cell r="E344" t="str">
            <v xml:space="preserve"> </v>
          </cell>
          <cell r="F344" t="str">
            <v xml:space="preserve"> </v>
          </cell>
          <cell r="G344" t="str">
            <v>CURRENT ASSETS, LOANS AND ADVANCES</v>
          </cell>
          <cell r="H344" t="str">
            <v>LOANS AND ADVANCES</v>
          </cell>
          <cell r="I344" t="str">
            <v>ADVANCES</v>
          </cell>
        </row>
        <row r="345">
          <cell r="A345" t="str">
            <v>A501601-023</v>
          </cell>
          <cell r="B345" t="str">
            <v>Adv-Estio Builders &amp; Developers Pvt Ltd</v>
          </cell>
          <cell r="C345" t="str">
            <v>ASSET</v>
          </cell>
          <cell r="D345" t="str">
            <v>BALANCE SHEET</v>
          </cell>
          <cell r="E345" t="str">
            <v xml:space="preserve"> </v>
          </cell>
          <cell r="F345" t="str">
            <v xml:space="preserve"> </v>
          </cell>
          <cell r="G345" t="str">
            <v>CURRENT ASSETS, LOANS AND ADVANCES</v>
          </cell>
          <cell r="H345" t="str">
            <v>LOANS AND ADVANCES</v>
          </cell>
          <cell r="I345" t="str">
            <v>ADVANCES</v>
          </cell>
        </row>
        <row r="346">
          <cell r="A346" t="str">
            <v>A501601-024</v>
          </cell>
          <cell r="B346" t="str">
            <v>Adv-First City Real Estate P Ltd</v>
          </cell>
          <cell r="C346" t="str">
            <v>ASSET</v>
          </cell>
          <cell r="D346" t="str">
            <v>BALANCE SHEET</v>
          </cell>
          <cell r="E346" t="str">
            <v xml:space="preserve"> </v>
          </cell>
          <cell r="F346" t="str">
            <v xml:space="preserve"> </v>
          </cell>
          <cell r="G346" t="str">
            <v>CURRENT ASSETS, LOANS AND ADVANCES</v>
          </cell>
          <cell r="H346" t="str">
            <v>LOANS AND ADVANCES</v>
          </cell>
          <cell r="I346" t="str">
            <v>ADVANCES</v>
          </cell>
        </row>
        <row r="347">
          <cell r="A347" t="str">
            <v>A501601-025</v>
          </cell>
          <cell r="B347" t="str">
            <v>Adv-Galvin Builders And Dev P Ltd</v>
          </cell>
          <cell r="C347" t="str">
            <v>ASSET</v>
          </cell>
          <cell r="D347" t="str">
            <v>BALANCE SHEET</v>
          </cell>
          <cell r="E347" t="str">
            <v xml:space="preserve"> </v>
          </cell>
          <cell r="F347" t="str">
            <v xml:space="preserve"> </v>
          </cell>
          <cell r="G347" t="str">
            <v>CURRENT ASSETS, LOANS AND ADVANCES</v>
          </cell>
          <cell r="H347" t="str">
            <v>LOANS AND ADVANCES</v>
          </cell>
          <cell r="I347" t="str">
            <v>ADVANCES</v>
          </cell>
        </row>
        <row r="348">
          <cell r="A348" t="str">
            <v>A501601-026</v>
          </cell>
          <cell r="B348" t="str">
            <v>Adv-Gorochana Estates Dev Pvt Ltd</v>
          </cell>
          <cell r="C348" t="str">
            <v>ASSET</v>
          </cell>
          <cell r="D348" t="str">
            <v>BALANCE SHEET</v>
          </cell>
          <cell r="E348" t="str">
            <v xml:space="preserve"> </v>
          </cell>
          <cell r="F348" t="str">
            <v xml:space="preserve"> </v>
          </cell>
          <cell r="G348" t="str">
            <v>CURRENT ASSETS, LOANS AND ADVANCES</v>
          </cell>
          <cell r="H348" t="str">
            <v>LOANS AND ADVANCES</v>
          </cell>
          <cell r="I348" t="str">
            <v>ADVANCES</v>
          </cell>
        </row>
        <row r="349">
          <cell r="A349" t="str">
            <v>A501601-027</v>
          </cell>
          <cell r="B349" t="str">
            <v>Adv-Gareth Builders And Const P Ltd</v>
          </cell>
          <cell r="C349" t="str">
            <v>ASSET</v>
          </cell>
          <cell r="D349" t="str">
            <v>BALANCE SHEET</v>
          </cell>
          <cell r="E349" t="str">
            <v xml:space="preserve"> </v>
          </cell>
          <cell r="F349" t="str">
            <v xml:space="preserve"> </v>
          </cell>
          <cell r="G349" t="str">
            <v>CURRENT ASSETS, LOANS AND ADVANCES</v>
          </cell>
          <cell r="H349" t="str">
            <v>LOANS AND ADVANCES</v>
          </cell>
          <cell r="I349" t="str">
            <v>ADVANCES</v>
          </cell>
        </row>
        <row r="350">
          <cell r="A350" t="str">
            <v>A501601-028</v>
          </cell>
          <cell r="B350" t="str">
            <v>Adv-Gavel Build &amp; Cnstr Pvt Ltd</v>
          </cell>
          <cell r="C350" t="str">
            <v>ASSET</v>
          </cell>
          <cell r="D350" t="str">
            <v>BALANCE SHEET</v>
          </cell>
          <cell r="E350" t="str">
            <v xml:space="preserve"> </v>
          </cell>
          <cell r="F350" t="str">
            <v xml:space="preserve"> </v>
          </cell>
          <cell r="G350" t="str">
            <v>CURRENT ASSETS, LOANS AND ADVANCES</v>
          </cell>
          <cell r="H350" t="str">
            <v>LOANS AND ADVANCES</v>
          </cell>
          <cell r="I350" t="str">
            <v>ADVANCES</v>
          </cell>
        </row>
        <row r="351">
          <cell r="A351" t="str">
            <v>A501601-029</v>
          </cell>
          <cell r="B351" t="str">
            <v>Adv-Hansel Builder  And Dev P Ltd</v>
          </cell>
          <cell r="C351" t="str">
            <v>ASSET</v>
          </cell>
          <cell r="D351" t="str">
            <v>BALANCE SHEET</v>
          </cell>
          <cell r="E351" t="str">
            <v xml:space="preserve"> </v>
          </cell>
          <cell r="F351" t="str">
            <v xml:space="preserve"> </v>
          </cell>
          <cell r="G351" t="str">
            <v>CURRENT ASSETS, LOANS AND ADVANCES</v>
          </cell>
          <cell r="H351" t="str">
            <v>LOANS AND ADVANCES</v>
          </cell>
          <cell r="I351" t="str">
            <v>ADVANCES</v>
          </cell>
        </row>
        <row r="352">
          <cell r="A352" t="str">
            <v>A501601-030</v>
          </cell>
          <cell r="B352" t="str">
            <v>Adv-Hurley Builders &amp; Developers Pvt Ltd</v>
          </cell>
          <cell r="C352" t="str">
            <v>ASSET</v>
          </cell>
          <cell r="D352" t="str">
            <v>BALANCE SHEET</v>
          </cell>
          <cell r="E352" t="str">
            <v xml:space="preserve"> </v>
          </cell>
          <cell r="F352" t="str">
            <v xml:space="preserve"> </v>
          </cell>
          <cell r="G352" t="str">
            <v>CURRENT ASSETS, LOANS AND ADVANCES</v>
          </cell>
          <cell r="H352" t="str">
            <v>LOANS AND ADVANCES</v>
          </cell>
          <cell r="I352" t="str">
            <v>ADVANCES</v>
          </cell>
        </row>
        <row r="353">
          <cell r="A353" t="str">
            <v>A501601-031</v>
          </cell>
          <cell r="B353" t="str">
            <v>Adv-Hoshi Builders &amp; Developers Pvt Ltd</v>
          </cell>
          <cell r="C353" t="str">
            <v>ASSET</v>
          </cell>
          <cell r="D353" t="str">
            <v>BALANCE SHEET</v>
          </cell>
          <cell r="E353" t="str">
            <v xml:space="preserve"> </v>
          </cell>
          <cell r="F353" t="str">
            <v xml:space="preserve"> </v>
          </cell>
          <cell r="G353" t="str">
            <v>CURRENT ASSETS, LOANS AND ADVANCES</v>
          </cell>
          <cell r="H353" t="str">
            <v>LOANS AND ADVANCES</v>
          </cell>
          <cell r="I353" t="str">
            <v>ADVANCES</v>
          </cell>
        </row>
        <row r="354">
          <cell r="A354" t="str">
            <v>A501601-032</v>
          </cell>
          <cell r="B354" t="str">
            <v>Adv-Isidro Builders Pvt Ltd</v>
          </cell>
          <cell r="C354" t="str">
            <v>ASSET</v>
          </cell>
          <cell r="D354" t="str">
            <v>BALANCE SHEET</v>
          </cell>
          <cell r="E354" t="str">
            <v xml:space="preserve"> </v>
          </cell>
          <cell r="F354" t="str">
            <v xml:space="preserve"> </v>
          </cell>
          <cell r="G354" t="str">
            <v>CURRENT ASSETS, LOANS AND ADVANCES</v>
          </cell>
          <cell r="H354" t="str">
            <v>LOANS AND ADVANCES</v>
          </cell>
          <cell r="I354" t="str">
            <v>ADVANCES</v>
          </cell>
        </row>
        <row r="355">
          <cell r="A355" t="str">
            <v>A501601-033</v>
          </cell>
          <cell r="B355" t="str">
            <v>Adv-Jesen Builders &amp; Developers Pvt Ltd</v>
          </cell>
          <cell r="C355" t="str">
            <v>ASSET</v>
          </cell>
          <cell r="D355" t="str">
            <v>BALANCE SHEET</v>
          </cell>
          <cell r="E355" t="str">
            <v xml:space="preserve"> </v>
          </cell>
          <cell r="F355" t="str">
            <v xml:space="preserve"> </v>
          </cell>
          <cell r="G355" t="str">
            <v>CURRENT ASSETS, LOANS AND ADVANCES</v>
          </cell>
          <cell r="H355" t="str">
            <v>LOANS AND ADVANCES</v>
          </cell>
          <cell r="I355" t="str">
            <v>ADVANCES</v>
          </cell>
        </row>
        <row r="356">
          <cell r="A356" t="str">
            <v>A501601-034</v>
          </cell>
          <cell r="B356" t="str">
            <v>Adv-Jingle Builders &amp; Developers P L</v>
          </cell>
          <cell r="C356" t="str">
            <v>ASSET</v>
          </cell>
          <cell r="D356" t="str">
            <v>BALANCE SHEET</v>
          </cell>
          <cell r="E356" t="str">
            <v xml:space="preserve"> </v>
          </cell>
          <cell r="F356" t="str">
            <v xml:space="preserve"> </v>
          </cell>
          <cell r="G356" t="str">
            <v>CURRENT ASSETS, LOANS AND ADVANCES</v>
          </cell>
          <cell r="H356" t="str">
            <v>LOANS AND ADVANCES</v>
          </cell>
          <cell r="I356" t="str">
            <v>ADVANCES</v>
          </cell>
        </row>
        <row r="357">
          <cell r="A357" t="str">
            <v>A501601-035</v>
          </cell>
          <cell r="B357" t="str">
            <v>Adv-Kolya Builders &amp; Developers Pvt Ltd</v>
          </cell>
          <cell r="C357" t="str">
            <v>ASSET</v>
          </cell>
          <cell r="D357" t="str">
            <v>BALANCE SHEET</v>
          </cell>
          <cell r="E357" t="str">
            <v xml:space="preserve"> </v>
          </cell>
          <cell r="F357" t="str">
            <v xml:space="preserve"> </v>
          </cell>
          <cell r="G357" t="str">
            <v>CURRENT ASSETS, LOANS AND ADVANCES</v>
          </cell>
          <cell r="H357" t="str">
            <v>LOANS AND ADVANCES</v>
          </cell>
          <cell r="I357" t="str">
            <v>ADVANCES</v>
          </cell>
        </row>
        <row r="358">
          <cell r="A358" t="str">
            <v>A501601-036</v>
          </cell>
          <cell r="B358" t="str">
            <v>Adv-Kirtimaan Builders Ltd.</v>
          </cell>
          <cell r="C358" t="str">
            <v>ASSET</v>
          </cell>
          <cell r="D358" t="str">
            <v>BALANCE SHEET</v>
          </cell>
          <cell r="E358" t="str">
            <v xml:space="preserve"> </v>
          </cell>
          <cell r="F358" t="str">
            <v xml:space="preserve"> </v>
          </cell>
          <cell r="G358" t="str">
            <v>CURRENT ASSETS, LOANS AND ADVANCES</v>
          </cell>
          <cell r="H358" t="str">
            <v>LOANS AND ADVANCES</v>
          </cell>
          <cell r="I358" t="str">
            <v>ADVANCES</v>
          </cell>
        </row>
        <row r="359">
          <cell r="A359" t="str">
            <v>A501601-037</v>
          </cell>
          <cell r="B359" t="str">
            <v>Adv-Keyna Build &amp; Cnstr Pvt Ltd</v>
          </cell>
          <cell r="C359" t="str">
            <v>ASSET</v>
          </cell>
          <cell r="D359" t="str">
            <v>BALANCE SHEET</v>
          </cell>
          <cell r="E359" t="str">
            <v xml:space="preserve"> </v>
          </cell>
          <cell r="F359" t="str">
            <v xml:space="preserve"> </v>
          </cell>
          <cell r="G359" t="str">
            <v>CURRENT ASSETS, LOANS AND ADVANCES</v>
          </cell>
          <cell r="H359" t="str">
            <v>LOANS AND ADVANCES</v>
          </cell>
          <cell r="I359" t="str">
            <v>ADVANCES</v>
          </cell>
        </row>
        <row r="360">
          <cell r="A360" t="str">
            <v>A501601-038</v>
          </cell>
          <cell r="B360" t="str">
            <v>Adv-Laverne Builders And Developers P L</v>
          </cell>
          <cell r="C360" t="str">
            <v>ASSET</v>
          </cell>
          <cell r="D360" t="str">
            <v>BALANCE SHEET</v>
          </cell>
          <cell r="E360" t="str">
            <v xml:space="preserve"> </v>
          </cell>
          <cell r="F360" t="str">
            <v xml:space="preserve"> </v>
          </cell>
          <cell r="G360" t="str">
            <v>CURRENT ASSETS, LOANS AND ADVANCES</v>
          </cell>
          <cell r="H360" t="str">
            <v>LOANS AND ADVANCES</v>
          </cell>
          <cell r="I360" t="str">
            <v>ADVANCES</v>
          </cell>
        </row>
        <row r="361">
          <cell r="A361" t="str">
            <v>A501601-039</v>
          </cell>
          <cell r="B361" t="str">
            <v>Adv-Lenore Real Estates P Ltd</v>
          </cell>
          <cell r="C361" t="str">
            <v>ASSET</v>
          </cell>
          <cell r="D361" t="str">
            <v>BALANCE SHEET</v>
          </cell>
          <cell r="E361" t="str">
            <v xml:space="preserve"> </v>
          </cell>
          <cell r="F361" t="str">
            <v xml:space="preserve"> </v>
          </cell>
          <cell r="G361" t="str">
            <v>CURRENT ASSETS, LOANS AND ADVANCES</v>
          </cell>
          <cell r="H361" t="str">
            <v>LOANS AND ADVANCES</v>
          </cell>
          <cell r="I361" t="str">
            <v>ADVANCES</v>
          </cell>
        </row>
        <row r="362">
          <cell r="A362" t="str">
            <v>A501601-040</v>
          </cell>
          <cell r="B362" t="str">
            <v>Adv-Lainey Builders And Const P Ltd</v>
          </cell>
          <cell r="C362" t="str">
            <v>ASSET</v>
          </cell>
          <cell r="D362" t="str">
            <v>BALANCE SHEET</v>
          </cell>
          <cell r="E362" t="str">
            <v xml:space="preserve"> </v>
          </cell>
          <cell r="F362" t="str">
            <v xml:space="preserve"> </v>
          </cell>
          <cell r="G362" t="str">
            <v>CURRENT ASSETS, LOANS AND ADVANCES</v>
          </cell>
          <cell r="H362" t="str">
            <v>LOANS AND ADVANCES</v>
          </cell>
          <cell r="I362" t="str">
            <v>ADVANCES</v>
          </cell>
        </row>
        <row r="363">
          <cell r="A363" t="str">
            <v>A501601-041</v>
          </cell>
          <cell r="B363" t="str">
            <v>Adv-Lanza Builders And Const P Ltd</v>
          </cell>
          <cell r="C363" t="str">
            <v>ASSET</v>
          </cell>
          <cell r="D363" t="str">
            <v>BALANCE SHEET</v>
          </cell>
          <cell r="E363" t="str">
            <v xml:space="preserve"> </v>
          </cell>
          <cell r="F363" t="str">
            <v xml:space="preserve"> </v>
          </cell>
          <cell r="G363" t="str">
            <v>CURRENT ASSETS, LOANS AND ADVANCES</v>
          </cell>
          <cell r="H363" t="str">
            <v>LOANS AND ADVANCES</v>
          </cell>
          <cell r="I363" t="str">
            <v>ADVANCES</v>
          </cell>
        </row>
        <row r="364">
          <cell r="A364" t="str">
            <v>A501601-042</v>
          </cell>
          <cell r="B364" t="str">
            <v>Adv-Lavinita Builders &amp; Developers P L</v>
          </cell>
          <cell r="C364" t="str">
            <v>ASSET</v>
          </cell>
          <cell r="D364" t="str">
            <v>BALANCE SHEET</v>
          </cell>
          <cell r="E364" t="str">
            <v xml:space="preserve"> </v>
          </cell>
          <cell r="F364" t="str">
            <v xml:space="preserve"> </v>
          </cell>
          <cell r="G364" t="str">
            <v>CURRENT ASSETS, LOANS AND ADVANCES</v>
          </cell>
          <cell r="H364" t="str">
            <v>LOANS AND ADVANCES</v>
          </cell>
          <cell r="I364" t="str">
            <v>ADVANCES</v>
          </cell>
        </row>
        <row r="365">
          <cell r="A365" t="str">
            <v>A501601-043</v>
          </cell>
          <cell r="B365" t="str">
            <v>Adv-Livana Builders &amp; Developers Pvt Ltd</v>
          </cell>
          <cell r="C365" t="str">
            <v>ASSET</v>
          </cell>
          <cell r="D365" t="str">
            <v>BALANCE SHEET</v>
          </cell>
          <cell r="E365" t="str">
            <v xml:space="preserve"> </v>
          </cell>
          <cell r="F365" t="str">
            <v xml:space="preserve"> </v>
          </cell>
          <cell r="G365" t="str">
            <v>CURRENT ASSETS, LOANS AND ADVANCES</v>
          </cell>
          <cell r="H365" t="str">
            <v>LOANS AND ADVANCES</v>
          </cell>
          <cell r="I365" t="str">
            <v>ADVANCES</v>
          </cell>
        </row>
        <row r="366">
          <cell r="A366" t="str">
            <v>A501601-044</v>
          </cell>
          <cell r="B366" t="str">
            <v>Adv-Latona Builders &amp; Constructions P L</v>
          </cell>
          <cell r="C366" t="str">
            <v>ASSET</v>
          </cell>
          <cell r="D366" t="str">
            <v>BALANCE SHEET</v>
          </cell>
          <cell r="E366" t="str">
            <v xml:space="preserve"> </v>
          </cell>
          <cell r="F366" t="str">
            <v xml:space="preserve"> </v>
          </cell>
          <cell r="G366" t="str">
            <v>CURRENT ASSETS, LOANS AND ADVANCES</v>
          </cell>
          <cell r="H366" t="str">
            <v>LOANS AND ADVANCES</v>
          </cell>
          <cell r="I366" t="str">
            <v>ADVANCES</v>
          </cell>
        </row>
        <row r="367">
          <cell r="A367" t="str">
            <v>A501601-045</v>
          </cell>
          <cell r="B367" t="str">
            <v>Adv-Mufallah Builders And Dev P Ltd</v>
          </cell>
          <cell r="C367" t="str">
            <v>ASSET</v>
          </cell>
          <cell r="D367" t="str">
            <v>BALANCE SHEET</v>
          </cell>
          <cell r="E367" t="str">
            <v xml:space="preserve"> </v>
          </cell>
          <cell r="F367" t="str">
            <v xml:space="preserve"> </v>
          </cell>
          <cell r="G367" t="str">
            <v>CURRENT ASSETS, LOANS AND ADVANCES</v>
          </cell>
          <cell r="H367" t="str">
            <v>LOANS AND ADVANCES</v>
          </cell>
          <cell r="I367" t="str">
            <v>ADVANCES</v>
          </cell>
        </row>
        <row r="368">
          <cell r="A368" t="str">
            <v>A501601-046</v>
          </cell>
          <cell r="B368" t="str">
            <v>Adv-Melosa Builders And Dev Pvt Ltd</v>
          </cell>
          <cell r="C368" t="str">
            <v>ASSET</v>
          </cell>
          <cell r="D368" t="str">
            <v>BALANCE SHEET</v>
          </cell>
          <cell r="E368" t="str">
            <v xml:space="preserve"> </v>
          </cell>
          <cell r="F368" t="str">
            <v xml:space="preserve"> </v>
          </cell>
          <cell r="G368" t="str">
            <v>CURRENT ASSETS, LOANS AND ADVANCES</v>
          </cell>
          <cell r="H368" t="str">
            <v>LOANS AND ADVANCES</v>
          </cell>
          <cell r="I368" t="str">
            <v>ADVANCES</v>
          </cell>
        </row>
        <row r="369">
          <cell r="A369" t="str">
            <v>A501601-047</v>
          </cell>
          <cell r="B369" t="str">
            <v>Adv-Mariposa Builders And Dev Pvt Ltd</v>
          </cell>
          <cell r="C369" t="str">
            <v>ASSET</v>
          </cell>
          <cell r="D369" t="str">
            <v>BALANCE SHEET</v>
          </cell>
          <cell r="E369" t="str">
            <v xml:space="preserve"> </v>
          </cell>
          <cell r="F369" t="str">
            <v xml:space="preserve"> </v>
          </cell>
          <cell r="G369" t="str">
            <v>CURRENT ASSETS, LOANS AND ADVANCES</v>
          </cell>
          <cell r="H369" t="str">
            <v>LOANS AND ADVANCES</v>
          </cell>
          <cell r="I369" t="str">
            <v>ADVANCES</v>
          </cell>
        </row>
        <row r="370">
          <cell r="A370" t="str">
            <v>A501601-048</v>
          </cell>
          <cell r="B370" t="str">
            <v>Adv-Melisenda Builders And Dev P  Ltd</v>
          </cell>
          <cell r="C370" t="str">
            <v>ASSET</v>
          </cell>
          <cell r="D370" t="str">
            <v>BALANCE SHEET</v>
          </cell>
          <cell r="E370" t="str">
            <v xml:space="preserve"> </v>
          </cell>
          <cell r="F370" t="str">
            <v xml:space="preserve"> </v>
          </cell>
          <cell r="G370" t="str">
            <v>CURRENT ASSETS, LOANS AND ADVANCES</v>
          </cell>
          <cell r="H370" t="str">
            <v>LOANS AND ADVANCES</v>
          </cell>
          <cell r="I370" t="str">
            <v>ADVANCES</v>
          </cell>
        </row>
        <row r="371">
          <cell r="A371" t="str">
            <v>A501601-049</v>
          </cell>
          <cell r="B371" t="str">
            <v>Adv-Malcolm Builders And Dev P Ltd</v>
          </cell>
          <cell r="C371" t="str">
            <v>ASSET</v>
          </cell>
          <cell r="D371" t="str">
            <v>BALANCE SHEET</v>
          </cell>
          <cell r="E371" t="str">
            <v xml:space="preserve"> </v>
          </cell>
          <cell r="F371" t="str">
            <v xml:space="preserve"> </v>
          </cell>
          <cell r="G371" t="str">
            <v>CURRENT ASSETS, LOANS AND ADVANCES</v>
          </cell>
          <cell r="H371" t="str">
            <v>LOANS AND ADVANCES</v>
          </cell>
          <cell r="I371" t="str">
            <v>ADVANCES</v>
          </cell>
        </row>
        <row r="372">
          <cell r="A372" t="str">
            <v>A501601-050</v>
          </cell>
          <cell r="B372" t="str">
            <v>Adv-Morina Builders &amp; Developers P L</v>
          </cell>
          <cell r="C372" t="str">
            <v>ASSET</v>
          </cell>
          <cell r="D372" t="str">
            <v>BALANCE SHEET</v>
          </cell>
          <cell r="E372" t="str">
            <v xml:space="preserve"> </v>
          </cell>
          <cell r="F372" t="str">
            <v xml:space="preserve"> </v>
          </cell>
          <cell r="G372" t="str">
            <v>CURRENT ASSETS, LOANS AND ADVANCES</v>
          </cell>
          <cell r="H372" t="str">
            <v>LOANS AND ADVANCES</v>
          </cell>
          <cell r="I372" t="str">
            <v>ADVANCES</v>
          </cell>
        </row>
        <row r="373">
          <cell r="A373" t="str">
            <v>A501601-051</v>
          </cell>
          <cell r="B373" t="str">
            <v>Adv-Morgan Builders &amp; Developers P L</v>
          </cell>
          <cell r="C373" t="str">
            <v>ASSET</v>
          </cell>
          <cell r="D373" t="str">
            <v>BALANCE SHEET</v>
          </cell>
          <cell r="E373" t="str">
            <v xml:space="preserve"> </v>
          </cell>
          <cell r="F373" t="str">
            <v xml:space="preserve"> </v>
          </cell>
          <cell r="G373" t="str">
            <v>CURRENT ASSETS, LOANS AND ADVANCES</v>
          </cell>
          <cell r="H373" t="str">
            <v>LOANS AND ADVANCES</v>
          </cell>
          <cell r="I373" t="str">
            <v>ADVANCES</v>
          </cell>
        </row>
        <row r="374">
          <cell r="A374" t="str">
            <v>A501601-052</v>
          </cell>
          <cell r="B374" t="str">
            <v>Adv-Morven Builders &amp; Developers P L</v>
          </cell>
          <cell r="C374" t="str">
            <v>ASSET</v>
          </cell>
          <cell r="D374" t="str">
            <v>BALANCE SHEET</v>
          </cell>
          <cell r="E374" t="str">
            <v xml:space="preserve"> </v>
          </cell>
          <cell r="F374" t="str">
            <v xml:space="preserve"> </v>
          </cell>
          <cell r="G374" t="str">
            <v>CURRENT ASSETS, LOANS AND ADVANCES</v>
          </cell>
          <cell r="H374" t="str">
            <v>LOANS AND ADVANCES</v>
          </cell>
          <cell r="I374" t="str">
            <v>ADVANCES</v>
          </cell>
        </row>
        <row r="375">
          <cell r="A375" t="str">
            <v>A501601-053</v>
          </cell>
          <cell r="B375" t="str">
            <v>Adv-Muriel Builders &amp; Developers Pvt</v>
          </cell>
          <cell r="C375" t="str">
            <v>ASSET</v>
          </cell>
          <cell r="D375" t="str">
            <v>BALANCE SHEET</v>
          </cell>
          <cell r="E375" t="str">
            <v xml:space="preserve"> </v>
          </cell>
          <cell r="F375" t="str">
            <v xml:space="preserve"> </v>
          </cell>
          <cell r="G375" t="str">
            <v>CURRENT ASSETS, LOANS AND ADVANCES</v>
          </cell>
          <cell r="H375" t="str">
            <v>LOANS AND ADVANCES</v>
          </cell>
          <cell r="I375" t="str">
            <v>ADVANCES</v>
          </cell>
        </row>
        <row r="376">
          <cell r="A376" t="str">
            <v>A501601-054</v>
          </cell>
          <cell r="B376" t="str">
            <v>Adv-Molan Builders &amp; Constructions P L</v>
          </cell>
          <cell r="C376" t="str">
            <v>ASSET</v>
          </cell>
          <cell r="D376" t="str">
            <v>BALANCE SHEET</v>
          </cell>
          <cell r="E376" t="str">
            <v xml:space="preserve"> </v>
          </cell>
          <cell r="F376" t="str">
            <v xml:space="preserve"> </v>
          </cell>
          <cell r="G376" t="str">
            <v>CURRENT ASSETS, LOANS AND ADVANCES</v>
          </cell>
          <cell r="H376" t="str">
            <v>LOANS AND ADVANCES</v>
          </cell>
          <cell r="I376" t="str">
            <v>ADVANCES</v>
          </cell>
        </row>
        <row r="377">
          <cell r="A377" t="str">
            <v>A501601-055</v>
          </cell>
          <cell r="B377" t="str">
            <v>Adv-Madge Builders &amp; Constructions P L</v>
          </cell>
          <cell r="C377" t="str">
            <v>ASSET</v>
          </cell>
          <cell r="D377" t="str">
            <v>BALANCE SHEET</v>
          </cell>
          <cell r="E377" t="str">
            <v xml:space="preserve"> </v>
          </cell>
          <cell r="F377" t="str">
            <v xml:space="preserve"> </v>
          </cell>
          <cell r="G377" t="str">
            <v>CURRENT ASSETS, LOANS AND ADVANCES</v>
          </cell>
          <cell r="H377" t="str">
            <v>LOANS AND ADVANCES</v>
          </cell>
          <cell r="I377" t="str">
            <v>ADVANCES</v>
          </cell>
        </row>
        <row r="378">
          <cell r="A378" t="str">
            <v>A501601-056</v>
          </cell>
          <cell r="B378" t="str">
            <v>Adv-Nerina Builders And Dev Pvt Ltd</v>
          </cell>
          <cell r="C378" t="str">
            <v>ASSET</v>
          </cell>
          <cell r="D378" t="str">
            <v>BALANCE SHEET</v>
          </cell>
          <cell r="E378" t="str">
            <v xml:space="preserve"> </v>
          </cell>
          <cell r="F378" t="str">
            <v xml:space="preserve"> </v>
          </cell>
          <cell r="G378" t="str">
            <v>CURRENT ASSETS, LOANS AND ADVANCES</v>
          </cell>
          <cell r="H378" t="str">
            <v>LOANS AND ADVANCES</v>
          </cell>
          <cell r="I378" t="str">
            <v>ADVANCES</v>
          </cell>
        </row>
        <row r="379">
          <cell r="A379" t="str">
            <v>A501601-057</v>
          </cell>
          <cell r="B379" t="str">
            <v>Adv-Naja Estate Dev P Ltd</v>
          </cell>
          <cell r="C379" t="str">
            <v>ASSET</v>
          </cell>
          <cell r="D379" t="str">
            <v>BALANCE SHEET</v>
          </cell>
          <cell r="E379" t="str">
            <v xml:space="preserve"> </v>
          </cell>
          <cell r="F379" t="str">
            <v xml:space="preserve"> </v>
          </cell>
          <cell r="G379" t="str">
            <v>CURRENT ASSETS, LOANS AND ADVANCES</v>
          </cell>
          <cell r="H379" t="str">
            <v>LOANS AND ADVANCES</v>
          </cell>
          <cell r="I379" t="str">
            <v>ADVANCES</v>
          </cell>
        </row>
        <row r="380">
          <cell r="A380" t="str">
            <v>A501601-058</v>
          </cell>
          <cell r="B380" t="str">
            <v>Adv-Nasturtium Builders &amp; Dev Pvt Ltd</v>
          </cell>
          <cell r="C380" t="str">
            <v>ASSET</v>
          </cell>
          <cell r="D380" t="str">
            <v>BALANCE SHEET</v>
          </cell>
          <cell r="E380" t="str">
            <v xml:space="preserve"> </v>
          </cell>
          <cell r="F380" t="str">
            <v xml:space="preserve"> </v>
          </cell>
          <cell r="G380" t="str">
            <v>CURRENT ASSETS, LOANS AND ADVANCES</v>
          </cell>
          <cell r="H380" t="str">
            <v>LOANS AND ADVANCES</v>
          </cell>
          <cell r="I380" t="str">
            <v>ADVANCES</v>
          </cell>
        </row>
        <row r="381">
          <cell r="A381" t="str">
            <v>A501601-059</v>
          </cell>
          <cell r="B381" t="str">
            <v>Adv-Padmavasa Buil And Dev Pvt Ltd</v>
          </cell>
          <cell r="C381" t="str">
            <v>ASSET</v>
          </cell>
          <cell r="D381" t="str">
            <v>BALANCE SHEET</v>
          </cell>
          <cell r="E381" t="str">
            <v xml:space="preserve"> </v>
          </cell>
          <cell r="F381" t="str">
            <v xml:space="preserve"> </v>
          </cell>
          <cell r="G381" t="str">
            <v>CURRENT ASSETS, LOANS AND ADVANCES</v>
          </cell>
          <cell r="H381" t="str">
            <v>LOANS AND ADVANCES</v>
          </cell>
          <cell r="I381" t="str">
            <v>ADVANCES</v>
          </cell>
        </row>
        <row r="382">
          <cell r="A382" t="str">
            <v>A501601-060</v>
          </cell>
          <cell r="B382" t="str">
            <v>Adv-Paean Estates Estates Dev P Ltd</v>
          </cell>
          <cell r="C382" t="str">
            <v>ASSET</v>
          </cell>
          <cell r="D382" t="str">
            <v>BALANCE SHEET</v>
          </cell>
          <cell r="E382" t="str">
            <v xml:space="preserve"> </v>
          </cell>
          <cell r="F382" t="str">
            <v xml:space="preserve"> </v>
          </cell>
          <cell r="G382" t="str">
            <v>CURRENT ASSETS, LOANS AND ADVANCES</v>
          </cell>
          <cell r="H382" t="str">
            <v>LOANS AND ADVANCES</v>
          </cell>
          <cell r="I382" t="str">
            <v>ADVANCES</v>
          </cell>
        </row>
        <row r="383">
          <cell r="A383" t="str">
            <v>A501601-061</v>
          </cell>
          <cell r="B383" t="str">
            <v>Adv-Prasheetha Estate Dev P Ltd</v>
          </cell>
          <cell r="C383" t="str">
            <v>ASSET</v>
          </cell>
          <cell r="D383" t="str">
            <v>BALANCE SHEET</v>
          </cell>
          <cell r="E383" t="str">
            <v xml:space="preserve"> </v>
          </cell>
          <cell r="F383" t="str">
            <v xml:space="preserve"> </v>
          </cell>
          <cell r="G383" t="str">
            <v>CURRENT ASSETS, LOANS AND ADVANCES</v>
          </cell>
          <cell r="H383" t="str">
            <v>LOANS AND ADVANCES</v>
          </cell>
          <cell r="I383" t="str">
            <v>ADVANCES</v>
          </cell>
        </row>
        <row r="384">
          <cell r="A384" t="str">
            <v>A501601-062</v>
          </cell>
          <cell r="B384" t="str">
            <v>Adv-Peridot Estates Developers Pvt Ltd</v>
          </cell>
          <cell r="C384" t="str">
            <v>ASSET</v>
          </cell>
          <cell r="D384" t="str">
            <v>BALANCE SHEET</v>
          </cell>
          <cell r="E384" t="str">
            <v xml:space="preserve"> </v>
          </cell>
          <cell r="F384" t="str">
            <v xml:space="preserve"> </v>
          </cell>
          <cell r="G384" t="str">
            <v>CURRENT ASSETS, LOANS AND ADVANCES</v>
          </cell>
          <cell r="H384" t="str">
            <v>LOANS AND ADVANCES</v>
          </cell>
          <cell r="I384" t="str">
            <v>ADVANCES</v>
          </cell>
        </row>
        <row r="385">
          <cell r="A385" t="str">
            <v>A501601-063</v>
          </cell>
          <cell r="B385" t="str">
            <v>Adv-Pyrite Build &amp; Cnstr Pvt Ltd</v>
          </cell>
          <cell r="C385" t="str">
            <v>ASSET</v>
          </cell>
          <cell r="D385" t="str">
            <v>BALANCE SHEET</v>
          </cell>
          <cell r="E385" t="str">
            <v xml:space="preserve"> </v>
          </cell>
          <cell r="F385" t="str">
            <v xml:space="preserve"> </v>
          </cell>
          <cell r="G385" t="str">
            <v>CURRENT ASSETS, LOANS AND ADVANCES</v>
          </cell>
          <cell r="H385" t="str">
            <v>LOANS AND ADVANCES</v>
          </cell>
          <cell r="I385" t="str">
            <v>ADVANCES</v>
          </cell>
        </row>
        <row r="386">
          <cell r="A386" t="str">
            <v>A501601-064</v>
          </cell>
          <cell r="B386" t="str">
            <v>Adv-Qabil Builders &amp; Constructions P L</v>
          </cell>
          <cell r="C386" t="str">
            <v>ASSET</v>
          </cell>
          <cell r="D386" t="str">
            <v>BALANCE SHEET</v>
          </cell>
          <cell r="E386" t="str">
            <v xml:space="preserve"> </v>
          </cell>
          <cell r="F386" t="str">
            <v xml:space="preserve"> </v>
          </cell>
          <cell r="G386" t="str">
            <v>CURRENT ASSETS, LOANS AND ADVANCES</v>
          </cell>
          <cell r="H386" t="str">
            <v>LOANS AND ADVANCES</v>
          </cell>
          <cell r="I386" t="str">
            <v>ADVANCES</v>
          </cell>
        </row>
        <row r="387">
          <cell r="A387" t="str">
            <v>A501601-065</v>
          </cell>
          <cell r="B387" t="str">
            <v>Adv-Royalton Builders And  Dev Pvt Ltd</v>
          </cell>
          <cell r="C387" t="str">
            <v>ASSET</v>
          </cell>
          <cell r="D387" t="str">
            <v>BALANCE SHEET</v>
          </cell>
          <cell r="E387" t="str">
            <v xml:space="preserve"> </v>
          </cell>
          <cell r="F387" t="str">
            <v xml:space="preserve"> </v>
          </cell>
          <cell r="G387" t="str">
            <v>CURRENT ASSETS, LOANS AND ADVANCES</v>
          </cell>
          <cell r="H387" t="str">
            <v>LOANS AND ADVANCES</v>
          </cell>
          <cell r="I387" t="str">
            <v>ADVANCES</v>
          </cell>
        </row>
        <row r="388">
          <cell r="A388" t="str">
            <v>A501601-066</v>
          </cell>
          <cell r="B388" t="str">
            <v>Adv-Rochelle  Builders And  Const P Ltd</v>
          </cell>
          <cell r="C388" t="str">
            <v>ASSET</v>
          </cell>
          <cell r="D388" t="str">
            <v>BALANCE SHEET</v>
          </cell>
          <cell r="E388" t="str">
            <v xml:space="preserve"> </v>
          </cell>
          <cell r="F388" t="str">
            <v xml:space="preserve"> </v>
          </cell>
          <cell r="G388" t="str">
            <v>CURRENT ASSETS, LOANS AND ADVANCES</v>
          </cell>
          <cell r="H388" t="str">
            <v>LOANS AND ADVANCES</v>
          </cell>
          <cell r="I388" t="str">
            <v>ADVANCES</v>
          </cell>
        </row>
        <row r="389">
          <cell r="A389" t="str">
            <v>A501601-067</v>
          </cell>
          <cell r="B389" t="str">
            <v>Adv-Rosalind Builders And Cosnt P Ltd</v>
          </cell>
          <cell r="C389" t="str">
            <v>ASSET</v>
          </cell>
          <cell r="D389" t="str">
            <v>BALANCE SHEET</v>
          </cell>
          <cell r="E389" t="str">
            <v xml:space="preserve"> </v>
          </cell>
          <cell r="F389" t="str">
            <v xml:space="preserve"> </v>
          </cell>
          <cell r="G389" t="str">
            <v>CURRENT ASSETS, LOANS AND ADVANCES</v>
          </cell>
          <cell r="H389" t="str">
            <v>LOANS AND ADVANCES</v>
          </cell>
          <cell r="I389" t="str">
            <v>ADVANCES</v>
          </cell>
        </row>
        <row r="390">
          <cell r="A390" t="str">
            <v>A501601-068</v>
          </cell>
          <cell r="B390" t="str">
            <v>Adv-Rachelle Buil &amp; Cnstr Pvt Ltd</v>
          </cell>
          <cell r="C390" t="str">
            <v>ASSET</v>
          </cell>
          <cell r="D390" t="str">
            <v>BALANCE SHEET</v>
          </cell>
          <cell r="E390" t="str">
            <v xml:space="preserve"> </v>
          </cell>
          <cell r="F390" t="str">
            <v xml:space="preserve"> </v>
          </cell>
          <cell r="G390" t="str">
            <v>CURRENT ASSETS, LOANS AND ADVANCES</v>
          </cell>
          <cell r="H390" t="str">
            <v>LOANS AND ADVANCES</v>
          </cell>
          <cell r="I390" t="str">
            <v>ADVANCES</v>
          </cell>
        </row>
        <row r="391">
          <cell r="A391" t="str">
            <v>A501601-069</v>
          </cell>
          <cell r="B391" t="str">
            <v>Adv-Sommer Builders &amp; Developers Pvt Ltd</v>
          </cell>
          <cell r="C391" t="str">
            <v>ASSET</v>
          </cell>
          <cell r="D391" t="str">
            <v>BALANCE SHEET</v>
          </cell>
          <cell r="E391" t="str">
            <v xml:space="preserve"> </v>
          </cell>
          <cell r="F391" t="str">
            <v xml:space="preserve"> </v>
          </cell>
          <cell r="G391" t="str">
            <v>CURRENT ASSETS, LOANS AND ADVANCES</v>
          </cell>
          <cell r="H391" t="str">
            <v>LOANS AND ADVANCES</v>
          </cell>
          <cell r="I391" t="str">
            <v>ADVANCES</v>
          </cell>
        </row>
        <row r="392">
          <cell r="A392" t="str">
            <v>A501601-070</v>
          </cell>
          <cell r="B392" t="str">
            <v>Adv-Sorley Builders &amp; Developers Pvt Ltd</v>
          </cell>
          <cell r="C392" t="str">
            <v>ASSET</v>
          </cell>
          <cell r="D392" t="str">
            <v>BALANCE SHEET</v>
          </cell>
          <cell r="E392" t="str">
            <v xml:space="preserve"> </v>
          </cell>
          <cell r="F392" t="str">
            <v xml:space="preserve"> </v>
          </cell>
          <cell r="G392" t="str">
            <v>CURRENT ASSETS, LOANS AND ADVANCES</v>
          </cell>
          <cell r="H392" t="str">
            <v>LOANS AND ADVANCES</v>
          </cell>
          <cell r="I392" t="str">
            <v>ADVANCES</v>
          </cell>
        </row>
        <row r="393">
          <cell r="A393" t="str">
            <v>A501601-071</v>
          </cell>
          <cell r="B393" t="str">
            <v>Adv-Soraya Builders &amp; Constructions P L</v>
          </cell>
          <cell r="C393" t="str">
            <v>ASSET</v>
          </cell>
          <cell r="D393" t="str">
            <v>BALANCE SHEET</v>
          </cell>
          <cell r="E393" t="str">
            <v xml:space="preserve"> </v>
          </cell>
          <cell r="F393" t="str">
            <v xml:space="preserve"> </v>
          </cell>
          <cell r="G393" t="str">
            <v>CURRENT ASSETS, LOANS AND ADVANCES</v>
          </cell>
          <cell r="H393" t="str">
            <v>LOANS AND ADVANCES</v>
          </cell>
          <cell r="I393" t="str">
            <v>ADVANCES</v>
          </cell>
        </row>
        <row r="394">
          <cell r="A394" t="str">
            <v>A501601-072</v>
          </cell>
          <cell r="B394" t="str">
            <v>Adv-Shinanee Builders And Dev Ltd</v>
          </cell>
          <cell r="C394" t="str">
            <v>ASSET</v>
          </cell>
          <cell r="D394" t="str">
            <v>BALANCE SHEET</v>
          </cell>
          <cell r="E394" t="str">
            <v xml:space="preserve"> </v>
          </cell>
          <cell r="F394" t="str">
            <v xml:space="preserve"> </v>
          </cell>
          <cell r="G394" t="str">
            <v>CURRENT ASSETS, LOANS AND ADVANCES</v>
          </cell>
          <cell r="H394" t="str">
            <v>LOANS AND ADVANCES</v>
          </cell>
          <cell r="I394" t="str">
            <v>ADVANCES</v>
          </cell>
        </row>
        <row r="395">
          <cell r="A395" t="str">
            <v>A501601-073</v>
          </cell>
          <cell r="B395" t="str">
            <v>Adv-Saravati Builders And Const P Ltd</v>
          </cell>
          <cell r="C395" t="str">
            <v>ASSET</v>
          </cell>
          <cell r="D395" t="str">
            <v>BALANCE SHEET</v>
          </cell>
          <cell r="E395" t="str">
            <v xml:space="preserve"> </v>
          </cell>
          <cell r="F395" t="str">
            <v xml:space="preserve"> </v>
          </cell>
          <cell r="G395" t="str">
            <v>CURRENT ASSETS, LOANS AND ADVANCES</v>
          </cell>
          <cell r="H395" t="str">
            <v>LOANS AND ADVANCES</v>
          </cell>
          <cell r="I395" t="str">
            <v>ADVANCES</v>
          </cell>
        </row>
        <row r="396">
          <cell r="A396" t="str">
            <v>A501601-074</v>
          </cell>
          <cell r="B396" t="str">
            <v>Adv-Shamira Real Estate Developers P L</v>
          </cell>
          <cell r="C396" t="str">
            <v>ASSET</v>
          </cell>
          <cell r="D396" t="str">
            <v>BALANCE SHEET</v>
          </cell>
          <cell r="E396" t="str">
            <v xml:space="preserve"> </v>
          </cell>
          <cell r="F396" t="str">
            <v xml:space="preserve"> </v>
          </cell>
          <cell r="G396" t="str">
            <v>CURRENT ASSETS, LOANS AND ADVANCES</v>
          </cell>
          <cell r="H396" t="str">
            <v>LOANS AND ADVANCES</v>
          </cell>
          <cell r="I396" t="str">
            <v>ADVANCES</v>
          </cell>
        </row>
        <row r="397">
          <cell r="A397" t="str">
            <v>A501601-075</v>
          </cell>
          <cell r="B397" t="str">
            <v>Adv-Tusti Builders And Dev Pvt Ltd</v>
          </cell>
          <cell r="C397" t="str">
            <v>ASSET</v>
          </cell>
          <cell r="D397" t="str">
            <v>BALANCE SHEET</v>
          </cell>
          <cell r="E397" t="str">
            <v xml:space="preserve"> </v>
          </cell>
          <cell r="F397" t="str">
            <v xml:space="preserve"> </v>
          </cell>
          <cell r="G397" t="str">
            <v>CURRENT ASSETS, LOANS AND ADVANCES</v>
          </cell>
          <cell r="H397" t="str">
            <v>LOANS AND ADVANCES</v>
          </cell>
          <cell r="I397" t="str">
            <v>ADVANCES</v>
          </cell>
        </row>
        <row r="398">
          <cell r="A398" t="str">
            <v>A501601-076</v>
          </cell>
          <cell r="B398" t="str">
            <v>Adv-Talvi Builders &amp; Developers Pvt Ltd</v>
          </cell>
          <cell r="C398" t="str">
            <v>ASSET</v>
          </cell>
          <cell r="D398" t="str">
            <v>BALANCE SHEET</v>
          </cell>
          <cell r="E398" t="str">
            <v xml:space="preserve"> </v>
          </cell>
          <cell r="F398" t="str">
            <v xml:space="preserve"> </v>
          </cell>
          <cell r="G398" t="str">
            <v>CURRENT ASSETS, LOANS AND ADVANCES</v>
          </cell>
          <cell r="H398" t="str">
            <v>LOANS AND ADVANCES</v>
          </cell>
          <cell r="I398" t="str">
            <v>ADVANCES</v>
          </cell>
        </row>
        <row r="399">
          <cell r="A399" t="str">
            <v>A501601-077</v>
          </cell>
          <cell r="B399" t="str">
            <v>Adv-Uncial Builders &amp; Constructions P L</v>
          </cell>
          <cell r="C399" t="str">
            <v>ASSET</v>
          </cell>
          <cell r="D399" t="str">
            <v>BALANCE SHEET</v>
          </cell>
          <cell r="E399" t="str">
            <v xml:space="preserve"> </v>
          </cell>
          <cell r="F399" t="str">
            <v xml:space="preserve"> </v>
          </cell>
          <cell r="G399" t="str">
            <v>CURRENT ASSETS, LOANS AND ADVANCES</v>
          </cell>
          <cell r="H399" t="str">
            <v>LOANS AND ADVANCES</v>
          </cell>
          <cell r="I399" t="str">
            <v>ADVANCES</v>
          </cell>
        </row>
        <row r="400">
          <cell r="A400" t="str">
            <v>A501601-078</v>
          </cell>
          <cell r="B400" t="str">
            <v>Adv-Vinanti Builders And Dev P Ltd</v>
          </cell>
          <cell r="C400" t="str">
            <v>ASSET</v>
          </cell>
          <cell r="D400" t="str">
            <v>BALANCE SHEET</v>
          </cell>
          <cell r="E400" t="str">
            <v xml:space="preserve"> </v>
          </cell>
          <cell r="F400" t="str">
            <v xml:space="preserve"> </v>
          </cell>
          <cell r="G400" t="str">
            <v>CURRENT ASSETS, LOANS AND ADVANCES</v>
          </cell>
          <cell r="H400" t="str">
            <v>LOANS AND ADVANCES</v>
          </cell>
          <cell r="I400" t="str">
            <v>ADVANCES</v>
          </cell>
        </row>
        <row r="401">
          <cell r="A401" t="str">
            <v>A501601-079</v>
          </cell>
          <cell r="B401" t="str">
            <v>Adv-Vilina Estate Developers Pvt.Ltd.</v>
          </cell>
          <cell r="C401" t="str">
            <v>ASSET</v>
          </cell>
          <cell r="D401" t="str">
            <v>BALANCE SHEET</v>
          </cell>
          <cell r="E401" t="str">
            <v xml:space="preserve"> </v>
          </cell>
          <cell r="F401" t="str">
            <v xml:space="preserve"> </v>
          </cell>
          <cell r="G401" t="str">
            <v>CURRENT ASSETS, LOANS AND ADVANCES</v>
          </cell>
          <cell r="H401" t="str">
            <v>LOANS AND ADVANCES</v>
          </cell>
          <cell r="I401" t="str">
            <v>ADVANCES</v>
          </cell>
        </row>
        <row r="402">
          <cell r="A402" t="str">
            <v>A501601-080</v>
          </cell>
          <cell r="B402" t="str">
            <v>Adv-Yule Builders &amp; Developers Pvt Ltd</v>
          </cell>
          <cell r="C402" t="str">
            <v>ASSET</v>
          </cell>
          <cell r="D402" t="str">
            <v>BALANCE SHEET</v>
          </cell>
          <cell r="E402" t="str">
            <v xml:space="preserve"> </v>
          </cell>
          <cell r="F402" t="str">
            <v xml:space="preserve"> </v>
          </cell>
          <cell r="G402" t="str">
            <v>CURRENT ASSETS, LOANS AND ADVANCES</v>
          </cell>
          <cell r="H402" t="str">
            <v>LOANS AND ADVANCES</v>
          </cell>
          <cell r="I402" t="str">
            <v>ADVANCES</v>
          </cell>
        </row>
        <row r="403">
          <cell r="A403" t="str">
            <v>A501601-081</v>
          </cell>
          <cell r="B403" t="str">
            <v>Adv-Zima Builders &amp; Developers Pvt Ltd</v>
          </cell>
          <cell r="C403" t="str">
            <v>ASSET</v>
          </cell>
          <cell r="D403" t="str">
            <v>BALANCE SHEET</v>
          </cell>
          <cell r="E403" t="str">
            <v xml:space="preserve"> </v>
          </cell>
          <cell r="F403" t="str">
            <v xml:space="preserve"> </v>
          </cell>
          <cell r="G403" t="str">
            <v>CURRENT ASSETS, LOANS AND ADVANCES</v>
          </cell>
          <cell r="H403" t="str">
            <v>LOANS AND ADVANCES</v>
          </cell>
          <cell r="I403" t="str">
            <v>ADVANCES</v>
          </cell>
        </row>
        <row r="404">
          <cell r="A404" t="str">
            <v>A501601-082</v>
          </cell>
          <cell r="B404" t="str">
            <v>Adv-Irving Buil &amp; Dev Pvt Ltd</v>
          </cell>
          <cell r="C404" t="str">
            <v>ASSET</v>
          </cell>
          <cell r="D404" t="str">
            <v>BALANCE SHEET</v>
          </cell>
          <cell r="E404" t="str">
            <v xml:space="preserve"> </v>
          </cell>
          <cell r="F404" t="str">
            <v xml:space="preserve"> </v>
          </cell>
          <cell r="G404" t="str">
            <v>CURRENT ASSETS, LOANS AND ADVANCES</v>
          </cell>
          <cell r="H404" t="str">
            <v>LOANS AND ADVANCES</v>
          </cell>
          <cell r="I404" t="str">
            <v>ADVANCES</v>
          </cell>
        </row>
        <row r="405">
          <cell r="A405" t="str">
            <v>A501601-083</v>
          </cell>
          <cell r="B405" t="str">
            <v>Adv-Aeval Estates Pvt Ltd</v>
          </cell>
          <cell r="C405" t="str">
            <v>ASSET</v>
          </cell>
          <cell r="D405" t="str">
            <v>BALANCE SHEET</v>
          </cell>
          <cell r="E405" t="str">
            <v xml:space="preserve"> </v>
          </cell>
          <cell r="F405" t="str">
            <v xml:space="preserve"> </v>
          </cell>
          <cell r="G405" t="str">
            <v>CURRENT ASSETS, LOANS AND ADVANCES</v>
          </cell>
          <cell r="H405" t="str">
            <v>LOANS AND ADVANCES</v>
          </cell>
          <cell r="I405" t="str">
            <v>ADVANCES</v>
          </cell>
        </row>
        <row r="406">
          <cell r="A406" t="str">
            <v>A501601-084</v>
          </cell>
          <cell r="B406" t="str">
            <v>Adv-Lear Buil &amp; Dev Pvt Ltd</v>
          </cell>
          <cell r="C406" t="str">
            <v>ASSET</v>
          </cell>
          <cell r="D406" t="str">
            <v>BALANCE SHEET</v>
          </cell>
          <cell r="E406" t="str">
            <v xml:space="preserve"> </v>
          </cell>
          <cell r="F406" t="str">
            <v xml:space="preserve"> </v>
          </cell>
          <cell r="G406" t="str">
            <v>CURRENT ASSETS, LOANS AND ADVANCES</v>
          </cell>
          <cell r="H406" t="str">
            <v>LOANS AND ADVANCES</v>
          </cell>
          <cell r="I406" t="str">
            <v>ADVANCES</v>
          </cell>
        </row>
        <row r="407">
          <cell r="A407" t="str">
            <v>A501601-085</v>
          </cell>
          <cell r="B407" t="str">
            <v>Adv-Belden Homes Pvt Ltd</v>
          </cell>
          <cell r="C407" t="str">
            <v>ASSET</v>
          </cell>
          <cell r="D407" t="str">
            <v>BALANCE SHEET</v>
          </cell>
          <cell r="E407" t="str">
            <v xml:space="preserve"> </v>
          </cell>
          <cell r="F407" t="str">
            <v xml:space="preserve"> </v>
          </cell>
          <cell r="G407" t="str">
            <v>CURRENT ASSETS, LOANS AND ADVANCES</v>
          </cell>
          <cell r="H407" t="str">
            <v>LOANS AND ADVANCES</v>
          </cell>
          <cell r="I407" t="str">
            <v>ADVANCES</v>
          </cell>
        </row>
        <row r="408">
          <cell r="A408" t="str">
            <v>A501601-086</v>
          </cell>
          <cell r="B408" t="str">
            <v>Adv-Verano Buil &amp; Dev Pvt Ltd</v>
          </cell>
          <cell r="C408" t="str">
            <v>ASSET</v>
          </cell>
          <cell r="D408" t="str">
            <v>BALANCE SHEET</v>
          </cell>
          <cell r="E408" t="str">
            <v xml:space="preserve"> </v>
          </cell>
          <cell r="F408" t="str">
            <v xml:space="preserve"> </v>
          </cell>
          <cell r="G408" t="str">
            <v>CURRENT ASSETS, LOANS AND ADVANCES</v>
          </cell>
          <cell r="H408" t="str">
            <v>LOANS AND ADVANCES</v>
          </cell>
          <cell r="I408" t="str">
            <v>ADVANCES</v>
          </cell>
        </row>
        <row r="409">
          <cell r="A409" t="str">
            <v>A501601-087</v>
          </cell>
          <cell r="B409" t="str">
            <v>Adv-Nellis Buil &amp; Dev Pvt Ltd</v>
          </cell>
          <cell r="C409" t="str">
            <v>ASSET</v>
          </cell>
          <cell r="D409" t="str">
            <v>BALANCE SHEET</v>
          </cell>
          <cell r="E409" t="str">
            <v xml:space="preserve"> </v>
          </cell>
          <cell r="F409" t="str">
            <v xml:space="preserve"> </v>
          </cell>
          <cell r="G409" t="str">
            <v>CURRENT ASSETS, LOANS AND ADVANCES</v>
          </cell>
          <cell r="H409" t="str">
            <v>LOANS AND ADVANCES</v>
          </cell>
          <cell r="I409" t="str">
            <v>ADVANCES</v>
          </cell>
        </row>
        <row r="410">
          <cell r="A410" t="str">
            <v>A501601-088</v>
          </cell>
          <cell r="B410" t="str">
            <v>Adv-Larissa Build &amp; Dev Pvt Ltd</v>
          </cell>
          <cell r="C410" t="str">
            <v>ASSET</v>
          </cell>
          <cell r="D410" t="str">
            <v>BALANCE SHEET</v>
          </cell>
          <cell r="E410" t="str">
            <v xml:space="preserve"> </v>
          </cell>
          <cell r="F410" t="str">
            <v xml:space="preserve"> </v>
          </cell>
          <cell r="G410" t="str">
            <v>CURRENT ASSETS, LOANS AND ADVANCES</v>
          </cell>
          <cell r="H410" t="str">
            <v>LOANS AND ADVANCES</v>
          </cell>
          <cell r="I410" t="str">
            <v>ADVANCES</v>
          </cell>
        </row>
        <row r="411">
          <cell r="A411" t="str">
            <v>A501601-089</v>
          </cell>
          <cell r="B411" t="str">
            <v>Adv-Amon Estates Pvt Ltd</v>
          </cell>
          <cell r="C411" t="str">
            <v>ASSET</v>
          </cell>
          <cell r="D411" t="str">
            <v>BALANCE SHEET</v>
          </cell>
          <cell r="E411" t="str">
            <v xml:space="preserve"> </v>
          </cell>
          <cell r="F411" t="str">
            <v xml:space="preserve"> </v>
          </cell>
          <cell r="G411" t="str">
            <v>CURRENT ASSETS, LOANS AND ADVANCES</v>
          </cell>
          <cell r="H411" t="str">
            <v>LOANS AND ADVANCES</v>
          </cell>
          <cell r="I411" t="str">
            <v>ADVANCES</v>
          </cell>
        </row>
        <row r="412">
          <cell r="A412" t="str">
            <v>A501601-090</v>
          </cell>
          <cell r="B412" t="str">
            <v>Adv-Amor Estates Pvt Ltd</v>
          </cell>
          <cell r="C412" t="str">
            <v>ASSET</v>
          </cell>
          <cell r="D412" t="str">
            <v>BALANCE SHEET</v>
          </cell>
          <cell r="E412" t="str">
            <v xml:space="preserve"> </v>
          </cell>
          <cell r="F412" t="str">
            <v xml:space="preserve"> </v>
          </cell>
          <cell r="G412" t="str">
            <v>CURRENT ASSETS, LOANS AND ADVANCES</v>
          </cell>
          <cell r="H412" t="str">
            <v>LOANS AND ADVANCES</v>
          </cell>
          <cell r="I412" t="str">
            <v>ADVANCES</v>
          </cell>
        </row>
        <row r="413">
          <cell r="A413" t="str">
            <v>A501601-091</v>
          </cell>
          <cell r="B413" t="str">
            <v>Adv-Rujula Build &amp; Dev Pvt Ltd</v>
          </cell>
          <cell r="C413" t="str">
            <v>ASSET</v>
          </cell>
          <cell r="D413" t="str">
            <v>BALANCE SHEET</v>
          </cell>
          <cell r="E413" t="str">
            <v xml:space="preserve"> </v>
          </cell>
          <cell r="F413" t="str">
            <v xml:space="preserve"> </v>
          </cell>
          <cell r="G413" t="str">
            <v>CURRENT ASSETS, LOANS AND ADVANCES</v>
          </cell>
          <cell r="H413" t="str">
            <v>LOANS AND ADVANCES</v>
          </cell>
          <cell r="I413" t="str">
            <v>ADVANCES</v>
          </cell>
        </row>
        <row r="414">
          <cell r="A414" t="str">
            <v>A501601-092</v>
          </cell>
          <cell r="B414" t="str">
            <v>Adv-Senymour Build &amp; Dev Pvt Ltd</v>
          </cell>
          <cell r="C414" t="str">
            <v>ASSET</v>
          </cell>
          <cell r="D414" t="str">
            <v>BALANCE SHEET</v>
          </cell>
          <cell r="E414" t="str">
            <v xml:space="preserve"> </v>
          </cell>
          <cell r="F414" t="str">
            <v xml:space="preserve"> </v>
          </cell>
          <cell r="G414" t="str">
            <v>CURRENT ASSETS, LOANS AND ADVANCES</v>
          </cell>
          <cell r="H414" t="str">
            <v>LOANS AND ADVANCES</v>
          </cell>
          <cell r="I414" t="str">
            <v>ADVANCES</v>
          </cell>
        </row>
        <row r="415">
          <cell r="A415" t="str">
            <v>A501601-093</v>
          </cell>
          <cell r="B415" t="str">
            <v>Adv-Pan Infratech Pvt Ltd</v>
          </cell>
          <cell r="C415" t="str">
            <v>ASSET</v>
          </cell>
          <cell r="D415" t="str">
            <v>BALANCE SHEET</v>
          </cell>
          <cell r="E415" t="str">
            <v xml:space="preserve"> </v>
          </cell>
          <cell r="F415" t="str">
            <v xml:space="preserve"> </v>
          </cell>
          <cell r="G415" t="str">
            <v>CURRENT ASSETS, LOANS AND ADVANCES</v>
          </cell>
          <cell r="H415" t="str">
            <v>LOANS AND ADVANCES</v>
          </cell>
          <cell r="I415" t="str">
            <v>ADVANCES</v>
          </cell>
        </row>
        <row r="416">
          <cell r="A416" t="str">
            <v>A501601-094</v>
          </cell>
          <cell r="B416" t="str">
            <v>Adv-Erasma Builders &amp; Developers Pvt Ltd</v>
          </cell>
          <cell r="C416" t="str">
            <v>ASSET</v>
          </cell>
          <cell r="D416" t="str">
            <v>BALANCE SHEET</v>
          </cell>
          <cell r="E416" t="str">
            <v xml:space="preserve"> </v>
          </cell>
          <cell r="F416" t="str">
            <v xml:space="preserve"> </v>
          </cell>
          <cell r="G416" t="str">
            <v>CURRENT ASSETS, LOANS AND ADVANCES</v>
          </cell>
          <cell r="H416" t="str">
            <v>LOANS AND ADVANCES</v>
          </cell>
          <cell r="I416" t="str">
            <v>ADVANCES</v>
          </cell>
        </row>
        <row r="417">
          <cell r="A417" t="str">
            <v>A501601-095</v>
          </cell>
          <cell r="B417" t="str">
            <v>Adv-Apis Realtors Pvt Ltd</v>
          </cell>
          <cell r="C417" t="str">
            <v>ASSET</v>
          </cell>
          <cell r="D417" t="str">
            <v>BALANCE SHEET</v>
          </cell>
          <cell r="E417" t="str">
            <v xml:space="preserve"> </v>
          </cell>
          <cell r="F417" t="str">
            <v xml:space="preserve"> </v>
          </cell>
          <cell r="G417" t="str">
            <v>CURRENT ASSETS, LOANS AND ADVANCES</v>
          </cell>
          <cell r="H417" t="str">
            <v>LOANS AND ADVANCES</v>
          </cell>
          <cell r="I417" t="str">
            <v>ADVANCES</v>
          </cell>
        </row>
        <row r="418">
          <cell r="A418" t="str">
            <v>A501601-096</v>
          </cell>
          <cell r="B418" t="str">
            <v>Adv-DHCL Premium Mall Div</v>
          </cell>
          <cell r="C418" t="str">
            <v>ASSET</v>
          </cell>
          <cell r="D418" t="str">
            <v>BALANCE SHEET</v>
          </cell>
          <cell r="E418" t="str">
            <v xml:space="preserve"> </v>
          </cell>
          <cell r="F418" t="str">
            <v xml:space="preserve"> </v>
          </cell>
          <cell r="G418" t="str">
            <v>CURRENT ASSETS, LOANS AND ADVANCES</v>
          </cell>
          <cell r="H418" t="str">
            <v>LOANS AND ADVANCES</v>
          </cell>
          <cell r="I418" t="str">
            <v>ADVANCES</v>
          </cell>
        </row>
        <row r="419">
          <cell r="A419" t="str">
            <v>A501601-097</v>
          </cell>
          <cell r="B419" t="str">
            <v>Adv-Tane Estates Pvt Ltd</v>
          </cell>
          <cell r="C419" t="str">
            <v>ASSET</v>
          </cell>
          <cell r="D419" t="str">
            <v>BALANCE SHEET</v>
          </cell>
          <cell r="E419" t="str">
            <v xml:space="preserve"> </v>
          </cell>
          <cell r="F419" t="str">
            <v xml:space="preserve"> </v>
          </cell>
          <cell r="G419" t="str">
            <v>CURRENT ASSETS, LOANS AND ADVANCES</v>
          </cell>
          <cell r="H419" t="str">
            <v>LOANS AND ADVANCES</v>
          </cell>
          <cell r="I419" t="str">
            <v>ADVANCES</v>
          </cell>
        </row>
        <row r="420">
          <cell r="A420" t="str">
            <v>A501601-098</v>
          </cell>
          <cell r="B420" t="str">
            <v>Adv-Querida Buil &amp; Dev Pvt Ltd</v>
          </cell>
          <cell r="C420" t="str">
            <v>ASSET</v>
          </cell>
          <cell r="D420" t="str">
            <v>BALANCE SHEET</v>
          </cell>
          <cell r="E420" t="str">
            <v xml:space="preserve"> </v>
          </cell>
          <cell r="F420" t="str">
            <v xml:space="preserve"> </v>
          </cell>
          <cell r="G420" t="str">
            <v>CURRENT ASSETS, LOANS AND ADVANCES</v>
          </cell>
          <cell r="H420" t="str">
            <v>LOANS AND ADVANCES</v>
          </cell>
          <cell r="I420" t="str">
            <v>ADVANCES</v>
          </cell>
        </row>
        <row r="421">
          <cell r="A421" t="str">
            <v>A501601-099</v>
          </cell>
          <cell r="B421" t="str">
            <v>Adv-Peninab Buil &amp; Cnstr Pvt Ltd</v>
          </cell>
          <cell r="C421" t="str">
            <v>ASSET</v>
          </cell>
          <cell r="D421" t="str">
            <v>BALANCE SHEET</v>
          </cell>
          <cell r="E421" t="str">
            <v xml:space="preserve"> </v>
          </cell>
          <cell r="F421" t="str">
            <v xml:space="preserve"> </v>
          </cell>
          <cell r="G421" t="str">
            <v>CURRENT ASSETS, LOANS AND ADVANCES</v>
          </cell>
          <cell r="H421" t="str">
            <v>LOANS AND ADVANCES</v>
          </cell>
          <cell r="I421" t="str">
            <v>ADVANCES</v>
          </cell>
        </row>
        <row r="422">
          <cell r="A422" t="str">
            <v>A501601-100</v>
          </cell>
          <cell r="B422" t="str">
            <v>Adv-BAAL REALTORS PVT LTD</v>
          </cell>
          <cell r="C422" t="str">
            <v>ASSET</v>
          </cell>
          <cell r="D422" t="str">
            <v>BALANCE SHEET</v>
          </cell>
          <cell r="E422" t="str">
            <v xml:space="preserve"> </v>
          </cell>
          <cell r="F422" t="str">
            <v xml:space="preserve"> </v>
          </cell>
          <cell r="G422" t="str">
            <v>CURRENT ASSETS, LOANS AND ADVANCES</v>
          </cell>
          <cell r="H422" t="str">
            <v>LOANS AND ADVANCES</v>
          </cell>
          <cell r="I422" t="str">
            <v>ADVANCES</v>
          </cell>
        </row>
        <row r="423">
          <cell r="A423" t="str">
            <v>A501601-101</v>
          </cell>
          <cell r="B423" t="str">
            <v>Adv-Domus Realtors Pvt Ltd</v>
          </cell>
          <cell r="C423" t="str">
            <v>ASSET</v>
          </cell>
          <cell r="D423" t="str">
            <v>BALANCE SHEET</v>
          </cell>
          <cell r="E423" t="str">
            <v xml:space="preserve"> </v>
          </cell>
          <cell r="F423" t="str">
            <v xml:space="preserve"> </v>
          </cell>
          <cell r="G423" t="str">
            <v>CURRENT ASSETS, LOANS AND ADVANCES</v>
          </cell>
          <cell r="H423" t="str">
            <v>LOANS AND ADVANCES</v>
          </cell>
          <cell r="I423" t="str">
            <v>ADVANCES</v>
          </cell>
        </row>
        <row r="424">
          <cell r="A424" t="str">
            <v>A501601-102</v>
          </cell>
          <cell r="B424" t="str">
            <v>Adv-Liber Buildwell Pvt Ltd</v>
          </cell>
          <cell r="C424" t="str">
            <v>ASSET</v>
          </cell>
          <cell r="D424" t="str">
            <v>BALANCE SHEET</v>
          </cell>
          <cell r="E424" t="str">
            <v xml:space="preserve"> </v>
          </cell>
          <cell r="F424" t="str">
            <v xml:space="preserve"> </v>
          </cell>
          <cell r="G424" t="str">
            <v>CURRENT ASSETS, LOANS AND ADVANCES</v>
          </cell>
          <cell r="H424" t="str">
            <v>LOANS AND ADVANCES</v>
          </cell>
          <cell r="I424" t="str">
            <v>ADVANCES</v>
          </cell>
        </row>
        <row r="425">
          <cell r="A425" t="str">
            <v>A501601-103</v>
          </cell>
          <cell r="B425" t="str">
            <v>Adv-Fyme Buil &amp; Cnstr Pvt Ltd</v>
          </cell>
          <cell r="C425" t="str">
            <v>ASSET</v>
          </cell>
          <cell r="D425" t="str">
            <v>BALANCE SHEET</v>
          </cell>
          <cell r="E425" t="str">
            <v xml:space="preserve"> </v>
          </cell>
          <cell r="F425" t="str">
            <v xml:space="preserve"> </v>
          </cell>
          <cell r="G425" t="str">
            <v>CURRENT ASSETS, LOANS AND ADVANCES</v>
          </cell>
          <cell r="H425" t="str">
            <v>LOANS AND ADVANCES</v>
          </cell>
          <cell r="I425" t="str">
            <v>ADVANCES</v>
          </cell>
        </row>
        <row r="426">
          <cell r="A426" t="str">
            <v>A501601-104</v>
          </cell>
          <cell r="B426" t="str">
            <v>Adv-Laureny Buil &amp; Cnstr Pvt Ltd</v>
          </cell>
          <cell r="C426" t="str">
            <v>ASSET</v>
          </cell>
          <cell r="D426" t="str">
            <v>BALANCE SHEET</v>
          </cell>
          <cell r="E426" t="str">
            <v xml:space="preserve"> </v>
          </cell>
          <cell r="F426" t="str">
            <v xml:space="preserve"> </v>
          </cell>
          <cell r="G426" t="str">
            <v>CURRENT ASSETS, LOANS AND ADVANCES</v>
          </cell>
          <cell r="H426" t="str">
            <v>LOANS AND ADVANCES</v>
          </cell>
          <cell r="I426" t="str">
            <v>ADVANCES</v>
          </cell>
        </row>
        <row r="427">
          <cell r="A427" t="str">
            <v>A501601-105</v>
          </cell>
          <cell r="B427" t="str">
            <v>Adv-Alethia Buil &amp; Dev Pvt Ltd</v>
          </cell>
          <cell r="C427" t="str">
            <v>ASSET</v>
          </cell>
          <cell r="D427" t="str">
            <v>BALANCE SHEET</v>
          </cell>
          <cell r="E427" t="str">
            <v xml:space="preserve"> </v>
          </cell>
          <cell r="F427" t="str">
            <v xml:space="preserve"> </v>
          </cell>
          <cell r="G427" t="str">
            <v>CURRENT ASSETS, LOANS AND ADVANCES</v>
          </cell>
          <cell r="H427" t="str">
            <v>LOANS AND ADVANCES</v>
          </cell>
          <cell r="I427" t="str">
            <v>ADVANCES</v>
          </cell>
        </row>
        <row r="428">
          <cell r="A428" t="str">
            <v>A501601-106</v>
          </cell>
          <cell r="B428" t="str">
            <v>Adv-Nedra Buil &amp; Dev Pvt Ltd</v>
          </cell>
          <cell r="C428" t="str">
            <v>ASSET</v>
          </cell>
          <cell r="D428" t="str">
            <v>BALANCE SHEET</v>
          </cell>
          <cell r="E428" t="str">
            <v xml:space="preserve"> </v>
          </cell>
          <cell r="F428" t="str">
            <v xml:space="preserve"> </v>
          </cell>
          <cell r="G428" t="str">
            <v>CURRENT ASSETS, LOANS AND ADVANCES</v>
          </cell>
          <cell r="H428" t="str">
            <v>LOANS AND ADVANCES</v>
          </cell>
          <cell r="I428" t="str">
            <v>ADVANCES</v>
          </cell>
        </row>
        <row r="429">
          <cell r="A429" t="str">
            <v>A501601-107</v>
          </cell>
          <cell r="B429" t="str">
            <v>Adv-Elvira Build &amp; Cnstr Pvt Ltd</v>
          </cell>
          <cell r="C429" t="str">
            <v>ASSET</v>
          </cell>
          <cell r="D429" t="str">
            <v>BALANCE SHEET</v>
          </cell>
          <cell r="E429" t="str">
            <v xml:space="preserve"> </v>
          </cell>
          <cell r="F429" t="str">
            <v xml:space="preserve"> </v>
          </cell>
          <cell r="G429" t="str">
            <v>CURRENT ASSETS, LOANS AND ADVANCES</v>
          </cell>
          <cell r="H429" t="str">
            <v>LOANS AND ADVANCES</v>
          </cell>
          <cell r="I429" t="str">
            <v>ADVANCES</v>
          </cell>
        </row>
        <row r="430">
          <cell r="A430" t="str">
            <v>A601001</v>
          </cell>
          <cell r="B430" t="str">
            <v>Advances to Suppliers of goods /services</v>
          </cell>
          <cell r="C430" t="str">
            <v>ASSET</v>
          </cell>
          <cell r="D430" t="str">
            <v>BALANCE SHEET</v>
          </cell>
          <cell r="E430" t="str">
            <v>SUPPLIER PREPAYMENT A/C</v>
          </cell>
          <cell r="F430" t="str">
            <v xml:space="preserve"> </v>
          </cell>
          <cell r="G430" t="str">
            <v>CURRENT ASSETS, LOANS AND ADVANCES</v>
          </cell>
          <cell r="H430" t="str">
            <v>LOANS AND ADVANCES</v>
          </cell>
          <cell r="I430" t="str">
            <v>ADVANCES</v>
          </cell>
        </row>
        <row r="431">
          <cell r="A431" t="str">
            <v>A601002</v>
          </cell>
          <cell r="B431" t="str">
            <v>Advance Against Capital Goods</v>
          </cell>
          <cell r="C431" t="str">
            <v>ASSET</v>
          </cell>
          <cell r="D431" t="str">
            <v>BALANCE SHEET</v>
          </cell>
          <cell r="E431" t="str">
            <v>SUPPLIER PREPAYMENT A/C</v>
          </cell>
          <cell r="F431" t="str">
            <v xml:space="preserve"> </v>
          </cell>
          <cell r="G431" t="str">
            <v>CURRENT ASSETS, LOANS AND ADVANCES</v>
          </cell>
          <cell r="H431" t="str">
            <v>LOANS AND ADVANCES</v>
          </cell>
          <cell r="I431" t="str">
            <v>ADVANCES</v>
          </cell>
        </row>
        <row r="432">
          <cell r="A432" t="str">
            <v>A601003</v>
          </cell>
          <cell r="B432" t="str">
            <v>Works contract/Contractor Adv(Secured)</v>
          </cell>
          <cell r="C432" t="str">
            <v>ASSET</v>
          </cell>
          <cell r="D432" t="str">
            <v>BALANCE SHEET</v>
          </cell>
          <cell r="E432" t="str">
            <v>SUPPLIER PREPAYMENT A/C</v>
          </cell>
          <cell r="F432" t="str">
            <v xml:space="preserve"> </v>
          </cell>
          <cell r="G432" t="str">
            <v>CURRENT ASSETS, LOANS AND ADVANCES</v>
          </cell>
          <cell r="H432" t="str">
            <v>LOANS AND ADVANCES</v>
          </cell>
          <cell r="I432" t="str">
            <v>ADVANCES</v>
          </cell>
        </row>
        <row r="433">
          <cell r="A433" t="str">
            <v>A601004</v>
          </cell>
          <cell r="B433" t="str">
            <v>Works contract/Contractor Adv(Unsecured)</v>
          </cell>
          <cell r="C433" t="str">
            <v>ASSET</v>
          </cell>
          <cell r="D433" t="str">
            <v>BALANCE SHEET</v>
          </cell>
          <cell r="E433" t="str">
            <v>SUPPLIER PREPAYMENT A/C</v>
          </cell>
          <cell r="F433" t="str">
            <v xml:space="preserve"> </v>
          </cell>
          <cell r="G433" t="str">
            <v>CURRENT ASSETS, LOANS AND ADVANCES</v>
          </cell>
          <cell r="H433" t="str">
            <v>LOANS AND ADVANCES</v>
          </cell>
          <cell r="I433" t="str">
            <v>ADVANCES</v>
          </cell>
        </row>
        <row r="434">
          <cell r="A434" t="str">
            <v>A601005</v>
          </cell>
          <cell r="B434" t="str">
            <v>Advance to Retainers</v>
          </cell>
          <cell r="C434" t="str">
            <v>ASSET</v>
          </cell>
          <cell r="D434" t="str">
            <v>BALANCE SHEET</v>
          </cell>
          <cell r="E434" t="str">
            <v>SUPPLIER PREPAYMENT A/C</v>
          </cell>
          <cell r="F434" t="str">
            <v xml:space="preserve"> </v>
          </cell>
          <cell r="G434" t="str">
            <v>CURRENT ASSETS, LOANS AND ADVANCES</v>
          </cell>
          <cell r="H434" t="str">
            <v>LOANS AND ADVANCES</v>
          </cell>
          <cell r="I434" t="str">
            <v>ADVANCES</v>
          </cell>
        </row>
        <row r="435">
          <cell r="A435" t="str">
            <v>A601006</v>
          </cell>
          <cell r="B435" t="str">
            <v>Broker Advance</v>
          </cell>
          <cell r="C435" t="str">
            <v>ASSET</v>
          </cell>
          <cell r="D435" t="str">
            <v>BALANCE SHEET</v>
          </cell>
          <cell r="E435" t="str">
            <v>SUPPLIER PREPAYMENT A/C</v>
          </cell>
          <cell r="F435" t="str">
            <v xml:space="preserve"> </v>
          </cell>
          <cell r="G435" t="str">
            <v>CURRENT ASSETS, LOANS AND ADVANCES</v>
          </cell>
          <cell r="H435" t="str">
            <v>LOANS AND ADVANCES</v>
          </cell>
          <cell r="I435" t="str">
            <v>ADVANCES</v>
          </cell>
        </row>
        <row r="436">
          <cell r="A436" t="str">
            <v>A601101</v>
          </cell>
          <cell r="B436" t="str">
            <v>Advance Advertisement</v>
          </cell>
          <cell r="C436" t="str">
            <v>ASSET</v>
          </cell>
          <cell r="D436" t="str">
            <v>BALANCE SHEET</v>
          </cell>
          <cell r="E436" t="str">
            <v xml:space="preserve"> </v>
          </cell>
          <cell r="F436" t="str">
            <v xml:space="preserve"> </v>
          </cell>
          <cell r="G436" t="str">
            <v>CURRENT ASSETS, LOANS AND ADVANCES</v>
          </cell>
          <cell r="H436" t="str">
            <v>LOANS AND ADVANCES</v>
          </cell>
          <cell r="I436" t="str">
            <v>ADVANCES</v>
          </cell>
        </row>
        <row r="437">
          <cell r="A437" t="str">
            <v>A601102</v>
          </cell>
          <cell r="B437" t="str">
            <v>Advance Subscription</v>
          </cell>
          <cell r="C437" t="str">
            <v>ASSET</v>
          </cell>
          <cell r="D437" t="str">
            <v>BALANCE SHEET</v>
          </cell>
          <cell r="E437" t="str">
            <v xml:space="preserve"> </v>
          </cell>
          <cell r="F437" t="str">
            <v xml:space="preserve"> </v>
          </cell>
          <cell r="G437" t="str">
            <v>CURRENT ASSETS, LOANS AND ADVANCES</v>
          </cell>
          <cell r="H437" t="str">
            <v>LOANS AND ADVANCES</v>
          </cell>
          <cell r="I437" t="str">
            <v>ADVANCES</v>
          </cell>
        </row>
        <row r="438">
          <cell r="A438" t="str">
            <v>A601103</v>
          </cell>
          <cell r="B438" t="str">
            <v>Advance For Land Purchase</v>
          </cell>
          <cell r="C438" t="str">
            <v>ASSET</v>
          </cell>
          <cell r="D438" t="str">
            <v>BALANCE SHEET</v>
          </cell>
          <cell r="E438" t="str">
            <v>SUPPLIER PREPAYMENT A/C</v>
          </cell>
          <cell r="F438" t="str">
            <v xml:space="preserve"> </v>
          </cell>
          <cell r="G438" t="str">
            <v>CURRENT ASSETS, LOANS AND ADVANCES</v>
          </cell>
          <cell r="H438" t="str">
            <v>LOANS AND ADVANCES</v>
          </cell>
          <cell r="I438" t="str">
            <v>ADVANCES</v>
          </cell>
        </row>
        <row r="439">
          <cell r="A439" t="str">
            <v>A601104</v>
          </cell>
          <cell r="B439" t="str">
            <v>Other Business Advance</v>
          </cell>
          <cell r="C439" t="str">
            <v>ASSET</v>
          </cell>
          <cell r="D439" t="str">
            <v>BALANCE SHEET</v>
          </cell>
          <cell r="E439" t="str">
            <v xml:space="preserve"> </v>
          </cell>
          <cell r="F439" t="str">
            <v xml:space="preserve"> </v>
          </cell>
          <cell r="G439" t="str">
            <v>CURRENT ASSETS, LOANS AND ADVANCES</v>
          </cell>
          <cell r="H439" t="str">
            <v>LOANS AND ADVANCES</v>
          </cell>
          <cell r="I439" t="str">
            <v>ADVANCES</v>
          </cell>
        </row>
        <row r="440">
          <cell r="A440" t="str">
            <v>A601105-015</v>
          </cell>
          <cell r="B440" t="str">
            <v>Pmt agt collaboration-Matadin</v>
          </cell>
          <cell r="C440" t="str">
            <v>ASSET</v>
          </cell>
          <cell r="D440" t="str">
            <v>BALANCE SHEET</v>
          </cell>
          <cell r="E440" t="str">
            <v xml:space="preserve"> </v>
          </cell>
          <cell r="F440" t="str">
            <v xml:space="preserve"> </v>
          </cell>
          <cell r="G440" t="str">
            <v>CURRENT ASSETS, LOANS AND ADVANCES</v>
          </cell>
          <cell r="H440" t="str">
            <v>LOANS AND ADVANCES</v>
          </cell>
          <cell r="I440" t="str">
            <v>ADVANCES</v>
          </cell>
        </row>
        <row r="441">
          <cell r="A441" t="str">
            <v>A601105-016</v>
          </cell>
          <cell r="B441" t="str">
            <v>Pmt agt collaboration-Chatterpal</v>
          </cell>
          <cell r="C441" t="str">
            <v>ASSET</v>
          </cell>
          <cell r="D441" t="str">
            <v>BALANCE SHEET</v>
          </cell>
          <cell r="E441" t="str">
            <v xml:space="preserve"> </v>
          </cell>
          <cell r="F441" t="str">
            <v xml:space="preserve"> </v>
          </cell>
          <cell r="G441" t="str">
            <v>CURRENT ASSETS, LOANS AND ADVANCES</v>
          </cell>
          <cell r="H441" t="str">
            <v>LOANS AND ADVANCES</v>
          </cell>
          <cell r="I441" t="str">
            <v>ADVANCES</v>
          </cell>
        </row>
        <row r="442">
          <cell r="A442" t="str">
            <v>A601105-017</v>
          </cell>
          <cell r="B442" t="str">
            <v>Pmt agt collaboration-Satpal</v>
          </cell>
          <cell r="C442" t="str">
            <v>ASSET</v>
          </cell>
          <cell r="D442" t="str">
            <v>BALANCE SHEET</v>
          </cell>
          <cell r="E442" t="str">
            <v xml:space="preserve"> </v>
          </cell>
          <cell r="F442" t="str">
            <v xml:space="preserve"> </v>
          </cell>
          <cell r="G442" t="str">
            <v>CURRENT ASSETS, LOANS AND ADVANCES</v>
          </cell>
          <cell r="H442" t="str">
            <v>LOANS AND ADVANCES</v>
          </cell>
          <cell r="I442" t="str">
            <v>ADVANCES</v>
          </cell>
        </row>
        <row r="443">
          <cell r="A443" t="str">
            <v>A601106</v>
          </cell>
          <cell r="B443" t="str">
            <v>wrongly created</v>
          </cell>
          <cell r="C443" t="str">
            <v>ASSET</v>
          </cell>
          <cell r="D443" t="str">
            <v>BALANCE SHEET</v>
          </cell>
          <cell r="E443" t="str">
            <v>SUPPLIER PREPAYMENT A/C</v>
          </cell>
          <cell r="F443" t="str">
            <v xml:space="preserve"> </v>
          </cell>
          <cell r="G443" t="str">
            <v>CURRENT ASSETS, LOANS AND ADVANCES</v>
          </cell>
          <cell r="H443" t="str">
            <v>LOANS AND ADVANCES</v>
          </cell>
          <cell r="I443" t="str">
            <v>ADVANCES</v>
          </cell>
        </row>
        <row r="444">
          <cell r="A444" t="str">
            <v>A601107</v>
          </cell>
          <cell r="B444" t="str">
            <v>ADVANCE FOR LAND</v>
          </cell>
          <cell r="C444" t="str">
            <v>ASSET</v>
          </cell>
          <cell r="D444" t="str">
            <v>BALANCE SHEET</v>
          </cell>
          <cell r="G444" t="str">
            <v>CURRENT ASSETS, LOANS AND ADVANCES</v>
          </cell>
          <cell r="H444" t="str">
            <v>LOANS AND ADVANCES</v>
          </cell>
          <cell r="I444" t="str">
            <v>ADVANCES</v>
          </cell>
        </row>
        <row r="445">
          <cell r="A445" t="str">
            <v>A601108</v>
          </cell>
          <cell r="B445" t="str">
            <v>UNSECURED LOANS</v>
          </cell>
          <cell r="C445" t="str">
            <v>ASSET</v>
          </cell>
          <cell r="D445" t="str">
            <v>BALANCE SHEET</v>
          </cell>
          <cell r="E445" t="str">
            <v>SUPPLIER PREPAYMENT A/C</v>
          </cell>
          <cell r="G445" t="str">
            <v>CURRENT ASSETS, LOANS AND ADVANCES</v>
          </cell>
          <cell r="H445" t="str">
            <v>LOANS AND ADVANCES</v>
          </cell>
          <cell r="I445" t="str">
            <v>ADVANCES</v>
          </cell>
        </row>
        <row r="446">
          <cell r="A446" t="str">
            <v>A601109</v>
          </cell>
          <cell r="B446" t="str">
            <v>RENT IN ADVANCE</v>
          </cell>
          <cell r="C446" t="str">
            <v>ASSET</v>
          </cell>
          <cell r="D446" t="str">
            <v>BALANCE SHEET</v>
          </cell>
          <cell r="E446" t="str">
            <v>SUPPLIER PREPAYMENT A/C</v>
          </cell>
          <cell r="G446" t="str">
            <v>CURRENT ASSETS, LOANS AND ADVANCES</v>
          </cell>
          <cell r="H446" t="str">
            <v>LOANS AND ADVANCES</v>
          </cell>
          <cell r="I446" t="str">
            <v>ADVANCES</v>
          </cell>
        </row>
        <row r="447">
          <cell r="A447" t="str">
            <v>A601201</v>
          </cell>
          <cell r="B447" t="str">
            <v>Salary - Advance</v>
          </cell>
          <cell r="C447" t="str">
            <v>ASSET</v>
          </cell>
          <cell r="D447" t="str">
            <v>BALANCE SHEET</v>
          </cell>
          <cell r="E447" t="str">
            <v>SUPPLIER PREPAYMENT A/C</v>
          </cell>
          <cell r="F447" t="str">
            <v xml:space="preserve"> </v>
          </cell>
          <cell r="G447" t="str">
            <v>CURRENT ASSETS, LOANS AND ADVANCES</v>
          </cell>
          <cell r="H447" t="str">
            <v>LOANS AND ADVANCES</v>
          </cell>
          <cell r="I447" t="str">
            <v>STAFF ADVANCES</v>
          </cell>
        </row>
        <row r="448">
          <cell r="A448" t="str">
            <v>A601202</v>
          </cell>
          <cell r="B448" t="str">
            <v>Advance L. T. A.</v>
          </cell>
          <cell r="C448" t="str">
            <v>ASSET</v>
          </cell>
          <cell r="D448" t="str">
            <v>BALANCE SHEET</v>
          </cell>
          <cell r="E448" t="str">
            <v xml:space="preserve"> </v>
          </cell>
          <cell r="F448" t="str">
            <v xml:space="preserve"> </v>
          </cell>
          <cell r="G448" t="str">
            <v>CURRENT ASSETS, LOANS AND ADVANCES</v>
          </cell>
          <cell r="H448" t="str">
            <v>LOANS AND ADVANCES</v>
          </cell>
          <cell r="I448" t="str">
            <v>STAFF ADVANCES</v>
          </cell>
        </row>
        <row r="449">
          <cell r="A449" t="str">
            <v>A601203</v>
          </cell>
          <cell r="B449" t="str">
            <v>Staff Advances- Expenses/Imprest</v>
          </cell>
          <cell r="C449" t="str">
            <v>ASSET</v>
          </cell>
          <cell r="D449" t="str">
            <v>BALANCE SHEET</v>
          </cell>
          <cell r="E449" t="str">
            <v>SUPPLIER PREPAYMENT A/C</v>
          </cell>
          <cell r="F449" t="str">
            <v xml:space="preserve"> </v>
          </cell>
          <cell r="G449" t="str">
            <v>CURRENT ASSETS, LOANS AND ADVANCES</v>
          </cell>
          <cell r="H449" t="str">
            <v>LOANS AND ADVANCES</v>
          </cell>
          <cell r="I449" t="str">
            <v>STAFF ADVANCES</v>
          </cell>
        </row>
        <row r="450">
          <cell r="A450" t="str">
            <v>A601204</v>
          </cell>
          <cell r="B450" t="str">
            <v>Tour Advance</v>
          </cell>
          <cell r="C450" t="str">
            <v>ASSET</v>
          </cell>
          <cell r="D450" t="str">
            <v>BALANCE SHEET</v>
          </cell>
          <cell r="E450" t="str">
            <v>SUPPLIER PREPAYMENT A/C</v>
          </cell>
          <cell r="F450" t="str">
            <v xml:space="preserve"> </v>
          </cell>
          <cell r="G450" t="str">
            <v>CURRENT ASSETS, LOANS AND ADVANCES</v>
          </cell>
          <cell r="H450" t="str">
            <v>LOANS AND ADVANCES</v>
          </cell>
          <cell r="I450" t="str">
            <v>STAFF ADVANCES</v>
          </cell>
        </row>
        <row r="451">
          <cell r="A451" t="str">
            <v>A601205</v>
          </cell>
          <cell r="B451" t="str">
            <v>Staff Advances- Expenses/Imprest</v>
          </cell>
          <cell r="C451" t="str">
            <v>ASSET</v>
          </cell>
          <cell r="D451" t="str">
            <v>BALANCE SHEET</v>
          </cell>
          <cell r="E451" t="str">
            <v>SUPPLIER PREPAYMENT A/C</v>
          </cell>
          <cell r="F451" t="str">
            <v xml:space="preserve"> </v>
          </cell>
          <cell r="G451" t="str">
            <v>CURRENT ASSETS, LOANS AND ADVANCES</v>
          </cell>
          <cell r="H451" t="str">
            <v>LOANS AND ADVANCES</v>
          </cell>
          <cell r="I451" t="str">
            <v>STAFF ADVANCES</v>
          </cell>
        </row>
        <row r="452">
          <cell r="A452" t="str">
            <v>A601206</v>
          </cell>
          <cell r="B452" t="str">
            <v>STAFF ADVANCE</v>
          </cell>
          <cell r="C452" t="str">
            <v>ASSET</v>
          </cell>
          <cell r="D452" t="str">
            <v>BALANCE SHEET</v>
          </cell>
          <cell r="E452" t="str">
            <v>SUPPLIER PREPAYMENT A/C</v>
          </cell>
          <cell r="F452" t="str">
            <v xml:space="preserve"> </v>
          </cell>
          <cell r="G452" t="str">
            <v>CURRENT ASSETS, LOANS AND ADVANCES</v>
          </cell>
          <cell r="H452" t="str">
            <v>LOANS AND ADVANCES</v>
          </cell>
          <cell r="I452" t="str">
            <v>STAFF ADVANCES</v>
          </cell>
        </row>
        <row r="453">
          <cell r="A453" t="str">
            <v>A601207</v>
          </cell>
          <cell r="B453" t="str">
            <v>Interest Subsidy (Employee)</v>
          </cell>
          <cell r="C453" t="str">
            <v>ASSET</v>
          </cell>
          <cell r="D453" t="str">
            <v>BALANCE SHEET</v>
          </cell>
          <cell r="E453" t="str">
            <v>SUPPLIER PREPAYMENT A/C</v>
          </cell>
          <cell r="F453" t="str">
            <v xml:space="preserve"> </v>
          </cell>
          <cell r="G453" t="str">
            <v>CURRENT ASSETS, LOANS AND ADVANCES</v>
          </cell>
          <cell r="H453" t="str">
            <v>LOANS AND ADVANCES</v>
          </cell>
          <cell r="I453" t="str">
            <v>STAFF ADVANCES</v>
          </cell>
        </row>
        <row r="454">
          <cell r="A454" t="str">
            <v>A601208</v>
          </cell>
          <cell r="B454" t="str">
            <v>Team Member Shortages</v>
          </cell>
          <cell r="C454" t="str">
            <v>ASSET</v>
          </cell>
          <cell r="D454" t="str">
            <v>BALANCE SHEET</v>
          </cell>
          <cell r="E454" t="str">
            <v xml:space="preserve"> </v>
          </cell>
          <cell r="F454" t="str">
            <v xml:space="preserve"> </v>
          </cell>
          <cell r="G454" t="str">
            <v>CURRENT ASSETS, LOANS AND ADVANCES</v>
          </cell>
          <cell r="H454" t="str">
            <v>LOANS AND ADVANCES</v>
          </cell>
          <cell r="I454" t="str">
            <v>STAFF ADVANCES</v>
          </cell>
        </row>
        <row r="455">
          <cell r="A455" t="str">
            <v>A601209</v>
          </cell>
          <cell r="B455" t="str">
            <v>Staff Shortages</v>
          </cell>
          <cell r="C455" t="str">
            <v>ASSET</v>
          </cell>
          <cell r="D455" t="str">
            <v>BALANCE SHEET</v>
          </cell>
          <cell r="E455" t="str">
            <v xml:space="preserve"> </v>
          </cell>
          <cell r="F455" t="str">
            <v xml:space="preserve"> </v>
          </cell>
          <cell r="G455" t="str">
            <v>CURRENT ASSETS, LOANS AND ADVANCES</v>
          </cell>
          <cell r="H455" t="str">
            <v>LOANS AND ADVANCES</v>
          </cell>
          <cell r="I455" t="str">
            <v>STAFF ADVANCES</v>
          </cell>
        </row>
        <row r="456">
          <cell r="A456" t="str">
            <v>A601301</v>
          </cell>
          <cell r="B456" t="str">
            <v>Appl. Money Towards Investment</v>
          </cell>
          <cell r="C456" t="str">
            <v>ASSET</v>
          </cell>
          <cell r="D456" t="str">
            <v>BALANCE SHEET</v>
          </cell>
          <cell r="E456" t="str">
            <v xml:space="preserve"> </v>
          </cell>
          <cell r="F456" t="str">
            <v xml:space="preserve"> </v>
          </cell>
          <cell r="G456" t="str">
            <v>CURRENT ASSETS, LOANS AND ADVANCES</v>
          </cell>
          <cell r="H456" t="str">
            <v>LOANS AND ADVANCES</v>
          </cell>
          <cell r="I456" t="str">
            <v>OTHER ADVANCES</v>
          </cell>
        </row>
        <row r="457">
          <cell r="A457" t="str">
            <v>A601302</v>
          </cell>
          <cell r="B457" t="str">
            <v>Advance - Others</v>
          </cell>
          <cell r="C457" t="str">
            <v>ASSET</v>
          </cell>
          <cell r="D457" t="str">
            <v>BALANCE SHEET</v>
          </cell>
          <cell r="E457" t="str">
            <v xml:space="preserve"> </v>
          </cell>
          <cell r="F457" t="str">
            <v xml:space="preserve"> </v>
          </cell>
          <cell r="G457" t="str">
            <v>CURRENT ASSETS, LOANS AND ADVANCES</v>
          </cell>
          <cell r="H457" t="str">
            <v>LOANS AND ADVANCES</v>
          </cell>
          <cell r="I457" t="str">
            <v>OTHER ADVANCES</v>
          </cell>
        </row>
        <row r="458">
          <cell r="A458" t="str">
            <v>A601303</v>
          </cell>
          <cell r="B458" t="str">
            <v>Distributors Tickets Recoverable</v>
          </cell>
          <cell r="C458" t="str">
            <v>ASSET</v>
          </cell>
          <cell r="D458" t="str">
            <v>BALANCE SHEET</v>
          </cell>
          <cell r="E458" t="str">
            <v xml:space="preserve"> </v>
          </cell>
          <cell r="F458" t="str">
            <v xml:space="preserve"> </v>
          </cell>
          <cell r="G458" t="str">
            <v>CURRENT ASSETS, LOANS AND ADVANCES</v>
          </cell>
          <cell r="H458" t="str">
            <v>LOANS AND ADVANCES</v>
          </cell>
          <cell r="I458" t="str">
            <v>OTHER ADVANCES</v>
          </cell>
        </row>
        <row r="459">
          <cell r="A459" t="str">
            <v>A602001-000</v>
          </cell>
          <cell r="B459" t="str">
            <v>Amt Reco.(Grp Co)</v>
          </cell>
          <cell r="C459" t="str">
            <v>ASSET</v>
          </cell>
          <cell r="D459" t="str">
            <v>BALANCE SHEET</v>
          </cell>
          <cell r="E459" t="str">
            <v xml:space="preserve"> </v>
          </cell>
          <cell r="F459" t="str">
            <v xml:space="preserve"> </v>
          </cell>
          <cell r="G459" t="str">
            <v>CURRENT ASSETS, LOANS AND ADVANCES</v>
          </cell>
          <cell r="H459" t="str">
            <v>LOANS AND ADVANCES</v>
          </cell>
          <cell r="I459" t="str">
            <v>AMOUNT RECOVERABLES</v>
          </cell>
        </row>
        <row r="460">
          <cell r="A460" t="str">
            <v>A602001-010</v>
          </cell>
          <cell r="B460" t="str">
            <v>Amt Reco.(Grp Co)-DUL Cnstr Div</v>
          </cell>
          <cell r="C460" t="str">
            <v>ASSET</v>
          </cell>
          <cell r="D460" t="str">
            <v>BALANCE SHEET</v>
          </cell>
          <cell r="E460" t="str">
            <v xml:space="preserve"> </v>
          </cell>
          <cell r="F460" t="str">
            <v xml:space="preserve"> </v>
          </cell>
          <cell r="G460" t="str">
            <v>CURRENT ASSETS, LOANS AND ADVANCES</v>
          </cell>
          <cell r="H460" t="str">
            <v>LOANS AND ADVANCES</v>
          </cell>
          <cell r="I460" t="str">
            <v>AMOUNT RECOVERABLES</v>
          </cell>
        </row>
        <row r="461">
          <cell r="A461" t="str">
            <v>A602001-020</v>
          </cell>
          <cell r="B461" t="str">
            <v>Amt Reco.(Grp Co)- DEDL</v>
          </cell>
          <cell r="C461" t="str">
            <v>ASSET</v>
          </cell>
          <cell r="D461" t="str">
            <v>BALANCE SHEET</v>
          </cell>
          <cell r="E461" t="str">
            <v xml:space="preserve"> </v>
          </cell>
          <cell r="F461" t="str">
            <v xml:space="preserve"> </v>
          </cell>
          <cell r="G461" t="str">
            <v>CURRENT ASSETS, LOANS AND ADVANCES</v>
          </cell>
          <cell r="H461" t="str">
            <v>LOANS AND ADVANCES</v>
          </cell>
          <cell r="I461" t="str">
            <v>AMOUNT RECOVERABLES</v>
          </cell>
        </row>
        <row r="462">
          <cell r="A462" t="str">
            <v>A602001-022</v>
          </cell>
          <cell r="B462" t="str">
            <v>Amt Reco.(Grp Co)-  Dlf Info City(Chenn)</v>
          </cell>
          <cell r="C462" t="str">
            <v>ASSET</v>
          </cell>
          <cell r="D462" t="str">
            <v>BALANCE SHEET</v>
          </cell>
          <cell r="E462" t="str">
            <v xml:space="preserve"> </v>
          </cell>
          <cell r="F462" t="str">
            <v xml:space="preserve"> </v>
          </cell>
          <cell r="G462" t="str">
            <v>CURRENT ASSETS, LOANS AND ADVANCES</v>
          </cell>
          <cell r="H462" t="str">
            <v>LOANS AND ADVANCES</v>
          </cell>
          <cell r="I462" t="str">
            <v>AMOUNT RECOVERABLES</v>
          </cell>
        </row>
        <row r="463">
          <cell r="A463" t="str">
            <v>A602001-023</v>
          </cell>
          <cell r="B463" t="str">
            <v>Amt Reco.(Grp Co)- DLF INFOCITY(HYDERBD)</v>
          </cell>
          <cell r="C463" t="str">
            <v>ASSET</v>
          </cell>
          <cell r="D463" t="str">
            <v>BALANCE SHEET</v>
          </cell>
          <cell r="E463" t="str">
            <v xml:space="preserve"> </v>
          </cell>
          <cell r="F463" t="str">
            <v xml:space="preserve"> </v>
          </cell>
          <cell r="G463" t="str">
            <v>CURRENT ASSETS, LOANS AND ADVANCES</v>
          </cell>
          <cell r="H463" t="str">
            <v>LOANS AND ADVANCES</v>
          </cell>
          <cell r="I463" t="str">
            <v>AMOUNT RECOVERABLES</v>
          </cell>
        </row>
        <row r="464">
          <cell r="A464" t="str">
            <v>A602001-025</v>
          </cell>
          <cell r="B464" t="str">
            <v>Amt Reco.(Grp Co)-DLF Services L</v>
          </cell>
          <cell r="C464" t="str">
            <v>ASSET</v>
          </cell>
          <cell r="D464" t="str">
            <v>BALANCE SHEET</v>
          </cell>
          <cell r="E464" t="str">
            <v xml:space="preserve"> </v>
          </cell>
          <cell r="F464" t="str">
            <v xml:space="preserve"> </v>
          </cell>
          <cell r="G464" t="str">
            <v>CURRENT ASSETS, LOANS AND ADVANCES</v>
          </cell>
          <cell r="H464" t="str">
            <v>LOANS AND ADVANCES</v>
          </cell>
          <cell r="I464" t="str">
            <v>AMOUNT RECOVERABLES</v>
          </cell>
        </row>
        <row r="465">
          <cell r="A465" t="str">
            <v>A602001-030</v>
          </cell>
          <cell r="B465" t="str">
            <v>Amt Reco.(Grp Co)-  Newgen Medworld Hosp</v>
          </cell>
          <cell r="C465" t="str">
            <v>ASSET</v>
          </cell>
          <cell r="D465" t="str">
            <v>BALANCE SHEET</v>
          </cell>
          <cell r="E465" t="str">
            <v xml:space="preserve"> </v>
          </cell>
          <cell r="F465" t="str">
            <v xml:space="preserve"> </v>
          </cell>
          <cell r="G465" t="str">
            <v>CURRENT ASSETS, LOANS AND ADVANCES</v>
          </cell>
          <cell r="H465" t="str">
            <v>LOANS AND ADVANCES</v>
          </cell>
          <cell r="I465" t="str">
            <v>AMOUNT RECOVERABLES</v>
          </cell>
        </row>
        <row r="466">
          <cell r="A466" t="str">
            <v>A602001-033</v>
          </cell>
          <cell r="B466" t="str">
            <v>Amt Reco.(Grp Co)-  Dlf Info City(Noida)</v>
          </cell>
          <cell r="C466" t="str">
            <v>ASSET</v>
          </cell>
          <cell r="D466" t="str">
            <v>BALANCE SHEET</v>
          </cell>
          <cell r="E466" t="str">
            <v xml:space="preserve"> </v>
          </cell>
          <cell r="F466" t="str">
            <v xml:space="preserve"> </v>
          </cell>
          <cell r="G466" t="str">
            <v>CURRENT ASSETS, LOANS AND ADVANCES</v>
          </cell>
          <cell r="H466" t="str">
            <v>LOANS AND ADVANCES</v>
          </cell>
          <cell r="I466" t="str">
            <v>AMOUNT RECOVERABLES</v>
          </cell>
        </row>
        <row r="467">
          <cell r="A467" t="str">
            <v>A602001-034</v>
          </cell>
          <cell r="B467" t="str">
            <v>Amt Reco.(Grp Co)-  Bharuka Fin. Ltd</v>
          </cell>
          <cell r="C467" t="str">
            <v>ASSET</v>
          </cell>
          <cell r="D467" t="str">
            <v>BALANCE SHEET</v>
          </cell>
          <cell r="E467" t="str">
            <v xml:space="preserve"> </v>
          </cell>
          <cell r="F467" t="str">
            <v xml:space="preserve"> </v>
          </cell>
          <cell r="G467" t="str">
            <v>CURRENT ASSETS, LOANS AND ADVANCES</v>
          </cell>
          <cell r="H467" t="str">
            <v>LOANS AND ADVANCES</v>
          </cell>
          <cell r="I467" t="str">
            <v>AMOUNT RECOVERABLES</v>
          </cell>
        </row>
        <row r="468">
          <cell r="A468" t="str">
            <v>A602001-035</v>
          </cell>
          <cell r="B468" t="str">
            <v>Amt Reco.(Grp Co)- DLF RECR. FNDTN P LTD</v>
          </cell>
          <cell r="C468" t="str">
            <v>ASSET</v>
          </cell>
          <cell r="D468" t="str">
            <v>BALANCE SHEET</v>
          </cell>
          <cell r="E468" t="str">
            <v xml:space="preserve"> </v>
          </cell>
          <cell r="F468" t="str">
            <v xml:space="preserve"> </v>
          </cell>
          <cell r="G468" t="str">
            <v>CURRENT ASSETS, LOANS AND ADVANCES</v>
          </cell>
          <cell r="H468" t="str">
            <v>LOANS AND ADVANCES</v>
          </cell>
          <cell r="I468" t="str">
            <v>AMOUNT RECOVERABLES</v>
          </cell>
        </row>
        <row r="469">
          <cell r="A469" t="str">
            <v>A602001-036</v>
          </cell>
          <cell r="B469" t="str">
            <v>Amt Reco.(Grp Co)- GALAXY MECANTILES Ltd</v>
          </cell>
          <cell r="C469" t="str">
            <v>ASSET</v>
          </cell>
          <cell r="D469" t="str">
            <v>BALANCE SHEET</v>
          </cell>
          <cell r="E469" t="str">
            <v xml:space="preserve"> </v>
          </cell>
          <cell r="F469" t="str">
            <v xml:space="preserve"> </v>
          </cell>
          <cell r="G469" t="str">
            <v>CURRENT ASSETS, LOANS AND ADVANCES</v>
          </cell>
          <cell r="H469" t="str">
            <v>LOANS AND ADVANCES</v>
          </cell>
          <cell r="I469" t="str">
            <v>AMOUNT RECOVERABLES</v>
          </cell>
        </row>
        <row r="470">
          <cell r="A470" t="str">
            <v>A602001-055</v>
          </cell>
          <cell r="B470" t="str">
            <v>Amt Reco.(Grp Co)- DLF RECREA. FOUNDATN.</v>
          </cell>
          <cell r="C470" t="str">
            <v>ASSET</v>
          </cell>
          <cell r="D470" t="str">
            <v>BALANCE SHEET</v>
          </cell>
          <cell r="E470" t="str">
            <v xml:space="preserve"> </v>
          </cell>
          <cell r="F470" t="str">
            <v xml:space="preserve"> </v>
          </cell>
          <cell r="G470" t="str">
            <v>CURRENT ASSETS, LOANS AND ADVANCES</v>
          </cell>
          <cell r="H470" t="str">
            <v>LOANS AND ADVANCES</v>
          </cell>
          <cell r="I470" t="str">
            <v>AMOUNT RECOVERABLES</v>
          </cell>
        </row>
        <row r="471">
          <cell r="A471" t="str">
            <v>A602001-075</v>
          </cell>
          <cell r="B471" t="str">
            <v>Amt Reco.(Grp Co)-  Dlf Info City(Chand)</v>
          </cell>
          <cell r="C471" t="str">
            <v>ASSET</v>
          </cell>
          <cell r="D471" t="str">
            <v>BALANCE SHEET</v>
          </cell>
          <cell r="E471" t="str">
            <v xml:space="preserve"> </v>
          </cell>
          <cell r="F471" t="str">
            <v xml:space="preserve"> </v>
          </cell>
          <cell r="G471" t="str">
            <v>CURRENT ASSETS, LOANS AND ADVANCES</v>
          </cell>
          <cell r="H471" t="str">
            <v>LOANS AND ADVANCES</v>
          </cell>
          <cell r="I471" t="str">
            <v>AMOUNT RECOVERABLES</v>
          </cell>
        </row>
        <row r="472">
          <cell r="A472" t="str">
            <v>A602001-076</v>
          </cell>
          <cell r="B472" t="str">
            <v>Amt Reco.(Grp Co)-  Dlf Info City(Kolk.)</v>
          </cell>
          <cell r="C472" t="str">
            <v>ASSET</v>
          </cell>
          <cell r="D472" t="str">
            <v>BALANCE SHEET</v>
          </cell>
          <cell r="E472" t="str">
            <v xml:space="preserve"> </v>
          </cell>
          <cell r="F472" t="str">
            <v xml:space="preserve"> </v>
          </cell>
          <cell r="G472" t="str">
            <v>CURRENT ASSETS, LOANS AND ADVANCES</v>
          </cell>
          <cell r="H472" t="str">
            <v>LOANS AND ADVANCES</v>
          </cell>
          <cell r="I472" t="str">
            <v>AMOUNT RECOVERABLES</v>
          </cell>
        </row>
        <row r="473">
          <cell r="A473" t="str">
            <v>A602001-096</v>
          </cell>
          <cell r="B473" t="str">
            <v>Amt Reco.(Grp Co)- DLF LAING O'ROURKE</v>
          </cell>
          <cell r="C473" t="str">
            <v>ASSET</v>
          </cell>
          <cell r="D473" t="str">
            <v>BALANCE SHEET</v>
          </cell>
          <cell r="E473" t="str">
            <v xml:space="preserve"> </v>
          </cell>
          <cell r="F473" t="str">
            <v xml:space="preserve"> </v>
          </cell>
          <cell r="G473" t="str">
            <v>CURRENT ASSETS, LOANS AND ADVANCES</v>
          </cell>
          <cell r="H473" t="str">
            <v>LOANS AND ADVANCES</v>
          </cell>
          <cell r="I473" t="str">
            <v>AMOUNT RECOVERABLES</v>
          </cell>
        </row>
        <row r="474">
          <cell r="A474" t="str">
            <v>A602001-101</v>
          </cell>
          <cell r="B474" t="str">
            <v>Amt Reco.(Grp Co)- DLF Ltd</v>
          </cell>
          <cell r="C474" t="str">
            <v>ASSET</v>
          </cell>
          <cell r="D474" t="str">
            <v>BALANCE SHEET</v>
          </cell>
          <cell r="E474" t="str">
            <v xml:space="preserve"> </v>
          </cell>
          <cell r="F474" t="str">
            <v xml:space="preserve"> </v>
          </cell>
          <cell r="G474" t="str">
            <v>CURRENT ASSETS, LOANS AND ADVANCES</v>
          </cell>
          <cell r="H474" t="str">
            <v>LOANS AND ADVANCES</v>
          </cell>
          <cell r="I474" t="str">
            <v>AMOUNT RECOVERABLES</v>
          </cell>
        </row>
        <row r="475">
          <cell r="A475" t="str">
            <v>A602001-102</v>
          </cell>
          <cell r="B475" t="str">
            <v>Amt Reco.(Grp Co)- Savitri Cinema</v>
          </cell>
          <cell r="C475" t="str">
            <v>ASSET</v>
          </cell>
          <cell r="D475" t="str">
            <v>BALANCE SHEET</v>
          </cell>
          <cell r="E475" t="str">
            <v xml:space="preserve"> </v>
          </cell>
          <cell r="F475" t="str">
            <v xml:space="preserve"> </v>
          </cell>
          <cell r="G475" t="str">
            <v>CURRENT ASSETS, LOANS AND ADVANCES</v>
          </cell>
          <cell r="H475" t="str">
            <v>LOANS AND ADVANCES</v>
          </cell>
          <cell r="I475" t="str">
            <v>AMOUNT RECOVERABLES</v>
          </cell>
        </row>
        <row r="476">
          <cell r="A476" t="str">
            <v>A602001-207</v>
          </cell>
          <cell r="B476" t="str">
            <v>Amt Reco.(Grp Co)-DLF Buil &amp; Dev L</v>
          </cell>
          <cell r="C476" t="str">
            <v>ASSET</v>
          </cell>
          <cell r="D476" t="str">
            <v>BALANCE SHEET</v>
          </cell>
          <cell r="E476" t="str">
            <v xml:space="preserve"> </v>
          </cell>
          <cell r="F476" t="str">
            <v xml:space="preserve"> </v>
          </cell>
          <cell r="G476" t="str">
            <v>CURRENT ASSETS, LOANS AND ADVANCES</v>
          </cell>
          <cell r="H476" t="str">
            <v>LOANS AND ADVANCES</v>
          </cell>
          <cell r="I476" t="str">
            <v>AMOUNT RECOVERABLES</v>
          </cell>
        </row>
        <row r="477">
          <cell r="A477" t="str">
            <v>A602001-211</v>
          </cell>
          <cell r="B477" t="str">
            <v>Amt Reco.(Grp Co)-DLF Housing Cnstr L</v>
          </cell>
          <cell r="C477" t="str">
            <v>ASSET</v>
          </cell>
          <cell r="D477" t="str">
            <v>BALANCE SHEET</v>
          </cell>
          <cell r="E477" t="str">
            <v xml:space="preserve"> </v>
          </cell>
          <cell r="F477" t="str">
            <v xml:space="preserve"> </v>
          </cell>
          <cell r="G477" t="str">
            <v>CURRENT ASSETS, LOANS AND ADVANCES</v>
          </cell>
          <cell r="H477" t="str">
            <v>LOANS AND ADVANCES</v>
          </cell>
          <cell r="I477" t="str">
            <v>AMOUNT RECOVERABLES</v>
          </cell>
        </row>
        <row r="478">
          <cell r="A478" t="str">
            <v>A602001-212</v>
          </cell>
          <cell r="B478" t="str">
            <v>Amt Reco.(Grp Co)- MAYUR RECR &amp; DEV LTD.</v>
          </cell>
          <cell r="C478" t="str">
            <v>ASSET</v>
          </cell>
          <cell r="D478" t="str">
            <v>BALANCE SHEET</v>
          </cell>
          <cell r="E478" t="str">
            <v xml:space="preserve"> </v>
          </cell>
          <cell r="F478" t="str">
            <v xml:space="preserve"> </v>
          </cell>
          <cell r="G478" t="str">
            <v>CURRENT ASSETS, LOANS AND ADVANCES</v>
          </cell>
          <cell r="H478" t="str">
            <v>LOANS AND ADVANCES</v>
          </cell>
          <cell r="I478" t="str">
            <v>AMOUNT RECOVERABLES</v>
          </cell>
        </row>
        <row r="479">
          <cell r="A479" t="str">
            <v>A602001-223</v>
          </cell>
          <cell r="B479" t="str">
            <v>Amt Reco.(Grp Co)- NILGIRI CULTIVATION</v>
          </cell>
          <cell r="C479" t="str">
            <v>ASSET</v>
          </cell>
          <cell r="D479" t="str">
            <v>BALANCE SHEET</v>
          </cell>
          <cell r="E479" t="str">
            <v xml:space="preserve"> </v>
          </cell>
          <cell r="F479" t="str">
            <v xml:space="preserve"> </v>
          </cell>
          <cell r="G479" t="str">
            <v>CURRENT ASSETS, LOANS AND ADVANCES</v>
          </cell>
          <cell r="H479" t="str">
            <v>LOANS AND ADVANCES</v>
          </cell>
          <cell r="I479" t="str">
            <v>AMOUNT RECOVERABLES</v>
          </cell>
        </row>
        <row r="480">
          <cell r="A480" t="str">
            <v>A602001-244</v>
          </cell>
          <cell r="B480" t="str">
            <v>Amt Reco.(Grp Co)-  Dlf Comm Dev</v>
          </cell>
          <cell r="C480" t="str">
            <v>ASSET</v>
          </cell>
          <cell r="D480" t="str">
            <v>BALANCE SHEET</v>
          </cell>
          <cell r="E480" t="str">
            <v xml:space="preserve"> </v>
          </cell>
          <cell r="F480" t="str">
            <v xml:space="preserve"> </v>
          </cell>
          <cell r="G480" t="str">
            <v>CURRENT ASSETS, LOANS AND ADVANCES</v>
          </cell>
          <cell r="H480" t="str">
            <v>LOANS AND ADVANCES</v>
          </cell>
          <cell r="I480" t="str">
            <v>AMOUNT RECOVERABLES</v>
          </cell>
        </row>
        <row r="481">
          <cell r="A481" t="str">
            <v>A602001-245</v>
          </cell>
          <cell r="B481" t="str">
            <v>Amt Reco.(Grp Co)- Dlf Comm Prjts Corp.</v>
          </cell>
          <cell r="C481" t="str">
            <v>ASSET</v>
          </cell>
          <cell r="D481" t="str">
            <v>BALANCE SHEET</v>
          </cell>
          <cell r="E481" t="str">
            <v xml:space="preserve"> </v>
          </cell>
          <cell r="F481" t="str">
            <v xml:space="preserve"> </v>
          </cell>
          <cell r="G481" t="str">
            <v>CURRENT ASSETS, LOANS AND ADVANCES</v>
          </cell>
          <cell r="H481" t="str">
            <v>LOANS AND ADVANCES</v>
          </cell>
          <cell r="I481" t="str">
            <v>AMOUNT RECOVERABLES</v>
          </cell>
        </row>
        <row r="482">
          <cell r="A482" t="str">
            <v>A602001-251</v>
          </cell>
          <cell r="B482" t="str">
            <v>Amt Reco.(Grp Co)- NILAYAM BUIL. &amp; DEV.</v>
          </cell>
          <cell r="C482" t="str">
            <v>ASSET</v>
          </cell>
          <cell r="D482" t="str">
            <v>BALANCE SHEET</v>
          </cell>
          <cell r="E482" t="str">
            <v xml:space="preserve"> </v>
          </cell>
          <cell r="F482" t="str">
            <v xml:space="preserve"> </v>
          </cell>
          <cell r="G482" t="str">
            <v>CURRENT ASSETS, LOANS AND ADVANCES</v>
          </cell>
          <cell r="H482" t="str">
            <v>LOANS AND ADVANCES</v>
          </cell>
          <cell r="I482" t="str">
            <v>AMOUNT RECOVERABLES</v>
          </cell>
        </row>
        <row r="483">
          <cell r="A483" t="str">
            <v>A602001-255</v>
          </cell>
          <cell r="B483" t="str">
            <v>Amt Reco.(Grp Co)-Realest Buil &amp; Srv</v>
          </cell>
          <cell r="C483" t="str">
            <v>ASSET</v>
          </cell>
          <cell r="D483" t="str">
            <v>BALANCE SHEET</v>
          </cell>
          <cell r="E483" t="str">
            <v xml:space="preserve"> </v>
          </cell>
          <cell r="F483" t="str">
            <v xml:space="preserve"> </v>
          </cell>
          <cell r="G483" t="str">
            <v>CURRENT ASSETS, LOANS AND ADVANCES</v>
          </cell>
          <cell r="H483" t="str">
            <v>LOANS AND ADVANCES</v>
          </cell>
          <cell r="I483" t="str">
            <v>AMOUNT RECOVERABLES</v>
          </cell>
        </row>
        <row r="484">
          <cell r="A484" t="str">
            <v>A602001-261</v>
          </cell>
          <cell r="B484" t="str">
            <v>Amt Reco.(Grp Co)-Real Estate Developers</v>
          </cell>
          <cell r="C484" t="str">
            <v>ASSET</v>
          </cell>
          <cell r="D484" t="str">
            <v>BALANCE SHEET</v>
          </cell>
          <cell r="E484" t="str">
            <v xml:space="preserve"> </v>
          </cell>
          <cell r="F484" t="str">
            <v xml:space="preserve"> </v>
          </cell>
          <cell r="G484" t="str">
            <v>CURRENT ASSETS, LOANS AND ADVANCES</v>
          </cell>
          <cell r="H484" t="str">
            <v>LOANS AND ADVANCES</v>
          </cell>
          <cell r="I484" t="str">
            <v>AMOUNT RECOVERABLES</v>
          </cell>
        </row>
        <row r="485">
          <cell r="A485" t="str">
            <v>A602001-262</v>
          </cell>
          <cell r="B485" t="str">
            <v>Amt Reco.(Grp Co)- DSPL</v>
          </cell>
          <cell r="C485" t="str">
            <v>ASSET</v>
          </cell>
          <cell r="D485" t="str">
            <v>BALANCE SHEET</v>
          </cell>
          <cell r="E485" t="str">
            <v xml:space="preserve"> </v>
          </cell>
          <cell r="F485" t="str">
            <v xml:space="preserve"> </v>
          </cell>
          <cell r="G485" t="str">
            <v>CURRENT ASSETS, LOANS AND ADVANCES</v>
          </cell>
          <cell r="H485" t="str">
            <v>LOANS AND ADVANCES</v>
          </cell>
          <cell r="I485" t="str">
            <v>AMOUNT RECOVERABLES</v>
          </cell>
        </row>
        <row r="486">
          <cell r="A486" t="str">
            <v>A602001-263</v>
          </cell>
          <cell r="B486" t="str">
            <v>Amt Reco.(Grp Co)-DLF Property Developer</v>
          </cell>
          <cell r="C486" t="str">
            <v>ASSET</v>
          </cell>
          <cell r="D486" t="str">
            <v>BALANCE SHEET</v>
          </cell>
          <cell r="E486" t="str">
            <v xml:space="preserve"> </v>
          </cell>
          <cell r="F486" t="str">
            <v xml:space="preserve"> </v>
          </cell>
          <cell r="G486" t="str">
            <v>CURRENT ASSETS, LOANS AND ADVANCES</v>
          </cell>
          <cell r="H486" t="str">
            <v>LOANS AND ADVANCES</v>
          </cell>
          <cell r="I486" t="str">
            <v>AMOUNT RECOVERABLES</v>
          </cell>
        </row>
        <row r="487">
          <cell r="A487" t="str">
            <v>A602001-264</v>
          </cell>
          <cell r="B487" t="str">
            <v>Amt Reco.(Grp Co)- Dlf Office Developers</v>
          </cell>
          <cell r="C487" t="str">
            <v>ASSET</v>
          </cell>
          <cell r="D487" t="str">
            <v>BALANCE SHEET</v>
          </cell>
          <cell r="E487" t="str">
            <v xml:space="preserve"> </v>
          </cell>
          <cell r="F487" t="str">
            <v xml:space="preserve"> </v>
          </cell>
          <cell r="G487" t="str">
            <v>CURRENT ASSETS, LOANS AND ADVANCES</v>
          </cell>
          <cell r="H487" t="str">
            <v>LOANS AND ADVANCES</v>
          </cell>
          <cell r="I487" t="str">
            <v>AMOUNT RECOVERABLES</v>
          </cell>
        </row>
        <row r="488">
          <cell r="A488" t="str">
            <v>A602001-265</v>
          </cell>
          <cell r="B488" t="str">
            <v>Amt Reco.(Grp Co)-DLF Resi. Developers</v>
          </cell>
          <cell r="C488" t="str">
            <v>ASSET</v>
          </cell>
          <cell r="D488" t="str">
            <v>BALANCE SHEET</v>
          </cell>
          <cell r="E488" t="str">
            <v xml:space="preserve"> </v>
          </cell>
          <cell r="F488" t="str">
            <v xml:space="preserve"> </v>
          </cell>
          <cell r="G488" t="str">
            <v>CURRENT ASSETS, LOANS AND ADVANCES</v>
          </cell>
          <cell r="H488" t="str">
            <v>LOANS AND ADVANCES</v>
          </cell>
          <cell r="I488" t="str">
            <v>AMOUNT RECOVERABLES</v>
          </cell>
        </row>
        <row r="489">
          <cell r="A489" t="str">
            <v>A602001-266</v>
          </cell>
          <cell r="B489" t="str">
            <v>Amt Reco.(Grp Co)- DLF HOME BUILDERS</v>
          </cell>
          <cell r="C489" t="str">
            <v>ASSET</v>
          </cell>
          <cell r="D489" t="str">
            <v>BALANCE SHEET</v>
          </cell>
          <cell r="E489" t="str">
            <v xml:space="preserve"> </v>
          </cell>
          <cell r="F489" t="str">
            <v xml:space="preserve"> </v>
          </cell>
          <cell r="G489" t="str">
            <v>CURRENT ASSETS, LOANS AND ADVANCES</v>
          </cell>
          <cell r="H489" t="str">
            <v>LOANS AND ADVANCES</v>
          </cell>
          <cell r="I489" t="str">
            <v>AMOUNT RECOVERABLES</v>
          </cell>
        </row>
        <row r="490">
          <cell r="A490" t="str">
            <v>A602001-267</v>
          </cell>
          <cell r="B490" t="str">
            <v>Amt Reco.(Grp Co)-DLF Resi. Partners</v>
          </cell>
          <cell r="C490" t="str">
            <v>ASSET</v>
          </cell>
          <cell r="D490" t="str">
            <v>BALANCE SHEET</v>
          </cell>
          <cell r="E490" t="str">
            <v xml:space="preserve"> </v>
          </cell>
          <cell r="F490" t="str">
            <v xml:space="preserve"> </v>
          </cell>
          <cell r="G490" t="str">
            <v>CURRENT ASSETS, LOANS AND ADVANCES</v>
          </cell>
          <cell r="H490" t="str">
            <v>LOANS AND ADVANCES</v>
          </cell>
          <cell r="I490" t="str">
            <v>AMOUNT RECOVERABLES</v>
          </cell>
        </row>
        <row r="491">
          <cell r="A491" t="str">
            <v>A602001-268</v>
          </cell>
          <cell r="B491" t="str">
            <v>Amt Reco.(Grp Co)- DLF GOLF HOLDINGS</v>
          </cell>
          <cell r="C491" t="str">
            <v>ASSET</v>
          </cell>
          <cell r="D491" t="str">
            <v>BALANCE SHEET</v>
          </cell>
          <cell r="E491" t="str">
            <v xml:space="preserve"> </v>
          </cell>
          <cell r="F491" t="str">
            <v xml:space="preserve"> </v>
          </cell>
          <cell r="G491" t="str">
            <v>CURRENT ASSETS, LOANS AND ADVANCES</v>
          </cell>
          <cell r="H491" t="str">
            <v>LOANS AND ADVANCES</v>
          </cell>
          <cell r="I491" t="str">
            <v>AMOUNT RECOVERABLES</v>
          </cell>
        </row>
        <row r="492">
          <cell r="A492" t="str">
            <v>A602001-274</v>
          </cell>
          <cell r="B492" t="str">
            <v>Amt Reco.(Grp Co)-  Dlf Retail Dev. Ltd</v>
          </cell>
          <cell r="C492" t="str">
            <v>ASSET</v>
          </cell>
          <cell r="D492" t="str">
            <v>BALANCE SHEET</v>
          </cell>
          <cell r="E492" t="str">
            <v xml:space="preserve"> </v>
          </cell>
          <cell r="F492" t="str">
            <v xml:space="preserve"> </v>
          </cell>
          <cell r="G492" t="str">
            <v>CURRENT ASSETS, LOANS AND ADVANCES</v>
          </cell>
          <cell r="H492" t="str">
            <v>LOANS AND ADVANCES</v>
          </cell>
          <cell r="I492" t="str">
            <v>AMOUNT RECOVERABLES</v>
          </cell>
        </row>
        <row r="493">
          <cell r="A493" t="str">
            <v>A602001-278</v>
          </cell>
          <cell r="B493" t="str">
            <v>Amt Reco.(Grp Co)- DHDL</v>
          </cell>
          <cell r="C493" t="str">
            <v>ASSET</v>
          </cell>
          <cell r="D493" t="str">
            <v>BALANCE SHEET</v>
          </cell>
          <cell r="E493" t="str">
            <v xml:space="preserve"> </v>
          </cell>
          <cell r="F493" t="str">
            <v xml:space="preserve"> </v>
          </cell>
          <cell r="G493" t="str">
            <v>CURRENT ASSETS, LOANS AND ADVANCES</v>
          </cell>
          <cell r="H493" t="str">
            <v>LOANS AND ADVANCES</v>
          </cell>
          <cell r="I493" t="str">
            <v>AMOUNT RECOVERABLES</v>
          </cell>
        </row>
        <row r="494">
          <cell r="A494" t="str">
            <v>A602001-279</v>
          </cell>
          <cell r="B494" t="str">
            <v>Amt Reco.(Grp Co)-  DCDL</v>
          </cell>
          <cell r="C494" t="str">
            <v>ASSET</v>
          </cell>
          <cell r="D494" t="str">
            <v>BALANCE SHEET</v>
          </cell>
          <cell r="E494" t="str">
            <v xml:space="preserve"> </v>
          </cell>
          <cell r="F494" t="str">
            <v xml:space="preserve"> </v>
          </cell>
          <cell r="G494" t="str">
            <v>CURRENT ASSETS, LOANS AND ADVANCES</v>
          </cell>
          <cell r="H494" t="str">
            <v>LOANS AND ADVANCES</v>
          </cell>
          <cell r="I494" t="str">
            <v>AMOUNT RECOVERABLES</v>
          </cell>
        </row>
        <row r="495">
          <cell r="A495" t="str">
            <v>A602001-288</v>
          </cell>
          <cell r="B495" t="str">
            <v>Amt Reco.(Grp Co)- DLF SOUTH POINT</v>
          </cell>
          <cell r="C495" t="str">
            <v>ASSET</v>
          </cell>
          <cell r="D495" t="str">
            <v>BALANCE SHEET</v>
          </cell>
          <cell r="E495" t="str">
            <v xml:space="preserve"> </v>
          </cell>
          <cell r="F495" t="str">
            <v xml:space="preserve"> </v>
          </cell>
          <cell r="G495" t="str">
            <v>CURRENT ASSETS, LOANS AND ADVANCES</v>
          </cell>
          <cell r="H495" t="str">
            <v>LOANS AND ADVANCES</v>
          </cell>
          <cell r="I495" t="str">
            <v>AMOUNT RECOVERABLES</v>
          </cell>
        </row>
        <row r="496">
          <cell r="A496" t="str">
            <v>A602001-289</v>
          </cell>
          <cell r="B496" t="str">
            <v>Amt Reco.(Grp Co)- ATRIA PARTNERS</v>
          </cell>
          <cell r="C496" t="str">
            <v>ASSET</v>
          </cell>
          <cell r="D496" t="str">
            <v>BALANCE SHEET</v>
          </cell>
          <cell r="E496" t="str">
            <v xml:space="preserve"> </v>
          </cell>
          <cell r="F496" t="str">
            <v xml:space="preserve"> </v>
          </cell>
          <cell r="G496" t="str">
            <v>CURRENT ASSETS, LOANS AND ADVANCES</v>
          </cell>
          <cell r="H496" t="str">
            <v>LOANS AND ADVANCES</v>
          </cell>
          <cell r="I496" t="str">
            <v>AMOUNT RECOVERABLES</v>
          </cell>
        </row>
        <row r="497">
          <cell r="A497" t="str">
            <v>A602001-290</v>
          </cell>
          <cell r="B497" t="str">
            <v>Amt Reco.(Grp Co)- Kavicon Partners</v>
          </cell>
          <cell r="C497" t="str">
            <v>ASSET</v>
          </cell>
          <cell r="D497" t="str">
            <v>BALANCE SHEET</v>
          </cell>
          <cell r="E497" t="str">
            <v xml:space="preserve"> </v>
          </cell>
          <cell r="F497" t="str">
            <v xml:space="preserve"> </v>
          </cell>
          <cell r="G497" t="str">
            <v>CURRENT ASSETS, LOANS AND ADVANCES</v>
          </cell>
          <cell r="H497" t="str">
            <v>LOANS AND ADVANCES</v>
          </cell>
          <cell r="I497" t="str">
            <v>AMOUNT RECOVERABLES</v>
          </cell>
        </row>
        <row r="498">
          <cell r="A498" t="str">
            <v>A602001-291</v>
          </cell>
          <cell r="B498" t="str">
            <v>Amt Reco.(Grp Co)-Renkon Partners</v>
          </cell>
          <cell r="C498" t="str">
            <v>ASSET</v>
          </cell>
          <cell r="D498" t="str">
            <v>BALANCE SHEET</v>
          </cell>
          <cell r="E498" t="str">
            <v xml:space="preserve"> </v>
          </cell>
          <cell r="F498" t="str">
            <v xml:space="preserve"> </v>
          </cell>
          <cell r="G498" t="str">
            <v>CURRENT ASSETS, LOANS AND ADVANCES</v>
          </cell>
          <cell r="H498" t="str">
            <v>LOANS AND ADVANCES</v>
          </cell>
          <cell r="I498" t="str">
            <v>AMOUNT RECOVERABLES</v>
          </cell>
        </row>
        <row r="499">
          <cell r="A499" t="str">
            <v>A602001-292</v>
          </cell>
          <cell r="B499" t="str">
            <v>Amt Reco.(Grp Co)-Plaza Partners</v>
          </cell>
          <cell r="C499" t="str">
            <v>ASSET</v>
          </cell>
          <cell r="D499" t="str">
            <v>BALANCE SHEET</v>
          </cell>
          <cell r="E499" t="str">
            <v xml:space="preserve"> </v>
          </cell>
          <cell r="F499" t="str">
            <v xml:space="preserve"> </v>
          </cell>
          <cell r="G499" t="str">
            <v>CURRENT ASSETS, LOANS AND ADVANCES</v>
          </cell>
          <cell r="H499" t="str">
            <v>LOANS AND ADVANCES</v>
          </cell>
          <cell r="I499" t="str">
            <v>AMOUNT RECOVERABLES</v>
          </cell>
        </row>
        <row r="500">
          <cell r="A500" t="str">
            <v>A602001-293</v>
          </cell>
          <cell r="B500" t="str">
            <v>Amt Reco.(Grp Co)-  Dlf Com. Enterprises</v>
          </cell>
          <cell r="C500" t="str">
            <v>ASSET</v>
          </cell>
          <cell r="D500" t="str">
            <v>BALANCE SHEET</v>
          </cell>
          <cell r="E500" t="str">
            <v xml:space="preserve"> </v>
          </cell>
          <cell r="F500" t="str">
            <v xml:space="preserve"> </v>
          </cell>
          <cell r="G500" t="str">
            <v>CURRENT ASSETS, LOANS AND ADVANCES</v>
          </cell>
          <cell r="H500" t="str">
            <v>LOANS AND ADVANCES</v>
          </cell>
          <cell r="I500" t="str">
            <v>AMOUNT RECOVERABLES</v>
          </cell>
        </row>
        <row r="501">
          <cell r="A501" t="str">
            <v>A602001-295</v>
          </cell>
          <cell r="B501" t="str">
            <v>Amt Reco.(Grp Co)- BEVERLY PRK MNT SER L</v>
          </cell>
          <cell r="C501" t="str">
            <v>ASSET</v>
          </cell>
          <cell r="D501" t="str">
            <v>BALANCE SHEET</v>
          </cell>
          <cell r="E501" t="str">
            <v xml:space="preserve"> </v>
          </cell>
          <cell r="F501" t="str">
            <v xml:space="preserve"> </v>
          </cell>
          <cell r="G501" t="str">
            <v>CURRENT ASSETS, LOANS AND ADVANCES</v>
          </cell>
          <cell r="H501" t="str">
            <v>LOANS AND ADVANCES</v>
          </cell>
          <cell r="I501" t="str">
            <v>AMOUNT RECOVERABLES</v>
          </cell>
        </row>
        <row r="502">
          <cell r="A502" t="str">
            <v>A602001-296</v>
          </cell>
          <cell r="B502" t="str">
            <v>Amt Reco.(Grp Co)-  Galleria Pro Mgt Ser</v>
          </cell>
          <cell r="C502" t="str">
            <v>ASSET</v>
          </cell>
          <cell r="D502" t="str">
            <v>BALANCE SHEET</v>
          </cell>
          <cell r="E502" t="str">
            <v xml:space="preserve"> </v>
          </cell>
          <cell r="F502" t="str">
            <v xml:space="preserve"> </v>
          </cell>
          <cell r="G502" t="str">
            <v>CURRENT ASSETS, LOANS AND ADVANCES</v>
          </cell>
          <cell r="H502" t="str">
            <v>LOANS AND ADVANCES</v>
          </cell>
          <cell r="I502" t="str">
            <v>AMOUNT RECOVERABLES</v>
          </cell>
        </row>
        <row r="503">
          <cell r="A503" t="str">
            <v>A602001-299</v>
          </cell>
          <cell r="B503" t="str">
            <v>Amt Reco.(Grp Co)-DLF Cyber City</v>
          </cell>
          <cell r="C503" t="str">
            <v>ASSET</v>
          </cell>
          <cell r="D503" t="str">
            <v>BALANCE SHEET</v>
          </cell>
          <cell r="E503" t="str">
            <v xml:space="preserve"> </v>
          </cell>
          <cell r="F503" t="str">
            <v xml:space="preserve"> </v>
          </cell>
          <cell r="G503" t="str">
            <v>CURRENT ASSETS, LOANS AND ADVANCES</v>
          </cell>
          <cell r="H503" t="str">
            <v>LOANS AND ADVANCES</v>
          </cell>
          <cell r="I503" t="str">
            <v>AMOUNT RECOVERABLES</v>
          </cell>
        </row>
        <row r="504">
          <cell r="A504" t="str">
            <v>A602001-301</v>
          </cell>
          <cell r="B504" t="str">
            <v>Amt Reco.(Grp Co)- PALIWAL DEV. LTD</v>
          </cell>
          <cell r="C504" t="str">
            <v>ASSET</v>
          </cell>
          <cell r="D504" t="str">
            <v>BALANCE SHEET</v>
          </cell>
          <cell r="E504" t="str">
            <v xml:space="preserve"> </v>
          </cell>
          <cell r="F504" t="str">
            <v xml:space="preserve"> </v>
          </cell>
          <cell r="G504" t="str">
            <v>CURRENT ASSETS, LOANS AND ADVANCES</v>
          </cell>
          <cell r="H504" t="str">
            <v>LOANS AND ADVANCES</v>
          </cell>
          <cell r="I504" t="str">
            <v>AMOUNT RECOVERABLES</v>
          </cell>
        </row>
        <row r="505">
          <cell r="A505" t="str">
            <v>A602001-309</v>
          </cell>
          <cell r="B505" t="str">
            <v>Amt Reco.(Grp Co)-  Kairav Real Estate</v>
          </cell>
          <cell r="C505" t="str">
            <v>ASSET</v>
          </cell>
          <cell r="D505" t="str">
            <v>BALANCE SHEET</v>
          </cell>
          <cell r="E505" t="str">
            <v xml:space="preserve"> </v>
          </cell>
          <cell r="F505" t="str">
            <v xml:space="preserve"> </v>
          </cell>
          <cell r="G505" t="str">
            <v>CURRENT ASSETS, LOANS AND ADVANCES</v>
          </cell>
          <cell r="H505" t="str">
            <v>LOANS AND ADVANCES</v>
          </cell>
          <cell r="I505" t="str">
            <v>AMOUNT RECOVERABLES</v>
          </cell>
        </row>
        <row r="506">
          <cell r="A506" t="str">
            <v>A602001-311</v>
          </cell>
          <cell r="B506" t="str">
            <v>Amt Reco.(Grp Co)-  Solid Buildcon P L</v>
          </cell>
          <cell r="C506" t="str">
            <v>ASSET</v>
          </cell>
          <cell r="D506" t="str">
            <v>BALANCE SHEET</v>
          </cell>
          <cell r="E506" t="str">
            <v xml:space="preserve"> </v>
          </cell>
          <cell r="F506" t="str">
            <v xml:space="preserve"> </v>
          </cell>
          <cell r="G506" t="str">
            <v>CURRENT ASSETS, LOANS AND ADVANCES</v>
          </cell>
          <cell r="H506" t="str">
            <v>LOANS AND ADVANCES</v>
          </cell>
          <cell r="I506" t="str">
            <v>AMOUNT RECOVERABLES</v>
          </cell>
        </row>
        <row r="507">
          <cell r="A507" t="str">
            <v>A602001-324</v>
          </cell>
          <cell r="B507" t="str">
            <v>Amt Reco.(Grp Co)-  Dalmia Prom. &amp; Dev.</v>
          </cell>
          <cell r="C507" t="str">
            <v>ASSET</v>
          </cell>
          <cell r="D507" t="str">
            <v>BALANCE SHEET</v>
          </cell>
          <cell r="E507" t="str">
            <v xml:space="preserve"> </v>
          </cell>
          <cell r="F507" t="str">
            <v xml:space="preserve"> </v>
          </cell>
          <cell r="G507" t="str">
            <v>CURRENT ASSETS, LOANS AND ADVANCES</v>
          </cell>
          <cell r="H507" t="str">
            <v>LOANS AND ADVANCES</v>
          </cell>
          <cell r="I507" t="str">
            <v>AMOUNT RECOVERABLES</v>
          </cell>
        </row>
        <row r="508">
          <cell r="A508" t="str">
            <v>A602001-333</v>
          </cell>
          <cell r="B508" t="str">
            <v>Amt Reco.(Grp Co)-Kujjal Buil Pvt</v>
          </cell>
          <cell r="C508" t="str">
            <v>ASSET</v>
          </cell>
          <cell r="D508" t="str">
            <v>BALANCE SHEET</v>
          </cell>
          <cell r="E508" t="str">
            <v xml:space="preserve"> </v>
          </cell>
          <cell r="F508" t="str">
            <v xml:space="preserve"> </v>
          </cell>
          <cell r="G508" t="str">
            <v>CURRENT ASSETS, LOANS AND ADVANCES</v>
          </cell>
          <cell r="H508" t="str">
            <v>LOANS AND ADVANCES</v>
          </cell>
          <cell r="I508" t="str">
            <v>AMOUNT RECOVERABLES</v>
          </cell>
        </row>
        <row r="509">
          <cell r="A509" t="str">
            <v>A602001-336</v>
          </cell>
          <cell r="B509" t="str">
            <v>Amt Reco.(Grp Co)-  Dhoomketu Buil &amp; Dev</v>
          </cell>
          <cell r="C509" t="str">
            <v>ASSET</v>
          </cell>
          <cell r="D509" t="str">
            <v>BALANCE SHEET</v>
          </cell>
          <cell r="E509" t="str">
            <v xml:space="preserve"> </v>
          </cell>
          <cell r="F509" t="str">
            <v xml:space="preserve"> </v>
          </cell>
          <cell r="G509" t="str">
            <v>CURRENT ASSETS, LOANS AND ADVANCES</v>
          </cell>
          <cell r="H509" t="str">
            <v>LOANS AND ADVANCES</v>
          </cell>
          <cell r="I509" t="str">
            <v>AMOUNT RECOVERABLES</v>
          </cell>
        </row>
        <row r="510">
          <cell r="A510" t="str">
            <v>A602001-374</v>
          </cell>
          <cell r="B510" t="str">
            <v>Amt Reco.(Grp Co)-  Eila Buil &amp; Dev P Lt</v>
          </cell>
          <cell r="C510" t="str">
            <v>ASSET</v>
          </cell>
          <cell r="D510" t="str">
            <v>BALANCE SHEET</v>
          </cell>
          <cell r="E510" t="str">
            <v xml:space="preserve"> </v>
          </cell>
          <cell r="F510" t="str">
            <v xml:space="preserve"> </v>
          </cell>
          <cell r="G510" t="str">
            <v>CURRENT ASSETS, LOANS AND ADVANCES</v>
          </cell>
          <cell r="H510" t="str">
            <v>LOANS AND ADVANCES</v>
          </cell>
          <cell r="I510" t="str">
            <v>AMOUNT RECOVERABLES</v>
          </cell>
        </row>
        <row r="511">
          <cell r="A511" t="str">
            <v>A602001-381</v>
          </cell>
          <cell r="B511" t="str">
            <v>Amt Reco.(Grp Co)- DLF CYBER CITY DEV Lt</v>
          </cell>
          <cell r="C511" t="str">
            <v>ASSET</v>
          </cell>
          <cell r="D511" t="str">
            <v>BALANCE SHEET</v>
          </cell>
          <cell r="E511" t="str">
            <v xml:space="preserve"> </v>
          </cell>
          <cell r="F511" t="str">
            <v xml:space="preserve"> </v>
          </cell>
          <cell r="G511" t="str">
            <v>CURRENT ASSETS, LOANS AND ADVANCES</v>
          </cell>
          <cell r="H511" t="str">
            <v>LOANS AND ADVANCES</v>
          </cell>
          <cell r="I511" t="str">
            <v>AMOUNT RECOVERABLES</v>
          </cell>
        </row>
        <row r="512">
          <cell r="A512" t="str">
            <v>A602001-417</v>
          </cell>
          <cell r="B512" t="str">
            <v>Amt Reco.(Grp Co)-  Bridget Buil &amp; Dev</v>
          </cell>
          <cell r="C512" t="str">
            <v>ASSET</v>
          </cell>
          <cell r="D512" t="str">
            <v>BALANCE SHEET</v>
          </cell>
          <cell r="E512" t="str">
            <v xml:space="preserve"> </v>
          </cell>
          <cell r="F512" t="str">
            <v xml:space="preserve"> </v>
          </cell>
          <cell r="G512" t="str">
            <v>CURRENT ASSETS, LOANS AND ADVANCES</v>
          </cell>
          <cell r="H512" t="str">
            <v>LOANS AND ADVANCES</v>
          </cell>
          <cell r="I512" t="str">
            <v>AMOUNT RECOVERABLES</v>
          </cell>
        </row>
        <row r="513">
          <cell r="A513" t="str">
            <v>A602001-418</v>
          </cell>
          <cell r="B513" t="str">
            <v>Amt Reco.(Grp Co)-  Catherine Buil &amp; Dev</v>
          </cell>
          <cell r="C513" t="str">
            <v>ASSET</v>
          </cell>
          <cell r="D513" t="str">
            <v>BALANCE SHEET</v>
          </cell>
          <cell r="E513" t="str">
            <v xml:space="preserve"> </v>
          </cell>
          <cell r="F513" t="str">
            <v xml:space="preserve"> </v>
          </cell>
          <cell r="G513" t="str">
            <v>CURRENT ASSETS, LOANS AND ADVANCES</v>
          </cell>
          <cell r="H513" t="str">
            <v>LOANS AND ADVANCES</v>
          </cell>
          <cell r="I513" t="str">
            <v>AMOUNT RECOVERABLES</v>
          </cell>
        </row>
        <row r="514">
          <cell r="A514" t="str">
            <v>A602001-431</v>
          </cell>
          <cell r="B514" t="str">
            <v>Amt Reco.(Grp Co)-DLF Land Limited</v>
          </cell>
          <cell r="C514" t="str">
            <v>ASSET</v>
          </cell>
          <cell r="D514" t="str">
            <v>BALANCE SHEET</v>
          </cell>
          <cell r="E514" t="str">
            <v xml:space="preserve"> </v>
          </cell>
          <cell r="F514" t="str">
            <v xml:space="preserve"> </v>
          </cell>
          <cell r="G514" t="str">
            <v>CURRENT ASSETS, LOANS AND ADVANCES</v>
          </cell>
          <cell r="H514" t="str">
            <v>LOANS AND ADVANCES</v>
          </cell>
          <cell r="I514" t="str">
            <v>AMOUNT RECOVERABLES</v>
          </cell>
        </row>
        <row r="515">
          <cell r="A515" t="str">
            <v>A602001-512</v>
          </cell>
          <cell r="B515" t="str">
            <v>Amt Reco.(Grp Co)-DLF INNS</v>
          </cell>
          <cell r="C515" t="str">
            <v>ASSET</v>
          </cell>
          <cell r="D515" t="str">
            <v>BALANCE SHEET</v>
          </cell>
          <cell r="E515" t="str">
            <v xml:space="preserve"> </v>
          </cell>
          <cell r="F515" t="str">
            <v xml:space="preserve"> </v>
          </cell>
          <cell r="G515" t="str">
            <v>CURRENT ASSETS, LOANS AND ADVANCES</v>
          </cell>
          <cell r="H515" t="str">
            <v>LOANS AND ADVANCES</v>
          </cell>
          <cell r="I515" t="str">
            <v>AMOUNT RECOVERABLES</v>
          </cell>
        </row>
        <row r="516">
          <cell r="A516" t="str">
            <v>A602001-513</v>
          </cell>
          <cell r="B516" t="str">
            <v>Amt Reco.(Grp Co)-DLF Service Appt</v>
          </cell>
          <cell r="C516" t="str">
            <v>ASSET</v>
          </cell>
          <cell r="D516" t="str">
            <v>BALANCE SHEET</v>
          </cell>
          <cell r="E516" t="str">
            <v xml:space="preserve"> </v>
          </cell>
          <cell r="F516" t="str">
            <v xml:space="preserve"> </v>
          </cell>
          <cell r="G516" t="str">
            <v>CURRENT ASSETS, LOANS AND ADVANCES</v>
          </cell>
          <cell r="H516" t="str">
            <v>LOANS AND ADVANCES</v>
          </cell>
          <cell r="I516" t="str">
            <v>AMOUNT RECOVERABLES</v>
          </cell>
        </row>
        <row r="517">
          <cell r="A517" t="str">
            <v>A602001-514</v>
          </cell>
          <cell r="B517" t="str">
            <v>Amt Reco.(Grp Co)-DLF Luxury Hotels</v>
          </cell>
          <cell r="C517" t="str">
            <v>ASSET</v>
          </cell>
          <cell r="D517" t="str">
            <v>BALANCE SHEET</v>
          </cell>
          <cell r="E517" t="str">
            <v xml:space="preserve"> </v>
          </cell>
          <cell r="F517" t="str">
            <v xml:space="preserve"> </v>
          </cell>
          <cell r="G517" t="str">
            <v>CURRENT ASSETS, LOANS AND ADVANCES</v>
          </cell>
          <cell r="H517" t="str">
            <v>LOANS AND ADVANCES</v>
          </cell>
          <cell r="I517" t="str">
            <v>AMOUNT RECOVERABLES</v>
          </cell>
        </row>
        <row r="518">
          <cell r="A518" t="str">
            <v>A602001-526</v>
          </cell>
          <cell r="B518" t="str">
            <v>Amt Reco.(Grp Co)-DT Cinema P L</v>
          </cell>
          <cell r="C518" t="str">
            <v>ASSET</v>
          </cell>
          <cell r="D518" t="str">
            <v>BALANCE SHEET</v>
          </cell>
          <cell r="E518" t="str">
            <v xml:space="preserve"> </v>
          </cell>
          <cell r="F518" t="str">
            <v xml:space="preserve"> </v>
          </cell>
          <cell r="G518" t="str">
            <v>CURRENT ASSETS, LOANS AND ADVANCES</v>
          </cell>
          <cell r="H518" t="str">
            <v>LOANS AND ADVANCES</v>
          </cell>
          <cell r="I518" t="str">
            <v>AMOUNT RECOVERABLES</v>
          </cell>
        </row>
        <row r="519">
          <cell r="A519" t="str">
            <v>A602001-564</v>
          </cell>
          <cell r="B519" t="str">
            <v>Amt Reco.(Grp Co)-DLF New Ggn Homes Dev</v>
          </cell>
          <cell r="C519" t="str">
            <v>ASSET</v>
          </cell>
          <cell r="D519" t="str">
            <v>BALANCE SHEET</v>
          </cell>
          <cell r="E519" t="str">
            <v xml:space="preserve"> </v>
          </cell>
          <cell r="F519" t="str">
            <v xml:space="preserve"> </v>
          </cell>
          <cell r="G519" t="str">
            <v>CURRENT ASSETS, LOANS AND ADVANCES</v>
          </cell>
          <cell r="H519" t="str">
            <v>LOANS AND ADVANCES</v>
          </cell>
          <cell r="I519" t="str">
            <v>AMOUNT RECOVERABLES</v>
          </cell>
        </row>
        <row r="520">
          <cell r="A520" t="str">
            <v>A602002-000</v>
          </cell>
          <cell r="B520" t="str">
            <v>Amt Reco(Partnership Firms)</v>
          </cell>
          <cell r="C520" t="str">
            <v>ASSET</v>
          </cell>
          <cell r="D520" t="str">
            <v>BALANCE SHEET</v>
          </cell>
          <cell r="E520" t="str">
            <v xml:space="preserve"> </v>
          </cell>
          <cell r="F520" t="str">
            <v xml:space="preserve"> </v>
          </cell>
          <cell r="G520" t="str">
            <v>CURRENT ASSETS, LOANS AND ADVANCES</v>
          </cell>
          <cell r="H520" t="str">
            <v>LOANS AND ADVANCES</v>
          </cell>
          <cell r="I520" t="str">
            <v>AMOUNT RECOVERABLES</v>
          </cell>
        </row>
        <row r="521">
          <cell r="A521" t="str">
            <v>A602101</v>
          </cell>
          <cell r="B521" t="str">
            <v>Amount Recoverable(Third Party)</v>
          </cell>
          <cell r="C521" t="str">
            <v>ASSET</v>
          </cell>
          <cell r="D521" t="str">
            <v>BALANCE SHEET</v>
          </cell>
          <cell r="E521" t="str">
            <v xml:space="preserve"> </v>
          </cell>
          <cell r="F521" t="str">
            <v xml:space="preserve"> </v>
          </cell>
          <cell r="G521" t="str">
            <v>CURRENT ASSETS, LOANS AND ADVANCES</v>
          </cell>
          <cell r="H521" t="str">
            <v>LOANS AND ADVANCES</v>
          </cell>
          <cell r="I521" t="str">
            <v>AMOUNT RECOVERABLES</v>
          </cell>
        </row>
        <row r="522">
          <cell r="A522" t="str">
            <v>A602102</v>
          </cell>
          <cell r="B522" t="str">
            <v>Amt Reco(Thrd prty)- Earnest Money Aucti</v>
          </cell>
          <cell r="C522" t="str">
            <v>ASSET</v>
          </cell>
          <cell r="D522" t="str">
            <v>BALANCE SHEET</v>
          </cell>
          <cell r="E522" t="str">
            <v>SUPPLIER PREPAYMENT A/C</v>
          </cell>
          <cell r="F522" t="str">
            <v xml:space="preserve"> </v>
          </cell>
          <cell r="G522" t="str">
            <v>CURRENT ASSETS, LOANS AND ADVANCES</v>
          </cell>
          <cell r="H522" t="str">
            <v>LOANS AND ADVANCES</v>
          </cell>
          <cell r="I522" t="str">
            <v>AMOUNT RECOVERABLES</v>
          </cell>
        </row>
        <row r="523">
          <cell r="A523" t="str">
            <v>A602103</v>
          </cell>
          <cell r="B523" t="str">
            <v>Amt Reco(Thrd prty)- Invstmnt In Pub Dep</v>
          </cell>
          <cell r="C523" t="str">
            <v>ASSET</v>
          </cell>
          <cell r="D523" t="str">
            <v>BALANCE SHEET</v>
          </cell>
          <cell r="E523" t="str">
            <v>SUPPLIER PREPAYMENT A/C</v>
          </cell>
          <cell r="F523" t="str">
            <v xml:space="preserve"> </v>
          </cell>
          <cell r="G523" t="str">
            <v>CURRENT ASSETS, LOANS AND ADVANCES</v>
          </cell>
          <cell r="H523" t="str">
            <v>LOANS AND ADVANCES</v>
          </cell>
          <cell r="I523" t="str">
            <v>AMOUNT RECOVERABLES</v>
          </cell>
        </row>
        <row r="524">
          <cell r="A524" t="str">
            <v>A602104</v>
          </cell>
          <cell r="B524" t="str">
            <v>Amt Reco(Thrd prty)- Ipo Expenses</v>
          </cell>
          <cell r="C524" t="str">
            <v>ASSET</v>
          </cell>
          <cell r="D524" t="str">
            <v>BALANCE SHEET</v>
          </cell>
          <cell r="E524" t="str">
            <v>SUPPLIER PREPAYMENT A/C</v>
          </cell>
          <cell r="F524" t="str">
            <v xml:space="preserve"> </v>
          </cell>
          <cell r="G524" t="str">
            <v>CURRENT ASSETS, LOANS AND ADVANCES</v>
          </cell>
          <cell r="H524" t="str">
            <v>LOANS AND ADVANCES</v>
          </cell>
          <cell r="I524" t="str">
            <v>AMOUNT RECOVERABLES</v>
          </cell>
        </row>
        <row r="525">
          <cell r="A525" t="str">
            <v>A602105</v>
          </cell>
          <cell r="B525" t="str">
            <v>Amt Reco(Thrd prty)- Stamps Refundable</v>
          </cell>
          <cell r="C525" t="str">
            <v>ASSET</v>
          </cell>
          <cell r="D525" t="str">
            <v>BALANCE SHEET</v>
          </cell>
          <cell r="E525" t="str">
            <v>SUPPLIER PREPAYMENT A/C</v>
          </cell>
          <cell r="F525" t="str">
            <v xml:space="preserve"> </v>
          </cell>
          <cell r="G525" t="str">
            <v>CURRENT ASSETS, LOANS AND ADVANCES</v>
          </cell>
          <cell r="H525" t="str">
            <v>LOANS AND ADVANCES</v>
          </cell>
          <cell r="I525" t="str">
            <v>AMOUNT RECOVERABLES</v>
          </cell>
        </row>
        <row r="526">
          <cell r="A526" t="str">
            <v>A602106</v>
          </cell>
          <cell r="B526" t="str">
            <v>Amt Reco(Thrd prty)- Meter Cost</v>
          </cell>
          <cell r="C526" t="str">
            <v>ASSET</v>
          </cell>
          <cell r="D526" t="str">
            <v>BALANCE SHEET</v>
          </cell>
          <cell r="E526" t="str">
            <v xml:space="preserve"> </v>
          </cell>
          <cell r="F526" t="str">
            <v xml:space="preserve"> </v>
          </cell>
          <cell r="G526" t="str">
            <v>CURRENT ASSETS, LOANS AND ADVANCES</v>
          </cell>
          <cell r="H526" t="str">
            <v>LOANS AND ADVANCES</v>
          </cell>
          <cell r="I526" t="str">
            <v>AMOUNT RECOVERABLES</v>
          </cell>
        </row>
        <row r="527">
          <cell r="A527" t="str">
            <v>A602107</v>
          </cell>
          <cell r="B527" t="str">
            <v>Amt Reco(Thrd prty)-Rent</v>
          </cell>
          <cell r="C527" t="str">
            <v>ASSET</v>
          </cell>
          <cell r="D527" t="str">
            <v>BALANCE SHEET</v>
          </cell>
          <cell r="E527" t="str">
            <v xml:space="preserve"> </v>
          </cell>
          <cell r="F527" t="str">
            <v xml:space="preserve"> </v>
          </cell>
          <cell r="G527" t="str">
            <v>CURRENT ASSETS, LOANS AND ADVANCES</v>
          </cell>
          <cell r="H527" t="str">
            <v>LOANS AND ADVANCES</v>
          </cell>
          <cell r="I527" t="str">
            <v>AMOUNT RECOVERABLES</v>
          </cell>
        </row>
        <row r="528">
          <cell r="A528" t="str">
            <v>A602201-001</v>
          </cell>
          <cell r="B528" t="str">
            <v>Advance Recoverable (condn)</v>
          </cell>
          <cell r="C528" t="str">
            <v>ASSET</v>
          </cell>
          <cell r="D528" t="str">
            <v>BALANCE SHEET</v>
          </cell>
          <cell r="E528" t="str">
            <v xml:space="preserve"> </v>
          </cell>
          <cell r="F528" t="str">
            <v xml:space="preserve"> </v>
          </cell>
          <cell r="G528" t="str">
            <v>CURRENT ASSETS, LOANS AND ADVANCES</v>
          </cell>
          <cell r="H528" t="str">
            <v>LOANS AND ADVANCES</v>
          </cell>
          <cell r="I528" t="str">
            <v>AMOUNT RECOVERABLES</v>
          </cell>
        </row>
        <row r="529">
          <cell r="A529" t="str">
            <v>A602201-002</v>
          </cell>
          <cell r="B529" t="str">
            <v>Beverly Park-I (Condominium)</v>
          </cell>
          <cell r="C529" t="str">
            <v>ASSET</v>
          </cell>
          <cell r="D529" t="str">
            <v>BALANCE SHEET</v>
          </cell>
          <cell r="E529" t="str">
            <v xml:space="preserve"> </v>
          </cell>
          <cell r="F529" t="str">
            <v xml:space="preserve"> </v>
          </cell>
          <cell r="G529" t="str">
            <v>CURRENT ASSETS, LOANS AND ADVANCES</v>
          </cell>
          <cell r="H529" t="str">
            <v>LOANS AND ADVANCES</v>
          </cell>
          <cell r="I529" t="str">
            <v>AMOUNT RECOVERABLES</v>
          </cell>
        </row>
        <row r="530">
          <cell r="A530" t="str">
            <v>A602201-003</v>
          </cell>
          <cell r="B530" t="str">
            <v>Beverly Park-II(Condominium)</v>
          </cell>
          <cell r="C530" t="str">
            <v>ASSET</v>
          </cell>
          <cell r="D530" t="str">
            <v>BALANCE SHEET</v>
          </cell>
          <cell r="E530" t="str">
            <v xml:space="preserve"> </v>
          </cell>
          <cell r="F530" t="str">
            <v xml:space="preserve"> </v>
          </cell>
          <cell r="G530" t="str">
            <v>CURRENT ASSETS, LOANS AND ADVANCES</v>
          </cell>
          <cell r="H530" t="str">
            <v>LOANS AND ADVANCES</v>
          </cell>
          <cell r="I530" t="str">
            <v>AMOUNT RECOVERABLES</v>
          </cell>
        </row>
        <row r="531">
          <cell r="A531" t="str">
            <v>A602201-004</v>
          </cell>
          <cell r="B531" t="str">
            <v>Ridgewood Estate Condominium Association</v>
          </cell>
          <cell r="C531" t="str">
            <v>ASSET</v>
          </cell>
          <cell r="D531" t="str">
            <v>BALANCE SHEET</v>
          </cell>
          <cell r="E531" t="str">
            <v xml:space="preserve"> </v>
          </cell>
          <cell r="F531" t="str">
            <v xml:space="preserve"> </v>
          </cell>
          <cell r="G531" t="str">
            <v>CURRENT ASSETS, LOANS AND ADVANCES</v>
          </cell>
          <cell r="H531" t="str">
            <v>LOANS AND ADVANCES</v>
          </cell>
          <cell r="I531" t="str">
            <v>AMOUNT RECOVERABLES</v>
          </cell>
        </row>
        <row r="532">
          <cell r="A532" t="str">
            <v>A602201-005</v>
          </cell>
          <cell r="B532" t="str">
            <v>Silver Oaks Condominium Assoc.</v>
          </cell>
          <cell r="C532" t="str">
            <v>ASSET</v>
          </cell>
          <cell r="D532" t="str">
            <v>BALANCE SHEET</v>
          </cell>
          <cell r="E532" t="str">
            <v xml:space="preserve"> </v>
          </cell>
          <cell r="F532" t="str">
            <v xml:space="preserve"> </v>
          </cell>
          <cell r="G532" t="str">
            <v>CURRENT ASSETS, LOANS AND ADVANCES</v>
          </cell>
          <cell r="H532" t="str">
            <v>LOANS AND ADVANCES</v>
          </cell>
          <cell r="I532" t="str">
            <v>AMOUNT RECOVERABLES</v>
          </cell>
        </row>
        <row r="533">
          <cell r="A533" t="str">
            <v>A602201-006</v>
          </cell>
          <cell r="B533" t="str">
            <v>Oakwood Est. Condominium Ass.</v>
          </cell>
          <cell r="C533" t="str">
            <v>ASSET</v>
          </cell>
          <cell r="D533" t="str">
            <v>BALANCE SHEET</v>
          </cell>
          <cell r="E533" t="str">
            <v xml:space="preserve"> </v>
          </cell>
          <cell r="F533" t="str">
            <v xml:space="preserve"> </v>
          </cell>
          <cell r="G533" t="str">
            <v>CURRENT ASSETS, LOANS AND ADVANCES</v>
          </cell>
          <cell r="H533" t="str">
            <v>LOANS AND ADVANCES</v>
          </cell>
          <cell r="I533" t="str">
            <v>AMOUNT RECOVERABLES</v>
          </cell>
        </row>
        <row r="534">
          <cell r="A534" t="str">
            <v>A602201-007</v>
          </cell>
          <cell r="B534" t="str">
            <v>Uppal Hotel Account</v>
          </cell>
          <cell r="C534" t="str">
            <v>ASSET</v>
          </cell>
          <cell r="D534" t="str">
            <v>BALANCE SHEET</v>
          </cell>
          <cell r="E534" t="str">
            <v xml:space="preserve"> </v>
          </cell>
          <cell r="F534" t="str">
            <v xml:space="preserve"> </v>
          </cell>
          <cell r="G534" t="str">
            <v>CURRENT ASSETS, LOANS AND ADVANCES</v>
          </cell>
          <cell r="H534" t="str">
            <v>LOANS AND ADVANCES</v>
          </cell>
          <cell r="I534" t="str">
            <v>AMOUNT RECOVERABLES</v>
          </cell>
        </row>
        <row r="535">
          <cell r="A535" t="str">
            <v>A602201-008</v>
          </cell>
          <cell r="B535" t="str">
            <v>Wellington Estate Cond. As</v>
          </cell>
          <cell r="C535" t="str">
            <v>ASSET</v>
          </cell>
          <cell r="D535" t="str">
            <v>BALANCE SHEET</v>
          </cell>
          <cell r="E535" t="str">
            <v xml:space="preserve"> </v>
          </cell>
          <cell r="F535" t="str">
            <v xml:space="preserve"> </v>
          </cell>
          <cell r="G535" t="str">
            <v>CURRENT ASSETS, LOANS AND ADVANCES</v>
          </cell>
          <cell r="H535" t="str">
            <v>LOANS AND ADVANCES</v>
          </cell>
          <cell r="I535" t="str">
            <v>AMOUNT RECOVERABLES</v>
          </cell>
        </row>
        <row r="536">
          <cell r="A536" t="str">
            <v>A602201-009</v>
          </cell>
          <cell r="B536" t="str">
            <v>Princeton Estate Cond. Ass</v>
          </cell>
          <cell r="C536" t="str">
            <v>ASSET</v>
          </cell>
          <cell r="D536" t="str">
            <v>BALANCE SHEET</v>
          </cell>
          <cell r="E536" t="str">
            <v xml:space="preserve"> </v>
          </cell>
          <cell r="F536" t="str">
            <v xml:space="preserve"> </v>
          </cell>
          <cell r="G536" t="str">
            <v>CURRENT ASSETS, LOANS AND ADVANCES</v>
          </cell>
          <cell r="H536" t="str">
            <v>LOANS AND ADVANCES</v>
          </cell>
          <cell r="I536" t="str">
            <v>AMOUNT RECOVERABLES</v>
          </cell>
        </row>
        <row r="537">
          <cell r="A537" t="str">
            <v>A602201-010</v>
          </cell>
          <cell r="B537" t="str">
            <v>H.Court,W.Court &amp; Rp-II Condominium</v>
          </cell>
          <cell r="C537" t="str">
            <v>ASSET</v>
          </cell>
          <cell r="D537" t="str">
            <v>BALANCE SHEET</v>
          </cell>
          <cell r="E537" t="str">
            <v xml:space="preserve"> </v>
          </cell>
          <cell r="F537" t="str">
            <v xml:space="preserve"> </v>
          </cell>
          <cell r="G537" t="str">
            <v>CURRENT ASSETS, LOANS AND ADVANCES</v>
          </cell>
          <cell r="H537" t="str">
            <v>LOANS AND ADVANCES</v>
          </cell>
          <cell r="I537" t="str">
            <v>AMOUNT RECOVERABLES</v>
          </cell>
        </row>
        <row r="538">
          <cell r="A538" t="str">
            <v>A602201-011</v>
          </cell>
          <cell r="B538" t="str">
            <v>Carlton Estate Cond. Associatio</v>
          </cell>
          <cell r="C538" t="str">
            <v>ASSET</v>
          </cell>
          <cell r="D538" t="str">
            <v>BALANCE SHEET</v>
          </cell>
          <cell r="E538" t="str">
            <v xml:space="preserve"> </v>
          </cell>
          <cell r="F538" t="str">
            <v xml:space="preserve"> </v>
          </cell>
          <cell r="G538" t="str">
            <v>CURRENT ASSETS, LOANS AND ADVANCES</v>
          </cell>
          <cell r="H538" t="str">
            <v>LOANS AND ADVANCES</v>
          </cell>
          <cell r="I538" t="str">
            <v>AMOUNT RECOVERABLES</v>
          </cell>
        </row>
        <row r="539">
          <cell r="A539" t="str">
            <v>A602201-012</v>
          </cell>
          <cell r="B539" t="str">
            <v>Galleria Condominium Association</v>
          </cell>
          <cell r="C539" t="str">
            <v>ASSET</v>
          </cell>
          <cell r="D539" t="str">
            <v>BALANCE SHEET</v>
          </cell>
          <cell r="E539" t="str">
            <v xml:space="preserve"> </v>
          </cell>
          <cell r="F539" t="str">
            <v xml:space="preserve"> </v>
          </cell>
          <cell r="G539" t="str">
            <v>CURRENT ASSETS, LOANS AND ADVANCES</v>
          </cell>
          <cell r="H539" t="str">
            <v>LOANS AND ADVANCES</v>
          </cell>
          <cell r="I539" t="str">
            <v>AMOUNT RECOVERABLES</v>
          </cell>
        </row>
        <row r="540">
          <cell r="A540" t="str">
            <v>A602201-013</v>
          </cell>
          <cell r="B540" t="str">
            <v>Richreg Condominium Association</v>
          </cell>
          <cell r="C540" t="str">
            <v>ASSET</v>
          </cell>
          <cell r="D540" t="str">
            <v>BALANCE SHEET</v>
          </cell>
          <cell r="E540" t="str">
            <v xml:space="preserve"> </v>
          </cell>
          <cell r="F540" t="str">
            <v xml:space="preserve"> </v>
          </cell>
          <cell r="G540" t="str">
            <v>CURRENT ASSETS, LOANS AND ADVANCES</v>
          </cell>
          <cell r="H540" t="str">
            <v>LOANS AND ADVANCES</v>
          </cell>
          <cell r="I540" t="str">
            <v>AMOUNT RECOVERABLES</v>
          </cell>
        </row>
        <row r="541">
          <cell r="A541" t="str">
            <v>A602201-014</v>
          </cell>
          <cell r="B541" t="str">
            <v>Belvedere Tower Cond. Association</v>
          </cell>
          <cell r="C541" t="str">
            <v>ASSET</v>
          </cell>
          <cell r="D541" t="str">
            <v>BALANCE SHEET</v>
          </cell>
          <cell r="E541" t="str">
            <v xml:space="preserve"> </v>
          </cell>
          <cell r="F541" t="str">
            <v xml:space="preserve"> </v>
          </cell>
          <cell r="G541" t="str">
            <v>CURRENT ASSETS, LOANS AND ADVANCES</v>
          </cell>
          <cell r="H541" t="str">
            <v>LOANS AND ADVANCES</v>
          </cell>
          <cell r="I541" t="str">
            <v>AMOUNT RECOVERABLES</v>
          </cell>
        </row>
        <row r="542">
          <cell r="A542" t="str">
            <v>A602201-015</v>
          </cell>
          <cell r="B542" t="str">
            <v>Belvedere Park Cond. Association</v>
          </cell>
          <cell r="C542" t="str">
            <v>ASSET</v>
          </cell>
          <cell r="D542" t="str">
            <v>BALANCE SHEET</v>
          </cell>
          <cell r="E542" t="str">
            <v xml:space="preserve"> </v>
          </cell>
          <cell r="F542" t="str">
            <v xml:space="preserve"> </v>
          </cell>
          <cell r="G542" t="str">
            <v>CURRENT ASSETS, LOANS AND ADVANCES</v>
          </cell>
          <cell r="H542" t="str">
            <v>LOANS AND ADVANCES</v>
          </cell>
          <cell r="I542" t="str">
            <v>AMOUNT RECOVERABLES</v>
          </cell>
        </row>
        <row r="543">
          <cell r="A543" t="str">
            <v>A602201-016</v>
          </cell>
          <cell r="B543" t="str">
            <v>Central Arcade Condominium Association</v>
          </cell>
          <cell r="C543" t="str">
            <v>ASSET</v>
          </cell>
          <cell r="D543" t="str">
            <v>BALANCE SHEET</v>
          </cell>
          <cell r="E543" t="str">
            <v xml:space="preserve"> </v>
          </cell>
          <cell r="F543" t="str">
            <v xml:space="preserve"> </v>
          </cell>
          <cell r="G543" t="str">
            <v>CURRENT ASSETS, LOANS AND ADVANCES</v>
          </cell>
          <cell r="H543" t="str">
            <v>LOANS AND ADVANCES</v>
          </cell>
          <cell r="I543" t="str">
            <v>AMOUNT RECOVERABLES</v>
          </cell>
        </row>
        <row r="544">
          <cell r="A544" t="str">
            <v>A602201-017</v>
          </cell>
          <cell r="B544" t="str">
            <v>Qutab Plaza Condominium Association</v>
          </cell>
          <cell r="C544" t="str">
            <v>ASSET</v>
          </cell>
          <cell r="D544" t="str">
            <v>BALANCE SHEET</v>
          </cell>
          <cell r="E544" t="str">
            <v xml:space="preserve"> </v>
          </cell>
          <cell r="F544" t="str">
            <v xml:space="preserve"> </v>
          </cell>
          <cell r="G544" t="str">
            <v>CURRENT ASSETS, LOANS AND ADVANCES</v>
          </cell>
          <cell r="H544" t="str">
            <v>LOANS AND ADVANCES</v>
          </cell>
          <cell r="I544" t="str">
            <v>AMOUNT RECOVERABLES</v>
          </cell>
        </row>
        <row r="545">
          <cell r="A545" t="str">
            <v>A602201-018</v>
          </cell>
          <cell r="B545" t="str">
            <v>Super Mart Condominium Association</v>
          </cell>
          <cell r="C545" t="str">
            <v>ASSET</v>
          </cell>
          <cell r="D545" t="str">
            <v>BALANCE SHEET</v>
          </cell>
          <cell r="E545" t="str">
            <v xml:space="preserve"> </v>
          </cell>
          <cell r="F545" t="str">
            <v xml:space="preserve"> </v>
          </cell>
          <cell r="G545" t="str">
            <v>CURRENT ASSETS, LOANS AND ADVANCES</v>
          </cell>
          <cell r="H545" t="str">
            <v>LOANS AND ADVANCES</v>
          </cell>
          <cell r="I545" t="str">
            <v>AMOUNT RECOVERABLES</v>
          </cell>
        </row>
        <row r="546">
          <cell r="A546" t="str">
            <v>A602201-019</v>
          </cell>
          <cell r="B546" t="str">
            <v>Exclusive Floors Owners Society</v>
          </cell>
          <cell r="C546" t="str">
            <v>ASSET</v>
          </cell>
          <cell r="D546" t="str">
            <v>BALANCE SHEET</v>
          </cell>
          <cell r="E546" t="str">
            <v xml:space="preserve"> </v>
          </cell>
          <cell r="F546" t="str">
            <v xml:space="preserve"> </v>
          </cell>
          <cell r="G546" t="str">
            <v>CURRENT ASSETS, LOANS AND ADVANCES</v>
          </cell>
          <cell r="H546" t="str">
            <v>LOANS AND ADVANCES</v>
          </cell>
          <cell r="I546" t="str">
            <v>AMOUNT RECOVERABLES</v>
          </cell>
        </row>
        <row r="547">
          <cell r="A547" t="str">
            <v>A602201-020</v>
          </cell>
          <cell r="B547" t="str">
            <v>Moulsari Arcade</v>
          </cell>
          <cell r="C547" t="str">
            <v>ASSET</v>
          </cell>
          <cell r="D547" t="str">
            <v>BALANCE SHEET</v>
          </cell>
          <cell r="E547" t="str">
            <v xml:space="preserve"> </v>
          </cell>
          <cell r="F547" t="str">
            <v xml:space="preserve"> </v>
          </cell>
          <cell r="G547" t="str">
            <v>CURRENT ASSETS, LOANS AND ADVANCES</v>
          </cell>
          <cell r="H547" t="str">
            <v>LOANS AND ADVANCES</v>
          </cell>
          <cell r="I547" t="str">
            <v>AMOUNT RECOVERABLES</v>
          </cell>
        </row>
        <row r="548">
          <cell r="A548" t="str">
            <v>A602301</v>
          </cell>
          <cell r="B548" t="str">
            <v>Prepaid Expenses</v>
          </cell>
          <cell r="C548" t="str">
            <v>ASSET</v>
          </cell>
          <cell r="D548" t="str">
            <v>BALANCE SHEET</v>
          </cell>
          <cell r="E548" t="str">
            <v xml:space="preserve"> </v>
          </cell>
          <cell r="F548" t="str">
            <v xml:space="preserve"> </v>
          </cell>
          <cell r="G548" t="str">
            <v>CURRENT ASSETS, LOANS AND ADVANCES</v>
          </cell>
          <cell r="H548" t="str">
            <v>LOANS AND ADVANCES</v>
          </cell>
          <cell r="I548" t="str">
            <v>OTHER ADVANCES</v>
          </cell>
        </row>
        <row r="549">
          <cell r="A549" t="str">
            <v>A602302</v>
          </cell>
          <cell r="B549" t="str">
            <v>Rent paid in advance</v>
          </cell>
          <cell r="C549" t="str">
            <v>ASSET</v>
          </cell>
          <cell r="D549" t="str">
            <v>BALANCE SHEET</v>
          </cell>
          <cell r="E549" t="str">
            <v xml:space="preserve"> </v>
          </cell>
          <cell r="F549" t="str">
            <v xml:space="preserve"> </v>
          </cell>
          <cell r="G549" t="str">
            <v>CURRENT ASSETS, LOANS AND ADVANCES</v>
          </cell>
          <cell r="H549" t="str">
            <v>LOANS AND ADVANCES</v>
          </cell>
          <cell r="I549" t="str">
            <v>OTHER ADVANCES</v>
          </cell>
        </row>
        <row r="550">
          <cell r="A550" t="str">
            <v>A602401</v>
          </cell>
          <cell r="B550" t="str">
            <v>HO Branch Current Account- Chennai</v>
          </cell>
          <cell r="C550" t="str">
            <v>ASSET</v>
          </cell>
          <cell r="D550" t="str">
            <v>BALANCE SHEET</v>
          </cell>
          <cell r="E550" t="str">
            <v xml:space="preserve"> </v>
          </cell>
          <cell r="F550" t="str">
            <v xml:space="preserve"> </v>
          </cell>
          <cell r="G550" t="str">
            <v>CURRENT ASSETS, LOANS AND ADVANCES</v>
          </cell>
          <cell r="H550" t="str">
            <v>LOANS AND ADVANCES</v>
          </cell>
          <cell r="I550" t="str">
            <v>OTHER ADVANCES</v>
          </cell>
        </row>
        <row r="551">
          <cell r="A551" t="str">
            <v>A602402</v>
          </cell>
          <cell r="B551" t="str">
            <v>HO Branch Current Account- Bangalor</v>
          </cell>
          <cell r="C551" t="str">
            <v>ASSET</v>
          </cell>
          <cell r="D551" t="str">
            <v>BALANCE SHEET</v>
          </cell>
          <cell r="E551" t="str">
            <v xml:space="preserve"> </v>
          </cell>
          <cell r="F551" t="str">
            <v xml:space="preserve"> </v>
          </cell>
          <cell r="G551" t="str">
            <v>CURRENT ASSETS, LOANS AND ADVANCES</v>
          </cell>
          <cell r="H551" t="str">
            <v>LOANS AND ADVANCES</v>
          </cell>
          <cell r="I551" t="str">
            <v>OTHER ADVANCES</v>
          </cell>
        </row>
        <row r="552">
          <cell r="A552" t="str">
            <v>A602403</v>
          </cell>
          <cell r="B552" t="str">
            <v>HO Branch Current Account- Mumbai</v>
          </cell>
          <cell r="C552" t="str">
            <v>ASSET</v>
          </cell>
          <cell r="D552" t="str">
            <v>BALANCE SHEET</v>
          </cell>
          <cell r="E552" t="str">
            <v xml:space="preserve"> </v>
          </cell>
          <cell r="F552" t="str">
            <v xml:space="preserve"> </v>
          </cell>
          <cell r="G552" t="str">
            <v>CURRENT ASSETS, LOANS AND ADVANCES</v>
          </cell>
          <cell r="H552" t="str">
            <v>LOANS AND ADVANCES</v>
          </cell>
          <cell r="I552" t="str">
            <v>OTHER ADVANCES</v>
          </cell>
        </row>
        <row r="553">
          <cell r="A553" t="str">
            <v>A602404</v>
          </cell>
          <cell r="B553" t="str">
            <v>HO Branch Current Account- Pune</v>
          </cell>
          <cell r="C553" t="str">
            <v>ASSET</v>
          </cell>
          <cell r="D553" t="str">
            <v>BALANCE SHEET</v>
          </cell>
          <cell r="E553" t="str">
            <v xml:space="preserve"> </v>
          </cell>
          <cell r="F553" t="str">
            <v xml:space="preserve"> </v>
          </cell>
          <cell r="G553" t="str">
            <v>CURRENT ASSETS, LOANS AND ADVANCES</v>
          </cell>
          <cell r="H553" t="str">
            <v>LOANS AND ADVANCES</v>
          </cell>
          <cell r="I553" t="str">
            <v>OTHER ADVANCES</v>
          </cell>
        </row>
        <row r="554">
          <cell r="A554" t="str">
            <v>A602405</v>
          </cell>
          <cell r="B554" t="str">
            <v>HO Branch Current Account-Kochin</v>
          </cell>
          <cell r="C554" t="str">
            <v>ASSET</v>
          </cell>
          <cell r="D554" t="str">
            <v>BALANCE SHEET</v>
          </cell>
          <cell r="E554" t="str">
            <v xml:space="preserve"> </v>
          </cell>
          <cell r="F554" t="str">
            <v xml:space="preserve"> </v>
          </cell>
          <cell r="G554" t="str">
            <v>CURRENT ASSETS, LOANS AND ADVANCES</v>
          </cell>
          <cell r="H554" t="str">
            <v>LOANS AND ADVANCES</v>
          </cell>
          <cell r="I554" t="str">
            <v>OTHER ADVANCES</v>
          </cell>
        </row>
        <row r="555">
          <cell r="A555" t="str">
            <v>A602501-000</v>
          </cell>
          <cell r="B555" t="str">
            <v>Inter Branch Current Account</v>
          </cell>
          <cell r="C555" t="str">
            <v>ASSET</v>
          </cell>
          <cell r="D555" t="str">
            <v>BALANCE SHEET</v>
          </cell>
          <cell r="E555" t="str">
            <v xml:space="preserve"> </v>
          </cell>
          <cell r="F555" t="str">
            <v xml:space="preserve"> </v>
          </cell>
          <cell r="G555" t="str">
            <v>CURRENT ASSETS, LOANS AND ADVANCES</v>
          </cell>
          <cell r="H555" t="str">
            <v>LOANS AND ADVANCES</v>
          </cell>
          <cell r="I555" t="str">
            <v>OTHER ADVANCES</v>
          </cell>
        </row>
        <row r="556">
          <cell r="A556" t="str">
            <v>A602501-101</v>
          </cell>
          <cell r="B556" t="str">
            <v>Inter Branch Current Account-DLF LTD</v>
          </cell>
          <cell r="C556" t="str">
            <v>ASSET</v>
          </cell>
          <cell r="D556" t="str">
            <v>BALANCE SHEET</v>
          </cell>
          <cell r="E556" t="str">
            <v xml:space="preserve"> </v>
          </cell>
          <cell r="F556" t="str">
            <v xml:space="preserve"> </v>
          </cell>
          <cell r="G556" t="str">
            <v>CURRENT ASSETS, LOANS AND ADVANCES</v>
          </cell>
          <cell r="H556" t="str">
            <v>LOANS AND ADVANCES</v>
          </cell>
          <cell r="I556" t="str">
            <v>OTHER ADVANCES</v>
          </cell>
        </row>
        <row r="557">
          <cell r="A557" t="str">
            <v>A602601</v>
          </cell>
          <cell r="B557" t="str">
            <v>HO contstr div Current A/c</v>
          </cell>
          <cell r="C557" t="str">
            <v>ASSET</v>
          </cell>
          <cell r="D557" t="str">
            <v>BALANCE SHEET</v>
          </cell>
          <cell r="E557" t="str">
            <v xml:space="preserve"> </v>
          </cell>
          <cell r="F557" t="str">
            <v xml:space="preserve"> </v>
          </cell>
          <cell r="G557" t="str">
            <v>CURRENT ASSETS, LOANS AND ADVANCES</v>
          </cell>
          <cell r="H557" t="str">
            <v>LOANS AND ADVANCES</v>
          </cell>
          <cell r="I557" t="str">
            <v>OTHER ADVANCES</v>
          </cell>
        </row>
        <row r="558">
          <cell r="A558" t="str">
            <v>A602701</v>
          </cell>
          <cell r="B558" t="str">
            <v>Intr-Project Bank Control A/C</v>
          </cell>
          <cell r="C558" t="str">
            <v>ASSET</v>
          </cell>
          <cell r="D558" t="str">
            <v>BALANCE SHEET</v>
          </cell>
          <cell r="E558" t="str">
            <v xml:space="preserve"> </v>
          </cell>
          <cell r="F558" t="str">
            <v xml:space="preserve"> </v>
          </cell>
          <cell r="G558" t="str">
            <v>CURRENT ASSETS, LOANS AND ADVANCES</v>
          </cell>
          <cell r="H558" t="str">
            <v>LOANS AND ADVANCES</v>
          </cell>
          <cell r="I558" t="str">
            <v>OTHER ADVANCES</v>
          </cell>
        </row>
        <row r="559">
          <cell r="A559" t="str">
            <v>A602702-000</v>
          </cell>
          <cell r="B559" t="str">
            <v>Inter Project Control A/C</v>
          </cell>
          <cell r="C559" t="str">
            <v>ASSET</v>
          </cell>
          <cell r="D559" t="str">
            <v>BALANCE SHEET</v>
          </cell>
          <cell r="E559" t="str">
            <v xml:space="preserve"> </v>
          </cell>
          <cell r="F559" t="str">
            <v xml:space="preserve"> </v>
          </cell>
          <cell r="G559" t="str">
            <v>CURRENT ASSETS, LOANS AND ADVANCES</v>
          </cell>
          <cell r="H559" t="str">
            <v>LOANS AND ADVANCES</v>
          </cell>
          <cell r="I559" t="str">
            <v>OTHER ADVANCES</v>
          </cell>
        </row>
        <row r="560">
          <cell r="A560" t="str">
            <v>A602702-001</v>
          </cell>
          <cell r="B560" t="str">
            <v>INTER COMPANY CONTROL A/C</v>
          </cell>
          <cell r="C560" t="str">
            <v>ASSET</v>
          </cell>
          <cell r="D560" t="str">
            <v>BALANCE SHEET</v>
          </cell>
          <cell r="E560" t="str">
            <v xml:space="preserve"> </v>
          </cell>
          <cell r="F560" t="str">
            <v xml:space="preserve"> </v>
          </cell>
          <cell r="G560" t="str">
            <v>CURRENT ASSETS, LOANS AND ADVANCES</v>
          </cell>
          <cell r="H560" t="str">
            <v>SUNDRY DEBTORS</v>
          </cell>
          <cell r="I560" t="str">
            <v>SUNDRY DEBTORS</v>
          </cell>
        </row>
        <row r="561">
          <cell r="A561" t="str">
            <v>A602702-002</v>
          </cell>
          <cell r="B561" t="str">
            <v>INTER PROJECT CONTROL A/C-MATERIAL</v>
          </cell>
          <cell r="C561" t="str">
            <v>ASSET</v>
          </cell>
          <cell r="D561" t="str">
            <v>BALANCE SHEET</v>
          </cell>
          <cell r="E561" t="str">
            <v xml:space="preserve"> </v>
          </cell>
          <cell r="F561" t="str">
            <v xml:space="preserve"> </v>
          </cell>
          <cell r="G561" t="str">
            <v>CURRENT ASSETS, LOANS AND ADVANCES</v>
          </cell>
          <cell r="H561" t="str">
            <v>SUNDRY DEBTORS</v>
          </cell>
          <cell r="I561" t="str">
            <v>SUNDRY DEBTORS</v>
          </cell>
        </row>
        <row r="562">
          <cell r="A562" t="str">
            <v>A602702-003</v>
          </cell>
          <cell r="B562" t="str">
            <v>PROJECT CONTROL A/C-DT Divison</v>
          </cell>
          <cell r="C562" t="str">
            <v>ASSET</v>
          </cell>
          <cell r="D562" t="str">
            <v>BALANCE SHEET</v>
          </cell>
          <cell r="E562" t="str">
            <v xml:space="preserve"> </v>
          </cell>
          <cell r="F562" t="str">
            <v xml:space="preserve"> </v>
          </cell>
          <cell r="G562" t="str">
            <v>CURRENT ASSETS, LOANS AND ADVANCES</v>
          </cell>
          <cell r="H562" t="str">
            <v>SUNDRY DEBTORS</v>
          </cell>
          <cell r="I562" t="str">
            <v>SUNDRY DEBTORS</v>
          </cell>
        </row>
        <row r="563">
          <cell r="A563" t="str">
            <v>A602702-004</v>
          </cell>
          <cell r="B563" t="str">
            <v>Project Control A/C-DLF New Ggn Cstr Div</v>
          </cell>
          <cell r="C563" t="str">
            <v>ASSET</v>
          </cell>
          <cell r="D563" t="str">
            <v>BALANCE SHEET</v>
          </cell>
          <cell r="E563" t="str">
            <v xml:space="preserve"> </v>
          </cell>
          <cell r="F563" t="str">
            <v xml:space="preserve"> </v>
          </cell>
          <cell r="G563" t="str">
            <v>CURRENT ASSETS, LOANS AND ADVANCES</v>
          </cell>
          <cell r="H563" t="str">
            <v>SUNDRY DEBTORS</v>
          </cell>
          <cell r="I563" t="str">
            <v>SUNDRY DEBTORS</v>
          </cell>
        </row>
        <row r="564">
          <cell r="A564" t="str">
            <v>A602702-005</v>
          </cell>
          <cell r="B564" t="str">
            <v>Pjt Cntr A/C-Chennai Branch &amp; Cnstr Div</v>
          </cell>
          <cell r="C564" t="str">
            <v>ASSET</v>
          </cell>
          <cell r="D564" t="str">
            <v>BALANCE SHEET</v>
          </cell>
          <cell r="E564" t="str">
            <v xml:space="preserve"> </v>
          </cell>
          <cell r="F564" t="str">
            <v xml:space="preserve"> </v>
          </cell>
          <cell r="G564" t="str">
            <v>CURRENT ASSETS, LOANS AND ADVANCES</v>
          </cell>
          <cell r="H564" t="str">
            <v>SUNDRY DEBTORS</v>
          </cell>
          <cell r="I564" t="str">
            <v>SUNDRY DEBTORS</v>
          </cell>
        </row>
        <row r="565">
          <cell r="A565" t="str">
            <v>A602702-006</v>
          </cell>
          <cell r="B565" t="str">
            <v>Inter Project Cntrl A/c-Nilgri Power Div</v>
          </cell>
          <cell r="C565" t="str">
            <v>ASSET</v>
          </cell>
          <cell r="D565" t="str">
            <v>BALANCE SHEET</v>
          </cell>
          <cell r="E565" t="str">
            <v xml:space="preserve"> </v>
          </cell>
          <cell r="F565" t="str">
            <v xml:space="preserve"> </v>
          </cell>
          <cell r="G565" t="str">
            <v>CURRENT ASSETS, LOANS AND ADVANCES</v>
          </cell>
          <cell r="H565" t="str">
            <v>SUNDRY DEBTORS</v>
          </cell>
          <cell r="I565" t="str">
            <v>SUNDRY DEBTORS</v>
          </cell>
        </row>
        <row r="566">
          <cell r="A566" t="str">
            <v>A602801</v>
          </cell>
          <cell r="B566" t="str">
            <v>Transfer To Corporate Park</v>
          </cell>
          <cell r="C566" t="str">
            <v>ASSET</v>
          </cell>
          <cell r="D566" t="str">
            <v>BALANCE SHEET</v>
          </cell>
          <cell r="E566" t="str">
            <v xml:space="preserve"> </v>
          </cell>
          <cell r="F566" t="str">
            <v xml:space="preserve"> </v>
          </cell>
          <cell r="G566" t="str">
            <v>CURRENT ASSETS, LOANS AND ADVANCES</v>
          </cell>
          <cell r="H566" t="str">
            <v>LOANS AND ADVANCES</v>
          </cell>
          <cell r="I566" t="str">
            <v>OTHER ADVANCES</v>
          </cell>
        </row>
        <row r="567">
          <cell r="A567" t="str">
            <v>A602802</v>
          </cell>
          <cell r="B567" t="str">
            <v>Transfer To Plaza Tower</v>
          </cell>
          <cell r="C567" t="str">
            <v>ASSET</v>
          </cell>
          <cell r="D567" t="str">
            <v>BALANCE SHEET</v>
          </cell>
          <cell r="E567" t="str">
            <v xml:space="preserve"> </v>
          </cell>
          <cell r="F567" t="str">
            <v xml:space="preserve"> </v>
          </cell>
          <cell r="G567" t="str">
            <v>CURRENT ASSETS, LOANS AND ADVANCES</v>
          </cell>
          <cell r="H567" t="str">
            <v>LOANS AND ADVANCES</v>
          </cell>
          <cell r="I567" t="str">
            <v>OTHER ADVANCES</v>
          </cell>
        </row>
        <row r="568">
          <cell r="A568" t="str">
            <v>A602803</v>
          </cell>
          <cell r="B568" t="str">
            <v>Transfer To Gateway Tower</v>
          </cell>
          <cell r="C568" t="str">
            <v>ASSET</v>
          </cell>
          <cell r="D568" t="str">
            <v>BALANCE SHEET</v>
          </cell>
          <cell r="E568" t="str">
            <v xml:space="preserve"> </v>
          </cell>
          <cell r="F568" t="str">
            <v xml:space="preserve"> </v>
          </cell>
          <cell r="G568" t="str">
            <v>CURRENT ASSETS, LOANS AND ADVANCES</v>
          </cell>
          <cell r="H568" t="str">
            <v>LOANS AND ADVANCES</v>
          </cell>
          <cell r="I568" t="str">
            <v>OTHER ADVANCES</v>
          </cell>
        </row>
        <row r="569">
          <cell r="A569" t="str">
            <v>A602804</v>
          </cell>
          <cell r="B569" t="str">
            <v>Transfer To Dlf Square</v>
          </cell>
          <cell r="C569" t="str">
            <v>ASSET</v>
          </cell>
          <cell r="D569" t="str">
            <v>BALANCE SHEET</v>
          </cell>
          <cell r="E569" t="str">
            <v xml:space="preserve"> </v>
          </cell>
          <cell r="F569" t="str">
            <v xml:space="preserve"> </v>
          </cell>
          <cell r="G569" t="str">
            <v>CURRENT ASSETS, LOANS AND ADVANCES</v>
          </cell>
          <cell r="H569" t="str">
            <v>LOANS AND ADVANCES</v>
          </cell>
          <cell r="I569" t="str">
            <v>OTHER ADVANCES</v>
          </cell>
        </row>
        <row r="570">
          <cell r="A570" t="str">
            <v>A602805</v>
          </cell>
          <cell r="B570" t="str">
            <v>Transfer To Other Buildings</v>
          </cell>
          <cell r="C570" t="str">
            <v>ASSET</v>
          </cell>
          <cell r="D570" t="str">
            <v>BALANCE SHEET</v>
          </cell>
          <cell r="E570" t="str">
            <v xml:space="preserve"> </v>
          </cell>
          <cell r="F570" t="str">
            <v xml:space="preserve"> </v>
          </cell>
          <cell r="G570" t="str">
            <v>CURRENT ASSETS, LOANS AND ADVANCES</v>
          </cell>
          <cell r="H570" t="str">
            <v>LOANS AND ADVANCES</v>
          </cell>
          <cell r="I570" t="str">
            <v>OTHER ADVANCES</v>
          </cell>
        </row>
        <row r="571">
          <cell r="A571" t="str">
            <v>A603001</v>
          </cell>
          <cell r="B571" t="str">
            <v>Advance Tax-UPST</v>
          </cell>
          <cell r="C571" t="str">
            <v>ASSET</v>
          </cell>
          <cell r="D571" t="str">
            <v>BALANCE SHEET</v>
          </cell>
          <cell r="E571" t="str">
            <v xml:space="preserve"> </v>
          </cell>
          <cell r="F571" t="str">
            <v xml:space="preserve"> </v>
          </cell>
          <cell r="G571" t="str">
            <v>CURRENT ASSETS, LOANS AND ADVANCES</v>
          </cell>
          <cell r="H571" t="str">
            <v>LOANS AND ADVANCES</v>
          </cell>
          <cell r="I571" t="str">
            <v>OTHER ADVANCES</v>
          </cell>
        </row>
        <row r="572">
          <cell r="A572" t="str">
            <v>A603002</v>
          </cell>
          <cell r="B572" t="str">
            <v>Advance Tax-HST</v>
          </cell>
          <cell r="C572" t="str">
            <v>ASSET</v>
          </cell>
          <cell r="D572" t="str">
            <v>BALANCE SHEET</v>
          </cell>
          <cell r="E572" t="str">
            <v xml:space="preserve"> </v>
          </cell>
          <cell r="F572" t="str">
            <v xml:space="preserve"> </v>
          </cell>
          <cell r="G572" t="str">
            <v>CURRENT ASSETS, LOANS AND ADVANCES</v>
          </cell>
          <cell r="H572" t="str">
            <v>LOANS AND ADVANCES</v>
          </cell>
          <cell r="I572" t="str">
            <v>OTHER ADVANCES</v>
          </cell>
        </row>
        <row r="573">
          <cell r="A573" t="str">
            <v>A603003</v>
          </cell>
          <cell r="B573" t="str">
            <v>Advance Tax - Local Area Dev. Tax</v>
          </cell>
          <cell r="C573" t="str">
            <v>ASSET</v>
          </cell>
          <cell r="D573" t="str">
            <v>BALANCE SHEET</v>
          </cell>
          <cell r="E573" t="str">
            <v xml:space="preserve"> </v>
          </cell>
          <cell r="F573" t="str">
            <v xml:space="preserve"> </v>
          </cell>
          <cell r="G573" t="str">
            <v>CURRENT ASSETS, LOANS AND ADVANCES</v>
          </cell>
          <cell r="H573" t="str">
            <v>LOANS AND ADVANCES</v>
          </cell>
          <cell r="I573" t="str">
            <v>OTHER ADVANCES</v>
          </cell>
        </row>
        <row r="574">
          <cell r="A574" t="str">
            <v>A603004</v>
          </cell>
          <cell r="B574" t="str">
            <v>Advance Tax-Karnataka</v>
          </cell>
          <cell r="C574" t="str">
            <v>ASSET</v>
          </cell>
          <cell r="D574" t="str">
            <v>BALANCE SHEET</v>
          </cell>
          <cell r="E574" t="str">
            <v xml:space="preserve"> </v>
          </cell>
          <cell r="F574" t="str">
            <v xml:space="preserve"> </v>
          </cell>
          <cell r="G574" t="str">
            <v>CURRENT ASSETS, LOANS AND ADVANCES</v>
          </cell>
          <cell r="H574" t="str">
            <v>LOANS AND ADVANCES</v>
          </cell>
          <cell r="I574" t="str">
            <v>OTHER ADVANCES</v>
          </cell>
        </row>
        <row r="575">
          <cell r="A575" t="str">
            <v>A603005</v>
          </cell>
          <cell r="B575" t="str">
            <v>Sales Tax Recoverable</v>
          </cell>
          <cell r="C575" t="str">
            <v>ASSET</v>
          </cell>
          <cell r="D575" t="str">
            <v>BALANCE SHEET</v>
          </cell>
          <cell r="E575" t="str">
            <v xml:space="preserve"> </v>
          </cell>
          <cell r="F575" t="str">
            <v xml:space="preserve"> </v>
          </cell>
          <cell r="G575" t="str">
            <v>CURRENT ASSETS, LOANS AND ADVANCES</v>
          </cell>
          <cell r="H575" t="str">
            <v>LOANS AND ADVANCES</v>
          </cell>
          <cell r="I575" t="str">
            <v>OTHER ADVANCES</v>
          </cell>
        </row>
        <row r="576">
          <cell r="A576" t="str">
            <v>A603006</v>
          </cell>
          <cell r="B576" t="str">
            <v>Advance Tax-Others</v>
          </cell>
          <cell r="C576" t="str">
            <v>ASSET</v>
          </cell>
          <cell r="D576" t="str">
            <v>BALANCE SHEET</v>
          </cell>
          <cell r="E576" t="str">
            <v xml:space="preserve"> </v>
          </cell>
          <cell r="F576" t="str">
            <v xml:space="preserve"> </v>
          </cell>
          <cell r="G576" t="str">
            <v>CURRENT ASSETS, LOANS AND ADVANCES</v>
          </cell>
          <cell r="H576" t="str">
            <v>LOANS AND ADVANCES</v>
          </cell>
          <cell r="I576" t="str">
            <v>OTHER ADVANCES</v>
          </cell>
        </row>
        <row r="577">
          <cell r="A577" t="str">
            <v>A603007</v>
          </cell>
          <cell r="B577" t="str">
            <v>Entertainment Tax Paid in Advance</v>
          </cell>
          <cell r="C577" t="str">
            <v>ASSET</v>
          </cell>
          <cell r="D577" t="str">
            <v>BALANCE SHEET</v>
          </cell>
          <cell r="E577" t="str">
            <v xml:space="preserve"> </v>
          </cell>
          <cell r="F577" t="str">
            <v xml:space="preserve"> </v>
          </cell>
          <cell r="G577" t="str">
            <v>CURRENT ASSETS, LOANS AND ADVANCES</v>
          </cell>
          <cell r="H577" t="str">
            <v>LOANS AND ADVANCES</v>
          </cell>
          <cell r="I577" t="str">
            <v>OTHER ADVANCES</v>
          </cell>
        </row>
        <row r="578">
          <cell r="A578" t="str">
            <v>A603008</v>
          </cell>
          <cell r="B578" t="str">
            <v>Advance E.Tax (Pending Approval)</v>
          </cell>
          <cell r="C578" t="str">
            <v>ASSET</v>
          </cell>
          <cell r="D578" t="str">
            <v>BALANCE SHEET</v>
          </cell>
          <cell r="E578" t="str">
            <v xml:space="preserve"> </v>
          </cell>
          <cell r="F578" t="str">
            <v xml:space="preserve"> </v>
          </cell>
          <cell r="G578" t="str">
            <v>CURRENT ASSETS, LOANS AND ADVANCES</v>
          </cell>
          <cell r="H578" t="str">
            <v>LOANS AND ADVANCES</v>
          </cell>
          <cell r="I578" t="str">
            <v>OTHER ADVANCES</v>
          </cell>
        </row>
        <row r="579">
          <cell r="A579" t="str">
            <v>A603100</v>
          </cell>
          <cell r="B579" t="str">
            <v>Advance FBT</v>
          </cell>
          <cell r="C579" t="str">
            <v>ASSET</v>
          </cell>
          <cell r="D579" t="str">
            <v>BALANCE SHEET</v>
          </cell>
          <cell r="E579" t="str">
            <v xml:space="preserve"> </v>
          </cell>
          <cell r="F579" t="str">
            <v xml:space="preserve"> </v>
          </cell>
          <cell r="G579" t="str">
            <v>CURRENT ASSETS, LOANS AND ADVANCES</v>
          </cell>
          <cell r="H579" t="str">
            <v>LOANS AND ADVANCES</v>
          </cell>
          <cell r="I579" t="str">
            <v>OTHER ADVANCES</v>
          </cell>
        </row>
        <row r="580">
          <cell r="A580" t="str">
            <v>A604001</v>
          </cell>
          <cell r="B580" t="str">
            <v>Deposits / Bal. with Govt.
 Authorities</v>
          </cell>
          <cell r="C580" t="str">
            <v>ASSET</v>
          </cell>
          <cell r="D580" t="str">
            <v>BALANCE SHEET</v>
          </cell>
          <cell r="E580" t="str">
            <v xml:space="preserve"> </v>
          </cell>
          <cell r="F580" t="str">
            <v xml:space="preserve"> </v>
          </cell>
          <cell r="G580" t="str">
            <v>CURRENT ASSETS, LOANS AND ADVANCES</v>
          </cell>
          <cell r="H580" t="str">
            <v>LOANS AND ADVANCES</v>
          </cell>
          <cell r="I580" t="str">
            <v>SECURITY DEPOSITS (ASSETS)</v>
          </cell>
        </row>
        <row r="581">
          <cell r="A581" t="str">
            <v>A604002</v>
          </cell>
          <cell r="B581" t="str">
            <v>Security Paid Ledger Control</v>
          </cell>
          <cell r="C581" t="str">
            <v>ASSET</v>
          </cell>
          <cell r="D581" t="str">
            <v>BALANCE SHEET</v>
          </cell>
          <cell r="E581" t="str">
            <v xml:space="preserve"> </v>
          </cell>
          <cell r="F581" t="str">
            <v xml:space="preserve"> </v>
          </cell>
          <cell r="G581" t="str">
            <v>CURRENT ASSETS, LOANS AND ADVANCES</v>
          </cell>
          <cell r="H581" t="str">
            <v>LOANS AND ADVANCES</v>
          </cell>
          <cell r="I581" t="str">
            <v>SECURITY DEPOSITS (ASSETS)</v>
          </cell>
        </row>
        <row r="582">
          <cell r="A582" t="str">
            <v>A604003</v>
          </cell>
          <cell r="B582" t="str">
            <v>Security Paid Ledger Control-HSEB</v>
          </cell>
          <cell r="C582" t="str">
            <v>ASSET</v>
          </cell>
          <cell r="D582" t="str">
            <v>BALANCE SHEET</v>
          </cell>
          <cell r="E582" t="str">
            <v xml:space="preserve"> </v>
          </cell>
          <cell r="F582" t="str">
            <v xml:space="preserve"> </v>
          </cell>
          <cell r="G582" t="str">
            <v>CURRENT ASSETS, LOANS AND ADVANCES</v>
          </cell>
          <cell r="H582" t="str">
            <v>LOANS AND ADVANCES</v>
          </cell>
          <cell r="I582" t="str">
            <v>SECURITY DEPOSITS (ASSETS)</v>
          </cell>
        </row>
        <row r="583">
          <cell r="A583" t="str">
            <v>A604004</v>
          </cell>
          <cell r="B583" t="str">
            <v>Security - Lease Rent</v>
          </cell>
          <cell r="C583" t="str">
            <v>ASSET</v>
          </cell>
          <cell r="D583" t="str">
            <v>BALANCE SHEET</v>
          </cell>
          <cell r="E583" t="str">
            <v xml:space="preserve"> </v>
          </cell>
          <cell r="F583" t="str">
            <v xml:space="preserve"> </v>
          </cell>
          <cell r="G583" t="str">
            <v>CURRENT ASSETS, LOANS AND ADVANCES</v>
          </cell>
          <cell r="H583" t="str">
            <v>LOANS AND ADVANCES</v>
          </cell>
          <cell r="I583" t="str">
            <v>SECURITY DEPOSITS (ASSETS)</v>
          </cell>
        </row>
        <row r="584">
          <cell r="A584" t="str">
            <v>A604005</v>
          </cell>
          <cell r="B584" t="str">
            <v>Community Centre-Security</v>
          </cell>
          <cell r="C584" t="str">
            <v>ASSET</v>
          </cell>
          <cell r="D584" t="str">
            <v>BALANCE SHEET</v>
          </cell>
          <cell r="E584" t="str">
            <v xml:space="preserve"> </v>
          </cell>
          <cell r="F584" t="str">
            <v xml:space="preserve"> </v>
          </cell>
          <cell r="G584" t="str">
            <v>CURRENT ASSETS, LOANS AND ADVANCES</v>
          </cell>
          <cell r="H584" t="str">
            <v>LOANS AND ADVANCES</v>
          </cell>
          <cell r="I584" t="str">
            <v>SECURITY DEPOSITS (ASSETS)</v>
          </cell>
        </row>
        <row r="585">
          <cell r="A585" t="str">
            <v>A604006</v>
          </cell>
          <cell r="B585" t="str">
            <v>Security Deposit Refundable</v>
          </cell>
          <cell r="C585" t="str">
            <v>ASSET</v>
          </cell>
          <cell r="D585" t="str">
            <v>BALANCE SHEET</v>
          </cell>
          <cell r="E585" t="str">
            <v xml:space="preserve"> </v>
          </cell>
          <cell r="F585" t="str">
            <v xml:space="preserve"> </v>
          </cell>
          <cell r="G585" t="str">
            <v>CURRENT ASSETS, LOANS AND ADVANCES</v>
          </cell>
          <cell r="H585" t="str">
            <v>LOANS AND ADVANCES</v>
          </cell>
          <cell r="I585" t="str">
            <v>SECURITY DEPOSITS (ASSETS)</v>
          </cell>
        </row>
        <row r="586">
          <cell r="A586" t="str">
            <v>A604007</v>
          </cell>
          <cell r="B586" t="str">
            <v>SECURITY PAID-EMPLOYEE'S RESIDENCE</v>
          </cell>
          <cell r="C586" t="str">
            <v>ASSET</v>
          </cell>
          <cell r="D586" t="str">
            <v>BALANCE SHEET</v>
          </cell>
          <cell r="E586" t="str">
            <v xml:space="preserve"> </v>
          </cell>
          <cell r="F586" t="str">
            <v xml:space="preserve"> </v>
          </cell>
          <cell r="G586" t="str">
            <v>CURRENT ASSETS, LOANS AND ADVANCES</v>
          </cell>
          <cell r="H586" t="str">
            <v>LOANS AND ADVANCES</v>
          </cell>
          <cell r="I586" t="str">
            <v>SECURITY DEPOSITS (ASSETS)</v>
          </cell>
        </row>
        <row r="587">
          <cell r="A587" t="str">
            <v>A604008</v>
          </cell>
          <cell r="B587" t="str">
            <v>SECURITYPAID-OFFICE</v>
          </cell>
          <cell r="C587" t="str">
            <v>ASSET</v>
          </cell>
          <cell r="D587" t="str">
            <v>BALANCE SHEET</v>
          </cell>
          <cell r="E587" t="str">
            <v xml:space="preserve"> </v>
          </cell>
          <cell r="F587" t="str">
            <v xml:space="preserve"> </v>
          </cell>
          <cell r="G587" t="str">
            <v>CURRENT ASSETS, LOANS AND ADVANCES</v>
          </cell>
          <cell r="H587" t="str">
            <v>LOANS AND ADVANCES</v>
          </cell>
          <cell r="I587" t="str">
            <v>SECURITY DEPOSITS (ASSETS)</v>
          </cell>
        </row>
        <row r="588">
          <cell r="A588" t="str">
            <v>A604009</v>
          </cell>
          <cell r="B588" t="str">
            <v>SECURITY PAID-VEHICLES</v>
          </cell>
          <cell r="C588" t="str">
            <v>ASSET</v>
          </cell>
          <cell r="D588" t="str">
            <v>BALANCE SHEET</v>
          </cell>
          <cell r="E588" t="str">
            <v xml:space="preserve"> </v>
          </cell>
          <cell r="F588" t="str">
            <v xml:space="preserve"> </v>
          </cell>
          <cell r="G588" t="str">
            <v>CURRENT ASSETS, LOANS AND ADVANCES</v>
          </cell>
          <cell r="H588" t="str">
            <v>LOANS AND ADVANCES</v>
          </cell>
          <cell r="I588" t="str">
            <v>SECURITY DEPOSITS (ASSETS)</v>
          </cell>
        </row>
        <row r="589">
          <cell r="A589" t="str">
            <v>A604010</v>
          </cell>
          <cell r="B589" t="str">
            <v>SECURITY PAID-OTHERS</v>
          </cell>
          <cell r="C589" t="str">
            <v>ASSET</v>
          </cell>
          <cell r="D589" t="str">
            <v>BALANCE SHEET</v>
          </cell>
          <cell r="E589" t="str">
            <v xml:space="preserve"> </v>
          </cell>
          <cell r="F589" t="str">
            <v xml:space="preserve"> </v>
          </cell>
          <cell r="G589" t="str">
            <v>CURRENT ASSETS, LOANS AND ADVANCES</v>
          </cell>
          <cell r="H589" t="str">
            <v>LOANS AND ADVANCES</v>
          </cell>
          <cell r="I589" t="str">
            <v>SECURITY DEPOSITS (ASSETS)</v>
          </cell>
        </row>
        <row r="590">
          <cell r="A590" t="str">
            <v>A604011</v>
          </cell>
          <cell r="B590" t="str">
            <v>Security Deposit (Suppliers)</v>
          </cell>
          <cell r="C590" t="str">
            <v>ASSET</v>
          </cell>
          <cell r="D590" t="str">
            <v>BALANCE SHEET</v>
          </cell>
          <cell r="E590" t="str">
            <v>SUPPLIER DEPOSIT A/C</v>
          </cell>
          <cell r="F590" t="str">
            <v xml:space="preserve"> </v>
          </cell>
          <cell r="G590" t="str">
            <v>CURRENT ASSETS, LOANS AND ADVANCES</v>
          </cell>
          <cell r="H590" t="str">
            <v>LOANS AND ADVANCES</v>
          </cell>
          <cell r="I590" t="str">
            <v>SECURITY DEPOSITS (ASSETS)</v>
          </cell>
        </row>
        <row r="591">
          <cell r="A591" t="str">
            <v>A604012</v>
          </cell>
          <cell r="B591" t="str">
            <v>SECURITY DEPOSIT - SUPP</v>
          </cell>
          <cell r="C591" t="str">
            <v>ASSET</v>
          </cell>
          <cell r="D591" t="str">
            <v>BALANCE SHEET</v>
          </cell>
          <cell r="E591" t="str">
            <v xml:space="preserve"> </v>
          </cell>
          <cell r="F591" t="str">
            <v xml:space="preserve"> </v>
          </cell>
          <cell r="G591" t="str">
            <v>CURRENT ASSETS, LOANS AND ADVANCES</v>
          </cell>
          <cell r="H591" t="str">
            <v>LOANS AND ADVANCES</v>
          </cell>
          <cell r="I591" t="str">
            <v>SECURITY DEPOSITS (ASSETS)</v>
          </cell>
        </row>
        <row r="592">
          <cell r="A592" t="str">
            <v>A604013</v>
          </cell>
          <cell r="B592" t="str">
            <v>Security Deposit-Water</v>
          </cell>
          <cell r="C592" t="str">
            <v>ASSET</v>
          </cell>
          <cell r="D592" t="str">
            <v>BALANCE SHEET</v>
          </cell>
          <cell r="E592" t="str">
            <v xml:space="preserve"> </v>
          </cell>
          <cell r="F592" t="str">
            <v xml:space="preserve"> </v>
          </cell>
          <cell r="G592" t="str">
            <v>CURRENT ASSETS, LOANS AND ADVANCES</v>
          </cell>
          <cell r="H592" t="str">
            <v>LOANS AND ADVANCES</v>
          </cell>
          <cell r="I592" t="str">
            <v>SECURITY DEPOSITS (ASSETS)</v>
          </cell>
        </row>
        <row r="593">
          <cell r="A593" t="str">
            <v>A604014</v>
          </cell>
          <cell r="B593" t="str">
            <v>Security Deposit-Sewer</v>
          </cell>
          <cell r="C593" t="str">
            <v>ASSET</v>
          </cell>
          <cell r="D593" t="str">
            <v>BALANCE SHEET</v>
          </cell>
          <cell r="E593" t="str">
            <v xml:space="preserve"> </v>
          </cell>
          <cell r="F593" t="str">
            <v xml:space="preserve"> </v>
          </cell>
          <cell r="G593" t="str">
            <v>CURRENT ASSETS, LOANS AND ADVANCES</v>
          </cell>
          <cell r="H593" t="str">
            <v>LOANS AND ADVANCES</v>
          </cell>
          <cell r="I593" t="str">
            <v>SECURITY DEPOSITS (ASSETS)</v>
          </cell>
        </row>
        <row r="594">
          <cell r="A594" t="str">
            <v>A604015</v>
          </cell>
          <cell r="B594" t="str">
            <v>Advance Rent Deposit</v>
          </cell>
          <cell r="C594" t="str">
            <v>ASSET</v>
          </cell>
          <cell r="D594" t="str">
            <v>BALANCE SHEET</v>
          </cell>
          <cell r="E594" t="str">
            <v xml:space="preserve"> </v>
          </cell>
          <cell r="F594" t="str">
            <v xml:space="preserve"> </v>
          </cell>
          <cell r="G594" t="str">
            <v>CURRENT ASSETS, LOANS AND ADVANCES</v>
          </cell>
          <cell r="H594" t="str">
            <v>LOANS AND ADVANCES</v>
          </cell>
          <cell r="I594" t="str">
            <v>SECURITY DEPOSITS (ASSETS)</v>
          </cell>
        </row>
        <row r="595">
          <cell r="A595" t="str">
            <v>A604016</v>
          </cell>
          <cell r="B595" t="str">
            <v>Security Deposit- E.Tax</v>
          </cell>
          <cell r="C595" t="str">
            <v>ASSET</v>
          </cell>
          <cell r="D595" t="str">
            <v>BALANCE SHEET</v>
          </cell>
          <cell r="E595" t="str">
            <v xml:space="preserve"> </v>
          </cell>
          <cell r="F595" t="str">
            <v xml:space="preserve"> </v>
          </cell>
          <cell r="G595" t="str">
            <v>CURRENT ASSETS, LOANS AND ADVANCES</v>
          </cell>
          <cell r="H595" t="str">
            <v>LOANS AND ADVANCES</v>
          </cell>
          <cell r="I595" t="str">
            <v>SECURITY DEPOSITS (ASSETS)</v>
          </cell>
        </row>
        <row r="596">
          <cell r="A596" t="str">
            <v>A604017</v>
          </cell>
          <cell r="B596" t="str">
            <v>Security Deposit- Lease Rent</v>
          </cell>
          <cell r="C596" t="str">
            <v>ASSET</v>
          </cell>
          <cell r="D596" t="str">
            <v>BALANCE SHEET</v>
          </cell>
          <cell r="E596" t="str">
            <v>SUPPLIER DEPOSIT A/C</v>
          </cell>
          <cell r="F596" t="str">
            <v xml:space="preserve"> </v>
          </cell>
          <cell r="G596" t="str">
            <v>CURRENT ASSETS, LOANS AND ADVANCES</v>
          </cell>
          <cell r="H596" t="str">
            <v>LOANS AND ADVANCES</v>
          </cell>
          <cell r="I596" t="str">
            <v>SECURITY DEPOSITS (ASSETS)</v>
          </cell>
        </row>
        <row r="597">
          <cell r="A597" t="str">
            <v>A604018</v>
          </cell>
          <cell r="B597" t="str">
            <v>Advance Rent Deposit (Supplier)</v>
          </cell>
          <cell r="C597" t="str">
            <v>ASSET</v>
          </cell>
          <cell r="D597" t="str">
            <v>BALANCE SHEET</v>
          </cell>
          <cell r="E597" t="str">
            <v>SUPPLIER PREPAYMENT A/C</v>
          </cell>
          <cell r="F597" t="str">
            <v xml:space="preserve"> </v>
          </cell>
          <cell r="G597" t="str">
            <v>CURRENT ASSETS, LOANS AND ADVANCES</v>
          </cell>
          <cell r="H597" t="str">
            <v>LOANS AND ADVANCES</v>
          </cell>
          <cell r="I597" t="str">
            <v>SECURITY DEPOSITS (ASSETS)</v>
          </cell>
        </row>
        <row r="598">
          <cell r="A598" t="str">
            <v>A605001</v>
          </cell>
          <cell r="B598" t="str">
            <v>Income Tax Paid</v>
          </cell>
          <cell r="C598" t="str">
            <v>ASSET</v>
          </cell>
          <cell r="D598" t="str">
            <v>BALANCE SHEET</v>
          </cell>
          <cell r="E598" t="str">
            <v>TDSRECEIVABLE</v>
          </cell>
          <cell r="F598" t="str">
            <v xml:space="preserve"> </v>
          </cell>
          <cell r="G598" t="str">
            <v>CURRENT ASSETS, LOANS AND ADVANCES</v>
          </cell>
          <cell r="H598" t="str">
            <v>LOANS AND ADVANCES</v>
          </cell>
          <cell r="I598" t="str">
            <v>ADVANCE INCOME TAX</v>
          </cell>
        </row>
        <row r="599">
          <cell r="A599" t="str">
            <v>A605002</v>
          </cell>
          <cell r="B599" t="str">
            <v>Income Tax Paid (TDS on Interest)</v>
          </cell>
          <cell r="C599" t="str">
            <v>ASSET</v>
          </cell>
          <cell r="D599" t="str">
            <v>BALANCE SHEET</v>
          </cell>
          <cell r="E599" t="str">
            <v>TDSRECEIVABLE</v>
          </cell>
          <cell r="F599" t="str">
            <v xml:space="preserve"> </v>
          </cell>
          <cell r="G599" t="str">
            <v>CURRENT ASSETS, LOANS AND ADVANCES</v>
          </cell>
          <cell r="H599" t="str">
            <v>LOANS AND ADVANCES</v>
          </cell>
          <cell r="I599" t="str">
            <v>ADVANCE INCOME TAX</v>
          </cell>
        </row>
        <row r="600">
          <cell r="A600" t="str">
            <v>A605003</v>
          </cell>
          <cell r="B600" t="str">
            <v>Income Tax Paid (TDS Rent Received)</v>
          </cell>
          <cell r="C600" t="str">
            <v>ASSET</v>
          </cell>
          <cell r="D600" t="str">
            <v>BALANCE SHEET</v>
          </cell>
          <cell r="E600" t="str">
            <v>TDSRECEIVABLE</v>
          </cell>
          <cell r="F600" t="str">
            <v xml:space="preserve"> </v>
          </cell>
          <cell r="G600" t="str">
            <v>CURRENT ASSETS, LOANS AND ADVANCES</v>
          </cell>
          <cell r="H600" t="str">
            <v>LOANS AND ADVANCES</v>
          </cell>
          <cell r="I600" t="str">
            <v>ADVANCE INCOME TAX</v>
          </cell>
        </row>
        <row r="601">
          <cell r="A601" t="str">
            <v>A605004</v>
          </cell>
          <cell r="B601" t="str">
            <v>Amount Recoverable from
 Income tax</v>
          </cell>
          <cell r="C601" t="str">
            <v>ASSET</v>
          </cell>
          <cell r="D601" t="str">
            <v>BALANCE SHEET</v>
          </cell>
          <cell r="E601" t="str">
            <v xml:space="preserve"> </v>
          </cell>
          <cell r="F601" t="str">
            <v xml:space="preserve"> </v>
          </cell>
          <cell r="G601" t="str">
            <v>CURRENT ASSETS, LOANS AND ADVANCES</v>
          </cell>
          <cell r="H601" t="str">
            <v>LOANS AND ADVANCES</v>
          </cell>
          <cell r="I601" t="str">
            <v>ADVANCE INCOME TAX</v>
          </cell>
        </row>
        <row r="602">
          <cell r="A602" t="str">
            <v>A605005</v>
          </cell>
          <cell r="B602" t="str">
            <v>I T Certificates Recoverable A\C</v>
          </cell>
          <cell r="C602" t="str">
            <v>ASSET</v>
          </cell>
          <cell r="D602" t="str">
            <v>BALANCE SHEET</v>
          </cell>
          <cell r="E602" t="str">
            <v xml:space="preserve"> </v>
          </cell>
          <cell r="F602" t="str">
            <v xml:space="preserve"> </v>
          </cell>
          <cell r="G602" t="str">
            <v>CURRENT ASSETS, LOANS AND ADVANCES</v>
          </cell>
          <cell r="H602" t="str">
            <v>LOANS AND ADVANCES</v>
          </cell>
          <cell r="I602" t="str">
            <v>ADVANCE INCOME TAX</v>
          </cell>
        </row>
        <row r="603">
          <cell r="A603" t="str">
            <v>A605006</v>
          </cell>
          <cell r="B603" t="str">
            <v>TDS Receivable on Interest</v>
          </cell>
          <cell r="C603" t="str">
            <v>ASSET</v>
          </cell>
          <cell r="D603" t="str">
            <v>BALANCE SHEET</v>
          </cell>
          <cell r="E603" t="str">
            <v xml:space="preserve"> </v>
          </cell>
          <cell r="F603" t="str">
            <v xml:space="preserve"> </v>
          </cell>
          <cell r="G603" t="str">
            <v>CURRENT ASSETS, LOANS AND ADVANCES</v>
          </cell>
          <cell r="H603" t="str">
            <v>LOANS AND ADVANCES</v>
          </cell>
          <cell r="I603" t="str">
            <v>ADVANCE INCOME TAX</v>
          </cell>
        </row>
        <row r="604">
          <cell r="A604" t="str">
            <v>A605007</v>
          </cell>
          <cell r="B604" t="str">
            <v>TDS INTEREST</v>
          </cell>
          <cell r="C604" t="str">
            <v>ASSET</v>
          </cell>
          <cell r="D604" t="str">
            <v>BALANCE SHEET</v>
          </cell>
          <cell r="E604" t="str">
            <v xml:space="preserve"> </v>
          </cell>
          <cell r="F604" t="str">
            <v xml:space="preserve"> </v>
          </cell>
          <cell r="G604" t="str">
            <v>CURRENT ASSETS, LOANS AND ADVANCES</v>
          </cell>
          <cell r="H604" t="str">
            <v>LOANS AND ADVANCES</v>
          </cell>
          <cell r="I604" t="str">
            <v>ADVANCE INCOME TAX</v>
          </cell>
        </row>
        <row r="605">
          <cell r="A605" t="str">
            <v>A605008</v>
          </cell>
          <cell r="B605" t="str">
            <v>Income Tax Paid as Contract</v>
          </cell>
          <cell r="C605" t="str">
            <v>ASSET</v>
          </cell>
          <cell r="D605" t="str">
            <v>BALANCE SHEET</v>
          </cell>
          <cell r="E605" t="str">
            <v xml:space="preserve"> </v>
          </cell>
          <cell r="F605" t="str">
            <v xml:space="preserve"> </v>
          </cell>
          <cell r="G605" t="str">
            <v>CURRENT ASSETS, LOANS AND ADVANCES</v>
          </cell>
          <cell r="H605" t="str">
            <v>LOANS AND ADVANCES</v>
          </cell>
          <cell r="I605" t="str">
            <v>ADVANCE INCOME TAX</v>
          </cell>
        </row>
        <row r="606">
          <cell r="A606" t="str">
            <v>A605009</v>
          </cell>
          <cell r="B606" t="str">
            <v>Advance Income Tax</v>
          </cell>
          <cell r="C606" t="str">
            <v>ASSET</v>
          </cell>
          <cell r="D606" t="str">
            <v>BALANCE SHEET</v>
          </cell>
          <cell r="E606" t="str">
            <v xml:space="preserve"> </v>
          </cell>
          <cell r="F606" t="str">
            <v xml:space="preserve"> </v>
          </cell>
          <cell r="G606" t="str">
            <v>CURRENT ASSETS, LOANS AND ADVANCES</v>
          </cell>
          <cell r="H606" t="str">
            <v>LOANS AND ADVANCES</v>
          </cell>
          <cell r="I606" t="str">
            <v>ADVANCE INCOME TAX</v>
          </cell>
        </row>
        <row r="607">
          <cell r="A607" t="str">
            <v>A605010</v>
          </cell>
          <cell r="B607" t="str">
            <v>TDS Recoverable</v>
          </cell>
          <cell r="C607" t="str">
            <v>ASSET</v>
          </cell>
          <cell r="D607" t="str">
            <v>BALANCE SHEET</v>
          </cell>
          <cell r="E607" t="str">
            <v xml:space="preserve"> </v>
          </cell>
          <cell r="F607" t="str">
            <v xml:space="preserve"> </v>
          </cell>
          <cell r="G607" t="str">
            <v>CURRENT ASSETS, LOANS AND ADVANCES</v>
          </cell>
          <cell r="H607" t="str">
            <v>LOANS AND ADVANCES</v>
          </cell>
          <cell r="I607" t="str">
            <v>ADVANCE INCOME TAX</v>
          </cell>
        </row>
        <row r="608">
          <cell r="A608" t="str">
            <v>A701001</v>
          </cell>
          <cell r="B608" t="str">
            <v>Cash in Hand</v>
          </cell>
          <cell r="C608" t="str">
            <v>ASSET</v>
          </cell>
          <cell r="D608" t="str">
            <v>BALANCE SHEET</v>
          </cell>
          <cell r="E608" t="str">
            <v>BANK CASH PTT A/C</v>
          </cell>
          <cell r="F608" t="str">
            <v xml:space="preserve"> </v>
          </cell>
          <cell r="G608" t="str">
            <v>CURRENT ASSETS, LOANS AND ADVANCES</v>
          </cell>
          <cell r="H608" t="str">
            <v>CASH AND BANK BALANCES</v>
          </cell>
          <cell r="I608" t="str">
            <v>CASH/CHEQUE IN HAND</v>
          </cell>
        </row>
        <row r="609">
          <cell r="A609" t="str">
            <v>A701002</v>
          </cell>
          <cell r="B609" t="str">
            <v>Foreign Currency in Hand</v>
          </cell>
          <cell r="C609" t="str">
            <v>ASSET</v>
          </cell>
          <cell r="D609" t="str">
            <v>BALANCE SHEET</v>
          </cell>
          <cell r="E609" t="str">
            <v xml:space="preserve"> </v>
          </cell>
          <cell r="F609" t="str">
            <v xml:space="preserve"> </v>
          </cell>
          <cell r="G609" t="str">
            <v>CURRENT ASSETS, LOANS AND ADVANCES</v>
          </cell>
          <cell r="H609" t="str">
            <v>CASH AND BANK BALANCES</v>
          </cell>
          <cell r="I609" t="str">
            <v>CASH/CHEQUE IN HAND</v>
          </cell>
        </row>
        <row r="610">
          <cell r="A610" t="str">
            <v>A701003</v>
          </cell>
          <cell r="B610" t="str">
            <v>Gold</v>
          </cell>
          <cell r="C610" t="str">
            <v>ASSET</v>
          </cell>
          <cell r="D610" t="str">
            <v>BALANCE SHEET</v>
          </cell>
          <cell r="E610" t="str">
            <v xml:space="preserve"> </v>
          </cell>
          <cell r="F610" t="str">
            <v xml:space="preserve"> </v>
          </cell>
          <cell r="G610" t="str">
            <v>CURRENT ASSETS, LOANS AND ADVANCES</v>
          </cell>
          <cell r="H610" t="str">
            <v>CASH AND BANK BALANCES</v>
          </cell>
          <cell r="I610" t="str">
            <v>CASH/CHEQUE IN HAND</v>
          </cell>
        </row>
        <row r="611">
          <cell r="A611" t="str">
            <v>A701004</v>
          </cell>
          <cell r="B611" t="str">
            <v>Cheques in hand</v>
          </cell>
          <cell r="C611" t="str">
            <v>ASSET</v>
          </cell>
          <cell r="D611" t="str">
            <v>BALANCE SHEET</v>
          </cell>
          <cell r="E611" t="str">
            <v xml:space="preserve"> </v>
          </cell>
          <cell r="F611" t="str">
            <v xml:space="preserve"> </v>
          </cell>
          <cell r="G611" t="str">
            <v>CURRENT ASSETS, LOANS AND ADVANCES</v>
          </cell>
          <cell r="H611" t="str">
            <v>CASH AND BANK BALANCES</v>
          </cell>
          <cell r="I611" t="str">
            <v>CASH/CHEQUE IN HAND</v>
          </cell>
        </row>
        <row r="612">
          <cell r="A612" t="str">
            <v>A701005</v>
          </cell>
          <cell r="B612" t="str">
            <v>Drafts In Hand</v>
          </cell>
          <cell r="C612" t="str">
            <v>ASSET</v>
          </cell>
          <cell r="D612" t="str">
            <v>BALANCE SHEET</v>
          </cell>
          <cell r="E612" t="str">
            <v xml:space="preserve"> </v>
          </cell>
          <cell r="F612" t="str">
            <v xml:space="preserve"> </v>
          </cell>
          <cell r="G612" t="str">
            <v>CURRENT ASSETS, LOANS AND ADVANCES</v>
          </cell>
          <cell r="H612" t="str">
            <v>CASH AND BANK BALANCES</v>
          </cell>
          <cell r="I612" t="str">
            <v>CASH/CHEQUE IN HAND</v>
          </cell>
        </row>
        <row r="613">
          <cell r="A613" t="str">
            <v>A701006</v>
          </cell>
          <cell r="B613" t="str">
            <v>Postage stamps in hand</v>
          </cell>
          <cell r="C613" t="str">
            <v>ASSET</v>
          </cell>
          <cell r="D613" t="str">
            <v>BALANCE SHEET</v>
          </cell>
          <cell r="E613" t="str">
            <v xml:space="preserve"> </v>
          </cell>
          <cell r="F613" t="str">
            <v xml:space="preserve"> </v>
          </cell>
          <cell r="G613" t="str">
            <v>CURRENT ASSETS, LOANS AND ADVANCES</v>
          </cell>
          <cell r="H613" t="str">
            <v>CASH AND BANK BALANCES</v>
          </cell>
          <cell r="I613" t="str">
            <v>CASH/CHEQUE IN HAND</v>
          </cell>
        </row>
        <row r="614">
          <cell r="A614" t="str">
            <v>A701007</v>
          </cell>
          <cell r="B614" t="str">
            <v>Franking Machine</v>
          </cell>
          <cell r="C614" t="str">
            <v>ASSET</v>
          </cell>
          <cell r="D614" t="str">
            <v>BALANCE SHEET</v>
          </cell>
          <cell r="E614" t="str">
            <v xml:space="preserve"> </v>
          </cell>
          <cell r="F614" t="str">
            <v xml:space="preserve"> </v>
          </cell>
          <cell r="G614" t="str">
            <v>CURRENT ASSETS, LOANS AND ADVANCES</v>
          </cell>
          <cell r="H614" t="str">
            <v>CASH AND BANK BALANCES</v>
          </cell>
          <cell r="I614" t="str">
            <v>CASH/CHEQUE IN HAND</v>
          </cell>
        </row>
        <row r="615">
          <cell r="A615" t="str">
            <v>A701008</v>
          </cell>
          <cell r="B615" t="str">
            <v>Contra To Bank/Cash</v>
          </cell>
          <cell r="C615" t="str">
            <v>ASSET</v>
          </cell>
          <cell r="D615" t="str">
            <v>BALANCE SHEET</v>
          </cell>
          <cell r="E615" t="str">
            <v xml:space="preserve"> </v>
          </cell>
          <cell r="F615" t="str">
            <v xml:space="preserve"> </v>
          </cell>
          <cell r="G615" t="str">
            <v>CURRENT ASSETS, LOANS AND ADVANCES</v>
          </cell>
          <cell r="H615" t="str">
            <v>CASH AND BANK BALANCES</v>
          </cell>
          <cell r="I615" t="str">
            <v>CASH/CHEQUE IN HAND</v>
          </cell>
        </row>
        <row r="616">
          <cell r="A616" t="str">
            <v>A702001</v>
          </cell>
          <cell r="B616" t="str">
            <v>Amex Bank CP</v>
          </cell>
          <cell r="C616" t="str">
            <v>ASSET</v>
          </cell>
          <cell r="D616" t="str">
            <v>BALANCE SHEET</v>
          </cell>
          <cell r="E616" t="str">
            <v>BANK CASH PTT A/C</v>
          </cell>
          <cell r="F616" t="str">
            <v xml:space="preserve"> </v>
          </cell>
          <cell r="G616" t="str">
            <v>CURRENT ASSETS, LOANS AND ADVANCES</v>
          </cell>
          <cell r="H616" t="str">
            <v>CASH AND BANK BALANCES</v>
          </cell>
          <cell r="I616" t="str">
            <v>BANK ACCOUNTS- CURRENT</v>
          </cell>
        </row>
        <row r="617">
          <cell r="A617" t="str">
            <v>A702002</v>
          </cell>
          <cell r="B617" t="str">
            <v>ABN AMRO Bank MG Road Gurgaon</v>
          </cell>
          <cell r="C617" t="str">
            <v>ASSET</v>
          </cell>
          <cell r="D617" t="str">
            <v>BALANCE SHEET</v>
          </cell>
          <cell r="E617" t="str">
            <v>BANK CASH PTT A/C</v>
          </cell>
          <cell r="F617" t="str">
            <v xml:space="preserve"> </v>
          </cell>
          <cell r="G617" t="str">
            <v>CURRENT ASSETS, LOANS AND ADVANCES</v>
          </cell>
          <cell r="H617" t="str">
            <v>CASH AND BANK BALANCES</v>
          </cell>
          <cell r="I617" t="str">
            <v>BANK ACCOUNTS- CURRENT</v>
          </cell>
        </row>
        <row r="618">
          <cell r="A618" t="str">
            <v>A702003</v>
          </cell>
          <cell r="B618" t="str">
            <v>ABN AMRO Bank Barakhamba Road</v>
          </cell>
          <cell r="C618" t="str">
            <v>ASSET</v>
          </cell>
          <cell r="D618" t="str">
            <v>BALANCE SHEET</v>
          </cell>
          <cell r="E618" t="str">
            <v>BANK CASH PTT A/C</v>
          </cell>
          <cell r="F618" t="str">
            <v xml:space="preserve"> </v>
          </cell>
          <cell r="G618" t="str">
            <v>CURRENT ASSETS, LOANS AND ADVANCES</v>
          </cell>
          <cell r="H618" t="str">
            <v>CASH AND BANK BALANCES</v>
          </cell>
          <cell r="I618" t="str">
            <v>BANK ACCOUNTS- CURRENT</v>
          </cell>
        </row>
        <row r="619">
          <cell r="A619" t="str">
            <v>A702004</v>
          </cell>
          <cell r="B619" t="str">
            <v>ABN Escro A/C Barakhamba Road</v>
          </cell>
          <cell r="C619" t="str">
            <v>ASSET</v>
          </cell>
          <cell r="D619" t="str">
            <v>BALANCE SHEET</v>
          </cell>
          <cell r="E619" t="str">
            <v>BANK CASH PTT A/C</v>
          </cell>
          <cell r="F619" t="str">
            <v xml:space="preserve"> </v>
          </cell>
          <cell r="G619" t="str">
            <v>CURRENT ASSETS, LOANS AND ADVANCES</v>
          </cell>
          <cell r="H619" t="str">
            <v>CASH AND BANK BALANCES</v>
          </cell>
          <cell r="I619" t="str">
            <v>BANK ACCOUNTS- CURRENT</v>
          </cell>
        </row>
        <row r="620">
          <cell r="A620" t="str">
            <v>A702005</v>
          </cell>
          <cell r="B620" t="str">
            <v>Allahbad Bank Barakhamba Road</v>
          </cell>
          <cell r="C620" t="str">
            <v>ASSET</v>
          </cell>
          <cell r="D620" t="str">
            <v>BALANCE SHEET</v>
          </cell>
          <cell r="E620" t="str">
            <v>BANK CASH PTT A/C</v>
          </cell>
          <cell r="F620" t="str">
            <v xml:space="preserve"> </v>
          </cell>
          <cell r="G620" t="str">
            <v>CURRENT ASSETS, LOANS AND ADVANCES</v>
          </cell>
          <cell r="H620" t="str">
            <v>CASH AND BANK BALANCES</v>
          </cell>
          <cell r="I620" t="str">
            <v>BANK ACCOUNTS- CURRENT</v>
          </cell>
        </row>
        <row r="621">
          <cell r="A621" t="str">
            <v>A702006</v>
          </cell>
          <cell r="B621" t="str">
            <v>Bank Of Baroda Parliament Street</v>
          </cell>
          <cell r="C621" t="str">
            <v>ASSET</v>
          </cell>
          <cell r="D621" t="str">
            <v>BALANCE SHEET</v>
          </cell>
          <cell r="E621" t="str">
            <v>BANK CASH PTT A/C</v>
          </cell>
          <cell r="F621" t="str">
            <v xml:space="preserve"> </v>
          </cell>
          <cell r="G621" t="str">
            <v>CURRENT ASSETS, LOANS AND ADVANCES</v>
          </cell>
          <cell r="H621" t="str">
            <v>CASH AND BANK BALANCES</v>
          </cell>
          <cell r="I621" t="str">
            <v>BANK ACCOUNTS- CURRENT</v>
          </cell>
        </row>
        <row r="622">
          <cell r="A622" t="str">
            <v>A702007</v>
          </cell>
          <cell r="B622" t="str">
            <v>Bank of Baroda Khan Market</v>
          </cell>
          <cell r="C622" t="str">
            <v>ASSET</v>
          </cell>
          <cell r="D622" t="str">
            <v>BALANCE SHEET</v>
          </cell>
          <cell r="E622" t="str">
            <v>BANK CASH PTT A/C</v>
          </cell>
          <cell r="F622" t="str">
            <v xml:space="preserve"> </v>
          </cell>
          <cell r="G622" t="str">
            <v>CURRENT ASSETS, LOANS AND ADVANCES</v>
          </cell>
          <cell r="H622" t="str">
            <v>CASH AND BANK BALANCES</v>
          </cell>
          <cell r="I622" t="str">
            <v>BANK ACCOUNTS- CURRENT</v>
          </cell>
        </row>
        <row r="623">
          <cell r="A623" t="str">
            <v>A702008</v>
          </cell>
          <cell r="B623" t="str">
            <v>Bharat Overseas Bank Shopping Mall Gurg.</v>
          </cell>
          <cell r="C623" t="str">
            <v>ASSET</v>
          </cell>
          <cell r="D623" t="str">
            <v>BALANCE SHEET</v>
          </cell>
          <cell r="E623" t="str">
            <v>BANK CASH PTT A/C</v>
          </cell>
          <cell r="F623" t="str">
            <v xml:space="preserve"> </v>
          </cell>
          <cell r="G623" t="str">
            <v>CURRENT ASSETS, LOANS AND ADVANCES</v>
          </cell>
          <cell r="H623" t="str">
            <v>CASH AND BANK BALANCES</v>
          </cell>
          <cell r="I623" t="str">
            <v>BANK ACCOUNTS- CURRENT</v>
          </cell>
        </row>
        <row r="624">
          <cell r="A624" t="str">
            <v>A702009</v>
          </cell>
          <cell r="B624" t="str">
            <v>Central Bank of India JeevanTara Parliam</v>
          </cell>
          <cell r="C624" t="str">
            <v>ASSET</v>
          </cell>
          <cell r="D624" t="str">
            <v>BALANCE SHEET</v>
          </cell>
          <cell r="E624" t="str">
            <v>BANK CASH PTT A/C</v>
          </cell>
          <cell r="F624" t="str">
            <v xml:space="preserve"> </v>
          </cell>
          <cell r="G624" t="str">
            <v>CURRENT ASSETS, LOANS AND ADVANCES</v>
          </cell>
          <cell r="H624" t="str">
            <v>CASH AND BANK BALANCES</v>
          </cell>
          <cell r="I624" t="str">
            <v>BANK ACCOUNTS- CURRENT</v>
          </cell>
        </row>
        <row r="625">
          <cell r="A625" t="str">
            <v>A702010</v>
          </cell>
          <cell r="B625" t="str">
            <v>Central Bank of India Silchar Assam</v>
          </cell>
          <cell r="C625" t="str">
            <v>ASSET</v>
          </cell>
          <cell r="D625" t="str">
            <v>BALANCE SHEET</v>
          </cell>
          <cell r="E625" t="str">
            <v>BANK CASH PTT A/C</v>
          </cell>
          <cell r="F625" t="str">
            <v xml:space="preserve"> </v>
          </cell>
          <cell r="G625" t="str">
            <v>CURRENT ASSETS, LOANS AND ADVANCES</v>
          </cell>
          <cell r="H625" t="str">
            <v>CASH AND BANK BALANCES</v>
          </cell>
          <cell r="I625" t="str">
            <v>BANK ACCOUNTS- CURRENT</v>
          </cell>
        </row>
        <row r="626">
          <cell r="A626" t="str">
            <v>A702011</v>
          </cell>
          <cell r="B626" t="str">
            <v>Central Bank of India Hazaribagh Bihar</v>
          </cell>
          <cell r="C626" t="str">
            <v>ASSET</v>
          </cell>
          <cell r="D626" t="str">
            <v>BALANCE SHEET</v>
          </cell>
          <cell r="E626" t="str">
            <v>BANK CASH PTT A/C</v>
          </cell>
          <cell r="F626" t="str">
            <v xml:space="preserve"> </v>
          </cell>
          <cell r="G626" t="str">
            <v>CURRENT ASSETS, LOANS AND ADVANCES</v>
          </cell>
          <cell r="H626" t="str">
            <v>CASH AND BANK BALANCES</v>
          </cell>
          <cell r="I626" t="str">
            <v>BANK ACCOUNTS- CURRENT</v>
          </cell>
        </row>
        <row r="627">
          <cell r="A627" t="str">
            <v>A702012</v>
          </cell>
          <cell r="B627" t="str">
            <v>Citi Bank Jeevan Bharti CP</v>
          </cell>
          <cell r="C627" t="str">
            <v>ASSET</v>
          </cell>
          <cell r="D627" t="str">
            <v>BALANCE SHEET</v>
          </cell>
          <cell r="E627" t="str">
            <v>BANK CASH PTT A/C</v>
          </cell>
          <cell r="F627" t="str">
            <v xml:space="preserve"> </v>
          </cell>
          <cell r="G627" t="str">
            <v>CURRENT ASSETS, LOANS AND ADVANCES</v>
          </cell>
          <cell r="H627" t="str">
            <v>CASH AND BANK BALANCES</v>
          </cell>
          <cell r="I627" t="str">
            <v>BANK ACCOUNTS- CURRENT</v>
          </cell>
        </row>
        <row r="628">
          <cell r="A628" t="str">
            <v>A702013</v>
          </cell>
          <cell r="B628" t="str">
            <v>Citi Bank DLF Square Gurgaon</v>
          </cell>
          <cell r="C628" t="str">
            <v>ASSET</v>
          </cell>
          <cell r="D628" t="str">
            <v>BALANCE SHEET</v>
          </cell>
          <cell r="E628" t="str">
            <v>BANK CASH PTT A/C</v>
          </cell>
          <cell r="F628" t="str">
            <v xml:space="preserve"> </v>
          </cell>
          <cell r="G628" t="str">
            <v>CURRENT ASSETS, LOANS AND ADVANCES</v>
          </cell>
          <cell r="H628" t="str">
            <v>CASH AND BANK BALANCES</v>
          </cell>
          <cell r="I628" t="str">
            <v>BANK ACCOUNTS- CURRENT</v>
          </cell>
        </row>
        <row r="629">
          <cell r="A629" t="str">
            <v>A702014</v>
          </cell>
          <cell r="B629" t="str">
            <v>Citi Bank Annasalai Chennai</v>
          </cell>
          <cell r="C629" t="str">
            <v>ASSET</v>
          </cell>
          <cell r="D629" t="str">
            <v>BALANCE SHEET</v>
          </cell>
          <cell r="E629" t="str">
            <v>BANK CASH PTT A/C</v>
          </cell>
          <cell r="F629" t="str">
            <v xml:space="preserve"> </v>
          </cell>
          <cell r="G629" t="str">
            <v>CURRENT ASSETS, LOANS AND ADVANCES</v>
          </cell>
          <cell r="H629" t="str">
            <v>CASH AND BANK BALANCES</v>
          </cell>
          <cell r="I629" t="str">
            <v>BANK ACCOUNTS- CURRENT</v>
          </cell>
        </row>
        <row r="630">
          <cell r="A630" t="str">
            <v>A702015</v>
          </cell>
          <cell r="B630" t="str">
            <v>Citi Bank custodian account CP</v>
          </cell>
          <cell r="C630" t="str">
            <v>ASSET</v>
          </cell>
          <cell r="D630" t="str">
            <v>BALANCE SHEET</v>
          </cell>
          <cell r="E630" t="str">
            <v>BANK CASH PTT A/C</v>
          </cell>
          <cell r="F630" t="str">
            <v xml:space="preserve"> </v>
          </cell>
          <cell r="G630" t="str">
            <v>CURRENT ASSETS, LOANS AND ADVANCES</v>
          </cell>
          <cell r="H630" t="str">
            <v>CASH AND BANK BALANCES</v>
          </cell>
          <cell r="I630" t="str">
            <v>BANK ACCOUNTS- CURRENT</v>
          </cell>
        </row>
        <row r="631">
          <cell r="A631" t="str">
            <v>A702016</v>
          </cell>
          <cell r="B631" t="str">
            <v>Citi Bank Jeevan Bharti CP</v>
          </cell>
          <cell r="C631" t="str">
            <v>ASSET</v>
          </cell>
          <cell r="D631" t="str">
            <v>BALANCE SHEET</v>
          </cell>
          <cell r="E631" t="str">
            <v>BANK CASH PTT A/C</v>
          </cell>
          <cell r="F631" t="str">
            <v xml:space="preserve"> </v>
          </cell>
          <cell r="G631" t="str">
            <v>CURRENT ASSETS, LOANS AND ADVANCES</v>
          </cell>
          <cell r="H631" t="str">
            <v>CASH AND BANK BALANCES</v>
          </cell>
          <cell r="I631" t="str">
            <v>BANK ACCOUNTS- CURRENT</v>
          </cell>
        </row>
        <row r="632">
          <cell r="A632" t="str">
            <v>A702017</v>
          </cell>
          <cell r="B632" t="str">
            <v>Citi Bank Jeevan Bharti CP</v>
          </cell>
          <cell r="C632" t="str">
            <v>ASSET</v>
          </cell>
          <cell r="D632" t="str">
            <v>BALANCE SHEET</v>
          </cell>
          <cell r="E632" t="str">
            <v>BANK CASH PTT A/C</v>
          </cell>
          <cell r="F632" t="str">
            <v xml:space="preserve"> </v>
          </cell>
          <cell r="G632" t="str">
            <v>CURRENT ASSETS, LOANS AND ADVANCES</v>
          </cell>
          <cell r="H632" t="str">
            <v>CASH AND BANK BALANCES</v>
          </cell>
          <cell r="I632" t="str">
            <v>BANK ACCOUNTS- CURRENT</v>
          </cell>
        </row>
        <row r="633">
          <cell r="A633" t="str">
            <v>A702018</v>
          </cell>
          <cell r="B633" t="str">
            <v>Citi Bank ESCRO Jeevan Bharti CP</v>
          </cell>
          <cell r="C633" t="str">
            <v>ASSET</v>
          </cell>
          <cell r="D633" t="str">
            <v>BALANCE SHEET</v>
          </cell>
          <cell r="E633" t="str">
            <v>BANK CASH PTT A/C</v>
          </cell>
          <cell r="F633" t="str">
            <v xml:space="preserve"> </v>
          </cell>
          <cell r="G633" t="str">
            <v>CURRENT ASSETS, LOANS AND ADVANCES</v>
          </cell>
          <cell r="H633" t="str">
            <v>CASH AND BANK BALANCES</v>
          </cell>
          <cell r="I633" t="str">
            <v>BANK ACCOUNTS- CURRENT</v>
          </cell>
        </row>
        <row r="634">
          <cell r="A634" t="str">
            <v>A702019</v>
          </cell>
          <cell r="B634" t="str">
            <v>Corporatio Bank Karol Bagh</v>
          </cell>
          <cell r="C634" t="str">
            <v>ASSET</v>
          </cell>
          <cell r="D634" t="str">
            <v>BALANCE SHEET</v>
          </cell>
          <cell r="E634" t="str">
            <v>BANK CASH PTT A/C</v>
          </cell>
          <cell r="F634" t="str">
            <v xml:space="preserve"> </v>
          </cell>
          <cell r="G634" t="str">
            <v>CURRENT ASSETS, LOANS AND ADVANCES</v>
          </cell>
          <cell r="H634" t="str">
            <v>CASH AND BANK BALANCES</v>
          </cell>
          <cell r="I634" t="str">
            <v>BANK ACCOUNTS- CURRENT</v>
          </cell>
        </row>
        <row r="635">
          <cell r="A635" t="str">
            <v>A702020</v>
          </cell>
          <cell r="B635" t="str">
            <v>Corporation Bank KG Marg</v>
          </cell>
          <cell r="C635" t="str">
            <v>ASSET</v>
          </cell>
          <cell r="D635" t="str">
            <v>BALANCE SHEET</v>
          </cell>
          <cell r="E635" t="str">
            <v>BANK CASH PTT A/C</v>
          </cell>
          <cell r="F635" t="str">
            <v xml:space="preserve"> </v>
          </cell>
          <cell r="G635" t="str">
            <v>CURRENT ASSETS, LOANS AND ADVANCES</v>
          </cell>
          <cell r="H635" t="str">
            <v>CASH AND BANK BALANCES</v>
          </cell>
          <cell r="I635" t="str">
            <v>BANK ACCOUNTS- CURRENT</v>
          </cell>
        </row>
        <row r="636">
          <cell r="A636" t="str">
            <v>A702021</v>
          </cell>
          <cell r="B636" t="str">
            <v>Corporation Bank Sec 14 Gurgaon</v>
          </cell>
          <cell r="C636" t="str">
            <v>ASSET</v>
          </cell>
          <cell r="D636" t="str">
            <v>BALANCE SHEET</v>
          </cell>
          <cell r="E636" t="str">
            <v>BANK CASH PTT A/C</v>
          </cell>
          <cell r="F636" t="str">
            <v xml:space="preserve"> </v>
          </cell>
          <cell r="G636" t="str">
            <v>CURRENT ASSETS, LOANS AND ADVANCES</v>
          </cell>
          <cell r="H636" t="str">
            <v>CASH AND BANK BALANCES</v>
          </cell>
          <cell r="I636" t="str">
            <v>BANK ACCOUNTS- CURRENT</v>
          </cell>
        </row>
        <row r="637">
          <cell r="A637" t="str">
            <v>A702022</v>
          </cell>
          <cell r="B637" t="str">
            <v>Corporation Bank Phase I Gurgaon</v>
          </cell>
          <cell r="C637" t="str">
            <v>ASSET</v>
          </cell>
          <cell r="D637" t="str">
            <v>BALANCE SHEET</v>
          </cell>
          <cell r="E637" t="str">
            <v>BANK CASH PTT A/C</v>
          </cell>
          <cell r="F637" t="str">
            <v xml:space="preserve"> </v>
          </cell>
          <cell r="G637" t="str">
            <v>CURRENT ASSETS, LOANS AND ADVANCES</v>
          </cell>
          <cell r="H637" t="str">
            <v>CASH AND BANK BALANCES</v>
          </cell>
          <cell r="I637" t="str">
            <v>BANK ACCOUNTS- CURRENT</v>
          </cell>
        </row>
        <row r="638">
          <cell r="A638" t="str">
            <v>A702023</v>
          </cell>
          <cell r="B638" t="str">
            <v>Corporation Bank Sikandarpur Gurgaon</v>
          </cell>
          <cell r="C638" t="str">
            <v>ASSET</v>
          </cell>
          <cell r="D638" t="str">
            <v>BALANCE SHEET</v>
          </cell>
          <cell r="E638" t="str">
            <v>BANK CASH PTT A/C</v>
          </cell>
          <cell r="F638" t="str">
            <v xml:space="preserve"> </v>
          </cell>
          <cell r="G638" t="str">
            <v>CURRENT ASSETS, LOANS AND ADVANCES</v>
          </cell>
          <cell r="H638" t="str">
            <v>CASH AND BANK BALANCES</v>
          </cell>
          <cell r="I638" t="str">
            <v>BANK ACCOUNTS- CURRENT</v>
          </cell>
        </row>
        <row r="639">
          <cell r="A639" t="str">
            <v>A702024</v>
          </cell>
          <cell r="B639" t="str">
            <v>DBS Bank Barakhamba Road</v>
          </cell>
          <cell r="C639" t="str">
            <v>ASSET</v>
          </cell>
          <cell r="D639" t="str">
            <v>BALANCE SHEET</v>
          </cell>
          <cell r="E639" t="str">
            <v>BANK CASH PTT A/C</v>
          </cell>
          <cell r="F639" t="str">
            <v xml:space="preserve"> </v>
          </cell>
          <cell r="G639" t="str">
            <v>CURRENT ASSETS, LOANS AND ADVANCES</v>
          </cell>
          <cell r="H639" t="str">
            <v>CASH AND BANK BALANCES</v>
          </cell>
          <cell r="I639" t="str">
            <v>BANK ACCOUNTS- CURRENT</v>
          </cell>
        </row>
        <row r="640">
          <cell r="A640" t="str">
            <v>A702025</v>
          </cell>
          <cell r="B640" t="str">
            <v>Deutsche Bank KG Marg</v>
          </cell>
          <cell r="C640" t="str">
            <v>ASSET</v>
          </cell>
          <cell r="D640" t="str">
            <v>BALANCE SHEET</v>
          </cell>
          <cell r="E640" t="str">
            <v>BANK CASH PTT A/C</v>
          </cell>
          <cell r="F640" t="str">
            <v xml:space="preserve"> </v>
          </cell>
          <cell r="G640" t="str">
            <v>CURRENT ASSETS, LOANS AND ADVANCES</v>
          </cell>
          <cell r="H640" t="str">
            <v>CASH AND BANK BALANCES</v>
          </cell>
          <cell r="I640" t="str">
            <v>BANK ACCOUNTS- CURRENT</v>
          </cell>
        </row>
        <row r="641">
          <cell r="A641" t="str">
            <v>A702026</v>
          </cell>
          <cell r="B641" t="str">
            <v>HDFC Bank KG Marg</v>
          </cell>
          <cell r="C641" t="str">
            <v>ASSET</v>
          </cell>
          <cell r="D641" t="str">
            <v>BALANCE SHEET</v>
          </cell>
          <cell r="E641" t="str">
            <v>BANK CASH PTT A/C</v>
          </cell>
          <cell r="F641" t="str">
            <v xml:space="preserve"> </v>
          </cell>
          <cell r="G641" t="str">
            <v>CURRENT ASSETS, LOANS AND ADVANCES</v>
          </cell>
          <cell r="H641" t="str">
            <v>CASH AND BANK BALANCES</v>
          </cell>
          <cell r="I641" t="str">
            <v>BANK ACCOUNTS- CURRENT</v>
          </cell>
        </row>
        <row r="642">
          <cell r="A642" t="str">
            <v>A702027</v>
          </cell>
          <cell r="B642" t="str">
            <v>HDFC Bank HT House</v>
          </cell>
          <cell r="C642" t="str">
            <v>ASSET</v>
          </cell>
          <cell r="D642" t="str">
            <v>BALANCE SHEET</v>
          </cell>
          <cell r="E642" t="str">
            <v>BANK CASH PTT A/C</v>
          </cell>
          <cell r="F642" t="str">
            <v xml:space="preserve"> </v>
          </cell>
          <cell r="G642" t="str">
            <v>CURRENT ASSETS, LOANS AND ADVANCES</v>
          </cell>
          <cell r="H642" t="str">
            <v>CASH AND BANK BALANCES</v>
          </cell>
          <cell r="I642" t="str">
            <v>BANK ACCOUNTS- CURRENT</v>
          </cell>
        </row>
        <row r="643">
          <cell r="A643" t="str">
            <v>A702028</v>
          </cell>
          <cell r="B643" t="str">
            <v>HDFC Bank Kasturba Road Bangalore</v>
          </cell>
          <cell r="C643" t="str">
            <v>ASSET</v>
          </cell>
          <cell r="D643" t="str">
            <v>BALANCE SHEET</v>
          </cell>
          <cell r="E643" t="str">
            <v>BANK CASH PTT A/C</v>
          </cell>
          <cell r="F643" t="str">
            <v xml:space="preserve"> </v>
          </cell>
          <cell r="G643" t="str">
            <v>CURRENT ASSETS, LOANS AND ADVANCES</v>
          </cell>
          <cell r="H643" t="str">
            <v>CASH AND BANK BALANCES</v>
          </cell>
          <cell r="I643" t="str">
            <v>BANK ACCOUNTS- CURRENT</v>
          </cell>
        </row>
        <row r="644">
          <cell r="A644" t="str">
            <v>A702029</v>
          </cell>
          <cell r="B644" t="str">
            <v>HDFC Bank Shopping Mall Gurgaon</v>
          </cell>
          <cell r="C644" t="str">
            <v>ASSET</v>
          </cell>
          <cell r="D644" t="str">
            <v>BALANCE SHEET</v>
          </cell>
          <cell r="E644" t="str">
            <v>BANK CASH PTT A/C</v>
          </cell>
          <cell r="F644" t="str">
            <v xml:space="preserve"> </v>
          </cell>
          <cell r="G644" t="str">
            <v>CURRENT ASSETS, LOANS AND ADVANCES</v>
          </cell>
          <cell r="H644" t="str">
            <v>CASH AND BANK BALANCES</v>
          </cell>
          <cell r="I644" t="str">
            <v>BANK ACCOUNTS- CURRENT</v>
          </cell>
        </row>
        <row r="645">
          <cell r="A645" t="str">
            <v>A702030</v>
          </cell>
          <cell r="B645" t="str">
            <v>HDFC Bank ESCRO Acc KG Marg</v>
          </cell>
          <cell r="C645" t="str">
            <v>ASSET</v>
          </cell>
          <cell r="D645" t="str">
            <v>BALANCE SHEET</v>
          </cell>
          <cell r="E645" t="str">
            <v>BANK CASH PTT A/C</v>
          </cell>
          <cell r="F645" t="str">
            <v xml:space="preserve"> </v>
          </cell>
          <cell r="G645" t="str">
            <v>CURRENT ASSETS, LOANS AND ADVANCES</v>
          </cell>
          <cell r="H645" t="str">
            <v>CASH AND BANK BALANCES</v>
          </cell>
          <cell r="I645" t="str">
            <v>BANK ACCOUNTS- CURRENT</v>
          </cell>
        </row>
        <row r="646">
          <cell r="A646" t="str">
            <v>A702031</v>
          </cell>
          <cell r="B646" t="str">
            <v>HSBC Bank Barakhamba Road</v>
          </cell>
          <cell r="C646" t="str">
            <v>ASSET</v>
          </cell>
          <cell r="D646" t="str">
            <v>BALANCE SHEET</v>
          </cell>
          <cell r="E646" t="str">
            <v>BANK CASH PTT A/C</v>
          </cell>
          <cell r="F646" t="str">
            <v xml:space="preserve"> </v>
          </cell>
          <cell r="G646" t="str">
            <v>CURRENT ASSETS, LOANS AND ADVANCES</v>
          </cell>
          <cell r="H646" t="str">
            <v>CASH AND BANK BALANCES</v>
          </cell>
          <cell r="I646" t="str">
            <v>BANK ACCOUNTS- CURRENT</v>
          </cell>
        </row>
        <row r="647">
          <cell r="A647" t="str">
            <v>A702032</v>
          </cell>
          <cell r="B647" t="str">
            <v>HSBC Bank Barakhamba Road</v>
          </cell>
          <cell r="C647" t="str">
            <v>ASSET</v>
          </cell>
          <cell r="D647" t="str">
            <v>BALANCE SHEET</v>
          </cell>
          <cell r="E647" t="str">
            <v>BANK CASH PTT A/C</v>
          </cell>
          <cell r="F647" t="str">
            <v xml:space="preserve"> </v>
          </cell>
          <cell r="G647" t="str">
            <v>CURRENT ASSETS, LOANS AND ADVANCES</v>
          </cell>
          <cell r="H647" t="str">
            <v>CASH AND BANK BALANCES</v>
          </cell>
          <cell r="I647" t="str">
            <v>BANK ACCOUNTS- CURRENT</v>
          </cell>
        </row>
        <row r="648">
          <cell r="A648" t="str">
            <v>A702033</v>
          </cell>
          <cell r="B648" t="str">
            <v>HSBC Bank Central Arcade Gurgaon</v>
          </cell>
          <cell r="C648" t="str">
            <v>ASSET</v>
          </cell>
          <cell r="D648" t="str">
            <v>BALANCE SHEET</v>
          </cell>
          <cell r="E648" t="str">
            <v>BANK CASH PTT A/C</v>
          </cell>
          <cell r="F648" t="str">
            <v xml:space="preserve"> </v>
          </cell>
          <cell r="G648" t="str">
            <v>CURRENT ASSETS, LOANS AND ADVANCES</v>
          </cell>
          <cell r="H648" t="str">
            <v>CASH AND BANK BALANCES</v>
          </cell>
          <cell r="I648" t="str">
            <v>BANK ACCOUNTS- CURRENT</v>
          </cell>
        </row>
        <row r="649">
          <cell r="A649" t="str">
            <v>A702034</v>
          </cell>
          <cell r="B649" t="str">
            <v>HSBC Bank London</v>
          </cell>
          <cell r="C649" t="str">
            <v>ASSET</v>
          </cell>
          <cell r="D649" t="str">
            <v>BALANCE SHEET</v>
          </cell>
          <cell r="E649" t="str">
            <v>BANK CASH PTT A/C</v>
          </cell>
          <cell r="F649" t="str">
            <v xml:space="preserve"> </v>
          </cell>
          <cell r="G649" t="str">
            <v>CURRENT ASSETS, LOANS AND ADVANCES</v>
          </cell>
          <cell r="H649" t="str">
            <v>CASH AND BANK BALANCES</v>
          </cell>
          <cell r="I649" t="str">
            <v>BANK ACCOUNTS- CURRENT</v>
          </cell>
        </row>
        <row r="650">
          <cell r="A650" t="str">
            <v>A702035</v>
          </cell>
          <cell r="B650" t="str">
            <v>ICICI Bank HUDA Shopping Complex Gurgaon</v>
          </cell>
          <cell r="C650" t="str">
            <v>ASSET</v>
          </cell>
          <cell r="D650" t="str">
            <v>BALANCE SHEET</v>
          </cell>
          <cell r="E650" t="str">
            <v>BANK CASH PTT A/C</v>
          </cell>
          <cell r="F650" t="str">
            <v xml:space="preserve"> </v>
          </cell>
          <cell r="G650" t="str">
            <v>CURRENT ASSETS, LOANS AND ADVANCES</v>
          </cell>
          <cell r="H650" t="str">
            <v>CASH AND BANK BALANCES</v>
          </cell>
          <cell r="I650" t="str">
            <v>BANK ACCOUNTS- CURRENT</v>
          </cell>
        </row>
        <row r="651">
          <cell r="A651" t="str">
            <v>A702036</v>
          </cell>
          <cell r="B651" t="str">
            <v>ICICI Bank HUDA Shopping Complex Gurgaon</v>
          </cell>
          <cell r="C651" t="str">
            <v>ASSET</v>
          </cell>
          <cell r="D651" t="str">
            <v>BALANCE SHEET</v>
          </cell>
          <cell r="E651" t="str">
            <v>BANK CASH PTT A/C</v>
          </cell>
          <cell r="F651" t="str">
            <v xml:space="preserve"> </v>
          </cell>
          <cell r="G651" t="str">
            <v>CURRENT ASSETS, LOANS AND ADVANCES</v>
          </cell>
          <cell r="H651" t="str">
            <v>CASH AND BANK BALANCES</v>
          </cell>
          <cell r="I651" t="str">
            <v>BANK ACCOUNTS- CURRENT</v>
          </cell>
        </row>
        <row r="652">
          <cell r="A652" t="str">
            <v>A702037</v>
          </cell>
          <cell r="B652" t="str">
            <v>ICICI Bank Shastri Nagar Dhanbad</v>
          </cell>
          <cell r="C652" t="str">
            <v>ASSET</v>
          </cell>
          <cell r="D652" t="str">
            <v>BALANCE SHEET</v>
          </cell>
          <cell r="E652" t="str">
            <v>BANK CASH PTT A/C</v>
          </cell>
          <cell r="F652" t="str">
            <v xml:space="preserve"> </v>
          </cell>
          <cell r="G652" t="str">
            <v>CURRENT ASSETS, LOANS AND ADVANCES</v>
          </cell>
          <cell r="H652" t="str">
            <v>CASH AND BANK BALANCES</v>
          </cell>
          <cell r="I652" t="str">
            <v>BANK ACCOUNTS- CURRENT</v>
          </cell>
        </row>
        <row r="653">
          <cell r="A653" t="str">
            <v>A702038</v>
          </cell>
          <cell r="B653" t="str">
            <v>ICICI Bank 9A CP</v>
          </cell>
          <cell r="C653" t="str">
            <v>ASSET</v>
          </cell>
          <cell r="D653" t="str">
            <v>BALANCE SHEET</v>
          </cell>
          <cell r="E653" t="str">
            <v>BANK CASH PTT A/C</v>
          </cell>
          <cell r="F653" t="str">
            <v xml:space="preserve"> </v>
          </cell>
          <cell r="G653" t="str">
            <v>CURRENT ASSETS, LOANS AND ADVANCES</v>
          </cell>
          <cell r="H653" t="str">
            <v>CASH AND BANK BALANCES</v>
          </cell>
          <cell r="I653" t="str">
            <v>BANK ACCOUNTS- CURRENT</v>
          </cell>
        </row>
        <row r="654">
          <cell r="A654" t="str">
            <v>A702039</v>
          </cell>
          <cell r="B654" t="str">
            <v>ICICI Bank Qutab Plaza Ph1 Gurgaon</v>
          </cell>
          <cell r="C654" t="str">
            <v>ASSET</v>
          </cell>
          <cell r="D654" t="str">
            <v>BALANCE SHEET</v>
          </cell>
          <cell r="E654" t="str">
            <v>BANK CASH PTT A/C</v>
          </cell>
          <cell r="F654" t="str">
            <v xml:space="preserve"> </v>
          </cell>
          <cell r="G654" t="str">
            <v>CURRENT ASSETS, LOANS AND ADVANCES</v>
          </cell>
          <cell r="H654" t="str">
            <v>CASH AND BANK BALANCES</v>
          </cell>
          <cell r="I654" t="str">
            <v>BANK ACCOUNTS- CURRENT</v>
          </cell>
        </row>
        <row r="655">
          <cell r="A655" t="str">
            <v>A702040</v>
          </cell>
          <cell r="B655" t="str">
            <v>ICICI Bank Qutab Plaza Ph1 Gurgaon</v>
          </cell>
          <cell r="C655" t="str">
            <v>ASSET</v>
          </cell>
          <cell r="D655" t="str">
            <v>BALANCE SHEET</v>
          </cell>
          <cell r="E655" t="str">
            <v>BANK CASH PTT A/C</v>
          </cell>
          <cell r="F655" t="str">
            <v xml:space="preserve"> </v>
          </cell>
          <cell r="G655" t="str">
            <v>CURRENT ASSETS, LOANS AND ADVANCES</v>
          </cell>
          <cell r="H655" t="str">
            <v>CASH AND BANK BALANCES</v>
          </cell>
          <cell r="I655" t="str">
            <v>BANK ACCOUNTS- CURRENT</v>
          </cell>
        </row>
        <row r="656">
          <cell r="A656" t="str">
            <v>A702041</v>
          </cell>
          <cell r="B656" t="str">
            <v>ICICI Bank Saket</v>
          </cell>
          <cell r="C656" t="str">
            <v>ASSET</v>
          </cell>
          <cell r="D656" t="str">
            <v>BALANCE SHEET</v>
          </cell>
          <cell r="E656" t="str">
            <v>BANK CASH PTT A/C</v>
          </cell>
          <cell r="F656" t="str">
            <v xml:space="preserve"> </v>
          </cell>
          <cell r="G656" t="str">
            <v>CURRENT ASSETS, LOANS AND ADVANCES</v>
          </cell>
          <cell r="H656" t="str">
            <v>CASH AND BANK BALANCES</v>
          </cell>
          <cell r="I656" t="str">
            <v>BANK ACCOUNTS- CURRENT</v>
          </cell>
        </row>
        <row r="657">
          <cell r="A657" t="str">
            <v>A702042</v>
          </cell>
          <cell r="B657" t="str">
            <v>ICICI Bank Sushant Lok Ph1</v>
          </cell>
          <cell r="C657" t="str">
            <v>ASSET</v>
          </cell>
          <cell r="D657" t="str">
            <v>BALANCE SHEET</v>
          </cell>
          <cell r="E657" t="str">
            <v>BANK CASH PTT A/C</v>
          </cell>
          <cell r="F657" t="str">
            <v xml:space="preserve"> </v>
          </cell>
          <cell r="G657" t="str">
            <v>CURRENT ASSETS, LOANS AND ADVANCES</v>
          </cell>
          <cell r="H657" t="str">
            <v>CASH AND BANK BALANCES</v>
          </cell>
          <cell r="I657" t="str">
            <v>BANK ACCOUNTS- CURRENT</v>
          </cell>
        </row>
        <row r="658">
          <cell r="A658" t="str">
            <v>A702043</v>
          </cell>
          <cell r="B658" t="str">
            <v>ICICI Bank Nariman Pt Mumbai</v>
          </cell>
          <cell r="C658" t="str">
            <v>ASSET</v>
          </cell>
          <cell r="D658" t="str">
            <v>BALANCE SHEET</v>
          </cell>
          <cell r="E658" t="str">
            <v>BANK CASH PTT A/C</v>
          </cell>
          <cell r="F658" t="str">
            <v xml:space="preserve"> </v>
          </cell>
          <cell r="G658" t="str">
            <v>CURRENT ASSETS, LOANS AND ADVANCES</v>
          </cell>
          <cell r="H658" t="str">
            <v>CASH AND BANK BALANCES</v>
          </cell>
          <cell r="I658" t="str">
            <v>BANK ACCOUNTS- CURRENT</v>
          </cell>
        </row>
        <row r="659">
          <cell r="A659" t="str">
            <v>A702044</v>
          </cell>
          <cell r="B659" t="str">
            <v>ICICI Bank Deccan GymKhana Pune</v>
          </cell>
          <cell r="C659" t="str">
            <v>ASSET</v>
          </cell>
          <cell r="D659" t="str">
            <v>BALANCE SHEET</v>
          </cell>
          <cell r="E659" t="str">
            <v>BANK CASH PTT A/C</v>
          </cell>
          <cell r="F659" t="str">
            <v xml:space="preserve"> </v>
          </cell>
          <cell r="G659" t="str">
            <v>CURRENT ASSETS, LOANS AND ADVANCES</v>
          </cell>
          <cell r="H659" t="str">
            <v>CASH AND BANK BALANCES</v>
          </cell>
          <cell r="I659" t="str">
            <v>BANK ACCOUNTS- CURRENT</v>
          </cell>
        </row>
        <row r="660">
          <cell r="A660" t="str">
            <v>A702045</v>
          </cell>
          <cell r="B660" t="str">
            <v>ICICI Bank Langford Road Bangalore</v>
          </cell>
          <cell r="C660" t="str">
            <v>ASSET</v>
          </cell>
          <cell r="D660" t="str">
            <v>BALANCE SHEET</v>
          </cell>
          <cell r="E660" t="str">
            <v>BANK CASH PTT A/C</v>
          </cell>
          <cell r="F660" t="str">
            <v xml:space="preserve"> </v>
          </cell>
          <cell r="G660" t="str">
            <v>CURRENT ASSETS, LOANS AND ADVANCES</v>
          </cell>
          <cell r="H660" t="str">
            <v>CASH AND BANK BALANCES</v>
          </cell>
          <cell r="I660" t="str">
            <v>BANK ACCOUNTS- CURRENT</v>
          </cell>
        </row>
        <row r="661">
          <cell r="A661" t="str">
            <v>A702046</v>
          </cell>
          <cell r="B661" t="str">
            <v>ICICI Bank Bombay Samachar Marg fort Mum</v>
          </cell>
          <cell r="C661" t="str">
            <v>ASSET</v>
          </cell>
          <cell r="D661" t="str">
            <v>BALANCE SHEET</v>
          </cell>
          <cell r="E661" t="str">
            <v>BANK CASH PTT A/C</v>
          </cell>
          <cell r="F661" t="str">
            <v xml:space="preserve"> </v>
          </cell>
          <cell r="G661" t="str">
            <v>CURRENT ASSETS, LOANS AND ADVANCES</v>
          </cell>
          <cell r="H661" t="str">
            <v>CASH AND BANK BALANCES</v>
          </cell>
          <cell r="I661" t="str">
            <v>BANK ACCOUNTS- CURRENT</v>
          </cell>
        </row>
        <row r="662">
          <cell r="A662" t="str">
            <v>A702047</v>
          </cell>
          <cell r="B662" t="str">
            <v>ICICI Bank Cenotaph Road Chennai</v>
          </cell>
          <cell r="C662" t="str">
            <v>ASSET</v>
          </cell>
          <cell r="D662" t="str">
            <v>BALANCE SHEET</v>
          </cell>
          <cell r="E662" t="str">
            <v>BANK CASH PTT A/C</v>
          </cell>
          <cell r="F662" t="str">
            <v xml:space="preserve"> </v>
          </cell>
          <cell r="G662" t="str">
            <v>CURRENT ASSETS, LOANS AND ADVANCES</v>
          </cell>
          <cell r="H662" t="str">
            <v>CASH AND BANK BALANCES</v>
          </cell>
          <cell r="I662" t="str">
            <v>BANK ACCOUNTS- CURRENT</v>
          </cell>
        </row>
        <row r="663">
          <cell r="A663" t="str">
            <v>A702048</v>
          </cell>
          <cell r="B663" t="str">
            <v>ICICI Dividend Acc 00-01 9A CP</v>
          </cell>
          <cell r="C663" t="str">
            <v>ASSET</v>
          </cell>
          <cell r="D663" t="str">
            <v>BALANCE SHEET</v>
          </cell>
          <cell r="E663" t="str">
            <v>BANK CASH PTT A/C</v>
          </cell>
          <cell r="F663" t="str">
            <v xml:space="preserve"> </v>
          </cell>
          <cell r="G663" t="str">
            <v>CURRENT ASSETS, LOANS AND ADVANCES</v>
          </cell>
          <cell r="H663" t="str">
            <v>CASH AND BANK BALANCES</v>
          </cell>
          <cell r="I663" t="str">
            <v>BANK ACCOUNTS- CURRENT</v>
          </cell>
        </row>
        <row r="664">
          <cell r="A664" t="str">
            <v>A702049</v>
          </cell>
          <cell r="B664" t="str">
            <v>ICICI Dividend Acc 2002 9A CP</v>
          </cell>
          <cell r="C664" t="str">
            <v>ASSET</v>
          </cell>
          <cell r="D664" t="str">
            <v>BALANCE SHEET</v>
          </cell>
          <cell r="E664" t="str">
            <v>BANK CASH PTT A/C</v>
          </cell>
          <cell r="F664" t="str">
            <v xml:space="preserve"> </v>
          </cell>
          <cell r="G664" t="str">
            <v>CURRENT ASSETS, LOANS AND ADVANCES</v>
          </cell>
          <cell r="H664" t="str">
            <v>CASH AND BANK BALANCES</v>
          </cell>
          <cell r="I664" t="str">
            <v>BANK ACCOUNTS- CURRENT</v>
          </cell>
        </row>
        <row r="665">
          <cell r="A665" t="str">
            <v>A702050</v>
          </cell>
          <cell r="B665" t="str">
            <v>ICICI Dividend Acc 2003 9A CP</v>
          </cell>
          <cell r="C665" t="str">
            <v>ASSET</v>
          </cell>
          <cell r="D665" t="str">
            <v>BALANCE SHEET</v>
          </cell>
          <cell r="E665" t="str">
            <v>BANK CASH PTT A/C</v>
          </cell>
          <cell r="F665" t="str">
            <v xml:space="preserve"> </v>
          </cell>
          <cell r="G665" t="str">
            <v>CURRENT ASSETS, LOANS AND ADVANCES</v>
          </cell>
          <cell r="H665" t="str">
            <v>CASH AND BANK BALANCES</v>
          </cell>
          <cell r="I665" t="str">
            <v>BANK ACCOUNTS- CURRENT</v>
          </cell>
        </row>
        <row r="666">
          <cell r="A666" t="str">
            <v>A702051</v>
          </cell>
          <cell r="B666" t="str">
            <v>ICICI Dividend Acc 2004 9A CP</v>
          </cell>
          <cell r="C666" t="str">
            <v>ASSET</v>
          </cell>
          <cell r="D666" t="str">
            <v>BALANCE SHEET</v>
          </cell>
          <cell r="E666" t="str">
            <v>BANK CASH PTT A/C</v>
          </cell>
          <cell r="F666" t="str">
            <v xml:space="preserve"> </v>
          </cell>
          <cell r="G666" t="str">
            <v>CURRENT ASSETS, LOANS AND ADVANCES</v>
          </cell>
          <cell r="H666" t="str">
            <v>CASH AND BANK BALANCES</v>
          </cell>
          <cell r="I666" t="str">
            <v>BANK ACCOUNTS- CURRENT</v>
          </cell>
        </row>
        <row r="667">
          <cell r="A667" t="str">
            <v>A702052</v>
          </cell>
          <cell r="B667" t="str">
            <v>ICICI Dividend Acc 2005 9A CP</v>
          </cell>
          <cell r="C667" t="str">
            <v>ASSET</v>
          </cell>
          <cell r="D667" t="str">
            <v>BALANCE SHEET</v>
          </cell>
          <cell r="E667" t="str">
            <v>BANK CASH PTT A/C</v>
          </cell>
          <cell r="F667" t="str">
            <v xml:space="preserve"> </v>
          </cell>
          <cell r="G667" t="str">
            <v>CURRENT ASSETS, LOANS AND ADVANCES</v>
          </cell>
          <cell r="H667" t="str">
            <v>CASH AND BANK BALANCES</v>
          </cell>
          <cell r="I667" t="str">
            <v>BANK ACCOUNTS- CURRENT</v>
          </cell>
        </row>
        <row r="668">
          <cell r="A668" t="str">
            <v>A702053</v>
          </cell>
          <cell r="B668" t="str">
            <v>ICICI Dividend Acc 2006 9A CP</v>
          </cell>
          <cell r="C668" t="str">
            <v>ASSET</v>
          </cell>
          <cell r="D668" t="str">
            <v>BALANCE SHEET</v>
          </cell>
          <cell r="E668" t="str">
            <v>BANK CASH PTT A/C</v>
          </cell>
          <cell r="F668" t="str">
            <v xml:space="preserve"> </v>
          </cell>
          <cell r="G668" t="str">
            <v>CURRENT ASSETS, LOANS AND ADVANCES</v>
          </cell>
          <cell r="H668" t="str">
            <v>CASH AND BANK BALANCES</v>
          </cell>
          <cell r="I668" t="str">
            <v>BANK ACCOUNTS- CURRENT</v>
          </cell>
        </row>
        <row r="669">
          <cell r="A669" t="str">
            <v>A702054</v>
          </cell>
          <cell r="B669" t="str">
            <v>ICICI ESCRO Account</v>
          </cell>
          <cell r="C669" t="str">
            <v>ASSET</v>
          </cell>
          <cell r="D669" t="str">
            <v>BALANCE SHEET</v>
          </cell>
          <cell r="E669" t="str">
            <v>BANK CASH PTT A/C</v>
          </cell>
          <cell r="F669" t="str">
            <v xml:space="preserve"> </v>
          </cell>
          <cell r="G669" t="str">
            <v>CURRENT ASSETS, LOANS AND ADVANCES</v>
          </cell>
          <cell r="H669" t="str">
            <v>CASH AND BANK BALANCES</v>
          </cell>
          <cell r="I669" t="str">
            <v>BANK ACCOUNTS- CURRENT</v>
          </cell>
        </row>
        <row r="670">
          <cell r="A670" t="str">
            <v>A702055</v>
          </cell>
          <cell r="B670" t="str">
            <v>ICICI Mumbai Account</v>
          </cell>
          <cell r="C670" t="str">
            <v>ASSET</v>
          </cell>
          <cell r="D670" t="str">
            <v>BALANCE SHEET</v>
          </cell>
          <cell r="E670" t="str">
            <v>BANK CASH PTT A/C</v>
          </cell>
          <cell r="F670" t="str">
            <v xml:space="preserve"> </v>
          </cell>
          <cell r="G670" t="str">
            <v>CURRENT ASSETS, LOANS AND ADVANCES</v>
          </cell>
          <cell r="H670" t="str">
            <v>CASH AND BANK BALANCES</v>
          </cell>
          <cell r="I670" t="str">
            <v>BANK ACCOUNTS- CURRENT</v>
          </cell>
        </row>
        <row r="671">
          <cell r="A671" t="str">
            <v>A702056</v>
          </cell>
          <cell r="B671" t="str">
            <v>ICICI PH 1,2, 3 Dev Acc 9A CP</v>
          </cell>
          <cell r="C671" t="str">
            <v>ASSET</v>
          </cell>
          <cell r="D671" t="str">
            <v>BALANCE SHEET</v>
          </cell>
          <cell r="E671" t="str">
            <v>BANK CASH PTT A/C</v>
          </cell>
          <cell r="F671" t="str">
            <v xml:space="preserve"> </v>
          </cell>
          <cell r="G671" t="str">
            <v>CURRENT ASSETS, LOANS AND ADVANCES</v>
          </cell>
          <cell r="H671" t="str">
            <v>CASH AND BANK BALANCES</v>
          </cell>
          <cell r="I671" t="str">
            <v>BANK ACCOUNTS- CURRENT</v>
          </cell>
        </row>
        <row r="672">
          <cell r="A672" t="str">
            <v>A702057</v>
          </cell>
          <cell r="B672" t="str">
            <v>ICICI PH 4 Dev Acc 9A CP</v>
          </cell>
          <cell r="C672" t="str">
            <v>ASSET</v>
          </cell>
          <cell r="D672" t="str">
            <v>BALANCE SHEET</v>
          </cell>
          <cell r="E672" t="str">
            <v>BANK CASH PTT A/C</v>
          </cell>
          <cell r="F672" t="str">
            <v xml:space="preserve"> </v>
          </cell>
          <cell r="G672" t="str">
            <v>CURRENT ASSETS, LOANS AND ADVANCES</v>
          </cell>
          <cell r="H672" t="str">
            <v>CASH AND BANK BALANCES</v>
          </cell>
          <cell r="I672" t="str">
            <v>BANK ACCOUNTS- CURRENT</v>
          </cell>
        </row>
        <row r="673">
          <cell r="A673" t="str">
            <v>A702058</v>
          </cell>
          <cell r="B673" t="str">
            <v>ICICI PH 5 Dev Acc 9A CP</v>
          </cell>
          <cell r="C673" t="str">
            <v>ASSET</v>
          </cell>
          <cell r="D673" t="str">
            <v>BALANCE SHEET</v>
          </cell>
          <cell r="E673" t="str">
            <v>BANK CASH PTT A/C</v>
          </cell>
          <cell r="F673" t="str">
            <v xml:space="preserve"> </v>
          </cell>
          <cell r="G673" t="str">
            <v>CURRENT ASSETS, LOANS AND ADVANCES</v>
          </cell>
          <cell r="H673" t="str">
            <v>CASH AND BANK BALANCES</v>
          </cell>
          <cell r="I673" t="str">
            <v>BANK ACCOUNTS- CURRENT</v>
          </cell>
        </row>
        <row r="674">
          <cell r="A674" t="str">
            <v>A702059</v>
          </cell>
          <cell r="B674" t="str">
            <v>ICICI PH 5 Dev Acc 9A CP</v>
          </cell>
          <cell r="C674" t="str">
            <v>ASSET</v>
          </cell>
          <cell r="D674" t="str">
            <v>BALANCE SHEET</v>
          </cell>
          <cell r="E674" t="str">
            <v>BANK CASH PTT A/C</v>
          </cell>
          <cell r="F674" t="str">
            <v xml:space="preserve"> </v>
          </cell>
          <cell r="G674" t="str">
            <v>CURRENT ASSETS, LOANS AND ADVANCES</v>
          </cell>
          <cell r="H674" t="str">
            <v>CASH AND BANK BALANCES</v>
          </cell>
          <cell r="I674" t="str">
            <v>BANK ACCOUNTS- CURRENT</v>
          </cell>
        </row>
        <row r="675">
          <cell r="A675" t="str">
            <v>A702060</v>
          </cell>
          <cell r="B675" t="str">
            <v>IDBI Bank Surya Kiran KG Marg</v>
          </cell>
          <cell r="C675" t="str">
            <v>ASSET</v>
          </cell>
          <cell r="D675" t="str">
            <v>BALANCE SHEET</v>
          </cell>
          <cell r="E675" t="str">
            <v>BANK CASH PTT A/C</v>
          </cell>
          <cell r="F675" t="str">
            <v xml:space="preserve"> </v>
          </cell>
          <cell r="G675" t="str">
            <v>CURRENT ASSETS, LOANS AND ADVANCES</v>
          </cell>
          <cell r="H675" t="str">
            <v>CASH AND BANK BALANCES</v>
          </cell>
          <cell r="I675" t="str">
            <v>BANK ACCOUNTS- CURRENT</v>
          </cell>
        </row>
        <row r="676">
          <cell r="A676" t="str">
            <v>A702061</v>
          </cell>
          <cell r="B676" t="str">
            <v>IDBI Bank Surya Kiran KG Marg</v>
          </cell>
          <cell r="C676" t="str">
            <v>ASSET</v>
          </cell>
          <cell r="D676" t="str">
            <v>BALANCE SHEET</v>
          </cell>
          <cell r="E676" t="str">
            <v>BANK CASH PTT A/C</v>
          </cell>
          <cell r="F676" t="str">
            <v xml:space="preserve"> </v>
          </cell>
          <cell r="G676" t="str">
            <v>CURRENT ASSETS, LOANS AND ADVANCES</v>
          </cell>
          <cell r="H676" t="str">
            <v>CASH AND BANK BALANCES</v>
          </cell>
          <cell r="I676" t="str">
            <v>BANK ACCOUNTS- CURRENT</v>
          </cell>
        </row>
        <row r="677">
          <cell r="A677" t="str">
            <v>A702062</v>
          </cell>
          <cell r="B677" t="str">
            <v>Indian Bank CP</v>
          </cell>
          <cell r="C677" t="str">
            <v>ASSET</v>
          </cell>
          <cell r="D677" t="str">
            <v>BALANCE SHEET</v>
          </cell>
          <cell r="E677" t="str">
            <v>BANK CASH PTT A/C</v>
          </cell>
          <cell r="F677" t="str">
            <v xml:space="preserve"> </v>
          </cell>
          <cell r="G677" t="str">
            <v>CURRENT ASSETS, LOANS AND ADVANCES</v>
          </cell>
          <cell r="H677" t="str">
            <v>CASH AND BANK BALANCES</v>
          </cell>
          <cell r="I677" t="str">
            <v>BANK ACCOUNTS- CURRENT</v>
          </cell>
        </row>
        <row r="678">
          <cell r="A678" t="str">
            <v>A702063</v>
          </cell>
          <cell r="B678" t="str">
            <v>ING VYSYA Bank West Patel Ngr</v>
          </cell>
          <cell r="C678" t="str">
            <v>ASSET</v>
          </cell>
          <cell r="D678" t="str">
            <v>BALANCE SHEET</v>
          </cell>
          <cell r="E678" t="str">
            <v>BANK CASH PTT A/C</v>
          </cell>
          <cell r="F678" t="str">
            <v xml:space="preserve"> </v>
          </cell>
          <cell r="G678" t="str">
            <v>CURRENT ASSETS, LOANS AND ADVANCES</v>
          </cell>
          <cell r="H678" t="str">
            <v>CASH AND BANK BALANCES</v>
          </cell>
          <cell r="I678" t="str">
            <v>BANK ACCOUNTS- CURRENT</v>
          </cell>
        </row>
        <row r="679">
          <cell r="A679" t="str">
            <v>A702064</v>
          </cell>
          <cell r="B679" t="str">
            <v>ING VYSYA Bank Barakhamba Rd</v>
          </cell>
          <cell r="C679" t="str">
            <v>ASSET</v>
          </cell>
          <cell r="D679" t="str">
            <v>BALANCE SHEET</v>
          </cell>
          <cell r="E679" t="str">
            <v>BANK CASH PTT A/C</v>
          </cell>
          <cell r="F679" t="str">
            <v xml:space="preserve"> </v>
          </cell>
          <cell r="G679" t="str">
            <v>CURRENT ASSETS, LOANS AND ADVANCES</v>
          </cell>
          <cell r="H679" t="str">
            <v>CASH AND BANK BALANCES</v>
          </cell>
          <cell r="I679" t="str">
            <v>BANK ACCOUNTS- CURRENT</v>
          </cell>
        </row>
        <row r="680">
          <cell r="A680" t="str">
            <v>A702065</v>
          </cell>
          <cell r="B680" t="str">
            <v>J&amp;K Bank Shopping Mall Gurgaon</v>
          </cell>
          <cell r="C680" t="str">
            <v>ASSET</v>
          </cell>
          <cell r="D680" t="str">
            <v>BALANCE SHEET</v>
          </cell>
          <cell r="E680" t="str">
            <v>BANK CASH PTT A/C</v>
          </cell>
          <cell r="F680" t="str">
            <v xml:space="preserve"> </v>
          </cell>
          <cell r="G680" t="str">
            <v>CURRENT ASSETS, LOANS AND ADVANCES</v>
          </cell>
          <cell r="H680" t="str">
            <v>CASH AND BANK BALANCES</v>
          </cell>
          <cell r="I680" t="str">
            <v>BANK ACCOUNTS- CURRENT</v>
          </cell>
        </row>
        <row r="681">
          <cell r="A681" t="str">
            <v>A702066</v>
          </cell>
          <cell r="B681" t="str">
            <v>Kotak Mahindra Bank Ambadeep KG Marg</v>
          </cell>
          <cell r="C681" t="str">
            <v>ASSET</v>
          </cell>
          <cell r="D681" t="str">
            <v>BALANCE SHEET</v>
          </cell>
          <cell r="E681" t="str">
            <v>BANK CASH PTT A/C</v>
          </cell>
          <cell r="F681" t="str">
            <v xml:space="preserve"> </v>
          </cell>
          <cell r="G681" t="str">
            <v>CURRENT ASSETS, LOANS AND ADVANCES</v>
          </cell>
          <cell r="H681" t="str">
            <v>CASH AND BANK BALANCES</v>
          </cell>
          <cell r="I681" t="str">
            <v>BANK ACCOUNTS- CURRENT</v>
          </cell>
        </row>
        <row r="682">
          <cell r="A682" t="str">
            <v>A702067</v>
          </cell>
          <cell r="B682" t="str">
            <v>OBC Sec 17 Gurgaon</v>
          </cell>
          <cell r="C682" t="str">
            <v>ASSET</v>
          </cell>
          <cell r="D682" t="str">
            <v>BALANCE SHEET</v>
          </cell>
          <cell r="E682" t="str">
            <v>BANK CASH PTT A/C</v>
          </cell>
          <cell r="F682" t="str">
            <v xml:space="preserve"> </v>
          </cell>
          <cell r="G682" t="str">
            <v>CURRENT ASSETS, LOANS AND ADVANCES</v>
          </cell>
          <cell r="H682" t="str">
            <v>CASH AND BANK BALANCES</v>
          </cell>
          <cell r="I682" t="str">
            <v>BANK ACCOUNTS- CURRENT</v>
          </cell>
        </row>
        <row r="683">
          <cell r="A683" t="str">
            <v>A702068</v>
          </cell>
          <cell r="B683" t="str">
            <v>PNB Dividend Acc 99-00</v>
          </cell>
          <cell r="C683" t="str">
            <v>ASSET</v>
          </cell>
          <cell r="D683" t="str">
            <v>BALANCE SHEET</v>
          </cell>
          <cell r="E683" t="str">
            <v>BANK CASH PTT A/C</v>
          </cell>
          <cell r="F683" t="str">
            <v xml:space="preserve"> </v>
          </cell>
          <cell r="G683" t="str">
            <v>CURRENT ASSETS, LOANS AND ADVANCES</v>
          </cell>
          <cell r="H683" t="str">
            <v>CASH AND BANK BALANCES</v>
          </cell>
          <cell r="I683" t="str">
            <v>BANK ACCOUNTS- CURRENT</v>
          </cell>
        </row>
        <row r="684">
          <cell r="A684" t="str">
            <v>A702069</v>
          </cell>
          <cell r="B684" t="str">
            <v>PNB Fountain Chowk Gurgaon</v>
          </cell>
          <cell r="C684" t="str">
            <v>ASSET</v>
          </cell>
          <cell r="D684" t="str">
            <v>BALANCE SHEET</v>
          </cell>
          <cell r="E684" t="str">
            <v>BANK CASH PTT A/C</v>
          </cell>
          <cell r="F684" t="str">
            <v xml:space="preserve"> </v>
          </cell>
          <cell r="G684" t="str">
            <v>CURRENT ASSETS, LOANS AND ADVANCES</v>
          </cell>
          <cell r="H684" t="str">
            <v>CASH AND BANK BALANCES</v>
          </cell>
          <cell r="I684" t="str">
            <v>BANK ACCOUNTS- CURRENT</v>
          </cell>
        </row>
        <row r="685">
          <cell r="A685" t="str">
            <v>A702070</v>
          </cell>
          <cell r="B685" t="str">
            <v>PNB Hazaribagh Jharkhand</v>
          </cell>
          <cell r="C685" t="str">
            <v>ASSET</v>
          </cell>
          <cell r="D685" t="str">
            <v>BALANCE SHEET</v>
          </cell>
          <cell r="E685" t="str">
            <v>BANK CASH PTT A/C</v>
          </cell>
          <cell r="F685" t="str">
            <v xml:space="preserve"> </v>
          </cell>
          <cell r="G685" t="str">
            <v>CURRENT ASSETS, LOANS AND ADVANCES</v>
          </cell>
          <cell r="H685" t="str">
            <v>CASH AND BANK BALANCES</v>
          </cell>
          <cell r="I685" t="str">
            <v>BANK ACCOUNTS- CURRENT</v>
          </cell>
        </row>
        <row r="686">
          <cell r="A686" t="str">
            <v>A702071</v>
          </cell>
          <cell r="B686" t="str">
            <v>PNB L block CP</v>
          </cell>
          <cell r="C686" t="str">
            <v>ASSET</v>
          </cell>
          <cell r="D686" t="str">
            <v>BALANCE SHEET</v>
          </cell>
          <cell r="E686" t="str">
            <v>BANK CASH PTT A/C</v>
          </cell>
          <cell r="F686" t="str">
            <v xml:space="preserve"> </v>
          </cell>
          <cell r="G686" t="str">
            <v>CURRENT ASSETS, LOANS AND ADVANCES</v>
          </cell>
          <cell r="H686" t="str">
            <v>CASH AND BANK BALANCES</v>
          </cell>
          <cell r="I686" t="str">
            <v>BANK ACCOUNTS- CURRENT</v>
          </cell>
        </row>
        <row r="687">
          <cell r="A687" t="str">
            <v>A702072</v>
          </cell>
          <cell r="B687" t="str">
            <v>SBI ESCRO Account STC Building</v>
          </cell>
          <cell r="C687" t="str">
            <v>ASSET</v>
          </cell>
          <cell r="D687" t="str">
            <v>BALANCE SHEET</v>
          </cell>
          <cell r="E687" t="str">
            <v>BANK CASH PTT A/C</v>
          </cell>
          <cell r="F687" t="str">
            <v xml:space="preserve"> </v>
          </cell>
          <cell r="G687" t="str">
            <v>CURRENT ASSETS, LOANS AND ADVANCES</v>
          </cell>
          <cell r="H687" t="str">
            <v>CASH AND BANK BALANCES</v>
          </cell>
          <cell r="I687" t="str">
            <v>BANK ACCOUNTS- CURRENT</v>
          </cell>
        </row>
        <row r="688">
          <cell r="A688" t="str">
            <v>A702073</v>
          </cell>
          <cell r="B688" t="str">
            <v>SBI STC Building</v>
          </cell>
          <cell r="C688" t="str">
            <v>ASSET</v>
          </cell>
          <cell r="D688" t="str">
            <v>BALANCE SHEET</v>
          </cell>
          <cell r="E688" t="str">
            <v>BANK CASH PTT A/C</v>
          </cell>
          <cell r="F688" t="str">
            <v xml:space="preserve"> </v>
          </cell>
          <cell r="G688" t="str">
            <v>CURRENT ASSETS, LOANS AND ADVANCES</v>
          </cell>
          <cell r="H688" t="str">
            <v>CASH AND BANK BALANCES</v>
          </cell>
          <cell r="I688" t="str">
            <v>BANK ACCOUNTS- CURRENT</v>
          </cell>
        </row>
        <row r="689">
          <cell r="A689" t="str">
            <v>A702074</v>
          </cell>
          <cell r="B689" t="str">
            <v>SBI MG Road Gurgaon</v>
          </cell>
          <cell r="C689" t="str">
            <v>ASSET</v>
          </cell>
          <cell r="D689" t="str">
            <v>BALANCE SHEET</v>
          </cell>
          <cell r="E689" t="str">
            <v>BANK CASH PTT A/C</v>
          </cell>
          <cell r="F689" t="str">
            <v xml:space="preserve"> </v>
          </cell>
          <cell r="G689" t="str">
            <v>CURRENT ASSETS, LOANS AND ADVANCES</v>
          </cell>
          <cell r="H689" t="str">
            <v>CASH AND BANK BALANCES</v>
          </cell>
          <cell r="I689" t="str">
            <v>BANK ACCOUNTS- CURRENT</v>
          </cell>
        </row>
        <row r="690">
          <cell r="A690" t="str">
            <v>A702075</v>
          </cell>
          <cell r="B690" t="str">
            <v>SBI Palm Court Gurgaon</v>
          </cell>
          <cell r="C690" t="str">
            <v>ASSET</v>
          </cell>
          <cell r="D690" t="str">
            <v>BALANCE SHEET</v>
          </cell>
          <cell r="E690" t="str">
            <v>BANK CASH PTT A/C</v>
          </cell>
          <cell r="F690" t="str">
            <v xml:space="preserve"> </v>
          </cell>
          <cell r="G690" t="str">
            <v>CURRENT ASSETS, LOANS AND ADVANCES</v>
          </cell>
          <cell r="H690" t="str">
            <v>CASH AND BANK BALANCES</v>
          </cell>
          <cell r="I690" t="str">
            <v>BANK ACCOUNTS- CURRENT</v>
          </cell>
        </row>
        <row r="691">
          <cell r="A691" t="str">
            <v>A702076</v>
          </cell>
          <cell r="B691" t="str">
            <v>SBI New Guwahati</v>
          </cell>
          <cell r="C691" t="str">
            <v>ASSET</v>
          </cell>
          <cell r="D691" t="str">
            <v>BALANCE SHEET</v>
          </cell>
          <cell r="E691" t="str">
            <v>BANK CASH PTT A/C</v>
          </cell>
          <cell r="F691" t="str">
            <v xml:space="preserve"> </v>
          </cell>
          <cell r="G691" t="str">
            <v>CURRENT ASSETS, LOANS AND ADVANCES</v>
          </cell>
          <cell r="H691" t="str">
            <v>CASH AND BANK BALANCES</v>
          </cell>
          <cell r="I691" t="str">
            <v>BANK ACCOUNTS- CURRENT</v>
          </cell>
        </row>
        <row r="692">
          <cell r="A692" t="str">
            <v>A702077</v>
          </cell>
          <cell r="B692" t="str">
            <v>SBI Dhanbad</v>
          </cell>
          <cell r="C692" t="str">
            <v>ASSET</v>
          </cell>
          <cell r="D692" t="str">
            <v>BALANCE SHEET</v>
          </cell>
          <cell r="E692" t="str">
            <v>BANK CASH PTT A/C</v>
          </cell>
          <cell r="F692" t="str">
            <v xml:space="preserve"> </v>
          </cell>
          <cell r="G692" t="str">
            <v>CURRENT ASSETS, LOANS AND ADVANCES</v>
          </cell>
          <cell r="H692" t="str">
            <v>CASH AND BANK BALANCES</v>
          </cell>
          <cell r="I692" t="str">
            <v>BANK ACCOUNTS- CURRENT</v>
          </cell>
        </row>
        <row r="693">
          <cell r="A693" t="str">
            <v>A702078</v>
          </cell>
          <cell r="B693" t="str">
            <v>Standard Chartered Bank Barakhamba Road</v>
          </cell>
          <cell r="C693" t="str">
            <v>ASSET</v>
          </cell>
          <cell r="D693" t="str">
            <v>BALANCE SHEET</v>
          </cell>
          <cell r="E693" t="str">
            <v>BANK CASH PTT A/C</v>
          </cell>
          <cell r="F693" t="str">
            <v xml:space="preserve"> </v>
          </cell>
          <cell r="G693" t="str">
            <v>CURRENT ASSETS, LOANS AND ADVANCES</v>
          </cell>
          <cell r="H693" t="str">
            <v>CASH AND BANK BALANCES</v>
          </cell>
          <cell r="I693" t="str">
            <v>BANK ACCOUNTS- CURRENT</v>
          </cell>
        </row>
        <row r="694">
          <cell r="A694" t="str">
            <v>A702079</v>
          </cell>
          <cell r="B694" t="str">
            <v>Syndicate Bank Khan Market</v>
          </cell>
          <cell r="C694" t="str">
            <v>ASSET</v>
          </cell>
          <cell r="D694" t="str">
            <v>BALANCE SHEET</v>
          </cell>
          <cell r="E694" t="str">
            <v>BANK CASH PTT A/C</v>
          </cell>
          <cell r="F694" t="str">
            <v xml:space="preserve"> </v>
          </cell>
          <cell r="G694" t="str">
            <v>CURRENT ASSETS, LOANS AND ADVANCES</v>
          </cell>
          <cell r="H694" t="str">
            <v>CASH AND BANK BALANCES</v>
          </cell>
          <cell r="I694" t="str">
            <v>BANK ACCOUNTS- CURRENT</v>
          </cell>
        </row>
        <row r="695">
          <cell r="A695" t="str">
            <v>A702080</v>
          </cell>
          <cell r="B695" t="str">
            <v>The Laxmi Vilas Bank Karol Bagh</v>
          </cell>
          <cell r="C695" t="str">
            <v>ASSET</v>
          </cell>
          <cell r="D695" t="str">
            <v>BALANCE SHEET</v>
          </cell>
          <cell r="E695" t="str">
            <v>BANK CASH PTT A/C</v>
          </cell>
          <cell r="F695" t="str">
            <v xml:space="preserve"> </v>
          </cell>
          <cell r="G695" t="str">
            <v>CURRENT ASSETS, LOANS AND ADVANCES</v>
          </cell>
          <cell r="H695" t="str">
            <v>CASH AND BANK BALANCES</v>
          </cell>
          <cell r="I695" t="str">
            <v>BANK ACCOUNTS- CURRENT</v>
          </cell>
        </row>
        <row r="696">
          <cell r="A696" t="str">
            <v>A702081</v>
          </cell>
          <cell r="B696" t="str">
            <v>United Bank of India Nehru Place</v>
          </cell>
          <cell r="C696" t="str">
            <v>ASSET</v>
          </cell>
          <cell r="D696" t="str">
            <v>BALANCE SHEET</v>
          </cell>
          <cell r="E696" t="str">
            <v>BANK CASH PTT A/C</v>
          </cell>
          <cell r="F696" t="str">
            <v xml:space="preserve"> </v>
          </cell>
          <cell r="G696" t="str">
            <v>CURRENT ASSETS, LOANS AND ADVANCES</v>
          </cell>
          <cell r="H696" t="str">
            <v>CASH AND BANK BALANCES</v>
          </cell>
          <cell r="I696" t="str">
            <v>BANK ACCOUNTS- CURRENT</v>
          </cell>
        </row>
        <row r="697">
          <cell r="A697" t="str">
            <v>A702082</v>
          </cell>
          <cell r="B697" t="str">
            <v>UTI Bank Ltd Barakhamba Road</v>
          </cell>
          <cell r="C697" t="str">
            <v>ASSET</v>
          </cell>
          <cell r="D697" t="str">
            <v>BALANCE SHEET</v>
          </cell>
          <cell r="E697" t="str">
            <v>BANK CASH PTT A/C</v>
          </cell>
          <cell r="F697" t="str">
            <v xml:space="preserve"> </v>
          </cell>
          <cell r="G697" t="str">
            <v>CURRENT ASSETS, LOANS AND ADVANCES</v>
          </cell>
          <cell r="H697" t="str">
            <v>CASH AND BANK BALANCES</v>
          </cell>
          <cell r="I697" t="str">
            <v>BANK ACCOUNTS- CURRENT</v>
          </cell>
        </row>
        <row r="698">
          <cell r="A698" t="str">
            <v>A702083</v>
          </cell>
          <cell r="B698" t="str">
            <v>UTI Bank Ltd Galleria Shopping Mall Gurg</v>
          </cell>
          <cell r="C698" t="str">
            <v>ASSET</v>
          </cell>
          <cell r="D698" t="str">
            <v>BALANCE SHEET</v>
          </cell>
          <cell r="E698" t="str">
            <v>BANK CASH PTT A/C</v>
          </cell>
          <cell r="F698" t="str">
            <v xml:space="preserve"> </v>
          </cell>
          <cell r="G698" t="str">
            <v>CURRENT ASSETS, LOANS AND ADVANCES</v>
          </cell>
          <cell r="H698" t="str">
            <v>CASH AND BANK BALANCES</v>
          </cell>
          <cell r="I698" t="str">
            <v>BANK ACCOUNTS- CURRENT</v>
          </cell>
        </row>
        <row r="699">
          <cell r="A699" t="str">
            <v>A702084</v>
          </cell>
          <cell r="B699" t="str">
            <v>Canara Bank Bangalore</v>
          </cell>
          <cell r="C699" t="str">
            <v>ASSET</v>
          </cell>
          <cell r="D699" t="str">
            <v>BALANCE SHEET</v>
          </cell>
          <cell r="E699" t="str">
            <v>BANK CASH PTT A/C</v>
          </cell>
          <cell r="F699" t="str">
            <v xml:space="preserve"> </v>
          </cell>
          <cell r="G699" t="str">
            <v>CURRENT ASSETS, LOANS AND ADVANCES</v>
          </cell>
          <cell r="H699" t="str">
            <v>CASH AND BANK BALANCES</v>
          </cell>
          <cell r="I699" t="str">
            <v>BANK ACCOUNTS- CURRENT</v>
          </cell>
        </row>
        <row r="700">
          <cell r="A700" t="str">
            <v>A702085</v>
          </cell>
          <cell r="B700" t="str">
            <v>Hong Kong Bank New Delhi</v>
          </cell>
          <cell r="C700" t="str">
            <v>ASSET</v>
          </cell>
          <cell r="D700" t="str">
            <v>BALANCE SHEET</v>
          </cell>
          <cell r="E700" t="str">
            <v>BANK CASH PTT A/C</v>
          </cell>
          <cell r="F700" t="str">
            <v xml:space="preserve"> </v>
          </cell>
          <cell r="G700" t="str">
            <v>CURRENT ASSETS, LOANS AND ADVANCES</v>
          </cell>
          <cell r="H700" t="str">
            <v>CASH AND BANK BALANCES</v>
          </cell>
          <cell r="I700" t="str">
            <v>BANK ACCOUNTS- CURRENT</v>
          </cell>
        </row>
        <row r="701">
          <cell r="A701" t="str">
            <v>A702086</v>
          </cell>
          <cell r="B701" t="str">
            <v>SBI Opp Plaza Gurgaon</v>
          </cell>
          <cell r="C701" t="str">
            <v>ASSET</v>
          </cell>
          <cell r="D701" t="str">
            <v>BALANCE SHEET</v>
          </cell>
          <cell r="E701" t="str">
            <v>BANK CASH PTT A/C</v>
          </cell>
          <cell r="F701" t="str">
            <v xml:space="preserve"> </v>
          </cell>
          <cell r="G701" t="str">
            <v>CURRENT ASSETS, LOANS AND ADVANCES</v>
          </cell>
          <cell r="H701" t="str">
            <v>CASH AND BANK BALANCES</v>
          </cell>
          <cell r="I701" t="str">
            <v>BANK ACCOUNTS- CURRENT</v>
          </cell>
        </row>
        <row r="702">
          <cell r="A702" t="str">
            <v>A702087</v>
          </cell>
          <cell r="B702" t="str">
            <v>UTI Bank Chennai</v>
          </cell>
          <cell r="C702" t="str">
            <v>ASSET</v>
          </cell>
          <cell r="D702" t="str">
            <v>BALANCE SHEET</v>
          </cell>
          <cell r="E702" t="str">
            <v>BANK CASH PTT A/C</v>
          </cell>
          <cell r="F702" t="str">
            <v xml:space="preserve"> </v>
          </cell>
          <cell r="G702" t="str">
            <v>CURRENT ASSETS, LOANS AND ADVANCES</v>
          </cell>
          <cell r="H702" t="str">
            <v>CASH AND BANK BALANCES</v>
          </cell>
          <cell r="I702" t="str">
            <v>BANK ACCOUNTS- CURRENT</v>
          </cell>
        </row>
        <row r="703">
          <cell r="A703" t="str">
            <v>A702088</v>
          </cell>
          <cell r="B703" t="str">
            <v>SBI Qutab Plaza  Ph-1</v>
          </cell>
          <cell r="C703" t="str">
            <v>ASSET</v>
          </cell>
          <cell r="D703" t="str">
            <v>BALANCE SHEET</v>
          </cell>
          <cell r="E703" t="str">
            <v>BANK CASH PTT A/C</v>
          </cell>
          <cell r="F703" t="str">
            <v xml:space="preserve"> </v>
          </cell>
          <cell r="G703" t="str">
            <v>CURRENT ASSETS, LOANS AND ADVANCES</v>
          </cell>
          <cell r="H703" t="str">
            <v>CASH AND BANK BALANCES</v>
          </cell>
          <cell r="I703" t="str">
            <v>BANK ACCOUNTS- CURRENT</v>
          </cell>
        </row>
        <row r="704">
          <cell r="A704" t="str">
            <v>A702089</v>
          </cell>
          <cell r="B704" t="str">
            <v>ABN Amro Haddows Rd Chennai</v>
          </cell>
          <cell r="C704" t="str">
            <v>ASSET</v>
          </cell>
          <cell r="D704" t="str">
            <v>BALANCE SHEET</v>
          </cell>
          <cell r="E704" t="str">
            <v>BANK CASH PTT A/C</v>
          </cell>
          <cell r="F704" t="str">
            <v xml:space="preserve"> </v>
          </cell>
          <cell r="G704" t="str">
            <v>CURRENT ASSETS, LOANS AND ADVANCES</v>
          </cell>
          <cell r="H704" t="str">
            <v>CASH AND BANK BALANCES</v>
          </cell>
          <cell r="I704" t="str">
            <v>BANK ACCOUNTS- CURRENT</v>
          </cell>
        </row>
        <row r="705">
          <cell r="A705" t="str">
            <v>A702090</v>
          </cell>
          <cell r="B705" t="str">
            <v>SBI South Ext-1</v>
          </cell>
          <cell r="C705" t="str">
            <v>ASSET</v>
          </cell>
          <cell r="D705" t="str">
            <v>BALANCE SHEET</v>
          </cell>
          <cell r="E705" t="str">
            <v>BANK CASH PTT A/C</v>
          </cell>
          <cell r="F705" t="str">
            <v xml:space="preserve"> </v>
          </cell>
          <cell r="G705" t="str">
            <v>CURRENT ASSETS, LOANS AND ADVANCES</v>
          </cell>
          <cell r="H705" t="str">
            <v>CASH AND BANK BALANCES</v>
          </cell>
          <cell r="I705" t="str">
            <v>BANK ACCOUNTS- CURRENT</v>
          </cell>
        </row>
        <row r="706">
          <cell r="A706" t="str">
            <v>A702091</v>
          </cell>
          <cell r="B706" t="str">
            <v>UBI Nungambakkam Chennai</v>
          </cell>
          <cell r="C706" t="str">
            <v>ASSET</v>
          </cell>
          <cell r="D706" t="str">
            <v>BALANCE SHEET</v>
          </cell>
          <cell r="E706" t="str">
            <v>BANK CASH PTT A/C</v>
          </cell>
          <cell r="F706" t="str">
            <v xml:space="preserve"> </v>
          </cell>
          <cell r="G706" t="str">
            <v>CURRENT ASSETS, LOANS AND ADVANCES</v>
          </cell>
          <cell r="H706" t="str">
            <v>CASH AND BANK BALANCES</v>
          </cell>
          <cell r="I706" t="str">
            <v>BANK ACCOUNTS- CURRENT</v>
          </cell>
        </row>
        <row r="707">
          <cell r="A707" t="str">
            <v>A702092</v>
          </cell>
          <cell r="B707" t="str">
            <v>Corporation Bank Sikandarpur Gurgaon</v>
          </cell>
          <cell r="C707" t="str">
            <v>ASSET</v>
          </cell>
          <cell r="D707" t="str">
            <v>BALANCE SHEET</v>
          </cell>
          <cell r="E707" t="str">
            <v>BANK CASH PTT A/C</v>
          </cell>
          <cell r="F707" t="str">
            <v xml:space="preserve"> </v>
          </cell>
          <cell r="G707" t="str">
            <v>CURRENT ASSETS, LOANS AND ADVANCES</v>
          </cell>
          <cell r="H707" t="str">
            <v>CASH AND BANK BALANCES</v>
          </cell>
          <cell r="I707" t="str">
            <v>BANK ACCOUNTS- CURRENT</v>
          </cell>
        </row>
        <row r="708">
          <cell r="A708" t="str">
            <v>A702093</v>
          </cell>
          <cell r="B708" t="str">
            <v>Corporation Bank Sikandarpur Gurgaon</v>
          </cell>
          <cell r="C708" t="str">
            <v>ASSET</v>
          </cell>
          <cell r="D708" t="str">
            <v>BALANCE SHEET</v>
          </cell>
          <cell r="E708" t="str">
            <v>BANK CASH PTT A/C</v>
          </cell>
          <cell r="F708" t="str">
            <v xml:space="preserve"> </v>
          </cell>
          <cell r="G708" t="str">
            <v>CURRENT ASSETS, LOANS AND ADVANCES</v>
          </cell>
          <cell r="H708" t="str">
            <v>CASH AND BANK BALANCES</v>
          </cell>
          <cell r="I708" t="str">
            <v>BANK ACCOUNTS- CURRENT</v>
          </cell>
        </row>
        <row r="709">
          <cell r="A709" t="str">
            <v>A702094</v>
          </cell>
          <cell r="B709" t="str">
            <v>Corporation Bank Sikandarpur Gurgaon</v>
          </cell>
          <cell r="C709" t="str">
            <v>ASSET</v>
          </cell>
          <cell r="D709" t="str">
            <v>BALANCE SHEET</v>
          </cell>
          <cell r="E709" t="str">
            <v>BANK CASH PTT A/C</v>
          </cell>
          <cell r="F709" t="str">
            <v xml:space="preserve"> </v>
          </cell>
          <cell r="G709" t="str">
            <v>CURRENT ASSETS, LOANS AND ADVANCES</v>
          </cell>
          <cell r="H709" t="str">
            <v>CASH AND BANK BALANCES</v>
          </cell>
          <cell r="I709" t="str">
            <v>BANK ACCOUNTS- CURRENT</v>
          </cell>
        </row>
        <row r="710">
          <cell r="A710" t="str">
            <v>A702095</v>
          </cell>
          <cell r="B710" t="str">
            <v>Corporation Bank Sikandarpur Gurgaon</v>
          </cell>
          <cell r="C710" t="str">
            <v>ASSET</v>
          </cell>
          <cell r="D710" t="str">
            <v>BALANCE SHEET</v>
          </cell>
          <cell r="E710" t="str">
            <v>BANK CASH PTT A/C</v>
          </cell>
          <cell r="F710" t="str">
            <v xml:space="preserve"> </v>
          </cell>
          <cell r="G710" t="str">
            <v>CURRENT ASSETS, LOANS AND ADVANCES</v>
          </cell>
          <cell r="H710" t="str">
            <v>CASH AND BANK BALANCES</v>
          </cell>
          <cell r="I710" t="str">
            <v>BANK ACCOUNTS- CURRENT</v>
          </cell>
        </row>
        <row r="711">
          <cell r="A711" t="str">
            <v>A702096</v>
          </cell>
          <cell r="B711" t="str">
            <v>Bharat Overseas Bank Shopping Mall Gurg.</v>
          </cell>
          <cell r="C711" t="str">
            <v>ASSET</v>
          </cell>
          <cell r="D711" t="str">
            <v>BALANCE SHEET</v>
          </cell>
          <cell r="E711" t="str">
            <v>BANK CASH PTT A/C</v>
          </cell>
          <cell r="F711" t="str">
            <v xml:space="preserve"> </v>
          </cell>
          <cell r="G711" t="str">
            <v>CURRENT ASSETS, LOANS AND ADVANCES</v>
          </cell>
          <cell r="H711" t="str">
            <v>CASH AND BANK BALANCES</v>
          </cell>
          <cell r="I711" t="str">
            <v>BANK ACCOUNTS- CURRENT</v>
          </cell>
        </row>
        <row r="712">
          <cell r="A712" t="str">
            <v>A702097</v>
          </cell>
          <cell r="B712" t="str">
            <v>HDFC Bank Shopping Mall Gurgaon</v>
          </cell>
          <cell r="C712" t="str">
            <v>ASSET</v>
          </cell>
          <cell r="D712" t="str">
            <v>BALANCE SHEET</v>
          </cell>
          <cell r="E712" t="str">
            <v>BANK CASH PTT A/C</v>
          </cell>
          <cell r="F712" t="str">
            <v xml:space="preserve"> </v>
          </cell>
          <cell r="G712" t="str">
            <v>CURRENT ASSETS, LOANS AND ADVANCES</v>
          </cell>
          <cell r="H712" t="str">
            <v>CASH AND BANK BALANCES</v>
          </cell>
          <cell r="I712" t="str">
            <v>BANK ACCOUNTS- CURRENT</v>
          </cell>
        </row>
        <row r="713">
          <cell r="A713" t="str">
            <v>A702098</v>
          </cell>
          <cell r="B713" t="str">
            <v>SBI Sikandarpur Gurgaon</v>
          </cell>
          <cell r="C713" t="str">
            <v>ASSET</v>
          </cell>
          <cell r="D713" t="str">
            <v>BALANCE SHEET</v>
          </cell>
          <cell r="E713" t="str">
            <v>BANK CASH PTT A/C</v>
          </cell>
          <cell r="F713" t="str">
            <v xml:space="preserve"> </v>
          </cell>
          <cell r="G713" t="str">
            <v>CURRENT ASSETS, LOANS AND ADVANCES</v>
          </cell>
          <cell r="H713" t="str">
            <v>CASH AND BANK BALANCES</v>
          </cell>
          <cell r="I713" t="str">
            <v>BANK ACCOUNTS- CURRENT</v>
          </cell>
        </row>
        <row r="714">
          <cell r="A714" t="str">
            <v>A702099</v>
          </cell>
          <cell r="B714" t="str">
            <v>BANK INTERIM ACCOUNT</v>
          </cell>
          <cell r="C714" t="str">
            <v>ASSET</v>
          </cell>
          <cell r="D714" t="str">
            <v>BALANCE SHEET</v>
          </cell>
          <cell r="E714" t="str">
            <v>BANK CASH PTT A/C</v>
          </cell>
          <cell r="F714" t="str">
            <v xml:space="preserve"> </v>
          </cell>
          <cell r="G714" t="str">
            <v>CURRENT ASSETS, LOANS AND ADVANCES</v>
          </cell>
          <cell r="H714" t="str">
            <v>CASH AND BANK BALANCES</v>
          </cell>
          <cell r="I714" t="str">
            <v>BANK ACCOUNTS- CURRENT</v>
          </cell>
        </row>
        <row r="715">
          <cell r="A715" t="str">
            <v>A702100</v>
          </cell>
          <cell r="B715" t="str">
            <v>UTI Bank Hyderabad</v>
          </cell>
          <cell r="C715" t="str">
            <v>ASSET</v>
          </cell>
          <cell r="D715" t="str">
            <v>BALANCE SHEET</v>
          </cell>
          <cell r="E715" t="str">
            <v>BANK CASH PTT A/C</v>
          </cell>
          <cell r="F715" t="str">
            <v xml:space="preserve"> </v>
          </cell>
          <cell r="G715" t="str">
            <v>CURRENT ASSETS, LOANS AND ADVANCES</v>
          </cell>
          <cell r="H715" t="str">
            <v>CASH AND BANK BALANCES</v>
          </cell>
          <cell r="I715" t="str">
            <v>BANK ACCOUNTS- CURRENT</v>
          </cell>
        </row>
        <row r="716">
          <cell r="A716" t="str">
            <v>A702101</v>
          </cell>
          <cell r="B716" t="str">
            <v>UTI Bank Bangalore</v>
          </cell>
          <cell r="C716" t="str">
            <v>ASSET</v>
          </cell>
          <cell r="D716" t="str">
            <v>BALANCE SHEET</v>
          </cell>
          <cell r="E716" t="str">
            <v>BANK CASH PTT A/C</v>
          </cell>
          <cell r="F716" t="str">
            <v xml:space="preserve"> </v>
          </cell>
          <cell r="G716" t="str">
            <v>CURRENT ASSETS, LOANS AND ADVANCES</v>
          </cell>
          <cell r="H716" t="str">
            <v>CASH AND BANK BALANCES</v>
          </cell>
          <cell r="I716" t="str">
            <v>BANK ACCOUNTS- CURRENT</v>
          </cell>
        </row>
        <row r="717">
          <cell r="A717" t="str">
            <v>A702102</v>
          </cell>
          <cell r="B717" t="str">
            <v>Corporation Bank Sikandarpur Gurgaon</v>
          </cell>
          <cell r="C717" t="str">
            <v>ASSET</v>
          </cell>
          <cell r="D717" t="str">
            <v>BALANCE SHEET</v>
          </cell>
          <cell r="E717" t="str">
            <v>BANK CASH PTT A/C</v>
          </cell>
          <cell r="F717" t="str">
            <v xml:space="preserve"> </v>
          </cell>
          <cell r="G717" t="str">
            <v>CURRENT ASSETS, LOANS AND ADVANCES</v>
          </cell>
          <cell r="H717" t="str">
            <v>CASH AND BANK BALANCES</v>
          </cell>
          <cell r="I717" t="str">
            <v>BANK ACCOUNTS- CURRENT</v>
          </cell>
        </row>
        <row r="718">
          <cell r="A718" t="str">
            <v>A702103</v>
          </cell>
          <cell r="B718" t="str">
            <v>Corporation Bank Sikandarpur Gurgaon</v>
          </cell>
          <cell r="C718" t="str">
            <v>ASSET</v>
          </cell>
          <cell r="D718" t="str">
            <v>BALANCE SHEET</v>
          </cell>
          <cell r="E718" t="str">
            <v>BANK CASH PTT A/C</v>
          </cell>
          <cell r="F718" t="str">
            <v xml:space="preserve"> </v>
          </cell>
          <cell r="G718" t="str">
            <v>CURRENT ASSETS, LOANS AND ADVANCES</v>
          </cell>
          <cell r="H718" t="str">
            <v>CASH AND BANK BALANCES</v>
          </cell>
          <cell r="I718" t="str">
            <v>BANK ACCOUNTS- CURRENT</v>
          </cell>
        </row>
        <row r="719">
          <cell r="A719" t="str">
            <v>A702104</v>
          </cell>
          <cell r="B719" t="str">
            <v>Corporation Bank Sikandarpur Gurgaon</v>
          </cell>
          <cell r="C719" t="str">
            <v>ASSET</v>
          </cell>
          <cell r="D719" t="str">
            <v>BALANCE SHEET</v>
          </cell>
          <cell r="E719" t="str">
            <v>BANK CASH PTT A/C</v>
          </cell>
          <cell r="F719" t="str">
            <v xml:space="preserve"> </v>
          </cell>
          <cell r="G719" t="str">
            <v>CURRENT ASSETS, LOANS AND ADVANCES</v>
          </cell>
          <cell r="H719" t="str">
            <v>CASH AND BANK BALANCES</v>
          </cell>
          <cell r="I719" t="str">
            <v>BANK ACCOUNTS- CURRENT</v>
          </cell>
        </row>
        <row r="720">
          <cell r="A720" t="str">
            <v>A702105</v>
          </cell>
          <cell r="B720" t="str">
            <v>Corporation Bank Sikandarpur Gurgaon</v>
          </cell>
          <cell r="C720" t="str">
            <v>ASSET</v>
          </cell>
          <cell r="D720" t="str">
            <v>BALANCE SHEET</v>
          </cell>
          <cell r="E720" t="str">
            <v>BANK CASH PTT A/C</v>
          </cell>
          <cell r="F720" t="str">
            <v xml:space="preserve"> </v>
          </cell>
          <cell r="G720" t="str">
            <v>CURRENT ASSETS, LOANS AND ADVANCES</v>
          </cell>
          <cell r="H720" t="str">
            <v>CASH AND BANK BALANCES</v>
          </cell>
          <cell r="I720" t="str">
            <v>BANK ACCOUNTS- CURRENT</v>
          </cell>
        </row>
        <row r="721">
          <cell r="A721" t="str">
            <v>A702106</v>
          </cell>
          <cell r="B721" t="str">
            <v>Corporation Bank Sikandarpur Gurgaon</v>
          </cell>
          <cell r="C721" t="str">
            <v>ASSET</v>
          </cell>
          <cell r="D721" t="str">
            <v>BALANCE SHEET</v>
          </cell>
          <cell r="E721" t="str">
            <v>BANK CASH PTT A/C</v>
          </cell>
          <cell r="F721" t="str">
            <v xml:space="preserve"> </v>
          </cell>
          <cell r="G721" t="str">
            <v>CURRENT ASSETS, LOANS AND ADVANCES</v>
          </cell>
          <cell r="H721" t="str">
            <v>CASH AND BANK BALANCES</v>
          </cell>
          <cell r="I721" t="str">
            <v>BANK ACCOUNTS- CURRENT</v>
          </cell>
        </row>
        <row r="722">
          <cell r="A722" t="str">
            <v>A702107</v>
          </cell>
          <cell r="B722" t="str">
            <v>Corporation Bank Sikandarpur Gurgaon</v>
          </cell>
          <cell r="C722" t="str">
            <v>ASSET</v>
          </cell>
          <cell r="D722" t="str">
            <v>BALANCE SHEET</v>
          </cell>
          <cell r="E722" t="str">
            <v>BANK CASH PTT A/C</v>
          </cell>
          <cell r="F722" t="str">
            <v xml:space="preserve"> </v>
          </cell>
          <cell r="G722" t="str">
            <v>CURRENT ASSETS, LOANS AND ADVANCES</v>
          </cell>
          <cell r="H722" t="str">
            <v>CASH AND BANK BALANCES</v>
          </cell>
          <cell r="I722" t="str">
            <v>BANK ACCOUNTS- CURRENT</v>
          </cell>
        </row>
        <row r="723">
          <cell r="A723" t="str">
            <v>A702108</v>
          </cell>
          <cell r="B723" t="str">
            <v>Corporation Bank Sikandarpur Gurgaon</v>
          </cell>
          <cell r="C723" t="str">
            <v>ASSET</v>
          </cell>
          <cell r="D723" t="str">
            <v>BALANCE SHEET</v>
          </cell>
          <cell r="E723" t="str">
            <v>BANK CASH PTT A/C</v>
          </cell>
          <cell r="F723" t="str">
            <v xml:space="preserve"> </v>
          </cell>
          <cell r="G723" t="str">
            <v>CURRENT ASSETS, LOANS AND ADVANCES</v>
          </cell>
          <cell r="H723" t="str">
            <v>CASH AND BANK BALANCES</v>
          </cell>
          <cell r="I723" t="str">
            <v>BANK ACCOUNTS- CURRENT</v>
          </cell>
        </row>
        <row r="724">
          <cell r="A724" t="str">
            <v>A702109</v>
          </cell>
          <cell r="B724" t="str">
            <v>Corporation Bank Sikandarpur Gurgaon</v>
          </cell>
          <cell r="C724" t="str">
            <v>ASSET</v>
          </cell>
          <cell r="D724" t="str">
            <v>BALANCE SHEET</v>
          </cell>
          <cell r="E724" t="str">
            <v>BANK CASH PTT A/C</v>
          </cell>
          <cell r="F724" t="str">
            <v xml:space="preserve"> </v>
          </cell>
          <cell r="G724" t="str">
            <v>CURRENT ASSETS, LOANS AND ADVANCES</v>
          </cell>
          <cell r="H724" t="str">
            <v>CASH AND BANK BALANCES</v>
          </cell>
          <cell r="I724" t="str">
            <v>BANK ACCOUNTS- CURRENT</v>
          </cell>
        </row>
        <row r="725">
          <cell r="A725" t="str">
            <v>A702110</v>
          </cell>
          <cell r="B725" t="str">
            <v>Corporation Bank Sikandarpur Gurgaon</v>
          </cell>
          <cell r="C725" t="str">
            <v>ASSET</v>
          </cell>
          <cell r="D725" t="str">
            <v>BALANCE SHEET</v>
          </cell>
          <cell r="E725" t="str">
            <v>BANK CASH PTT A/C</v>
          </cell>
          <cell r="F725" t="str">
            <v xml:space="preserve"> </v>
          </cell>
          <cell r="G725" t="str">
            <v>CURRENT ASSETS, LOANS AND ADVANCES</v>
          </cell>
          <cell r="H725" t="str">
            <v>CASH AND BANK BALANCES</v>
          </cell>
          <cell r="I725" t="str">
            <v>BANK ACCOUNTS- CURRENT</v>
          </cell>
        </row>
        <row r="726">
          <cell r="A726" t="str">
            <v>A702111</v>
          </cell>
          <cell r="B726" t="str">
            <v>HDFC Bank Shopping Mall Gurgaon</v>
          </cell>
          <cell r="C726" t="str">
            <v>ASSET</v>
          </cell>
          <cell r="D726" t="str">
            <v>BALANCE SHEET</v>
          </cell>
          <cell r="E726" t="str">
            <v>BANK CASH PTT A/C</v>
          </cell>
          <cell r="F726" t="str">
            <v xml:space="preserve"> </v>
          </cell>
          <cell r="G726" t="str">
            <v>CURRENT ASSETS, LOANS AND ADVANCES</v>
          </cell>
          <cell r="H726" t="str">
            <v>CASH AND BANK BALANCES</v>
          </cell>
          <cell r="I726" t="str">
            <v>BANK ACCOUNTS- CURRENT</v>
          </cell>
        </row>
        <row r="727">
          <cell r="A727" t="str">
            <v>A702112</v>
          </cell>
          <cell r="B727" t="str">
            <v>HDFC Bank Shopping Mall Gurgaon</v>
          </cell>
          <cell r="C727" t="str">
            <v>ASSET</v>
          </cell>
          <cell r="D727" t="str">
            <v>BALANCE SHEET</v>
          </cell>
          <cell r="E727" t="str">
            <v>BANK CASH PTT A/C</v>
          </cell>
          <cell r="F727" t="str">
            <v xml:space="preserve"> </v>
          </cell>
          <cell r="G727" t="str">
            <v>CURRENT ASSETS, LOANS AND ADVANCES</v>
          </cell>
          <cell r="H727" t="str">
            <v>CASH AND BANK BALANCES</v>
          </cell>
          <cell r="I727" t="str">
            <v>BANK ACCOUNTS- CURRENT</v>
          </cell>
        </row>
        <row r="728">
          <cell r="A728" t="str">
            <v>A702113</v>
          </cell>
          <cell r="B728" t="str">
            <v>HDFC Bank Shopping Mall Gurgaon</v>
          </cell>
          <cell r="C728" t="str">
            <v>ASSET</v>
          </cell>
          <cell r="D728" t="str">
            <v>BALANCE SHEET</v>
          </cell>
          <cell r="E728" t="str">
            <v>BANK CASH PTT A/C</v>
          </cell>
          <cell r="F728" t="str">
            <v xml:space="preserve"> </v>
          </cell>
          <cell r="G728" t="str">
            <v>CURRENT ASSETS, LOANS AND ADVANCES</v>
          </cell>
          <cell r="H728" t="str">
            <v>CASH AND BANK BALANCES</v>
          </cell>
          <cell r="I728" t="str">
            <v>BANK ACCOUNTS- CURRENT</v>
          </cell>
        </row>
        <row r="729">
          <cell r="A729" t="str">
            <v>A702114</v>
          </cell>
          <cell r="B729" t="str">
            <v>SBI Qutab Plaza Ph-1</v>
          </cell>
          <cell r="C729" t="str">
            <v>ASSET</v>
          </cell>
          <cell r="D729" t="str">
            <v>BALANCE SHEET</v>
          </cell>
          <cell r="E729" t="str">
            <v>BANK CASH PTT A/C</v>
          </cell>
          <cell r="F729" t="str">
            <v xml:space="preserve"> </v>
          </cell>
          <cell r="G729" t="str">
            <v>CURRENT ASSETS, LOANS AND ADVANCES</v>
          </cell>
          <cell r="H729" t="str">
            <v>CASH AND BANK BALANCES</v>
          </cell>
          <cell r="I729" t="str">
            <v>BANK ACCOUNTS- CURRENT</v>
          </cell>
        </row>
        <row r="730">
          <cell r="A730" t="str">
            <v>A702115</v>
          </cell>
          <cell r="B730" t="str">
            <v>SBI Sikandarpur Gurgaon</v>
          </cell>
          <cell r="C730" t="str">
            <v>ASSET</v>
          </cell>
          <cell r="D730" t="str">
            <v>BALANCE SHEET</v>
          </cell>
          <cell r="E730" t="str">
            <v>BANK CASH PTT A/C</v>
          </cell>
          <cell r="F730" t="str">
            <v xml:space="preserve"> </v>
          </cell>
          <cell r="G730" t="str">
            <v>CURRENT ASSETS, LOANS AND ADVANCES</v>
          </cell>
          <cell r="H730" t="str">
            <v>CASH AND BANK BALANCES</v>
          </cell>
          <cell r="I730" t="str">
            <v>BANK ACCOUNTS- CURRENT</v>
          </cell>
        </row>
        <row r="731">
          <cell r="A731" t="str">
            <v>A702116</v>
          </cell>
          <cell r="B731" t="str">
            <v>ICICI Bank Qutab Plaza Ph1 Gurgaon</v>
          </cell>
          <cell r="C731" t="str">
            <v>ASSET</v>
          </cell>
          <cell r="D731" t="str">
            <v>BALANCE SHEET</v>
          </cell>
          <cell r="E731" t="str">
            <v>BANK CASH PTT A/C</v>
          </cell>
          <cell r="F731" t="str">
            <v xml:space="preserve"> </v>
          </cell>
          <cell r="G731" t="str">
            <v>CURRENT ASSETS, LOANS AND ADVANCES</v>
          </cell>
          <cell r="H731" t="str">
            <v>CASH AND BANK BALANCES</v>
          </cell>
          <cell r="I731" t="str">
            <v>BANK ACCOUNTS- CURRENT</v>
          </cell>
        </row>
        <row r="732">
          <cell r="A732" t="str">
            <v>A702117</v>
          </cell>
          <cell r="B732" t="str">
            <v>ICICI Bank - Chandigarh</v>
          </cell>
          <cell r="C732" t="str">
            <v>ASSET</v>
          </cell>
          <cell r="D732" t="str">
            <v>BALANCE SHEET</v>
          </cell>
          <cell r="E732" t="str">
            <v>BANK CASH PTT A/C</v>
          </cell>
          <cell r="F732" t="str">
            <v xml:space="preserve"> </v>
          </cell>
          <cell r="G732" t="str">
            <v>CURRENT ASSETS, LOANS AND ADVANCES</v>
          </cell>
          <cell r="H732" t="str">
            <v>CASH AND BANK BALANCES</v>
          </cell>
          <cell r="I732" t="str">
            <v>BANK ACCOUNTS- CURRENT</v>
          </cell>
        </row>
        <row r="733">
          <cell r="A733" t="str">
            <v>A702118</v>
          </cell>
          <cell r="B733" t="str">
            <v>STATE BANK OF INDIA - KOLKATA</v>
          </cell>
          <cell r="C733" t="str">
            <v>ASSET</v>
          </cell>
          <cell r="D733" t="str">
            <v>BALANCE SHEET</v>
          </cell>
          <cell r="E733" t="str">
            <v>BANK CASH PTT A/C</v>
          </cell>
          <cell r="F733" t="str">
            <v xml:space="preserve"> </v>
          </cell>
          <cell r="G733" t="str">
            <v>CURRENT ASSETS, LOANS AND ADVANCES</v>
          </cell>
          <cell r="H733" t="str">
            <v>CASH AND BANK BALANCES</v>
          </cell>
          <cell r="I733" t="str">
            <v>BANK ACCOUNTS- CURRENT</v>
          </cell>
        </row>
        <row r="734">
          <cell r="A734" t="str">
            <v>A702119</v>
          </cell>
          <cell r="B734" t="str">
            <v>Bank of India Khan Market</v>
          </cell>
          <cell r="C734" t="str">
            <v>ASSET</v>
          </cell>
          <cell r="D734" t="str">
            <v>BALANCE SHEET</v>
          </cell>
          <cell r="E734" t="str">
            <v>BANK CASH PTT A/C</v>
          </cell>
          <cell r="F734" t="str">
            <v xml:space="preserve"> </v>
          </cell>
          <cell r="G734" t="str">
            <v>CURRENT ASSETS, LOANS AND ADVANCES</v>
          </cell>
          <cell r="H734" t="str">
            <v>CASH AND BANK BALANCES</v>
          </cell>
          <cell r="I734" t="str">
            <v>BANK ACCOUNTS- CURRENT</v>
          </cell>
        </row>
        <row r="735">
          <cell r="A735" t="str">
            <v>A702120</v>
          </cell>
          <cell r="B735" t="str">
            <v>ICICI Bank 9A CP</v>
          </cell>
          <cell r="C735" t="str">
            <v>ASSET</v>
          </cell>
          <cell r="D735" t="str">
            <v>BALANCE SHEET</v>
          </cell>
          <cell r="E735" t="str">
            <v>BANK CASH PTT A/C</v>
          </cell>
          <cell r="F735" t="str">
            <v xml:space="preserve"> </v>
          </cell>
          <cell r="G735" t="str">
            <v>CURRENT ASSETS, LOANS AND ADVANCES</v>
          </cell>
          <cell r="H735" t="str">
            <v>CASH AND BANK BALANCES</v>
          </cell>
          <cell r="I735" t="str">
            <v>BANK ACCOUNTS- CURRENT</v>
          </cell>
        </row>
        <row r="736">
          <cell r="A736" t="str">
            <v>A702121</v>
          </cell>
          <cell r="B736" t="str">
            <v>ICICI Bank 9A CP</v>
          </cell>
          <cell r="C736" t="str">
            <v>ASSET</v>
          </cell>
          <cell r="D736" t="str">
            <v>BALANCE SHEET</v>
          </cell>
          <cell r="E736" t="str">
            <v>BANK CASH PTT A/C</v>
          </cell>
          <cell r="F736" t="str">
            <v xml:space="preserve"> </v>
          </cell>
          <cell r="G736" t="str">
            <v>CURRENT ASSETS, LOANS AND ADVANCES</v>
          </cell>
          <cell r="H736" t="str">
            <v>CASH AND BANK BALANCES</v>
          </cell>
          <cell r="I736" t="str">
            <v>BANK ACCOUNTS- CURRENT</v>
          </cell>
        </row>
        <row r="737">
          <cell r="A737" t="str">
            <v>A702122</v>
          </cell>
          <cell r="B737" t="str">
            <v>ICICI Bank 9A CP</v>
          </cell>
          <cell r="C737" t="str">
            <v>ASSET</v>
          </cell>
          <cell r="D737" t="str">
            <v>BALANCE SHEET</v>
          </cell>
          <cell r="E737" t="str">
            <v>BANK CASH PTT A/C</v>
          </cell>
          <cell r="F737" t="str">
            <v xml:space="preserve"> </v>
          </cell>
          <cell r="G737" t="str">
            <v>CURRENT ASSETS, LOANS AND ADVANCES</v>
          </cell>
          <cell r="H737" t="str">
            <v>CASH AND BANK BALANCES</v>
          </cell>
          <cell r="I737" t="str">
            <v>BANK ACCOUNTS- CURRENT</v>
          </cell>
        </row>
        <row r="738">
          <cell r="A738" t="str">
            <v>A702123</v>
          </cell>
          <cell r="B738" t="str">
            <v>UTI Escro A/C</v>
          </cell>
          <cell r="C738" t="str">
            <v>ASSET</v>
          </cell>
          <cell r="D738" t="str">
            <v>BALANCE SHEET</v>
          </cell>
          <cell r="E738" t="str">
            <v>BANK CASH PTT A/C</v>
          </cell>
          <cell r="F738" t="str">
            <v xml:space="preserve"> </v>
          </cell>
          <cell r="G738" t="str">
            <v>CURRENT ASSETS, LOANS AND ADVANCES</v>
          </cell>
          <cell r="H738" t="str">
            <v>CASH AND BANK BALANCES</v>
          </cell>
          <cell r="I738" t="str">
            <v>BANK ACCOUNTS- CURRENT</v>
          </cell>
        </row>
        <row r="739">
          <cell r="A739" t="str">
            <v>A702124</v>
          </cell>
          <cell r="B739" t="str">
            <v>ING Vysya Escro A/C</v>
          </cell>
          <cell r="C739" t="str">
            <v>ASSET</v>
          </cell>
          <cell r="D739" t="str">
            <v>BALANCE SHEET</v>
          </cell>
          <cell r="E739" t="str">
            <v>BANK CASH PTT A/C</v>
          </cell>
          <cell r="F739" t="str">
            <v xml:space="preserve"> </v>
          </cell>
          <cell r="G739" t="str">
            <v>CURRENT ASSETS, LOANS AND ADVANCES</v>
          </cell>
          <cell r="H739" t="str">
            <v>CASH AND BANK BALANCES</v>
          </cell>
          <cell r="I739" t="str">
            <v>BANK ACCOUNTS- CURRENT</v>
          </cell>
        </row>
        <row r="740">
          <cell r="A740" t="str">
            <v>A702125</v>
          </cell>
          <cell r="B740" t="str">
            <v>HDFC Bank Shopping Mall Gurgaon</v>
          </cell>
          <cell r="C740" t="str">
            <v>ASSET</v>
          </cell>
          <cell r="D740" t="str">
            <v>BALANCE SHEET</v>
          </cell>
          <cell r="E740" t="str">
            <v>BANK CASH PTT A/C</v>
          </cell>
          <cell r="F740" t="str">
            <v xml:space="preserve"> </v>
          </cell>
          <cell r="G740" t="str">
            <v>CURRENT ASSETS, LOANS AND ADVANCES</v>
          </cell>
          <cell r="H740" t="str">
            <v>CASH AND BANK BALANCES</v>
          </cell>
          <cell r="I740" t="str">
            <v>BANK ACCOUNTS- CURRENT</v>
          </cell>
        </row>
        <row r="741">
          <cell r="A741" t="str">
            <v>A702126</v>
          </cell>
          <cell r="B741" t="str">
            <v>HDFC Bank Salt Lake City Kolkota</v>
          </cell>
          <cell r="C741" t="str">
            <v>ASSET</v>
          </cell>
          <cell r="D741" t="str">
            <v>BALANCE SHEET</v>
          </cell>
          <cell r="E741" t="str">
            <v>BANK CASH PTT A/C</v>
          </cell>
          <cell r="F741" t="str">
            <v xml:space="preserve"> </v>
          </cell>
          <cell r="G741" t="str">
            <v>CURRENT ASSETS, LOANS AND ADVANCES</v>
          </cell>
          <cell r="H741" t="str">
            <v>CASH AND BANK BALANCES</v>
          </cell>
          <cell r="I741" t="str">
            <v>BANK ACCOUNTS- CURRENT</v>
          </cell>
        </row>
        <row r="742">
          <cell r="A742" t="str">
            <v>A702127</v>
          </cell>
          <cell r="B742" t="str">
            <v>Centurion Bank of Punjab CP</v>
          </cell>
          <cell r="C742" t="str">
            <v>ASSET</v>
          </cell>
          <cell r="D742" t="str">
            <v>BALANCE SHEET</v>
          </cell>
          <cell r="E742" t="str">
            <v>BANK CASH PTT A/C</v>
          </cell>
          <cell r="F742" t="str">
            <v xml:space="preserve"> </v>
          </cell>
          <cell r="G742" t="str">
            <v>CURRENT ASSETS, LOANS AND ADVANCES</v>
          </cell>
          <cell r="H742" t="str">
            <v>CASH AND BANK BALANCES</v>
          </cell>
          <cell r="I742" t="str">
            <v>BANK ACCOUNTS- CURRENT</v>
          </cell>
        </row>
        <row r="743">
          <cell r="A743" t="str">
            <v>A702128</v>
          </cell>
          <cell r="B743" t="str">
            <v>ICICI Bank Mylapore Chennai</v>
          </cell>
          <cell r="C743" t="str">
            <v>ASSET</v>
          </cell>
          <cell r="D743" t="str">
            <v>BALANCE SHEET</v>
          </cell>
          <cell r="E743" t="str">
            <v>BANK CASH PTT A/C</v>
          </cell>
          <cell r="F743" t="str">
            <v xml:space="preserve"> </v>
          </cell>
          <cell r="G743" t="str">
            <v>CURRENT ASSETS, LOANS AND ADVANCES</v>
          </cell>
          <cell r="H743" t="str">
            <v>CASH AND BANK BALANCES</v>
          </cell>
          <cell r="I743" t="str">
            <v>BANK ACCOUNTS- CURRENT</v>
          </cell>
        </row>
        <row r="744">
          <cell r="A744" t="str">
            <v>A702129</v>
          </cell>
          <cell r="B744" t="str">
            <v>ICICI Sec 54 Gurgaon</v>
          </cell>
          <cell r="C744" t="str">
            <v>ASSET</v>
          </cell>
          <cell r="D744" t="str">
            <v>BALANCE SHEET</v>
          </cell>
          <cell r="E744" t="str">
            <v>BANK CASH PTT A/C</v>
          </cell>
          <cell r="F744" t="str">
            <v xml:space="preserve"> </v>
          </cell>
          <cell r="G744" t="str">
            <v>CURRENT ASSETS, LOANS AND ADVANCES</v>
          </cell>
          <cell r="H744" t="str">
            <v>CASH AND BANK BALANCES</v>
          </cell>
          <cell r="I744" t="str">
            <v>BANK ACCOUNTS- CURRENT</v>
          </cell>
        </row>
        <row r="745">
          <cell r="A745" t="str">
            <v>A702130</v>
          </cell>
          <cell r="B745" t="str">
            <v>Central Bank of India Janpath</v>
          </cell>
          <cell r="C745" t="str">
            <v>ASSET</v>
          </cell>
          <cell r="D745" t="str">
            <v>BALANCE SHEET</v>
          </cell>
          <cell r="E745" t="str">
            <v>BANK CASH PTT A/C</v>
          </cell>
          <cell r="F745" t="str">
            <v xml:space="preserve"> </v>
          </cell>
          <cell r="G745" t="str">
            <v>CURRENT ASSETS, LOANS AND ADVANCES</v>
          </cell>
          <cell r="H745" t="str">
            <v>CASH AND BANK BALANCES</v>
          </cell>
          <cell r="I745" t="str">
            <v>BANK ACCOUNTS- CURRENT</v>
          </cell>
        </row>
        <row r="746">
          <cell r="A746" t="str">
            <v>A702131</v>
          </cell>
          <cell r="B746" t="str">
            <v>Bank of India Janpath</v>
          </cell>
          <cell r="C746" t="str">
            <v>ASSET</v>
          </cell>
          <cell r="D746" t="str">
            <v>BALANCE SHEET</v>
          </cell>
          <cell r="E746" t="str">
            <v>BANK CASH PTT A/C</v>
          </cell>
          <cell r="F746" t="str">
            <v xml:space="preserve"> </v>
          </cell>
          <cell r="G746" t="str">
            <v>CURRENT ASSETS, LOANS AND ADVANCES</v>
          </cell>
          <cell r="H746" t="str">
            <v>CASH AND BANK BALANCES</v>
          </cell>
          <cell r="I746" t="str">
            <v>BANK ACCOUNTS- CURRENT</v>
          </cell>
        </row>
        <row r="747">
          <cell r="A747" t="str">
            <v>A702132</v>
          </cell>
          <cell r="B747" t="str">
            <v>ICICI Bank Kochi</v>
          </cell>
          <cell r="C747" t="str">
            <v>ASSET</v>
          </cell>
          <cell r="D747" t="str">
            <v>BALANCE SHEET</v>
          </cell>
          <cell r="E747" t="str">
            <v>BANK CASH PTT A/C</v>
          </cell>
          <cell r="F747" t="str">
            <v xml:space="preserve"> </v>
          </cell>
          <cell r="G747" t="str">
            <v>CURRENT ASSETS, LOANS AND ADVANCES</v>
          </cell>
          <cell r="H747" t="str">
            <v>CASH AND BANK BALANCES</v>
          </cell>
          <cell r="I747" t="str">
            <v>BANK ACCOUNTS- CURRENT</v>
          </cell>
        </row>
        <row r="748">
          <cell r="A748" t="str">
            <v>A702133</v>
          </cell>
          <cell r="B748" t="str">
            <v>ICICI Bank Kochi (Current A/c)</v>
          </cell>
          <cell r="C748" t="str">
            <v>ASSET</v>
          </cell>
          <cell r="D748" t="str">
            <v>BALANCE SHEET</v>
          </cell>
          <cell r="E748" t="str">
            <v>BANK CASH PTT A/C</v>
          </cell>
          <cell r="F748" t="str">
            <v xml:space="preserve"> </v>
          </cell>
          <cell r="G748" t="str">
            <v>CURRENT ASSETS, LOANS AND ADVANCES</v>
          </cell>
          <cell r="H748" t="str">
            <v>CASH AND BANK BALANCES</v>
          </cell>
          <cell r="I748" t="str">
            <v>BANK ACCOUNTS- CURRENT</v>
          </cell>
        </row>
        <row r="749">
          <cell r="A749" t="str">
            <v>A702134</v>
          </cell>
          <cell r="B749" t="str">
            <v>ICICI BANK SALT LAKE CITY</v>
          </cell>
          <cell r="C749" t="str">
            <v>ASSET</v>
          </cell>
          <cell r="D749" t="str">
            <v>BALANCE SHEET</v>
          </cell>
          <cell r="E749" t="str">
            <v>BANK CASH PTT A/C</v>
          </cell>
          <cell r="F749" t="str">
            <v xml:space="preserve"> </v>
          </cell>
          <cell r="G749" t="str">
            <v>CURRENT ASSETS, LOANS AND ADVANCES</v>
          </cell>
          <cell r="H749" t="str">
            <v>CASH AND BANK BALANCES</v>
          </cell>
          <cell r="I749" t="str">
            <v>BANK ACCOUNTS- CURRENT</v>
          </cell>
        </row>
        <row r="750">
          <cell r="A750" t="str">
            <v>A702135</v>
          </cell>
          <cell r="B750" t="str">
            <v>CITI Bank DLF Square Gurgaon</v>
          </cell>
          <cell r="C750" t="str">
            <v>ASSET</v>
          </cell>
          <cell r="D750" t="str">
            <v>BALANCE SHEET</v>
          </cell>
          <cell r="E750" t="str">
            <v>BANK CASH PTT A/C</v>
          </cell>
          <cell r="F750" t="str">
            <v xml:space="preserve"> </v>
          </cell>
          <cell r="G750" t="str">
            <v>CURRENT ASSETS, LOANS AND ADVANCES</v>
          </cell>
          <cell r="H750" t="str">
            <v>CASH AND BANK BALANCES</v>
          </cell>
          <cell r="I750" t="str">
            <v>BANK ACCOUNTS- CURRENT</v>
          </cell>
        </row>
        <row r="751">
          <cell r="A751" t="str">
            <v>A702136</v>
          </cell>
          <cell r="B751" t="str">
            <v>SBI Chandigarh</v>
          </cell>
          <cell r="C751" t="str">
            <v>ASSET</v>
          </cell>
          <cell r="D751" t="str">
            <v>BALANCE SHEET</v>
          </cell>
          <cell r="E751" t="str">
            <v>BANK CASH PTT A/C</v>
          </cell>
          <cell r="F751" t="str">
            <v xml:space="preserve"> </v>
          </cell>
          <cell r="G751" t="str">
            <v>CURRENT ASSETS, LOANS AND ADVANCES</v>
          </cell>
          <cell r="H751" t="str">
            <v>CASH AND BANK BALANCES</v>
          </cell>
          <cell r="I751" t="str">
            <v>BANK ACCOUNTS- CURRENT</v>
          </cell>
        </row>
        <row r="752">
          <cell r="A752" t="str">
            <v>A702137</v>
          </cell>
          <cell r="B752" t="str">
            <v>SBI MG Road Gurgaon</v>
          </cell>
          <cell r="C752" t="str">
            <v>ASSET</v>
          </cell>
          <cell r="D752" t="str">
            <v>BALANCE SHEET</v>
          </cell>
          <cell r="E752" t="str">
            <v>BANK CASH PTT A/C</v>
          </cell>
          <cell r="F752" t="str">
            <v xml:space="preserve"> </v>
          </cell>
          <cell r="G752" t="str">
            <v>CURRENT ASSETS, LOANS AND ADVANCES</v>
          </cell>
          <cell r="H752" t="str">
            <v>CASH AND BANK BALANCES</v>
          </cell>
          <cell r="I752" t="str">
            <v>BANK ACCOUNTS- CURRENT</v>
          </cell>
        </row>
        <row r="753">
          <cell r="A753" t="str">
            <v>A702138</v>
          </cell>
          <cell r="B753" t="str">
            <v>B.K.M.E</v>
          </cell>
          <cell r="C753" t="str">
            <v>ASSET</v>
          </cell>
          <cell r="D753" t="str">
            <v>BALANCE SHEET</v>
          </cell>
          <cell r="E753" t="str">
            <v>BANK CASH PTT A/C</v>
          </cell>
          <cell r="G753" t="str">
            <v>CURRENT ASSETS, LOANS AND ADVANCES</v>
          </cell>
          <cell r="H753" t="str">
            <v>CASH AND BANK BALANCES</v>
          </cell>
          <cell r="I753" t="str">
            <v>BANK ACCOUNTS- CURRENT</v>
          </cell>
        </row>
        <row r="754">
          <cell r="A754" t="str">
            <v>A702139</v>
          </cell>
          <cell r="B754" t="str">
            <v>CITIBANK-LRD</v>
          </cell>
          <cell r="C754" t="str">
            <v>ASSET</v>
          </cell>
          <cell r="D754" t="str">
            <v>BALANCE SHEET</v>
          </cell>
          <cell r="E754" t="str">
            <v>BANK CASH PTT A/C</v>
          </cell>
          <cell r="G754" t="str">
            <v>CURRENT ASSETS, LOANS AND ADVANCES</v>
          </cell>
          <cell r="H754" t="str">
            <v>CASH AND BANK BALANCES</v>
          </cell>
          <cell r="I754" t="str">
            <v>BANK ACCOUNTS- CURRENT</v>
          </cell>
        </row>
        <row r="755">
          <cell r="A755" t="str">
            <v>A702140</v>
          </cell>
          <cell r="B755" t="str">
            <v>CANARA BANK</v>
          </cell>
          <cell r="C755" t="str">
            <v>ASSET</v>
          </cell>
          <cell r="D755" t="str">
            <v>BALANCE SHEET</v>
          </cell>
          <cell r="E755" t="str">
            <v>BANK CASH PTT A/C</v>
          </cell>
          <cell r="G755" t="str">
            <v>CURRENT ASSETS, LOANS AND ADVANCES</v>
          </cell>
          <cell r="H755" t="str">
            <v>CASH AND BANK BALANCES</v>
          </cell>
          <cell r="I755" t="str">
            <v>BANK ACCOUNTS- CURRENT</v>
          </cell>
        </row>
        <row r="756">
          <cell r="A756" t="str">
            <v>A702141</v>
          </cell>
          <cell r="B756" t="str">
            <v>ICICI BANK</v>
          </cell>
          <cell r="C756" t="str">
            <v>ASSET</v>
          </cell>
          <cell r="D756" t="str">
            <v>BALANCE SHEET</v>
          </cell>
          <cell r="E756" t="str">
            <v>BANK CASH PTT A/C</v>
          </cell>
          <cell r="G756" t="str">
            <v>CURRENT ASSETS, LOANS AND ADVANCES</v>
          </cell>
          <cell r="H756" t="str">
            <v>CASH AND BANK BALANCES</v>
          </cell>
          <cell r="I756" t="str">
            <v>BANK ACCOUNTS- CURRENT</v>
          </cell>
        </row>
        <row r="757">
          <cell r="A757" t="str">
            <v>A702142</v>
          </cell>
          <cell r="B757" t="str">
            <v>CORPORATION BANK, SIKANDERPUR</v>
          </cell>
          <cell r="C757" t="str">
            <v>ASSET</v>
          </cell>
          <cell r="D757" t="str">
            <v>BALANCE SHEET</v>
          </cell>
          <cell r="E757" t="str">
            <v>BANK CASH PTT A/C</v>
          </cell>
          <cell r="G757" t="str">
            <v>CURRENT ASSETS, LOANS AND ADVANCES</v>
          </cell>
          <cell r="H757" t="str">
            <v>CASH AND BANK BALANCES</v>
          </cell>
          <cell r="I757" t="str">
            <v>BANK ACCOUNTS- CURRENT</v>
          </cell>
        </row>
        <row r="758">
          <cell r="A758" t="str">
            <v>A702143</v>
          </cell>
          <cell r="B758" t="str">
            <v>CORPORATION BANK, SIKANDERPUR</v>
          </cell>
          <cell r="C758" t="str">
            <v>ASSET</v>
          </cell>
          <cell r="D758" t="str">
            <v>BALANCE SHEET</v>
          </cell>
          <cell r="E758" t="str">
            <v>BANK CASH PTT A/C</v>
          </cell>
          <cell r="G758" t="str">
            <v>CURRENT ASSETS, LOANS AND ADVANCES</v>
          </cell>
          <cell r="H758" t="str">
            <v>CASH AND BANK BALANCES</v>
          </cell>
          <cell r="I758" t="str">
            <v>BANK ACCOUNTS- CURRENT</v>
          </cell>
        </row>
        <row r="759">
          <cell r="A759" t="str">
            <v>A702144</v>
          </cell>
          <cell r="B759" t="str">
            <v>CORPORATION BANK, SIKANDERPUR</v>
          </cell>
          <cell r="C759" t="str">
            <v>ASSET</v>
          </cell>
          <cell r="D759" t="str">
            <v>BALANCE SHEET</v>
          </cell>
          <cell r="E759" t="str">
            <v>BANK CASH PTT A/C</v>
          </cell>
          <cell r="G759" t="str">
            <v>CURRENT ASSETS, LOANS AND ADVANCES</v>
          </cell>
          <cell r="H759" t="str">
            <v>CASH AND BANK BALANCES</v>
          </cell>
          <cell r="I759" t="str">
            <v>BANK ACCOUNTS- CURRENT</v>
          </cell>
        </row>
        <row r="760">
          <cell r="A760" t="str">
            <v>A702145</v>
          </cell>
          <cell r="B760" t="str">
            <v>CORPORATION BANK, SIKANDERPUR</v>
          </cell>
          <cell r="C760" t="str">
            <v>ASSET</v>
          </cell>
          <cell r="D760" t="str">
            <v>BALANCE SHEET</v>
          </cell>
          <cell r="E760" t="str">
            <v>BANK CASH PTT A/C</v>
          </cell>
          <cell r="G760" t="str">
            <v>CURRENT ASSETS, LOANS AND ADVANCES</v>
          </cell>
          <cell r="H760" t="str">
            <v>CASH AND BANK BALANCES</v>
          </cell>
          <cell r="I760" t="str">
            <v>BANK ACCOUNTS- CURRENT</v>
          </cell>
        </row>
        <row r="761">
          <cell r="A761" t="str">
            <v>A702146</v>
          </cell>
          <cell r="B761" t="str">
            <v>CORPORATION BANK, SIKANDERPUR</v>
          </cell>
          <cell r="C761" t="str">
            <v>ASSET</v>
          </cell>
          <cell r="D761" t="str">
            <v>BALANCE SHEET</v>
          </cell>
          <cell r="E761" t="str">
            <v>BANK CASH PTT A/C</v>
          </cell>
          <cell r="G761" t="str">
            <v>CURRENT ASSETS, LOANS AND ADVANCES</v>
          </cell>
          <cell r="H761" t="str">
            <v>CASH AND BANK BALANCES</v>
          </cell>
          <cell r="I761" t="str">
            <v>BANK ACCOUNTS- CURRENT</v>
          </cell>
        </row>
        <row r="762">
          <cell r="A762" t="str">
            <v>A702147</v>
          </cell>
          <cell r="B762" t="str">
            <v>STATE BANK OF INDIA, MG ROAD, GURGAON</v>
          </cell>
          <cell r="C762" t="str">
            <v>ASSET</v>
          </cell>
          <cell r="D762" t="str">
            <v>BALANCE SHEET</v>
          </cell>
          <cell r="E762" t="str">
            <v>BANK CASH PTT A/C</v>
          </cell>
          <cell r="G762" t="str">
            <v>CURRENT ASSETS, LOANS AND ADVANCES</v>
          </cell>
          <cell r="H762" t="str">
            <v>CASH AND BANK BALANCES</v>
          </cell>
          <cell r="I762" t="str">
            <v>BANK ACCOUNTS- CURRENT</v>
          </cell>
        </row>
        <row r="763">
          <cell r="A763" t="str">
            <v>A702148</v>
          </cell>
          <cell r="B763" t="str">
            <v>CORPORATION BANK, SIKANDERPUR</v>
          </cell>
          <cell r="C763" t="str">
            <v>ASSET</v>
          </cell>
          <cell r="D763" t="str">
            <v>BALANCE SHEET</v>
          </cell>
          <cell r="E763" t="str">
            <v>BANK CASH PTT A/C</v>
          </cell>
          <cell r="G763" t="str">
            <v>CURRENT ASSETS, LOANS AND ADVANCES</v>
          </cell>
          <cell r="H763" t="str">
            <v>CASH AND BANK BALANCES</v>
          </cell>
          <cell r="I763" t="str">
            <v>BANK ACCOUNTS- CURRENT</v>
          </cell>
        </row>
        <row r="764">
          <cell r="A764" t="str">
            <v>A702149</v>
          </cell>
          <cell r="B764" t="str">
            <v>CORPORATION BANK, SIKANDERPUR</v>
          </cell>
          <cell r="C764" t="str">
            <v>ASSET</v>
          </cell>
          <cell r="D764" t="str">
            <v>BALANCE SHEET</v>
          </cell>
          <cell r="E764" t="str">
            <v>BANK CASH PTT A/C</v>
          </cell>
          <cell r="G764" t="str">
            <v>CURRENT ASSETS, LOANS AND ADVANCES</v>
          </cell>
          <cell r="H764" t="str">
            <v>CASH AND BANK BALANCES</v>
          </cell>
          <cell r="I764" t="str">
            <v>BANK ACCOUNTS- CURRENT</v>
          </cell>
        </row>
        <row r="765">
          <cell r="A765" t="str">
            <v>A702150</v>
          </cell>
          <cell r="B765" t="str">
            <v>CORPORATION BANK, SIKANDERPUR</v>
          </cell>
          <cell r="C765" t="str">
            <v>ASSET</v>
          </cell>
          <cell r="D765" t="str">
            <v>BALANCE SHEET</v>
          </cell>
          <cell r="E765" t="str">
            <v>BANK CASH PTT A/C</v>
          </cell>
          <cell r="G765" t="str">
            <v>CURRENT ASSETS, LOANS AND ADVANCES</v>
          </cell>
          <cell r="H765" t="str">
            <v>CASH AND BANK BALANCES</v>
          </cell>
          <cell r="I765" t="str">
            <v>BANK ACCOUNTS- CURRENT</v>
          </cell>
        </row>
        <row r="766">
          <cell r="A766" t="str">
            <v>A702151</v>
          </cell>
          <cell r="B766" t="str">
            <v>CORPORATION BANK, SIKANDERPUR</v>
          </cell>
          <cell r="C766" t="str">
            <v>ASSET</v>
          </cell>
          <cell r="D766" t="str">
            <v>BALANCE SHEET</v>
          </cell>
          <cell r="E766" t="str">
            <v>BANK CASH PTT A/C</v>
          </cell>
          <cell r="G766" t="str">
            <v>CURRENT ASSETS, LOANS AND ADVANCES</v>
          </cell>
          <cell r="H766" t="str">
            <v>CASH AND BANK BALANCES</v>
          </cell>
          <cell r="I766" t="str">
            <v>BANK ACCOUNTS- CURRENT</v>
          </cell>
        </row>
        <row r="767">
          <cell r="A767" t="str">
            <v>A702152</v>
          </cell>
          <cell r="B767" t="str">
            <v>CORPORATION BANK, SIKANDERPUR</v>
          </cell>
          <cell r="C767" t="str">
            <v>ASSET</v>
          </cell>
          <cell r="D767" t="str">
            <v>BALANCE SHEET</v>
          </cell>
          <cell r="E767" t="str">
            <v>BANK CASH PTT A/C</v>
          </cell>
          <cell r="G767" t="str">
            <v>CURRENT ASSETS, LOANS AND ADVANCES</v>
          </cell>
          <cell r="H767" t="str">
            <v>CASH AND BANK BALANCES</v>
          </cell>
          <cell r="I767" t="str">
            <v>BANK ACCOUNTS- CURRENT</v>
          </cell>
        </row>
        <row r="768">
          <cell r="A768" t="str">
            <v>A702153</v>
          </cell>
          <cell r="B768" t="str">
            <v>CORPORATION BANK, SIKANDERPUR</v>
          </cell>
          <cell r="C768" t="str">
            <v>ASSET</v>
          </cell>
          <cell r="D768" t="str">
            <v>BALANCE SHEET</v>
          </cell>
          <cell r="E768" t="str">
            <v>BANK CASH PTT A/C</v>
          </cell>
          <cell r="G768" t="str">
            <v>CURRENT ASSETS, LOANS AND ADVANCES</v>
          </cell>
          <cell r="H768" t="str">
            <v>CASH AND BANK BALANCES</v>
          </cell>
          <cell r="I768" t="str">
            <v>BANK ACCOUNTS- CURRENT</v>
          </cell>
        </row>
        <row r="769">
          <cell r="A769" t="str">
            <v>A702154</v>
          </cell>
          <cell r="B769" t="str">
            <v>CORPORATION BANK, SIKANDERPUR</v>
          </cell>
          <cell r="C769" t="str">
            <v>ASSET</v>
          </cell>
          <cell r="D769" t="str">
            <v>BALANCE SHEET</v>
          </cell>
          <cell r="E769" t="str">
            <v>BANK CASH PTT A/C</v>
          </cell>
          <cell r="G769" t="str">
            <v>CURRENT ASSETS, LOANS AND ADVANCES</v>
          </cell>
          <cell r="H769" t="str">
            <v>CASH AND BANK BALANCES</v>
          </cell>
          <cell r="I769" t="str">
            <v>BANK ACCOUNTS- CURRENT</v>
          </cell>
        </row>
        <row r="770">
          <cell r="A770" t="str">
            <v>A702155</v>
          </cell>
          <cell r="B770" t="str">
            <v>CORPORATION BANK, SIKANDERPUR</v>
          </cell>
          <cell r="C770" t="str">
            <v>ASSET</v>
          </cell>
          <cell r="D770" t="str">
            <v>BALANCE SHEET</v>
          </cell>
          <cell r="E770" t="str">
            <v>BANK CASH PTT A/C</v>
          </cell>
          <cell r="G770" t="str">
            <v>CURRENT ASSETS, LOANS AND ADVANCES</v>
          </cell>
          <cell r="H770" t="str">
            <v>CASH AND BANK BALANCES</v>
          </cell>
          <cell r="I770" t="str">
            <v>BANK ACCOUNTS- CURRENT</v>
          </cell>
        </row>
        <row r="771">
          <cell r="A771" t="str">
            <v>A702156</v>
          </cell>
          <cell r="B771" t="str">
            <v>CORPORATION BANK, SIKANDERPUR</v>
          </cell>
          <cell r="C771" t="str">
            <v>ASSET</v>
          </cell>
          <cell r="D771" t="str">
            <v>BALANCE SHEET</v>
          </cell>
          <cell r="E771" t="str">
            <v>BANK CASH PTT A/C</v>
          </cell>
          <cell r="G771" t="str">
            <v>CURRENT ASSETS, LOANS AND ADVANCES</v>
          </cell>
          <cell r="H771" t="str">
            <v>CASH AND BANK BALANCES</v>
          </cell>
          <cell r="I771" t="str">
            <v>BANK ACCOUNTS- CURRENT</v>
          </cell>
        </row>
        <row r="772">
          <cell r="A772" t="str">
            <v>A702157</v>
          </cell>
          <cell r="B772" t="str">
            <v>CORPORATION BANK, SIKANDERPUR</v>
          </cell>
          <cell r="C772" t="str">
            <v>ASSET</v>
          </cell>
          <cell r="D772" t="str">
            <v>BALANCE SHEET</v>
          </cell>
          <cell r="E772" t="str">
            <v>BANK CASH PTT A/C</v>
          </cell>
          <cell r="G772" t="str">
            <v>CURRENT ASSETS, LOANS AND ADVANCES</v>
          </cell>
          <cell r="H772" t="str">
            <v>CASH AND BANK BALANCES</v>
          </cell>
          <cell r="I772" t="str">
            <v>BANK ACCOUNTS- CURRENT</v>
          </cell>
        </row>
        <row r="773">
          <cell r="A773" t="str">
            <v>A702158</v>
          </cell>
          <cell r="B773" t="str">
            <v>STATE BANK OF INDIA</v>
          </cell>
          <cell r="C773" t="str">
            <v>ASSET</v>
          </cell>
          <cell r="D773" t="str">
            <v>BALANCE SHEET</v>
          </cell>
          <cell r="E773" t="str">
            <v>BANK CASH PTT A/C</v>
          </cell>
          <cell r="G773" t="str">
            <v>CURRENT ASSETS, LOANS AND ADVANCES</v>
          </cell>
          <cell r="H773" t="str">
            <v>CASH AND BANK BALANCES</v>
          </cell>
          <cell r="I773" t="str">
            <v>BANK ACCOUNTS- CURRENT</v>
          </cell>
        </row>
        <row r="774">
          <cell r="A774" t="str">
            <v>A702159</v>
          </cell>
          <cell r="B774" t="str">
            <v>STATE BANK OF INDIA, PLAZA TOWER</v>
          </cell>
          <cell r="C774" t="str">
            <v>ASSET</v>
          </cell>
          <cell r="D774" t="str">
            <v>BALANCE SHEET</v>
          </cell>
          <cell r="E774" t="str">
            <v>BANK CASH PTT A/C</v>
          </cell>
          <cell r="G774" t="str">
            <v>CURRENT ASSETS, LOANS AND ADVANCES</v>
          </cell>
          <cell r="H774" t="str">
            <v>CASH AND BANK BALANCES</v>
          </cell>
          <cell r="I774" t="str">
            <v>BANK ACCOUNTS- CURRENT</v>
          </cell>
        </row>
        <row r="775">
          <cell r="A775" t="str">
            <v>A702199</v>
          </cell>
          <cell r="B775" t="str">
            <v>IB-BANK AND CASH</v>
          </cell>
          <cell r="C775" t="str">
            <v>ASSET</v>
          </cell>
          <cell r="D775" t="str">
            <v>BALANCE SHEET</v>
          </cell>
          <cell r="E775" t="str">
            <v xml:space="preserve"> </v>
          </cell>
          <cell r="F775" t="str">
            <v xml:space="preserve"> </v>
          </cell>
          <cell r="G775" t="str">
            <v>CURRENT ASSETS, LOANS AND ADVANCES</v>
          </cell>
          <cell r="H775" t="str">
            <v>CASH AND BANK BALANCES</v>
          </cell>
          <cell r="I775" t="str">
            <v>BANK ACCOUNTS- CURRENT</v>
          </cell>
        </row>
        <row r="776">
          <cell r="A776" t="str">
            <v>A703001</v>
          </cell>
          <cell r="B776" t="str">
            <v>Pledged Account</v>
          </cell>
          <cell r="C776" t="str">
            <v>ASSET</v>
          </cell>
          <cell r="D776" t="str">
            <v>BALANCE SHEET</v>
          </cell>
          <cell r="E776" t="str">
            <v xml:space="preserve"> </v>
          </cell>
          <cell r="F776" t="str">
            <v xml:space="preserve"> </v>
          </cell>
          <cell r="G776" t="str">
            <v>CURRENT ASSETS, LOANS AND ADVANCES</v>
          </cell>
          <cell r="H776" t="str">
            <v>CASH AND BANK BALANCES</v>
          </cell>
          <cell r="I776" t="str">
            <v>BANK ACCOUNTS- TERM DEPOSITS</v>
          </cell>
        </row>
        <row r="777">
          <cell r="A777" t="str">
            <v>A703002</v>
          </cell>
          <cell r="B777" t="str">
            <v>Fixed Deposits (FDR) With Bank</v>
          </cell>
          <cell r="C777" t="str">
            <v>ASSET</v>
          </cell>
          <cell r="D777" t="str">
            <v>BALANCE SHEET</v>
          </cell>
          <cell r="E777" t="str">
            <v xml:space="preserve"> </v>
          </cell>
          <cell r="F777" t="str">
            <v xml:space="preserve"> </v>
          </cell>
          <cell r="G777" t="str">
            <v>CURRENT ASSETS, LOANS AND ADVANCES</v>
          </cell>
          <cell r="H777" t="str">
            <v>CASH AND BANK BALANCES</v>
          </cell>
          <cell r="I777" t="str">
            <v>BANK ACCOUNTS- TERM DEPOSITS</v>
          </cell>
        </row>
        <row r="778">
          <cell r="A778" t="str">
            <v>A703003</v>
          </cell>
          <cell r="B778" t="str">
            <v>Development Deposits FDR (Lein)</v>
          </cell>
          <cell r="C778" t="str">
            <v>ASSET</v>
          </cell>
          <cell r="D778" t="str">
            <v>BALANCE SHEET</v>
          </cell>
          <cell r="E778" t="str">
            <v xml:space="preserve"> </v>
          </cell>
          <cell r="F778" t="str">
            <v xml:space="preserve"> </v>
          </cell>
          <cell r="G778" t="str">
            <v>CURRENT ASSETS, LOANS AND ADVANCES</v>
          </cell>
          <cell r="H778" t="str">
            <v>CASH AND BANK BALANCES</v>
          </cell>
          <cell r="I778" t="str">
            <v>BANK ACCOUNTS- TERM DEPOSITS</v>
          </cell>
        </row>
        <row r="779">
          <cell r="A779" t="str">
            <v>A703004</v>
          </cell>
          <cell r="B779" t="str">
            <v>Margin Money with banks</v>
          </cell>
          <cell r="C779" t="str">
            <v>ASSET</v>
          </cell>
          <cell r="D779" t="str">
            <v>BALANCE SHEET</v>
          </cell>
          <cell r="E779" t="str">
            <v xml:space="preserve"> </v>
          </cell>
          <cell r="F779" t="str">
            <v xml:space="preserve"> </v>
          </cell>
          <cell r="G779" t="str">
            <v>CURRENT ASSETS, LOANS AND ADVANCES</v>
          </cell>
          <cell r="H779" t="str">
            <v>CASH AND BANK BALANCES</v>
          </cell>
          <cell r="I779" t="str">
            <v>BANK ACCOUNTS- TERM DEPOSITS</v>
          </cell>
        </row>
        <row r="780">
          <cell r="A780" t="str">
            <v>A703005</v>
          </cell>
          <cell r="B780" t="str">
            <v>Margin Money On Bank Guarantee</v>
          </cell>
          <cell r="C780" t="str">
            <v>ASSET</v>
          </cell>
          <cell r="D780" t="str">
            <v>BALANCE SHEET</v>
          </cell>
          <cell r="E780" t="str">
            <v xml:space="preserve"> </v>
          </cell>
          <cell r="F780" t="str">
            <v xml:space="preserve"> </v>
          </cell>
          <cell r="G780" t="str">
            <v>CURRENT ASSETS, LOANS AND ADVANCES</v>
          </cell>
          <cell r="H780" t="str">
            <v>CASH AND BANK BALANCES</v>
          </cell>
          <cell r="I780" t="str">
            <v>BANK ACCOUNTS- TERM DEPOSITS</v>
          </cell>
        </row>
        <row r="781">
          <cell r="A781" t="str">
            <v>A704001</v>
          </cell>
          <cell r="B781" t="str">
            <v>Intra-Sub Div Bank Control A/C</v>
          </cell>
          <cell r="C781" t="str">
            <v>ASSET</v>
          </cell>
          <cell r="D781" t="str">
            <v>BALANCE SHEET</v>
          </cell>
          <cell r="E781" t="str">
            <v xml:space="preserve"> </v>
          </cell>
          <cell r="F781" t="str">
            <v xml:space="preserve"> </v>
          </cell>
          <cell r="G781" t="str">
            <v>CURRENT ASSETS, LOANS AND ADVANCES</v>
          </cell>
          <cell r="H781" t="str">
            <v>CASH AND BANK BALANCES</v>
          </cell>
          <cell r="I781" t="str">
            <v>BANK ACCOUNTS- TERM DEPOSITS</v>
          </cell>
        </row>
        <row r="782">
          <cell r="A782" t="str">
            <v>A801001</v>
          </cell>
          <cell r="B782" t="str">
            <v>Deferred Tax Assets</v>
          </cell>
          <cell r="C782" t="str">
            <v>ASSET</v>
          </cell>
          <cell r="D782" t="str">
            <v>BALANCE SHEET</v>
          </cell>
          <cell r="E782" t="str">
            <v xml:space="preserve"> </v>
          </cell>
          <cell r="F782" t="str">
            <v xml:space="preserve"> </v>
          </cell>
          <cell r="G782" t="str">
            <v>CURRENT ASSETS, LOANS AND ADVANCES</v>
          </cell>
          <cell r="H782" t="str">
            <v>DEFERRED TAX ASSETS</v>
          </cell>
          <cell r="I782" t="str">
            <v>DEFERRED TAX ASSETS</v>
          </cell>
        </row>
        <row r="783">
          <cell r="A783" t="str">
            <v>A801101</v>
          </cell>
          <cell r="B783" t="str">
            <v>Derivatives Assets</v>
          </cell>
          <cell r="C783" t="str">
            <v>ASSET</v>
          </cell>
          <cell r="D783" t="str">
            <v>BALANCE SHEET</v>
          </cell>
          <cell r="E783" t="str">
            <v xml:space="preserve"> </v>
          </cell>
          <cell r="F783" t="str">
            <v xml:space="preserve"> </v>
          </cell>
          <cell r="G783" t="str">
            <v>CURRENT ASSETS, LOANS AND ADVANCES</v>
          </cell>
          <cell r="H783" t="str">
            <v>DERIVATIVES ASSETS</v>
          </cell>
          <cell r="I783" t="str">
            <v>DERIVATIVES ASSETS</v>
          </cell>
        </row>
        <row r="784">
          <cell r="A784" t="str">
            <v>A901001</v>
          </cell>
          <cell r="B784" t="str">
            <v>Interest accrued- other than investments</v>
          </cell>
          <cell r="C784" t="str">
            <v>ASSET</v>
          </cell>
          <cell r="D784" t="str">
            <v>BALANCE SHEET</v>
          </cell>
          <cell r="E784" t="str">
            <v xml:space="preserve"> </v>
          </cell>
          <cell r="F784" t="str">
            <v xml:space="preserve"> </v>
          </cell>
          <cell r="G784" t="str">
            <v>CURRENT ASSETS, LOANS AND ADVANCES</v>
          </cell>
          <cell r="H784" t="str">
            <v>OTHER CURRENT ASSETS</v>
          </cell>
          <cell r="I784" t="str">
            <v>OTHER CURRENT ASSETS</v>
          </cell>
        </row>
        <row r="785">
          <cell r="A785" t="str">
            <v>A901002</v>
          </cell>
          <cell r="B785" t="str">
            <v>Interest Receivable</v>
          </cell>
          <cell r="C785" t="str">
            <v>ASSET</v>
          </cell>
          <cell r="D785" t="str">
            <v>BALANCE SHEET</v>
          </cell>
          <cell r="E785" t="str">
            <v xml:space="preserve"> </v>
          </cell>
          <cell r="F785" t="str">
            <v xml:space="preserve"> </v>
          </cell>
          <cell r="G785" t="str">
            <v>CURRENT ASSETS, LOANS AND ADVANCES</v>
          </cell>
          <cell r="H785" t="str">
            <v>OTHER CURRENT ASSETS</v>
          </cell>
          <cell r="I785" t="str">
            <v>OTHER CURRENT ASSETS</v>
          </cell>
        </row>
        <row r="786">
          <cell r="A786" t="str">
            <v>A901003</v>
          </cell>
          <cell r="B786" t="str">
            <v>Interest accrued-on investments</v>
          </cell>
          <cell r="C786" t="str">
            <v>ASSET</v>
          </cell>
          <cell r="D786" t="str">
            <v>BALANCE SHEET</v>
          </cell>
          <cell r="E786" t="str">
            <v xml:space="preserve"> </v>
          </cell>
          <cell r="F786" t="str">
            <v xml:space="preserve"> </v>
          </cell>
          <cell r="G786" t="str">
            <v>CURRENT ASSETS, LOANS AND ADVANCES</v>
          </cell>
          <cell r="H786" t="str">
            <v>OTHER CURRENT ASSETS</v>
          </cell>
          <cell r="I786" t="str">
            <v>OTHER CURRENT ASSETS</v>
          </cell>
        </row>
        <row r="787">
          <cell r="A787" t="str">
            <v>A901004</v>
          </cell>
          <cell r="B787" t="str">
            <v>Interest Accrued Not Due On Fd</v>
          </cell>
          <cell r="C787" t="str">
            <v>ASSET</v>
          </cell>
          <cell r="D787" t="str">
            <v>BALANCE SHEET</v>
          </cell>
          <cell r="E787" t="str">
            <v xml:space="preserve"> </v>
          </cell>
          <cell r="F787" t="str">
            <v xml:space="preserve"> </v>
          </cell>
          <cell r="G787" t="str">
            <v>CURRENT ASSETS, LOANS AND ADVANCES</v>
          </cell>
          <cell r="H787" t="str">
            <v>OTHER CURRENT ASSETS</v>
          </cell>
          <cell r="I787" t="str">
            <v>OTHER CURRENT ASSETS</v>
          </cell>
        </row>
        <row r="788">
          <cell r="A788" t="str">
            <v>A901005</v>
          </cell>
          <cell r="B788" t="str">
            <v>Interest Accrued But Not Due</v>
          </cell>
          <cell r="C788" t="str">
            <v>ASSET</v>
          </cell>
          <cell r="D788" t="str">
            <v>BALANCE SHEET</v>
          </cell>
          <cell r="E788" t="str">
            <v xml:space="preserve"> </v>
          </cell>
          <cell r="F788" t="str">
            <v xml:space="preserve"> </v>
          </cell>
          <cell r="G788" t="str">
            <v>CURRENT ASSETS, LOANS AND ADVANCES</v>
          </cell>
          <cell r="H788" t="str">
            <v>OTHER CURRENT ASSETS</v>
          </cell>
          <cell r="I788" t="str">
            <v>OTHER CURRENT ASSETS</v>
          </cell>
        </row>
        <row r="789">
          <cell r="A789" t="str">
            <v>A901101</v>
          </cell>
          <cell r="B789" t="str">
            <v>Compensation Receivable</v>
          </cell>
          <cell r="C789" t="str">
            <v>ASSET</v>
          </cell>
          <cell r="D789" t="str">
            <v>BALANCE SHEET</v>
          </cell>
          <cell r="E789" t="str">
            <v xml:space="preserve"> </v>
          </cell>
          <cell r="F789" t="str">
            <v xml:space="preserve"> </v>
          </cell>
          <cell r="G789" t="str">
            <v>CURRENT ASSETS, LOANS AND ADVANCES</v>
          </cell>
          <cell r="H789" t="str">
            <v>OTHER CURRENT ASSETS</v>
          </cell>
          <cell r="I789" t="str">
            <v>OTHER CURRENT ASSETS</v>
          </cell>
        </row>
        <row r="790">
          <cell r="A790" t="str">
            <v>A901102</v>
          </cell>
          <cell r="B790" t="str">
            <v>Claims Recoverables</v>
          </cell>
          <cell r="C790" t="str">
            <v>ASSET</v>
          </cell>
          <cell r="D790" t="str">
            <v>BALANCE SHEET</v>
          </cell>
          <cell r="E790" t="str">
            <v xml:space="preserve"> </v>
          </cell>
          <cell r="F790" t="str">
            <v xml:space="preserve"> </v>
          </cell>
          <cell r="G790" t="str">
            <v>CURRENT ASSETS, LOANS AND ADVANCES</v>
          </cell>
          <cell r="H790" t="str">
            <v>OTHER CURRENT ASSETS</v>
          </cell>
          <cell r="I790" t="str">
            <v>OTHER CURRENT ASSETS</v>
          </cell>
        </row>
        <row r="791">
          <cell r="A791" t="str">
            <v>A901103</v>
          </cell>
          <cell r="B791" t="str">
            <v>Insurance Chgs Recoverable</v>
          </cell>
          <cell r="C791" t="str">
            <v>ASSET</v>
          </cell>
          <cell r="D791" t="str">
            <v>BALANCE SHEET</v>
          </cell>
          <cell r="E791" t="str">
            <v xml:space="preserve"> </v>
          </cell>
          <cell r="F791" t="str">
            <v xml:space="preserve"> </v>
          </cell>
          <cell r="G791" t="str">
            <v>CURRENT ASSETS, LOANS AND ADVANCES</v>
          </cell>
          <cell r="H791" t="str">
            <v>OTHER CURRENT ASSETS</v>
          </cell>
          <cell r="I791" t="str">
            <v>OTHER CURRENT ASSETS</v>
          </cell>
        </row>
        <row r="792">
          <cell r="A792" t="str">
            <v>A901104</v>
          </cell>
          <cell r="B792" t="str">
            <v>INPUT EXCISE DUTY RECOVERABLE</v>
          </cell>
          <cell r="C792" t="str">
            <v>ASSET</v>
          </cell>
          <cell r="D792" t="str">
            <v>BALANCE SHEET</v>
          </cell>
          <cell r="G792" t="str">
            <v>CURRENT ASSETS, LOANS AND ADVANCES</v>
          </cell>
          <cell r="H792" t="str">
            <v>OTHER CURRENT ASSETS</v>
          </cell>
          <cell r="I792" t="str">
            <v>OTHER CURRENT ASSETS</v>
          </cell>
        </row>
        <row r="793">
          <cell r="A793" t="str">
            <v>A901105</v>
          </cell>
          <cell r="B793" t="str">
            <v>INPUT SERVICE TAX RECOVERABLE</v>
          </cell>
          <cell r="C793" t="str">
            <v>ASSET</v>
          </cell>
          <cell r="D793" t="str">
            <v>BALANCE SHEET</v>
          </cell>
          <cell r="G793" t="str">
            <v>CURRENT ASSETS, LOANS AND ADVANCES</v>
          </cell>
          <cell r="H793" t="str">
            <v>OTHER CURRENT ASSETS</v>
          </cell>
          <cell r="I793" t="str">
            <v>OTHER CURRENT ASSETS</v>
          </cell>
        </row>
        <row r="794">
          <cell r="A794" t="str">
            <v>A902001</v>
          </cell>
          <cell r="B794" t="str">
            <v>Int. on loan (Gp Co.)</v>
          </cell>
          <cell r="C794" t="str">
            <v>ASSET</v>
          </cell>
          <cell r="D794" t="str">
            <v>BALANCE SHEET</v>
          </cell>
          <cell r="E794" t="str">
            <v xml:space="preserve"> </v>
          </cell>
          <cell r="F794" t="str">
            <v xml:space="preserve"> </v>
          </cell>
          <cell r="G794" t="str">
            <v>CURRENT ASSETS, LOANS AND ADVANCES</v>
          </cell>
          <cell r="H794" t="str">
            <v>OTHER CURRENT ASSETS</v>
          </cell>
          <cell r="I794" t="str">
            <v>OTHER CURRENT ASSETS</v>
          </cell>
        </row>
        <row r="795">
          <cell r="A795" t="str">
            <v>A903001</v>
          </cell>
          <cell r="B795" t="str">
            <v>Preliminary Expenses</v>
          </cell>
          <cell r="C795" t="str">
            <v>ASSET</v>
          </cell>
          <cell r="D795" t="str">
            <v>BALANCE SHEET</v>
          </cell>
          <cell r="E795" t="str">
            <v xml:space="preserve"> </v>
          </cell>
          <cell r="F795" t="str">
            <v xml:space="preserve"> </v>
          </cell>
          <cell r="G795" t="str">
            <v>CURRENT ASSETS, LOANS AND ADVANCES</v>
          </cell>
          <cell r="H795" t="str">
            <v>OTHER CURRENT ASSETS</v>
          </cell>
          <cell r="I795" t="str">
            <v>OTHER CURRENT ASSETS</v>
          </cell>
        </row>
        <row r="796">
          <cell r="A796" t="str">
            <v>A903002</v>
          </cell>
          <cell r="B796" t="str">
            <v>Deferred Revenue Expenses</v>
          </cell>
          <cell r="C796" t="str">
            <v>ASSET</v>
          </cell>
          <cell r="D796" t="str">
            <v>BALANCE SHEET</v>
          </cell>
          <cell r="E796" t="str">
            <v xml:space="preserve"> </v>
          </cell>
          <cell r="F796" t="str">
            <v xml:space="preserve"> </v>
          </cell>
          <cell r="G796" t="str">
            <v>CURRENT ASSETS, LOANS AND ADVANCES</v>
          </cell>
          <cell r="H796" t="str">
            <v>OTHER CURRENT ASSETS</v>
          </cell>
          <cell r="I796" t="str">
            <v>OTHER CURRENT ASSETS</v>
          </cell>
        </row>
        <row r="797">
          <cell r="A797" t="str">
            <v>A903003</v>
          </cell>
          <cell r="B797" t="str">
            <v>Pre-Operative Expenses</v>
          </cell>
          <cell r="C797" t="str">
            <v>ASSET</v>
          </cell>
          <cell r="D797" t="str">
            <v>BALANCE SHEET</v>
          </cell>
          <cell r="E797" t="str">
            <v xml:space="preserve"> </v>
          </cell>
          <cell r="F797" t="str">
            <v xml:space="preserve"> </v>
          </cell>
          <cell r="G797" t="str">
            <v>CURRENT ASSETS, LOANS AND ADVANCES</v>
          </cell>
          <cell r="H797" t="str">
            <v>OTHER CURRENT ASSETS</v>
          </cell>
          <cell r="I797" t="str">
            <v>OTHER CURRENT ASSETS</v>
          </cell>
        </row>
        <row r="798">
          <cell r="A798" t="str">
            <v>A903004</v>
          </cell>
          <cell r="B798" t="str">
            <v>Capital Arrangement Fees</v>
          </cell>
          <cell r="C798" t="str">
            <v>ASSET</v>
          </cell>
          <cell r="D798" t="str">
            <v>BALANCE SHEET</v>
          </cell>
          <cell r="E798" t="str">
            <v xml:space="preserve"> </v>
          </cell>
          <cell r="F798" t="str">
            <v xml:space="preserve"> </v>
          </cell>
          <cell r="G798" t="str">
            <v>CURRENT ASSETS, LOANS AND ADVANCES</v>
          </cell>
          <cell r="H798" t="str">
            <v>OTHER CURRENT ASSETS</v>
          </cell>
          <cell r="I798" t="str">
            <v>OTHER CURRENT ASSETS</v>
          </cell>
        </row>
        <row r="799">
          <cell r="A799" t="str">
            <v>A904001</v>
          </cell>
          <cell r="B799" t="str">
            <v>Purchase of Dev Rights</v>
          </cell>
          <cell r="C799" t="str">
            <v>ASSET</v>
          </cell>
          <cell r="D799" t="str">
            <v>BALANCE SHEET</v>
          </cell>
          <cell r="E799" t="str">
            <v xml:space="preserve"> </v>
          </cell>
          <cell r="F799" t="str">
            <v xml:space="preserve"> </v>
          </cell>
          <cell r="G799" t="str">
            <v>CURRENT ASSETS, LOANS AND ADVANCES</v>
          </cell>
          <cell r="H799" t="str">
            <v>OTHER CURRENT ASSETS</v>
          </cell>
          <cell r="I799" t="str">
            <v>OTHER CURRENT ASSETS</v>
          </cell>
        </row>
        <row r="800">
          <cell r="A800" t="str">
            <v>L101000</v>
          </cell>
          <cell r="B800" t="str">
            <v>Shri Ganeshji Maharaj</v>
          </cell>
          <cell r="C800" t="str">
            <v>CAPITAL</v>
          </cell>
          <cell r="D800" t="str">
            <v>BALANCE SHEET</v>
          </cell>
          <cell r="E800" t="str">
            <v xml:space="preserve"> </v>
          </cell>
          <cell r="F800" t="str">
            <v xml:space="preserve"> </v>
          </cell>
          <cell r="G800" t="str">
            <v>SHAREHOLDERS FUNDS</v>
          </cell>
          <cell r="H800" t="str">
            <v>SHARE CAPITAL</v>
          </cell>
          <cell r="I800" t="str">
            <v>EQUITY SHARE CAPITAL</v>
          </cell>
        </row>
        <row r="801">
          <cell r="A801" t="str">
            <v>L101001</v>
          </cell>
          <cell r="B801" t="str">
            <v>Equity Sh. Capital</v>
          </cell>
          <cell r="C801" t="str">
            <v>CAPITAL</v>
          </cell>
          <cell r="D801" t="str">
            <v>BALANCE SHEET</v>
          </cell>
          <cell r="E801" t="str">
            <v xml:space="preserve"> </v>
          </cell>
          <cell r="F801" t="str">
            <v xml:space="preserve"> </v>
          </cell>
          <cell r="G801" t="str">
            <v>SHAREHOLDERS FUNDS</v>
          </cell>
          <cell r="H801" t="str">
            <v>SHARE CAPITAL</v>
          </cell>
          <cell r="I801" t="str">
            <v>EQUITY SHARE CAPITAL</v>
          </cell>
        </row>
        <row r="802">
          <cell r="A802" t="str">
            <v>L101002</v>
          </cell>
          <cell r="B802" t="str">
            <v>Equity Share Application Money</v>
          </cell>
          <cell r="C802" t="str">
            <v>CAPITAL</v>
          </cell>
          <cell r="D802" t="str">
            <v>BALANCE SHEET</v>
          </cell>
          <cell r="E802" t="str">
            <v xml:space="preserve"> </v>
          </cell>
          <cell r="F802" t="str">
            <v xml:space="preserve"> </v>
          </cell>
          <cell r="G802" t="str">
            <v>SHAREHOLDERS FUNDS</v>
          </cell>
          <cell r="H802" t="str">
            <v>SHARE CAPITAL</v>
          </cell>
          <cell r="I802" t="str">
            <v>EQUITY SHARE CAPITAL</v>
          </cell>
        </row>
        <row r="803">
          <cell r="A803" t="str">
            <v>L101003</v>
          </cell>
          <cell r="B803" t="str">
            <v>Equity Share Allotment Money</v>
          </cell>
          <cell r="C803" t="str">
            <v>CAPITAL</v>
          </cell>
          <cell r="D803" t="str">
            <v>BALANCE SHEET</v>
          </cell>
          <cell r="E803" t="str">
            <v xml:space="preserve"> </v>
          </cell>
          <cell r="F803" t="str">
            <v xml:space="preserve"> </v>
          </cell>
          <cell r="G803" t="str">
            <v>SHAREHOLDERS FUNDS</v>
          </cell>
          <cell r="H803" t="str">
            <v>SHARE CAPITAL</v>
          </cell>
          <cell r="I803" t="str">
            <v>EQUITY SHARE CAPITAL</v>
          </cell>
        </row>
        <row r="804">
          <cell r="A804" t="str">
            <v>L101004</v>
          </cell>
          <cell r="B804" t="str">
            <v>Equity Share Call Money</v>
          </cell>
          <cell r="C804" t="str">
            <v>CAPITAL</v>
          </cell>
          <cell r="D804" t="str">
            <v>BALANCE SHEET</v>
          </cell>
          <cell r="E804" t="str">
            <v xml:space="preserve"> </v>
          </cell>
          <cell r="F804" t="str">
            <v xml:space="preserve"> </v>
          </cell>
          <cell r="G804" t="str">
            <v>SHAREHOLDERS FUNDS</v>
          </cell>
          <cell r="H804" t="str">
            <v>SHARE CAPITAL</v>
          </cell>
          <cell r="I804" t="str">
            <v>EQUITY SHARE CAPITAL</v>
          </cell>
        </row>
        <row r="805">
          <cell r="A805" t="str">
            <v>L101005</v>
          </cell>
          <cell r="B805" t="str">
            <v>Equity Calls In Advance A/C</v>
          </cell>
          <cell r="C805" t="str">
            <v>CAPITAL</v>
          </cell>
          <cell r="D805" t="str">
            <v>BALANCE SHEET</v>
          </cell>
          <cell r="E805" t="str">
            <v xml:space="preserve"> </v>
          </cell>
          <cell r="F805" t="str">
            <v xml:space="preserve"> </v>
          </cell>
          <cell r="G805" t="str">
            <v>SHAREHOLDERS FUNDS</v>
          </cell>
          <cell r="H805" t="str">
            <v>SHARE CAPITAL</v>
          </cell>
          <cell r="I805" t="str">
            <v>EQUITY SHARE CAPITAL</v>
          </cell>
        </row>
        <row r="806">
          <cell r="A806" t="str">
            <v>L101006</v>
          </cell>
          <cell r="B806" t="str">
            <v>APPL. MONEY FOR PUR.OF EQ.SHA.</v>
          </cell>
          <cell r="C806" t="str">
            <v>LIABILITIES</v>
          </cell>
          <cell r="D806" t="str">
            <v>BALANCE SHEET</v>
          </cell>
          <cell r="E806" t="str">
            <v xml:space="preserve"> </v>
          </cell>
          <cell r="G806" t="str">
            <v>SHAREHOLDERS FUNDS</v>
          </cell>
          <cell r="H806" t="str">
            <v>SHARE CAPITAL</v>
          </cell>
          <cell r="I806" t="str">
            <v>EQUITY SHARE CAPITAL</v>
          </cell>
        </row>
        <row r="807">
          <cell r="A807" t="str">
            <v>L102001</v>
          </cell>
          <cell r="B807" t="str">
            <v>Preference Sh. Capital</v>
          </cell>
          <cell r="C807" t="str">
            <v>CAPITAL</v>
          </cell>
          <cell r="D807" t="str">
            <v>BALANCE SHEET</v>
          </cell>
          <cell r="E807" t="str">
            <v xml:space="preserve"> </v>
          </cell>
          <cell r="F807" t="str">
            <v xml:space="preserve"> </v>
          </cell>
          <cell r="G807" t="str">
            <v>SHAREHOLDERS FUNDS</v>
          </cell>
          <cell r="H807" t="str">
            <v>SHARE CAPITAL</v>
          </cell>
          <cell r="I807" t="str">
            <v>PREFERENCE SHARE CAPITAL</v>
          </cell>
        </row>
        <row r="808">
          <cell r="A808" t="str">
            <v>L102002</v>
          </cell>
          <cell r="B808" t="str">
            <v>Preference Share Application Money</v>
          </cell>
          <cell r="C808" t="str">
            <v>CAPITAL</v>
          </cell>
          <cell r="D808" t="str">
            <v>BALANCE SHEET</v>
          </cell>
          <cell r="E808" t="str">
            <v xml:space="preserve"> </v>
          </cell>
          <cell r="F808" t="str">
            <v xml:space="preserve"> </v>
          </cell>
          <cell r="G808" t="str">
            <v>SHAREHOLDERS FUNDS</v>
          </cell>
          <cell r="H808" t="str">
            <v>SHARE CAPITAL</v>
          </cell>
          <cell r="I808" t="str">
            <v>PREFERENCE SHARE CAPITAL</v>
          </cell>
        </row>
        <row r="809">
          <cell r="A809" t="str">
            <v>L103001-000</v>
          </cell>
          <cell r="B809" t="str">
            <v>Partner's Capital Account</v>
          </cell>
          <cell r="C809" t="str">
            <v>CAPITAL</v>
          </cell>
          <cell r="D809" t="str">
            <v>BALANCE SHEET</v>
          </cell>
          <cell r="E809" t="str">
            <v xml:space="preserve"> </v>
          </cell>
          <cell r="F809" t="str">
            <v xml:space="preserve"> </v>
          </cell>
          <cell r="G809" t="str">
            <v>SHAREHOLDERS FUNDS</v>
          </cell>
          <cell r="H809" t="str">
            <v>PARTNERS CAPITAL</v>
          </cell>
          <cell r="I809" t="str">
            <v>PARTNERS CAPITAL</v>
          </cell>
        </row>
        <row r="810">
          <cell r="A810" t="str">
            <v>L103001-101</v>
          </cell>
          <cell r="B810" t="str">
            <v>Partner's Capital Account-DLF Limited</v>
          </cell>
          <cell r="C810" t="str">
            <v>CAPITAL</v>
          </cell>
          <cell r="D810" t="str">
            <v>BALANCE SHEET</v>
          </cell>
          <cell r="E810" t="str">
            <v xml:space="preserve"> </v>
          </cell>
          <cell r="F810" t="str">
            <v xml:space="preserve"> </v>
          </cell>
          <cell r="G810" t="str">
            <v>SHAREHOLDERS FUNDS</v>
          </cell>
          <cell r="H810" t="str">
            <v>PARTNERS CAPITAL</v>
          </cell>
          <cell r="I810" t="str">
            <v>PARTNERS CAPITAL</v>
          </cell>
        </row>
        <row r="811">
          <cell r="A811" t="str">
            <v>L103001-211</v>
          </cell>
          <cell r="B811" t="str">
            <v>Partner's Capital A/c-DLF Hsng &amp; Cnstr L</v>
          </cell>
          <cell r="C811" t="str">
            <v>CAPITAL</v>
          </cell>
          <cell r="D811" t="str">
            <v>BALANCE SHEET</v>
          </cell>
          <cell r="E811" t="str">
            <v xml:space="preserve"> </v>
          </cell>
          <cell r="F811" t="str">
            <v xml:space="preserve"> </v>
          </cell>
          <cell r="G811" t="str">
            <v>SHAREHOLDERS FUNDS</v>
          </cell>
          <cell r="H811" t="str">
            <v>PARTNERS CAPITAL</v>
          </cell>
          <cell r="I811" t="str">
            <v>PARTNERS CAPITAL</v>
          </cell>
        </row>
        <row r="812">
          <cell r="A812" t="str">
            <v>L103001-247</v>
          </cell>
          <cell r="B812" t="str">
            <v>Partner's Capital Account-Kiritman</v>
          </cell>
          <cell r="C812" t="str">
            <v>CAPITAL</v>
          </cell>
          <cell r="D812" t="str">
            <v>BALANCE SHEET</v>
          </cell>
          <cell r="E812" t="str">
            <v xml:space="preserve"> </v>
          </cell>
          <cell r="F812" t="str">
            <v xml:space="preserve"> </v>
          </cell>
          <cell r="G812" t="str">
            <v>SHAREHOLDERS FUNDS</v>
          </cell>
          <cell r="H812" t="str">
            <v>PARTNERS CAPITAL</v>
          </cell>
          <cell r="I812" t="str">
            <v>PARTNERS CAPITAL</v>
          </cell>
        </row>
        <row r="813">
          <cell r="A813" t="str">
            <v>L103001-278</v>
          </cell>
          <cell r="B813" t="str">
            <v>Partner's Capital Account-DLF Home Dev</v>
          </cell>
          <cell r="C813" t="str">
            <v>CAPITAL</v>
          </cell>
          <cell r="D813" t="str">
            <v>BALANCE SHEET</v>
          </cell>
          <cell r="E813" t="str">
            <v xml:space="preserve"> </v>
          </cell>
          <cell r="F813" t="str">
            <v xml:space="preserve"> </v>
          </cell>
          <cell r="G813" t="str">
            <v>SHAREHOLDERS FUNDS</v>
          </cell>
          <cell r="H813" t="str">
            <v>PARTNERS CAPITAL</v>
          </cell>
          <cell r="I813" t="str">
            <v>PARTNERS CAPITAL</v>
          </cell>
        </row>
        <row r="814">
          <cell r="A814" t="str">
            <v>L103001-279</v>
          </cell>
          <cell r="B814" t="str">
            <v>Partner's Capital Account- DCDL</v>
          </cell>
          <cell r="C814" t="str">
            <v>CAPITAL</v>
          </cell>
          <cell r="D814" t="str">
            <v>BALANCE SHEET</v>
          </cell>
          <cell r="E814" t="str">
            <v xml:space="preserve"> </v>
          </cell>
          <cell r="F814" t="str">
            <v xml:space="preserve"> </v>
          </cell>
          <cell r="G814" t="str">
            <v>SHAREHOLDERS FUNDS</v>
          </cell>
          <cell r="H814" t="str">
            <v>PARTNERS CAPITAL</v>
          </cell>
          <cell r="I814" t="str">
            <v>PARTNERS CAPITAL</v>
          </cell>
        </row>
        <row r="815">
          <cell r="A815" t="str">
            <v>L103001-281</v>
          </cell>
          <cell r="B815" t="str">
            <v>Partner's Capital Account-Pee Tee Prop M</v>
          </cell>
          <cell r="C815" t="str">
            <v>CAPITAL</v>
          </cell>
          <cell r="D815" t="str">
            <v>BALANCE SHEET</v>
          </cell>
          <cell r="E815" t="str">
            <v xml:space="preserve"> </v>
          </cell>
          <cell r="F815" t="str">
            <v xml:space="preserve"> </v>
          </cell>
          <cell r="G815" t="str">
            <v>SHAREHOLDERS FUNDS</v>
          </cell>
          <cell r="H815" t="str">
            <v>PARTNERS CAPITAL</v>
          </cell>
          <cell r="I815" t="str">
            <v>PARTNERS CAPITAL</v>
          </cell>
        </row>
        <row r="816">
          <cell r="A816" t="str">
            <v>L103001-282</v>
          </cell>
          <cell r="B816" t="str">
            <v>Partner's Capital Account-Silver Oaks Pr</v>
          </cell>
          <cell r="C816" t="str">
            <v>CAPITAL</v>
          </cell>
          <cell r="D816" t="str">
            <v>BALANCE SHEET</v>
          </cell>
          <cell r="E816" t="str">
            <v xml:space="preserve"> </v>
          </cell>
          <cell r="F816" t="str">
            <v xml:space="preserve"> </v>
          </cell>
          <cell r="G816" t="str">
            <v>SHAREHOLDERS FUNDS</v>
          </cell>
          <cell r="H816" t="str">
            <v>PARTNERS CAPITAL</v>
          </cell>
          <cell r="I816" t="str">
            <v>PARTNERS CAPITAL</v>
          </cell>
        </row>
        <row r="817">
          <cell r="A817" t="str">
            <v>L103001-381</v>
          </cell>
          <cell r="B817" t="str">
            <v>Partner's Capital Account-DLF Cyber Cit</v>
          </cell>
          <cell r="C817" t="str">
            <v>CAPITAL</v>
          </cell>
          <cell r="D817" t="str">
            <v>BALANCE SHEET</v>
          </cell>
          <cell r="E817" t="str">
            <v xml:space="preserve"> </v>
          </cell>
          <cell r="F817" t="str">
            <v xml:space="preserve"> </v>
          </cell>
          <cell r="G817" t="str">
            <v>SHAREHOLDERS FUNDS</v>
          </cell>
          <cell r="H817" t="str">
            <v>PARTNERS CAPITAL</v>
          </cell>
          <cell r="I817" t="str">
            <v>PARTNERS CAPITAL</v>
          </cell>
        </row>
        <row r="818">
          <cell r="A818" t="str">
            <v>L103001-536</v>
          </cell>
          <cell r="B818" t="str">
            <v>Partner's Capital Account-Heimo</v>
          </cell>
          <cell r="C818" t="str">
            <v>CAPITAL</v>
          </cell>
          <cell r="D818" t="str">
            <v>BALANCE SHEET</v>
          </cell>
          <cell r="E818" t="str">
            <v xml:space="preserve"> </v>
          </cell>
          <cell r="F818" t="str">
            <v xml:space="preserve"> </v>
          </cell>
          <cell r="G818" t="str">
            <v>SHAREHOLDERS FUNDS</v>
          </cell>
          <cell r="H818" t="str">
            <v>PARTNERS CAPITAL</v>
          </cell>
          <cell r="I818" t="str">
            <v>PARTNERS CAPITAL</v>
          </cell>
        </row>
        <row r="819">
          <cell r="A819" t="str">
            <v>L103001-537</v>
          </cell>
          <cell r="B819" t="str">
            <v>Partner's Capital Account-Khem</v>
          </cell>
          <cell r="C819" t="str">
            <v>CAPITAL</v>
          </cell>
          <cell r="D819" t="str">
            <v>BALANCE SHEET</v>
          </cell>
          <cell r="E819" t="str">
            <v xml:space="preserve"> </v>
          </cell>
          <cell r="F819" t="str">
            <v xml:space="preserve"> </v>
          </cell>
          <cell r="G819" t="str">
            <v>SHAREHOLDERS FUNDS</v>
          </cell>
          <cell r="H819" t="str">
            <v>PARTNERS CAPITAL</v>
          </cell>
          <cell r="I819" t="str">
            <v>PARTNERS CAPITAL</v>
          </cell>
        </row>
        <row r="820">
          <cell r="A820" t="str">
            <v>L201001</v>
          </cell>
          <cell r="B820" t="str">
            <v>Capital Reserve</v>
          </cell>
          <cell r="C820" t="str">
            <v>CAPITAL</v>
          </cell>
          <cell r="D820" t="str">
            <v>BALANCE SHEET</v>
          </cell>
          <cell r="E820" t="str">
            <v xml:space="preserve"> </v>
          </cell>
          <cell r="F820" t="str">
            <v xml:space="preserve"> </v>
          </cell>
          <cell r="G820" t="str">
            <v>SHAREHOLDERS FUNDS</v>
          </cell>
          <cell r="H820" t="str">
            <v>RESERVES AND SURPLUS</v>
          </cell>
          <cell r="I820" t="str">
            <v>RESERVE- CAPITAL RESERVE</v>
          </cell>
        </row>
        <row r="821">
          <cell r="A821" t="str">
            <v>L202001</v>
          </cell>
          <cell r="B821" t="str">
            <v>Capital Redemption Reserve</v>
          </cell>
          <cell r="C821" t="str">
            <v>CAPITAL</v>
          </cell>
          <cell r="D821" t="str">
            <v>BALANCE SHEET</v>
          </cell>
          <cell r="E821" t="str">
            <v xml:space="preserve"> </v>
          </cell>
          <cell r="F821" t="str">
            <v xml:space="preserve"> </v>
          </cell>
          <cell r="G821" t="str">
            <v>SHAREHOLDERS FUNDS</v>
          </cell>
          <cell r="H821" t="str">
            <v>RESERVES AND SURPLUS</v>
          </cell>
          <cell r="I821" t="str">
            <v>RESERVE-CAPITAL REDEMPTION RESERVE</v>
          </cell>
        </row>
        <row r="822">
          <cell r="A822" t="str">
            <v>L203001</v>
          </cell>
          <cell r="B822" t="str">
            <v>Contingency Reserve</v>
          </cell>
          <cell r="C822" t="str">
            <v>CAPITAL</v>
          </cell>
          <cell r="D822" t="str">
            <v>BALANCE SHEET</v>
          </cell>
          <cell r="E822" t="str">
            <v xml:space="preserve"> </v>
          </cell>
          <cell r="F822" t="str">
            <v xml:space="preserve"> </v>
          </cell>
          <cell r="G822" t="str">
            <v>SHAREHOLDERS FUNDS</v>
          </cell>
          <cell r="H822" t="str">
            <v>RESERVES AND SURPLUS</v>
          </cell>
          <cell r="I822" t="str">
            <v>RESERVE- CONTINGENCY RESERVE</v>
          </cell>
        </row>
        <row r="823">
          <cell r="A823" t="str">
            <v>L204001</v>
          </cell>
          <cell r="B823" t="str">
            <v>Share Premium</v>
          </cell>
          <cell r="C823" t="str">
            <v>CAPITAL</v>
          </cell>
          <cell r="D823" t="str">
            <v>BALANCE SHEET</v>
          </cell>
          <cell r="E823" t="str">
            <v xml:space="preserve"> </v>
          </cell>
          <cell r="F823" t="str">
            <v xml:space="preserve"> </v>
          </cell>
          <cell r="G823" t="str">
            <v>SHAREHOLDERS FUNDS</v>
          </cell>
          <cell r="H823" t="str">
            <v>RESERVES AND SURPLUS</v>
          </cell>
          <cell r="I823" t="str">
            <v>RESERVE- SHARE PREMIUM</v>
          </cell>
        </row>
        <row r="824">
          <cell r="A824" t="str">
            <v>L205001</v>
          </cell>
          <cell r="B824" t="str">
            <v>General Reserve</v>
          </cell>
          <cell r="C824" t="str">
            <v>CAPITAL</v>
          </cell>
          <cell r="D824" t="str">
            <v>BALANCE SHEET</v>
          </cell>
          <cell r="E824" t="str">
            <v xml:space="preserve"> </v>
          </cell>
          <cell r="F824" t="str">
            <v xml:space="preserve"> </v>
          </cell>
          <cell r="G824" t="str">
            <v>SHAREHOLDERS FUNDS</v>
          </cell>
          <cell r="H824" t="str">
            <v>RESERVES AND SURPLUS</v>
          </cell>
          <cell r="I824" t="str">
            <v>RESERVE- GENERAL RESERVE</v>
          </cell>
        </row>
        <row r="825">
          <cell r="A825" t="str">
            <v>L206001</v>
          </cell>
          <cell r="B825" t="str">
            <v>Revaluation Reserve</v>
          </cell>
          <cell r="C825" t="str">
            <v>CAPITAL</v>
          </cell>
          <cell r="D825" t="str">
            <v>BALANCE SHEET</v>
          </cell>
          <cell r="E825" t="str">
            <v xml:space="preserve"> </v>
          </cell>
          <cell r="F825" t="str">
            <v xml:space="preserve"> </v>
          </cell>
          <cell r="G825" t="str">
            <v>SHAREHOLDERS FUNDS</v>
          </cell>
          <cell r="H825" t="str">
            <v>RESERVES AND SURPLUS</v>
          </cell>
          <cell r="I825" t="str">
            <v>RESERVE- REVALUATION RESERVE</v>
          </cell>
        </row>
        <row r="826">
          <cell r="A826" t="str">
            <v>L207001</v>
          </cell>
          <cell r="B826" t="str">
            <v>Investment Allowance Reserve</v>
          </cell>
          <cell r="C826" t="str">
            <v>CAPITAL</v>
          </cell>
          <cell r="D826" t="str">
            <v>BALANCE SHEET</v>
          </cell>
          <cell r="E826" t="str">
            <v xml:space="preserve"> </v>
          </cell>
          <cell r="F826" t="str">
            <v xml:space="preserve"> </v>
          </cell>
          <cell r="G826" t="str">
            <v>SHAREHOLDERS FUNDS</v>
          </cell>
          <cell r="H826" t="str">
            <v>RESERVES AND SURPLUS</v>
          </cell>
          <cell r="I826" t="str">
            <v>RESERVE- INVESTMENT ALLOWANCE</v>
          </cell>
        </row>
        <row r="827">
          <cell r="A827" t="str">
            <v>L208001</v>
          </cell>
          <cell r="B827" t="str">
            <v>Amalgamation Reserve</v>
          </cell>
          <cell r="C827" t="str">
            <v>CAPITAL</v>
          </cell>
          <cell r="D827" t="str">
            <v>BALANCE SHEET</v>
          </cell>
          <cell r="E827" t="str">
            <v xml:space="preserve"> </v>
          </cell>
          <cell r="F827" t="str">
            <v xml:space="preserve"> </v>
          </cell>
          <cell r="G827" t="str">
            <v>SHAREHOLDERS FUNDS</v>
          </cell>
          <cell r="H827" t="str">
            <v>RESERVES AND SURPLUS</v>
          </cell>
          <cell r="I827" t="str">
            <v>RESERVE- GENERAL RESERVE</v>
          </cell>
        </row>
        <row r="828">
          <cell r="A828" t="str">
            <v>L220001</v>
          </cell>
          <cell r="B828" t="str">
            <v>Profit &amp; Loss A/C</v>
          </cell>
          <cell r="C828" t="str">
            <v>CAPITAL</v>
          </cell>
          <cell r="D828" t="str">
            <v>BALANCE SHEET</v>
          </cell>
          <cell r="E828" t="str">
            <v xml:space="preserve"> </v>
          </cell>
          <cell r="F828" t="str">
            <v xml:space="preserve"> </v>
          </cell>
          <cell r="G828" t="str">
            <v>SHAREHOLDERS FUNDS</v>
          </cell>
          <cell r="H828" t="str">
            <v>RESERVES AND SURPLUS</v>
          </cell>
          <cell r="I828" t="str">
            <v>SURPLUS-PROFIT AND LOSS ACCOUNT</v>
          </cell>
        </row>
        <row r="829">
          <cell r="A829" t="str">
            <v>L230001-101</v>
          </cell>
          <cell r="B829" t="str">
            <v>Partner's Current A/c-DLF Ltd</v>
          </cell>
          <cell r="C829" t="str">
            <v>CAPITAL</v>
          </cell>
          <cell r="D829" t="str">
            <v>BALANCE SHEET</v>
          </cell>
          <cell r="E829" t="str">
            <v xml:space="preserve"> </v>
          </cell>
          <cell r="F829" t="str">
            <v xml:space="preserve"> </v>
          </cell>
          <cell r="G829" t="str">
            <v>SHAREHOLDERS FUNDS</v>
          </cell>
          <cell r="H829" t="str">
            <v>RESERVES AND SURPLUS</v>
          </cell>
          <cell r="I829" t="str">
            <v>SURPLUS-PROFIT AND LOSS ACCOUNT</v>
          </cell>
        </row>
        <row r="830">
          <cell r="A830" t="str">
            <v>L230001-211</v>
          </cell>
          <cell r="B830" t="str">
            <v>Partner's Current A/c-DLF Hsng &amp; Cnstr</v>
          </cell>
          <cell r="C830" t="str">
            <v>CAPITAL</v>
          </cell>
          <cell r="D830" t="str">
            <v>BALANCE SHEET</v>
          </cell>
          <cell r="E830" t="str">
            <v xml:space="preserve"> </v>
          </cell>
          <cell r="F830" t="str">
            <v xml:space="preserve"> </v>
          </cell>
          <cell r="G830" t="str">
            <v>SHAREHOLDERS FUNDS</v>
          </cell>
          <cell r="H830" t="str">
            <v>RESERVES AND SURPLUS</v>
          </cell>
          <cell r="I830" t="str">
            <v>SURPLUS-PROFIT AND LOSS ACCOUNT</v>
          </cell>
        </row>
        <row r="831">
          <cell r="A831" t="str">
            <v>L301000</v>
          </cell>
          <cell r="B831" t="str">
            <v>Retained Earnings</v>
          </cell>
          <cell r="C831" t="str">
            <v>CAPITAL</v>
          </cell>
          <cell r="D831" t="str">
            <v>RETAINED EARNINGS</v>
          </cell>
          <cell r="E831" t="str">
            <v xml:space="preserve"> </v>
          </cell>
          <cell r="F831" t="str">
            <v>RETAINED EARNINGS</v>
          </cell>
          <cell r="G831" t="str">
            <v>SHAREHOLDERS FUNDS</v>
          </cell>
          <cell r="H831" t="str">
            <v>RESERVES AND SURPLUS</v>
          </cell>
          <cell r="I831" t="str">
            <v>RESERVE- GENERAL RESERVE</v>
          </cell>
        </row>
        <row r="832">
          <cell r="A832" t="str">
            <v>L301001</v>
          </cell>
          <cell r="B832" t="str">
            <v>Secured Loan (Bank)- ICICI Loan</v>
          </cell>
          <cell r="C832" t="str">
            <v>LIABILITIES</v>
          </cell>
          <cell r="D832" t="str">
            <v>BALANCE SHEET</v>
          </cell>
          <cell r="E832" t="str">
            <v xml:space="preserve"> </v>
          </cell>
          <cell r="F832" t="str">
            <v xml:space="preserve"> </v>
          </cell>
          <cell r="G832" t="str">
            <v>LOAN FUNDS</v>
          </cell>
          <cell r="H832" t="str">
            <v>SECURED LOANS</v>
          </cell>
          <cell r="I832" t="str">
            <v>FROM BANKS/FI-TERM LOANS</v>
          </cell>
        </row>
        <row r="833">
          <cell r="A833" t="str">
            <v>L301002</v>
          </cell>
          <cell r="B833" t="str">
            <v>Secured Loan (Bank)- HSBC(ECB)</v>
          </cell>
          <cell r="C833" t="str">
            <v>LIABILITIES</v>
          </cell>
          <cell r="D833" t="str">
            <v>BALANCE SHEET</v>
          </cell>
          <cell r="E833" t="str">
            <v xml:space="preserve"> </v>
          </cell>
          <cell r="F833" t="str">
            <v xml:space="preserve"> </v>
          </cell>
          <cell r="G833" t="str">
            <v>LOAN FUNDS</v>
          </cell>
          <cell r="H833" t="str">
            <v>SECURED LOANS</v>
          </cell>
          <cell r="I833" t="str">
            <v>FROM BANKS/FI-TERM LOANS</v>
          </cell>
        </row>
        <row r="834">
          <cell r="A834" t="str">
            <v>L301003</v>
          </cell>
          <cell r="B834" t="str">
            <v>Secured Loan (Bank)- DBS</v>
          </cell>
          <cell r="C834" t="str">
            <v>LIABILITIES</v>
          </cell>
          <cell r="D834" t="str">
            <v>BALANCE SHEET</v>
          </cell>
          <cell r="E834" t="str">
            <v xml:space="preserve"> </v>
          </cell>
          <cell r="F834" t="str">
            <v xml:space="preserve"> </v>
          </cell>
          <cell r="G834" t="str">
            <v>LOAN FUNDS</v>
          </cell>
          <cell r="H834" t="str">
            <v>SECURED LOANS</v>
          </cell>
          <cell r="I834" t="str">
            <v>FROM BANKS/FI-TERM LOANS</v>
          </cell>
        </row>
        <row r="835">
          <cell r="A835" t="str">
            <v>L301004</v>
          </cell>
          <cell r="B835" t="str">
            <v>Secured Loan (Bank)- Bank Of Maharashtra</v>
          </cell>
          <cell r="C835" t="str">
            <v>LIABILITIES</v>
          </cell>
          <cell r="D835" t="str">
            <v>BALANCE SHEET</v>
          </cell>
          <cell r="E835" t="str">
            <v xml:space="preserve"> </v>
          </cell>
          <cell r="F835" t="str">
            <v xml:space="preserve"> </v>
          </cell>
          <cell r="G835" t="str">
            <v>LOAN FUNDS</v>
          </cell>
          <cell r="H835" t="str">
            <v>SECURED LOANS</v>
          </cell>
          <cell r="I835" t="str">
            <v>FROM BANKS/FI-TERM LOANS</v>
          </cell>
        </row>
        <row r="836">
          <cell r="A836" t="str">
            <v>L301005</v>
          </cell>
          <cell r="B836" t="str">
            <v>Secured Loan (Bank)- IDBI</v>
          </cell>
          <cell r="C836" t="str">
            <v>LIABILITIES</v>
          </cell>
          <cell r="D836" t="str">
            <v>BALANCE SHEET</v>
          </cell>
          <cell r="E836" t="str">
            <v xml:space="preserve"> </v>
          </cell>
          <cell r="F836" t="str">
            <v xml:space="preserve"> </v>
          </cell>
          <cell r="G836" t="str">
            <v>LOAN FUNDS</v>
          </cell>
          <cell r="H836" t="str">
            <v>SECURED LOANS</v>
          </cell>
          <cell r="I836" t="str">
            <v>FROM BANKS/FI-TERM LOANS</v>
          </cell>
        </row>
        <row r="837">
          <cell r="A837" t="str">
            <v>L301006</v>
          </cell>
          <cell r="B837" t="str">
            <v>Secured Loan (Bank)- UBI</v>
          </cell>
          <cell r="C837" t="str">
            <v>LIABILITIES</v>
          </cell>
          <cell r="D837" t="str">
            <v>BALANCE SHEET</v>
          </cell>
          <cell r="E837" t="str">
            <v xml:space="preserve"> </v>
          </cell>
          <cell r="F837" t="str">
            <v xml:space="preserve"> </v>
          </cell>
          <cell r="G837" t="str">
            <v>LOAN FUNDS</v>
          </cell>
          <cell r="H837" t="str">
            <v>SECURED LOANS</v>
          </cell>
          <cell r="I837" t="str">
            <v>FROM BANKS/FI-TERM LOANS</v>
          </cell>
        </row>
        <row r="838">
          <cell r="A838" t="str">
            <v>L301007</v>
          </cell>
          <cell r="B838" t="str">
            <v>Secured Loan (Bank)- Bank Of Baroda</v>
          </cell>
          <cell r="C838" t="str">
            <v>LIABILITIES</v>
          </cell>
          <cell r="D838" t="str">
            <v>BALANCE SHEET</v>
          </cell>
          <cell r="E838" t="str">
            <v xml:space="preserve"> </v>
          </cell>
          <cell r="F838" t="str">
            <v xml:space="preserve"> </v>
          </cell>
          <cell r="G838" t="str">
            <v>LOAN FUNDS</v>
          </cell>
          <cell r="H838" t="str">
            <v>SECURED LOANS</v>
          </cell>
          <cell r="I838" t="str">
            <v>FROM BANKS/FI-TERM LOANS</v>
          </cell>
        </row>
        <row r="839">
          <cell r="A839" t="str">
            <v>L301008</v>
          </cell>
          <cell r="B839" t="str">
            <v>Secured Loan (Bank)- HKB-51-303170-003</v>
          </cell>
          <cell r="C839" t="str">
            <v>LIABILITIES</v>
          </cell>
          <cell r="D839" t="str">
            <v>BALANCE SHEET</v>
          </cell>
          <cell r="E839" t="str">
            <v xml:space="preserve"> </v>
          </cell>
          <cell r="F839" t="str">
            <v xml:space="preserve"> </v>
          </cell>
          <cell r="G839" t="str">
            <v>LOAN FUNDS</v>
          </cell>
          <cell r="H839" t="str">
            <v>SECURED LOANS</v>
          </cell>
          <cell r="I839" t="str">
            <v>FROM BANKS/FI-TERM LOANS</v>
          </cell>
        </row>
        <row r="840">
          <cell r="A840" t="str">
            <v>L301009</v>
          </cell>
          <cell r="B840" t="str">
            <v>Secured Loan (Bank)- HDFC</v>
          </cell>
          <cell r="C840" t="str">
            <v>LIABILITIES</v>
          </cell>
          <cell r="D840" t="str">
            <v>BALANCE SHEET</v>
          </cell>
          <cell r="E840" t="str">
            <v xml:space="preserve"> </v>
          </cell>
          <cell r="F840" t="str">
            <v xml:space="preserve"> </v>
          </cell>
          <cell r="G840" t="str">
            <v>LOAN FUNDS</v>
          </cell>
          <cell r="H840" t="str">
            <v>SECURED LOANS</v>
          </cell>
          <cell r="I840" t="str">
            <v>FROM BANKS/FI-TERM LOANS</v>
          </cell>
        </row>
        <row r="841">
          <cell r="A841" t="str">
            <v>L301010</v>
          </cell>
          <cell r="B841" t="str">
            <v>Secured Loan (Bank)- Kotak Mahindra</v>
          </cell>
          <cell r="C841" t="str">
            <v>LIABILITIES</v>
          </cell>
          <cell r="D841" t="str">
            <v>BALANCE SHEET</v>
          </cell>
          <cell r="E841" t="str">
            <v xml:space="preserve"> </v>
          </cell>
          <cell r="F841" t="str">
            <v xml:space="preserve"> </v>
          </cell>
          <cell r="G841" t="str">
            <v>LOAN FUNDS</v>
          </cell>
          <cell r="H841" t="str">
            <v>SECURED LOANS</v>
          </cell>
          <cell r="I841" t="str">
            <v>FROM BANKS/FI-TERM LOANS</v>
          </cell>
        </row>
        <row r="842">
          <cell r="A842" t="str">
            <v>L301011</v>
          </cell>
          <cell r="B842" t="str">
            <v>Secured Loan (Bank)- Syndicate Bank</v>
          </cell>
          <cell r="C842" t="str">
            <v>LIABILITIES</v>
          </cell>
          <cell r="D842" t="str">
            <v>BALANCE SHEET</v>
          </cell>
          <cell r="E842" t="str">
            <v xml:space="preserve"> </v>
          </cell>
          <cell r="F842" t="str">
            <v xml:space="preserve"> </v>
          </cell>
          <cell r="G842" t="str">
            <v>LOAN FUNDS</v>
          </cell>
          <cell r="H842" t="str">
            <v>SECURED LOANS</v>
          </cell>
          <cell r="I842" t="str">
            <v>FROM BANKS/FI-TERM LOANS</v>
          </cell>
        </row>
        <row r="843">
          <cell r="A843" t="str">
            <v>L301012</v>
          </cell>
          <cell r="B843" t="str">
            <v>Secured Loan (Bank)- SCB</v>
          </cell>
          <cell r="C843" t="str">
            <v>LIABILITIES</v>
          </cell>
          <cell r="D843" t="str">
            <v>BALANCE SHEET</v>
          </cell>
          <cell r="E843" t="str">
            <v xml:space="preserve"> </v>
          </cell>
          <cell r="F843" t="str">
            <v xml:space="preserve"> </v>
          </cell>
          <cell r="G843" t="str">
            <v>LOAN FUNDS</v>
          </cell>
          <cell r="H843" t="str">
            <v>SECURED LOANS</v>
          </cell>
          <cell r="I843" t="str">
            <v>FROM BANKS/FI-TERM LOANS</v>
          </cell>
        </row>
        <row r="844">
          <cell r="A844" t="str">
            <v>L301013</v>
          </cell>
          <cell r="B844" t="str">
            <v>Secured Loan (Bank)- Corporation Bank</v>
          </cell>
          <cell r="C844" t="str">
            <v>LIABILITIES</v>
          </cell>
          <cell r="D844" t="str">
            <v>BALANCE SHEET</v>
          </cell>
          <cell r="E844" t="str">
            <v xml:space="preserve"> </v>
          </cell>
          <cell r="F844" t="str">
            <v xml:space="preserve"> </v>
          </cell>
          <cell r="G844" t="str">
            <v>LOAN FUNDS</v>
          </cell>
          <cell r="H844" t="str">
            <v>SECURED LOANS</v>
          </cell>
          <cell r="I844" t="str">
            <v>FROM BANKS/FI-TERM LOANS</v>
          </cell>
        </row>
        <row r="845">
          <cell r="A845" t="str">
            <v>L301014</v>
          </cell>
          <cell r="B845" t="str">
            <v>Secured Loan (Bank)- Deutsche Bank</v>
          </cell>
          <cell r="C845" t="str">
            <v>LIABILITIES</v>
          </cell>
          <cell r="D845" t="str">
            <v>BALANCE SHEET</v>
          </cell>
          <cell r="E845" t="str">
            <v xml:space="preserve"> </v>
          </cell>
          <cell r="F845" t="str">
            <v xml:space="preserve"> </v>
          </cell>
          <cell r="G845" t="str">
            <v>LOAN FUNDS</v>
          </cell>
          <cell r="H845" t="str">
            <v>SECURED LOANS</v>
          </cell>
          <cell r="I845" t="str">
            <v>FROM BANKS/FI-TERM LOANS</v>
          </cell>
        </row>
        <row r="846">
          <cell r="A846" t="str">
            <v>L301015</v>
          </cell>
          <cell r="B846" t="str">
            <v>Secured Loan (Bank)- UCO Bank</v>
          </cell>
          <cell r="C846" t="str">
            <v>LIABILITIES</v>
          </cell>
          <cell r="D846" t="str">
            <v>BALANCE SHEET</v>
          </cell>
          <cell r="E846" t="str">
            <v xml:space="preserve"> </v>
          </cell>
          <cell r="F846" t="str">
            <v xml:space="preserve"> </v>
          </cell>
          <cell r="G846" t="str">
            <v>LOAN FUNDS</v>
          </cell>
          <cell r="H846" t="str">
            <v>SECURED LOANS</v>
          </cell>
          <cell r="I846" t="str">
            <v>FROM BANKS/FI-TERM LOANS</v>
          </cell>
        </row>
        <row r="847">
          <cell r="A847" t="str">
            <v>L301016</v>
          </cell>
          <cell r="B847" t="str">
            <v>Secured Loan (Bank)- State Bnk Of Trvnco</v>
          </cell>
          <cell r="C847" t="str">
            <v>LIABILITIES</v>
          </cell>
          <cell r="D847" t="str">
            <v>BALANCE SHEET</v>
          </cell>
          <cell r="E847" t="str">
            <v xml:space="preserve"> </v>
          </cell>
          <cell r="F847" t="str">
            <v xml:space="preserve"> </v>
          </cell>
          <cell r="G847" t="str">
            <v>LOAN FUNDS</v>
          </cell>
          <cell r="H847" t="str">
            <v>SECURED LOANS</v>
          </cell>
          <cell r="I847" t="str">
            <v>FROM BANKS/FI-TERM LOANS</v>
          </cell>
        </row>
        <row r="848">
          <cell r="A848" t="str">
            <v>L301017</v>
          </cell>
          <cell r="B848" t="str">
            <v>Secured Loan (Bank)- ABN Amro</v>
          </cell>
          <cell r="C848" t="str">
            <v>LIABILITIES</v>
          </cell>
          <cell r="D848" t="str">
            <v>BALANCE SHEET</v>
          </cell>
          <cell r="E848" t="str">
            <v xml:space="preserve"> </v>
          </cell>
          <cell r="F848" t="str">
            <v xml:space="preserve"> </v>
          </cell>
          <cell r="G848" t="str">
            <v>LOAN FUNDS</v>
          </cell>
          <cell r="H848" t="str">
            <v>SECURED LOANS</v>
          </cell>
          <cell r="I848" t="str">
            <v>FROM BANKS/FI-TERM LOANS</v>
          </cell>
        </row>
        <row r="849">
          <cell r="A849" t="str">
            <v>L301018</v>
          </cell>
          <cell r="B849" t="str">
            <v>Secured Loan (Bank)- UTI  Bank</v>
          </cell>
          <cell r="C849" t="str">
            <v>LIABILITIES</v>
          </cell>
          <cell r="D849" t="str">
            <v>BALANCE SHEET</v>
          </cell>
          <cell r="E849" t="str">
            <v xml:space="preserve"> </v>
          </cell>
          <cell r="F849" t="str">
            <v xml:space="preserve"> </v>
          </cell>
          <cell r="G849" t="str">
            <v>LOAN FUNDS</v>
          </cell>
          <cell r="H849" t="str">
            <v>SECURED LOANS</v>
          </cell>
          <cell r="I849" t="str">
            <v>FROM BANKS/FI-TERM LOANS</v>
          </cell>
        </row>
        <row r="850">
          <cell r="A850" t="str">
            <v>L301019</v>
          </cell>
          <cell r="B850" t="str">
            <v>Secured Loan (Bank)- HSBC</v>
          </cell>
          <cell r="C850" t="str">
            <v>LIABILITIES</v>
          </cell>
          <cell r="D850" t="str">
            <v>BALANCE SHEET</v>
          </cell>
          <cell r="E850" t="str">
            <v xml:space="preserve"> </v>
          </cell>
          <cell r="F850" t="str">
            <v xml:space="preserve"> </v>
          </cell>
          <cell r="G850" t="str">
            <v>LOAN FUNDS</v>
          </cell>
          <cell r="H850" t="str">
            <v>SECURED LOANS</v>
          </cell>
          <cell r="I850" t="str">
            <v>FROM BANKS/FI-TERM LOANS</v>
          </cell>
        </row>
        <row r="851">
          <cell r="A851" t="str">
            <v>L301020</v>
          </cell>
          <cell r="B851" t="str">
            <v>Secured Loan (Bank)- Citi Bank</v>
          </cell>
          <cell r="C851" t="str">
            <v>LIABILITIES</v>
          </cell>
          <cell r="D851" t="str">
            <v>BALANCE SHEET</v>
          </cell>
          <cell r="E851" t="str">
            <v xml:space="preserve"> </v>
          </cell>
          <cell r="F851" t="str">
            <v xml:space="preserve"> </v>
          </cell>
          <cell r="G851" t="str">
            <v>LOAN FUNDS</v>
          </cell>
          <cell r="H851" t="str">
            <v>SECURED LOANS</v>
          </cell>
          <cell r="I851" t="str">
            <v>FROM BANKS/FI-TERM LOANS</v>
          </cell>
        </row>
        <row r="852">
          <cell r="A852" t="str">
            <v>L301021</v>
          </cell>
          <cell r="B852" t="str">
            <v>Secured Loan (Bank)- DBS(Buyer Credit)</v>
          </cell>
          <cell r="C852" t="str">
            <v>LIABILITIES</v>
          </cell>
          <cell r="D852" t="str">
            <v>BALANCE SHEET</v>
          </cell>
          <cell r="E852" t="str">
            <v xml:space="preserve"> </v>
          </cell>
          <cell r="F852" t="str">
            <v xml:space="preserve"> </v>
          </cell>
          <cell r="G852" t="str">
            <v>LOAN FUNDS</v>
          </cell>
          <cell r="H852" t="str">
            <v>SECURED LOANS</v>
          </cell>
          <cell r="I852" t="str">
            <v>FROM BANKS/FI-TERM LOANS</v>
          </cell>
        </row>
        <row r="853">
          <cell r="A853" t="str">
            <v>L301024</v>
          </cell>
          <cell r="B853" t="str">
            <v>Secured Loan (Bank)- YES BANK</v>
          </cell>
          <cell r="C853" t="str">
            <v>LIABILITIES</v>
          </cell>
          <cell r="D853" t="str">
            <v>BALANCE SHEET</v>
          </cell>
          <cell r="E853" t="str">
            <v xml:space="preserve"> </v>
          </cell>
          <cell r="F853" t="str">
            <v xml:space="preserve"> </v>
          </cell>
          <cell r="G853" t="str">
            <v>LOAN FUNDS</v>
          </cell>
          <cell r="H853" t="str">
            <v>SECURED LOANS</v>
          </cell>
          <cell r="I853" t="str">
            <v>FROM BANKS/FI-TERM LOAN</v>
          </cell>
        </row>
        <row r="854">
          <cell r="A854" t="str">
            <v>L301101</v>
          </cell>
          <cell r="B854" t="str">
            <v>Intt. Accrued &amp; due (Banks)</v>
          </cell>
          <cell r="C854" t="str">
            <v>LIABILITIES</v>
          </cell>
          <cell r="D854" t="str">
            <v>BALANCE SHEET</v>
          </cell>
          <cell r="E854" t="str">
            <v xml:space="preserve"> </v>
          </cell>
          <cell r="F854" t="str">
            <v xml:space="preserve"> </v>
          </cell>
          <cell r="G854" t="str">
            <v>LOAN FUNDS</v>
          </cell>
          <cell r="H854" t="str">
            <v>SECURED LOANS</v>
          </cell>
          <cell r="I854" t="str">
            <v>FROM BANKS/FI-TERM LOANS</v>
          </cell>
        </row>
        <row r="855">
          <cell r="A855" t="str">
            <v>L302001</v>
          </cell>
          <cell r="B855" t="str">
            <v>Overdrft Facility- CITI Bank(0422216227)</v>
          </cell>
          <cell r="C855" t="str">
            <v>LIABILITIES</v>
          </cell>
          <cell r="D855" t="str">
            <v>BALANCE SHEET</v>
          </cell>
          <cell r="E855" t="str">
            <v xml:space="preserve"> </v>
          </cell>
          <cell r="F855" t="str">
            <v xml:space="preserve"> </v>
          </cell>
          <cell r="G855" t="str">
            <v>LOAN FUNDS</v>
          </cell>
          <cell r="H855" t="str">
            <v>SECURED LOANS</v>
          </cell>
          <cell r="I855" t="str">
            <v>FROM BANKS/FI-OVERDRAFT FACILITY</v>
          </cell>
        </row>
        <row r="856">
          <cell r="A856" t="str">
            <v>L302002</v>
          </cell>
          <cell r="B856" t="str">
            <v>Overdrft Facility- ABN Amro (6535100)</v>
          </cell>
          <cell r="C856" t="str">
            <v>LIABILITIES</v>
          </cell>
          <cell r="D856" t="str">
            <v>BALANCE SHEET</v>
          </cell>
          <cell r="E856" t="str">
            <v xml:space="preserve"> </v>
          </cell>
          <cell r="F856" t="str">
            <v xml:space="preserve"> </v>
          </cell>
          <cell r="G856" t="str">
            <v>LOAN FUNDS</v>
          </cell>
          <cell r="H856" t="str">
            <v>SECURED LOANS</v>
          </cell>
          <cell r="I856" t="str">
            <v>FROM BANKS/FI-OVERDRAFT FACILITY</v>
          </cell>
        </row>
        <row r="857">
          <cell r="A857" t="str">
            <v>L302003</v>
          </cell>
          <cell r="B857" t="str">
            <v>Overdrft Facility- SBI Stc Bldg (Dul)</v>
          </cell>
          <cell r="C857" t="str">
            <v>LIABILITIES</v>
          </cell>
          <cell r="D857" t="str">
            <v>BALANCE SHEET</v>
          </cell>
          <cell r="E857" t="str">
            <v xml:space="preserve"> </v>
          </cell>
          <cell r="F857" t="str">
            <v xml:space="preserve"> </v>
          </cell>
          <cell r="G857" t="str">
            <v>LOAN FUNDS</v>
          </cell>
          <cell r="H857" t="str">
            <v>SECURED LOANS</v>
          </cell>
          <cell r="I857" t="str">
            <v>FROM BANKS/FI-OVERDRAFT FACILITY</v>
          </cell>
        </row>
        <row r="858">
          <cell r="A858" t="str">
            <v>L302004</v>
          </cell>
          <cell r="B858" t="str">
            <v>Overdrft Facility- SCB (5220534118)</v>
          </cell>
          <cell r="C858" t="str">
            <v>LIABILITIES</v>
          </cell>
          <cell r="D858" t="str">
            <v>BALANCE SHEET</v>
          </cell>
          <cell r="E858" t="str">
            <v xml:space="preserve"> </v>
          </cell>
          <cell r="F858" t="str">
            <v xml:space="preserve"> </v>
          </cell>
          <cell r="G858" t="str">
            <v>LOAN FUNDS</v>
          </cell>
          <cell r="H858" t="str">
            <v>SECURED LOANS</v>
          </cell>
          <cell r="I858" t="str">
            <v>FROM BANKS/FI-OVERDRAFT FACILITY</v>
          </cell>
        </row>
        <row r="859">
          <cell r="A859" t="str">
            <v>L302005</v>
          </cell>
          <cell r="B859" t="str">
            <v>Overdrft Facility- Corp Bank (Od) Dul</v>
          </cell>
          <cell r="C859" t="str">
            <v>LIABILITIES</v>
          </cell>
          <cell r="D859" t="str">
            <v>BALANCE SHEET</v>
          </cell>
          <cell r="E859" t="str">
            <v xml:space="preserve"> </v>
          </cell>
          <cell r="F859" t="str">
            <v xml:space="preserve"> </v>
          </cell>
          <cell r="G859" t="str">
            <v>LOAN FUNDS</v>
          </cell>
          <cell r="H859" t="str">
            <v>SECURED LOANS</v>
          </cell>
          <cell r="I859" t="str">
            <v>FROM BANKS/FI-OVERDRAFT FACILITY</v>
          </cell>
        </row>
        <row r="860">
          <cell r="A860" t="str">
            <v>L302006</v>
          </cell>
          <cell r="B860" t="str">
            <v>Overdrft Facility- SBH (Dul Od)</v>
          </cell>
          <cell r="C860" t="str">
            <v>LIABILITIES</v>
          </cell>
          <cell r="D860" t="str">
            <v>BALANCE SHEET</v>
          </cell>
          <cell r="E860" t="str">
            <v xml:space="preserve"> </v>
          </cell>
          <cell r="F860" t="str">
            <v xml:space="preserve"> </v>
          </cell>
          <cell r="G860" t="str">
            <v>LOAN FUNDS</v>
          </cell>
          <cell r="H860" t="str">
            <v>SECURED LOANS</v>
          </cell>
          <cell r="I860" t="str">
            <v>FROM BANKS/FI-OVERDRAFT FACILITY</v>
          </cell>
        </row>
        <row r="861">
          <cell r="A861" t="str">
            <v>L302007</v>
          </cell>
          <cell r="B861" t="str">
            <v>Overdrft Facility- ING VYASYA</v>
          </cell>
          <cell r="C861" t="str">
            <v>LIABILITIES</v>
          </cell>
          <cell r="D861" t="str">
            <v>BALANCE SHEET</v>
          </cell>
          <cell r="E861" t="str">
            <v xml:space="preserve"> </v>
          </cell>
          <cell r="F861" t="str">
            <v xml:space="preserve"> </v>
          </cell>
          <cell r="G861" t="str">
            <v>LOAN FUNDS</v>
          </cell>
          <cell r="H861" t="str">
            <v>SECURED LOANS</v>
          </cell>
          <cell r="I861" t="str">
            <v>FROM BANKS/FI-OVERDRAFT FACILITY</v>
          </cell>
        </row>
        <row r="862">
          <cell r="A862" t="str">
            <v>L302008</v>
          </cell>
          <cell r="B862" t="str">
            <v>Overdrft Facility- Kotak Mahindra</v>
          </cell>
          <cell r="C862" t="str">
            <v>LIABILITIES</v>
          </cell>
          <cell r="D862" t="str">
            <v>BALANCE SHEET</v>
          </cell>
          <cell r="E862" t="str">
            <v xml:space="preserve"> </v>
          </cell>
          <cell r="F862" t="str">
            <v xml:space="preserve"> </v>
          </cell>
          <cell r="G862" t="str">
            <v>LOAN FUNDS</v>
          </cell>
          <cell r="H862" t="str">
            <v>SECURED LOANS</v>
          </cell>
          <cell r="I862" t="str">
            <v>FROM BANKS/FI-OVERDRAFT FACILITY</v>
          </cell>
        </row>
        <row r="863">
          <cell r="A863" t="str">
            <v>L302009</v>
          </cell>
          <cell r="B863" t="str">
            <v>Overdrft Facility- State bank of Travanc</v>
          </cell>
          <cell r="C863" t="str">
            <v>LIABILITIES</v>
          </cell>
          <cell r="D863" t="str">
            <v>BALANCE SHEET</v>
          </cell>
          <cell r="E863" t="str">
            <v xml:space="preserve"> </v>
          </cell>
          <cell r="F863" t="str">
            <v xml:space="preserve"> </v>
          </cell>
          <cell r="G863" t="str">
            <v>LOAN FUNDS</v>
          </cell>
          <cell r="H863" t="str">
            <v>SECURED LOANS</v>
          </cell>
          <cell r="I863" t="str">
            <v>FROM BANKS/FI-OVERDRAFT FACILITY</v>
          </cell>
        </row>
        <row r="864">
          <cell r="A864" t="str">
            <v>L303001</v>
          </cell>
          <cell r="B864" t="str">
            <v>Secured Loan (Oth)- GE Capital</v>
          </cell>
          <cell r="C864" t="str">
            <v>LIABILITIES</v>
          </cell>
          <cell r="D864" t="str">
            <v>BALANCE SHEET</v>
          </cell>
          <cell r="E864" t="str">
            <v xml:space="preserve"> </v>
          </cell>
          <cell r="F864" t="str">
            <v xml:space="preserve"> </v>
          </cell>
          <cell r="G864" t="str">
            <v>LOAN FUNDS</v>
          </cell>
          <cell r="H864" t="str">
            <v>SECURED LOANS</v>
          </cell>
          <cell r="I864" t="str">
            <v>FROM OTHERS</v>
          </cell>
        </row>
        <row r="865">
          <cell r="A865" t="str">
            <v>L303002</v>
          </cell>
          <cell r="B865" t="str">
            <v>Secured Loan (Oth)- DSP Merryl Capital</v>
          </cell>
          <cell r="C865" t="str">
            <v>LIABILITIES</v>
          </cell>
          <cell r="D865" t="str">
            <v>BALANCE SHEET</v>
          </cell>
          <cell r="E865" t="str">
            <v xml:space="preserve"> </v>
          </cell>
          <cell r="F865" t="str">
            <v xml:space="preserve"> </v>
          </cell>
          <cell r="G865" t="str">
            <v>LOAN FUNDS</v>
          </cell>
          <cell r="H865" t="str">
            <v>SECURED LOANS</v>
          </cell>
          <cell r="I865" t="str">
            <v>FROM OTHERS</v>
          </cell>
        </row>
        <row r="866">
          <cell r="A866" t="str">
            <v>L303003</v>
          </cell>
          <cell r="B866" t="str">
            <v>Secured Loan (Oth)- DSP Merryl 930.00 CR</v>
          </cell>
          <cell r="C866" t="str">
            <v>LIABILITIES</v>
          </cell>
          <cell r="D866" t="str">
            <v>BALANCE SHEET</v>
          </cell>
          <cell r="E866" t="str">
            <v xml:space="preserve"> </v>
          </cell>
          <cell r="F866" t="str">
            <v xml:space="preserve"> </v>
          </cell>
          <cell r="G866" t="str">
            <v>LOAN FUNDS</v>
          </cell>
          <cell r="H866" t="str">
            <v>SECURED LOANS</v>
          </cell>
          <cell r="I866" t="str">
            <v>FROM OTHERS</v>
          </cell>
        </row>
        <row r="867">
          <cell r="A867" t="str">
            <v>L303004</v>
          </cell>
          <cell r="B867" t="str">
            <v>Secured Loan (Oth)- DSP Merryl 465.00 CR</v>
          </cell>
          <cell r="C867" t="str">
            <v>LIABILITIES</v>
          </cell>
          <cell r="D867" t="str">
            <v>BALANCE SHEET</v>
          </cell>
          <cell r="E867" t="str">
            <v xml:space="preserve"> </v>
          </cell>
          <cell r="F867" t="str">
            <v xml:space="preserve"> </v>
          </cell>
          <cell r="G867" t="str">
            <v>LOAN FUNDS</v>
          </cell>
          <cell r="H867" t="str">
            <v>SECURED LOANS</v>
          </cell>
          <cell r="I867" t="str">
            <v>FROM OTHERS</v>
          </cell>
        </row>
        <row r="868">
          <cell r="A868" t="str">
            <v>L303005</v>
          </cell>
          <cell r="B868" t="str">
            <v>Secured Loan (Oth)- HDFC Ltd</v>
          </cell>
          <cell r="C868" t="str">
            <v>LIABILITIES</v>
          </cell>
          <cell r="D868" t="str">
            <v>BALANCE SHEET</v>
          </cell>
          <cell r="E868" t="str">
            <v xml:space="preserve"> </v>
          </cell>
          <cell r="F868" t="str">
            <v xml:space="preserve"> </v>
          </cell>
          <cell r="G868" t="str">
            <v>LOAN FUNDS</v>
          </cell>
          <cell r="H868" t="str">
            <v>SECURED LOANS</v>
          </cell>
          <cell r="I868" t="str">
            <v>FROM OTHERS</v>
          </cell>
        </row>
        <row r="869">
          <cell r="A869" t="str">
            <v>L303006</v>
          </cell>
          <cell r="B869" t="str">
            <v>Secured Loan (Oth)- IL&amp;Fs Term Loan</v>
          </cell>
          <cell r="C869" t="str">
            <v>LIABILITIES</v>
          </cell>
          <cell r="D869" t="str">
            <v>BALANCE SHEET</v>
          </cell>
          <cell r="E869" t="str">
            <v xml:space="preserve"> </v>
          </cell>
          <cell r="F869" t="str">
            <v xml:space="preserve"> </v>
          </cell>
          <cell r="G869" t="str">
            <v>LOAN FUNDS</v>
          </cell>
          <cell r="H869" t="str">
            <v>SECURED LOANS</v>
          </cell>
          <cell r="I869" t="str">
            <v>FROM OTHERS</v>
          </cell>
        </row>
        <row r="870">
          <cell r="A870" t="str">
            <v>L305001</v>
          </cell>
          <cell r="B870" t="str">
            <v>Loan for Vehicles</v>
          </cell>
          <cell r="C870" t="str">
            <v>LIABILITIES</v>
          </cell>
          <cell r="D870" t="str">
            <v>BALANCE SHEET</v>
          </cell>
          <cell r="E870" t="str">
            <v xml:space="preserve"> </v>
          </cell>
          <cell r="F870" t="str">
            <v xml:space="preserve"> </v>
          </cell>
          <cell r="G870" t="str">
            <v>LOAN FUNDS</v>
          </cell>
          <cell r="H870" t="str">
            <v>SECURED LOANS</v>
          </cell>
          <cell r="I870" t="str">
            <v>FROM OTHERS-TERM LOANS</v>
          </cell>
        </row>
        <row r="871">
          <cell r="A871" t="str">
            <v>L308001</v>
          </cell>
          <cell r="B871" t="str">
            <v>Debentures (Secured)</v>
          </cell>
          <cell r="C871" t="str">
            <v>LIABILITIES</v>
          </cell>
          <cell r="D871" t="str">
            <v>BALANCE SHEET</v>
          </cell>
          <cell r="E871" t="str">
            <v xml:space="preserve"> </v>
          </cell>
          <cell r="F871" t="str">
            <v xml:space="preserve"> </v>
          </cell>
          <cell r="G871" t="str">
            <v>LOAN FUNDS</v>
          </cell>
          <cell r="H871" t="str">
            <v>SECURED LOANS</v>
          </cell>
          <cell r="I871" t="str">
            <v>FROM OTHERS</v>
          </cell>
        </row>
        <row r="872">
          <cell r="A872" t="str">
            <v>L308002</v>
          </cell>
          <cell r="B872" t="str">
            <v>Debenture Redemption</v>
          </cell>
          <cell r="C872" t="str">
            <v>LIABILITIES</v>
          </cell>
          <cell r="D872" t="str">
            <v>BALANCE SHEET</v>
          </cell>
          <cell r="E872" t="str">
            <v xml:space="preserve"> </v>
          </cell>
          <cell r="F872" t="str">
            <v xml:space="preserve"> </v>
          </cell>
          <cell r="G872" t="str">
            <v>LOAN FUNDS</v>
          </cell>
          <cell r="H872" t="str">
            <v>SECURED LOANS</v>
          </cell>
          <cell r="I872" t="str">
            <v>FROM OTHERS</v>
          </cell>
        </row>
        <row r="873">
          <cell r="A873" t="str">
            <v>L309001</v>
          </cell>
          <cell r="B873" t="str">
            <v>Intt. accrued &amp; Due (others)</v>
          </cell>
          <cell r="C873" t="str">
            <v>LIABILITIES</v>
          </cell>
          <cell r="D873" t="str">
            <v>BALANCE SHEET</v>
          </cell>
          <cell r="E873" t="str">
            <v xml:space="preserve"> </v>
          </cell>
          <cell r="F873" t="str">
            <v xml:space="preserve"> </v>
          </cell>
          <cell r="G873" t="str">
            <v>LOAN FUNDS</v>
          </cell>
          <cell r="H873" t="str">
            <v>SECURED LOANS</v>
          </cell>
          <cell r="I873" t="str">
            <v>FROM OTHERS</v>
          </cell>
        </row>
        <row r="874">
          <cell r="A874" t="str">
            <v>L401001</v>
          </cell>
          <cell r="B874" t="str">
            <v>Unsecured Loans- Fixed Deposits</v>
          </cell>
          <cell r="C874" t="str">
            <v>LIABILITIES</v>
          </cell>
          <cell r="D874" t="str">
            <v>BALANCE SHEET</v>
          </cell>
          <cell r="E874" t="str">
            <v xml:space="preserve"> </v>
          </cell>
          <cell r="F874" t="str">
            <v xml:space="preserve"> </v>
          </cell>
          <cell r="G874" t="str">
            <v>LOAN FUNDS</v>
          </cell>
          <cell r="H874" t="str">
            <v>UNSECURED LOANS</v>
          </cell>
          <cell r="I874" t="str">
            <v>UNSECURED LOANS</v>
          </cell>
        </row>
        <row r="875">
          <cell r="A875" t="str">
            <v>L401002-000</v>
          </cell>
          <cell r="B875" t="str">
            <v>Loan/adv- Grp Co.</v>
          </cell>
          <cell r="C875" t="str">
            <v>LIABILITIES</v>
          </cell>
          <cell r="D875" t="str">
            <v>BALANCE SHEET</v>
          </cell>
          <cell r="E875" t="str">
            <v xml:space="preserve"> </v>
          </cell>
          <cell r="F875" t="str">
            <v xml:space="preserve"> </v>
          </cell>
          <cell r="G875" t="str">
            <v>LOAN FUNDS</v>
          </cell>
          <cell r="H875" t="str">
            <v>UNSECURED LOANS</v>
          </cell>
          <cell r="I875" t="str">
            <v>UNSECURED LOANS</v>
          </cell>
        </row>
        <row r="876">
          <cell r="A876" t="str">
            <v>L401002-008</v>
          </cell>
          <cell r="B876" t="str">
            <v>Loan/adv- Grp Co-DLF GOLF RESORTS</v>
          </cell>
          <cell r="C876" t="str">
            <v>LIABILITIES</v>
          </cell>
          <cell r="D876" t="str">
            <v>BALANCE SHEET</v>
          </cell>
          <cell r="G876" t="str">
            <v>LOAN FUNDS</v>
          </cell>
          <cell r="H876" t="str">
            <v>UNSECURED LOANS</v>
          </cell>
          <cell r="I876" t="str">
            <v>UNSECURED LOANS</v>
          </cell>
        </row>
        <row r="877">
          <cell r="A877" t="str">
            <v>L401002-010</v>
          </cell>
          <cell r="B877" t="str">
            <v>Loan/adv- Grp Co.-DLF LTD Cnstr</v>
          </cell>
          <cell r="C877" t="str">
            <v>LIABILITIES</v>
          </cell>
          <cell r="D877" t="str">
            <v>BALANCE SHEET</v>
          </cell>
          <cell r="E877" t="str">
            <v xml:space="preserve"> </v>
          </cell>
          <cell r="F877" t="str">
            <v xml:space="preserve"> </v>
          </cell>
          <cell r="G877" t="str">
            <v>LOAN FUNDS</v>
          </cell>
          <cell r="H877" t="str">
            <v>UNSECURED LOANS</v>
          </cell>
          <cell r="I877" t="str">
            <v>UNSECURED LOANS</v>
          </cell>
        </row>
        <row r="878">
          <cell r="A878" t="str">
            <v>L401002-020</v>
          </cell>
          <cell r="B878" t="str">
            <v>Loan/adv- Grp Co.- DEDL</v>
          </cell>
          <cell r="C878" t="str">
            <v>LIABILITIES</v>
          </cell>
          <cell r="D878" t="str">
            <v>BALANCE SHEET</v>
          </cell>
          <cell r="E878" t="str">
            <v xml:space="preserve"> </v>
          </cell>
          <cell r="F878" t="str">
            <v xml:space="preserve"> </v>
          </cell>
          <cell r="G878" t="str">
            <v>LOAN FUNDS</v>
          </cell>
          <cell r="H878" t="str">
            <v>UNSECURED LOANS</v>
          </cell>
          <cell r="I878" t="str">
            <v>UNSECURED LOANS</v>
          </cell>
        </row>
        <row r="879">
          <cell r="A879" t="str">
            <v>L401002-022</v>
          </cell>
          <cell r="B879" t="str">
            <v>Loan/adv- Grp Co-DICD-CHENNAI</v>
          </cell>
          <cell r="C879" t="str">
            <v>LIABILITIES</v>
          </cell>
          <cell r="D879" t="str">
            <v>BALANCE SHEET</v>
          </cell>
          <cell r="G879" t="str">
            <v>LOAN FUNDS</v>
          </cell>
          <cell r="H879" t="str">
            <v>UNSECURED LOANS</v>
          </cell>
          <cell r="I879" t="str">
            <v>UNSECURED LOANS</v>
          </cell>
        </row>
        <row r="880">
          <cell r="A880" t="str">
            <v>L401002-023</v>
          </cell>
          <cell r="B880" t="str">
            <v>Loan/adv- Grp Co-DICD-HYDERABAD</v>
          </cell>
          <cell r="C880" t="str">
            <v>LIABILITIES</v>
          </cell>
          <cell r="D880" t="str">
            <v>BALANCE SHEET</v>
          </cell>
          <cell r="G880" t="str">
            <v>LOAN FUNDS</v>
          </cell>
          <cell r="H880" t="str">
            <v>UNSECURED LOANS</v>
          </cell>
          <cell r="I880" t="str">
            <v>UNSECURED LOANS</v>
          </cell>
        </row>
        <row r="881">
          <cell r="A881" t="str">
            <v>L401002-026</v>
          </cell>
          <cell r="B881" t="str">
            <v>Loan/adv- Grp Co-GKS TECH PARK</v>
          </cell>
          <cell r="C881" t="str">
            <v>LIABILITIES</v>
          </cell>
          <cell r="D881" t="str">
            <v>BALANCE SHEET</v>
          </cell>
          <cell r="G881" t="str">
            <v>LOAN FUNDS</v>
          </cell>
          <cell r="H881" t="str">
            <v>UNSECURED LOANS</v>
          </cell>
          <cell r="I881" t="str">
            <v>UNSECURED LOANS</v>
          </cell>
        </row>
        <row r="882">
          <cell r="A882" t="str">
            <v>L401002-028</v>
          </cell>
          <cell r="B882" t="str">
            <v>Loan/adv- Grp Co-UDIPTI EST DEVP</v>
          </cell>
          <cell r="C882" t="str">
            <v>LIABILITIES</v>
          </cell>
          <cell r="D882" t="str">
            <v>BALANCE SHEET</v>
          </cell>
          <cell r="G882" t="str">
            <v>LOAN FUNDS</v>
          </cell>
          <cell r="H882" t="str">
            <v>UNSECURED LOANS</v>
          </cell>
          <cell r="I882" t="str">
            <v>UNSECURED LOANS</v>
          </cell>
        </row>
        <row r="883">
          <cell r="A883" t="str">
            <v>L401002-034</v>
          </cell>
          <cell r="B883" t="str">
            <v>Loan/adv- Grp Co-BHORUKA FIN SERV</v>
          </cell>
          <cell r="C883" t="str">
            <v>LIABILITIES</v>
          </cell>
          <cell r="D883" t="str">
            <v>BALANCE SHEET</v>
          </cell>
          <cell r="G883" t="str">
            <v>LOAN FUNDS</v>
          </cell>
          <cell r="H883" t="str">
            <v>UNSECURED LOANS</v>
          </cell>
          <cell r="I883" t="str">
            <v>UNSECURED LOANS</v>
          </cell>
        </row>
        <row r="884">
          <cell r="A884" t="str">
            <v>L401002-035</v>
          </cell>
          <cell r="B884" t="str">
            <v>Loan/adv- Grp Co.-DLF Recreat Fnd P L</v>
          </cell>
          <cell r="C884" t="str">
            <v>LIABILITIES</v>
          </cell>
          <cell r="D884" t="str">
            <v>BALANCE SHEET</v>
          </cell>
          <cell r="E884" t="str">
            <v xml:space="preserve"> </v>
          </cell>
          <cell r="F884" t="str">
            <v xml:space="preserve"> </v>
          </cell>
          <cell r="G884" t="str">
            <v>LOAN FUNDS</v>
          </cell>
          <cell r="H884" t="str">
            <v>UNSECURED LOANS</v>
          </cell>
          <cell r="I884" t="str">
            <v>UNSECURED LOANS</v>
          </cell>
        </row>
        <row r="885">
          <cell r="A885" t="str">
            <v>L401002-036</v>
          </cell>
          <cell r="B885" t="str">
            <v>Loan/adv- Grp Co-GALAXY MERCANTILES</v>
          </cell>
          <cell r="C885" t="str">
            <v>LIABILITIES</v>
          </cell>
          <cell r="D885" t="str">
            <v>BALANCE SHEET</v>
          </cell>
          <cell r="G885" t="str">
            <v>LOAN FUNDS</v>
          </cell>
          <cell r="H885" t="str">
            <v>UNSECURED LOANS</v>
          </cell>
          <cell r="I885" t="str">
            <v>UNSECURED LOANS</v>
          </cell>
        </row>
        <row r="886">
          <cell r="A886" t="str">
            <v>L401002-037</v>
          </cell>
          <cell r="B886" t="str">
            <v>Loan/adv- Grp Co-DLF CITY CENTRE</v>
          </cell>
          <cell r="C886" t="str">
            <v>LIABILITIES</v>
          </cell>
          <cell r="D886" t="str">
            <v>BALANCE SHEET</v>
          </cell>
          <cell r="E886" t="str">
            <v xml:space="preserve"> </v>
          </cell>
          <cell r="G886" t="str">
            <v>LOAN FUNDS</v>
          </cell>
          <cell r="H886" t="str">
            <v>UNSECURED LOANS</v>
          </cell>
          <cell r="I886" t="str">
            <v>UNSECURED LOANS</v>
          </cell>
        </row>
        <row r="887">
          <cell r="A887" t="str">
            <v>L401002-061</v>
          </cell>
          <cell r="B887" t="str">
            <v>Loan/adv- Grp Co-SHIVAJI MARG PROP</v>
          </cell>
          <cell r="C887" t="str">
            <v>LIABILITIES</v>
          </cell>
          <cell r="D887" t="str">
            <v>BALANCE SHEET</v>
          </cell>
          <cell r="G887" t="str">
            <v>LOAN FUNDS</v>
          </cell>
          <cell r="H887" t="str">
            <v>UNSECURED LOANS</v>
          </cell>
          <cell r="I887" t="str">
            <v>UNSECURED LOANS</v>
          </cell>
        </row>
        <row r="888">
          <cell r="A888" t="str">
            <v>L401002-075</v>
          </cell>
          <cell r="B888" t="str">
            <v>Loan/adv- Grp Co-DICD- CHD</v>
          </cell>
          <cell r="C888" t="str">
            <v>LIABILITIES</v>
          </cell>
          <cell r="D888" t="str">
            <v>BALANCE SHEET</v>
          </cell>
          <cell r="G888" t="str">
            <v>LOAN FUNDS</v>
          </cell>
          <cell r="H888" t="str">
            <v>UNSECURED LOANS</v>
          </cell>
          <cell r="I888" t="str">
            <v>UNSECURED LOANS</v>
          </cell>
        </row>
        <row r="889">
          <cell r="A889" t="str">
            <v>L401002-076</v>
          </cell>
          <cell r="B889" t="str">
            <v>Loan/adv- Grp Co.- DICD (Kolkata) Ltd</v>
          </cell>
          <cell r="C889" t="str">
            <v>LIABILITIES</v>
          </cell>
          <cell r="D889" t="str">
            <v>BALANCE SHEET</v>
          </cell>
          <cell r="E889" t="str">
            <v xml:space="preserve"> </v>
          </cell>
          <cell r="F889" t="str">
            <v xml:space="preserve"> </v>
          </cell>
          <cell r="G889" t="str">
            <v>LOAN FUNDS</v>
          </cell>
          <cell r="H889" t="str">
            <v>UNSECURED LOANS</v>
          </cell>
          <cell r="I889" t="str">
            <v>UNSECURED LOANS</v>
          </cell>
        </row>
        <row r="890">
          <cell r="A890" t="str">
            <v>L401002-096</v>
          </cell>
          <cell r="B890" t="str">
            <v>Loan/adv- Grp Co-DLF LAING O'ROURKE</v>
          </cell>
          <cell r="C890" t="str">
            <v>LIABILITIES</v>
          </cell>
          <cell r="D890" t="str">
            <v>BALANCE SHEET</v>
          </cell>
          <cell r="G890" t="str">
            <v>LOAN FUNDS</v>
          </cell>
          <cell r="H890" t="str">
            <v>UNSECURED LOANS</v>
          </cell>
          <cell r="I890" t="str">
            <v>UNSECURED LOANS</v>
          </cell>
        </row>
        <row r="891">
          <cell r="A891" t="str">
            <v>L401002-101</v>
          </cell>
          <cell r="B891" t="str">
            <v>Loan/adv- Grp Co.- DLF LTD</v>
          </cell>
          <cell r="C891" t="str">
            <v>LIABILITIES</v>
          </cell>
          <cell r="D891" t="str">
            <v>BALANCE SHEET</v>
          </cell>
          <cell r="E891" t="str">
            <v xml:space="preserve"> </v>
          </cell>
          <cell r="F891" t="str">
            <v xml:space="preserve"> </v>
          </cell>
          <cell r="G891" t="str">
            <v>LOAN FUNDS</v>
          </cell>
          <cell r="H891" t="str">
            <v>UNSECURED LOANS</v>
          </cell>
          <cell r="I891" t="str">
            <v>UNSECURED LOANS</v>
          </cell>
        </row>
        <row r="892">
          <cell r="A892" t="str">
            <v>L401002-108</v>
          </cell>
          <cell r="B892" t="str">
            <v>Loan/adv- Grp Co.-DUL Rent Div</v>
          </cell>
          <cell r="C892" t="str">
            <v>LIABILITIES</v>
          </cell>
          <cell r="D892" t="str">
            <v>BALANCE SHEET</v>
          </cell>
          <cell r="E892" t="str">
            <v xml:space="preserve"> </v>
          </cell>
          <cell r="F892" t="str">
            <v xml:space="preserve"> </v>
          </cell>
          <cell r="G892" t="str">
            <v>LOAN FUNDS</v>
          </cell>
          <cell r="H892" t="str">
            <v>UNSECURED LOANS</v>
          </cell>
          <cell r="I892" t="str">
            <v>UNSECURED LOANS</v>
          </cell>
        </row>
        <row r="893">
          <cell r="A893" t="str">
            <v>L401002-111</v>
          </cell>
          <cell r="B893" t="str">
            <v>Loan/adv- Grp Co.-Kavicon Prtnr Rent Div</v>
          </cell>
          <cell r="C893" t="str">
            <v>LIABILITIES</v>
          </cell>
          <cell r="D893" t="str">
            <v>BALANCE SHEET</v>
          </cell>
          <cell r="E893" t="str">
            <v xml:space="preserve"> </v>
          </cell>
          <cell r="F893" t="str">
            <v xml:space="preserve"> </v>
          </cell>
          <cell r="G893" t="str">
            <v>LOAN FUNDS</v>
          </cell>
          <cell r="H893" t="str">
            <v>UNSECURED LOANS</v>
          </cell>
          <cell r="I893" t="str">
            <v>UNSECURED LOANS</v>
          </cell>
        </row>
        <row r="894">
          <cell r="A894" t="str">
            <v>L401002-115</v>
          </cell>
          <cell r="B894" t="str">
            <v>Loan/adv- Grp Co.-DLF Cyber Rent Div</v>
          </cell>
          <cell r="C894" t="str">
            <v>LIABILITIES</v>
          </cell>
          <cell r="D894" t="str">
            <v>BALANCE SHEET</v>
          </cell>
          <cell r="E894" t="str">
            <v xml:space="preserve"> </v>
          </cell>
          <cell r="F894" t="str">
            <v xml:space="preserve"> </v>
          </cell>
          <cell r="G894" t="str">
            <v>LOAN FUNDS</v>
          </cell>
          <cell r="H894" t="str">
            <v>UNSECURED LOANS</v>
          </cell>
          <cell r="I894" t="str">
            <v>UNSECURED LOANS</v>
          </cell>
        </row>
        <row r="895">
          <cell r="A895" t="str">
            <v>L401002-211</v>
          </cell>
          <cell r="B895" t="str">
            <v>Loan/adv- Grp Co.-DLF Hous Contr L</v>
          </cell>
          <cell r="C895" t="str">
            <v>LIABILITIES</v>
          </cell>
          <cell r="D895" t="str">
            <v>BALANCE SHEET</v>
          </cell>
          <cell r="E895" t="str">
            <v xml:space="preserve"> </v>
          </cell>
          <cell r="F895" t="str">
            <v xml:space="preserve"> </v>
          </cell>
          <cell r="G895" t="str">
            <v>LOAN FUNDS</v>
          </cell>
          <cell r="H895" t="str">
            <v>UNSECURED LOANS</v>
          </cell>
          <cell r="I895" t="str">
            <v>UNSECURED LOANS</v>
          </cell>
        </row>
        <row r="896">
          <cell r="A896" t="str">
            <v>L401002-223</v>
          </cell>
          <cell r="B896" t="str">
            <v>Loan/adv- Grp Co.-Nilgiri Cultivation</v>
          </cell>
          <cell r="C896" t="str">
            <v>LIABILITIES</v>
          </cell>
          <cell r="D896" t="str">
            <v>BALANCE SHEET</v>
          </cell>
          <cell r="E896" t="str">
            <v xml:space="preserve"> </v>
          </cell>
          <cell r="F896" t="str">
            <v xml:space="preserve"> </v>
          </cell>
          <cell r="G896" t="str">
            <v>LOAN FUNDS</v>
          </cell>
          <cell r="H896" t="str">
            <v>UNSECURED LOANS</v>
          </cell>
          <cell r="I896" t="str">
            <v>UNSECURED LOANS</v>
          </cell>
        </row>
        <row r="897">
          <cell r="A897" t="str">
            <v>L401002-251</v>
          </cell>
          <cell r="B897" t="str">
            <v>Loan/adv- Grp Co.-Nilayam Bui &amp; Dev</v>
          </cell>
          <cell r="C897" t="str">
            <v>LIABILITIES</v>
          </cell>
          <cell r="D897" t="str">
            <v>BALANCE SHEET</v>
          </cell>
          <cell r="E897" t="str">
            <v xml:space="preserve"> </v>
          </cell>
          <cell r="F897" t="str">
            <v xml:space="preserve"> </v>
          </cell>
          <cell r="G897" t="str">
            <v>LOAN FUNDS</v>
          </cell>
          <cell r="H897" t="str">
            <v>UNSECURED LOANS</v>
          </cell>
          <cell r="I897" t="str">
            <v>UNSECURED LOANS</v>
          </cell>
        </row>
        <row r="898">
          <cell r="A898" t="str">
            <v>L401002-257</v>
          </cell>
          <cell r="B898" t="str">
            <v>Loan/adv- Grp Co.- UJAGAR ESTAT</v>
          </cell>
          <cell r="C898" t="str">
            <v>LIABILITIES</v>
          </cell>
          <cell r="D898" t="str">
            <v>BALANCE SHEET</v>
          </cell>
          <cell r="E898" t="str">
            <v xml:space="preserve"> </v>
          </cell>
          <cell r="F898" t="str">
            <v xml:space="preserve"> </v>
          </cell>
          <cell r="G898" t="str">
            <v>LOAN FUNDS</v>
          </cell>
          <cell r="H898" t="str">
            <v>UNSECURED LOANS</v>
          </cell>
          <cell r="I898" t="str">
            <v>UNSECURED LOANS</v>
          </cell>
        </row>
        <row r="899">
          <cell r="A899" t="str">
            <v>L401002-259</v>
          </cell>
          <cell r="B899" t="str">
            <v>Loan/adv- Grp Co.-Alankrit Est Ltd</v>
          </cell>
          <cell r="C899" t="str">
            <v>LIABILITIES</v>
          </cell>
          <cell r="D899" t="str">
            <v>BALANCE SHEET</v>
          </cell>
          <cell r="E899" t="str">
            <v xml:space="preserve"> </v>
          </cell>
          <cell r="F899" t="str">
            <v xml:space="preserve"> </v>
          </cell>
          <cell r="G899" t="str">
            <v>LOAN FUNDS</v>
          </cell>
          <cell r="H899" t="str">
            <v>UNSECURED LOANS</v>
          </cell>
          <cell r="I899" t="str">
            <v>UNSECURED LOANS</v>
          </cell>
        </row>
        <row r="900">
          <cell r="A900" t="str">
            <v>L401002-264</v>
          </cell>
          <cell r="B900" t="str">
            <v>Loan/adv- Grp Co-DLF OFFICE DEVP - CORP</v>
          </cell>
          <cell r="C900" t="str">
            <v>LIABILITIES</v>
          </cell>
          <cell r="D900" t="str">
            <v>BALANCE SHEET</v>
          </cell>
          <cell r="G900" t="str">
            <v>LOAN FUNDS</v>
          </cell>
          <cell r="H900" t="str">
            <v>UNSECURED LOANS</v>
          </cell>
          <cell r="I900" t="str">
            <v>UNSECURED LOANS</v>
          </cell>
        </row>
        <row r="901">
          <cell r="A901" t="str">
            <v>L401002-264</v>
          </cell>
          <cell r="B901" t="str">
            <v>Loan/adv- Grp Co-DLF OFFICE DEVELOPERS</v>
          </cell>
          <cell r="C901" t="str">
            <v>LIABILITIES</v>
          </cell>
          <cell r="D901" t="str">
            <v>BALANCE SHEET</v>
          </cell>
          <cell r="G901" t="str">
            <v>LOAN FUNDS</v>
          </cell>
          <cell r="H901" t="str">
            <v>UNSECURED LOANS</v>
          </cell>
          <cell r="I901" t="str">
            <v>UNSECURED LOANS</v>
          </cell>
        </row>
        <row r="902">
          <cell r="A902" t="str">
            <v>L401002-266</v>
          </cell>
          <cell r="B902" t="str">
            <v>Loan/adv- Grp Co-DLF HOME BUILDERS</v>
          </cell>
          <cell r="C902" t="str">
            <v>LIABILITIES</v>
          </cell>
          <cell r="D902" t="str">
            <v>BALANCE SHEET</v>
          </cell>
          <cell r="G902" t="str">
            <v>LOAN FUNDS</v>
          </cell>
          <cell r="H902" t="str">
            <v>UNSECURED LOANS</v>
          </cell>
          <cell r="I902" t="str">
            <v>UNSECURED LOANS</v>
          </cell>
        </row>
        <row r="903">
          <cell r="A903" t="str">
            <v>L401002-268</v>
          </cell>
          <cell r="B903" t="str">
            <v>Loan/adv- Grp Co-DLF GOLF HOLDINGS</v>
          </cell>
          <cell r="C903" t="str">
            <v>LIABILITIES</v>
          </cell>
          <cell r="D903" t="str">
            <v>BALANCE SHEET</v>
          </cell>
          <cell r="G903" t="str">
            <v>LOAN FUNDS</v>
          </cell>
          <cell r="H903" t="str">
            <v>UNSECURED LOANS</v>
          </cell>
          <cell r="I903" t="str">
            <v>UNSECURED LOANS</v>
          </cell>
        </row>
        <row r="904">
          <cell r="A904" t="str">
            <v>L401002-274</v>
          </cell>
          <cell r="B904" t="str">
            <v>Loan/adv- Grp Co.-DLF Retail Dev</v>
          </cell>
          <cell r="C904" t="str">
            <v>LIABILITIES</v>
          </cell>
          <cell r="D904" t="str">
            <v>BALANCE SHEET</v>
          </cell>
          <cell r="E904" t="str">
            <v xml:space="preserve"> </v>
          </cell>
          <cell r="F904" t="str">
            <v xml:space="preserve"> </v>
          </cell>
          <cell r="G904" t="str">
            <v>LOAN FUNDS</v>
          </cell>
          <cell r="H904" t="str">
            <v>UNSECURED LOANS</v>
          </cell>
          <cell r="I904" t="str">
            <v>UNSECURED LOANS</v>
          </cell>
        </row>
        <row r="905">
          <cell r="A905" t="str">
            <v>L401002-278</v>
          </cell>
          <cell r="B905" t="str">
            <v>Loan/adv- Grp Co.- DHDL</v>
          </cell>
          <cell r="C905" t="str">
            <v>LIABILITIES</v>
          </cell>
          <cell r="D905" t="str">
            <v>BALANCE SHEET</v>
          </cell>
          <cell r="E905" t="str">
            <v xml:space="preserve"> </v>
          </cell>
          <cell r="F905" t="str">
            <v xml:space="preserve"> </v>
          </cell>
          <cell r="G905" t="str">
            <v>LOAN FUNDS</v>
          </cell>
          <cell r="H905" t="str">
            <v>UNSECURED LOANS</v>
          </cell>
          <cell r="I905" t="str">
            <v>UNSECURED LOANS</v>
          </cell>
        </row>
        <row r="906">
          <cell r="A906" t="str">
            <v>L401002-279</v>
          </cell>
          <cell r="B906" t="str">
            <v>Loan/adv- Grp Co.- DCDL</v>
          </cell>
          <cell r="C906" t="str">
            <v>LIABILITIES</v>
          </cell>
          <cell r="D906" t="str">
            <v>BALANCE SHEET</v>
          </cell>
          <cell r="E906" t="str">
            <v xml:space="preserve"> </v>
          </cell>
          <cell r="F906" t="str">
            <v xml:space="preserve"> </v>
          </cell>
          <cell r="G906" t="str">
            <v>LOAN FUNDS</v>
          </cell>
          <cell r="H906" t="str">
            <v>UNSECURED LOANS</v>
          </cell>
          <cell r="I906" t="str">
            <v>UNSECURED LOANS</v>
          </cell>
        </row>
        <row r="907">
          <cell r="A907" t="str">
            <v>L401002-287</v>
          </cell>
          <cell r="B907" t="str">
            <v>Loan/adv- Grp Co.- WINDSOR COMPLEX PROPE</v>
          </cell>
          <cell r="C907" t="str">
            <v>LIABILITIES</v>
          </cell>
          <cell r="D907" t="str">
            <v>BALANCE SHEET</v>
          </cell>
          <cell r="E907" t="str">
            <v xml:space="preserve"> </v>
          </cell>
          <cell r="F907" t="str">
            <v xml:space="preserve"> </v>
          </cell>
          <cell r="G907" t="str">
            <v>LOAN FUNDS</v>
          </cell>
          <cell r="H907" t="str">
            <v>UNSECURED LOANS</v>
          </cell>
          <cell r="I907" t="str">
            <v>UNSECURED LOANS</v>
          </cell>
        </row>
        <row r="908">
          <cell r="A908" t="str">
            <v>L401002-288</v>
          </cell>
          <cell r="B908" t="str">
            <v>Loan/adv- Grp Co-DLF SOUTH POINT</v>
          </cell>
          <cell r="C908" t="str">
            <v>LIABILITIES</v>
          </cell>
          <cell r="D908" t="str">
            <v>BALANCE SHEET</v>
          </cell>
          <cell r="G908" t="str">
            <v>LOAN FUNDS</v>
          </cell>
          <cell r="H908" t="str">
            <v>UNSECURED LOANS</v>
          </cell>
          <cell r="I908" t="str">
            <v>UNSECURED LOANS</v>
          </cell>
        </row>
        <row r="909">
          <cell r="A909" t="str">
            <v>L401002-293</v>
          </cell>
          <cell r="B909" t="str">
            <v>Loan/adv- Grp Co-DLF COMM ENTERPRISES</v>
          </cell>
          <cell r="C909" t="str">
            <v>LIABILITIES</v>
          </cell>
          <cell r="D909" t="str">
            <v>BALANCE SHEET</v>
          </cell>
          <cell r="G909" t="str">
            <v>LOAN FUNDS</v>
          </cell>
          <cell r="H909" t="str">
            <v>UNSECURED LOANS</v>
          </cell>
          <cell r="I909" t="str">
            <v>UNSECURED LOANS</v>
          </cell>
        </row>
        <row r="910">
          <cell r="A910" t="str">
            <v>L401002-295</v>
          </cell>
          <cell r="B910" t="str">
            <v>Loan/adv- Grp Co-BEVERLY PARK MAINT</v>
          </cell>
          <cell r="C910" t="str">
            <v>LIABILITIES</v>
          </cell>
          <cell r="D910" t="str">
            <v>BALANCE SHEET</v>
          </cell>
          <cell r="G910" t="str">
            <v>LOAN FUNDS</v>
          </cell>
          <cell r="H910" t="str">
            <v>UNSECURED LOANS</v>
          </cell>
          <cell r="I910" t="str">
            <v>UNSECURED LOANS</v>
          </cell>
        </row>
        <row r="911">
          <cell r="A911" t="str">
            <v>L401002-296</v>
          </cell>
          <cell r="B911" t="str">
            <v>Loan/adv- Grp Co-GALLERIA PROP MAINT</v>
          </cell>
          <cell r="C911" t="str">
            <v>LIABILITIES</v>
          </cell>
          <cell r="D911" t="str">
            <v>BALANCE SHEET</v>
          </cell>
          <cell r="G911" t="str">
            <v>LOAN FUNDS</v>
          </cell>
          <cell r="H911" t="str">
            <v>UNSECURED LOANS</v>
          </cell>
          <cell r="I911" t="str">
            <v>UNSECURED LOANS</v>
          </cell>
        </row>
        <row r="912">
          <cell r="A912" t="str">
            <v>L401002-297</v>
          </cell>
          <cell r="B912" t="str">
            <v>Loan/adv- Grp Co-REGENCY PARK PROP</v>
          </cell>
          <cell r="C912" t="str">
            <v>LIABILITIES</v>
          </cell>
          <cell r="D912" t="str">
            <v>BALANCE SHEET</v>
          </cell>
          <cell r="G912" t="str">
            <v>LOAN FUNDS</v>
          </cell>
          <cell r="H912" t="str">
            <v>UNSECURED LOANS</v>
          </cell>
          <cell r="I912" t="str">
            <v>UNSECURED LOANS</v>
          </cell>
        </row>
        <row r="913">
          <cell r="A913" t="str">
            <v>L401002-298</v>
          </cell>
          <cell r="B913" t="str">
            <v>Loan/adv- Grp Co.- RICHMOND PARK PROP MA</v>
          </cell>
          <cell r="C913" t="str">
            <v>LIABILITIES</v>
          </cell>
          <cell r="D913" t="str">
            <v>BALANCE SHEET</v>
          </cell>
          <cell r="E913" t="str">
            <v xml:space="preserve"> </v>
          </cell>
          <cell r="F913" t="str">
            <v xml:space="preserve"> </v>
          </cell>
          <cell r="G913" t="str">
            <v>LOAN FUNDS</v>
          </cell>
          <cell r="H913" t="str">
            <v>UNSECURED LOANS</v>
          </cell>
          <cell r="I913" t="str">
            <v>UNSECURED LOANS</v>
          </cell>
        </row>
        <row r="914">
          <cell r="A914" t="str">
            <v>L401002-299</v>
          </cell>
          <cell r="B914" t="str">
            <v>Loan/adv- Grp Co.- DLF CYBER CITY</v>
          </cell>
          <cell r="C914" t="str">
            <v>LIABILITIES</v>
          </cell>
          <cell r="D914" t="str">
            <v>BALANCE SHEET</v>
          </cell>
          <cell r="E914" t="str">
            <v xml:space="preserve"> </v>
          </cell>
          <cell r="F914" t="str">
            <v xml:space="preserve"> </v>
          </cell>
          <cell r="G914" t="str">
            <v>LOAN FUNDS</v>
          </cell>
          <cell r="H914" t="str">
            <v>UNSECURED LOANS</v>
          </cell>
          <cell r="I914" t="str">
            <v>UNSECURED LOANS</v>
          </cell>
        </row>
        <row r="915">
          <cell r="A915" t="str">
            <v>L401002-300</v>
          </cell>
          <cell r="B915" t="str">
            <v>Loan/adv- Grp Co.- Paliwal Real Estate P</v>
          </cell>
          <cell r="C915" t="str">
            <v>LIABILITIES</v>
          </cell>
          <cell r="D915" t="str">
            <v>BALANCE SHEET</v>
          </cell>
          <cell r="E915" t="str">
            <v xml:space="preserve"> </v>
          </cell>
          <cell r="F915" t="str">
            <v xml:space="preserve"> </v>
          </cell>
          <cell r="G915" t="str">
            <v>LOAN FUNDS</v>
          </cell>
          <cell r="H915" t="str">
            <v>UNSECURED LOANS</v>
          </cell>
          <cell r="I915" t="str">
            <v>UNSECURED LOANS</v>
          </cell>
        </row>
        <row r="916">
          <cell r="A916" t="str">
            <v>L401002-301</v>
          </cell>
          <cell r="B916" t="str">
            <v>Loan/adv- Grp Co-PALIWAL DEVP</v>
          </cell>
          <cell r="C916" t="str">
            <v>LIABILITIES</v>
          </cell>
          <cell r="D916" t="str">
            <v>BALANCE SHEET</v>
          </cell>
          <cell r="G916" t="str">
            <v>LOAN FUNDS</v>
          </cell>
          <cell r="H916" t="str">
            <v>UNSECURED LOANS</v>
          </cell>
          <cell r="I916" t="str">
            <v>UNSECURED LOANS</v>
          </cell>
        </row>
        <row r="917">
          <cell r="A917" t="str">
            <v>L401002-302</v>
          </cell>
          <cell r="B917" t="str">
            <v>Loan/adv- Grp Co.- MAGNA REAL EST. DEV.</v>
          </cell>
          <cell r="C917" t="str">
            <v>LIABILITIES</v>
          </cell>
          <cell r="D917" t="str">
            <v>BALANCE SHEET</v>
          </cell>
          <cell r="E917" t="str">
            <v xml:space="preserve"> </v>
          </cell>
          <cell r="F917" t="str">
            <v xml:space="preserve"> </v>
          </cell>
          <cell r="G917" t="str">
            <v>LOAN FUNDS</v>
          </cell>
          <cell r="H917" t="str">
            <v>UNSECURED LOANS</v>
          </cell>
          <cell r="I917" t="str">
            <v>UNSECURED LOANS</v>
          </cell>
        </row>
        <row r="918">
          <cell r="A918" t="str">
            <v>L401002-309</v>
          </cell>
          <cell r="B918" t="str">
            <v>Loan/adv- Grp Co.- Kairav real est</v>
          </cell>
          <cell r="C918" t="str">
            <v>LIABILITIES</v>
          </cell>
          <cell r="D918" t="str">
            <v>BALANCE SHEET</v>
          </cell>
          <cell r="E918" t="str">
            <v xml:space="preserve"> </v>
          </cell>
          <cell r="F918" t="str">
            <v xml:space="preserve"> </v>
          </cell>
          <cell r="G918" t="str">
            <v>LOAN FUNDS</v>
          </cell>
          <cell r="H918" t="str">
            <v>UNSECURED LOANS</v>
          </cell>
          <cell r="I918" t="str">
            <v>UNSECURED LOANS</v>
          </cell>
        </row>
        <row r="919">
          <cell r="A919" t="str">
            <v>L401002-318</v>
          </cell>
          <cell r="B919" t="str">
            <v>Loan/adv- Grp Co-JAWALA REAL EST</v>
          </cell>
          <cell r="C919" t="str">
            <v>LIABILITIES</v>
          </cell>
          <cell r="D919" t="str">
            <v>BALANCE SHEET</v>
          </cell>
          <cell r="G919" t="str">
            <v>LOAN FUNDS</v>
          </cell>
          <cell r="H919" t="str">
            <v>UNSECURED LOANS</v>
          </cell>
          <cell r="I919" t="str">
            <v>UNSECURED LOANS</v>
          </cell>
        </row>
        <row r="920">
          <cell r="A920" t="str">
            <v>L401002-325</v>
          </cell>
          <cell r="B920" t="str">
            <v>Loan/adv- Grp Co.-Edward Keventer</v>
          </cell>
          <cell r="C920" t="str">
            <v>LIABILITIES</v>
          </cell>
          <cell r="D920" t="str">
            <v>BALANCE SHEET</v>
          </cell>
          <cell r="E920" t="str">
            <v xml:space="preserve"> </v>
          </cell>
          <cell r="F920" t="str">
            <v xml:space="preserve"> </v>
          </cell>
          <cell r="G920" t="str">
            <v>LOAN FUNDS</v>
          </cell>
          <cell r="H920" t="str">
            <v>UNSECURED LOANS</v>
          </cell>
          <cell r="I920" t="str">
            <v>UNSECURED LOANS</v>
          </cell>
        </row>
        <row r="921">
          <cell r="A921" t="str">
            <v>L401002-374</v>
          </cell>
          <cell r="B921" t="str">
            <v>Loan/adv- Grp Co.-Eila Buil &amp; Dev</v>
          </cell>
          <cell r="C921" t="str">
            <v>LIABILITIES</v>
          </cell>
          <cell r="D921" t="str">
            <v>BALANCE SHEET</v>
          </cell>
          <cell r="E921" t="str">
            <v xml:space="preserve"> </v>
          </cell>
          <cell r="F921" t="str">
            <v xml:space="preserve"> </v>
          </cell>
          <cell r="G921" t="str">
            <v>LOAN FUNDS</v>
          </cell>
          <cell r="H921" t="str">
            <v>UNSECURED LOANS</v>
          </cell>
          <cell r="I921" t="str">
            <v>UNSECURED LOANS</v>
          </cell>
        </row>
        <row r="922">
          <cell r="A922" t="str">
            <v>L401002-381</v>
          </cell>
          <cell r="B922" t="str">
            <v>Loan/adv- Grp Co-DLF CYBER CITY DEVP LTD</v>
          </cell>
          <cell r="C922" t="str">
            <v>LIABILITIES</v>
          </cell>
          <cell r="D922" t="str">
            <v>BALANCE SHEET</v>
          </cell>
          <cell r="G922" t="str">
            <v>LOAN FUNDS</v>
          </cell>
          <cell r="H922" t="str">
            <v>UNSECURED LOANS</v>
          </cell>
          <cell r="I922" t="str">
            <v>UNSECURED LOANS</v>
          </cell>
        </row>
        <row r="923">
          <cell r="A923" t="str">
            <v>L401002-418</v>
          </cell>
          <cell r="B923" t="str">
            <v>Loan/adv- Grp Co.-Catherine Buil &amp; Dev P</v>
          </cell>
          <cell r="C923" t="str">
            <v>LIABILITIES</v>
          </cell>
          <cell r="D923" t="str">
            <v>BALANCE SHEET</v>
          </cell>
          <cell r="E923" t="str">
            <v xml:space="preserve"> </v>
          </cell>
          <cell r="F923" t="str">
            <v xml:space="preserve"> </v>
          </cell>
          <cell r="G923" t="str">
            <v>LOAN FUNDS</v>
          </cell>
          <cell r="H923" t="str">
            <v>UNSECURED LOANS</v>
          </cell>
          <cell r="I923" t="str">
            <v>UNSECURED LOANS</v>
          </cell>
        </row>
        <row r="924">
          <cell r="A924" t="str">
            <v>L401002-428</v>
          </cell>
          <cell r="B924" t="str">
            <v>Loan/adv- Grp Co-DAPL</v>
          </cell>
          <cell r="C924" t="str">
            <v>LIABILITIES</v>
          </cell>
          <cell r="D924" t="str">
            <v>BALANCE SHEET</v>
          </cell>
          <cell r="G924" t="str">
            <v>LOAN FUNDS</v>
          </cell>
          <cell r="H924" t="str">
            <v>UNSECURED LOANS</v>
          </cell>
          <cell r="I924" t="str">
            <v>UNSECURED LOANS</v>
          </cell>
        </row>
        <row r="925">
          <cell r="A925" t="str">
            <v>L401002-431</v>
          </cell>
          <cell r="B925" t="str">
            <v>Loan/adv- Grp Co-DLL</v>
          </cell>
          <cell r="C925" t="str">
            <v>LIABILITIES</v>
          </cell>
          <cell r="D925" t="str">
            <v>BALANCE SHEET</v>
          </cell>
          <cell r="G925" t="str">
            <v>LOAN FUNDS</v>
          </cell>
          <cell r="H925" t="str">
            <v>UNSECURED LOANS</v>
          </cell>
          <cell r="I925" t="str">
            <v>UNSECURED LOANS</v>
          </cell>
        </row>
        <row r="926">
          <cell r="A926" t="str">
            <v>L401002-517</v>
          </cell>
          <cell r="B926" t="str">
            <v>Loan/adv- Grp Co-DLF SEZ DEVLOPERS</v>
          </cell>
          <cell r="C926" t="str">
            <v>LIABILITIES</v>
          </cell>
          <cell r="D926" t="str">
            <v>BALANCE SHEET</v>
          </cell>
          <cell r="E926" t="str">
            <v xml:space="preserve"> </v>
          </cell>
          <cell r="G926" t="str">
            <v>LOAN FUNDS</v>
          </cell>
          <cell r="H926" t="str">
            <v>UNSECURED LOANS</v>
          </cell>
          <cell r="I926" t="str">
            <v>UNSECURED LOANS</v>
          </cell>
        </row>
        <row r="927">
          <cell r="A927" t="str">
            <v>L401002-526</v>
          </cell>
          <cell r="B927" t="str">
            <v>Loan/adv- Grp Co-DT CINEMAS LTD</v>
          </cell>
          <cell r="C927" t="str">
            <v>LIABILITIES</v>
          </cell>
          <cell r="D927" t="str">
            <v>BALANCE SHEET</v>
          </cell>
          <cell r="G927" t="str">
            <v>LOAN FUNDS</v>
          </cell>
          <cell r="H927" t="str">
            <v>UNSECURED LOANS</v>
          </cell>
          <cell r="I927" t="str">
            <v>UNSECURED LOANS</v>
          </cell>
        </row>
        <row r="928">
          <cell r="A928" t="str">
            <v>L401002-527</v>
          </cell>
          <cell r="B928" t="str">
            <v>Loan/adv- Grp Co.- Caressa Buil &amp; Cnstr</v>
          </cell>
          <cell r="C928" t="str">
            <v>LIABILITIES</v>
          </cell>
          <cell r="D928" t="str">
            <v>BALANCE SHEET</v>
          </cell>
          <cell r="E928" t="str">
            <v xml:space="preserve"> </v>
          </cell>
          <cell r="F928" t="str">
            <v xml:space="preserve"> </v>
          </cell>
          <cell r="G928" t="str">
            <v>LOAN FUNDS</v>
          </cell>
          <cell r="H928" t="str">
            <v>UNSECURED LOANS</v>
          </cell>
          <cell r="I928" t="str">
            <v>UNSECURED LOANS</v>
          </cell>
        </row>
        <row r="929">
          <cell r="A929" t="str">
            <v>L401002-534</v>
          </cell>
          <cell r="B929" t="str">
            <v>Loan/adv- Grp Co.-DICD Kolkota Rent Div</v>
          </cell>
          <cell r="C929" t="str">
            <v>LIABILITIES</v>
          </cell>
          <cell r="D929" t="str">
            <v>BALANCE SHEET</v>
          </cell>
          <cell r="E929" t="str">
            <v xml:space="preserve"> </v>
          </cell>
          <cell r="F929" t="str">
            <v xml:space="preserve"> </v>
          </cell>
          <cell r="G929" t="str">
            <v>LOAN FUNDS</v>
          </cell>
          <cell r="H929" t="str">
            <v>UNSECURED LOANS</v>
          </cell>
          <cell r="I929" t="str">
            <v>UNSECURED LOANS</v>
          </cell>
        </row>
        <row r="930">
          <cell r="A930" t="str">
            <v>L401002-535</v>
          </cell>
          <cell r="B930" t="str">
            <v>Loan/adv- Grp Co.-DICD Kolkota Comm Div</v>
          </cell>
          <cell r="C930" t="str">
            <v>LIABILITIES</v>
          </cell>
          <cell r="D930" t="str">
            <v>BALANCE SHEET</v>
          </cell>
          <cell r="E930" t="str">
            <v xml:space="preserve"> </v>
          </cell>
          <cell r="F930" t="str">
            <v xml:space="preserve"> </v>
          </cell>
          <cell r="G930" t="str">
            <v>LOAN FUNDS</v>
          </cell>
          <cell r="H930" t="str">
            <v>UNSECURED LOANS</v>
          </cell>
          <cell r="I930" t="str">
            <v>UNSECURED LOANS</v>
          </cell>
        </row>
        <row r="931">
          <cell r="A931" t="str">
            <v>L401002-550</v>
          </cell>
          <cell r="B931" t="str">
            <v>Loan/adv- Grp Co-Delanco Real Est P L</v>
          </cell>
          <cell r="C931" t="str">
            <v>LIABILITIES</v>
          </cell>
          <cell r="D931" t="str">
            <v>BALANCE SHEET</v>
          </cell>
          <cell r="E931" t="str">
            <v xml:space="preserve"> </v>
          </cell>
          <cell r="F931" t="str">
            <v xml:space="preserve"> </v>
          </cell>
          <cell r="G931" t="str">
            <v>LOAN FUNDS</v>
          </cell>
          <cell r="H931" t="str">
            <v>UNSECURED LOANS</v>
          </cell>
          <cell r="I931" t="str">
            <v>UNSECURED LOANS</v>
          </cell>
        </row>
        <row r="932">
          <cell r="A932" t="str">
            <v>L401002-589</v>
          </cell>
          <cell r="B932" t="str">
            <v>Loan/adv- Grp Co-DICD-AHEMDABAD</v>
          </cell>
          <cell r="C932" t="str">
            <v>LIABILITIES</v>
          </cell>
          <cell r="D932" t="str">
            <v>BALANCE SHEET</v>
          </cell>
          <cell r="G932" t="str">
            <v>LOAN FUNDS</v>
          </cell>
          <cell r="H932" t="str">
            <v>UNSECURED LOANS</v>
          </cell>
          <cell r="I932" t="str">
            <v>UNSECURED LOANS</v>
          </cell>
        </row>
        <row r="933">
          <cell r="A933" t="str">
            <v>L401002-592</v>
          </cell>
          <cell r="B933" t="str">
            <v>Loan/adv- Grp Co-DLF SEZ DEVP (ASR) LTD</v>
          </cell>
          <cell r="C933" t="str">
            <v>LIABILITIES</v>
          </cell>
          <cell r="D933" t="str">
            <v>BALANCE SHEET</v>
          </cell>
          <cell r="G933" t="str">
            <v>LOAN FUNDS</v>
          </cell>
          <cell r="H933" t="str">
            <v>UNSECURED LOANS</v>
          </cell>
          <cell r="I933" t="str">
            <v>UNSECURED LOANS</v>
          </cell>
        </row>
        <row r="934">
          <cell r="A934" t="str">
            <v>L401002-593</v>
          </cell>
          <cell r="B934" t="str">
            <v>Loan/adv- Grp Co-DLF SEZ HOLDING</v>
          </cell>
          <cell r="C934" t="str">
            <v>LIABILITIES</v>
          </cell>
          <cell r="D934" t="str">
            <v>BALANCE SHEET</v>
          </cell>
          <cell r="G934" t="str">
            <v>LOAN FUNDS</v>
          </cell>
          <cell r="H934" t="str">
            <v>UNSECURED LOANS</v>
          </cell>
          <cell r="I934" t="str">
            <v>UNSECURED LOANS</v>
          </cell>
        </row>
        <row r="935">
          <cell r="A935" t="str">
            <v>L401002-602</v>
          </cell>
          <cell r="B935" t="str">
            <v>Loan/adv- Grp Co-DLF ASSETS I PVT LTD</v>
          </cell>
          <cell r="C935" t="str">
            <v>LIABILITIES</v>
          </cell>
          <cell r="D935" t="str">
            <v>BALANCE SHEET</v>
          </cell>
          <cell r="G935" t="str">
            <v>LOAN FUNDS</v>
          </cell>
          <cell r="H935" t="str">
            <v>UNSECURED LOANS</v>
          </cell>
          <cell r="I935" t="str">
            <v>UNSECURED LOANS</v>
          </cell>
        </row>
        <row r="936">
          <cell r="A936" t="str">
            <v>L401002-705</v>
          </cell>
          <cell r="B936" t="str">
            <v>Loan/adv- Grp Co-DLF POWER LIMITED</v>
          </cell>
          <cell r="C936" t="str">
            <v>LIABILITIES</v>
          </cell>
          <cell r="D936" t="str">
            <v>BALANCE SHEET</v>
          </cell>
          <cell r="G936" t="str">
            <v>LOAN FUNDS</v>
          </cell>
          <cell r="H936" t="str">
            <v>UNSECURED LOANS</v>
          </cell>
          <cell r="I936" t="str">
            <v>UNSECURED LOANS</v>
          </cell>
        </row>
        <row r="937">
          <cell r="A937" t="str">
            <v>L401002-706</v>
          </cell>
          <cell r="B937" t="str">
            <v>LOAN/ADV-GRPCO-DLF HOTEL HOLDINGS LTD.</v>
          </cell>
          <cell r="C937" t="str">
            <v>LIABILITIES</v>
          </cell>
          <cell r="D937" t="str">
            <v>BALANCE SHEET</v>
          </cell>
          <cell r="E937" t="str">
            <v xml:space="preserve"> </v>
          </cell>
          <cell r="F937" t="str">
            <v xml:space="preserve"> </v>
          </cell>
          <cell r="G937" t="str">
            <v>LOAN FUNDS</v>
          </cell>
          <cell r="H937" t="str">
            <v>UNSECURED LOANS</v>
          </cell>
          <cell r="I937" t="str">
            <v>UNSECURED LOANS</v>
          </cell>
        </row>
        <row r="938">
          <cell r="A938" t="str">
            <v>L401002-707</v>
          </cell>
          <cell r="B938" t="str">
            <v>Loan/adv- Grp Co.- DLF HOTEL &amp; RESORTS</v>
          </cell>
          <cell r="C938" t="str">
            <v>LIABILITIES</v>
          </cell>
          <cell r="D938" t="str">
            <v>BALANCE SHEET</v>
          </cell>
          <cell r="E938" t="str">
            <v xml:space="preserve"> </v>
          </cell>
          <cell r="F938" t="str">
            <v xml:space="preserve"> </v>
          </cell>
          <cell r="G938" t="str">
            <v>LOAN FUNDS</v>
          </cell>
          <cell r="H938" t="str">
            <v>UNSECURED LOANS</v>
          </cell>
          <cell r="I938" t="str">
            <v>UNSECURED LOANS</v>
          </cell>
        </row>
        <row r="939">
          <cell r="A939" t="str">
            <v>L401003-053</v>
          </cell>
          <cell r="B939" t="str">
            <v>Loan-Gr Co-Felicite Buil &amp; Cnstr Pvt Ltd</v>
          </cell>
          <cell r="C939" t="str">
            <v>LIABILITIES</v>
          </cell>
          <cell r="D939" t="str">
            <v>BALANCE SHEET</v>
          </cell>
          <cell r="E939" t="str">
            <v xml:space="preserve"> </v>
          </cell>
          <cell r="F939" t="str">
            <v xml:space="preserve"> </v>
          </cell>
          <cell r="G939" t="str">
            <v>LOAN FUNDS</v>
          </cell>
          <cell r="H939" t="str">
            <v>UNSECURED LOANS</v>
          </cell>
          <cell r="I939" t="str">
            <v>UNSECURED LOANS</v>
          </cell>
        </row>
        <row r="940">
          <cell r="A940" t="str">
            <v>L401006-001</v>
          </cell>
          <cell r="B940" t="str">
            <v>Loan/adv- DLF INDUSTRIES</v>
          </cell>
          <cell r="C940" t="str">
            <v>LIABILITIES</v>
          </cell>
          <cell r="D940" t="str">
            <v>BALANCE SHEET</v>
          </cell>
          <cell r="G940" t="str">
            <v>LOAN FUNDS</v>
          </cell>
          <cell r="H940" t="str">
            <v>UNSECURED LOANS</v>
          </cell>
          <cell r="I940" t="str">
            <v>UNSECURED LOANS</v>
          </cell>
        </row>
        <row r="941">
          <cell r="A941" t="str">
            <v>L401006-002</v>
          </cell>
          <cell r="B941" t="str">
            <v>Loan/adv- DLF ENERGY</v>
          </cell>
          <cell r="C941" t="str">
            <v>LIABILITIES</v>
          </cell>
          <cell r="D941" t="str">
            <v>BALANCE SHEET</v>
          </cell>
          <cell r="G941" t="str">
            <v>LOAN FUNDS</v>
          </cell>
          <cell r="H941" t="str">
            <v>UNSECURED LOANS</v>
          </cell>
          <cell r="I941" t="str">
            <v>UNSECURED LOANS</v>
          </cell>
        </row>
        <row r="942">
          <cell r="A942" t="str">
            <v>L401006-003</v>
          </cell>
          <cell r="B942" t="str">
            <v>Loan/adv- DLF PROP MGMT SERV P L</v>
          </cell>
          <cell r="C942" t="str">
            <v>LIABILITIES</v>
          </cell>
          <cell r="D942" t="str">
            <v>BALANCE SHEET</v>
          </cell>
          <cell r="G942" t="str">
            <v>LOAN FUNDS</v>
          </cell>
          <cell r="H942" t="str">
            <v>UNSECURED LOANS</v>
          </cell>
          <cell r="I942" t="str">
            <v>UNSECURED LOANS</v>
          </cell>
        </row>
        <row r="943">
          <cell r="A943" t="str">
            <v>L401006-004</v>
          </cell>
          <cell r="B943" t="str">
            <v>Loan/adv- DLF HARYANA SEZ(GGN)</v>
          </cell>
          <cell r="C943" t="str">
            <v>LIABILITIES</v>
          </cell>
          <cell r="D943" t="str">
            <v>BALANCE SHEET</v>
          </cell>
          <cell r="G943" t="str">
            <v>LOAN FUNDS</v>
          </cell>
          <cell r="H943" t="str">
            <v>UNSECURED LOANS</v>
          </cell>
          <cell r="I943" t="str">
            <v>UNSECURED LOANS</v>
          </cell>
        </row>
        <row r="944">
          <cell r="A944" t="str">
            <v>L401006-005</v>
          </cell>
          <cell r="B944" t="str">
            <v>Loan/adv- DLF HARYANA SEZ(AMBALA)</v>
          </cell>
          <cell r="C944" t="str">
            <v>LIABILITIES</v>
          </cell>
          <cell r="D944" t="str">
            <v>BALANCE SHEET</v>
          </cell>
          <cell r="G944" t="str">
            <v>LOAN FUNDS</v>
          </cell>
          <cell r="H944" t="str">
            <v>UNSECURED LOANS</v>
          </cell>
          <cell r="I944" t="str">
            <v>UNSECURED LOANS</v>
          </cell>
        </row>
        <row r="945">
          <cell r="A945" t="str">
            <v>L401006-006</v>
          </cell>
          <cell r="B945" t="str">
            <v>Loan/adv- DLF HILTON HOTEL LTD</v>
          </cell>
          <cell r="C945" t="str">
            <v>LIABILITIES</v>
          </cell>
          <cell r="D945" t="str">
            <v>BALANCE SHEET</v>
          </cell>
          <cell r="G945" t="str">
            <v>LOAN FUNDS</v>
          </cell>
          <cell r="H945" t="str">
            <v>UNSECURED LOANS</v>
          </cell>
          <cell r="I945" t="str">
            <v>UNSECURED LOANS</v>
          </cell>
        </row>
        <row r="946">
          <cell r="A946" t="str">
            <v>L401007</v>
          </cell>
          <cell r="B946" t="str">
            <v>AUE CONTROL A/C</v>
          </cell>
          <cell r="C946" t="str">
            <v>LIABILITIES</v>
          </cell>
          <cell r="D946" t="str">
            <v>BALANCE SHEET</v>
          </cell>
          <cell r="G946" t="str">
            <v>LOAN FUNDS</v>
          </cell>
          <cell r="H946" t="str">
            <v>UNSECURED LOANS</v>
          </cell>
          <cell r="I946" t="str">
            <v>UNSECURED LOANS</v>
          </cell>
        </row>
        <row r="947">
          <cell r="A947" t="str">
            <v>L401008</v>
          </cell>
          <cell r="B947" t="str">
            <v>CORPORATE DIV. CONTROL ACOUNT</v>
          </cell>
          <cell r="C947" t="str">
            <v>LIABILITIES</v>
          </cell>
          <cell r="D947" t="str">
            <v>BALANCE SHEET</v>
          </cell>
          <cell r="G947" t="str">
            <v>LOAN FUNDS</v>
          </cell>
          <cell r="H947" t="str">
            <v>UNSECURED LOANS</v>
          </cell>
          <cell r="I947" t="str">
            <v>UNSECURED LOANS</v>
          </cell>
        </row>
        <row r="948">
          <cell r="A948" t="str">
            <v>L401009-101-001</v>
          </cell>
          <cell r="B948" t="str">
            <v>Loan/adv- Grp Co-DLF LTD - POWER DIV.</v>
          </cell>
          <cell r="C948" t="str">
            <v>LIABILITIES</v>
          </cell>
          <cell r="D948" t="str">
            <v>BALANCE SHEET</v>
          </cell>
          <cell r="G948" t="str">
            <v>LOAN FUNDS</v>
          </cell>
          <cell r="H948" t="str">
            <v>UNSECURED LOANS</v>
          </cell>
          <cell r="I948" t="str">
            <v>UNSECURED LOANS</v>
          </cell>
        </row>
        <row r="949">
          <cell r="A949" t="str">
            <v>L401009-101-002</v>
          </cell>
          <cell r="B949" t="str">
            <v>Loan/adv- Grp Co-DUL - ESTATE OFFICE</v>
          </cell>
          <cell r="C949" t="str">
            <v>LIABILITIES</v>
          </cell>
          <cell r="D949" t="str">
            <v>BALANCE SHEET</v>
          </cell>
          <cell r="G949" t="str">
            <v>LOAN FUNDS</v>
          </cell>
          <cell r="H949" t="str">
            <v>UNSECURED LOANS</v>
          </cell>
          <cell r="I949" t="str">
            <v>UNSECURED LOANS</v>
          </cell>
        </row>
        <row r="950">
          <cell r="A950" t="str">
            <v>L401009-101-003</v>
          </cell>
          <cell r="B950" t="str">
            <v>Loan/adv- Grp Co-DLF HOSP DIV.</v>
          </cell>
          <cell r="C950" t="str">
            <v>LIABILITIES</v>
          </cell>
          <cell r="D950" t="str">
            <v>BALANCE SHEET</v>
          </cell>
          <cell r="G950" t="str">
            <v>LOAN FUNDS</v>
          </cell>
          <cell r="H950" t="str">
            <v>UNSECURED LOANS</v>
          </cell>
          <cell r="I950" t="str">
            <v>UNSECURED LOANS</v>
          </cell>
        </row>
        <row r="951">
          <cell r="A951" t="str">
            <v>L401009-279-001</v>
          </cell>
          <cell r="B951" t="str">
            <v>Loan/adv- Grp Co-DCDL-CORP</v>
          </cell>
          <cell r="C951" t="str">
            <v>LIABILITIES</v>
          </cell>
          <cell r="D951" t="str">
            <v>BALANCE SHEET</v>
          </cell>
          <cell r="G951" t="str">
            <v>LOAN FUNDS</v>
          </cell>
          <cell r="H951" t="str">
            <v>UNSECURED LOANS</v>
          </cell>
          <cell r="I951" t="str">
            <v>UNSECURED LOANS</v>
          </cell>
        </row>
        <row r="952">
          <cell r="A952" t="str">
            <v>L401009-279-002</v>
          </cell>
          <cell r="B952" t="str">
            <v>Loan/adv- Grp Co-DCDL- POWER</v>
          </cell>
          <cell r="C952" t="str">
            <v>LIABILITIES</v>
          </cell>
          <cell r="D952" t="str">
            <v>BALANCE SHEET</v>
          </cell>
          <cell r="G952" t="str">
            <v>LOAN FUNDS</v>
          </cell>
          <cell r="H952" t="str">
            <v>UNSECURED LOANS</v>
          </cell>
          <cell r="I952" t="str">
            <v>UNSECURED LOANS</v>
          </cell>
        </row>
        <row r="953">
          <cell r="A953" t="str">
            <v>L401009-279-003</v>
          </cell>
          <cell r="B953" t="str">
            <v>Loan/adv- Grp Co-DCDL-KOLKATA</v>
          </cell>
          <cell r="C953" t="str">
            <v>LIABILITIES</v>
          </cell>
          <cell r="D953" t="str">
            <v>BALANCE SHEET</v>
          </cell>
          <cell r="G953" t="str">
            <v>LOAN FUNDS</v>
          </cell>
          <cell r="H953" t="str">
            <v>UNSECURED LOANS</v>
          </cell>
          <cell r="I953" t="str">
            <v>UNSECURED LOANS</v>
          </cell>
        </row>
        <row r="954">
          <cell r="A954" t="str">
            <v>L401009-428-001</v>
          </cell>
          <cell r="B954" t="str">
            <v>Loan/adv- Grp Co-DAL MAINT DIV.</v>
          </cell>
          <cell r="C954" t="str">
            <v>LIABILITIES</v>
          </cell>
          <cell r="D954" t="str">
            <v>BALANCE SHEET</v>
          </cell>
          <cell r="G954" t="str">
            <v>LOAN FUNDS</v>
          </cell>
          <cell r="H954" t="str">
            <v>UNSECURED LOANS</v>
          </cell>
          <cell r="I954" t="str">
            <v>UNSECURED LOANS</v>
          </cell>
        </row>
        <row r="955">
          <cell r="A955" t="str">
            <v>L401009-428-001</v>
          </cell>
          <cell r="B955" t="str">
            <v>Loan/adv- Grp Co-DAPL-CONS DIV.</v>
          </cell>
          <cell r="C955" t="str">
            <v>LIABILITIES</v>
          </cell>
          <cell r="D955" t="str">
            <v>BALANCE SHEET</v>
          </cell>
          <cell r="G955" t="str">
            <v>LOAN FUNDS</v>
          </cell>
          <cell r="H955" t="str">
            <v>UNSECURED LOANS</v>
          </cell>
          <cell r="I955" t="str">
            <v>UNSECURED LOANS</v>
          </cell>
        </row>
        <row r="956">
          <cell r="A956" t="str">
            <v>L402001-000</v>
          </cell>
          <cell r="B956" t="str">
            <v>Unsecurd Loan(Oth)</v>
          </cell>
          <cell r="C956" t="str">
            <v>LIABILITIES</v>
          </cell>
          <cell r="D956" t="str">
            <v>BALANCE SHEET</v>
          </cell>
          <cell r="E956" t="str">
            <v xml:space="preserve"> </v>
          </cell>
          <cell r="F956" t="str">
            <v xml:space="preserve"> </v>
          </cell>
          <cell r="G956" t="str">
            <v>LOAN FUNDS</v>
          </cell>
          <cell r="H956" t="str">
            <v>UNSECURED LOANS</v>
          </cell>
          <cell r="I956" t="str">
            <v>UNSECURED LOANS</v>
          </cell>
        </row>
        <row r="957">
          <cell r="A957" t="str">
            <v>L402001-001</v>
          </cell>
          <cell r="B957" t="str">
            <v>Unsecurd Loan(Oth)- WB EIDCL</v>
          </cell>
          <cell r="C957" t="str">
            <v>LIABILITIES</v>
          </cell>
          <cell r="D957" t="str">
            <v>BALANCE SHEET</v>
          </cell>
          <cell r="E957" t="str">
            <v xml:space="preserve"> </v>
          </cell>
          <cell r="F957" t="str">
            <v xml:space="preserve"> </v>
          </cell>
          <cell r="G957" t="str">
            <v>LOAN FUNDS</v>
          </cell>
          <cell r="H957" t="str">
            <v>UNSECURED LOANS</v>
          </cell>
          <cell r="I957" t="str">
            <v>UNSECURED LOANS</v>
          </cell>
        </row>
        <row r="958">
          <cell r="A958" t="str">
            <v>L402001-002</v>
          </cell>
          <cell r="B958" t="str">
            <v>Unsecurd Loan(Oth)- CHNDIGRH ADMIN</v>
          </cell>
          <cell r="C958" t="str">
            <v>LIABILITIES</v>
          </cell>
          <cell r="D958" t="str">
            <v>BALANCE SHEET</v>
          </cell>
          <cell r="E958" t="str">
            <v xml:space="preserve"> </v>
          </cell>
          <cell r="F958" t="str">
            <v xml:space="preserve"> </v>
          </cell>
          <cell r="G958" t="str">
            <v>LOAN FUNDS</v>
          </cell>
          <cell r="H958" t="str">
            <v>UNSECURED LOANS</v>
          </cell>
          <cell r="I958" t="str">
            <v>UNSECURED LOANS</v>
          </cell>
        </row>
        <row r="959">
          <cell r="A959" t="str">
            <v>L402001-003</v>
          </cell>
          <cell r="B959" t="str">
            <v>Unsecurd Loan(Oth)-SHAPOORJI PALLONJI&amp;CO</v>
          </cell>
          <cell r="C959" t="str">
            <v>LIABILITIES</v>
          </cell>
          <cell r="D959" t="str">
            <v>BALANCE SHEET</v>
          </cell>
          <cell r="E959" t="str">
            <v xml:space="preserve"> </v>
          </cell>
          <cell r="F959" t="str">
            <v xml:space="preserve"> </v>
          </cell>
          <cell r="G959" t="str">
            <v>LOAN FUNDS</v>
          </cell>
          <cell r="H959" t="str">
            <v>UNSECURED LOANS</v>
          </cell>
          <cell r="I959" t="str">
            <v>UNSECURED LOANS</v>
          </cell>
        </row>
        <row r="960">
          <cell r="A960" t="str">
            <v>L402001-004</v>
          </cell>
          <cell r="B960" t="str">
            <v>Unsecurd Loan(Oth)-Prime Cellular Ltd</v>
          </cell>
          <cell r="C960" t="str">
            <v>LIABILITIES</v>
          </cell>
          <cell r="D960" t="str">
            <v>BALANCE SHEET</v>
          </cell>
          <cell r="E960" t="str">
            <v xml:space="preserve"> </v>
          </cell>
          <cell r="F960" t="str">
            <v xml:space="preserve"> </v>
          </cell>
          <cell r="G960" t="str">
            <v>LOAN FUNDS</v>
          </cell>
          <cell r="H960" t="str">
            <v>UNSECURED LOANS</v>
          </cell>
          <cell r="I960" t="str">
            <v>UNSECURED LOANS</v>
          </cell>
        </row>
        <row r="961">
          <cell r="A961" t="str">
            <v>L402001-005</v>
          </cell>
          <cell r="B961" t="str">
            <v>Unsecured Loans(Oth)-Udipti</v>
          </cell>
          <cell r="C961" t="str">
            <v>LIABILITIES</v>
          </cell>
          <cell r="D961" t="str">
            <v>BALANCE SHEET</v>
          </cell>
          <cell r="E961" t="str">
            <v xml:space="preserve"> </v>
          </cell>
          <cell r="F961" t="str">
            <v xml:space="preserve"> </v>
          </cell>
          <cell r="G961" t="str">
            <v>LOAN FUNDS</v>
          </cell>
          <cell r="H961" t="str">
            <v>UNSECURED LOANS</v>
          </cell>
          <cell r="I961" t="str">
            <v>UNSECURED LOANS</v>
          </cell>
        </row>
        <row r="962">
          <cell r="A962" t="str">
            <v>L402002-001</v>
          </cell>
          <cell r="B962" t="str">
            <v>Loan-JV-Bridget Buil &amp; Dev Pvt Ltd</v>
          </cell>
          <cell r="C962" t="str">
            <v>LIABILITIES</v>
          </cell>
          <cell r="D962" t="str">
            <v>BALANCE SHEET</v>
          </cell>
          <cell r="E962" t="str">
            <v xml:space="preserve"> </v>
          </cell>
          <cell r="F962" t="str">
            <v xml:space="preserve"> </v>
          </cell>
          <cell r="G962" t="str">
            <v>LOAN FUNDS</v>
          </cell>
          <cell r="H962" t="str">
            <v>UNSECURED LOANS</v>
          </cell>
          <cell r="I962" t="str">
            <v>UNSECURED LOANS</v>
          </cell>
        </row>
        <row r="963">
          <cell r="A963" t="str">
            <v>L403001</v>
          </cell>
          <cell r="B963" t="str">
            <v>Loans &amp; advances- Other Body Corporate</v>
          </cell>
          <cell r="C963" t="str">
            <v>LIABILITIES</v>
          </cell>
          <cell r="D963" t="str">
            <v>BALANCE SHEET</v>
          </cell>
          <cell r="E963" t="str">
            <v xml:space="preserve"> </v>
          </cell>
          <cell r="F963" t="str">
            <v xml:space="preserve"> </v>
          </cell>
          <cell r="G963" t="str">
            <v>LOAN FUNDS</v>
          </cell>
          <cell r="H963" t="str">
            <v>UNSECURED LOANS</v>
          </cell>
          <cell r="I963" t="str">
            <v>UNSECURED LOANS</v>
          </cell>
        </row>
        <row r="964">
          <cell r="A964" t="str">
            <v>L404001</v>
          </cell>
          <cell r="B964" t="str">
            <v>Debentures (Unsecured)</v>
          </cell>
          <cell r="C964" t="str">
            <v>LIABILITIES</v>
          </cell>
          <cell r="D964" t="str">
            <v>BALANCE SHEET</v>
          </cell>
          <cell r="E964" t="str">
            <v xml:space="preserve"> </v>
          </cell>
          <cell r="F964" t="str">
            <v xml:space="preserve"> </v>
          </cell>
          <cell r="G964" t="str">
            <v>LOAN FUNDS</v>
          </cell>
          <cell r="H964" t="str">
            <v>UNSECURED LOANS</v>
          </cell>
          <cell r="I964" t="str">
            <v>UNSECURED LOANS</v>
          </cell>
        </row>
        <row r="965">
          <cell r="A965" t="str">
            <v>L404002</v>
          </cell>
          <cell r="B965" t="str">
            <v>Deb. App. &amp; Call Money(Pending allotmnt)</v>
          </cell>
          <cell r="C965" t="str">
            <v>LIABILITIES</v>
          </cell>
          <cell r="D965" t="str">
            <v>BALANCE SHEET</v>
          </cell>
          <cell r="E965" t="str">
            <v xml:space="preserve"> </v>
          </cell>
          <cell r="F965" t="str">
            <v xml:space="preserve"> </v>
          </cell>
          <cell r="G965" t="str">
            <v>LOAN FUNDS</v>
          </cell>
          <cell r="H965" t="str">
            <v>UNSECURED LOANS</v>
          </cell>
          <cell r="I965" t="str">
            <v>UNSECURED LOANS</v>
          </cell>
        </row>
        <row r="966">
          <cell r="A966" t="str">
            <v>L405001</v>
          </cell>
          <cell r="B966" t="str">
            <v>Intt.accrued &amp; Due (STL /Deb.)</v>
          </cell>
          <cell r="C966" t="str">
            <v>LIABILITIES</v>
          </cell>
          <cell r="D966" t="str">
            <v>BALANCE SHEET</v>
          </cell>
          <cell r="E966" t="str">
            <v xml:space="preserve"> </v>
          </cell>
          <cell r="F966" t="str">
            <v xml:space="preserve"> </v>
          </cell>
          <cell r="G966" t="str">
            <v>LOAN FUNDS</v>
          </cell>
          <cell r="H966" t="str">
            <v>UNSECURED LOANS</v>
          </cell>
          <cell r="I966" t="str">
            <v>UNSECURED LOANS</v>
          </cell>
        </row>
        <row r="967">
          <cell r="A967" t="str">
            <v>L405002</v>
          </cell>
          <cell r="B967" t="str">
            <v>Interest Accrued and Due</v>
          </cell>
          <cell r="C967" t="str">
            <v>LIABILITIES</v>
          </cell>
          <cell r="D967" t="str">
            <v>BALANCE SHEET</v>
          </cell>
          <cell r="E967" t="str">
            <v xml:space="preserve"> </v>
          </cell>
          <cell r="F967" t="str">
            <v xml:space="preserve"> </v>
          </cell>
          <cell r="G967" t="str">
            <v>LOAN FUNDS</v>
          </cell>
          <cell r="H967" t="str">
            <v>UNSECURED LOANS</v>
          </cell>
          <cell r="I967" t="str">
            <v>UNSECURED LOANS</v>
          </cell>
        </row>
        <row r="968">
          <cell r="A968" t="str">
            <v>L406001</v>
          </cell>
          <cell r="B968" t="str">
            <v>Unsecured Loan - HSBC</v>
          </cell>
          <cell r="C968" t="str">
            <v>LIABILITIES</v>
          </cell>
          <cell r="D968" t="str">
            <v>BALANCE SHEET</v>
          </cell>
          <cell r="E968" t="str">
            <v xml:space="preserve"> </v>
          </cell>
          <cell r="F968" t="str">
            <v xml:space="preserve"> </v>
          </cell>
          <cell r="G968" t="str">
            <v>LOAN FUNDS</v>
          </cell>
          <cell r="H968" t="str">
            <v>UNSECURED LOANS</v>
          </cell>
          <cell r="I968" t="str">
            <v>UNSECURED LOANS</v>
          </cell>
        </row>
        <row r="969">
          <cell r="A969" t="str">
            <v>L406002</v>
          </cell>
          <cell r="B969" t="str">
            <v>Unsecured Loan - Kotak Mahindra</v>
          </cell>
          <cell r="C969" t="str">
            <v>LIABILITIES</v>
          </cell>
          <cell r="D969" t="str">
            <v>BALANCE SHEET</v>
          </cell>
          <cell r="E969" t="str">
            <v xml:space="preserve"> </v>
          </cell>
          <cell r="F969" t="str">
            <v xml:space="preserve"> </v>
          </cell>
          <cell r="G969" t="str">
            <v>LOAN FUNDS</v>
          </cell>
          <cell r="H969" t="str">
            <v>UNSECURED LOANS</v>
          </cell>
          <cell r="I969" t="str">
            <v>UNSECURED LOANS</v>
          </cell>
        </row>
        <row r="970">
          <cell r="A970" t="str">
            <v>L406003</v>
          </cell>
          <cell r="B970" t="str">
            <v>Unsecured Loan - DBS BANK LTD.</v>
          </cell>
          <cell r="C970" t="str">
            <v>LIABILITIES</v>
          </cell>
          <cell r="D970" t="str">
            <v>BALANCE SHEET</v>
          </cell>
          <cell r="E970" t="str">
            <v xml:space="preserve"> </v>
          </cell>
          <cell r="F970" t="str">
            <v xml:space="preserve"> </v>
          </cell>
          <cell r="G970" t="str">
            <v>LOAN FUNDS</v>
          </cell>
          <cell r="H970" t="str">
            <v>UNSECURED LOANS</v>
          </cell>
          <cell r="I970" t="str">
            <v>UNSECURED LOANS</v>
          </cell>
        </row>
        <row r="971">
          <cell r="A971" t="str">
            <v>L406003</v>
          </cell>
          <cell r="B971" t="str">
            <v>Unsecured Loan - DBS BANK</v>
          </cell>
          <cell r="C971" t="str">
            <v>LIABILITIES</v>
          </cell>
          <cell r="D971" t="str">
            <v>BALANCE SHEET</v>
          </cell>
          <cell r="G971" t="str">
            <v>LOAN FUNDS</v>
          </cell>
          <cell r="H971" t="str">
            <v>UNSECURED LOANS</v>
          </cell>
          <cell r="I971" t="str">
            <v>UNSECURED LOANS</v>
          </cell>
        </row>
        <row r="972">
          <cell r="A972" t="str">
            <v>L407001-010</v>
          </cell>
          <cell r="B972" t="str">
            <v>Unsecured Loan - DUL</v>
          </cell>
          <cell r="C972" t="str">
            <v>LIABILITIES</v>
          </cell>
          <cell r="D972" t="str">
            <v>BALANCE SHEET</v>
          </cell>
          <cell r="G972" t="str">
            <v>LOAN FUNDS</v>
          </cell>
          <cell r="H972" t="str">
            <v>UNSECURED LOANS</v>
          </cell>
          <cell r="I972" t="str">
            <v>UNSECURED LOANS</v>
          </cell>
        </row>
        <row r="973">
          <cell r="A973" t="str">
            <v>L407001-034</v>
          </cell>
          <cell r="B973" t="str">
            <v>Unsecured Loan - BHORUKA FIN SERV</v>
          </cell>
          <cell r="C973" t="str">
            <v>LIABILITIES</v>
          </cell>
          <cell r="D973" t="str">
            <v>BALANCE SHEET</v>
          </cell>
          <cell r="G973" t="str">
            <v>LOAN FUNDS</v>
          </cell>
          <cell r="H973" t="str">
            <v>UNSECURED LOANS</v>
          </cell>
          <cell r="I973" t="str">
            <v>UNSECURED LOANS</v>
          </cell>
        </row>
        <row r="974">
          <cell r="A974" t="str">
            <v>L407001-036</v>
          </cell>
          <cell r="B974" t="str">
            <v>Unsecured Loan - GALAXY MERCANTILE</v>
          </cell>
          <cell r="C974" t="str">
            <v>LIABILITIES</v>
          </cell>
          <cell r="D974" t="str">
            <v>BALANCE SHEET</v>
          </cell>
          <cell r="G974" t="str">
            <v>LOAN FUNDS</v>
          </cell>
          <cell r="H974" t="str">
            <v>UNSECURED LOANS</v>
          </cell>
          <cell r="I974" t="str">
            <v>UNSECURED LOANS</v>
          </cell>
        </row>
        <row r="975">
          <cell r="A975" t="str">
            <v>L407001-061</v>
          </cell>
          <cell r="B975" t="str">
            <v>Unsecured Loan - SHIVAJI MARG PROP</v>
          </cell>
          <cell r="C975" t="str">
            <v>LIABILITIES</v>
          </cell>
          <cell r="D975" t="str">
            <v>BALANCE SHEET</v>
          </cell>
          <cell r="G975" t="str">
            <v>LOAN FUNDS</v>
          </cell>
          <cell r="H975" t="str">
            <v>UNSECURED LOANS</v>
          </cell>
          <cell r="I975" t="str">
            <v>UNSECURED LOANS</v>
          </cell>
        </row>
        <row r="976">
          <cell r="A976" t="str">
            <v>L407001-274</v>
          </cell>
          <cell r="B976" t="str">
            <v>Unsecured Loan - DLF RETAIL DEVP LTD</v>
          </cell>
          <cell r="C976" t="str">
            <v>LIABILITIES</v>
          </cell>
          <cell r="D976" t="str">
            <v>BALANCE SHEET</v>
          </cell>
          <cell r="G976" t="str">
            <v>LOAN FUNDS</v>
          </cell>
          <cell r="H976" t="str">
            <v>UNSECURED LOANS</v>
          </cell>
          <cell r="I976" t="str">
            <v>UNSECURED LOANS</v>
          </cell>
        </row>
        <row r="977">
          <cell r="A977" t="str">
            <v>L407001-279</v>
          </cell>
          <cell r="B977" t="str">
            <v>Unsecured Loan - DCDL</v>
          </cell>
          <cell r="C977" t="str">
            <v>LIABILITIES</v>
          </cell>
          <cell r="D977" t="str">
            <v>BALANCE SHEET</v>
          </cell>
          <cell r="G977" t="str">
            <v>LOAN FUNDS</v>
          </cell>
          <cell r="H977" t="str">
            <v>UNSECURED LOANS</v>
          </cell>
          <cell r="I977" t="str">
            <v>UNSECURED LOANS</v>
          </cell>
        </row>
        <row r="978">
          <cell r="A978" t="str">
            <v>L407002</v>
          </cell>
          <cell r="B978" t="str">
            <v>Unsecured Loan - CHANDIGARH ADMIN.</v>
          </cell>
          <cell r="C978" t="str">
            <v>LIABILITIES</v>
          </cell>
          <cell r="D978" t="str">
            <v>BALANCE SHEET</v>
          </cell>
          <cell r="G978" t="str">
            <v>LOAN FUNDS</v>
          </cell>
          <cell r="H978" t="str">
            <v>UNSECURED LOANS</v>
          </cell>
          <cell r="I978" t="str">
            <v>UNSECURED LOANS</v>
          </cell>
        </row>
        <row r="979">
          <cell r="A979" t="str">
            <v>L407002-279-001</v>
          </cell>
          <cell r="B979" t="str">
            <v>Unsecured Loan - DCDL-CORP</v>
          </cell>
          <cell r="C979" t="str">
            <v>LIABILITIES</v>
          </cell>
          <cell r="D979" t="str">
            <v>BALANCE SHEET</v>
          </cell>
          <cell r="G979" t="str">
            <v>LOAN FUNDS</v>
          </cell>
          <cell r="H979" t="str">
            <v>UNSECURED LOANS</v>
          </cell>
          <cell r="I979" t="str">
            <v>UNSECURED LOANS</v>
          </cell>
        </row>
        <row r="980">
          <cell r="A980" t="str">
            <v>L407003</v>
          </cell>
          <cell r="B980" t="str">
            <v>Unsecured Loan - WB ELEC IND DEVP</v>
          </cell>
          <cell r="C980" t="str">
            <v>LIABILITIES</v>
          </cell>
          <cell r="D980" t="str">
            <v>BALANCE SHEET</v>
          </cell>
          <cell r="G980" t="str">
            <v>LOAN FUNDS</v>
          </cell>
          <cell r="H980" t="str">
            <v>UNSECURED LOANS</v>
          </cell>
          <cell r="I980" t="str">
            <v>UNSECURED LOANS</v>
          </cell>
        </row>
        <row r="981">
          <cell r="A981" t="str">
            <v>L407004</v>
          </cell>
          <cell r="B981" t="str">
            <v>Unsecured Loan - OTHERS</v>
          </cell>
          <cell r="C981" t="str">
            <v>LIABILITIES</v>
          </cell>
          <cell r="D981" t="str">
            <v>BALANCE SHEET</v>
          </cell>
          <cell r="G981" t="str">
            <v>LOAN FUNDS</v>
          </cell>
          <cell r="H981" t="str">
            <v>UNSECURED LOANS</v>
          </cell>
          <cell r="I981" t="str">
            <v>UNSECURED LOANS</v>
          </cell>
        </row>
        <row r="982">
          <cell r="A982" t="str">
            <v>L501001</v>
          </cell>
          <cell r="B982" t="str">
            <v>Sundry Creditor (Grp Co.)</v>
          </cell>
          <cell r="C982" t="str">
            <v>LIABILITIES</v>
          </cell>
          <cell r="D982" t="str">
            <v>BALANCE SHEET</v>
          </cell>
          <cell r="E982" t="str">
            <v xml:space="preserve"> </v>
          </cell>
          <cell r="F982" t="str">
            <v xml:space="preserve"> </v>
          </cell>
          <cell r="G982" t="str">
            <v>CURRENT LIABILITIES AND PROVISIONS</v>
          </cell>
          <cell r="H982" t="str">
            <v>CURRENT LIABILITIES</v>
          </cell>
          <cell r="I982" t="str">
            <v>SUNDRY CREDITORS</v>
          </cell>
        </row>
        <row r="983">
          <cell r="A983" t="str">
            <v>L502001</v>
          </cell>
          <cell r="B983" t="str">
            <v>Sundry Creditor(Thrd Prty)- Stamp In Hnd</v>
          </cell>
          <cell r="C983" t="str">
            <v>LIABILITIES</v>
          </cell>
          <cell r="D983" t="str">
            <v>BALANCE SHEET</v>
          </cell>
          <cell r="E983" t="str">
            <v>SUPPLIER PAYABLE A/C</v>
          </cell>
          <cell r="F983" t="str">
            <v xml:space="preserve"> </v>
          </cell>
          <cell r="G983" t="str">
            <v>CURRENT LIABILITIES AND PROVISIONS</v>
          </cell>
          <cell r="H983" t="str">
            <v>CURRENT LIABILITIES</v>
          </cell>
          <cell r="I983" t="str">
            <v>SUNDRY CREDITORS</v>
          </cell>
        </row>
        <row r="984">
          <cell r="A984" t="str">
            <v>L502002</v>
          </cell>
          <cell r="B984" t="str">
            <v>Sundry Creditor(Thrd Prty)- Broker</v>
          </cell>
          <cell r="C984" t="str">
            <v>LIABILITIES</v>
          </cell>
          <cell r="D984" t="str">
            <v>BALANCE SHEET</v>
          </cell>
          <cell r="E984" t="str">
            <v>SUPPLIER PAYABLE A/C</v>
          </cell>
          <cell r="F984" t="str">
            <v xml:space="preserve"> </v>
          </cell>
          <cell r="G984" t="str">
            <v>CURRENT LIABILITIES AND PROVISIONS</v>
          </cell>
          <cell r="H984" t="str">
            <v>CURRENT LIABILITIES</v>
          </cell>
          <cell r="I984" t="str">
            <v>SUNDRY CREDITORS</v>
          </cell>
        </row>
        <row r="985">
          <cell r="A985" t="str">
            <v>L502003</v>
          </cell>
          <cell r="B985" t="str">
            <v>Sundry Creditor(Thrd Prty)- Contractors</v>
          </cell>
          <cell r="C985" t="str">
            <v>LIABILITIES</v>
          </cell>
          <cell r="D985" t="str">
            <v>BALANCE SHEET</v>
          </cell>
          <cell r="E985" t="str">
            <v>SUPPLIER PAYABLE A/C</v>
          </cell>
          <cell r="F985" t="str">
            <v xml:space="preserve"> </v>
          </cell>
          <cell r="G985" t="str">
            <v>CURRENT LIABILITIES AND PROVISIONS</v>
          </cell>
          <cell r="H985" t="str">
            <v>CURRENT LIABILITIES</v>
          </cell>
          <cell r="I985" t="str">
            <v>SUNDRY CREDITORS</v>
          </cell>
        </row>
        <row r="986">
          <cell r="A986" t="str">
            <v>L502004</v>
          </cell>
          <cell r="B986" t="str">
            <v>Sundry Creditor(Thrd Prty)- (Prof &amp; RET)</v>
          </cell>
          <cell r="C986" t="str">
            <v>LIABILITIES</v>
          </cell>
          <cell r="D986" t="str">
            <v>BALANCE SHEET</v>
          </cell>
          <cell r="E986" t="str">
            <v>SUPPLIER PAYABLE A/C</v>
          </cell>
          <cell r="F986" t="str">
            <v xml:space="preserve"> </v>
          </cell>
          <cell r="G986" t="str">
            <v>CURRENT LIABILITIES AND PROVISIONS</v>
          </cell>
          <cell r="H986" t="str">
            <v>CURRENT LIABILITIES</v>
          </cell>
          <cell r="I986" t="str">
            <v>SUNDRY CREDITORS</v>
          </cell>
        </row>
        <row r="987">
          <cell r="A987" t="str">
            <v>L502005</v>
          </cell>
          <cell r="B987" t="str">
            <v>Sundry Creditor(Thrd Prty)- Capital Good</v>
          </cell>
          <cell r="C987" t="str">
            <v>LIABILITIES</v>
          </cell>
          <cell r="D987" t="str">
            <v>BALANCE SHEET</v>
          </cell>
          <cell r="E987" t="str">
            <v>SUPPLIER PAYABLE A/C</v>
          </cell>
          <cell r="F987" t="str">
            <v xml:space="preserve"> </v>
          </cell>
          <cell r="G987" t="str">
            <v>CURRENT LIABILITIES AND PROVISIONS</v>
          </cell>
          <cell r="H987" t="str">
            <v>CURRENT LIABILITIES</v>
          </cell>
          <cell r="I987" t="str">
            <v>SUNDRY CREDITORS</v>
          </cell>
        </row>
        <row r="988">
          <cell r="A988" t="str">
            <v>L502006</v>
          </cell>
          <cell r="B988" t="str">
            <v>Provision for exp/Outstandng Liabilities</v>
          </cell>
          <cell r="C988" t="str">
            <v>LIABILITIES</v>
          </cell>
          <cell r="D988" t="str">
            <v>BALANCE SHEET</v>
          </cell>
          <cell r="E988" t="str">
            <v xml:space="preserve"> </v>
          </cell>
          <cell r="F988" t="str">
            <v xml:space="preserve"> </v>
          </cell>
          <cell r="G988" t="str">
            <v>CURRENT LIABILITIES AND PROVISIONS</v>
          </cell>
          <cell r="H988" t="str">
            <v>CURRENT LIABILITIES</v>
          </cell>
          <cell r="I988" t="str">
            <v>SUNDRY CREDITORS</v>
          </cell>
        </row>
        <row r="989">
          <cell r="A989" t="str">
            <v>L502007</v>
          </cell>
          <cell r="B989" t="str">
            <v>Land Cost payable</v>
          </cell>
          <cell r="C989" t="str">
            <v>LIABILITIES</v>
          </cell>
          <cell r="D989" t="str">
            <v>BALANCE SHEET</v>
          </cell>
          <cell r="E989" t="str">
            <v xml:space="preserve"> </v>
          </cell>
          <cell r="F989" t="str">
            <v xml:space="preserve"> </v>
          </cell>
          <cell r="G989" t="str">
            <v>CURRENT LIABILITIES AND PROVISIONS</v>
          </cell>
          <cell r="H989" t="str">
            <v>CURRENT LIABILITIES</v>
          </cell>
          <cell r="I989" t="str">
            <v>SUNDRY CREDITORS</v>
          </cell>
        </row>
        <row r="990">
          <cell r="A990" t="str">
            <v>L502008</v>
          </cell>
          <cell r="B990" t="str">
            <v>Sundry Creditors-Works Contrac</v>
          </cell>
          <cell r="C990" t="str">
            <v>LIABILITIES</v>
          </cell>
          <cell r="D990" t="str">
            <v>BALANCE SHEET</v>
          </cell>
          <cell r="E990" t="str">
            <v>SUPPLIER PAYABLE A/C</v>
          </cell>
          <cell r="F990" t="str">
            <v xml:space="preserve"> </v>
          </cell>
          <cell r="G990" t="str">
            <v>CURRENT LIABILITIES AND PROVISIONS</v>
          </cell>
          <cell r="H990" t="str">
            <v>CURRENT LIABILITIES</v>
          </cell>
          <cell r="I990" t="str">
            <v>SUNDRY CREDITORS</v>
          </cell>
        </row>
        <row r="991">
          <cell r="A991" t="str">
            <v>L502009</v>
          </cell>
          <cell r="B991" t="str">
            <v>Sundry Creditors-Withheld Amt.</v>
          </cell>
          <cell r="C991" t="str">
            <v>LIABILITIES</v>
          </cell>
          <cell r="D991" t="str">
            <v>BALANCE SHEET</v>
          </cell>
          <cell r="E991" t="str">
            <v>SUPPLIER PAYABLE A/C</v>
          </cell>
          <cell r="F991" t="str">
            <v xml:space="preserve"> </v>
          </cell>
          <cell r="G991" t="str">
            <v>CURRENT LIABILITIES AND PROVISIONS</v>
          </cell>
          <cell r="H991" t="str">
            <v>CURRENT LIABILITIES</v>
          </cell>
          <cell r="I991" t="str">
            <v>SUNDRY CREDITORS</v>
          </cell>
        </row>
        <row r="992">
          <cell r="A992" t="str">
            <v>L502010</v>
          </cell>
          <cell r="B992" t="str">
            <v>Deferred Creditors</v>
          </cell>
          <cell r="C992" t="str">
            <v>LIABILITIES</v>
          </cell>
          <cell r="D992" t="str">
            <v>BALANCE SHEET</v>
          </cell>
          <cell r="E992" t="str">
            <v xml:space="preserve"> </v>
          </cell>
          <cell r="F992" t="str">
            <v xml:space="preserve"> </v>
          </cell>
          <cell r="G992" t="str">
            <v>CURRENT LIABILITIES AND PROVISIONS</v>
          </cell>
          <cell r="H992" t="str">
            <v>CURRENT LIABILITIES</v>
          </cell>
          <cell r="I992" t="str">
            <v>SUNDRY CREDITORS</v>
          </cell>
        </row>
        <row r="993">
          <cell r="A993" t="str">
            <v>L502011</v>
          </cell>
          <cell r="B993" t="str">
            <v>Retention Money-Supplier</v>
          </cell>
          <cell r="C993" t="str">
            <v>LIABILITIES</v>
          </cell>
          <cell r="D993" t="str">
            <v>BALANCE SHEET</v>
          </cell>
          <cell r="E993" t="str">
            <v>SUPPLIER PAYABLE A/C</v>
          </cell>
          <cell r="F993" t="str">
            <v xml:space="preserve"> </v>
          </cell>
          <cell r="G993" t="str">
            <v>CURRENT LIABILITIES AND PROVISIONS</v>
          </cell>
          <cell r="H993" t="str">
            <v>CURRENT LIABILITIES</v>
          </cell>
          <cell r="I993" t="str">
            <v>SUNDRY CREDITORS</v>
          </cell>
        </row>
        <row r="994">
          <cell r="A994" t="str">
            <v>L502012</v>
          </cell>
          <cell r="B994" t="str">
            <v>Retention Money-Contractor</v>
          </cell>
          <cell r="C994" t="str">
            <v>LIABILITIES</v>
          </cell>
          <cell r="D994" t="str">
            <v>BALANCE SHEET</v>
          </cell>
          <cell r="E994" t="str">
            <v>SUPPLIER PAYABLE A/C</v>
          </cell>
          <cell r="F994" t="str">
            <v xml:space="preserve"> </v>
          </cell>
          <cell r="G994" t="str">
            <v>CURRENT LIABILITIES AND PROVISIONS</v>
          </cell>
          <cell r="H994" t="str">
            <v>CURRENT LIABILITIES</v>
          </cell>
          <cell r="I994" t="str">
            <v>SUNDRY CREDITORS</v>
          </cell>
        </row>
        <row r="995">
          <cell r="A995" t="str">
            <v>L502013</v>
          </cell>
          <cell r="B995" t="str">
            <v>Creditor's Provisional Liability</v>
          </cell>
          <cell r="C995" t="str">
            <v>LIABILITIES</v>
          </cell>
          <cell r="D995" t="str">
            <v>BALANCE SHEET</v>
          </cell>
          <cell r="E995" t="str">
            <v>SUPPLIER PAYABLE A/C</v>
          </cell>
          <cell r="F995" t="str">
            <v xml:space="preserve"> </v>
          </cell>
          <cell r="G995" t="str">
            <v>CURRENT LIABILITIES AND PROVISIONS</v>
          </cell>
          <cell r="H995" t="str">
            <v>CURRENT LIABILITIES</v>
          </cell>
          <cell r="I995" t="str">
            <v>SUNDRY CREDITORS</v>
          </cell>
        </row>
        <row r="996">
          <cell r="A996" t="str">
            <v>L502014</v>
          </cell>
          <cell r="B996" t="str">
            <v>Sundry Creditor(Thrd Prty)- Supplier</v>
          </cell>
          <cell r="C996" t="str">
            <v>LIABILITIES</v>
          </cell>
          <cell r="D996" t="str">
            <v>BALANCE SHEET</v>
          </cell>
          <cell r="E996" t="str">
            <v>SUPPLIER PAYABLE A/C</v>
          </cell>
          <cell r="F996" t="str">
            <v xml:space="preserve"> </v>
          </cell>
          <cell r="G996" t="str">
            <v>CURRENT LIABILITIES AND PROVISIONS</v>
          </cell>
          <cell r="H996" t="str">
            <v>CURRENT LIABILITIES</v>
          </cell>
          <cell r="I996" t="str">
            <v>SUNDRY CREDITORS</v>
          </cell>
        </row>
        <row r="997">
          <cell r="A997" t="str">
            <v>L502015</v>
          </cell>
          <cell r="B997" t="str">
            <v>DEFERRED CREDITORS</v>
          </cell>
          <cell r="C997" t="str">
            <v>LIABILITIES</v>
          </cell>
          <cell r="D997" t="str">
            <v>BALANCE SHEET</v>
          </cell>
          <cell r="E997" t="str">
            <v>SUPPLIER PAYABLE A/C</v>
          </cell>
          <cell r="G997" t="str">
            <v>CURRENT LIABILITIES AND PROVISIONS</v>
          </cell>
          <cell r="H997" t="str">
            <v>CURRENT LIABILITIES</v>
          </cell>
          <cell r="I997" t="str">
            <v>SUNDRY CREDITORS</v>
          </cell>
        </row>
        <row r="998">
          <cell r="A998" t="str">
            <v>L502016</v>
          </cell>
          <cell r="B998" t="str">
            <v>ADVANCES-OTHERS</v>
          </cell>
          <cell r="C998" t="str">
            <v>LIABILITIES</v>
          </cell>
          <cell r="D998" t="str">
            <v>BALANCE SHEET</v>
          </cell>
          <cell r="E998" t="str">
            <v>SUPPLIER PAYABLE A/C</v>
          </cell>
          <cell r="G998" t="str">
            <v>CURRENT LIABILITIES AND PROVISIONS</v>
          </cell>
          <cell r="H998" t="str">
            <v>CURRENT LIABILITIES</v>
          </cell>
          <cell r="I998" t="str">
            <v>SUNDRY CREDITORS</v>
          </cell>
        </row>
        <row r="999">
          <cell r="A999" t="str">
            <v>L502999</v>
          </cell>
          <cell r="B999" t="str">
            <v>IB-Sundry Creditors</v>
          </cell>
          <cell r="C999" t="str">
            <v>LIABILITIES</v>
          </cell>
          <cell r="D999" t="str">
            <v>BALANCE SHEET</v>
          </cell>
          <cell r="E999" t="str">
            <v xml:space="preserve"> </v>
          </cell>
          <cell r="F999" t="str">
            <v xml:space="preserve"> </v>
          </cell>
          <cell r="G999" t="str">
            <v>CURRENT LIABILITIES AND PROVISIONS</v>
          </cell>
          <cell r="H999" t="str">
            <v>CURRENT LIABILITIES</v>
          </cell>
          <cell r="I999" t="str">
            <v>SUNDRY CREDITORS</v>
          </cell>
        </row>
        <row r="1000">
          <cell r="A1000" t="str">
            <v>L503001-000-001</v>
          </cell>
          <cell r="B1000" t="str">
            <v>Regis Chrgs recvd- ANKUR VIHAR</v>
          </cell>
          <cell r="C1000" t="str">
            <v>LIABILITIES</v>
          </cell>
          <cell r="D1000" t="str">
            <v>BALANCE SHEET</v>
          </cell>
          <cell r="E1000" t="str">
            <v xml:space="preserve"> </v>
          </cell>
          <cell r="F1000" t="str">
            <v xml:space="preserve"> </v>
          </cell>
          <cell r="G1000" t="str">
            <v>CURRENT LIABILITIES AND PROVISIONS</v>
          </cell>
          <cell r="H1000" t="str">
            <v>CURRENT LIABILITIES</v>
          </cell>
          <cell r="I1000" t="str">
            <v>SUNDRY CREDITORS</v>
          </cell>
        </row>
        <row r="1001">
          <cell r="A1001" t="str">
            <v>L503001-000-002</v>
          </cell>
          <cell r="B1001" t="str">
            <v>Regis Chrgs recvd- BEVERLY PARK I Prkn</v>
          </cell>
          <cell r="C1001" t="str">
            <v>LIABILITIES</v>
          </cell>
          <cell r="D1001" t="str">
            <v>BALANCE SHEET</v>
          </cell>
          <cell r="E1001" t="str">
            <v xml:space="preserve"> </v>
          </cell>
          <cell r="F1001" t="str">
            <v xml:space="preserve"> </v>
          </cell>
          <cell r="G1001" t="str">
            <v>CURRENT LIABILITIES AND PROVISIONS</v>
          </cell>
          <cell r="H1001" t="str">
            <v>CURRENT LIABILITIES</v>
          </cell>
          <cell r="I1001" t="str">
            <v>SUNDRY CREDITORS</v>
          </cell>
        </row>
        <row r="1002">
          <cell r="A1002" t="str">
            <v>L503001-000-003</v>
          </cell>
          <cell r="B1002" t="str">
            <v>Regis Chrgs recvd- BEVERLY PARK II Prkn</v>
          </cell>
          <cell r="C1002" t="str">
            <v>LIABILITIES</v>
          </cell>
          <cell r="D1002" t="str">
            <v>BALANCE SHEET</v>
          </cell>
          <cell r="E1002" t="str">
            <v xml:space="preserve"> </v>
          </cell>
          <cell r="F1002" t="str">
            <v xml:space="preserve"> </v>
          </cell>
          <cell r="G1002" t="str">
            <v>CURRENT LIABILITIES AND PROVISIONS</v>
          </cell>
          <cell r="H1002" t="str">
            <v>CURRENT LIABILITIES</v>
          </cell>
          <cell r="I1002" t="str">
            <v>SUNDRY CREDITORS</v>
          </cell>
        </row>
        <row r="1003">
          <cell r="A1003" t="str">
            <v>L503001-000-004</v>
          </cell>
          <cell r="B1003" t="str">
            <v>Regis Chrgs recvd- BEVERLY PARK I</v>
          </cell>
          <cell r="C1003" t="str">
            <v>LIABILITIES</v>
          </cell>
          <cell r="D1003" t="str">
            <v>BALANCE SHEET</v>
          </cell>
          <cell r="E1003" t="str">
            <v xml:space="preserve"> </v>
          </cell>
          <cell r="F1003" t="str">
            <v xml:space="preserve"> </v>
          </cell>
          <cell r="G1003" t="str">
            <v>CURRENT LIABILITIES AND PROVISIONS</v>
          </cell>
          <cell r="H1003" t="str">
            <v>CURRENT LIABILITIES</v>
          </cell>
          <cell r="I1003" t="str">
            <v>SUNDRY CREDITORS</v>
          </cell>
        </row>
        <row r="1004">
          <cell r="A1004" t="str">
            <v>L503001-000-005</v>
          </cell>
          <cell r="B1004" t="str">
            <v>Regis Chrgs recvd- BEVERLY PARK II</v>
          </cell>
          <cell r="C1004" t="str">
            <v>LIABILITIES</v>
          </cell>
          <cell r="D1004" t="str">
            <v>BALANCE SHEET</v>
          </cell>
          <cell r="E1004" t="str">
            <v xml:space="preserve"> </v>
          </cell>
          <cell r="F1004" t="str">
            <v xml:space="preserve"> </v>
          </cell>
          <cell r="G1004" t="str">
            <v>CURRENT LIABILITIES AND PROVISIONS</v>
          </cell>
          <cell r="H1004" t="str">
            <v>CURRENT LIABILITIES</v>
          </cell>
          <cell r="I1004" t="str">
            <v>SUNDRY CREDITORS</v>
          </cell>
        </row>
        <row r="1005">
          <cell r="A1005" t="str">
            <v>L503001-000-006</v>
          </cell>
          <cell r="B1005" t="str">
            <v>Regis Chrgs recvd- CENTRAL ARCADE</v>
          </cell>
          <cell r="C1005" t="str">
            <v>LIABILITIES</v>
          </cell>
          <cell r="D1005" t="str">
            <v>BALANCE SHEET</v>
          </cell>
          <cell r="E1005" t="str">
            <v xml:space="preserve"> </v>
          </cell>
          <cell r="F1005" t="str">
            <v xml:space="preserve"> </v>
          </cell>
          <cell r="G1005" t="str">
            <v>CURRENT LIABILITIES AND PROVISIONS</v>
          </cell>
          <cell r="H1005" t="str">
            <v>CURRENT LIABILITIES</v>
          </cell>
          <cell r="I1005" t="str">
            <v>SUNDRY CREDITORS</v>
          </cell>
        </row>
        <row r="1006">
          <cell r="A1006" t="str">
            <v>L503001-000-008</v>
          </cell>
          <cell r="B1006" t="str">
            <v>Regis Chrgs recvd- CORPORATE PARK</v>
          </cell>
          <cell r="C1006" t="str">
            <v>LIABILITIES</v>
          </cell>
          <cell r="D1006" t="str">
            <v>BALANCE SHEET</v>
          </cell>
          <cell r="E1006" t="str">
            <v xml:space="preserve"> </v>
          </cell>
          <cell r="F1006" t="str">
            <v xml:space="preserve"> </v>
          </cell>
          <cell r="G1006" t="str">
            <v>CURRENT LIABILITIES AND PROVISIONS</v>
          </cell>
          <cell r="H1006" t="str">
            <v>CURRENT LIABILITIES</v>
          </cell>
          <cell r="I1006" t="str">
            <v>SUNDRY CREDITORS</v>
          </cell>
        </row>
        <row r="1007">
          <cell r="A1007" t="str">
            <v>L503001-000-009</v>
          </cell>
          <cell r="B1007" t="str">
            <v>Regis Chrgs recvd- DILSHAD LOTTERY</v>
          </cell>
          <cell r="C1007" t="str">
            <v>LIABILITIES</v>
          </cell>
          <cell r="D1007" t="str">
            <v>BALANCE SHEET</v>
          </cell>
          <cell r="E1007" t="str">
            <v xml:space="preserve"> </v>
          </cell>
          <cell r="F1007" t="str">
            <v xml:space="preserve"> </v>
          </cell>
          <cell r="G1007" t="str">
            <v>CURRENT LIABILITIES AND PROVISIONS</v>
          </cell>
          <cell r="H1007" t="str">
            <v>CURRENT LIABILITIES</v>
          </cell>
          <cell r="I1007" t="str">
            <v>SUNDRY CREDITORS</v>
          </cell>
        </row>
        <row r="1008">
          <cell r="A1008" t="str">
            <v>L503001-000-010</v>
          </cell>
          <cell r="B1008" t="str">
            <v>Regis Chrgs recvd- DILSHAD PLAZA</v>
          </cell>
          <cell r="C1008" t="str">
            <v>LIABILITIES</v>
          </cell>
          <cell r="D1008" t="str">
            <v>BALANCE SHEET</v>
          </cell>
          <cell r="E1008" t="str">
            <v xml:space="preserve"> </v>
          </cell>
          <cell r="F1008" t="str">
            <v xml:space="preserve"> </v>
          </cell>
          <cell r="G1008" t="str">
            <v>CURRENT LIABILITIES AND PROVISIONS</v>
          </cell>
          <cell r="H1008" t="str">
            <v>CURRENT LIABILITIES</v>
          </cell>
          <cell r="I1008" t="str">
            <v>SUNDRY CREDITORS</v>
          </cell>
        </row>
        <row r="1009">
          <cell r="A1009" t="str">
            <v>L503001-000-011</v>
          </cell>
          <cell r="B1009" t="str">
            <v>Regis Chrgs recvd- EXECUTIVE HOME</v>
          </cell>
          <cell r="C1009" t="str">
            <v>LIABILITIES</v>
          </cell>
          <cell r="D1009" t="str">
            <v>BALANCE SHEET</v>
          </cell>
          <cell r="E1009" t="str">
            <v xml:space="preserve"> </v>
          </cell>
          <cell r="F1009" t="str">
            <v xml:space="preserve"> </v>
          </cell>
          <cell r="G1009" t="str">
            <v>CURRENT LIABILITIES AND PROVISIONS</v>
          </cell>
          <cell r="H1009" t="str">
            <v>CURRENT LIABILITIES</v>
          </cell>
          <cell r="I1009" t="str">
            <v>SUNDRY CREDITORS</v>
          </cell>
        </row>
        <row r="1010">
          <cell r="A1010" t="str">
            <v>L503001-000-012</v>
          </cell>
          <cell r="B1010" t="str">
            <v>Regis Chrgs recvd- HAMILTON COURT Prkn</v>
          </cell>
          <cell r="C1010" t="str">
            <v>LIABILITIES</v>
          </cell>
          <cell r="D1010" t="str">
            <v>BALANCE SHEET</v>
          </cell>
          <cell r="E1010" t="str">
            <v xml:space="preserve"> </v>
          </cell>
          <cell r="F1010" t="str">
            <v xml:space="preserve"> </v>
          </cell>
          <cell r="G1010" t="str">
            <v>CURRENT LIABILITIES AND PROVISIONS</v>
          </cell>
          <cell r="H1010" t="str">
            <v>CURRENT LIABILITIES</v>
          </cell>
          <cell r="I1010" t="str">
            <v>SUNDRY CREDITORS</v>
          </cell>
        </row>
        <row r="1011">
          <cell r="A1011" t="str">
            <v>L503001-000-013</v>
          </cell>
          <cell r="B1011" t="str">
            <v>Regis Chrgs recvd- HAMILTON COURT</v>
          </cell>
          <cell r="C1011" t="str">
            <v>LIABILITIES</v>
          </cell>
          <cell r="D1011" t="str">
            <v>BALANCE SHEET</v>
          </cell>
          <cell r="E1011" t="str">
            <v xml:space="preserve"> </v>
          </cell>
          <cell r="F1011" t="str">
            <v xml:space="preserve"> </v>
          </cell>
          <cell r="G1011" t="str">
            <v>CURRENT LIABILITIES AND PROVISIONS</v>
          </cell>
          <cell r="H1011" t="str">
            <v>CURRENT LIABILITIES</v>
          </cell>
          <cell r="I1011" t="str">
            <v>SUNDRY CREDITORS</v>
          </cell>
        </row>
        <row r="1012">
          <cell r="A1012" t="str">
            <v>L503001-000-014</v>
          </cell>
          <cell r="B1012" t="str">
            <v>Regis Chrgs recvd- NEW TOWN HOUSE</v>
          </cell>
          <cell r="C1012" t="str">
            <v>LIABILITIES</v>
          </cell>
          <cell r="D1012" t="str">
            <v>BALANCE SHEET</v>
          </cell>
          <cell r="E1012" t="str">
            <v xml:space="preserve"> </v>
          </cell>
          <cell r="F1012" t="str">
            <v xml:space="preserve"> </v>
          </cell>
          <cell r="G1012" t="str">
            <v>CURRENT LIABILITIES AND PROVISIONS</v>
          </cell>
          <cell r="H1012" t="str">
            <v>CURRENT LIABILITIES</v>
          </cell>
          <cell r="I1012" t="str">
            <v>SUNDRY CREDITORS</v>
          </cell>
        </row>
        <row r="1013">
          <cell r="A1013" t="str">
            <v>L503001-000-015</v>
          </cell>
          <cell r="B1013" t="str">
            <v>Regis Chrgs recvd- OLD TOWN HOUSE</v>
          </cell>
          <cell r="C1013" t="str">
            <v>LIABILITIES</v>
          </cell>
          <cell r="D1013" t="str">
            <v>BALANCE SHEET</v>
          </cell>
          <cell r="E1013" t="str">
            <v xml:space="preserve"> </v>
          </cell>
          <cell r="F1013" t="str">
            <v xml:space="preserve"> </v>
          </cell>
          <cell r="G1013" t="str">
            <v>CURRENT LIABILITIES AND PROVISIONS</v>
          </cell>
          <cell r="H1013" t="str">
            <v>CURRENT LIABILITIES</v>
          </cell>
          <cell r="I1013" t="str">
            <v>SUNDRY CREDITORS</v>
          </cell>
        </row>
        <row r="1014">
          <cell r="A1014" t="str">
            <v>L503001-000-017</v>
          </cell>
          <cell r="B1014" t="str">
            <v>Regis Chrgs recvd- QEC PHASE IV</v>
          </cell>
          <cell r="C1014" t="str">
            <v>LIABILITIES</v>
          </cell>
          <cell r="D1014" t="str">
            <v>BALANCE SHEET</v>
          </cell>
          <cell r="E1014" t="str">
            <v xml:space="preserve"> </v>
          </cell>
          <cell r="F1014" t="str">
            <v xml:space="preserve"> </v>
          </cell>
          <cell r="G1014" t="str">
            <v>CURRENT LIABILITIES AND PROVISIONS</v>
          </cell>
          <cell r="H1014" t="str">
            <v>CURRENT LIABILITIES</v>
          </cell>
          <cell r="I1014" t="str">
            <v>SUNDRY CREDITORS</v>
          </cell>
        </row>
        <row r="1015">
          <cell r="A1015" t="str">
            <v>L503001-000-018</v>
          </cell>
          <cell r="B1015" t="str">
            <v>Regis Chrgs recvd- QEC PHASE V</v>
          </cell>
          <cell r="C1015" t="str">
            <v>LIABILITIES</v>
          </cell>
          <cell r="D1015" t="str">
            <v>BALANCE SHEET</v>
          </cell>
          <cell r="E1015" t="str">
            <v xml:space="preserve"> </v>
          </cell>
          <cell r="F1015" t="str">
            <v xml:space="preserve"> </v>
          </cell>
          <cell r="G1015" t="str">
            <v>CURRENT LIABILITIES AND PROVISIONS</v>
          </cell>
          <cell r="H1015" t="str">
            <v>CURRENT LIABILITIES</v>
          </cell>
          <cell r="I1015" t="str">
            <v>SUNDRY CREDITORS</v>
          </cell>
        </row>
        <row r="1016">
          <cell r="A1016" t="str">
            <v>L503001-000-019</v>
          </cell>
          <cell r="B1016" t="str">
            <v>Regis Chrgs recvd- REGENCY PARK</v>
          </cell>
          <cell r="C1016" t="str">
            <v>LIABILITIES</v>
          </cell>
          <cell r="D1016" t="str">
            <v>BALANCE SHEET</v>
          </cell>
          <cell r="E1016" t="str">
            <v xml:space="preserve"> </v>
          </cell>
          <cell r="F1016" t="str">
            <v xml:space="preserve"> </v>
          </cell>
          <cell r="G1016" t="str">
            <v>CURRENT LIABILITIES AND PROVISIONS</v>
          </cell>
          <cell r="H1016" t="str">
            <v>CURRENT LIABILITIES</v>
          </cell>
          <cell r="I1016" t="str">
            <v>SUNDRY CREDITORS</v>
          </cell>
        </row>
        <row r="1017">
          <cell r="A1017" t="str">
            <v>L503001-000-020</v>
          </cell>
          <cell r="B1017" t="str">
            <v>Regis Chrgs recvd- REGENCY PARK(PARKING)</v>
          </cell>
          <cell r="C1017" t="str">
            <v>LIABILITIES</v>
          </cell>
          <cell r="D1017" t="str">
            <v>BALANCE SHEET</v>
          </cell>
          <cell r="E1017" t="str">
            <v xml:space="preserve"> </v>
          </cell>
          <cell r="F1017" t="str">
            <v xml:space="preserve"> </v>
          </cell>
          <cell r="G1017" t="str">
            <v>CURRENT LIABILITIES AND PROVISIONS</v>
          </cell>
          <cell r="H1017" t="str">
            <v>CURRENT LIABILITIES</v>
          </cell>
          <cell r="I1017" t="str">
            <v>SUNDRY CREDITORS</v>
          </cell>
        </row>
        <row r="1018">
          <cell r="A1018" t="str">
            <v>L503001-000-021</v>
          </cell>
          <cell r="B1018" t="str">
            <v>Regis Chrgs recvd- RICHMOND PARK Prkn</v>
          </cell>
          <cell r="C1018" t="str">
            <v>LIABILITIES</v>
          </cell>
          <cell r="D1018" t="str">
            <v>BALANCE SHEET</v>
          </cell>
          <cell r="E1018" t="str">
            <v xml:space="preserve"> </v>
          </cell>
          <cell r="F1018" t="str">
            <v xml:space="preserve"> </v>
          </cell>
          <cell r="G1018" t="str">
            <v>CURRENT LIABILITIES AND PROVISIONS</v>
          </cell>
          <cell r="H1018" t="str">
            <v>CURRENT LIABILITIES</v>
          </cell>
          <cell r="I1018" t="str">
            <v>SUNDRY CREDITORS</v>
          </cell>
        </row>
        <row r="1019">
          <cell r="A1019" t="str">
            <v>L503001-000-022</v>
          </cell>
          <cell r="B1019" t="str">
            <v>Regis Chrgs recvd- RICHMOND PARK</v>
          </cell>
          <cell r="C1019" t="str">
            <v>LIABILITIES</v>
          </cell>
          <cell r="D1019" t="str">
            <v>BALANCE SHEET</v>
          </cell>
          <cell r="E1019" t="str">
            <v xml:space="preserve"> </v>
          </cell>
          <cell r="F1019" t="str">
            <v xml:space="preserve"> </v>
          </cell>
          <cell r="G1019" t="str">
            <v>CURRENT LIABILITIES AND PROVISIONS</v>
          </cell>
          <cell r="H1019" t="str">
            <v>CURRENT LIABILITIES</v>
          </cell>
          <cell r="I1019" t="str">
            <v>SUNDRY CREDITORS</v>
          </cell>
        </row>
        <row r="1020">
          <cell r="A1020" t="str">
            <v>L503001-000-023</v>
          </cell>
          <cell r="B1020" t="str">
            <v>Regis Chrgs recvd- SUPER MART-II</v>
          </cell>
          <cell r="C1020" t="str">
            <v>LIABILITIES</v>
          </cell>
          <cell r="D1020" t="str">
            <v>BALANCE SHEET</v>
          </cell>
          <cell r="E1020" t="str">
            <v xml:space="preserve"> </v>
          </cell>
          <cell r="F1020" t="str">
            <v xml:space="preserve"> </v>
          </cell>
          <cell r="G1020" t="str">
            <v>CURRENT LIABILITIES AND PROVISIONS</v>
          </cell>
          <cell r="H1020" t="str">
            <v>CURRENT LIABILITIES</v>
          </cell>
          <cell r="I1020" t="str">
            <v>SUNDRY CREDITORS</v>
          </cell>
        </row>
        <row r="1021">
          <cell r="A1021" t="str">
            <v>L503001-000-024</v>
          </cell>
          <cell r="B1021" t="str">
            <v>Regis Chrgs recvd- SHOPPING MALL</v>
          </cell>
          <cell r="C1021" t="str">
            <v>LIABILITIES</v>
          </cell>
          <cell r="D1021" t="str">
            <v>BALANCE SHEET</v>
          </cell>
          <cell r="E1021" t="str">
            <v xml:space="preserve"> </v>
          </cell>
          <cell r="F1021" t="str">
            <v xml:space="preserve"> </v>
          </cell>
          <cell r="G1021" t="str">
            <v>CURRENT LIABILITIES AND PROVISIONS</v>
          </cell>
          <cell r="H1021" t="str">
            <v>CURRENT LIABILITIES</v>
          </cell>
          <cell r="I1021" t="str">
            <v>SUNDRY CREDITORS</v>
          </cell>
        </row>
        <row r="1022">
          <cell r="A1022" t="str">
            <v>L503001-000-027</v>
          </cell>
          <cell r="B1022" t="str">
            <v>Regis Chrgs recvd- STOP-N-SHOP</v>
          </cell>
          <cell r="C1022" t="str">
            <v>LIABILITIES</v>
          </cell>
          <cell r="D1022" t="str">
            <v>BALANCE SHEET</v>
          </cell>
          <cell r="E1022" t="str">
            <v xml:space="preserve"> </v>
          </cell>
          <cell r="F1022" t="str">
            <v xml:space="preserve"> </v>
          </cell>
          <cell r="G1022" t="str">
            <v>CURRENT LIABILITIES AND PROVISIONS</v>
          </cell>
          <cell r="H1022" t="str">
            <v>CURRENT LIABILITIES</v>
          </cell>
          <cell r="I1022" t="str">
            <v>SUNDRY CREDITORS</v>
          </cell>
        </row>
        <row r="1023">
          <cell r="A1023" t="str">
            <v>L503001-000-028</v>
          </cell>
          <cell r="B1023" t="str">
            <v>Regis Chrgs recvd- SLIVER OAKS</v>
          </cell>
          <cell r="C1023" t="str">
            <v>LIABILITIES</v>
          </cell>
          <cell r="D1023" t="str">
            <v>BALANCE SHEET</v>
          </cell>
          <cell r="E1023" t="str">
            <v xml:space="preserve"> </v>
          </cell>
          <cell r="F1023" t="str">
            <v xml:space="preserve"> </v>
          </cell>
          <cell r="G1023" t="str">
            <v>CURRENT LIABILITIES AND PROVISIONS</v>
          </cell>
          <cell r="H1023" t="str">
            <v>CURRENT LIABILITIES</v>
          </cell>
          <cell r="I1023" t="str">
            <v>SUNDRY CREDITORS</v>
          </cell>
        </row>
        <row r="1024">
          <cell r="A1024" t="str">
            <v>L503001-000-029</v>
          </cell>
          <cell r="B1024" t="str">
            <v>Regis Chrgs recvd- SLIVER OAKS(PARKING)</v>
          </cell>
          <cell r="C1024" t="str">
            <v>LIABILITIES</v>
          </cell>
          <cell r="D1024" t="str">
            <v>BALANCE SHEET</v>
          </cell>
          <cell r="E1024" t="str">
            <v xml:space="preserve"> </v>
          </cell>
          <cell r="F1024" t="str">
            <v xml:space="preserve"> </v>
          </cell>
          <cell r="G1024" t="str">
            <v>CURRENT LIABILITIES AND PROVISIONS</v>
          </cell>
          <cell r="H1024" t="str">
            <v>CURRENT LIABILITIES</v>
          </cell>
          <cell r="I1024" t="str">
            <v>SUNDRY CREDITORS</v>
          </cell>
        </row>
        <row r="1025">
          <cell r="A1025" t="str">
            <v>L503001-000-030</v>
          </cell>
          <cell r="B1025" t="str">
            <v>Regis Chrgs recvd- SPRING FIELD</v>
          </cell>
          <cell r="C1025" t="str">
            <v>LIABILITIES</v>
          </cell>
          <cell r="D1025" t="str">
            <v>BALANCE SHEET</v>
          </cell>
          <cell r="E1025" t="str">
            <v xml:space="preserve"> </v>
          </cell>
          <cell r="F1025" t="str">
            <v xml:space="preserve"> </v>
          </cell>
          <cell r="G1025" t="str">
            <v>CURRENT LIABILITIES AND PROVISIONS</v>
          </cell>
          <cell r="H1025" t="str">
            <v>CURRENT LIABILITIES</v>
          </cell>
          <cell r="I1025" t="str">
            <v>SUNDRY CREDITORS</v>
          </cell>
        </row>
        <row r="1026">
          <cell r="A1026" t="str">
            <v>L503001-000-032</v>
          </cell>
          <cell r="B1026" t="str">
            <v>Regis Chrgs recvd- VILLA PLOTS</v>
          </cell>
          <cell r="C1026" t="str">
            <v>LIABILITIES</v>
          </cell>
          <cell r="D1026" t="str">
            <v>BALANCE SHEET</v>
          </cell>
          <cell r="E1026" t="str">
            <v xml:space="preserve"> </v>
          </cell>
          <cell r="F1026" t="str">
            <v xml:space="preserve"> </v>
          </cell>
          <cell r="G1026" t="str">
            <v>CURRENT LIABILITIES AND PROVISIONS</v>
          </cell>
          <cell r="H1026" t="str">
            <v>CURRENT LIABILITIES</v>
          </cell>
          <cell r="I1026" t="str">
            <v>SUNDRY CREDITORS</v>
          </cell>
        </row>
        <row r="1027">
          <cell r="A1027" t="str">
            <v>L503001-000-033</v>
          </cell>
          <cell r="B1027" t="str">
            <v>Regis Chrgs recvd- WINDSOR COURT Prkn</v>
          </cell>
          <cell r="C1027" t="str">
            <v>LIABILITIES</v>
          </cell>
          <cell r="D1027" t="str">
            <v>BALANCE SHEET</v>
          </cell>
          <cell r="E1027" t="str">
            <v xml:space="preserve"> </v>
          </cell>
          <cell r="F1027" t="str">
            <v xml:space="preserve"> </v>
          </cell>
          <cell r="G1027" t="str">
            <v>CURRENT LIABILITIES AND PROVISIONS</v>
          </cell>
          <cell r="H1027" t="str">
            <v>CURRENT LIABILITIES</v>
          </cell>
          <cell r="I1027" t="str">
            <v>SUNDRY CREDITORS</v>
          </cell>
        </row>
        <row r="1028">
          <cell r="A1028" t="str">
            <v>L503001-000-034</v>
          </cell>
          <cell r="B1028" t="str">
            <v>Regis Chrgs recvd- WINDSOR COURT</v>
          </cell>
          <cell r="C1028" t="str">
            <v>LIABILITIES</v>
          </cell>
          <cell r="D1028" t="str">
            <v>BALANCE SHEET</v>
          </cell>
          <cell r="E1028" t="str">
            <v xml:space="preserve"> </v>
          </cell>
          <cell r="F1028" t="str">
            <v xml:space="preserve"> </v>
          </cell>
          <cell r="G1028" t="str">
            <v>CURRENT LIABILITIES AND PROVISIONS</v>
          </cell>
          <cell r="H1028" t="str">
            <v>CURRENT LIABILITIES</v>
          </cell>
          <cell r="I1028" t="str">
            <v>SUNDRY CREDITORS</v>
          </cell>
        </row>
        <row r="1029">
          <cell r="A1029" t="str">
            <v>L503001-000-036</v>
          </cell>
          <cell r="B1029" t="str">
            <v>Regis Chrgs recvd- QUTAB PLAZA</v>
          </cell>
          <cell r="C1029" t="str">
            <v>LIABILITIES</v>
          </cell>
          <cell r="D1029" t="str">
            <v>BALANCE SHEET</v>
          </cell>
          <cell r="E1029" t="str">
            <v xml:space="preserve"> </v>
          </cell>
          <cell r="F1029" t="str">
            <v xml:space="preserve"> </v>
          </cell>
          <cell r="G1029" t="str">
            <v>CURRENT LIABILITIES AND PROVISIONS</v>
          </cell>
          <cell r="H1029" t="str">
            <v>CURRENT LIABILITIES</v>
          </cell>
          <cell r="I1029" t="str">
            <v>SUNDRY CREDITORS</v>
          </cell>
        </row>
        <row r="1030">
          <cell r="A1030" t="str">
            <v>L503001-000-037</v>
          </cell>
          <cell r="B1030" t="str">
            <v>Regis Chrgs recvd- CENTRE POINT</v>
          </cell>
          <cell r="C1030" t="str">
            <v>LIABILITIES</v>
          </cell>
          <cell r="D1030" t="str">
            <v>BALANCE SHEET</v>
          </cell>
          <cell r="E1030" t="str">
            <v xml:space="preserve"> </v>
          </cell>
          <cell r="F1030" t="str">
            <v xml:space="preserve"> </v>
          </cell>
          <cell r="G1030" t="str">
            <v>CURRENT LIABILITIES AND PROVISIONS</v>
          </cell>
          <cell r="H1030" t="str">
            <v>CURRENT LIABILITIES</v>
          </cell>
          <cell r="I1030" t="str">
            <v>SUNDRY CREDITORS</v>
          </cell>
        </row>
        <row r="1031">
          <cell r="A1031" t="str">
            <v>L503001-000-038</v>
          </cell>
          <cell r="B1031" t="str">
            <v>Regis Chrgs recvd- FARIDABAD PLOTS</v>
          </cell>
          <cell r="C1031" t="str">
            <v>LIABILITIES</v>
          </cell>
          <cell r="D1031" t="str">
            <v>BALANCE SHEET</v>
          </cell>
          <cell r="E1031" t="str">
            <v xml:space="preserve"> </v>
          </cell>
          <cell r="F1031" t="str">
            <v xml:space="preserve"> </v>
          </cell>
          <cell r="G1031" t="str">
            <v>CURRENT LIABILITIES AND PROVISIONS</v>
          </cell>
          <cell r="H1031" t="str">
            <v>CURRENT LIABILITIES</v>
          </cell>
          <cell r="I1031" t="str">
            <v>SUNDRY CREDITORS</v>
          </cell>
        </row>
        <row r="1032">
          <cell r="A1032" t="str">
            <v>L503001-000-039</v>
          </cell>
          <cell r="B1032" t="str">
            <v>Regis Chrgs recvd- RIDGEWOOD ESTATE</v>
          </cell>
          <cell r="C1032" t="str">
            <v>LIABILITIES</v>
          </cell>
          <cell r="D1032" t="str">
            <v>BALANCE SHEET</v>
          </cell>
          <cell r="E1032" t="str">
            <v xml:space="preserve"> </v>
          </cell>
          <cell r="F1032" t="str">
            <v xml:space="preserve"> </v>
          </cell>
          <cell r="G1032" t="str">
            <v>CURRENT LIABILITIES AND PROVISIONS</v>
          </cell>
          <cell r="H1032" t="str">
            <v>CURRENT LIABILITIES</v>
          </cell>
          <cell r="I1032" t="str">
            <v>SUNDRY CREDITORS</v>
          </cell>
        </row>
        <row r="1033">
          <cell r="A1033" t="str">
            <v>L503001-000-040</v>
          </cell>
          <cell r="B1033" t="str">
            <v>Regis Chrgs recvd- OAKWOOD ESTATE</v>
          </cell>
          <cell r="C1033" t="str">
            <v>LIABILITIES</v>
          </cell>
          <cell r="D1033" t="str">
            <v>BALANCE SHEET</v>
          </cell>
          <cell r="E1033" t="str">
            <v xml:space="preserve"> </v>
          </cell>
          <cell r="F1033" t="str">
            <v xml:space="preserve"> </v>
          </cell>
          <cell r="G1033" t="str">
            <v>CURRENT LIABILITIES AND PROVISIONS</v>
          </cell>
          <cell r="H1033" t="str">
            <v>CURRENT LIABILITIES</v>
          </cell>
          <cell r="I1033" t="str">
            <v>SUNDRY CREDITORS</v>
          </cell>
        </row>
        <row r="1034">
          <cell r="A1034" t="str">
            <v>L503001-000-041</v>
          </cell>
          <cell r="B1034" t="str">
            <v>Regis Chrgs recvd- WELLINGTON ESTATE</v>
          </cell>
          <cell r="C1034" t="str">
            <v>LIABILITIES</v>
          </cell>
          <cell r="D1034" t="str">
            <v>BALANCE SHEET</v>
          </cell>
          <cell r="E1034" t="str">
            <v xml:space="preserve"> </v>
          </cell>
          <cell r="F1034" t="str">
            <v xml:space="preserve"> </v>
          </cell>
          <cell r="G1034" t="str">
            <v>CURRENT LIABILITIES AND PROVISIONS</v>
          </cell>
          <cell r="H1034" t="str">
            <v>CURRENT LIABILITIES</v>
          </cell>
          <cell r="I1034" t="str">
            <v>SUNDRY CREDITORS</v>
          </cell>
        </row>
        <row r="1035">
          <cell r="A1035" t="str">
            <v>L503001-000-042</v>
          </cell>
          <cell r="B1035" t="str">
            <v>Regis Chrgs recvd- PLOTS(PHASE-I,II,III)</v>
          </cell>
          <cell r="C1035" t="str">
            <v>LIABILITIES</v>
          </cell>
          <cell r="D1035" t="str">
            <v>BALANCE SHEET</v>
          </cell>
          <cell r="E1035" t="str">
            <v xml:space="preserve"> </v>
          </cell>
          <cell r="F1035" t="str">
            <v xml:space="preserve"> </v>
          </cell>
          <cell r="G1035" t="str">
            <v>CURRENT LIABILITIES AND PROVISIONS</v>
          </cell>
          <cell r="H1035" t="str">
            <v>CURRENT LIABILITIES</v>
          </cell>
          <cell r="I1035" t="str">
            <v>SUNDRY CREDITORS</v>
          </cell>
        </row>
        <row r="1036">
          <cell r="A1036" t="str">
            <v>L503001-000-043</v>
          </cell>
          <cell r="B1036" t="str">
            <v>Regis Chrgs recvd- PLOTS(PHASE-II)</v>
          </cell>
          <cell r="C1036" t="str">
            <v>LIABILITIES</v>
          </cell>
          <cell r="D1036" t="str">
            <v>BALANCE SHEET</v>
          </cell>
          <cell r="E1036" t="str">
            <v xml:space="preserve"> </v>
          </cell>
          <cell r="F1036" t="str">
            <v xml:space="preserve"> </v>
          </cell>
          <cell r="G1036" t="str">
            <v>CURRENT LIABILITIES AND PROVISIONS</v>
          </cell>
          <cell r="H1036" t="str">
            <v>CURRENT LIABILITIES</v>
          </cell>
          <cell r="I1036" t="str">
            <v>SUNDRY CREDITORS</v>
          </cell>
        </row>
        <row r="1037">
          <cell r="A1037" t="str">
            <v>L503001-000-044</v>
          </cell>
          <cell r="B1037" t="str">
            <v>Regis Chrgs recvd- PLOTS(PHASE-III)</v>
          </cell>
          <cell r="C1037" t="str">
            <v>LIABILITIES</v>
          </cell>
          <cell r="D1037" t="str">
            <v>BALANCE SHEET</v>
          </cell>
          <cell r="E1037" t="str">
            <v xml:space="preserve"> </v>
          </cell>
          <cell r="F1037" t="str">
            <v xml:space="preserve"> </v>
          </cell>
          <cell r="G1037" t="str">
            <v>CURRENT LIABILITIES AND PROVISIONS</v>
          </cell>
          <cell r="H1037" t="str">
            <v>CURRENT LIABILITIES</v>
          </cell>
          <cell r="I1037" t="str">
            <v>SUNDRY CREDITORS</v>
          </cell>
        </row>
        <row r="1038">
          <cell r="A1038" t="str">
            <v>L503001-000-046</v>
          </cell>
          <cell r="B1038" t="str">
            <v>Regis Chrgs recvd- PRINCETON ESTATE</v>
          </cell>
          <cell r="C1038" t="str">
            <v>LIABILITIES</v>
          </cell>
          <cell r="D1038" t="str">
            <v>BALANCE SHEET</v>
          </cell>
          <cell r="E1038" t="str">
            <v xml:space="preserve"> </v>
          </cell>
          <cell r="F1038" t="str">
            <v xml:space="preserve"> </v>
          </cell>
          <cell r="G1038" t="str">
            <v>CURRENT LIABILITIES AND PROVISIONS</v>
          </cell>
          <cell r="H1038" t="str">
            <v>CURRENT LIABILITIES</v>
          </cell>
          <cell r="I1038" t="str">
            <v>SUNDRY CREDITORS</v>
          </cell>
        </row>
        <row r="1039">
          <cell r="A1039" t="str">
            <v>L503001-000-048</v>
          </cell>
          <cell r="B1039" t="str">
            <v>Regis Chrgs recvd- INDEPENDENT HOUSE</v>
          </cell>
          <cell r="C1039" t="str">
            <v>LIABILITIES</v>
          </cell>
          <cell r="D1039" t="str">
            <v>BALANCE SHEET</v>
          </cell>
          <cell r="E1039" t="str">
            <v xml:space="preserve"> </v>
          </cell>
          <cell r="F1039" t="str">
            <v xml:space="preserve"> </v>
          </cell>
          <cell r="G1039" t="str">
            <v>CURRENT LIABILITIES AND PROVISIONS</v>
          </cell>
          <cell r="H1039" t="str">
            <v>CURRENT LIABILITIES</v>
          </cell>
          <cell r="I1039" t="str">
            <v>SUNDRY CREDITORS</v>
          </cell>
        </row>
        <row r="1040">
          <cell r="A1040" t="str">
            <v>L503001-000-049</v>
          </cell>
          <cell r="B1040" t="str">
            <v>Regis Chrgs recvd- REGENT HOUSE</v>
          </cell>
          <cell r="C1040" t="str">
            <v>LIABILITIES</v>
          </cell>
          <cell r="D1040" t="str">
            <v>BALANCE SHEET</v>
          </cell>
          <cell r="E1040" t="str">
            <v xml:space="preserve"> </v>
          </cell>
          <cell r="F1040" t="str">
            <v xml:space="preserve"> </v>
          </cell>
          <cell r="G1040" t="str">
            <v>CURRENT LIABILITIES AND PROVISIONS</v>
          </cell>
          <cell r="H1040" t="str">
            <v>CURRENT LIABILITIES</v>
          </cell>
          <cell r="I1040" t="str">
            <v>SUNDRY CREDITORS</v>
          </cell>
        </row>
        <row r="1041">
          <cell r="A1041" t="str">
            <v>L503001-000-050</v>
          </cell>
          <cell r="B1041" t="str">
            <v>Regis Chrgs recvd- CARLTON ESTATE</v>
          </cell>
          <cell r="C1041" t="str">
            <v>LIABILITIES</v>
          </cell>
          <cell r="D1041" t="str">
            <v>BALANCE SHEET</v>
          </cell>
          <cell r="E1041" t="str">
            <v xml:space="preserve"> </v>
          </cell>
          <cell r="F1041" t="str">
            <v xml:space="preserve"> </v>
          </cell>
          <cell r="G1041" t="str">
            <v>CURRENT LIABILITIES AND PROVISIONS</v>
          </cell>
          <cell r="H1041" t="str">
            <v>CURRENT LIABILITIES</v>
          </cell>
          <cell r="I1041" t="str">
            <v>SUNDRY CREDITORS</v>
          </cell>
        </row>
        <row r="1042">
          <cell r="A1042" t="str">
            <v>L503001-000-054</v>
          </cell>
          <cell r="B1042" t="str">
            <v>Regis Chrgs recvd- BELVEDERE PARK</v>
          </cell>
          <cell r="C1042" t="str">
            <v>LIABILITIES</v>
          </cell>
          <cell r="D1042" t="str">
            <v>BALANCE SHEET</v>
          </cell>
          <cell r="E1042" t="str">
            <v xml:space="preserve"> </v>
          </cell>
          <cell r="F1042" t="str">
            <v xml:space="preserve"> </v>
          </cell>
          <cell r="G1042" t="str">
            <v>CURRENT LIABILITIES AND PROVISIONS</v>
          </cell>
          <cell r="H1042" t="str">
            <v>CURRENT LIABILITIES</v>
          </cell>
          <cell r="I1042" t="str">
            <v>SUNDRY CREDITORS</v>
          </cell>
        </row>
        <row r="1043">
          <cell r="A1043" t="str">
            <v>L503001-000-055</v>
          </cell>
          <cell r="B1043" t="str">
            <v>Regis Chrgs recvd- BELVEDERE TOWERS</v>
          </cell>
          <cell r="C1043" t="str">
            <v>LIABILITIES</v>
          </cell>
          <cell r="D1043" t="str">
            <v>BALANCE SHEET</v>
          </cell>
          <cell r="E1043" t="str">
            <v xml:space="preserve"> </v>
          </cell>
          <cell r="F1043" t="str">
            <v xml:space="preserve"> </v>
          </cell>
          <cell r="G1043" t="str">
            <v>CURRENT LIABILITIES AND PROVISIONS</v>
          </cell>
          <cell r="H1043" t="str">
            <v>CURRENT LIABILITIES</v>
          </cell>
          <cell r="I1043" t="str">
            <v>SUNDRY CREDITORS</v>
          </cell>
        </row>
        <row r="1044">
          <cell r="A1044" t="str">
            <v>L503001-000-056</v>
          </cell>
          <cell r="B1044" t="str">
            <v>Regis Chrgs recvd- CITY CENTRE</v>
          </cell>
          <cell r="C1044" t="str">
            <v>LIABILITIES</v>
          </cell>
          <cell r="D1044" t="str">
            <v>BALANCE SHEET</v>
          </cell>
          <cell r="E1044" t="str">
            <v xml:space="preserve"> </v>
          </cell>
          <cell r="F1044" t="str">
            <v xml:space="preserve"> </v>
          </cell>
          <cell r="G1044" t="str">
            <v>CURRENT LIABILITIES AND PROVISIONS</v>
          </cell>
          <cell r="H1044" t="str">
            <v>CURRENT LIABILITIES</v>
          </cell>
          <cell r="I1044" t="str">
            <v>SUNDRY CREDITORS</v>
          </cell>
        </row>
        <row r="1045">
          <cell r="A1045" t="str">
            <v>L503001-000-058</v>
          </cell>
          <cell r="B1045" t="str">
            <v>Regis Chrgs recvd- EXCLUSIVE FLOORS</v>
          </cell>
          <cell r="C1045" t="str">
            <v>LIABILITIES</v>
          </cell>
          <cell r="D1045" t="str">
            <v>BALANCE SHEET</v>
          </cell>
          <cell r="E1045" t="str">
            <v xml:space="preserve"> </v>
          </cell>
          <cell r="F1045" t="str">
            <v xml:space="preserve"> </v>
          </cell>
          <cell r="G1045" t="str">
            <v>CURRENT LIABILITIES AND PROVISIONS</v>
          </cell>
          <cell r="H1045" t="str">
            <v>CURRENT LIABILITIES</v>
          </cell>
          <cell r="I1045" t="str">
            <v>SUNDRY CREDITORS</v>
          </cell>
        </row>
        <row r="1046">
          <cell r="A1046" t="str">
            <v>L503001-000-059</v>
          </cell>
          <cell r="B1046" t="str">
            <v>Regis Chrgs recvd- MOULSARI ARCADE</v>
          </cell>
          <cell r="C1046" t="str">
            <v>LIABILITIES</v>
          </cell>
          <cell r="D1046" t="str">
            <v>BALANCE SHEET</v>
          </cell>
          <cell r="E1046" t="str">
            <v xml:space="preserve"> </v>
          </cell>
          <cell r="F1046" t="str">
            <v xml:space="preserve"> </v>
          </cell>
          <cell r="G1046" t="str">
            <v>CURRENT LIABILITIES AND PROVISIONS</v>
          </cell>
          <cell r="H1046" t="str">
            <v>CURRENT LIABILITIES</v>
          </cell>
          <cell r="I1046" t="str">
            <v>SUNDRY CREDITORS</v>
          </cell>
        </row>
        <row r="1047">
          <cell r="A1047" t="str">
            <v>L503001-000-060</v>
          </cell>
          <cell r="B1047" t="str">
            <v>Regis Chrgs recvd- TRINITY TOWERS</v>
          </cell>
          <cell r="C1047" t="str">
            <v>LIABILITIES</v>
          </cell>
          <cell r="D1047" t="str">
            <v>BALANCE SHEET</v>
          </cell>
          <cell r="E1047" t="str">
            <v xml:space="preserve"> </v>
          </cell>
          <cell r="F1047" t="str">
            <v xml:space="preserve"> </v>
          </cell>
          <cell r="G1047" t="str">
            <v>CURRENT LIABILITIES AND PROVISIONS</v>
          </cell>
          <cell r="H1047" t="str">
            <v>CURRENT LIABILITIES</v>
          </cell>
          <cell r="I1047" t="str">
            <v>SUNDRY CREDITORS</v>
          </cell>
        </row>
        <row r="1048">
          <cell r="A1048" t="str">
            <v>L503001-000-061</v>
          </cell>
          <cell r="B1048" t="str">
            <v>Regis Chrgs recvd- GRAND MALL</v>
          </cell>
          <cell r="C1048" t="str">
            <v>LIABILITIES</v>
          </cell>
          <cell r="D1048" t="str">
            <v>BALANCE SHEET</v>
          </cell>
          <cell r="E1048" t="str">
            <v xml:space="preserve"> </v>
          </cell>
          <cell r="F1048" t="str">
            <v xml:space="preserve"> </v>
          </cell>
          <cell r="G1048" t="str">
            <v>CURRENT LIABILITIES AND PROVISIONS</v>
          </cell>
          <cell r="H1048" t="str">
            <v>CURRENT LIABILITIES</v>
          </cell>
          <cell r="I1048" t="str">
            <v>SUNDRY CREDITORS</v>
          </cell>
        </row>
        <row r="1049">
          <cell r="A1049" t="str">
            <v>L503001-000-062</v>
          </cell>
          <cell r="B1049" t="str">
            <v>Regis Chrgs recvd- THE ARALIAS</v>
          </cell>
          <cell r="C1049" t="str">
            <v>LIABILITIES</v>
          </cell>
          <cell r="D1049" t="str">
            <v>BALANCE SHEET</v>
          </cell>
          <cell r="E1049" t="str">
            <v xml:space="preserve"> </v>
          </cell>
          <cell r="F1049" t="str">
            <v xml:space="preserve"> </v>
          </cell>
          <cell r="G1049" t="str">
            <v>CURRENT LIABILITIES AND PROVISIONS</v>
          </cell>
          <cell r="H1049" t="str">
            <v>CURRENT LIABILITIES</v>
          </cell>
          <cell r="I1049" t="str">
            <v>SUNDRY CREDITORS</v>
          </cell>
        </row>
        <row r="1050">
          <cell r="A1050" t="str">
            <v>L503001-000-064</v>
          </cell>
          <cell r="B1050" t="str">
            <v>Regis Chrgs recvd- WESTEND HEIGHTS</v>
          </cell>
          <cell r="C1050" t="str">
            <v>LIABILITIES</v>
          </cell>
          <cell r="D1050" t="str">
            <v>BALANCE SHEET</v>
          </cell>
          <cell r="E1050" t="str">
            <v xml:space="preserve"> </v>
          </cell>
          <cell r="F1050" t="str">
            <v xml:space="preserve"> </v>
          </cell>
          <cell r="G1050" t="str">
            <v>CURRENT LIABILITIES AND PROVISIONS</v>
          </cell>
          <cell r="H1050" t="str">
            <v>CURRENT LIABILITIES</v>
          </cell>
          <cell r="I1050" t="str">
            <v>SUNDRY CREDITORS</v>
          </cell>
        </row>
        <row r="1051">
          <cell r="A1051" t="str">
            <v>L503001-000-068</v>
          </cell>
          <cell r="B1051" t="str">
            <v>Regis Chrgs recvd- DT CITY CENTRE</v>
          </cell>
          <cell r="C1051" t="str">
            <v>LIABILITIES</v>
          </cell>
          <cell r="D1051" t="str">
            <v>BALANCE SHEET</v>
          </cell>
          <cell r="E1051" t="str">
            <v xml:space="preserve"> </v>
          </cell>
          <cell r="F1051" t="str">
            <v xml:space="preserve"> </v>
          </cell>
          <cell r="G1051" t="str">
            <v>CURRENT LIABILITIES AND PROVISIONS</v>
          </cell>
          <cell r="H1051" t="str">
            <v>CURRENT LIABILITIES</v>
          </cell>
          <cell r="I1051" t="str">
            <v>SUNDRY CREDITORS</v>
          </cell>
        </row>
        <row r="1052">
          <cell r="A1052" t="str">
            <v>L503001-000-069</v>
          </cell>
          <cell r="B1052" t="str">
            <v>Regis Chrgs recvd- THE PINNACLE</v>
          </cell>
          <cell r="C1052" t="str">
            <v>LIABILITIES</v>
          </cell>
          <cell r="D1052" t="str">
            <v>BALANCE SHEET</v>
          </cell>
          <cell r="E1052" t="str">
            <v xml:space="preserve"> </v>
          </cell>
          <cell r="F1052" t="str">
            <v xml:space="preserve"> </v>
          </cell>
          <cell r="G1052" t="str">
            <v>CURRENT LIABILITIES AND PROVISIONS</v>
          </cell>
          <cell r="H1052" t="str">
            <v>CURRENT LIABILITIES</v>
          </cell>
          <cell r="I1052" t="str">
            <v>SUNDRY CREDITORS</v>
          </cell>
        </row>
        <row r="1053">
          <cell r="A1053" t="str">
            <v>L503001-000-070</v>
          </cell>
          <cell r="B1053" t="str">
            <v>Regis Chrgs recvd- ROYALTON TOWR</v>
          </cell>
          <cell r="C1053" t="str">
            <v>LIABILITIES</v>
          </cell>
          <cell r="D1053" t="str">
            <v>BALANCE SHEET</v>
          </cell>
          <cell r="E1053" t="str">
            <v xml:space="preserve"> </v>
          </cell>
          <cell r="F1053" t="str">
            <v xml:space="preserve"> </v>
          </cell>
          <cell r="G1053" t="str">
            <v>CURRENT LIABILITIES AND PROVISIONS</v>
          </cell>
          <cell r="H1053" t="str">
            <v>CURRENT LIABILITIES</v>
          </cell>
          <cell r="I1053" t="str">
            <v>SUNDRY CREDITORS</v>
          </cell>
        </row>
        <row r="1054">
          <cell r="A1054" t="str">
            <v>L503001-000-071</v>
          </cell>
          <cell r="B1054" t="str">
            <v>Regis Chrgs recvd- THE ICON</v>
          </cell>
          <cell r="C1054" t="str">
            <v>LIABILITIES</v>
          </cell>
          <cell r="D1054" t="str">
            <v>BALANCE SHEET</v>
          </cell>
          <cell r="E1054" t="str">
            <v xml:space="preserve"> </v>
          </cell>
          <cell r="F1054" t="str">
            <v xml:space="preserve"> </v>
          </cell>
          <cell r="G1054" t="str">
            <v>CURRENT LIABILITIES AND PROVISIONS</v>
          </cell>
          <cell r="H1054" t="str">
            <v>CURRENT LIABILITIES</v>
          </cell>
          <cell r="I1054" t="str">
            <v>SUNDRY CREDITORS</v>
          </cell>
        </row>
        <row r="1055">
          <cell r="A1055" t="str">
            <v>L503001-000-075</v>
          </cell>
          <cell r="B1055" t="str">
            <v>Regis Chrgs recvd- THE SUMMIT</v>
          </cell>
          <cell r="C1055" t="str">
            <v>LIABILITIES</v>
          </cell>
          <cell r="D1055" t="str">
            <v>BALANCE SHEET</v>
          </cell>
          <cell r="E1055" t="str">
            <v xml:space="preserve"> </v>
          </cell>
          <cell r="F1055" t="str">
            <v xml:space="preserve"> </v>
          </cell>
          <cell r="G1055" t="str">
            <v>CURRENT LIABILITIES AND PROVISIONS</v>
          </cell>
          <cell r="H1055" t="str">
            <v>CURRENT LIABILITIES</v>
          </cell>
          <cell r="I1055" t="str">
            <v>SUNDRY CREDITORS</v>
          </cell>
        </row>
        <row r="1056">
          <cell r="A1056" t="str">
            <v>L503001-000-080</v>
          </cell>
          <cell r="B1056" t="str">
            <v>Regis Chrgs recvd- THE MAGNOLIAS</v>
          </cell>
          <cell r="C1056" t="str">
            <v>LIABILITIES</v>
          </cell>
          <cell r="D1056" t="str">
            <v>BALANCE SHEET</v>
          </cell>
          <cell r="E1056" t="str">
            <v xml:space="preserve"> </v>
          </cell>
          <cell r="F1056" t="str">
            <v xml:space="preserve"> </v>
          </cell>
          <cell r="G1056" t="str">
            <v>CURRENT LIABILITIES AND PROVISIONS</v>
          </cell>
          <cell r="H1056" t="str">
            <v>CURRENT LIABILITIES</v>
          </cell>
          <cell r="I1056" t="str">
            <v>SUNDRY CREDITORS</v>
          </cell>
        </row>
        <row r="1057">
          <cell r="A1057" t="str">
            <v>L503001-000-085</v>
          </cell>
          <cell r="B1057" t="str">
            <v>Regis Chrgs recvd- DLF CITY COURT-(SIKEN</v>
          </cell>
          <cell r="C1057" t="str">
            <v>LIABILITIES</v>
          </cell>
          <cell r="D1057" t="str">
            <v>BALANCE SHEET</v>
          </cell>
          <cell r="E1057" t="str">
            <v xml:space="preserve"> </v>
          </cell>
          <cell r="F1057" t="str">
            <v xml:space="preserve"> </v>
          </cell>
          <cell r="G1057" t="str">
            <v>CURRENT LIABILITIES AND PROVISIONS</v>
          </cell>
          <cell r="H1057" t="str">
            <v>CURRENT LIABILITIES</v>
          </cell>
          <cell r="I1057" t="str">
            <v>SUNDRY CREDITORS</v>
          </cell>
        </row>
        <row r="1058">
          <cell r="A1058" t="str">
            <v>L503001-000-101</v>
          </cell>
          <cell r="B1058" t="str">
            <v>Regis Chrgs recvd- LIG/EWS</v>
          </cell>
          <cell r="C1058" t="str">
            <v>LIABILITIES</v>
          </cell>
          <cell r="D1058" t="str">
            <v>BALANCE SHEET</v>
          </cell>
          <cell r="E1058" t="str">
            <v xml:space="preserve"> </v>
          </cell>
          <cell r="F1058" t="str">
            <v xml:space="preserve"> </v>
          </cell>
          <cell r="G1058" t="str">
            <v>CURRENT LIABILITIES AND PROVISIONS</v>
          </cell>
          <cell r="H1058" t="str">
            <v>CURRENT LIABILITIES</v>
          </cell>
          <cell r="I1058" t="str">
            <v>SUNDRY CREDITORS</v>
          </cell>
        </row>
        <row r="1059">
          <cell r="A1059" t="str">
            <v>L503001-000-102</v>
          </cell>
          <cell r="B1059" t="str">
            <v>Regis Chrgs recvd-QE 1,2,3</v>
          </cell>
          <cell r="C1059" t="str">
            <v>LIABILITIES</v>
          </cell>
          <cell r="D1059" t="str">
            <v>BALANCE SHEET</v>
          </cell>
          <cell r="E1059" t="str">
            <v xml:space="preserve"> </v>
          </cell>
          <cell r="F1059" t="str">
            <v xml:space="preserve"> </v>
          </cell>
          <cell r="G1059" t="str">
            <v>CURRENT LIABILITIES AND PROVISIONS</v>
          </cell>
          <cell r="H1059" t="str">
            <v>CURRENT LIABILITIES</v>
          </cell>
          <cell r="I1059" t="str">
            <v>SUNDRY CREDITORS</v>
          </cell>
        </row>
        <row r="1060">
          <cell r="A1060" t="str">
            <v>L503999</v>
          </cell>
          <cell r="B1060" t="str">
            <v>Supplier Suspense</v>
          </cell>
          <cell r="C1060" t="str">
            <v>LIABILITIES</v>
          </cell>
          <cell r="D1060" t="str">
            <v>BALANCE SHEET</v>
          </cell>
          <cell r="E1060" t="str">
            <v xml:space="preserve"> </v>
          </cell>
          <cell r="F1060" t="str">
            <v>SUPPLIER SUSPENSE</v>
          </cell>
          <cell r="G1060" t="str">
            <v>CURRENT LIABILITIES AND PROVISIONS</v>
          </cell>
          <cell r="H1060" t="str">
            <v>CURRENT LIABILITIES</v>
          </cell>
          <cell r="I1060" t="str">
            <v>SUNDRY CREDITORS</v>
          </cell>
        </row>
        <row r="1061">
          <cell r="A1061" t="str">
            <v>L504001-000-000</v>
          </cell>
          <cell r="B1061" t="str">
            <v>Rebate</v>
          </cell>
          <cell r="C1061" t="str">
            <v>LIABILITIES</v>
          </cell>
          <cell r="D1061" t="str">
            <v>BALANCE SHEET</v>
          </cell>
          <cell r="E1061" t="str">
            <v xml:space="preserve"> </v>
          </cell>
          <cell r="F1061" t="str">
            <v xml:space="preserve"> </v>
          </cell>
          <cell r="G1061" t="str">
            <v>CURRENT LIABILITIES AND PROVISIONS</v>
          </cell>
          <cell r="H1061" t="str">
            <v>CURRENT LIABILITIES</v>
          </cell>
          <cell r="I1061" t="str">
            <v>REALISATION UNDER AGREEMENT TO SELL</v>
          </cell>
        </row>
        <row r="1062">
          <cell r="A1062" t="str">
            <v>L504001-000-011</v>
          </cell>
          <cell r="B1062" t="str">
            <v>Rebate-EXECUTIVE HOME</v>
          </cell>
          <cell r="C1062" t="str">
            <v>LIABILITIES</v>
          </cell>
          <cell r="D1062" t="str">
            <v>BALANCE SHEET</v>
          </cell>
          <cell r="E1062" t="str">
            <v xml:space="preserve"> </v>
          </cell>
          <cell r="F1062" t="str">
            <v xml:space="preserve"> </v>
          </cell>
          <cell r="G1062" t="str">
            <v>CURRENT LIABILITIES AND PROVISIONS</v>
          </cell>
          <cell r="H1062" t="str">
            <v>CURRENT LIABILITIES</v>
          </cell>
          <cell r="I1062" t="str">
            <v>REALISATION UNDER AGREEMENT TO SELL</v>
          </cell>
        </row>
        <row r="1063">
          <cell r="A1063" t="str">
            <v>L504001-000-012</v>
          </cell>
          <cell r="B1063" t="str">
            <v>Rebate-HAMILTON COURT PRKG</v>
          </cell>
          <cell r="C1063" t="str">
            <v>LIABILITIES</v>
          </cell>
          <cell r="D1063" t="str">
            <v>BALANCE SHEET</v>
          </cell>
          <cell r="E1063" t="str">
            <v xml:space="preserve"> </v>
          </cell>
          <cell r="F1063" t="str">
            <v xml:space="preserve"> </v>
          </cell>
          <cell r="G1063" t="str">
            <v>CURRENT LIABILITIES AND PROVISIONS</v>
          </cell>
          <cell r="H1063" t="str">
            <v>CURRENT LIABILITIES</v>
          </cell>
          <cell r="I1063" t="str">
            <v>REALISATION UNDER AGREEMENT TO SELL</v>
          </cell>
        </row>
        <row r="1064">
          <cell r="A1064" t="str">
            <v>L504001-000-013</v>
          </cell>
          <cell r="B1064" t="str">
            <v>Rebate-HAMILTON COURT</v>
          </cell>
          <cell r="C1064" t="str">
            <v>LIABILITIES</v>
          </cell>
          <cell r="D1064" t="str">
            <v>BALANCE SHEET</v>
          </cell>
          <cell r="E1064" t="str">
            <v xml:space="preserve"> </v>
          </cell>
          <cell r="F1064" t="str">
            <v xml:space="preserve"> </v>
          </cell>
          <cell r="G1064" t="str">
            <v>CURRENT LIABILITIES AND PROVISIONS</v>
          </cell>
          <cell r="H1064" t="str">
            <v>CURRENT LIABILITIES</v>
          </cell>
          <cell r="I1064" t="str">
            <v>REALISATION UNDER AGREEMENT TO SELL</v>
          </cell>
        </row>
        <row r="1065">
          <cell r="A1065" t="str">
            <v>L504001-000-016</v>
          </cell>
          <cell r="B1065" t="str">
            <v>Rebate-PARK-N-SHOP</v>
          </cell>
          <cell r="C1065" t="str">
            <v>LIABILITIES</v>
          </cell>
          <cell r="D1065" t="str">
            <v>BALANCE SHEET</v>
          </cell>
          <cell r="E1065" t="str">
            <v xml:space="preserve"> </v>
          </cell>
          <cell r="F1065" t="str">
            <v xml:space="preserve"> </v>
          </cell>
          <cell r="G1065" t="str">
            <v>CURRENT LIABILITIES AND PROVISIONS</v>
          </cell>
          <cell r="H1065" t="str">
            <v>CURRENT LIABILITIES</v>
          </cell>
          <cell r="I1065" t="str">
            <v>REALISATION UNDER AGREEMENT TO SELL</v>
          </cell>
        </row>
        <row r="1066">
          <cell r="A1066" t="str">
            <v>L504001-000-019</v>
          </cell>
          <cell r="B1066" t="str">
            <v>Rebate-REGENCY PARK</v>
          </cell>
          <cell r="C1066" t="str">
            <v>LIABILITIES</v>
          </cell>
          <cell r="D1066" t="str">
            <v>BALANCE SHEET</v>
          </cell>
          <cell r="E1066" t="str">
            <v xml:space="preserve"> </v>
          </cell>
          <cell r="F1066" t="str">
            <v xml:space="preserve"> </v>
          </cell>
          <cell r="G1066" t="str">
            <v>CURRENT LIABILITIES AND PROVISIONS</v>
          </cell>
          <cell r="H1066" t="str">
            <v>CURRENT LIABILITIES</v>
          </cell>
          <cell r="I1066" t="str">
            <v>REALISATION UNDER AGREEMENT TO SELL</v>
          </cell>
        </row>
        <row r="1067">
          <cell r="A1067" t="str">
            <v>L504001-000-020</v>
          </cell>
          <cell r="B1067" t="str">
            <v>Rebate-REGENCY PARK-PARKING</v>
          </cell>
          <cell r="C1067" t="str">
            <v>LIABILITIES</v>
          </cell>
          <cell r="D1067" t="str">
            <v>BALANCE SHEET</v>
          </cell>
          <cell r="E1067" t="str">
            <v xml:space="preserve"> </v>
          </cell>
          <cell r="F1067" t="str">
            <v xml:space="preserve"> </v>
          </cell>
          <cell r="G1067" t="str">
            <v>CURRENT LIABILITIES AND PROVISIONS</v>
          </cell>
          <cell r="H1067" t="str">
            <v>CURRENT LIABILITIES</v>
          </cell>
          <cell r="I1067" t="str">
            <v>REALISATION UNDER AGREEMENT TO SELL</v>
          </cell>
        </row>
        <row r="1068">
          <cell r="A1068" t="str">
            <v>L504001-000-022</v>
          </cell>
          <cell r="B1068" t="str">
            <v>Rebate-RICHMOND PARK</v>
          </cell>
          <cell r="C1068" t="str">
            <v>LIABILITIES</v>
          </cell>
          <cell r="D1068" t="str">
            <v>BALANCE SHEET</v>
          </cell>
          <cell r="E1068" t="str">
            <v xml:space="preserve"> </v>
          </cell>
          <cell r="F1068" t="str">
            <v xml:space="preserve"> </v>
          </cell>
          <cell r="G1068" t="str">
            <v>CURRENT LIABILITIES AND PROVISIONS</v>
          </cell>
          <cell r="H1068" t="str">
            <v>CURRENT LIABILITIES</v>
          </cell>
          <cell r="I1068" t="str">
            <v>REALISATION UNDER AGREEMENT TO SELL</v>
          </cell>
        </row>
        <row r="1069">
          <cell r="A1069" t="str">
            <v>L504001-000-028</v>
          </cell>
          <cell r="B1069" t="str">
            <v>Rebate-SILVER OAKS</v>
          </cell>
          <cell r="C1069" t="str">
            <v>LIABILITIES</v>
          </cell>
          <cell r="D1069" t="str">
            <v>BALANCE SHEET</v>
          </cell>
          <cell r="E1069" t="str">
            <v xml:space="preserve"> </v>
          </cell>
          <cell r="F1069" t="str">
            <v xml:space="preserve"> </v>
          </cell>
          <cell r="G1069" t="str">
            <v>CURRENT LIABILITIES AND PROVISIONS</v>
          </cell>
          <cell r="H1069" t="str">
            <v>CURRENT LIABILITIES</v>
          </cell>
          <cell r="I1069" t="str">
            <v>REALISATION UNDER AGREEMENT TO SELL</v>
          </cell>
        </row>
        <row r="1070">
          <cell r="A1070" t="str">
            <v>L504001-000-083</v>
          </cell>
          <cell r="B1070" t="str">
            <v>Rebate - King's Court</v>
          </cell>
          <cell r="C1070" t="str">
            <v>LIABILITIES</v>
          </cell>
          <cell r="D1070" t="str">
            <v>BALANCE SHEET</v>
          </cell>
          <cell r="E1070" t="str">
            <v xml:space="preserve"> </v>
          </cell>
          <cell r="F1070" t="str">
            <v xml:space="preserve"> </v>
          </cell>
          <cell r="G1070" t="str">
            <v>CURRENT LIABILITIES AND PROVISIONS</v>
          </cell>
          <cell r="H1070" t="str">
            <v>CURRENT LIABILITIES</v>
          </cell>
          <cell r="I1070" t="str">
            <v>REALISATION UNDER AGREEMENT TO SELL</v>
          </cell>
        </row>
        <row r="1071">
          <cell r="A1071" t="str">
            <v>L504001-000-092</v>
          </cell>
          <cell r="B1071" t="str">
            <v>Rebate - Queens Court</v>
          </cell>
          <cell r="C1071" t="str">
            <v>LIABILITIES</v>
          </cell>
          <cell r="D1071" t="str">
            <v>BALANCE SHEET</v>
          </cell>
          <cell r="E1071" t="str">
            <v xml:space="preserve"> </v>
          </cell>
          <cell r="F1071" t="str">
            <v xml:space="preserve"> </v>
          </cell>
          <cell r="G1071" t="str">
            <v>CURRENT LIABILITIES AND PROVISIONS</v>
          </cell>
          <cell r="H1071" t="str">
            <v>CURRENT LIABILITIES</v>
          </cell>
          <cell r="I1071" t="str">
            <v>REALISATION UNDER AGREEMENT TO SELL</v>
          </cell>
        </row>
        <row r="1072">
          <cell r="A1072" t="str">
            <v>L505001-000-000</v>
          </cell>
          <cell r="B1072" t="str">
            <v>Cable Tv Conn.Charge</v>
          </cell>
          <cell r="C1072" t="str">
            <v>LIABILITIES</v>
          </cell>
          <cell r="D1072" t="str">
            <v>BALANCE SHEET</v>
          </cell>
          <cell r="E1072" t="str">
            <v xml:space="preserve"> </v>
          </cell>
          <cell r="F1072" t="str">
            <v xml:space="preserve"> </v>
          </cell>
          <cell r="G1072" t="str">
            <v>CURRENT LIABILITIES AND PROVISIONS</v>
          </cell>
          <cell r="H1072" t="str">
            <v>CURRENT LIABILITIES</v>
          </cell>
          <cell r="I1072" t="str">
            <v>REALISATION UNDER AGREEMENT TO SELL</v>
          </cell>
        </row>
        <row r="1073">
          <cell r="A1073" t="str">
            <v>L505001-000-028</v>
          </cell>
          <cell r="B1073" t="str">
            <v>Cable Tv Conn.Charge-Silver Oaks</v>
          </cell>
          <cell r="C1073" t="str">
            <v>LIABILITIES</v>
          </cell>
          <cell r="D1073" t="str">
            <v>BALANCE SHEET</v>
          </cell>
          <cell r="E1073" t="str">
            <v xml:space="preserve"> </v>
          </cell>
          <cell r="F1073" t="str">
            <v xml:space="preserve"> </v>
          </cell>
          <cell r="G1073" t="str">
            <v>CURRENT LIABILITIES AND PROVISIONS</v>
          </cell>
          <cell r="H1073" t="str">
            <v>CURRENT LIABILITIES</v>
          </cell>
          <cell r="I1073" t="str">
            <v>REALISATION UNDER AGREEMENT TO SELL</v>
          </cell>
        </row>
        <row r="1074">
          <cell r="A1074" t="str">
            <v>L505002-000-000</v>
          </cell>
          <cell r="B1074" t="str">
            <v>Electric Service Con</v>
          </cell>
          <cell r="C1074" t="str">
            <v>LIABILITIES</v>
          </cell>
          <cell r="D1074" t="str">
            <v>BALANCE SHEET</v>
          </cell>
          <cell r="E1074" t="str">
            <v xml:space="preserve"> </v>
          </cell>
          <cell r="F1074" t="str">
            <v xml:space="preserve"> </v>
          </cell>
          <cell r="G1074" t="str">
            <v>CURRENT LIABILITIES AND PROVISIONS</v>
          </cell>
          <cell r="H1074" t="str">
            <v>CURRENT LIABILITIES</v>
          </cell>
          <cell r="I1074" t="str">
            <v>REALISATION UNDER AGREEMENT TO SELL</v>
          </cell>
        </row>
        <row r="1075">
          <cell r="A1075" t="str">
            <v>L505002-000-019</v>
          </cell>
          <cell r="B1075" t="str">
            <v>Electric Service Con-Regency Park</v>
          </cell>
          <cell r="C1075" t="str">
            <v>LIABILITIES</v>
          </cell>
          <cell r="D1075" t="str">
            <v>BALANCE SHEET</v>
          </cell>
          <cell r="E1075" t="str">
            <v xml:space="preserve"> </v>
          </cell>
          <cell r="F1075" t="str">
            <v xml:space="preserve"> </v>
          </cell>
          <cell r="G1075" t="str">
            <v>CURRENT LIABILITIES AND PROVISIONS</v>
          </cell>
          <cell r="H1075" t="str">
            <v>CURRENT LIABILITIES</v>
          </cell>
          <cell r="I1075" t="str">
            <v>REALISATION UNDER AGREEMENT TO SELL</v>
          </cell>
        </row>
        <row r="1076">
          <cell r="A1076" t="str">
            <v>L505002-000-023</v>
          </cell>
          <cell r="B1076" t="str">
            <v>Electric Service Con-Super Mart II</v>
          </cell>
          <cell r="C1076" t="str">
            <v>LIABILITIES</v>
          </cell>
          <cell r="D1076" t="str">
            <v>BALANCE SHEET</v>
          </cell>
          <cell r="E1076" t="str">
            <v xml:space="preserve"> </v>
          </cell>
          <cell r="F1076" t="str">
            <v xml:space="preserve"> </v>
          </cell>
          <cell r="G1076" t="str">
            <v>CURRENT LIABILITIES AND PROVISIONS</v>
          </cell>
          <cell r="H1076" t="str">
            <v>CURRENT LIABILITIES</v>
          </cell>
          <cell r="I1076" t="str">
            <v>REALISATION UNDER AGREEMENT TO SELL</v>
          </cell>
        </row>
        <row r="1077">
          <cell r="A1077" t="str">
            <v>L505002-000-028</v>
          </cell>
          <cell r="B1077" t="str">
            <v>Electric Service Con-Silver Oaks</v>
          </cell>
          <cell r="C1077" t="str">
            <v>LIABILITIES</v>
          </cell>
          <cell r="D1077" t="str">
            <v>BALANCE SHEET</v>
          </cell>
          <cell r="E1077" t="str">
            <v xml:space="preserve"> </v>
          </cell>
          <cell r="F1077" t="str">
            <v xml:space="preserve"> </v>
          </cell>
          <cell r="G1077" t="str">
            <v>CURRENT LIABILITIES AND PROVISIONS</v>
          </cell>
          <cell r="H1077" t="str">
            <v>CURRENT LIABILITIES</v>
          </cell>
          <cell r="I1077" t="str">
            <v>REALISATION UNDER AGREEMENT TO SELL</v>
          </cell>
        </row>
        <row r="1078">
          <cell r="A1078" t="str">
            <v>L505003</v>
          </cell>
          <cell r="B1078" t="str">
            <v>Realis under Agrmt for sale of dev right</v>
          </cell>
          <cell r="C1078" t="str">
            <v>LIABILITIES</v>
          </cell>
          <cell r="D1078" t="str">
            <v>BALANCE SHEET</v>
          </cell>
          <cell r="E1078" t="str">
            <v xml:space="preserve"> </v>
          </cell>
          <cell r="F1078" t="str">
            <v xml:space="preserve"> </v>
          </cell>
          <cell r="G1078" t="str">
            <v>CURRENT LIABILITIES AND PROVISIONS</v>
          </cell>
          <cell r="H1078" t="str">
            <v>CURRENT LIABILITIES</v>
          </cell>
          <cell r="I1078" t="str">
            <v>REALISATION UNDER AGREEMENT TO SELL</v>
          </cell>
        </row>
        <row r="1079">
          <cell r="A1079" t="str">
            <v>L505004</v>
          </cell>
          <cell r="B1079" t="str">
            <v>Realisation thru factoring of receivabls</v>
          </cell>
          <cell r="C1079" t="str">
            <v>LIABILITIES</v>
          </cell>
          <cell r="D1079" t="str">
            <v>BALANCE SHEET</v>
          </cell>
          <cell r="E1079" t="str">
            <v xml:space="preserve"> </v>
          </cell>
          <cell r="F1079" t="str">
            <v xml:space="preserve"> </v>
          </cell>
          <cell r="G1079" t="str">
            <v>CURRENT LIABILITIES AND PROVISIONS</v>
          </cell>
          <cell r="H1079" t="str">
            <v>CURRENT LIABILITIES</v>
          </cell>
          <cell r="I1079" t="str">
            <v>REALISATION UNDER AGREEMENT TO SELL</v>
          </cell>
        </row>
        <row r="1080">
          <cell r="A1080" t="str">
            <v>L505005</v>
          </cell>
          <cell r="B1080" t="str">
            <v>Advance agst sale of Plots</v>
          </cell>
          <cell r="C1080" t="str">
            <v>LIABILITIES</v>
          </cell>
          <cell r="D1080" t="str">
            <v>BALANCE SHEET</v>
          </cell>
          <cell r="E1080" t="str">
            <v xml:space="preserve"> </v>
          </cell>
          <cell r="F1080" t="str">
            <v xml:space="preserve"> </v>
          </cell>
          <cell r="G1080" t="str">
            <v>CURRENT LIABILITIES AND PROVISIONS</v>
          </cell>
          <cell r="H1080" t="str">
            <v>CURRENT LIABILITIES</v>
          </cell>
          <cell r="I1080" t="str">
            <v>REALISATION UNDER AGREEMENT TO SELL</v>
          </cell>
        </row>
        <row r="1081">
          <cell r="A1081" t="str">
            <v>L505010</v>
          </cell>
          <cell r="B1081" t="str">
            <v>Group Company- Allotment A/C</v>
          </cell>
          <cell r="C1081" t="str">
            <v>LIABILITIES</v>
          </cell>
          <cell r="D1081" t="str">
            <v>BALANCE SHEET</v>
          </cell>
          <cell r="E1081" t="str">
            <v xml:space="preserve"> </v>
          </cell>
          <cell r="F1081" t="str">
            <v xml:space="preserve"> </v>
          </cell>
          <cell r="G1081" t="str">
            <v>CURRENT LIABILITIES AND PROVISIONS</v>
          </cell>
          <cell r="H1081" t="str">
            <v>CURRENT LIABILITIES</v>
          </cell>
          <cell r="I1081" t="str">
            <v>REALISATION UNDER AGREEMENT TO SELL</v>
          </cell>
        </row>
        <row r="1082">
          <cell r="A1082" t="str">
            <v>L505011</v>
          </cell>
          <cell r="B1082" t="str">
            <v>Group Company- Rebate On Instalment</v>
          </cell>
          <cell r="C1082" t="str">
            <v>LIABILITIES</v>
          </cell>
          <cell r="D1082" t="str">
            <v>BALANCE SHEET</v>
          </cell>
          <cell r="E1082" t="str">
            <v xml:space="preserve"> </v>
          </cell>
          <cell r="F1082" t="str">
            <v xml:space="preserve"> </v>
          </cell>
          <cell r="G1082" t="str">
            <v>CURRENT LIABILITIES AND PROVISIONS</v>
          </cell>
          <cell r="H1082" t="str">
            <v>CURRENT LIABILITIES</v>
          </cell>
          <cell r="I1082" t="str">
            <v>REALISATION UNDER AGREEMENT TO SELL</v>
          </cell>
        </row>
        <row r="1083">
          <cell r="A1083" t="str">
            <v>L505012</v>
          </cell>
          <cell r="B1083" t="str">
            <v>Group Company- Generator Charges</v>
          </cell>
          <cell r="C1083" t="str">
            <v>LIABILITIES</v>
          </cell>
          <cell r="D1083" t="str">
            <v>BALANCE SHEET</v>
          </cell>
          <cell r="E1083" t="str">
            <v xml:space="preserve"> </v>
          </cell>
          <cell r="F1083" t="str">
            <v xml:space="preserve"> </v>
          </cell>
          <cell r="G1083" t="str">
            <v>CURRENT LIABILITIES AND PROVISIONS</v>
          </cell>
          <cell r="H1083" t="str">
            <v>CURRENT LIABILITIES</v>
          </cell>
          <cell r="I1083" t="str">
            <v>REALISATION UNDER AGREEMENT TO SELL</v>
          </cell>
        </row>
        <row r="1084">
          <cell r="A1084" t="str">
            <v>L505013</v>
          </cell>
          <cell r="B1084" t="str">
            <v>Group Company- External Light Fitting</v>
          </cell>
          <cell r="C1084" t="str">
            <v>LIABILITIES</v>
          </cell>
          <cell r="D1084" t="str">
            <v>BALANCE SHEET</v>
          </cell>
          <cell r="E1084" t="str">
            <v xml:space="preserve"> </v>
          </cell>
          <cell r="F1084" t="str">
            <v xml:space="preserve"> </v>
          </cell>
          <cell r="G1084" t="str">
            <v>CURRENT LIABILITIES AND PROVISIONS</v>
          </cell>
          <cell r="H1084" t="str">
            <v>CURRENT LIABILITIES</v>
          </cell>
          <cell r="I1084" t="str">
            <v>REALISATION UNDER AGREEMENT TO SELL</v>
          </cell>
        </row>
        <row r="1085">
          <cell r="A1085" t="str">
            <v>L505014</v>
          </cell>
          <cell r="B1085" t="str">
            <v>Group Company-  Fire Fighting</v>
          </cell>
          <cell r="C1085" t="str">
            <v>LIABILITIES</v>
          </cell>
          <cell r="D1085" t="str">
            <v>BALANCE SHEET</v>
          </cell>
          <cell r="E1085" t="str">
            <v xml:space="preserve"> </v>
          </cell>
          <cell r="F1085" t="str">
            <v xml:space="preserve"> </v>
          </cell>
          <cell r="G1085" t="str">
            <v>CURRENT LIABILITIES AND PROVISIONS</v>
          </cell>
          <cell r="H1085" t="str">
            <v>CURRENT LIABILITIES</v>
          </cell>
          <cell r="I1085" t="str">
            <v>REALISATION UNDER AGREEMENT TO SELL</v>
          </cell>
        </row>
        <row r="1086">
          <cell r="A1086" t="str">
            <v>L505015</v>
          </cell>
          <cell r="B1086" t="str">
            <v>Group Company- EDC</v>
          </cell>
          <cell r="C1086" t="str">
            <v>LIABILITIES</v>
          </cell>
          <cell r="D1086" t="str">
            <v>BALANCE SHEET</v>
          </cell>
          <cell r="E1086" t="str">
            <v xml:space="preserve"> </v>
          </cell>
          <cell r="F1086" t="str">
            <v xml:space="preserve"> </v>
          </cell>
          <cell r="G1086" t="str">
            <v>CURRENT LIABILITIES AND PROVISIONS</v>
          </cell>
          <cell r="H1086" t="str">
            <v>CURRENT LIABILITIES</v>
          </cell>
          <cell r="I1086" t="str">
            <v>REALISATION UNDER AGREEMENT TO SELL</v>
          </cell>
        </row>
        <row r="1087">
          <cell r="A1087" t="str">
            <v>L505101-000-001</v>
          </cell>
          <cell r="B1087" t="str">
            <v>Third Party- Allot. A/C- ANKUR VIHAR</v>
          </cell>
          <cell r="C1087" t="str">
            <v>LIABILITIES</v>
          </cell>
          <cell r="D1087" t="str">
            <v>BALANCE SHEET</v>
          </cell>
          <cell r="E1087" t="str">
            <v xml:space="preserve"> </v>
          </cell>
          <cell r="F1087" t="str">
            <v xml:space="preserve"> </v>
          </cell>
          <cell r="G1087" t="str">
            <v>CURRENT LIABILITIES AND PROVISIONS</v>
          </cell>
          <cell r="H1087" t="str">
            <v>CURRENT LIABILITIES</v>
          </cell>
          <cell r="I1087" t="str">
            <v>REALISATION UNDER AGREEMENT TO SELL</v>
          </cell>
        </row>
        <row r="1088">
          <cell r="A1088" t="str">
            <v>L505101-000-004</v>
          </cell>
          <cell r="B1088" t="str">
            <v>Third Party- Allot. A/C- BEVERLY PARK-I</v>
          </cell>
          <cell r="C1088" t="str">
            <v>LIABILITIES</v>
          </cell>
          <cell r="D1088" t="str">
            <v>BALANCE SHEET</v>
          </cell>
          <cell r="E1088" t="str">
            <v xml:space="preserve"> </v>
          </cell>
          <cell r="F1088" t="str">
            <v xml:space="preserve"> </v>
          </cell>
          <cell r="G1088" t="str">
            <v>CURRENT LIABILITIES AND PROVISIONS</v>
          </cell>
          <cell r="H1088" t="str">
            <v>CURRENT LIABILITIES</v>
          </cell>
          <cell r="I1088" t="str">
            <v>REALISATION UNDER AGREEMENT TO SELL</v>
          </cell>
        </row>
        <row r="1089">
          <cell r="A1089" t="str">
            <v>L505101-000-005</v>
          </cell>
          <cell r="B1089" t="str">
            <v>Third Party- Allot. A/C- BEVERLY PARK-II</v>
          </cell>
          <cell r="C1089" t="str">
            <v>LIABILITIES</v>
          </cell>
          <cell r="D1089" t="str">
            <v>BALANCE SHEET</v>
          </cell>
          <cell r="E1089" t="str">
            <v xml:space="preserve"> </v>
          </cell>
          <cell r="F1089" t="str">
            <v xml:space="preserve"> </v>
          </cell>
          <cell r="G1089" t="str">
            <v>CURRENT LIABILITIES AND PROVISIONS</v>
          </cell>
          <cell r="H1089" t="str">
            <v>CURRENT LIABILITIES</v>
          </cell>
          <cell r="I1089" t="str">
            <v>REALISATION UNDER AGREEMENT TO SELL</v>
          </cell>
        </row>
        <row r="1090">
          <cell r="A1090" t="str">
            <v>L505101-000-006</v>
          </cell>
          <cell r="B1090" t="str">
            <v>Third Party- Allot. A/C- CENTRAL ARCADE</v>
          </cell>
          <cell r="C1090" t="str">
            <v>LIABILITIES</v>
          </cell>
          <cell r="D1090" t="str">
            <v>BALANCE SHEET</v>
          </cell>
          <cell r="E1090" t="str">
            <v xml:space="preserve"> </v>
          </cell>
          <cell r="F1090" t="str">
            <v xml:space="preserve"> </v>
          </cell>
          <cell r="G1090" t="str">
            <v>CURRENT LIABILITIES AND PROVISIONS</v>
          </cell>
          <cell r="H1090" t="str">
            <v>CURRENT LIABILITIES</v>
          </cell>
          <cell r="I1090" t="str">
            <v>REALISATION UNDER AGREEMENT TO SELL</v>
          </cell>
        </row>
        <row r="1091">
          <cell r="A1091" t="str">
            <v>L505101-000-008</v>
          </cell>
          <cell r="B1091" t="str">
            <v>Third Party- Allot. A/C- CORPORATE PARK</v>
          </cell>
          <cell r="C1091" t="str">
            <v>LIABILITIES</v>
          </cell>
          <cell r="D1091" t="str">
            <v>BALANCE SHEET</v>
          </cell>
          <cell r="E1091" t="str">
            <v xml:space="preserve"> </v>
          </cell>
          <cell r="F1091" t="str">
            <v xml:space="preserve"> </v>
          </cell>
          <cell r="G1091" t="str">
            <v>CURRENT LIABILITIES AND PROVISIONS</v>
          </cell>
          <cell r="H1091" t="str">
            <v>CURRENT LIABILITIES</v>
          </cell>
          <cell r="I1091" t="str">
            <v>REALISATION UNDER AGREEMENT TO SELL</v>
          </cell>
        </row>
        <row r="1092">
          <cell r="A1092" t="str">
            <v>L505101-000-009</v>
          </cell>
          <cell r="B1092" t="str">
            <v>Third Party- Allot. A/C- DILSHAD LOTTERY</v>
          </cell>
          <cell r="C1092" t="str">
            <v>LIABILITIES</v>
          </cell>
          <cell r="D1092" t="str">
            <v>BALANCE SHEET</v>
          </cell>
          <cell r="E1092" t="str">
            <v xml:space="preserve"> </v>
          </cell>
          <cell r="F1092" t="str">
            <v xml:space="preserve"> </v>
          </cell>
          <cell r="G1092" t="str">
            <v>CURRENT LIABILITIES AND PROVISIONS</v>
          </cell>
          <cell r="H1092" t="str">
            <v>CURRENT LIABILITIES</v>
          </cell>
          <cell r="I1092" t="str">
            <v>REALISATION UNDER AGREEMENT TO SELL</v>
          </cell>
        </row>
        <row r="1093">
          <cell r="A1093" t="str">
            <v>L505101-000-010</v>
          </cell>
          <cell r="B1093" t="str">
            <v>Third Party- Allot. A/C- DILSHAD PLAZA</v>
          </cell>
          <cell r="C1093" t="str">
            <v>LIABILITIES</v>
          </cell>
          <cell r="D1093" t="str">
            <v>BALANCE SHEET</v>
          </cell>
          <cell r="E1093" t="str">
            <v xml:space="preserve"> </v>
          </cell>
          <cell r="F1093" t="str">
            <v xml:space="preserve"> </v>
          </cell>
          <cell r="G1093" t="str">
            <v>CURRENT LIABILITIES AND PROVISIONS</v>
          </cell>
          <cell r="H1093" t="str">
            <v>CURRENT LIABILITIES</v>
          </cell>
          <cell r="I1093" t="str">
            <v>REALISATION UNDER AGREEMENT TO SELL</v>
          </cell>
        </row>
        <row r="1094">
          <cell r="A1094" t="str">
            <v>L505101-000-011</v>
          </cell>
          <cell r="B1094" t="str">
            <v>Third Party- Allot. A/C- EXCUTIVE HOME</v>
          </cell>
          <cell r="C1094" t="str">
            <v>LIABILITIES</v>
          </cell>
          <cell r="D1094" t="str">
            <v>BALANCE SHEET</v>
          </cell>
          <cell r="E1094" t="str">
            <v xml:space="preserve"> </v>
          </cell>
          <cell r="F1094" t="str">
            <v xml:space="preserve"> </v>
          </cell>
          <cell r="G1094" t="str">
            <v>CURRENT LIABILITIES AND PROVISIONS</v>
          </cell>
          <cell r="H1094" t="str">
            <v>CURRENT LIABILITIES</v>
          </cell>
          <cell r="I1094" t="str">
            <v>REALISATION UNDER AGREEMENT TO SELL</v>
          </cell>
        </row>
        <row r="1095">
          <cell r="A1095" t="str">
            <v>L505101-000-012</v>
          </cell>
          <cell r="B1095" t="str">
            <v>Third Party- Allot. A/C- HAMILTON CR PKG</v>
          </cell>
          <cell r="C1095" t="str">
            <v>LIABILITIES</v>
          </cell>
          <cell r="D1095" t="str">
            <v>BALANCE SHEET</v>
          </cell>
          <cell r="E1095" t="str">
            <v xml:space="preserve"> </v>
          </cell>
          <cell r="F1095" t="str">
            <v xml:space="preserve"> </v>
          </cell>
          <cell r="G1095" t="str">
            <v>CURRENT LIABILITIES AND PROVISIONS</v>
          </cell>
          <cell r="H1095" t="str">
            <v>CURRENT LIABILITIES</v>
          </cell>
          <cell r="I1095" t="str">
            <v>REALISATION UNDER AGREEMENT TO SELL</v>
          </cell>
        </row>
        <row r="1096">
          <cell r="A1096" t="str">
            <v>L505101-000-013</v>
          </cell>
          <cell r="B1096" t="str">
            <v>Third Party- Allot. A/C- HAMILTON COURT</v>
          </cell>
          <cell r="C1096" t="str">
            <v>LIABILITIES</v>
          </cell>
          <cell r="D1096" t="str">
            <v>BALANCE SHEET</v>
          </cell>
          <cell r="E1096" t="str">
            <v xml:space="preserve"> </v>
          </cell>
          <cell r="F1096" t="str">
            <v xml:space="preserve"> </v>
          </cell>
          <cell r="G1096" t="str">
            <v>CURRENT LIABILITIES AND PROVISIONS</v>
          </cell>
          <cell r="H1096" t="str">
            <v>CURRENT LIABILITIES</v>
          </cell>
          <cell r="I1096" t="str">
            <v>REALISATION UNDER AGREEMENT TO SELL</v>
          </cell>
        </row>
        <row r="1097">
          <cell r="A1097" t="str">
            <v>L505101-000-014</v>
          </cell>
          <cell r="B1097" t="str">
            <v>Third Party- Allot. A/C- NEW TOWN HOUSE</v>
          </cell>
          <cell r="C1097" t="str">
            <v>LIABILITIES</v>
          </cell>
          <cell r="D1097" t="str">
            <v>BALANCE SHEET</v>
          </cell>
          <cell r="E1097" t="str">
            <v xml:space="preserve"> </v>
          </cell>
          <cell r="F1097" t="str">
            <v xml:space="preserve"> </v>
          </cell>
          <cell r="G1097" t="str">
            <v>CURRENT LIABILITIES AND PROVISIONS</v>
          </cell>
          <cell r="H1097" t="str">
            <v>CURRENT LIABILITIES</v>
          </cell>
          <cell r="I1097" t="str">
            <v>REALISATION UNDER AGREEMENT TO SELL</v>
          </cell>
        </row>
        <row r="1098">
          <cell r="A1098" t="str">
            <v>L505101-000-015</v>
          </cell>
          <cell r="B1098" t="str">
            <v>Third Party- Allot. A/C- OLD TOWN HOUSE</v>
          </cell>
          <cell r="C1098" t="str">
            <v>LIABILITIES</v>
          </cell>
          <cell r="D1098" t="str">
            <v>BALANCE SHEET</v>
          </cell>
          <cell r="E1098" t="str">
            <v xml:space="preserve"> </v>
          </cell>
          <cell r="F1098" t="str">
            <v xml:space="preserve"> </v>
          </cell>
          <cell r="G1098" t="str">
            <v>CURRENT LIABILITIES AND PROVISIONS</v>
          </cell>
          <cell r="H1098" t="str">
            <v>CURRENT LIABILITIES</v>
          </cell>
          <cell r="I1098" t="str">
            <v>REALISATION UNDER AGREEMENT TO SELL</v>
          </cell>
        </row>
        <row r="1099">
          <cell r="A1099" t="str">
            <v>L505101-000-016</v>
          </cell>
          <cell r="B1099" t="str">
            <v>Third Party- Allot. A/C- PARK-N-SHOP</v>
          </cell>
          <cell r="C1099" t="str">
            <v>LIABILITIES</v>
          </cell>
          <cell r="D1099" t="str">
            <v>BALANCE SHEET</v>
          </cell>
          <cell r="E1099" t="str">
            <v xml:space="preserve"> </v>
          </cell>
          <cell r="F1099" t="str">
            <v xml:space="preserve"> </v>
          </cell>
          <cell r="G1099" t="str">
            <v>CURRENT LIABILITIES AND PROVISIONS</v>
          </cell>
          <cell r="H1099" t="str">
            <v>CURRENT LIABILITIES</v>
          </cell>
          <cell r="I1099" t="str">
            <v>REALISATION UNDER AGREEMENT TO SELL</v>
          </cell>
        </row>
        <row r="1100">
          <cell r="A1100" t="str">
            <v>L505101-000-017</v>
          </cell>
          <cell r="B1100" t="str">
            <v>Third Party- Allot. A/C- QEC PHASE-IV</v>
          </cell>
          <cell r="C1100" t="str">
            <v>LIABILITIES</v>
          </cell>
          <cell r="D1100" t="str">
            <v>BALANCE SHEET</v>
          </cell>
          <cell r="E1100" t="str">
            <v xml:space="preserve"> </v>
          </cell>
          <cell r="F1100" t="str">
            <v xml:space="preserve"> </v>
          </cell>
          <cell r="G1100" t="str">
            <v>CURRENT LIABILITIES AND PROVISIONS</v>
          </cell>
          <cell r="H1100" t="str">
            <v>CURRENT LIABILITIES</v>
          </cell>
          <cell r="I1100" t="str">
            <v>REALISATION UNDER AGREEMENT TO SELL</v>
          </cell>
        </row>
        <row r="1101">
          <cell r="A1101" t="str">
            <v>L505101-000-018</v>
          </cell>
          <cell r="B1101" t="str">
            <v>Third Party- Allot. A/C- QEC PHASE-V</v>
          </cell>
          <cell r="C1101" t="str">
            <v>LIABILITIES</v>
          </cell>
          <cell r="D1101" t="str">
            <v>BALANCE SHEET</v>
          </cell>
          <cell r="E1101" t="str">
            <v xml:space="preserve"> </v>
          </cell>
          <cell r="F1101" t="str">
            <v xml:space="preserve"> </v>
          </cell>
          <cell r="G1101" t="str">
            <v>CURRENT LIABILITIES AND PROVISIONS</v>
          </cell>
          <cell r="H1101" t="str">
            <v>CURRENT LIABILITIES</v>
          </cell>
          <cell r="I1101" t="str">
            <v>REALISATION UNDER AGREEMENT TO SELL</v>
          </cell>
        </row>
        <row r="1102">
          <cell r="A1102" t="str">
            <v>L505101-000-019</v>
          </cell>
          <cell r="B1102" t="str">
            <v>Third Party- Allot. A/C- REGENCY PARK</v>
          </cell>
          <cell r="C1102" t="str">
            <v>LIABILITIES</v>
          </cell>
          <cell r="D1102" t="str">
            <v>BALANCE SHEET</v>
          </cell>
          <cell r="E1102" t="str">
            <v xml:space="preserve"> </v>
          </cell>
          <cell r="F1102" t="str">
            <v xml:space="preserve"> </v>
          </cell>
          <cell r="G1102" t="str">
            <v>CURRENT LIABILITIES AND PROVISIONS</v>
          </cell>
          <cell r="H1102" t="str">
            <v>CURRENT LIABILITIES</v>
          </cell>
          <cell r="I1102" t="str">
            <v>REALISATION UNDER AGREEMENT TO SELL</v>
          </cell>
        </row>
        <row r="1103">
          <cell r="A1103" t="str">
            <v>L505101-000-020</v>
          </cell>
          <cell r="B1103" t="str">
            <v>Third Party- Allot. A/C- REGENCY PK PKG</v>
          </cell>
          <cell r="C1103" t="str">
            <v>LIABILITIES</v>
          </cell>
          <cell r="D1103" t="str">
            <v>BALANCE SHEET</v>
          </cell>
          <cell r="E1103" t="str">
            <v xml:space="preserve"> </v>
          </cell>
          <cell r="F1103" t="str">
            <v xml:space="preserve"> </v>
          </cell>
          <cell r="G1103" t="str">
            <v>CURRENT LIABILITIES AND PROVISIONS</v>
          </cell>
          <cell r="H1103" t="str">
            <v>CURRENT LIABILITIES</v>
          </cell>
          <cell r="I1103" t="str">
            <v>REALISATION UNDER AGREEMENT TO SELL</v>
          </cell>
        </row>
        <row r="1104">
          <cell r="A1104" t="str">
            <v>L505101-000-021</v>
          </cell>
          <cell r="B1104" t="str">
            <v>Third Party- Allot. A/C- RICHMOND PK PKG</v>
          </cell>
          <cell r="C1104" t="str">
            <v>LIABILITIES</v>
          </cell>
          <cell r="D1104" t="str">
            <v>BALANCE SHEET</v>
          </cell>
          <cell r="E1104" t="str">
            <v xml:space="preserve"> </v>
          </cell>
          <cell r="F1104" t="str">
            <v xml:space="preserve"> </v>
          </cell>
          <cell r="G1104" t="str">
            <v>CURRENT LIABILITIES AND PROVISIONS</v>
          </cell>
          <cell r="H1104" t="str">
            <v>CURRENT LIABILITIES</v>
          </cell>
          <cell r="I1104" t="str">
            <v>REALISATION UNDER AGREEMENT TO SELL</v>
          </cell>
        </row>
        <row r="1105">
          <cell r="A1105" t="str">
            <v>L505101-000-022</v>
          </cell>
          <cell r="B1105" t="str">
            <v>Third Party- Allot. A/C- RICHMOND PARK</v>
          </cell>
          <cell r="C1105" t="str">
            <v>LIABILITIES</v>
          </cell>
          <cell r="D1105" t="str">
            <v>BALANCE SHEET</v>
          </cell>
          <cell r="E1105" t="str">
            <v xml:space="preserve"> </v>
          </cell>
          <cell r="F1105" t="str">
            <v xml:space="preserve"> </v>
          </cell>
          <cell r="G1105" t="str">
            <v>CURRENT LIABILITIES AND PROVISIONS</v>
          </cell>
          <cell r="H1105" t="str">
            <v>CURRENT LIABILITIES</v>
          </cell>
          <cell r="I1105" t="str">
            <v>REALISATION UNDER AGREEMENT TO SELL</v>
          </cell>
        </row>
        <row r="1106">
          <cell r="A1106" t="str">
            <v>L505101-000-023</v>
          </cell>
          <cell r="B1106" t="str">
            <v>Third Party- Allot. A/C- SUPER MART-II</v>
          </cell>
          <cell r="C1106" t="str">
            <v>LIABILITIES</v>
          </cell>
          <cell r="D1106" t="str">
            <v>BALANCE SHEET</v>
          </cell>
          <cell r="E1106" t="str">
            <v xml:space="preserve"> </v>
          </cell>
          <cell r="F1106" t="str">
            <v xml:space="preserve"> </v>
          </cell>
          <cell r="G1106" t="str">
            <v>CURRENT LIABILITIES AND PROVISIONS</v>
          </cell>
          <cell r="H1106" t="str">
            <v>CURRENT LIABILITIES</v>
          </cell>
          <cell r="I1106" t="str">
            <v>REALISATION UNDER AGREEMENT TO SELL</v>
          </cell>
        </row>
        <row r="1107">
          <cell r="A1107" t="str">
            <v>L505101-000-024</v>
          </cell>
          <cell r="B1107" t="str">
            <v>Third Party- Allot. A/C- SHOPPING MALL</v>
          </cell>
          <cell r="C1107" t="str">
            <v>LIABILITIES</v>
          </cell>
          <cell r="D1107" t="str">
            <v>BALANCE SHEET</v>
          </cell>
          <cell r="E1107" t="str">
            <v xml:space="preserve"> </v>
          </cell>
          <cell r="F1107" t="str">
            <v xml:space="preserve"> </v>
          </cell>
          <cell r="G1107" t="str">
            <v>CURRENT LIABILITIES AND PROVISIONS</v>
          </cell>
          <cell r="H1107" t="str">
            <v>CURRENT LIABILITIES</v>
          </cell>
          <cell r="I1107" t="str">
            <v>REALISATION UNDER AGREEMENT TO SELL</v>
          </cell>
        </row>
        <row r="1108">
          <cell r="A1108" t="str">
            <v>L505101-000-027</v>
          </cell>
          <cell r="B1108" t="str">
            <v>Third Party- Allot. A/C- STOP-N-SHOP</v>
          </cell>
          <cell r="C1108" t="str">
            <v>LIABILITIES</v>
          </cell>
          <cell r="D1108" t="str">
            <v>BALANCE SHEET</v>
          </cell>
          <cell r="E1108" t="str">
            <v xml:space="preserve"> </v>
          </cell>
          <cell r="F1108" t="str">
            <v xml:space="preserve"> </v>
          </cell>
          <cell r="G1108" t="str">
            <v>CURRENT LIABILITIES AND PROVISIONS</v>
          </cell>
          <cell r="H1108" t="str">
            <v>CURRENT LIABILITIES</v>
          </cell>
          <cell r="I1108" t="str">
            <v>REALISATION UNDER AGREEMENT TO SELL</v>
          </cell>
        </row>
        <row r="1109">
          <cell r="A1109" t="str">
            <v>L505101-000-028</v>
          </cell>
          <cell r="B1109" t="str">
            <v>Third Party- Allot. A/C- SILVER OAKS</v>
          </cell>
          <cell r="C1109" t="str">
            <v>LIABILITIES</v>
          </cell>
          <cell r="D1109" t="str">
            <v>BALANCE SHEET</v>
          </cell>
          <cell r="E1109" t="str">
            <v xml:space="preserve"> </v>
          </cell>
          <cell r="F1109" t="str">
            <v xml:space="preserve"> </v>
          </cell>
          <cell r="G1109" t="str">
            <v>CURRENT LIABILITIES AND PROVISIONS</v>
          </cell>
          <cell r="H1109" t="str">
            <v>CURRENT LIABILITIES</v>
          </cell>
          <cell r="I1109" t="str">
            <v>REALISATION UNDER AGREEMENT TO SELL</v>
          </cell>
        </row>
        <row r="1110">
          <cell r="A1110" t="str">
            <v>L505101-000-029</v>
          </cell>
          <cell r="B1110" t="str">
            <v>Third Party- Allot. A/C- SILVER OAK PKNG</v>
          </cell>
          <cell r="C1110" t="str">
            <v>LIABILITIES</v>
          </cell>
          <cell r="D1110" t="str">
            <v>BALANCE SHEET</v>
          </cell>
          <cell r="E1110" t="str">
            <v xml:space="preserve"> </v>
          </cell>
          <cell r="F1110" t="str">
            <v xml:space="preserve"> </v>
          </cell>
          <cell r="G1110" t="str">
            <v>CURRENT LIABILITIES AND PROVISIONS</v>
          </cell>
          <cell r="H1110" t="str">
            <v>CURRENT LIABILITIES</v>
          </cell>
          <cell r="I1110" t="str">
            <v>REALISATION UNDER AGREEMENT TO SELL</v>
          </cell>
        </row>
        <row r="1111">
          <cell r="A1111" t="str">
            <v>L505101-000-030</v>
          </cell>
          <cell r="B1111" t="str">
            <v>Third Party- Allot. A/C- SPRING FIELD</v>
          </cell>
          <cell r="C1111" t="str">
            <v>LIABILITIES</v>
          </cell>
          <cell r="D1111" t="str">
            <v>BALANCE SHEET</v>
          </cell>
          <cell r="E1111" t="str">
            <v xml:space="preserve"> </v>
          </cell>
          <cell r="F1111" t="str">
            <v xml:space="preserve"> </v>
          </cell>
          <cell r="G1111" t="str">
            <v>CURRENT LIABILITIES AND PROVISIONS</v>
          </cell>
          <cell r="H1111" t="str">
            <v>CURRENT LIABILITIES</v>
          </cell>
          <cell r="I1111" t="str">
            <v>REALISATION UNDER AGREEMENT TO SELL</v>
          </cell>
        </row>
        <row r="1112">
          <cell r="A1112" t="str">
            <v>L505101-000-032</v>
          </cell>
          <cell r="B1112" t="str">
            <v>Third Party- Allot. A/C- VILLA PLOTS</v>
          </cell>
          <cell r="C1112" t="str">
            <v>LIABILITIES</v>
          </cell>
          <cell r="D1112" t="str">
            <v>BALANCE SHEET</v>
          </cell>
          <cell r="E1112" t="str">
            <v xml:space="preserve"> </v>
          </cell>
          <cell r="F1112" t="str">
            <v xml:space="preserve"> </v>
          </cell>
          <cell r="G1112" t="str">
            <v>CURRENT LIABILITIES AND PROVISIONS</v>
          </cell>
          <cell r="H1112" t="str">
            <v>CURRENT LIABILITIES</v>
          </cell>
          <cell r="I1112" t="str">
            <v>REALISATION UNDER AGREEMENT TO SELL</v>
          </cell>
        </row>
        <row r="1113">
          <cell r="A1113" t="str">
            <v>L505101-000-033</v>
          </cell>
          <cell r="B1113" t="str">
            <v>Third Party- Allot. A/C- WINDSOR CRT PKG</v>
          </cell>
          <cell r="C1113" t="str">
            <v>LIABILITIES</v>
          </cell>
          <cell r="D1113" t="str">
            <v>BALANCE SHEET</v>
          </cell>
          <cell r="E1113" t="str">
            <v xml:space="preserve"> </v>
          </cell>
          <cell r="F1113" t="str">
            <v xml:space="preserve"> </v>
          </cell>
          <cell r="G1113" t="str">
            <v>CURRENT LIABILITIES AND PROVISIONS</v>
          </cell>
          <cell r="H1113" t="str">
            <v>CURRENT LIABILITIES</v>
          </cell>
          <cell r="I1113" t="str">
            <v>REALISATION UNDER AGREEMENT TO SELL</v>
          </cell>
        </row>
        <row r="1114">
          <cell r="A1114" t="str">
            <v>L505101-000-034</v>
          </cell>
          <cell r="B1114" t="str">
            <v>Third Party- Allot. A/C- WINDSOR COURT</v>
          </cell>
          <cell r="C1114" t="str">
            <v>LIABILITIES</v>
          </cell>
          <cell r="D1114" t="str">
            <v>BALANCE SHEET</v>
          </cell>
          <cell r="E1114" t="str">
            <v xml:space="preserve"> </v>
          </cell>
          <cell r="F1114" t="str">
            <v xml:space="preserve"> </v>
          </cell>
          <cell r="G1114" t="str">
            <v>CURRENT LIABILITIES AND PROVISIONS</v>
          </cell>
          <cell r="H1114" t="str">
            <v>CURRENT LIABILITIES</v>
          </cell>
          <cell r="I1114" t="str">
            <v>REALISATION UNDER AGREEMENT TO SELL</v>
          </cell>
        </row>
        <row r="1115">
          <cell r="A1115" t="str">
            <v>L505101-000-037</v>
          </cell>
          <cell r="B1115" t="str">
            <v>Third Party- Allot. A/C- CENTRE POINT</v>
          </cell>
          <cell r="C1115" t="str">
            <v>LIABILITIES</v>
          </cell>
          <cell r="D1115" t="str">
            <v>BALANCE SHEET</v>
          </cell>
          <cell r="E1115" t="str">
            <v xml:space="preserve"> </v>
          </cell>
          <cell r="F1115" t="str">
            <v xml:space="preserve"> </v>
          </cell>
          <cell r="G1115" t="str">
            <v>CURRENT LIABILITIES AND PROVISIONS</v>
          </cell>
          <cell r="H1115" t="str">
            <v>CURRENT LIABILITIES</v>
          </cell>
          <cell r="I1115" t="str">
            <v>REALISATION UNDER AGREEMENT TO SELL</v>
          </cell>
        </row>
        <row r="1116">
          <cell r="A1116" t="str">
            <v>L505101-000-038</v>
          </cell>
          <cell r="B1116" t="str">
            <v>Third Party- Allot. A/C- FARIDABAD PLOTS</v>
          </cell>
          <cell r="C1116" t="str">
            <v>LIABILITIES</v>
          </cell>
          <cell r="D1116" t="str">
            <v>BALANCE SHEET</v>
          </cell>
          <cell r="E1116" t="str">
            <v xml:space="preserve"> </v>
          </cell>
          <cell r="F1116" t="str">
            <v xml:space="preserve"> </v>
          </cell>
          <cell r="G1116" t="str">
            <v>CURRENT LIABILITIES AND PROVISIONS</v>
          </cell>
          <cell r="H1116" t="str">
            <v>CURRENT LIABILITIES</v>
          </cell>
          <cell r="I1116" t="str">
            <v>REALISATION UNDER AGREEMENT TO SELL</v>
          </cell>
        </row>
        <row r="1117">
          <cell r="A1117" t="str">
            <v>L505101-000-039</v>
          </cell>
          <cell r="B1117" t="str">
            <v>Third Party- Allot. A/C- RIDGEWOOD ESTAT</v>
          </cell>
          <cell r="C1117" t="str">
            <v>LIABILITIES</v>
          </cell>
          <cell r="D1117" t="str">
            <v>BALANCE SHEET</v>
          </cell>
          <cell r="E1117" t="str">
            <v xml:space="preserve"> </v>
          </cell>
          <cell r="F1117" t="str">
            <v xml:space="preserve"> </v>
          </cell>
          <cell r="G1117" t="str">
            <v>CURRENT LIABILITIES AND PROVISIONS</v>
          </cell>
          <cell r="H1117" t="str">
            <v>CURRENT LIABILITIES</v>
          </cell>
          <cell r="I1117" t="str">
            <v>REALISATION UNDER AGREEMENT TO SELL</v>
          </cell>
        </row>
        <row r="1118">
          <cell r="A1118" t="str">
            <v>L505101-000-040</v>
          </cell>
          <cell r="B1118" t="str">
            <v>Third Party- Allot. A/C- OAKWOOD ESTATE</v>
          </cell>
          <cell r="C1118" t="str">
            <v>LIABILITIES</v>
          </cell>
          <cell r="D1118" t="str">
            <v>BALANCE SHEET</v>
          </cell>
          <cell r="E1118" t="str">
            <v xml:space="preserve"> </v>
          </cell>
          <cell r="F1118" t="str">
            <v xml:space="preserve"> </v>
          </cell>
          <cell r="G1118" t="str">
            <v>CURRENT LIABILITIES AND PROVISIONS</v>
          </cell>
          <cell r="H1118" t="str">
            <v>CURRENT LIABILITIES</v>
          </cell>
          <cell r="I1118" t="str">
            <v>REALISATION UNDER AGREEMENT TO SELL</v>
          </cell>
        </row>
        <row r="1119">
          <cell r="A1119" t="str">
            <v>L505101-000-041</v>
          </cell>
          <cell r="B1119" t="str">
            <v>Third Party- Allot. A/C- WELLINGTON EST.</v>
          </cell>
          <cell r="C1119" t="str">
            <v>LIABILITIES</v>
          </cell>
          <cell r="D1119" t="str">
            <v>BALANCE SHEET</v>
          </cell>
          <cell r="E1119" t="str">
            <v xml:space="preserve"> </v>
          </cell>
          <cell r="F1119" t="str">
            <v xml:space="preserve"> </v>
          </cell>
          <cell r="G1119" t="str">
            <v>CURRENT LIABILITIES AND PROVISIONS</v>
          </cell>
          <cell r="H1119" t="str">
            <v>CURRENT LIABILITIES</v>
          </cell>
          <cell r="I1119" t="str">
            <v>REALISATION UNDER AGREEMENT TO SELL</v>
          </cell>
        </row>
        <row r="1120">
          <cell r="A1120" t="str">
            <v>L505101-000-042</v>
          </cell>
          <cell r="B1120" t="str">
            <v>Third Party- Allot. A/C- PLOTS PH-1,2,3</v>
          </cell>
          <cell r="C1120" t="str">
            <v>LIABILITIES</v>
          </cell>
          <cell r="D1120" t="str">
            <v>BALANCE SHEET</v>
          </cell>
          <cell r="E1120" t="str">
            <v xml:space="preserve"> </v>
          </cell>
          <cell r="F1120" t="str">
            <v xml:space="preserve"> </v>
          </cell>
          <cell r="G1120" t="str">
            <v>CURRENT LIABILITIES AND PROVISIONS</v>
          </cell>
          <cell r="H1120" t="str">
            <v>CURRENT LIABILITIES</v>
          </cell>
          <cell r="I1120" t="str">
            <v>REALISATION UNDER AGREEMENT TO SELL</v>
          </cell>
        </row>
        <row r="1121">
          <cell r="A1121" t="str">
            <v>L505101-000-046</v>
          </cell>
          <cell r="B1121" t="str">
            <v>Third Party- Allot. A/C- PRINCETON ESTAT</v>
          </cell>
          <cell r="C1121" t="str">
            <v>LIABILITIES</v>
          </cell>
          <cell r="D1121" t="str">
            <v>BALANCE SHEET</v>
          </cell>
          <cell r="E1121" t="str">
            <v xml:space="preserve"> </v>
          </cell>
          <cell r="F1121" t="str">
            <v xml:space="preserve"> </v>
          </cell>
          <cell r="G1121" t="str">
            <v>CURRENT LIABILITIES AND PROVISIONS</v>
          </cell>
          <cell r="H1121" t="str">
            <v>CURRENT LIABILITIES</v>
          </cell>
          <cell r="I1121" t="str">
            <v>REALISATION UNDER AGREEMENT TO SELL</v>
          </cell>
        </row>
        <row r="1122">
          <cell r="A1122" t="str">
            <v>L505101-000-048</v>
          </cell>
          <cell r="B1122" t="str">
            <v>Third Party-  Allot. A/C- INDEPENDNT HSE</v>
          </cell>
          <cell r="C1122" t="str">
            <v>LIABILITIES</v>
          </cell>
          <cell r="D1122" t="str">
            <v>BALANCE SHEET</v>
          </cell>
          <cell r="E1122" t="str">
            <v xml:space="preserve"> </v>
          </cell>
          <cell r="F1122" t="str">
            <v xml:space="preserve"> </v>
          </cell>
          <cell r="G1122" t="str">
            <v>CURRENT LIABILITIES AND PROVISIONS</v>
          </cell>
          <cell r="H1122" t="str">
            <v>CURRENT LIABILITIES</v>
          </cell>
          <cell r="I1122" t="str">
            <v>REALISATION UNDER AGREEMENT TO SELL</v>
          </cell>
        </row>
        <row r="1123">
          <cell r="A1123" t="str">
            <v>L505101-000-049</v>
          </cell>
          <cell r="B1123" t="str">
            <v>Third Party- Allot. A/C- REGENT HOUSE</v>
          </cell>
          <cell r="C1123" t="str">
            <v>LIABILITIES</v>
          </cell>
          <cell r="D1123" t="str">
            <v>BALANCE SHEET</v>
          </cell>
          <cell r="E1123" t="str">
            <v xml:space="preserve"> </v>
          </cell>
          <cell r="F1123" t="str">
            <v xml:space="preserve"> </v>
          </cell>
          <cell r="G1123" t="str">
            <v>CURRENT LIABILITIES AND PROVISIONS</v>
          </cell>
          <cell r="H1123" t="str">
            <v>CURRENT LIABILITIES</v>
          </cell>
          <cell r="I1123" t="str">
            <v>REALISATION UNDER AGREEMENT TO SELL</v>
          </cell>
        </row>
        <row r="1124">
          <cell r="A1124" t="str">
            <v>L505101-000-050</v>
          </cell>
          <cell r="B1124" t="str">
            <v>Third Party- Allot. A/C- CARLTON ESTATE</v>
          </cell>
          <cell r="C1124" t="str">
            <v>LIABILITIES</v>
          </cell>
          <cell r="D1124" t="str">
            <v>BALANCE SHEET</v>
          </cell>
          <cell r="E1124" t="str">
            <v xml:space="preserve"> </v>
          </cell>
          <cell r="F1124" t="str">
            <v xml:space="preserve"> </v>
          </cell>
          <cell r="G1124" t="str">
            <v>CURRENT LIABILITIES AND PROVISIONS</v>
          </cell>
          <cell r="H1124" t="str">
            <v>CURRENT LIABILITIES</v>
          </cell>
          <cell r="I1124" t="str">
            <v>REALISATION UNDER AGREEMENT TO SELL</v>
          </cell>
        </row>
        <row r="1125">
          <cell r="A1125" t="str">
            <v>L505101-000-054</v>
          </cell>
          <cell r="B1125" t="str">
            <v>Third Party- Allot. A/C- BELVEDERE PARK</v>
          </cell>
          <cell r="C1125" t="str">
            <v>LIABILITIES</v>
          </cell>
          <cell r="D1125" t="str">
            <v>BALANCE SHEET</v>
          </cell>
          <cell r="E1125" t="str">
            <v xml:space="preserve"> </v>
          </cell>
          <cell r="F1125" t="str">
            <v xml:space="preserve"> </v>
          </cell>
          <cell r="G1125" t="str">
            <v>CURRENT LIABILITIES AND PROVISIONS</v>
          </cell>
          <cell r="H1125" t="str">
            <v>CURRENT LIABILITIES</v>
          </cell>
          <cell r="I1125" t="str">
            <v>REALISATION UNDER AGREEMENT TO SELL</v>
          </cell>
        </row>
        <row r="1126">
          <cell r="A1126" t="str">
            <v>L505101-000-055</v>
          </cell>
          <cell r="B1126" t="str">
            <v>Third Party- Allot. A/C- BELVEDERE TOWER</v>
          </cell>
          <cell r="C1126" t="str">
            <v>LIABILITIES</v>
          </cell>
          <cell r="D1126" t="str">
            <v>BALANCE SHEET</v>
          </cell>
          <cell r="E1126" t="str">
            <v xml:space="preserve"> </v>
          </cell>
          <cell r="F1126" t="str">
            <v xml:space="preserve"> </v>
          </cell>
          <cell r="G1126" t="str">
            <v>CURRENT LIABILITIES AND PROVISIONS</v>
          </cell>
          <cell r="H1126" t="str">
            <v>CURRENT LIABILITIES</v>
          </cell>
          <cell r="I1126" t="str">
            <v>REALISATION UNDER AGREEMENT TO SELL</v>
          </cell>
        </row>
        <row r="1127">
          <cell r="A1127" t="str">
            <v>L505101-000-056</v>
          </cell>
          <cell r="B1127" t="str">
            <v>Third Party- Allot. A/C- CITY CENTRE</v>
          </cell>
          <cell r="C1127" t="str">
            <v>LIABILITIES</v>
          </cell>
          <cell r="D1127" t="str">
            <v>BALANCE SHEET</v>
          </cell>
          <cell r="E1127" t="str">
            <v xml:space="preserve"> </v>
          </cell>
          <cell r="F1127" t="str">
            <v xml:space="preserve"> </v>
          </cell>
          <cell r="G1127" t="str">
            <v>CURRENT LIABILITIES AND PROVISIONS</v>
          </cell>
          <cell r="H1127" t="str">
            <v>CURRENT LIABILITIES</v>
          </cell>
          <cell r="I1127" t="str">
            <v>REALISATION UNDER AGREEMENT TO SELL</v>
          </cell>
        </row>
        <row r="1128">
          <cell r="A1128" t="str">
            <v>L505101-000-058</v>
          </cell>
          <cell r="B1128" t="str">
            <v>Third Party- Allot. A/C- EXCLUSIVE FLOOR</v>
          </cell>
          <cell r="C1128" t="str">
            <v>LIABILITIES</v>
          </cell>
          <cell r="D1128" t="str">
            <v>BALANCE SHEET</v>
          </cell>
          <cell r="E1128" t="str">
            <v xml:space="preserve"> </v>
          </cell>
          <cell r="F1128" t="str">
            <v xml:space="preserve"> </v>
          </cell>
          <cell r="G1128" t="str">
            <v>CURRENT LIABILITIES AND PROVISIONS</v>
          </cell>
          <cell r="H1128" t="str">
            <v>CURRENT LIABILITIES</v>
          </cell>
          <cell r="I1128" t="str">
            <v>REALISATION UNDER AGREEMENT TO SELL</v>
          </cell>
        </row>
        <row r="1129">
          <cell r="A1129" t="str">
            <v>L505101-000-059</v>
          </cell>
          <cell r="B1129" t="str">
            <v>Third Party- Allot. A/C- MOULSARI ARCADE</v>
          </cell>
          <cell r="C1129" t="str">
            <v>LIABILITIES</v>
          </cell>
          <cell r="D1129" t="str">
            <v>BALANCE SHEET</v>
          </cell>
          <cell r="E1129" t="str">
            <v xml:space="preserve"> </v>
          </cell>
          <cell r="F1129" t="str">
            <v xml:space="preserve"> </v>
          </cell>
          <cell r="G1129" t="str">
            <v>CURRENT LIABILITIES AND PROVISIONS</v>
          </cell>
          <cell r="H1129" t="str">
            <v>CURRENT LIABILITIES</v>
          </cell>
          <cell r="I1129" t="str">
            <v>REALISATION UNDER AGREEMENT TO SELL</v>
          </cell>
        </row>
        <row r="1130">
          <cell r="A1130" t="str">
            <v>L505101-000-060</v>
          </cell>
          <cell r="B1130" t="str">
            <v>Third Party- Allot. A/C- TRINITY TOWERS</v>
          </cell>
          <cell r="C1130" t="str">
            <v>LIABILITIES</v>
          </cell>
          <cell r="D1130" t="str">
            <v>BALANCE SHEET</v>
          </cell>
          <cell r="E1130" t="str">
            <v xml:space="preserve"> </v>
          </cell>
          <cell r="F1130" t="str">
            <v xml:space="preserve"> </v>
          </cell>
          <cell r="G1130" t="str">
            <v>CURRENT LIABILITIES AND PROVISIONS</v>
          </cell>
          <cell r="H1130" t="str">
            <v>CURRENT LIABILITIES</v>
          </cell>
          <cell r="I1130" t="str">
            <v>REALISATION UNDER AGREEMENT TO SELL</v>
          </cell>
        </row>
        <row r="1131">
          <cell r="A1131" t="str">
            <v>L505101-000-061</v>
          </cell>
          <cell r="B1131" t="str">
            <v>Third Party- Allot. A/C- GRAND MALL</v>
          </cell>
          <cell r="C1131" t="str">
            <v>LIABILITIES</v>
          </cell>
          <cell r="D1131" t="str">
            <v>BALANCE SHEET</v>
          </cell>
          <cell r="E1131" t="str">
            <v xml:space="preserve"> </v>
          </cell>
          <cell r="F1131" t="str">
            <v xml:space="preserve"> </v>
          </cell>
          <cell r="G1131" t="str">
            <v>CURRENT LIABILITIES AND PROVISIONS</v>
          </cell>
          <cell r="H1131" t="str">
            <v>CURRENT LIABILITIES</v>
          </cell>
          <cell r="I1131" t="str">
            <v>REALISATION UNDER AGREEMENT TO SELL</v>
          </cell>
        </row>
        <row r="1132">
          <cell r="A1132" t="str">
            <v>L505101-000-062</v>
          </cell>
          <cell r="B1132" t="str">
            <v>Third Party- Allot. A/C- THE ARALIAS</v>
          </cell>
          <cell r="C1132" t="str">
            <v>LIABILITIES</v>
          </cell>
          <cell r="D1132" t="str">
            <v>BALANCE SHEET</v>
          </cell>
          <cell r="E1132" t="str">
            <v xml:space="preserve"> </v>
          </cell>
          <cell r="F1132" t="str">
            <v xml:space="preserve"> </v>
          </cell>
          <cell r="G1132" t="str">
            <v>CURRENT LIABILITIES AND PROVISIONS</v>
          </cell>
          <cell r="H1132" t="str">
            <v>CURRENT LIABILITIES</v>
          </cell>
          <cell r="I1132" t="str">
            <v>REALISATION UNDER AGREEMENT TO SELL</v>
          </cell>
        </row>
        <row r="1133">
          <cell r="A1133" t="str">
            <v>L505101-000-064</v>
          </cell>
          <cell r="B1133" t="str">
            <v>Third Party- Allot. A/C- WESTEND HEIGHTS</v>
          </cell>
          <cell r="C1133" t="str">
            <v>LIABILITIES</v>
          </cell>
          <cell r="D1133" t="str">
            <v>BALANCE SHEET</v>
          </cell>
          <cell r="E1133" t="str">
            <v xml:space="preserve"> </v>
          </cell>
          <cell r="F1133" t="str">
            <v xml:space="preserve"> </v>
          </cell>
          <cell r="G1133" t="str">
            <v>CURRENT LIABILITIES AND PROVISIONS</v>
          </cell>
          <cell r="H1133" t="str">
            <v>CURRENT LIABILITIES</v>
          </cell>
          <cell r="I1133" t="str">
            <v>REALISATION UNDER AGREEMENT TO SELL</v>
          </cell>
        </row>
        <row r="1134">
          <cell r="A1134" t="str">
            <v>L505101-000-069</v>
          </cell>
          <cell r="B1134" t="str">
            <v>Third Party- Allot. A/C- THE PINNACLE</v>
          </cell>
          <cell r="C1134" t="str">
            <v>LIABILITIES</v>
          </cell>
          <cell r="D1134" t="str">
            <v>BALANCE SHEET</v>
          </cell>
          <cell r="E1134" t="str">
            <v xml:space="preserve"> </v>
          </cell>
          <cell r="F1134" t="str">
            <v xml:space="preserve"> </v>
          </cell>
          <cell r="G1134" t="str">
            <v>CURRENT LIABILITIES AND PROVISIONS</v>
          </cell>
          <cell r="H1134" t="str">
            <v>CURRENT LIABILITIES</v>
          </cell>
          <cell r="I1134" t="str">
            <v>REALISATION UNDER AGREEMENT TO SELL</v>
          </cell>
        </row>
        <row r="1135">
          <cell r="A1135" t="str">
            <v>L505101-000-070</v>
          </cell>
          <cell r="B1135" t="str">
            <v>Third Party- Allot. A/C- ROYALTON TOWER</v>
          </cell>
          <cell r="C1135" t="str">
            <v>LIABILITIES</v>
          </cell>
          <cell r="D1135" t="str">
            <v>BALANCE SHEET</v>
          </cell>
          <cell r="E1135" t="str">
            <v xml:space="preserve"> </v>
          </cell>
          <cell r="F1135" t="str">
            <v xml:space="preserve"> </v>
          </cell>
          <cell r="G1135" t="str">
            <v>CURRENT LIABILITIES AND PROVISIONS</v>
          </cell>
          <cell r="H1135" t="str">
            <v>CURRENT LIABILITIES</v>
          </cell>
          <cell r="I1135" t="str">
            <v>REALISATION UNDER AGREEMENT TO SELL</v>
          </cell>
        </row>
        <row r="1136">
          <cell r="A1136" t="str">
            <v>L505101-000-071</v>
          </cell>
          <cell r="B1136" t="str">
            <v>Third Party- Allot. A/C- THE ICON</v>
          </cell>
          <cell r="C1136" t="str">
            <v>LIABILITIES</v>
          </cell>
          <cell r="D1136" t="str">
            <v>BALANCE SHEET</v>
          </cell>
          <cell r="E1136" t="str">
            <v xml:space="preserve"> </v>
          </cell>
          <cell r="F1136" t="str">
            <v xml:space="preserve"> </v>
          </cell>
          <cell r="G1136" t="str">
            <v>CURRENT LIABILITIES AND PROVISIONS</v>
          </cell>
          <cell r="H1136" t="str">
            <v>CURRENT LIABILITIES</v>
          </cell>
          <cell r="I1136" t="str">
            <v>REALISATION UNDER AGREEMENT TO SELL</v>
          </cell>
        </row>
        <row r="1137">
          <cell r="A1137" t="str">
            <v>L505101-000-075</v>
          </cell>
          <cell r="B1137" t="str">
            <v>Third Party- Allot. A/C- THE SUMMIT</v>
          </cell>
          <cell r="C1137" t="str">
            <v>LIABILITIES</v>
          </cell>
          <cell r="D1137" t="str">
            <v>BALANCE SHEET</v>
          </cell>
          <cell r="E1137" t="str">
            <v xml:space="preserve"> </v>
          </cell>
          <cell r="F1137" t="str">
            <v xml:space="preserve"> </v>
          </cell>
          <cell r="G1137" t="str">
            <v>CURRENT LIABILITIES AND PROVISIONS</v>
          </cell>
          <cell r="H1137" t="str">
            <v>CURRENT LIABILITIES</v>
          </cell>
          <cell r="I1137" t="str">
            <v>REALISATION UNDER AGREEMENT TO SELL</v>
          </cell>
        </row>
        <row r="1138">
          <cell r="A1138" t="str">
            <v>L505101-000-076</v>
          </cell>
          <cell r="B1138" t="str">
            <v>Third Party- Allot. A/C- THE COURTYARD</v>
          </cell>
          <cell r="C1138" t="str">
            <v>LIABILITIES</v>
          </cell>
          <cell r="D1138" t="str">
            <v>BALANCE SHEET</v>
          </cell>
          <cell r="E1138" t="str">
            <v xml:space="preserve"> </v>
          </cell>
          <cell r="F1138" t="str">
            <v xml:space="preserve"> </v>
          </cell>
          <cell r="G1138" t="str">
            <v>CURRENT LIABILITIES AND PROVISIONS</v>
          </cell>
          <cell r="H1138" t="str">
            <v>CURRENT LIABILITIES</v>
          </cell>
          <cell r="I1138" t="str">
            <v>REALISATION UNDER AGREEMENT TO SELL</v>
          </cell>
        </row>
        <row r="1139">
          <cell r="A1139" t="str">
            <v>L505101-000-080</v>
          </cell>
          <cell r="B1139" t="str">
            <v>Third Party- Allot. A/C- THE MAGNOLIAS</v>
          </cell>
          <cell r="C1139" t="str">
            <v>LIABILITIES</v>
          </cell>
          <cell r="D1139" t="str">
            <v>BALANCE SHEET</v>
          </cell>
          <cell r="E1139" t="str">
            <v xml:space="preserve"> </v>
          </cell>
          <cell r="F1139" t="str">
            <v xml:space="preserve"> </v>
          </cell>
          <cell r="G1139" t="str">
            <v>CURRENT LIABILITIES AND PROVISIONS</v>
          </cell>
          <cell r="H1139" t="str">
            <v>CURRENT LIABILITIES</v>
          </cell>
          <cell r="I1139" t="str">
            <v>REALISATION UNDER AGREEMENT TO SELL</v>
          </cell>
        </row>
        <row r="1140">
          <cell r="A1140" t="str">
            <v>L505101-000-083</v>
          </cell>
          <cell r="B1140" t="str">
            <v>Third Party- Allot. A/C- KING'S COURT</v>
          </cell>
          <cell r="C1140" t="str">
            <v>LIABILITIES</v>
          </cell>
          <cell r="D1140" t="str">
            <v>BALANCE SHEET</v>
          </cell>
          <cell r="E1140" t="str">
            <v xml:space="preserve"> </v>
          </cell>
          <cell r="F1140" t="str">
            <v xml:space="preserve"> </v>
          </cell>
          <cell r="G1140" t="str">
            <v>CURRENT LIABILITIES AND PROVISIONS</v>
          </cell>
          <cell r="H1140" t="str">
            <v>CURRENT LIABILITIES</v>
          </cell>
          <cell r="I1140" t="str">
            <v>REALISATION UNDER AGREEMENT TO SELL</v>
          </cell>
        </row>
        <row r="1141">
          <cell r="A1141" t="str">
            <v>L505101-000-085</v>
          </cell>
          <cell r="B1141" t="str">
            <v>Third Party- Allot. A/C- DLF CITY COURT</v>
          </cell>
          <cell r="C1141" t="str">
            <v>LIABILITIES</v>
          </cell>
          <cell r="D1141" t="str">
            <v>BALANCE SHEET</v>
          </cell>
          <cell r="E1141" t="str">
            <v xml:space="preserve"> </v>
          </cell>
          <cell r="F1141" t="str">
            <v xml:space="preserve"> </v>
          </cell>
          <cell r="G1141" t="str">
            <v>CURRENT LIABILITIES AND PROVISIONS</v>
          </cell>
          <cell r="H1141" t="str">
            <v>CURRENT LIABILITIES</v>
          </cell>
          <cell r="I1141" t="str">
            <v>REALISATION UNDER AGREEMENT TO SELL</v>
          </cell>
        </row>
        <row r="1142">
          <cell r="A1142" t="str">
            <v>L505101-000-086</v>
          </cell>
          <cell r="B1142" t="str">
            <v>Third Party- Allot. A/C- JALANDHAR MALL</v>
          </cell>
          <cell r="C1142" t="str">
            <v>LIABILITIES</v>
          </cell>
          <cell r="D1142" t="str">
            <v>BALANCE SHEET</v>
          </cell>
          <cell r="E1142" t="str">
            <v xml:space="preserve"> </v>
          </cell>
          <cell r="F1142" t="str">
            <v xml:space="preserve"> </v>
          </cell>
          <cell r="G1142" t="str">
            <v>CURRENT LIABILITIES AND PROVISIONS</v>
          </cell>
          <cell r="H1142" t="str">
            <v>CURRENT LIABILITIES</v>
          </cell>
          <cell r="I1142" t="str">
            <v>REALISATION UNDER AGREEMENT TO SELL</v>
          </cell>
        </row>
        <row r="1143">
          <cell r="A1143" t="str">
            <v>L505101-000-088</v>
          </cell>
          <cell r="B1143" t="str">
            <v>Third Party- Allot. A/C- THE BELARIE</v>
          </cell>
          <cell r="C1143" t="str">
            <v>LIABILITIES</v>
          </cell>
          <cell r="D1143" t="str">
            <v>BALANCE SHEET</v>
          </cell>
          <cell r="E1143" t="str">
            <v xml:space="preserve"> </v>
          </cell>
          <cell r="F1143" t="str">
            <v xml:space="preserve"> </v>
          </cell>
          <cell r="G1143" t="str">
            <v>CURRENT LIABILITIES AND PROVISIONS</v>
          </cell>
          <cell r="H1143" t="str">
            <v>CURRENT LIABILITIES</v>
          </cell>
          <cell r="I1143" t="str">
            <v>REALISATION UNDER AGREEMENT TO SELL</v>
          </cell>
        </row>
        <row r="1144">
          <cell r="A1144" t="str">
            <v>L505101-000-089</v>
          </cell>
          <cell r="B1144" t="str">
            <v>Third Party- Allot. A/C- DLF PARK PLACE</v>
          </cell>
          <cell r="C1144" t="str">
            <v>LIABILITIES</v>
          </cell>
          <cell r="D1144" t="str">
            <v>BALANCE SHEET</v>
          </cell>
          <cell r="E1144" t="str">
            <v xml:space="preserve"> </v>
          </cell>
          <cell r="F1144" t="str">
            <v xml:space="preserve"> </v>
          </cell>
          <cell r="G1144" t="str">
            <v>CURRENT LIABILITIES AND PROVISIONS</v>
          </cell>
          <cell r="H1144" t="str">
            <v>CURRENT LIABILITIES</v>
          </cell>
          <cell r="I1144" t="str">
            <v>REALISATION UNDER AGREEMENT TO SELL</v>
          </cell>
        </row>
        <row r="1145">
          <cell r="A1145" t="str">
            <v>L505101-000-092</v>
          </cell>
          <cell r="B1145" t="str">
            <v>Third Party- Allot. A/C- QUEENS COURT</v>
          </cell>
          <cell r="C1145" t="str">
            <v>LIABILITIES</v>
          </cell>
          <cell r="D1145" t="str">
            <v>BALANCE SHEET</v>
          </cell>
          <cell r="E1145" t="str">
            <v xml:space="preserve"> </v>
          </cell>
          <cell r="F1145" t="str">
            <v xml:space="preserve"> </v>
          </cell>
          <cell r="G1145" t="str">
            <v>CURRENT LIABILITIES AND PROVISIONS</v>
          </cell>
          <cell r="H1145" t="str">
            <v>CURRENT LIABILITIES</v>
          </cell>
          <cell r="I1145" t="str">
            <v>REALISATION UNDER AGREEMENT TO SELL</v>
          </cell>
        </row>
        <row r="1146">
          <cell r="A1146" t="str">
            <v>L505101-000-101</v>
          </cell>
          <cell r="B1146" t="str">
            <v>Third Party- Allot. A/C- LIG/EWS</v>
          </cell>
          <cell r="C1146" t="str">
            <v>LIABILITIES</v>
          </cell>
          <cell r="D1146" t="str">
            <v>BALANCE SHEET</v>
          </cell>
          <cell r="E1146" t="str">
            <v xml:space="preserve"> </v>
          </cell>
          <cell r="F1146" t="str">
            <v xml:space="preserve"> </v>
          </cell>
          <cell r="G1146" t="str">
            <v>CURRENT LIABILITIES AND PROVISIONS</v>
          </cell>
          <cell r="H1146" t="str">
            <v>CURRENT LIABILITIES</v>
          </cell>
          <cell r="I1146" t="str">
            <v>REALISATION UNDER AGREEMENT TO SELL</v>
          </cell>
        </row>
        <row r="1147">
          <cell r="A1147" t="str">
            <v>L505101-000-102</v>
          </cell>
          <cell r="B1147" t="str">
            <v>Third Party- Allot. A/C- QEC 1,2,3</v>
          </cell>
          <cell r="C1147" t="str">
            <v>LIABILITIES</v>
          </cell>
          <cell r="D1147" t="str">
            <v>BALANCE SHEET</v>
          </cell>
          <cell r="E1147" t="str">
            <v xml:space="preserve"> </v>
          </cell>
          <cell r="F1147" t="str">
            <v xml:space="preserve"> </v>
          </cell>
          <cell r="G1147" t="str">
            <v>CURRENT LIABILITIES AND PROVISIONS</v>
          </cell>
          <cell r="H1147" t="str">
            <v>CURRENT LIABILITIES</v>
          </cell>
          <cell r="I1147" t="str">
            <v>REALISATION UNDER AGREEMENT TO SELL</v>
          </cell>
        </row>
        <row r="1148">
          <cell r="A1148" t="str">
            <v>L505101-000-103</v>
          </cell>
          <cell r="B1148" t="str">
            <v>Third Party- Allot. A/C- ADJ. CONST.</v>
          </cell>
          <cell r="C1148" t="str">
            <v>LIABILITIES</v>
          </cell>
          <cell r="D1148" t="str">
            <v>BALANCE SHEET</v>
          </cell>
          <cell r="E1148" t="str">
            <v xml:space="preserve"> </v>
          </cell>
          <cell r="F1148" t="str">
            <v xml:space="preserve"> </v>
          </cell>
          <cell r="G1148" t="str">
            <v>CURRENT LIABILITIES AND PROVISIONS</v>
          </cell>
          <cell r="H1148" t="str">
            <v>CURRENT LIABILITIES</v>
          </cell>
          <cell r="I1148" t="str">
            <v>REALISATION UNDER AGREEMENT TO SELL</v>
          </cell>
        </row>
        <row r="1149">
          <cell r="A1149" t="str">
            <v>L505101-000-104</v>
          </cell>
          <cell r="B1149" t="str">
            <v>Third Party- Allot. A/C- ADJ. LAND</v>
          </cell>
          <cell r="C1149" t="str">
            <v>LIABILITIES</v>
          </cell>
          <cell r="D1149" t="str">
            <v>BALANCE SHEET</v>
          </cell>
          <cell r="E1149" t="str">
            <v xml:space="preserve"> </v>
          </cell>
          <cell r="F1149" t="str">
            <v xml:space="preserve"> </v>
          </cell>
          <cell r="G1149" t="str">
            <v>CURRENT LIABILITIES AND PROVISIONS</v>
          </cell>
          <cell r="H1149" t="str">
            <v>CURRENT LIABILITIES</v>
          </cell>
          <cell r="I1149" t="str">
            <v>REALISATION UNDER AGREEMENT TO SELL</v>
          </cell>
        </row>
        <row r="1150">
          <cell r="A1150" t="str">
            <v>L505101-000-301</v>
          </cell>
          <cell r="B1150" t="str">
            <v>Third Party- Allot. A/C- NOIDA MALL</v>
          </cell>
          <cell r="C1150" t="str">
            <v>LIABILITIES</v>
          </cell>
          <cell r="D1150" t="str">
            <v>BALANCE SHEET</v>
          </cell>
          <cell r="E1150" t="str">
            <v xml:space="preserve"> </v>
          </cell>
          <cell r="F1150" t="str">
            <v xml:space="preserve"> </v>
          </cell>
          <cell r="G1150" t="str">
            <v>CURRENT LIABILITIES AND PROVISIONS</v>
          </cell>
          <cell r="H1150" t="str">
            <v>CURRENT LIABILITIES</v>
          </cell>
          <cell r="I1150" t="str">
            <v>REALISATION UNDER AGREEMENT TO SELL</v>
          </cell>
        </row>
        <row r="1151">
          <cell r="A1151" t="str">
            <v>L505102-000-000</v>
          </cell>
          <cell r="B1151" t="str">
            <v>Third Party- Inst. Reb.</v>
          </cell>
          <cell r="C1151" t="str">
            <v>LIABILITIES</v>
          </cell>
          <cell r="D1151" t="str">
            <v>BALANCE SHEET</v>
          </cell>
          <cell r="E1151" t="str">
            <v xml:space="preserve"> </v>
          </cell>
          <cell r="F1151" t="str">
            <v xml:space="preserve"> </v>
          </cell>
          <cell r="G1151" t="str">
            <v>CURRENT LIABILITIES AND PROVISIONS</v>
          </cell>
          <cell r="H1151" t="str">
            <v>CURRENT LIABILITIES</v>
          </cell>
          <cell r="I1151" t="str">
            <v>REALISATION UNDER AGREEMENT TO SELL</v>
          </cell>
        </row>
        <row r="1152">
          <cell r="A1152" t="str">
            <v>L505102-000-001</v>
          </cell>
          <cell r="B1152" t="str">
            <v>Third Party- Inst. Reb.- ANKUR VIHAR</v>
          </cell>
          <cell r="C1152" t="str">
            <v>LIABILITIES</v>
          </cell>
          <cell r="D1152" t="str">
            <v>BALANCE SHEET</v>
          </cell>
          <cell r="E1152" t="str">
            <v xml:space="preserve"> </v>
          </cell>
          <cell r="F1152" t="str">
            <v xml:space="preserve"> </v>
          </cell>
          <cell r="G1152" t="str">
            <v>CURRENT LIABILITIES AND PROVISIONS</v>
          </cell>
          <cell r="H1152" t="str">
            <v>CURRENT LIABILITIES</v>
          </cell>
          <cell r="I1152" t="str">
            <v>REALISATION UNDER AGREEMENT TO SELL</v>
          </cell>
        </row>
        <row r="1153">
          <cell r="A1153" t="str">
            <v>L505102-000-002</v>
          </cell>
          <cell r="B1153" t="str">
            <v>Third Party- Inst. Reb.- BEVERLY PK1 PKG</v>
          </cell>
          <cell r="C1153" t="str">
            <v>LIABILITIES</v>
          </cell>
          <cell r="D1153" t="str">
            <v>BALANCE SHEET</v>
          </cell>
          <cell r="E1153" t="str">
            <v xml:space="preserve"> </v>
          </cell>
          <cell r="F1153" t="str">
            <v xml:space="preserve"> </v>
          </cell>
          <cell r="G1153" t="str">
            <v>CURRENT LIABILITIES AND PROVISIONS</v>
          </cell>
          <cell r="H1153" t="str">
            <v>CURRENT LIABILITIES</v>
          </cell>
          <cell r="I1153" t="str">
            <v>REALISATION UNDER AGREEMENT TO SELL</v>
          </cell>
        </row>
        <row r="1154">
          <cell r="A1154" t="str">
            <v>L505102-000-003</v>
          </cell>
          <cell r="B1154" t="str">
            <v>Third Party- Inst. Reb.- BEVERLY PK2 PKG</v>
          </cell>
          <cell r="C1154" t="str">
            <v>LIABILITIES</v>
          </cell>
          <cell r="D1154" t="str">
            <v>BALANCE SHEET</v>
          </cell>
          <cell r="E1154" t="str">
            <v xml:space="preserve"> </v>
          </cell>
          <cell r="F1154" t="str">
            <v xml:space="preserve"> </v>
          </cell>
          <cell r="G1154" t="str">
            <v>CURRENT LIABILITIES AND PROVISIONS</v>
          </cell>
          <cell r="H1154" t="str">
            <v>CURRENT LIABILITIES</v>
          </cell>
          <cell r="I1154" t="str">
            <v>REALISATION UNDER AGREEMENT TO SELL</v>
          </cell>
        </row>
        <row r="1155">
          <cell r="A1155" t="str">
            <v>L505102-000-004</v>
          </cell>
          <cell r="B1155" t="str">
            <v>Third Party- Inst. Reb.- BEVERLY PRK 1</v>
          </cell>
          <cell r="C1155" t="str">
            <v>LIABILITIES</v>
          </cell>
          <cell r="D1155" t="str">
            <v>BALANCE SHEET</v>
          </cell>
          <cell r="E1155" t="str">
            <v xml:space="preserve"> </v>
          </cell>
          <cell r="F1155" t="str">
            <v xml:space="preserve"> </v>
          </cell>
          <cell r="G1155" t="str">
            <v>CURRENT LIABILITIES AND PROVISIONS</v>
          </cell>
          <cell r="H1155" t="str">
            <v>CURRENT LIABILITIES</v>
          </cell>
          <cell r="I1155" t="str">
            <v>REALISATION UNDER AGREEMENT TO SELL</v>
          </cell>
        </row>
        <row r="1156">
          <cell r="A1156" t="str">
            <v>L505102-000-005</v>
          </cell>
          <cell r="B1156" t="str">
            <v>Third Party- Inst. Reb.- BEVERLY PRK 2</v>
          </cell>
          <cell r="C1156" t="str">
            <v>LIABILITIES</v>
          </cell>
          <cell r="D1156" t="str">
            <v>BALANCE SHEET</v>
          </cell>
          <cell r="E1156" t="str">
            <v xml:space="preserve"> </v>
          </cell>
          <cell r="F1156" t="str">
            <v xml:space="preserve"> </v>
          </cell>
          <cell r="G1156" t="str">
            <v>CURRENT LIABILITIES AND PROVISIONS</v>
          </cell>
          <cell r="H1156" t="str">
            <v>CURRENT LIABILITIES</v>
          </cell>
          <cell r="I1156" t="str">
            <v>REALISATION UNDER AGREEMENT TO SELL</v>
          </cell>
        </row>
        <row r="1157">
          <cell r="A1157" t="str">
            <v>L505102-000-007</v>
          </cell>
          <cell r="B1157" t="str">
            <v>Third Party- Inst. Reb.- Cntrl Arcde Prk</v>
          </cell>
          <cell r="C1157" t="str">
            <v>LIABILITIES</v>
          </cell>
          <cell r="D1157" t="str">
            <v>BALANCE SHEET</v>
          </cell>
          <cell r="E1157" t="str">
            <v xml:space="preserve"> </v>
          </cell>
          <cell r="F1157" t="str">
            <v xml:space="preserve"> </v>
          </cell>
          <cell r="G1157" t="str">
            <v>CURRENT LIABILITIES AND PROVISIONS</v>
          </cell>
          <cell r="H1157" t="str">
            <v>CURRENT LIABILITIES</v>
          </cell>
          <cell r="I1157" t="str">
            <v>REALISATION UNDER AGREEMENT TO SELL</v>
          </cell>
        </row>
        <row r="1158">
          <cell r="A1158" t="str">
            <v>L505102-000-010</v>
          </cell>
          <cell r="B1158" t="str">
            <v>Third Party- Inst. Reb.- DILSHAD PLAZA</v>
          </cell>
          <cell r="C1158" t="str">
            <v>LIABILITIES</v>
          </cell>
          <cell r="D1158" t="str">
            <v>BALANCE SHEET</v>
          </cell>
          <cell r="E1158" t="str">
            <v xml:space="preserve"> </v>
          </cell>
          <cell r="F1158" t="str">
            <v xml:space="preserve"> </v>
          </cell>
          <cell r="G1158" t="str">
            <v>CURRENT LIABILITIES AND PROVISIONS</v>
          </cell>
          <cell r="H1158" t="str">
            <v>CURRENT LIABILITIES</v>
          </cell>
          <cell r="I1158" t="str">
            <v>REALISATION UNDER AGREEMENT TO SELL</v>
          </cell>
        </row>
        <row r="1159">
          <cell r="A1159" t="str">
            <v>L505102-000-011</v>
          </cell>
          <cell r="B1159" t="str">
            <v>Third Party- Inst. Reb.- EXECUTIVE Hme</v>
          </cell>
          <cell r="C1159" t="str">
            <v>LIABILITIES</v>
          </cell>
          <cell r="D1159" t="str">
            <v>BALANCE SHEET</v>
          </cell>
          <cell r="E1159" t="str">
            <v xml:space="preserve"> </v>
          </cell>
          <cell r="F1159" t="str">
            <v xml:space="preserve"> </v>
          </cell>
          <cell r="G1159" t="str">
            <v>CURRENT LIABILITIES AND PROVISIONS</v>
          </cell>
          <cell r="H1159" t="str">
            <v>CURRENT LIABILITIES</v>
          </cell>
          <cell r="I1159" t="str">
            <v>REALISATION UNDER AGREEMENT TO SELL</v>
          </cell>
        </row>
        <row r="1160">
          <cell r="A1160" t="str">
            <v>L505102-000-012</v>
          </cell>
          <cell r="B1160" t="str">
            <v>Third Party- Inst. Reb.- HAMILTON Prkn</v>
          </cell>
          <cell r="C1160" t="str">
            <v>LIABILITIES</v>
          </cell>
          <cell r="D1160" t="str">
            <v>BALANCE SHEET</v>
          </cell>
          <cell r="E1160" t="str">
            <v xml:space="preserve"> </v>
          </cell>
          <cell r="F1160" t="str">
            <v xml:space="preserve"> </v>
          </cell>
          <cell r="G1160" t="str">
            <v>CURRENT LIABILITIES AND PROVISIONS</v>
          </cell>
          <cell r="H1160" t="str">
            <v>CURRENT LIABILITIES</v>
          </cell>
          <cell r="I1160" t="str">
            <v>REALISATION UNDER AGREEMENT TO SELL</v>
          </cell>
        </row>
        <row r="1161">
          <cell r="A1161" t="str">
            <v>L505102-000-013</v>
          </cell>
          <cell r="B1161" t="str">
            <v>Third Party- Inst. Reb.- HAMILTON COUR</v>
          </cell>
          <cell r="C1161" t="str">
            <v>LIABILITIES</v>
          </cell>
          <cell r="D1161" t="str">
            <v>BALANCE SHEET</v>
          </cell>
          <cell r="E1161" t="str">
            <v xml:space="preserve"> </v>
          </cell>
          <cell r="F1161" t="str">
            <v xml:space="preserve"> </v>
          </cell>
          <cell r="G1161" t="str">
            <v>CURRENT LIABILITIES AND PROVISIONS</v>
          </cell>
          <cell r="H1161" t="str">
            <v>CURRENT LIABILITIES</v>
          </cell>
          <cell r="I1161" t="str">
            <v>REALISATION UNDER AGREEMENT TO SELL</v>
          </cell>
        </row>
        <row r="1162">
          <cell r="A1162" t="str">
            <v>L505102-000-014</v>
          </cell>
          <cell r="B1162" t="str">
            <v>Third Party- Inst. Reb.- NEW TOWN Hse</v>
          </cell>
          <cell r="C1162" t="str">
            <v>LIABILITIES</v>
          </cell>
          <cell r="D1162" t="str">
            <v>BALANCE SHEET</v>
          </cell>
          <cell r="E1162" t="str">
            <v xml:space="preserve"> </v>
          </cell>
          <cell r="F1162" t="str">
            <v xml:space="preserve"> </v>
          </cell>
          <cell r="G1162" t="str">
            <v>CURRENT LIABILITIES AND PROVISIONS</v>
          </cell>
          <cell r="H1162" t="str">
            <v>CURRENT LIABILITIES</v>
          </cell>
          <cell r="I1162" t="str">
            <v>REALISATION UNDER AGREEMENT TO SELL</v>
          </cell>
        </row>
        <row r="1163">
          <cell r="A1163" t="str">
            <v>L505102-000-015</v>
          </cell>
          <cell r="B1163" t="str">
            <v>Third Party- Inst. Reb.- TOWN HSE</v>
          </cell>
          <cell r="C1163" t="str">
            <v>LIABILITIES</v>
          </cell>
          <cell r="D1163" t="str">
            <v>BALANCE SHEET</v>
          </cell>
          <cell r="E1163" t="str">
            <v xml:space="preserve"> </v>
          </cell>
          <cell r="F1163" t="str">
            <v xml:space="preserve"> </v>
          </cell>
          <cell r="G1163" t="str">
            <v>CURRENT LIABILITIES AND PROVISIONS</v>
          </cell>
          <cell r="H1163" t="str">
            <v>CURRENT LIABILITIES</v>
          </cell>
          <cell r="I1163" t="str">
            <v>REALISATION UNDER AGREEMENT TO SELL</v>
          </cell>
        </row>
        <row r="1164">
          <cell r="A1164" t="str">
            <v>L505102-000-017</v>
          </cell>
          <cell r="B1164" t="str">
            <v>Third Party- Inst. Reb.- QEC PHASE-IV</v>
          </cell>
          <cell r="C1164" t="str">
            <v>LIABILITIES</v>
          </cell>
          <cell r="D1164" t="str">
            <v>BALANCE SHEET</v>
          </cell>
          <cell r="E1164" t="str">
            <v xml:space="preserve"> </v>
          </cell>
          <cell r="F1164" t="str">
            <v xml:space="preserve"> </v>
          </cell>
          <cell r="G1164" t="str">
            <v>CURRENT LIABILITIES AND PROVISIONS</v>
          </cell>
          <cell r="H1164" t="str">
            <v>CURRENT LIABILITIES</v>
          </cell>
          <cell r="I1164" t="str">
            <v>REALISATION UNDER AGREEMENT TO SELL</v>
          </cell>
        </row>
        <row r="1165">
          <cell r="A1165" t="str">
            <v>L505102-000-018</v>
          </cell>
          <cell r="B1165" t="str">
            <v>Third Party- Inst. Reb.- QEC PHASE-V</v>
          </cell>
          <cell r="C1165" t="str">
            <v>LIABILITIES</v>
          </cell>
          <cell r="D1165" t="str">
            <v>BALANCE SHEET</v>
          </cell>
          <cell r="E1165" t="str">
            <v xml:space="preserve"> </v>
          </cell>
          <cell r="F1165" t="str">
            <v xml:space="preserve"> </v>
          </cell>
          <cell r="G1165" t="str">
            <v>CURRENT LIABILITIES AND PROVISIONS</v>
          </cell>
          <cell r="H1165" t="str">
            <v>CURRENT LIABILITIES</v>
          </cell>
          <cell r="I1165" t="str">
            <v>REALISATION UNDER AGREEMENT TO SELL</v>
          </cell>
        </row>
        <row r="1166">
          <cell r="A1166" t="str">
            <v>L505102-000-019</v>
          </cell>
          <cell r="B1166" t="str">
            <v>Third Party- Inst. Reb.- REGENCY PARK</v>
          </cell>
          <cell r="C1166" t="str">
            <v>LIABILITIES</v>
          </cell>
          <cell r="D1166" t="str">
            <v>BALANCE SHEET</v>
          </cell>
          <cell r="E1166" t="str">
            <v xml:space="preserve"> </v>
          </cell>
          <cell r="F1166" t="str">
            <v xml:space="preserve"> </v>
          </cell>
          <cell r="G1166" t="str">
            <v>CURRENT LIABILITIES AND PROVISIONS</v>
          </cell>
          <cell r="H1166" t="str">
            <v>CURRENT LIABILITIES</v>
          </cell>
          <cell r="I1166" t="str">
            <v>REALISATION UNDER AGREEMENT TO SELL</v>
          </cell>
        </row>
        <row r="1167">
          <cell r="A1167" t="str">
            <v>L505102-000-020</v>
          </cell>
          <cell r="B1167" t="str">
            <v>Third Party- Inst. Reb.- REGENCY Prkn</v>
          </cell>
          <cell r="C1167" t="str">
            <v>LIABILITIES</v>
          </cell>
          <cell r="D1167" t="str">
            <v>BALANCE SHEET</v>
          </cell>
          <cell r="E1167" t="str">
            <v xml:space="preserve"> </v>
          </cell>
          <cell r="F1167" t="str">
            <v xml:space="preserve"> </v>
          </cell>
          <cell r="G1167" t="str">
            <v>CURRENT LIABILITIES AND PROVISIONS</v>
          </cell>
          <cell r="H1167" t="str">
            <v>CURRENT LIABILITIES</v>
          </cell>
          <cell r="I1167" t="str">
            <v>REALISATION UNDER AGREEMENT TO SELL</v>
          </cell>
        </row>
        <row r="1168">
          <cell r="A1168" t="str">
            <v>L505102-000-021</v>
          </cell>
          <cell r="B1168" t="str">
            <v>Third Party- Inst. Reb.- RICHMOND Prkn</v>
          </cell>
          <cell r="C1168" t="str">
            <v>LIABILITIES</v>
          </cell>
          <cell r="D1168" t="str">
            <v>BALANCE SHEET</v>
          </cell>
          <cell r="E1168" t="str">
            <v xml:space="preserve"> </v>
          </cell>
          <cell r="F1168" t="str">
            <v xml:space="preserve"> </v>
          </cell>
          <cell r="G1168" t="str">
            <v>CURRENT LIABILITIES AND PROVISIONS</v>
          </cell>
          <cell r="H1168" t="str">
            <v>CURRENT LIABILITIES</v>
          </cell>
          <cell r="I1168" t="str">
            <v>REALISATION UNDER AGREEMENT TO SELL</v>
          </cell>
        </row>
        <row r="1169">
          <cell r="A1169" t="str">
            <v>L505102-000-022</v>
          </cell>
          <cell r="B1169" t="str">
            <v>Third Party- Inst. Reb.- RICHMOND PARK</v>
          </cell>
          <cell r="C1169" t="str">
            <v>LIABILITIES</v>
          </cell>
          <cell r="D1169" t="str">
            <v>BALANCE SHEET</v>
          </cell>
          <cell r="E1169" t="str">
            <v xml:space="preserve"> </v>
          </cell>
          <cell r="F1169" t="str">
            <v xml:space="preserve"> </v>
          </cell>
          <cell r="G1169" t="str">
            <v>CURRENT LIABILITIES AND PROVISIONS</v>
          </cell>
          <cell r="H1169" t="str">
            <v>CURRENT LIABILITIES</v>
          </cell>
          <cell r="I1169" t="str">
            <v>REALISATION UNDER AGREEMENT TO SELL</v>
          </cell>
        </row>
        <row r="1170">
          <cell r="A1170" t="str">
            <v>L505102-000-023</v>
          </cell>
          <cell r="B1170" t="str">
            <v>Third Party- Inst. Reb.- SUPER MART-II</v>
          </cell>
          <cell r="C1170" t="str">
            <v>LIABILITIES</v>
          </cell>
          <cell r="D1170" t="str">
            <v>BALANCE SHEET</v>
          </cell>
          <cell r="E1170" t="str">
            <v xml:space="preserve"> </v>
          </cell>
          <cell r="F1170" t="str">
            <v xml:space="preserve"> </v>
          </cell>
          <cell r="G1170" t="str">
            <v>CURRENT LIABILITIES AND PROVISIONS</v>
          </cell>
          <cell r="H1170" t="str">
            <v>CURRENT LIABILITIES</v>
          </cell>
          <cell r="I1170" t="str">
            <v>REALISATION UNDER AGREEMENT TO SELL</v>
          </cell>
        </row>
        <row r="1171">
          <cell r="A1171" t="str">
            <v>L505102-000-024</v>
          </cell>
          <cell r="B1171" t="str">
            <v>Third Party- Inst. Reb.- SHOPPING MALL</v>
          </cell>
          <cell r="C1171" t="str">
            <v>LIABILITIES</v>
          </cell>
          <cell r="D1171" t="str">
            <v>BALANCE SHEET</v>
          </cell>
          <cell r="E1171" t="str">
            <v xml:space="preserve"> </v>
          </cell>
          <cell r="F1171" t="str">
            <v xml:space="preserve"> </v>
          </cell>
          <cell r="G1171" t="str">
            <v>CURRENT LIABILITIES AND PROVISIONS</v>
          </cell>
          <cell r="H1171" t="str">
            <v>CURRENT LIABILITIES</v>
          </cell>
          <cell r="I1171" t="str">
            <v>REALISATION UNDER AGREEMENT TO SELL</v>
          </cell>
        </row>
        <row r="1172">
          <cell r="A1172" t="str">
            <v>L505102-000-027</v>
          </cell>
          <cell r="B1172" t="str">
            <v>Third Party- Inst. Reb.- STOP-N-SHOP</v>
          </cell>
          <cell r="C1172" t="str">
            <v>LIABILITIES</v>
          </cell>
          <cell r="D1172" t="str">
            <v>BALANCE SHEET</v>
          </cell>
          <cell r="E1172" t="str">
            <v xml:space="preserve"> </v>
          </cell>
          <cell r="F1172" t="str">
            <v xml:space="preserve"> </v>
          </cell>
          <cell r="G1172" t="str">
            <v>CURRENT LIABILITIES AND PROVISIONS</v>
          </cell>
          <cell r="H1172" t="str">
            <v>CURRENT LIABILITIES</v>
          </cell>
          <cell r="I1172" t="str">
            <v>REALISATION UNDER AGREEMENT TO SELL</v>
          </cell>
        </row>
        <row r="1173">
          <cell r="A1173" t="str">
            <v>L505102-000-028</v>
          </cell>
          <cell r="B1173" t="str">
            <v>Third Party- Inst. Reb.- SILVER OAKS</v>
          </cell>
          <cell r="C1173" t="str">
            <v>LIABILITIES</v>
          </cell>
          <cell r="D1173" t="str">
            <v>BALANCE SHEET</v>
          </cell>
          <cell r="E1173" t="str">
            <v xml:space="preserve"> </v>
          </cell>
          <cell r="F1173" t="str">
            <v xml:space="preserve"> </v>
          </cell>
          <cell r="G1173" t="str">
            <v>CURRENT LIABILITIES AND PROVISIONS</v>
          </cell>
          <cell r="H1173" t="str">
            <v>CURRENT LIABILITIES</v>
          </cell>
          <cell r="I1173" t="str">
            <v>REALISATION UNDER AGREEMENT TO SELL</v>
          </cell>
        </row>
        <row r="1174">
          <cell r="A1174" t="str">
            <v>L505102-000-029</v>
          </cell>
          <cell r="B1174" t="str">
            <v>Third Party- Inst. Reb.- SILVER OAKS PKG</v>
          </cell>
          <cell r="C1174" t="str">
            <v>LIABILITIES</v>
          </cell>
          <cell r="D1174" t="str">
            <v>BALANCE SHEET</v>
          </cell>
          <cell r="E1174" t="str">
            <v xml:space="preserve"> </v>
          </cell>
          <cell r="F1174" t="str">
            <v xml:space="preserve"> </v>
          </cell>
          <cell r="G1174" t="str">
            <v>CURRENT LIABILITIES AND PROVISIONS</v>
          </cell>
          <cell r="H1174" t="str">
            <v>CURRENT LIABILITIES</v>
          </cell>
          <cell r="I1174" t="str">
            <v>REALISATION UNDER AGREEMENT TO SELL</v>
          </cell>
        </row>
        <row r="1175">
          <cell r="A1175" t="str">
            <v>L505102-000-032</v>
          </cell>
          <cell r="B1175" t="str">
            <v>Third Party- Inst. Reb.- VILLA PLOTS</v>
          </cell>
          <cell r="C1175" t="str">
            <v>LIABILITIES</v>
          </cell>
          <cell r="D1175" t="str">
            <v>BALANCE SHEET</v>
          </cell>
          <cell r="E1175" t="str">
            <v xml:space="preserve"> </v>
          </cell>
          <cell r="F1175" t="str">
            <v xml:space="preserve"> </v>
          </cell>
          <cell r="G1175" t="str">
            <v>CURRENT LIABILITIES AND PROVISIONS</v>
          </cell>
          <cell r="H1175" t="str">
            <v>CURRENT LIABILITIES</v>
          </cell>
          <cell r="I1175" t="str">
            <v>REALISATION UNDER AGREEMENT TO SELL</v>
          </cell>
        </row>
        <row r="1176">
          <cell r="A1176" t="str">
            <v>L505102-000-033</v>
          </cell>
          <cell r="B1176" t="str">
            <v>Third Party- Inst. Reb.- WINDSOR Prkn</v>
          </cell>
          <cell r="C1176" t="str">
            <v>LIABILITIES</v>
          </cell>
          <cell r="D1176" t="str">
            <v>BALANCE SHEET</v>
          </cell>
          <cell r="E1176" t="str">
            <v xml:space="preserve"> </v>
          </cell>
          <cell r="F1176" t="str">
            <v xml:space="preserve"> </v>
          </cell>
          <cell r="G1176" t="str">
            <v>CURRENT LIABILITIES AND PROVISIONS</v>
          </cell>
          <cell r="H1176" t="str">
            <v>CURRENT LIABILITIES</v>
          </cell>
          <cell r="I1176" t="str">
            <v>REALISATION UNDER AGREEMENT TO SELL</v>
          </cell>
        </row>
        <row r="1177">
          <cell r="A1177" t="str">
            <v>L505102-000-034</v>
          </cell>
          <cell r="B1177" t="str">
            <v>Third Party- Inst. Reb.- WINDSOR COURT</v>
          </cell>
          <cell r="C1177" t="str">
            <v>LIABILITIES</v>
          </cell>
          <cell r="D1177" t="str">
            <v>BALANCE SHEET</v>
          </cell>
          <cell r="E1177" t="str">
            <v xml:space="preserve"> </v>
          </cell>
          <cell r="F1177" t="str">
            <v xml:space="preserve"> </v>
          </cell>
          <cell r="G1177" t="str">
            <v>CURRENT LIABILITIES AND PROVISIONS</v>
          </cell>
          <cell r="H1177" t="str">
            <v>CURRENT LIABILITIES</v>
          </cell>
          <cell r="I1177" t="str">
            <v>REALISATION UNDER AGREEMENT TO SELL</v>
          </cell>
        </row>
        <row r="1178">
          <cell r="A1178" t="str">
            <v>L505102-000-035</v>
          </cell>
          <cell r="B1178" t="str">
            <v>Third Party- Inst. Reb.- GALLERIA</v>
          </cell>
          <cell r="C1178" t="str">
            <v>LIABILITIES</v>
          </cell>
          <cell r="D1178" t="str">
            <v>BALANCE SHEET</v>
          </cell>
          <cell r="E1178" t="str">
            <v xml:space="preserve"> </v>
          </cell>
          <cell r="F1178" t="str">
            <v xml:space="preserve"> </v>
          </cell>
          <cell r="G1178" t="str">
            <v>CURRENT LIABILITIES AND PROVISIONS</v>
          </cell>
          <cell r="H1178" t="str">
            <v>CURRENT LIABILITIES</v>
          </cell>
          <cell r="I1178" t="str">
            <v>REALISATION UNDER AGREEMENT TO SELL</v>
          </cell>
        </row>
        <row r="1179">
          <cell r="A1179" t="str">
            <v>L505102-000-037</v>
          </cell>
          <cell r="B1179" t="str">
            <v>Third Party- Inst. Reb.- CENTRE POINT</v>
          </cell>
          <cell r="C1179" t="str">
            <v>LIABILITIES</v>
          </cell>
          <cell r="D1179" t="str">
            <v>BALANCE SHEET</v>
          </cell>
          <cell r="E1179" t="str">
            <v xml:space="preserve"> </v>
          </cell>
          <cell r="F1179" t="str">
            <v xml:space="preserve"> </v>
          </cell>
          <cell r="G1179" t="str">
            <v>CURRENT LIABILITIES AND PROVISIONS</v>
          </cell>
          <cell r="H1179" t="str">
            <v>CURRENT LIABILITIES</v>
          </cell>
          <cell r="I1179" t="str">
            <v>REALISATION UNDER AGREEMENT TO SELL</v>
          </cell>
        </row>
        <row r="1180">
          <cell r="A1180" t="str">
            <v>L505102-000-038</v>
          </cell>
          <cell r="B1180" t="str">
            <v>Third Party- Inst. Reb.- FARIDABAD PLO</v>
          </cell>
          <cell r="C1180" t="str">
            <v>LIABILITIES</v>
          </cell>
          <cell r="D1180" t="str">
            <v>BALANCE SHEET</v>
          </cell>
          <cell r="E1180" t="str">
            <v xml:space="preserve"> </v>
          </cell>
          <cell r="F1180" t="str">
            <v xml:space="preserve"> </v>
          </cell>
          <cell r="G1180" t="str">
            <v>CURRENT LIABILITIES AND PROVISIONS</v>
          </cell>
          <cell r="H1180" t="str">
            <v>CURRENT LIABILITIES</v>
          </cell>
          <cell r="I1180" t="str">
            <v>REALISATION UNDER AGREEMENT TO SELL</v>
          </cell>
        </row>
        <row r="1181">
          <cell r="A1181" t="str">
            <v>L505102-000-039</v>
          </cell>
          <cell r="B1181" t="str">
            <v>Third Party- Inst. Reb.- RIDGWOOD EST.</v>
          </cell>
          <cell r="C1181" t="str">
            <v>LIABILITIES</v>
          </cell>
          <cell r="D1181" t="str">
            <v>BALANCE SHEET</v>
          </cell>
          <cell r="E1181" t="str">
            <v xml:space="preserve"> </v>
          </cell>
          <cell r="F1181" t="str">
            <v xml:space="preserve"> </v>
          </cell>
          <cell r="G1181" t="str">
            <v>CURRENT LIABILITIES AND PROVISIONS</v>
          </cell>
          <cell r="H1181" t="str">
            <v>CURRENT LIABILITIES</v>
          </cell>
          <cell r="I1181" t="str">
            <v>REALISATION UNDER AGREEMENT TO SELL</v>
          </cell>
        </row>
        <row r="1182">
          <cell r="A1182" t="str">
            <v>L505102-000-040</v>
          </cell>
          <cell r="B1182" t="str">
            <v>Third Party- Inst. Reb.- OAKWOOD EST.</v>
          </cell>
          <cell r="C1182" t="str">
            <v>LIABILITIES</v>
          </cell>
          <cell r="D1182" t="str">
            <v>BALANCE SHEET</v>
          </cell>
          <cell r="E1182" t="str">
            <v xml:space="preserve"> </v>
          </cell>
          <cell r="F1182" t="str">
            <v xml:space="preserve"> </v>
          </cell>
          <cell r="G1182" t="str">
            <v>CURRENT LIABILITIES AND PROVISIONS</v>
          </cell>
          <cell r="H1182" t="str">
            <v>CURRENT LIABILITIES</v>
          </cell>
          <cell r="I1182" t="str">
            <v>REALISATION UNDER AGREEMENT TO SELL</v>
          </cell>
        </row>
        <row r="1183">
          <cell r="A1183" t="str">
            <v>L505102-000-041</v>
          </cell>
          <cell r="B1183" t="str">
            <v>Third Party- Inst. Reb.- WELLINGTON EST</v>
          </cell>
          <cell r="C1183" t="str">
            <v>LIABILITIES</v>
          </cell>
          <cell r="D1183" t="str">
            <v>BALANCE SHEET</v>
          </cell>
          <cell r="E1183" t="str">
            <v xml:space="preserve"> </v>
          </cell>
          <cell r="F1183" t="str">
            <v xml:space="preserve"> </v>
          </cell>
          <cell r="G1183" t="str">
            <v>CURRENT LIABILITIES AND PROVISIONS</v>
          </cell>
          <cell r="H1183" t="str">
            <v>CURRENT LIABILITIES</v>
          </cell>
          <cell r="I1183" t="str">
            <v>REALISATION UNDER AGREEMENT TO SELL</v>
          </cell>
        </row>
        <row r="1184">
          <cell r="A1184" t="str">
            <v>L505102-000-042</v>
          </cell>
          <cell r="B1184" t="str">
            <v>Third Party- Inst. Reb.- PLOTS PH1</v>
          </cell>
          <cell r="C1184" t="str">
            <v>LIABILITIES</v>
          </cell>
          <cell r="D1184" t="str">
            <v>BALANCE SHEET</v>
          </cell>
          <cell r="E1184" t="str">
            <v xml:space="preserve"> </v>
          </cell>
          <cell r="F1184" t="str">
            <v xml:space="preserve"> </v>
          </cell>
          <cell r="G1184" t="str">
            <v>CURRENT LIABILITIES AND PROVISIONS</v>
          </cell>
          <cell r="H1184" t="str">
            <v>CURRENT LIABILITIES</v>
          </cell>
          <cell r="I1184" t="str">
            <v>REALISATION UNDER AGREEMENT TO SELL</v>
          </cell>
        </row>
        <row r="1185">
          <cell r="A1185" t="str">
            <v>L505102-000-043</v>
          </cell>
          <cell r="B1185" t="str">
            <v>Third Party- Inst. Reb.- PLOTS PH II</v>
          </cell>
          <cell r="C1185" t="str">
            <v>LIABILITIES</v>
          </cell>
          <cell r="D1185" t="str">
            <v>BALANCE SHEET</v>
          </cell>
          <cell r="E1185" t="str">
            <v xml:space="preserve"> </v>
          </cell>
          <cell r="F1185" t="str">
            <v xml:space="preserve"> </v>
          </cell>
          <cell r="G1185" t="str">
            <v>CURRENT LIABILITIES AND PROVISIONS</v>
          </cell>
          <cell r="H1185" t="str">
            <v>CURRENT LIABILITIES</v>
          </cell>
          <cell r="I1185" t="str">
            <v>REALISATION UNDER AGREEMENT TO SELL</v>
          </cell>
        </row>
        <row r="1186">
          <cell r="A1186" t="str">
            <v>L505102-000-046</v>
          </cell>
          <cell r="B1186" t="str">
            <v>Third Party- Inst. Reb.- PRINCETON Est</v>
          </cell>
          <cell r="C1186" t="str">
            <v>LIABILITIES</v>
          </cell>
          <cell r="D1186" t="str">
            <v>BALANCE SHEET</v>
          </cell>
          <cell r="E1186" t="str">
            <v xml:space="preserve"> </v>
          </cell>
          <cell r="F1186" t="str">
            <v xml:space="preserve"> </v>
          </cell>
          <cell r="G1186" t="str">
            <v>CURRENT LIABILITIES AND PROVISIONS</v>
          </cell>
          <cell r="H1186" t="str">
            <v>CURRENT LIABILITIES</v>
          </cell>
          <cell r="I1186" t="str">
            <v>REALISATION UNDER AGREEMENT TO SELL</v>
          </cell>
        </row>
        <row r="1187">
          <cell r="A1187" t="str">
            <v>L505102-000-048</v>
          </cell>
          <cell r="B1187" t="str">
            <v>Third Party- Inst. Reb.- Indpndnt Hse</v>
          </cell>
          <cell r="C1187" t="str">
            <v>LIABILITIES</v>
          </cell>
          <cell r="D1187" t="str">
            <v>BALANCE SHEET</v>
          </cell>
          <cell r="E1187" t="str">
            <v xml:space="preserve"> </v>
          </cell>
          <cell r="F1187" t="str">
            <v xml:space="preserve"> </v>
          </cell>
          <cell r="G1187" t="str">
            <v>CURRENT LIABILITIES AND PROVISIONS</v>
          </cell>
          <cell r="H1187" t="str">
            <v>CURRENT LIABILITIES</v>
          </cell>
          <cell r="I1187" t="str">
            <v>REALISATION UNDER AGREEMENT TO SELL</v>
          </cell>
        </row>
        <row r="1188">
          <cell r="A1188" t="str">
            <v>L505102-000-049</v>
          </cell>
          <cell r="B1188" t="str">
            <v>Third Party- Inst. Reb.- REGENT HOUSES</v>
          </cell>
          <cell r="C1188" t="str">
            <v>LIABILITIES</v>
          </cell>
          <cell r="D1188" t="str">
            <v>BALANCE SHEET</v>
          </cell>
          <cell r="E1188" t="str">
            <v xml:space="preserve"> </v>
          </cell>
          <cell r="F1188" t="str">
            <v xml:space="preserve"> </v>
          </cell>
          <cell r="G1188" t="str">
            <v>CURRENT LIABILITIES AND PROVISIONS</v>
          </cell>
          <cell r="H1188" t="str">
            <v>CURRENT LIABILITIES</v>
          </cell>
          <cell r="I1188" t="str">
            <v>REALISATION UNDER AGREEMENT TO SELL</v>
          </cell>
        </row>
        <row r="1189">
          <cell r="A1189" t="str">
            <v>L505102-000-050</v>
          </cell>
          <cell r="B1189" t="str">
            <v>Third Party- Inst. Reb.- CARLTON EST.</v>
          </cell>
          <cell r="C1189" t="str">
            <v>LIABILITIES</v>
          </cell>
          <cell r="D1189" t="str">
            <v>BALANCE SHEET</v>
          </cell>
          <cell r="E1189" t="str">
            <v xml:space="preserve"> </v>
          </cell>
          <cell r="F1189" t="str">
            <v xml:space="preserve"> </v>
          </cell>
          <cell r="G1189" t="str">
            <v>CURRENT LIABILITIES AND PROVISIONS</v>
          </cell>
          <cell r="H1189" t="str">
            <v>CURRENT LIABILITIES</v>
          </cell>
          <cell r="I1189" t="str">
            <v>REALISATION UNDER AGREEMENT TO SELL</v>
          </cell>
        </row>
        <row r="1190">
          <cell r="A1190" t="str">
            <v>L505102-000-051</v>
          </cell>
          <cell r="B1190" t="str">
            <v>Third Party- Inst. Reb.- GARDEN VILLAS</v>
          </cell>
          <cell r="C1190" t="str">
            <v>LIABILITIES</v>
          </cell>
          <cell r="D1190" t="str">
            <v>BALANCE SHEET</v>
          </cell>
          <cell r="E1190" t="str">
            <v xml:space="preserve"> </v>
          </cell>
          <cell r="F1190" t="str">
            <v xml:space="preserve"> </v>
          </cell>
          <cell r="G1190" t="str">
            <v>CURRENT LIABILITIES AND PROVISIONS</v>
          </cell>
          <cell r="H1190" t="str">
            <v>CURRENT LIABILITIES</v>
          </cell>
          <cell r="I1190" t="str">
            <v>REALISATION UNDER AGREEMENT TO SELL</v>
          </cell>
        </row>
        <row r="1191">
          <cell r="A1191" t="str">
            <v>L505102-000-054</v>
          </cell>
          <cell r="B1191" t="str">
            <v>Third Party- Inst. Reb.- BELVEDERE PRK</v>
          </cell>
          <cell r="C1191" t="str">
            <v>LIABILITIES</v>
          </cell>
          <cell r="D1191" t="str">
            <v>BALANCE SHEET</v>
          </cell>
          <cell r="E1191" t="str">
            <v xml:space="preserve"> </v>
          </cell>
          <cell r="F1191" t="str">
            <v xml:space="preserve"> </v>
          </cell>
          <cell r="G1191" t="str">
            <v>CURRENT LIABILITIES AND PROVISIONS</v>
          </cell>
          <cell r="H1191" t="str">
            <v>CURRENT LIABILITIES</v>
          </cell>
          <cell r="I1191" t="str">
            <v>REALISATION UNDER AGREEMENT TO SELL</v>
          </cell>
        </row>
        <row r="1192">
          <cell r="A1192" t="str">
            <v>L505102-000-055</v>
          </cell>
          <cell r="B1192" t="str">
            <v>Third Party- Inst. Reb.- BELVEDERE TOW</v>
          </cell>
          <cell r="C1192" t="str">
            <v>LIABILITIES</v>
          </cell>
          <cell r="D1192" t="str">
            <v>BALANCE SHEET</v>
          </cell>
          <cell r="E1192" t="str">
            <v xml:space="preserve"> </v>
          </cell>
          <cell r="F1192" t="str">
            <v xml:space="preserve"> </v>
          </cell>
          <cell r="G1192" t="str">
            <v>CURRENT LIABILITIES AND PROVISIONS</v>
          </cell>
          <cell r="H1192" t="str">
            <v>CURRENT LIABILITIES</v>
          </cell>
          <cell r="I1192" t="str">
            <v>REALISATION UNDER AGREEMENT TO SELL</v>
          </cell>
        </row>
        <row r="1193">
          <cell r="A1193" t="str">
            <v>L505102-000-056</v>
          </cell>
          <cell r="B1193" t="str">
            <v>Third Party- Inst. Reb.- DLF CITY CENT</v>
          </cell>
          <cell r="C1193" t="str">
            <v>LIABILITIES</v>
          </cell>
          <cell r="D1193" t="str">
            <v>BALANCE SHEET</v>
          </cell>
          <cell r="E1193" t="str">
            <v xml:space="preserve"> </v>
          </cell>
          <cell r="F1193" t="str">
            <v xml:space="preserve"> </v>
          </cell>
          <cell r="G1193" t="str">
            <v>CURRENT LIABILITIES AND PROVISIONS</v>
          </cell>
          <cell r="H1193" t="str">
            <v>CURRENT LIABILITIES</v>
          </cell>
          <cell r="I1193" t="str">
            <v>REALISATION UNDER AGREEMENT TO SELL</v>
          </cell>
        </row>
        <row r="1194">
          <cell r="A1194" t="str">
            <v>L505102-000-058</v>
          </cell>
          <cell r="B1194" t="str">
            <v>Third Party- Inst. Reb.- DLF Excl Flrs</v>
          </cell>
          <cell r="C1194" t="str">
            <v>LIABILITIES</v>
          </cell>
          <cell r="D1194" t="str">
            <v>BALANCE SHEET</v>
          </cell>
          <cell r="E1194" t="str">
            <v xml:space="preserve"> </v>
          </cell>
          <cell r="F1194" t="str">
            <v xml:space="preserve"> </v>
          </cell>
          <cell r="G1194" t="str">
            <v>CURRENT LIABILITIES AND PROVISIONS</v>
          </cell>
          <cell r="H1194" t="str">
            <v>CURRENT LIABILITIES</v>
          </cell>
          <cell r="I1194" t="str">
            <v>REALISATION UNDER AGREEMENT TO SELL</v>
          </cell>
        </row>
        <row r="1195">
          <cell r="A1195" t="str">
            <v>L505102-000-059</v>
          </cell>
          <cell r="B1195" t="str">
            <v>Third Party- Inst. Reb.- DLF MOULSARI AR</v>
          </cell>
          <cell r="C1195" t="str">
            <v>LIABILITIES</v>
          </cell>
          <cell r="D1195" t="str">
            <v>BALANCE SHEET</v>
          </cell>
          <cell r="E1195" t="str">
            <v xml:space="preserve"> </v>
          </cell>
          <cell r="F1195" t="str">
            <v xml:space="preserve"> </v>
          </cell>
          <cell r="G1195" t="str">
            <v>CURRENT LIABILITIES AND PROVISIONS</v>
          </cell>
          <cell r="H1195" t="str">
            <v>CURRENT LIABILITIES</v>
          </cell>
          <cell r="I1195" t="str">
            <v>REALISATION UNDER AGREEMENT TO SELL</v>
          </cell>
        </row>
        <row r="1196">
          <cell r="A1196" t="str">
            <v>L505102-000-060</v>
          </cell>
          <cell r="B1196" t="str">
            <v>Third Party- Inst. Reb.- TRINITY TOWER</v>
          </cell>
          <cell r="C1196" t="str">
            <v>LIABILITIES</v>
          </cell>
          <cell r="D1196" t="str">
            <v>BALANCE SHEET</v>
          </cell>
          <cell r="E1196" t="str">
            <v xml:space="preserve"> </v>
          </cell>
          <cell r="F1196" t="str">
            <v xml:space="preserve"> </v>
          </cell>
          <cell r="G1196" t="str">
            <v>CURRENT LIABILITIES AND PROVISIONS</v>
          </cell>
          <cell r="H1196" t="str">
            <v>CURRENT LIABILITIES</v>
          </cell>
          <cell r="I1196" t="str">
            <v>REALISATION UNDER AGREEMENT TO SELL</v>
          </cell>
        </row>
        <row r="1197">
          <cell r="A1197" t="str">
            <v>L505102-000-061</v>
          </cell>
          <cell r="B1197" t="str">
            <v>Third Party- Inst. Reb.- DLF GRAND MAL</v>
          </cell>
          <cell r="C1197" t="str">
            <v>LIABILITIES</v>
          </cell>
          <cell r="D1197" t="str">
            <v>BALANCE SHEET</v>
          </cell>
          <cell r="E1197" t="str">
            <v xml:space="preserve"> </v>
          </cell>
          <cell r="F1197" t="str">
            <v xml:space="preserve"> </v>
          </cell>
          <cell r="G1197" t="str">
            <v>CURRENT LIABILITIES AND PROVISIONS</v>
          </cell>
          <cell r="H1197" t="str">
            <v>CURRENT LIABILITIES</v>
          </cell>
          <cell r="I1197" t="str">
            <v>REALISATION UNDER AGREEMENT TO SELL</v>
          </cell>
        </row>
        <row r="1198">
          <cell r="A1198" t="str">
            <v>L505102-000-062</v>
          </cell>
          <cell r="B1198" t="str">
            <v>Third Party- Inst. Reb.- THE ARALIAS</v>
          </cell>
          <cell r="C1198" t="str">
            <v>LIABILITIES</v>
          </cell>
          <cell r="D1198" t="str">
            <v>BALANCE SHEET</v>
          </cell>
          <cell r="E1198" t="str">
            <v xml:space="preserve"> </v>
          </cell>
          <cell r="F1198" t="str">
            <v xml:space="preserve"> </v>
          </cell>
          <cell r="G1198" t="str">
            <v>CURRENT LIABILITIES AND PROVISIONS</v>
          </cell>
          <cell r="H1198" t="str">
            <v>CURRENT LIABILITIES</v>
          </cell>
          <cell r="I1198" t="str">
            <v>REALISATION UNDER AGREEMENT TO SELL</v>
          </cell>
        </row>
        <row r="1199">
          <cell r="A1199" t="str">
            <v>L505102-000-064</v>
          </cell>
          <cell r="B1199" t="str">
            <v>Third Party- Inst. Reb.- WESTEND Hghts</v>
          </cell>
          <cell r="C1199" t="str">
            <v>LIABILITIES</v>
          </cell>
          <cell r="D1199" t="str">
            <v>BALANCE SHEET</v>
          </cell>
          <cell r="E1199" t="str">
            <v xml:space="preserve"> </v>
          </cell>
          <cell r="F1199" t="str">
            <v xml:space="preserve"> </v>
          </cell>
          <cell r="G1199" t="str">
            <v>CURRENT LIABILITIES AND PROVISIONS</v>
          </cell>
          <cell r="H1199" t="str">
            <v>CURRENT LIABILITIES</v>
          </cell>
          <cell r="I1199" t="str">
            <v>REALISATION UNDER AGREEMENT TO SELL</v>
          </cell>
        </row>
        <row r="1200">
          <cell r="A1200" t="str">
            <v>L505102-000-069</v>
          </cell>
          <cell r="B1200" t="str">
            <v>Third Party- Inst. Reb.- THE PINNACLE</v>
          </cell>
          <cell r="C1200" t="str">
            <v>LIABILITIES</v>
          </cell>
          <cell r="D1200" t="str">
            <v>BALANCE SHEET</v>
          </cell>
          <cell r="E1200" t="str">
            <v xml:space="preserve"> </v>
          </cell>
          <cell r="F1200" t="str">
            <v xml:space="preserve"> </v>
          </cell>
          <cell r="G1200" t="str">
            <v>CURRENT LIABILITIES AND PROVISIONS</v>
          </cell>
          <cell r="H1200" t="str">
            <v>CURRENT LIABILITIES</v>
          </cell>
          <cell r="I1200" t="str">
            <v>REALISATION UNDER AGREEMENT TO SELL</v>
          </cell>
        </row>
        <row r="1201">
          <cell r="A1201" t="str">
            <v>L505102-000-070</v>
          </cell>
          <cell r="B1201" t="str">
            <v>Third Party- Inst. Reb.- ROYALTON TOWE</v>
          </cell>
          <cell r="C1201" t="str">
            <v>LIABILITIES</v>
          </cell>
          <cell r="D1201" t="str">
            <v>BALANCE SHEET</v>
          </cell>
          <cell r="E1201" t="str">
            <v xml:space="preserve"> </v>
          </cell>
          <cell r="F1201" t="str">
            <v xml:space="preserve"> </v>
          </cell>
          <cell r="G1201" t="str">
            <v>CURRENT LIABILITIES AND PROVISIONS</v>
          </cell>
          <cell r="H1201" t="str">
            <v>CURRENT LIABILITIES</v>
          </cell>
          <cell r="I1201" t="str">
            <v>REALISATION UNDER AGREEMENT TO SELL</v>
          </cell>
        </row>
        <row r="1202">
          <cell r="A1202" t="str">
            <v>L505102-000-071</v>
          </cell>
          <cell r="B1202" t="str">
            <v>Third Party- Inst. Reb.- THE ICON</v>
          </cell>
          <cell r="C1202" t="str">
            <v>LIABILITIES</v>
          </cell>
          <cell r="D1202" t="str">
            <v>BALANCE SHEET</v>
          </cell>
          <cell r="E1202" t="str">
            <v xml:space="preserve"> </v>
          </cell>
          <cell r="F1202" t="str">
            <v xml:space="preserve"> </v>
          </cell>
          <cell r="G1202" t="str">
            <v>CURRENT LIABILITIES AND PROVISIONS</v>
          </cell>
          <cell r="H1202" t="str">
            <v>CURRENT LIABILITIES</v>
          </cell>
          <cell r="I1202" t="str">
            <v>REALISATION UNDER AGREEMENT TO SELL</v>
          </cell>
        </row>
        <row r="1203">
          <cell r="A1203" t="str">
            <v>L505102-000-075</v>
          </cell>
          <cell r="B1203" t="str">
            <v>Third Party- Inst. Reb.- SUMMIT</v>
          </cell>
          <cell r="C1203" t="str">
            <v>LIABILITIES</v>
          </cell>
          <cell r="D1203" t="str">
            <v>BALANCE SHEET</v>
          </cell>
          <cell r="E1203" t="str">
            <v xml:space="preserve"> </v>
          </cell>
          <cell r="F1203" t="str">
            <v xml:space="preserve"> </v>
          </cell>
          <cell r="G1203" t="str">
            <v>CURRENT LIABILITIES AND PROVISIONS</v>
          </cell>
          <cell r="H1203" t="str">
            <v>CURRENT LIABILITIES</v>
          </cell>
          <cell r="I1203" t="str">
            <v>REALISATION UNDER AGREEMENT TO SELL</v>
          </cell>
        </row>
        <row r="1204">
          <cell r="A1204" t="str">
            <v>L505102-000-076</v>
          </cell>
          <cell r="B1204" t="str">
            <v>Third Party- Inst. Reb.- THE COURTYARD</v>
          </cell>
          <cell r="C1204" t="str">
            <v>LIABILITIES</v>
          </cell>
          <cell r="D1204" t="str">
            <v>BALANCE SHEET</v>
          </cell>
          <cell r="E1204" t="str">
            <v xml:space="preserve"> </v>
          </cell>
          <cell r="F1204" t="str">
            <v xml:space="preserve"> </v>
          </cell>
          <cell r="G1204" t="str">
            <v>CURRENT LIABILITIES AND PROVISIONS</v>
          </cell>
          <cell r="H1204" t="str">
            <v>CURRENT LIABILITIES</v>
          </cell>
          <cell r="I1204" t="str">
            <v>REALISATION UNDER AGREEMENT TO SELL</v>
          </cell>
        </row>
        <row r="1205">
          <cell r="A1205" t="str">
            <v>L505102-000-080</v>
          </cell>
          <cell r="B1205" t="str">
            <v>Third Party- Inst. Reb.- THE MAGNOLIAS</v>
          </cell>
          <cell r="C1205" t="str">
            <v>LIABILITIES</v>
          </cell>
          <cell r="D1205" t="str">
            <v>BALANCE SHEET</v>
          </cell>
          <cell r="E1205" t="str">
            <v xml:space="preserve"> </v>
          </cell>
          <cell r="F1205" t="str">
            <v xml:space="preserve"> </v>
          </cell>
          <cell r="G1205" t="str">
            <v>CURRENT LIABILITIES AND PROVISIONS</v>
          </cell>
          <cell r="H1205" t="str">
            <v>CURRENT LIABILITIES</v>
          </cell>
          <cell r="I1205" t="str">
            <v>REALISATION UNDER AGREEMENT TO SELL</v>
          </cell>
        </row>
        <row r="1206">
          <cell r="A1206" t="str">
            <v>L505102-000-085</v>
          </cell>
          <cell r="B1206" t="str">
            <v>Third Party- Inst. Reb.- DLF CITY COUR</v>
          </cell>
          <cell r="C1206" t="str">
            <v>LIABILITIES</v>
          </cell>
          <cell r="D1206" t="str">
            <v>BALANCE SHEET</v>
          </cell>
          <cell r="E1206" t="str">
            <v xml:space="preserve"> </v>
          </cell>
          <cell r="F1206" t="str">
            <v xml:space="preserve"> </v>
          </cell>
          <cell r="G1206" t="str">
            <v>CURRENT LIABILITIES AND PROVISIONS</v>
          </cell>
          <cell r="H1206" t="str">
            <v>CURRENT LIABILITIES</v>
          </cell>
          <cell r="I1206" t="str">
            <v>REALISATION UNDER AGREEMENT TO SELL</v>
          </cell>
        </row>
        <row r="1207">
          <cell r="A1207" t="str">
            <v>L505102-000-088</v>
          </cell>
          <cell r="B1207" t="str">
            <v>Third Party- Inst. Reb.- THE BELAIRE</v>
          </cell>
          <cell r="C1207" t="str">
            <v>LIABILITIES</v>
          </cell>
          <cell r="D1207" t="str">
            <v>BALANCE SHEET</v>
          </cell>
          <cell r="E1207" t="str">
            <v xml:space="preserve"> </v>
          </cell>
          <cell r="F1207" t="str">
            <v xml:space="preserve"> </v>
          </cell>
          <cell r="G1207" t="str">
            <v>CURRENT LIABILITIES AND PROVISIONS</v>
          </cell>
          <cell r="H1207" t="str">
            <v>CURRENT LIABILITIES</v>
          </cell>
          <cell r="I1207" t="str">
            <v>REALISATION UNDER AGREEMENT TO SELL</v>
          </cell>
        </row>
        <row r="1208">
          <cell r="A1208" t="str">
            <v>L505103-000-012</v>
          </cell>
          <cell r="B1208" t="str">
            <v>Third Party- Gen Chrges- HAMILTON  Prkn</v>
          </cell>
          <cell r="C1208" t="str">
            <v>LIABILITIES</v>
          </cell>
          <cell r="D1208" t="str">
            <v>BALANCE SHEET</v>
          </cell>
          <cell r="E1208" t="str">
            <v xml:space="preserve"> </v>
          </cell>
          <cell r="F1208" t="str">
            <v xml:space="preserve"> </v>
          </cell>
          <cell r="G1208" t="str">
            <v>CURRENT LIABILITIES AND PROVISIONS</v>
          </cell>
          <cell r="H1208" t="str">
            <v>CURRENT LIABILITIES</v>
          </cell>
          <cell r="I1208" t="str">
            <v>REALISATION UNDER AGREEMENT TO SELL</v>
          </cell>
        </row>
        <row r="1209">
          <cell r="A1209" t="str">
            <v>L505103-000-013</v>
          </cell>
          <cell r="B1209" t="str">
            <v>Third Party- Gen Chrges- HAMILTON COURT</v>
          </cell>
          <cell r="C1209" t="str">
            <v>LIABILITIES</v>
          </cell>
          <cell r="D1209" t="str">
            <v>BALANCE SHEET</v>
          </cell>
          <cell r="E1209" t="str">
            <v xml:space="preserve"> </v>
          </cell>
          <cell r="F1209" t="str">
            <v xml:space="preserve"> </v>
          </cell>
          <cell r="G1209" t="str">
            <v>CURRENT LIABILITIES AND PROVISIONS</v>
          </cell>
          <cell r="H1209" t="str">
            <v>CURRENT LIABILITIES</v>
          </cell>
          <cell r="I1209" t="str">
            <v>REALISATION UNDER AGREEMENT TO SELL</v>
          </cell>
        </row>
        <row r="1210">
          <cell r="A1210" t="str">
            <v>L505103-000-019</v>
          </cell>
          <cell r="B1210" t="str">
            <v>Third Party- Gen Chrges- REGENCY PARK</v>
          </cell>
          <cell r="C1210" t="str">
            <v>LIABILITIES</v>
          </cell>
          <cell r="D1210" t="str">
            <v>BALANCE SHEET</v>
          </cell>
          <cell r="E1210" t="str">
            <v xml:space="preserve"> </v>
          </cell>
          <cell r="F1210" t="str">
            <v xml:space="preserve"> </v>
          </cell>
          <cell r="G1210" t="str">
            <v>CURRENT LIABILITIES AND PROVISIONS</v>
          </cell>
          <cell r="H1210" t="str">
            <v>CURRENT LIABILITIES</v>
          </cell>
          <cell r="I1210" t="str">
            <v>REALISATION UNDER AGREEMENT TO SELL</v>
          </cell>
        </row>
        <row r="1211">
          <cell r="A1211" t="str">
            <v>L505103-000-020</v>
          </cell>
          <cell r="B1211" t="str">
            <v>Third Party- Gen Chrges- REGENCY PRK PKG</v>
          </cell>
          <cell r="C1211" t="str">
            <v>LIABILITIES</v>
          </cell>
          <cell r="D1211" t="str">
            <v>BALANCE SHEET</v>
          </cell>
          <cell r="E1211" t="str">
            <v xml:space="preserve"> </v>
          </cell>
          <cell r="F1211" t="str">
            <v xml:space="preserve"> </v>
          </cell>
          <cell r="G1211" t="str">
            <v>CURRENT LIABILITIES AND PROVISIONS</v>
          </cell>
          <cell r="H1211" t="str">
            <v>CURRENT LIABILITIES</v>
          </cell>
          <cell r="I1211" t="str">
            <v>REALISATION UNDER AGREEMENT TO SELL</v>
          </cell>
        </row>
        <row r="1212">
          <cell r="A1212" t="str">
            <v>L505103-000-022</v>
          </cell>
          <cell r="B1212" t="str">
            <v>Third Party- Gen Chrges- RICHMOND PARK</v>
          </cell>
          <cell r="C1212" t="str">
            <v>LIABILITIES</v>
          </cell>
          <cell r="D1212" t="str">
            <v>BALANCE SHEET</v>
          </cell>
          <cell r="E1212" t="str">
            <v xml:space="preserve"> </v>
          </cell>
          <cell r="F1212" t="str">
            <v xml:space="preserve"> </v>
          </cell>
          <cell r="G1212" t="str">
            <v>CURRENT LIABILITIES AND PROVISIONS</v>
          </cell>
          <cell r="H1212" t="str">
            <v>CURRENT LIABILITIES</v>
          </cell>
          <cell r="I1212" t="str">
            <v>REALISATION UNDER AGREEMENT TO SELL</v>
          </cell>
        </row>
        <row r="1213">
          <cell r="A1213" t="str">
            <v>L505103-000-034</v>
          </cell>
          <cell r="B1213" t="str">
            <v>Third Party- Gen Chrges- WINDSOR COURT</v>
          </cell>
          <cell r="C1213" t="str">
            <v>LIABILITIES</v>
          </cell>
          <cell r="D1213" t="str">
            <v>BALANCE SHEET</v>
          </cell>
          <cell r="E1213" t="str">
            <v xml:space="preserve"> </v>
          </cell>
          <cell r="F1213" t="str">
            <v xml:space="preserve"> </v>
          </cell>
          <cell r="G1213" t="str">
            <v>CURRENT LIABILITIES AND PROVISIONS</v>
          </cell>
          <cell r="H1213" t="str">
            <v>CURRENT LIABILITIES</v>
          </cell>
          <cell r="I1213" t="str">
            <v>REALISATION UNDER AGREEMENT TO SELL</v>
          </cell>
        </row>
        <row r="1214">
          <cell r="A1214" t="str">
            <v>L505104-000-000</v>
          </cell>
          <cell r="B1214" t="str">
            <v>Third Party- Ext Light Fitting</v>
          </cell>
          <cell r="C1214" t="str">
            <v>LIABILITIES</v>
          </cell>
          <cell r="D1214" t="str">
            <v>BALANCE SHEET</v>
          </cell>
          <cell r="E1214" t="str">
            <v xml:space="preserve"> </v>
          </cell>
          <cell r="F1214" t="str">
            <v xml:space="preserve"> </v>
          </cell>
          <cell r="G1214" t="str">
            <v>CURRENT LIABILITIES AND PROVISIONS</v>
          </cell>
          <cell r="H1214" t="str">
            <v>CURRENT LIABILITIES</v>
          </cell>
          <cell r="I1214" t="str">
            <v>REALISATION UNDER AGREEMENT TO SELL</v>
          </cell>
        </row>
        <row r="1215">
          <cell r="A1215" t="str">
            <v>L505104-000-001</v>
          </cell>
          <cell r="B1215" t="str">
            <v>Third Party- Ext Light Fit- ANKUR VI</v>
          </cell>
          <cell r="C1215" t="str">
            <v>LIABILITIES</v>
          </cell>
          <cell r="D1215" t="str">
            <v>BALANCE SHEET</v>
          </cell>
          <cell r="E1215" t="str">
            <v xml:space="preserve"> </v>
          </cell>
          <cell r="F1215" t="str">
            <v xml:space="preserve"> </v>
          </cell>
          <cell r="G1215" t="str">
            <v>CURRENT LIABILITIES AND PROVISIONS</v>
          </cell>
          <cell r="H1215" t="str">
            <v>CURRENT LIABILITIES</v>
          </cell>
          <cell r="I1215" t="str">
            <v>REALISATION UNDER AGREEMENT TO SELL</v>
          </cell>
        </row>
        <row r="1216">
          <cell r="A1216" t="str">
            <v>L505104-000-006</v>
          </cell>
          <cell r="B1216" t="str">
            <v>Third Party- Ext Light Fit- CEN. ARC.</v>
          </cell>
          <cell r="C1216" t="str">
            <v>LIABILITIES</v>
          </cell>
          <cell r="D1216" t="str">
            <v>BALANCE SHEET</v>
          </cell>
          <cell r="E1216" t="str">
            <v xml:space="preserve"> </v>
          </cell>
          <cell r="F1216" t="str">
            <v xml:space="preserve"> </v>
          </cell>
          <cell r="G1216" t="str">
            <v>CURRENT LIABILITIES AND PROVISIONS</v>
          </cell>
          <cell r="H1216" t="str">
            <v>CURRENT LIABILITIES</v>
          </cell>
          <cell r="I1216" t="str">
            <v>REALISATION UNDER AGREEMENT TO SELL</v>
          </cell>
        </row>
        <row r="1217">
          <cell r="A1217" t="str">
            <v>L505104-000-009</v>
          </cell>
          <cell r="B1217" t="str">
            <v>Third Party- Ext Light Fit- DILS. LOT</v>
          </cell>
          <cell r="C1217" t="str">
            <v>LIABILITIES</v>
          </cell>
          <cell r="D1217" t="str">
            <v>BALANCE SHEET</v>
          </cell>
          <cell r="E1217" t="str">
            <v xml:space="preserve"> </v>
          </cell>
          <cell r="F1217" t="str">
            <v xml:space="preserve"> </v>
          </cell>
          <cell r="G1217" t="str">
            <v>CURRENT LIABILITIES AND PROVISIONS</v>
          </cell>
          <cell r="H1217" t="str">
            <v>CURRENT LIABILITIES</v>
          </cell>
          <cell r="I1217" t="str">
            <v>REALISATION UNDER AGREEMENT TO SELL</v>
          </cell>
        </row>
        <row r="1218">
          <cell r="A1218" t="str">
            <v>L505104-000-010</v>
          </cell>
          <cell r="B1218" t="str">
            <v>Third Party- Ext Light Fit-DILS. PLZ</v>
          </cell>
          <cell r="C1218" t="str">
            <v>LIABILITIES</v>
          </cell>
          <cell r="D1218" t="str">
            <v>BALANCE SHEET</v>
          </cell>
          <cell r="E1218" t="str">
            <v xml:space="preserve"> </v>
          </cell>
          <cell r="F1218" t="str">
            <v xml:space="preserve"> </v>
          </cell>
          <cell r="G1218" t="str">
            <v>CURRENT LIABILITIES AND PROVISIONS</v>
          </cell>
          <cell r="H1218" t="str">
            <v>CURRENT LIABILITIES</v>
          </cell>
          <cell r="I1218" t="str">
            <v>REALISATION UNDER AGREEMENT TO SELL</v>
          </cell>
        </row>
        <row r="1219">
          <cell r="A1219" t="str">
            <v>L505104-000-012</v>
          </cell>
          <cell r="B1219" t="str">
            <v>Third Party- Ext Light Fit- HAMILTON PKG</v>
          </cell>
          <cell r="C1219" t="str">
            <v>LIABILITIES</v>
          </cell>
          <cell r="D1219" t="str">
            <v>BALANCE SHEET</v>
          </cell>
          <cell r="E1219" t="str">
            <v xml:space="preserve"> </v>
          </cell>
          <cell r="F1219" t="str">
            <v xml:space="preserve"> </v>
          </cell>
          <cell r="G1219" t="str">
            <v>CURRENT LIABILITIES AND PROVISIONS</v>
          </cell>
          <cell r="H1219" t="str">
            <v>CURRENT LIABILITIES</v>
          </cell>
          <cell r="I1219" t="str">
            <v>REALISATION UNDER AGREEMENT TO SELL</v>
          </cell>
        </row>
        <row r="1220">
          <cell r="A1220" t="str">
            <v>L505104-000-014</v>
          </cell>
          <cell r="B1220" t="str">
            <v>Third Party- Ext Light Fit- NEW TOWN</v>
          </cell>
          <cell r="C1220" t="str">
            <v>LIABILITIES</v>
          </cell>
          <cell r="D1220" t="str">
            <v>BALANCE SHEET</v>
          </cell>
          <cell r="E1220" t="str">
            <v xml:space="preserve"> </v>
          </cell>
          <cell r="F1220" t="str">
            <v xml:space="preserve"> </v>
          </cell>
          <cell r="G1220" t="str">
            <v>CURRENT LIABILITIES AND PROVISIONS</v>
          </cell>
          <cell r="H1220" t="str">
            <v>CURRENT LIABILITIES</v>
          </cell>
          <cell r="I1220" t="str">
            <v>REALISATION UNDER AGREEMENT TO SELL</v>
          </cell>
        </row>
        <row r="1221">
          <cell r="A1221" t="str">
            <v>L505104-000-017</v>
          </cell>
          <cell r="B1221" t="str">
            <v>Third Party- Ext Light Fit- QEC Ph4</v>
          </cell>
          <cell r="C1221" t="str">
            <v>LIABILITIES</v>
          </cell>
          <cell r="D1221" t="str">
            <v>BALANCE SHEET</v>
          </cell>
          <cell r="E1221" t="str">
            <v xml:space="preserve"> </v>
          </cell>
          <cell r="F1221" t="str">
            <v xml:space="preserve"> </v>
          </cell>
          <cell r="G1221" t="str">
            <v>CURRENT LIABILITIES AND PROVISIONS</v>
          </cell>
          <cell r="H1221" t="str">
            <v>CURRENT LIABILITIES</v>
          </cell>
          <cell r="I1221" t="str">
            <v>REALISATION UNDER AGREEMENT TO SELL</v>
          </cell>
        </row>
        <row r="1222">
          <cell r="A1222" t="str">
            <v>L505104-000-019</v>
          </cell>
          <cell r="B1222" t="str">
            <v>Third Party- Ext Light Fit- REGENCY</v>
          </cell>
          <cell r="C1222" t="str">
            <v>LIABILITIES</v>
          </cell>
          <cell r="D1222" t="str">
            <v>BALANCE SHEET</v>
          </cell>
          <cell r="E1222" t="str">
            <v xml:space="preserve"> </v>
          </cell>
          <cell r="F1222" t="str">
            <v xml:space="preserve"> </v>
          </cell>
          <cell r="G1222" t="str">
            <v>CURRENT LIABILITIES AND PROVISIONS</v>
          </cell>
          <cell r="H1222" t="str">
            <v>CURRENT LIABILITIES</v>
          </cell>
          <cell r="I1222" t="str">
            <v>REALISATION UNDER AGREEMENT TO SELL</v>
          </cell>
        </row>
        <row r="1223">
          <cell r="A1223" t="str">
            <v>L505104-000-020</v>
          </cell>
          <cell r="B1223" t="str">
            <v>Third Party- Ext Light Fit- REG. PKG</v>
          </cell>
          <cell r="C1223" t="str">
            <v>LIABILITIES</v>
          </cell>
          <cell r="D1223" t="str">
            <v>BALANCE SHEET</v>
          </cell>
          <cell r="E1223" t="str">
            <v xml:space="preserve"> </v>
          </cell>
          <cell r="F1223" t="str">
            <v xml:space="preserve"> </v>
          </cell>
          <cell r="G1223" t="str">
            <v>CURRENT LIABILITIES AND PROVISIONS</v>
          </cell>
          <cell r="H1223" t="str">
            <v>CURRENT LIABILITIES</v>
          </cell>
          <cell r="I1223" t="str">
            <v>REALISATION UNDER AGREEMENT TO SELL</v>
          </cell>
        </row>
        <row r="1224">
          <cell r="A1224" t="str">
            <v>L505104-000-023</v>
          </cell>
          <cell r="B1224" t="str">
            <v>Third Party- Ext Light Fit- SUPER MART-2</v>
          </cell>
          <cell r="C1224" t="str">
            <v>LIABILITIES</v>
          </cell>
          <cell r="D1224" t="str">
            <v>BALANCE SHEET</v>
          </cell>
          <cell r="E1224" t="str">
            <v xml:space="preserve"> </v>
          </cell>
          <cell r="F1224" t="str">
            <v xml:space="preserve"> </v>
          </cell>
          <cell r="G1224" t="str">
            <v>CURRENT LIABILITIES AND PROVISIONS</v>
          </cell>
          <cell r="H1224" t="str">
            <v>CURRENT LIABILITIES</v>
          </cell>
          <cell r="I1224" t="str">
            <v>REALISATION UNDER AGREEMENT TO SELL</v>
          </cell>
        </row>
        <row r="1225">
          <cell r="A1225" t="str">
            <v>L505104-000-028</v>
          </cell>
          <cell r="B1225" t="str">
            <v>Third Party- Ext Light Fit- SILVER O</v>
          </cell>
          <cell r="C1225" t="str">
            <v>LIABILITIES</v>
          </cell>
          <cell r="D1225" t="str">
            <v>BALANCE SHEET</v>
          </cell>
          <cell r="E1225" t="str">
            <v xml:space="preserve"> </v>
          </cell>
          <cell r="F1225" t="str">
            <v xml:space="preserve"> </v>
          </cell>
          <cell r="G1225" t="str">
            <v>CURRENT LIABILITIES AND PROVISIONS</v>
          </cell>
          <cell r="H1225" t="str">
            <v>CURRENT LIABILITIES</v>
          </cell>
          <cell r="I1225" t="str">
            <v>REALISATION UNDER AGREEMENT TO SELL</v>
          </cell>
        </row>
        <row r="1226">
          <cell r="A1226" t="str">
            <v>L505104-000-029</v>
          </cell>
          <cell r="B1226" t="str">
            <v>Third Party- Ext Light Fit- SILV OAK PKG</v>
          </cell>
          <cell r="C1226" t="str">
            <v>LIABILITIES</v>
          </cell>
          <cell r="D1226" t="str">
            <v>BALANCE SHEET</v>
          </cell>
          <cell r="E1226" t="str">
            <v xml:space="preserve"> </v>
          </cell>
          <cell r="F1226" t="str">
            <v xml:space="preserve"> </v>
          </cell>
          <cell r="G1226" t="str">
            <v>CURRENT LIABILITIES AND PROVISIONS</v>
          </cell>
          <cell r="H1226" t="str">
            <v>CURRENT LIABILITIES</v>
          </cell>
          <cell r="I1226" t="str">
            <v>REALISATION UNDER AGREEMENT TO SELL</v>
          </cell>
        </row>
        <row r="1227">
          <cell r="A1227" t="str">
            <v>L505104-000-036</v>
          </cell>
          <cell r="B1227" t="str">
            <v>Third Party- Ext Light Fit- QUTB PLA</v>
          </cell>
          <cell r="C1227" t="str">
            <v>LIABILITIES</v>
          </cell>
          <cell r="D1227" t="str">
            <v>BALANCE SHEET</v>
          </cell>
          <cell r="E1227" t="str">
            <v xml:space="preserve"> </v>
          </cell>
          <cell r="F1227" t="str">
            <v xml:space="preserve"> </v>
          </cell>
          <cell r="G1227" t="str">
            <v>CURRENT LIABILITIES AND PROVISIONS</v>
          </cell>
          <cell r="H1227" t="str">
            <v>CURRENT LIABILITIES</v>
          </cell>
          <cell r="I1227" t="str">
            <v>REALISATION UNDER AGREEMENT TO SELL</v>
          </cell>
        </row>
        <row r="1228">
          <cell r="A1228" t="str">
            <v>L505104-000-037</v>
          </cell>
          <cell r="B1228" t="str">
            <v>Third Party- Ext Light Fit- CENTR PT</v>
          </cell>
          <cell r="C1228" t="str">
            <v>LIABILITIES</v>
          </cell>
          <cell r="D1228" t="str">
            <v>BALANCE SHEET</v>
          </cell>
          <cell r="E1228" t="str">
            <v xml:space="preserve"> </v>
          </cell>
          <cell r="F1228" t="str">
            <v xml:space="preserve"> </v>
          </cell>
          <cell r="G1228" t="str">
            <v>CURRENT LIABILITIES AND PROVISIONS</v>
          </cell>
          <cell r="H1228" t="str">
            <v>CURRENT LIABILITIES</v>
          </cell>
          <cell r="I1228" t="str">
            <v>REALISATION UNDER AGREEMENT TO SELL</v>
          </cell>
        </row>
        <row r="1229">
          <cell r="A1229" t="str">
            <v>L505104-000-042</v>
          </cell>
          <cell r="B1229" t="str">
            <v>Third Party- Ext Light Fit- QEC I</v>
          </cell>
          <cell r="C1229" t="str">
            <v>LIABILITIES</v>
          </cell>
          <cell r="D1229" t="str">
            <v>BALANCE SHEET</v>
          </cell>
          <cell r="E1229" t="str">
            <v xml:space="preserve"> </v>
          </cell>
          <cell r="F1229" t="str">
            <v xml:space="preserve"> </v>
          </cell>
          <cell r="G1229" t="str">
            <v>CURRENT LIABILITIES AND PROVISIONS</v>
          </cell>
          <cell r="H1229" t="str">
            <v>CURRENT LIABILITIES</v>
          </cell>
          <cell r="I1229" t="str">
            <v>REALISATION UNDER AGREEMENT TO SELL</v>
          </cell>
        </row>
        <row r="1230">
          <cell r="A1230" t="str">
            <v>L505104-000-043</v>
          </cell>
          <cell r="B1230" t="str">
            <v>Third Party- Ext Light Fit- QEC II</v>
          </cell>
          <cell r="C1230" t="str">
            <v>LIABILITIES</v>
          </cell>
          <cell r="D1230" t="str">
            <v>BALANCE SHEET</v>
          </cell>
          <cell r="E1230" t="str">
            <v xml:space="preserve"> </v>
          </cell>
          <cell r="F1230" t="str">
            <v xml:space="preserve"> </v>
          </cell>
          <cell r="G1230" t="str">
            <v>CURRENT LIABILITIES AND PROVISIONS</v>
          </cell>
          <cell r="H1230" t="str">
            <v>CURRENT LIABILITIES</v>
          </cell>
          <cell r="I1230" t="str">
            <v>REALISATION UNDER AGREEMENT TO SELL</v>
          </cell>
        </row>
        <row r="1231">
          <cell r="A1231" t="str">
            <v>L505104-000-044</v>
          </cell>
          <cell r="B1231" t="str">
            <v>Third Party- Ext Light Fit- QEC III</v>
          </cell>
          <cell r="C1231" t="str">
            <v>LIABILITIES</v>
          </cell>
          <cell r="D1231" t="str">
            <v>BALANCE SHEET</v>
          </cell>
          <cell r="E1231" t="str">
            <v xml:space="preserve"> </v>
          </cell>
          <cell r="F1231" t="str">
            <v xml:space="preserve"> </v>
          </cell>
          <cell r="G1231" t="str">
            <v>CURRENT LIABILITIES AND PROVISIONS</v>
          </cell>
          <cell r="H1231" t="str">
            <v>CURRENT LIABILITIES</v>
          </cell>
          <cell r="I1231" t="str">
            <v>REALISATION UNDER AGREEMENT TO SELL</v>
          </cell>
        </row>
        <row r="1232">
          <cell r="A1232" t="str">
            <v>L505105-000-000</v>
          </cell>
          <cell r="B1232" t="str">
            <v>Third Party- Fire Fighting</v>
          </cell>
          <cell r="C1232" t="str">
            <v>LIABILITIES</v>
          </cell>
          <cell r="D1232" t="str">
            <v>BALANCE SHEET</v>
          </cell>
          <cell r="E1232" t="str">
            <v xml:space="preserve"> </v>
          </cell>
          <cell r="F1232" t="str">
            <v xml:space="preserve"> </v>
          </cell>
          <cell r="G1232" t="str">
            <v>CURRENT LIABILITIES AND PROVISIONS</v>
          </cell>
          <cell r="H1232" t="str">
            <v>CURRENT LIABILITIES</v>
          </cell>
          <cell r="I1232" t="str">
            <v>REALISATION UNDER AGREEMENT TO SELL</v>
          </cell>
        </row>
        <row r="1233">
          <cell r="A1233" t="str">
            <v>L505105-000-005</v>
          </cell>
          <cell r="B1233" t="str">
            <v>Third Party- Fire Fighting- BEVERLY PRK2</v>
          </cell>
          <cell r="C1233" t="str">
            <v>LIABILITIES</v>
          </cell>
          <cell r="D1233" t="str">
            <v>BALANCE SHEET</v>
          </cell>
          <cell r="E1233" t="str">
            <v xml:space="preserve"> </v>
          </cell>
          <cell r="F1233" t="str">
            <v xml:space="preserve"> </v>
          </cell>
          <cell r="G1233" t="str">
            <v>CURRENT LIABILITIES AND PROVISIONS</v>
          </cell>
          <cell r="H1233" t="str">
            <v>CURRENT LIABILITIES</v>
          </cell>
          <cell r="I1233" t="str">
            <v>REALISATION UNDER AGREEMENT TO SELL</v>
          </cell>
        </row>
        <row r="1234">
          <cell r="A1234" t="str">
            <v>L505105-000-010</v>
          </cell>
          <cell r="B1234" t="str">
            <v>Third Party- Fire Fighting- DILSHAD PLAZ</v>
          </cell>
          <cell r="C1234" t="str">
            <v>LIABILITIES</v>
          </cell>
          <cell r="D1234" t="str">
            <v>BALANCE SHEET</v>
          </cell>
          <cell r="E1234" t="str">
            <v xml:space="preserve"> </v>
          </cell>
          <cell r="F1234" t="str">
            <v xml:space="preserve"> </v>
          </cell>
          <cell r="G1234" t="str">
            <v>CURRENT LIABILITIES AND PROVISIONS</v>
          </cell>
          <cell r="H1234" t="str">
            <v>CURRENT LIABILITIES</v>
          </cell>
          <cell r="I1234" t="str">
            <v>REALISATION UNDER AGREEMENT TO SELL</v>
          </cell>
        </row>
        <row r="1235">
          <cell r="A1235" t="str">
            <v>L505105-000-013</v>
          </cell>
          <cell r="B1235" t="str">
            <v>Third Party- Fire Fighting- HAMILTON CRT</v>
          </cell>
          <cell r="C1235" t="str">
            <v>LIABILITIES</v>
          </cell>
          <cell r="D1235" t="str">
            <v>BALANCE SHEET</v>
          </cell>
          <cell r="E1235" t="str">
            <v xml:space="preserve"> </v>
          </cell>
          <cell r="F1235" t="str">
            <v xml:space="preserve"> </v>
          </cell>
          <cell r="G1235" t="str">
            <v>CURRENT LIABILITIES AND PROVISIONS</v>
          </cell>
          <cell r="H1235" t="str">
            <v>CURRENT LIABILITIES</v>
          </cell>
          <cell r="I1235" t="str">
            <v>REALISATION UNDER AGREEMENT TO SELL</v>
          </cell>
        </row>
        <row r="1236">
          <cell r="A1236" t="str">
            <v>L505105-000-019</v>
          </cell>
          <cell r="B1236" t="str">
            <v>Third Party- Fire Fighting- REGENCY PARK</v>
          </cell>
          <cell r="C1236" t="str">
            <v>LIABILITIES</v>
          </cell>
          <cell r="D1236" t="str">
            <v>BALANCE SHEET</v>
          </cell>
          <cell r="E1236" t="str">
            <v xml:space="preserve"> </v>
          </cell>
          <cell r="F1236" t="str">
            <v xml:space="preserve"> </v>
          </cell>
          <cell r="G1236" t="str">
            <v>CURRENT LIABILITIES AND PROVISIONS</v>
          </cell>
          <cell r="H1236" t="str">
            <v>CURRENT LIABILITIES</v>
          </cell>
          <cell r="I1236" t="str">
            <v>REALISATION UNDER AGREEMENT TO SELL</v>
          </cell>
        </row>
        <row r="1237">
          <cell r="A1237" t="str">
            <v>L505105-000-020</v>
          </cell>
          <cell r="B1237" t="str">
            <v>Third Party- Fire Fighting- REGENCY Prkn</v>
          </cell>
          <cell r="C1237" t="str">
            <v>LIABILITIES</v>
          </cell>
          <cell r="D1237" t="str">
            <v>BALANCE SHEET</v>
          </cell>
          <cell r="E1237" t="str">
            <v xml:space="preserve"> </v>
          </cell>
          <cell r="F1237" t="str">
            <v xml:space="preserve"> </v>
          </cell>
          <cell r="G1237" t="str">
            <v>CURRENT LIABILITIES AND PROVISIONS</v>
          </cell>
          <cell r="H1237" t="str">
            <v>CURRENT LIABILITIES</v>
          </cell>
          <cell r="I1237" t="str">
            <v>REALISATION UNDER AGREEMENT TO SELL</v>
          </cell>
        </row>
        <row r="1238">
          <cell r="A1238" t="str">
            <v>L505105-000-022</v>
          </cell>
          <cell r="B1238" t="str">
            <v>Third Party- Fire Fighting- RICHMOND PRK</v>
          </cell>
          <cell r="C1238" t="str">
            <v>LIABILITIES</v>
          </cell>
          <cell r="D1238" t="str">
            <v>BALANCE SHEET</v>
          </cell>
          <cell r="E1238" t="str">
            <v xml:space="preserve"> </v>
          </cell>
          <cell r="F1238" t="str">
            <v xml:space="preserve"> </v>
          </cell>
          <cell r="G1238" t="str">
            <v>CURRENT LIABILITIES AND PROVISIONS</v>
          </cell>
          <cell r="H1238" t="str">
            <v>CURRENT LIABILITIES</v>
          </cell>
          <cell r="I1238" t="str">
            <v>REALISATION UNDER AGREEMENT TO SELL</v>
          </cell>
        </row>
        <row r="1239">
          <cell r="A1239" t="str">
            <v>L505105-000-028</v>
          </cell>
          <cell r="B1239" t="str">
            <v>Third Party- Fire Fighting- SILVER OAKS</v>
          </cell>
          <cell r="C1239" t="str">
            <v>LIABILITIES</v>
          </cell>
          <cell r="D1239" t="str">
            <v>BALANCE SHEET</v>
          </cell>
          <cell r="E1239" t="str">
            <v xml:space="preserve"> </v>
          </cell>
          <cell r="F1239" t="str">
            <v xml:space="preserve"> </v>
          </cell>
          <cell r="G1239" t="str">
            <v>CURRENT LIABILITIES AND PROVISIONS</v>
          </cell>
          <cell r="H1239" t="str">
            <v>CURRENT LIABILITIES</v>
          </cell>
          <cell r="I1239" t="str">
            <v>REALISATION UNDER AGREEMENT TO SELL</v>
          </cell>
        </row>
        <row r="1240">
          <cell r="A1240" t="str">
            <v>L505105-000-034</v>
          </cell>
          <cell r="B1240" t="str">
            <v>Third Party- Fire Fighting- WINDSOR CRT</v>
          </cell>
          <cell r="C1240" t="str">
            <v>LIABILITIES</v>
          </cell>
          <cell r="D1240" t="str">
            <v>BALANCE SHEET</v>
          </cell>
          <cell r="E1240" t="str">
            <v xml:space="preserve"> </v>
          </cell>
          <cell r="F1240" t="str">
            <v xml:space="preserve"> </v>
          </cell>
          <cell r="G1240" t="str">
            <v>CURRENT LIABILITIES AND PROVISIONS</v>
          </cell>
          <cell r="H1240" t="str">
            <v>CURRENT LIABILITIES</v>
          </cell>
          <cell r="I1240" t="str">
            <v>REALISATION UNDER AGREEMENT TO SELL</v>
          </cell>
        </row>
        <row r="1241">
          <cell r="A1241" t="str">
            <v>L505106-000-015</v>
          </cell>
          <cell r="B1241" t="str">
            <v>Third Party- EDC- Old Town House</v>
          </cell>
          <cell r="C1241" t="str">
            <v>LIABILITIES</v>
          </cell>
          <cell r="D1241" t="str">
            <v>BALANCE SHEET</v>
          </cell>
          <cell r="E1241" t="str">
            <v xml:space="preserve"> </v>
          </cell>
          <cell r="F1241" t="str">
            <v xml:space="preserve"> </v>
          </cell>
          <cell r="G1241" t="str">
            <v>CURRENT LIABILITIES AND PROVISIONS</v>
          </cell>
          <cell r="H1241" t="str">
            <v>CURRENT LIABILITIES</v>
          </cell>
          <cell r="I1241" t="str">
            <v>REALISATION UNDER AGREEMENT TO SELL</v>
          </cell>
        </row>
        <row r="1242">
          <cell r="A1242" t="str">
            <v>L505106-000-017</v>
          </cell>
          <cell r="B1242" t="str">
            <v>Third Party- EDC- QEC PH-IV</v>
          </cell>
          <cell r="C1242" t="str">
            <v>LIABILITIES</v>
          </cell>
          <cell r="D1242" t="str">
            <v>BALANCE SHEET</v>
          </cell>
          <cell r="E1242" t="str">
            <v xml:space="preserve"> </v>
          </cell>
          <cell r="F1242" t="str">
            <v xml:space="preserve"> </v>
          </cell>
          <cell r="G1242" t="str">
            <v>CURRENT LIABILITIES AND PROVISIONS</v>
          </cell>
          <cell r="H1242" t="str">
            <v>CURRENT LIABILITIES</v>
          </cell>
          <cell r="I1242" t="str">
            <v>REALISATION UNDER AGREEMENT TO SELL</v>
          </cell>
        </row>
        <row r="1243">
          <cell r="A1243" t="str">
            <v>L505106-000-018</v>
          </cell>
          <cell r="B1243" t="str">
            <v>Third Party- EDC- QEC PH-V</v>
          </cell>
          <cell r="C1243" t="str">
            <v>LIABILITIES</v>
          </cell>
          <cell r="D1243" t="str">
            <v>BALANCE SHEET</v>
          </cell>
          <cell r="E1243" t="str">
            <v xml:space="preserve"> </v>
          </cell>
          <cell r="F1243" t="str">
            <v xml:space="preserve"> </v>
          </cell>
          <cell r="G1243" t="str">
            <v>CURRENT LIABILITIES AND PROVISIONS</v>
          </cell>
          <cell r="H1243" t="str">
            <v>CURRENT LIABILITIES</v>
          </cell>
          <cell r="I1243" t="str">
            <v>REALISATION UNDER AGREEMENT TO SELL</v>
          </cell>
        </row>
        <row r="1244">
          <cell r="A1244" t="str">
            <v>L505106-000-024</v>
          </cell>
          <cell r="B1244" t="str">
            <v>Third Party- EDC- Shopping Mall</v>
          </cell>
          <cell r="C1244" t="str">
            <v>LIABILITIES</v>
          </cell>
          <cell r="D1244" t="str">
            <v>BALANCE SHEET</v>
          </cell>
          <cell r="E1244" t="str">
            <v xml:space="preserve"> </v>
          </cell>
          <cell r="F1244" t="str">
            <v xml:space="preserve"> </v>
          </cell>
          <cell r="G1244" t="str">
            <v>CURRENT LIABILITIES AND PROVISIONS</v>
          </cell>
          <cell r="H1244" t="str">
            <v>CURRENT LIABILITIES</v>
          </cell>
          <cell r="I1244" t="str">
            <v>REALISATION UNDER AGREEMENT TO SELL</v>
          </cell>
        </row>
        <row r="1245">
          <cell r="A1245" t="str">
            <v>L505106-000-028</v>
          </cell>
          <cell r="B1245" t="str">
            <v>Third Party-  EDC- Silver Oaks</v>
          </cell>
          <cell r="C1245" t="str">
            <v>LIABILITIES</v>
          </cell>
          <cell r="D1245" t="str">
            <v>BALANCE SHEET</v>
          </cell>
          <cell r="E1245" t="str">
            <v xml:space="preserve"> </v>
          </cell>
          <cell r="F1245" t="str">
            <v xml:space="preserve"> </v>
          </cell>
          <cell r="G1245" t="str">
            <v>CURRENT LIABILITIES AND PROVISIONS</v>
          </cell>
          <cell r="H1245" t="str">
            <v>CURRENT LIABILITIES</v>
          </cell>
          <cell r="I1245" t="str">
            <v>REALISATION UNDER AGREEMENT TO SELL</v>
          </cell>
        </row>
        <row r="1246">
          <cell r="A1246" t="str">
            <v>L505106-000-042</v>
          </cell>
          <cell r="B1246" t="str">
            <v>Third Party-  EDC- Plots Ph-I, II, III</v>
          </cell>
          <cell r="C1246" t="str">
            <v>LIABILITIES</v>
          </cell>
          <cell r="D1246" t="str">
            <v>BALANCE SHEET</v>
          </cell>
          <cell r="E1246" t="str">
            <v xml:space="preserve"> </v>
          </cell>
          <cell r="F1246" t="str">
            <v xml:space="preserve"> </v>
          </cell>
          <cell r="G1246" t="str">
            <v>CURRENT LIABILITIES AND PROVISIONS</v>
          </cell>
          <cell r="H1246" t="str">
            <v>CURRENT LIABILITIES</v>
          </cell>
          <cell r="I1246" t="str">
            <v>REALISATION UNDER AGREEMENT TO SELL</v>
          </cell>
        </row>
        <row r="1247">
          <cell r="A1247" t="str">
            <v>L505106-000-102</v>
          </cell>
          <cell r="B1247" t="str">
            <v>Third Party-EDC-QEC 1,2,3</v>
          </cell>
          <cell r="C1247" t="str">
            <v>LIABILITIES</v>
          </cell>
          <cell r="D1247" t="str">
            <v>BALANCE SHEET</v>
          </cell>
          <cell r="E1247" t="str">
            <v xml:space="preserve"> </v>
          </cell>
          <cell r="F1247" t="str">
            <v xml:space="preserve"> </v>
          </cell>
          <cell r="G1247" t="str">
            <v>CURRENT LIABILITIES AND PROVISIONS</v>
          </cell>
          <cell r="H1247" t="str">
            <v>CURRENT LIABILITIES</v>
          </cell>
          <cell r="I1247" t="str">
            <v>REALISATION UNDER AGREEMENT TO SELL</v>
          </cell>
        </row>
        <row r="1248">
          <cell r="A1248" t="str">
            <v>L506001-000-004</v>
          </cell>
          <cell r="B1248" t="str">
            <v>Contigency Deposit- BEVERLY PARK I</v>
          </cell>
          <cell r="C1248" t="str">
            <v>LIABILITIES</v>
          </cell>
          <cell r="D1248" t="str">
            <v>BALANCE SHEET</v>
          </cell>
          <cell r="E1248" t="str">
            <v xml:space="preserve"> </v>
          </cell>
          <cell r="F1248" t="str">
            <v xml:space="preserve"> </v>
          </cell>
          <cell r="G1248" t="str">
            <v>CURRENT LIABILITIES AND PROVISIONS</v>
          </cell>
          <cell r="H1248" t="str">
            <v>CURRENT LIABILITIES</v>
          </cell>
          <cell r="I1248" t="str">
            <v>OTHER LIABILITIES</v>
          </cell>
        </row>
        <row r="1249">
          <cell r="A1249" t="str">
            <v>L506001-000-005</v>
          </cell>
          <cell r="B1249" t="str">
            <v>Contigency Deposit- BEVERLY PARK II</v>
          </cell>
          <cell r="C1249" t="str">
            <v>LIABILITIES</v>
          </cell>
          <cell r="D1249" t="str">
            <v>BALANCE SHEET</v>
          </cell>
          <cell r="E1249" t="str">
            <v xml:space="preserve"> </v>
          </cell>
          <cell r="F1249" t="str">
            <v xml:space="preserve"> </v>
          </cell>
          <cell r="G1249" t="str">
            <v>CURRENT LIABILITIES AND PROVISIONS</v>
          </cell>
          <cell r="H1249" t="str">
            <v>CURRENT LIABILITIES</v>
          </cell>
          <cell r="I1249" t="str">
            <v>OTHER LIABILITIES</v>
          </cell>
        </row>
        <row r="1250">
          <cell r="A1250" t="str">
            <v>L506001-000-006</v>
          </cell>
          <cell r="B1250" t="str">
            <v>Contigency Deposit- CENTRAL ARCADE</v>
          </cell>
          <cell r="C1250" t="str">
            <v>LIABILITIES</v>
          </cell>
          <cell r="D1250" t="str">
            <v>BALANCE SHEET</v>
          </cell>
          <cell r="E1250" t="str">
            <v xml:space="preserve"> </v>
          </cell>
          <cell r="F1250" t="str">
            <v xml:space="preserve"> </v>
          </cell>
          <cell r="G1250" t="str">
            <v>CURRENT LIABILITIES AND PROVISIONS</v>
          </cell>
          <cell r="H1250" t="str">
            <v>CURRENT LIABILITIES</v>
          </cell>
          <cell r="I1250" t="str">
            <v>OTHER LIABILITIES</v>
          </cell>
        </row>
        <row r="1251">
          <cell r="A1251" t="str">
            <v>L506001-000-011</v>
          </cell>
          <cell r="B1251" t="str">
            <v>Contigency Deposit- EXECUTIVE HOME</v>
          </cell>
          <cell r="C1251" t="str">
            <v>LIABILITIES</v>
          </cell>
          <cell r="D1251" t="str">
            <v>BALANCE SHEET</v>
          </cell>
          <cell r="E1251" t="str">
            <v xml:space="preserve"> </v>
          </cell>
          <cell r="F1251" t="str">
            <v xml:space="preserve"> </v>
          </cell>
          <cell r="G1251" t="str">
            <v>CURRENT LIABILITIES AND PROVISIONS</v>
          </cell>
          <cell r="H1251" t="str">
            <v>CURRENT LIABILITIES</v>
          </cell>
          <cell r="I1251" t="str">
            <v>OTHER LIABILITIES</v>
          </cell>
        </row>
        <row r="1252">
          <cell r="A1252" t="str">
            <v>L506001-000-013</v>
          </cell>
          <cell r="B1252" t="str">
            <v>Contigency Deposit- HAMILTON COURT</v>
          </cell>
          <cell r="C1252" t="str">
            <v>LIABILITIES</v>
          </cell>
          <cell r="D1252" t="str">
            <v>BALANCE SHEET</v>
          </cell>
          <cell r="E1252" t="str">
            <v xml:space="preserve"> </v>
          </cell>
          <cell r="F1252" t="str">
            <v xml:space="preserve"> </v>
          </cell>
          <cell r="G1252" t="str">
            <v>CURRENT LIABILITIES AND PROVISIONS</v>
          </cell>
          <cell r="H1252" t="str">
            <v>CURRENT LIABILITIES</v>
          </cell>
          <cell r="I1252" t="str">
            <v>OTHER LIABILITIES</v>
          </cell>
        </row>
        <row r="1253">
          <cell r="A1253" t="str">
            <v>L506001-000-014</v>
          </cell>
          <cell r="B1253" t="str">
            <v>Contigency Deposit- NEW TOWN HOUSE</v>
          </cell>
          <cell r="C1253" t="str">
            <v>LIABILITIES</v>
          </cell>
          <cell r="D1253" t="str">
            <v>BALANCE SHEET</v>
          </cell>
          <cell r="E1253" t="str">
            <v xml:space="preserve"> </v>
          </cell>
          <cell r="F1253" t="str">
            <v xml:space="preserve"> </v>
          </cell>
          <cell r="G1253" t="str">
            <v>CURRENT LIABILITIES AND PROVISIONS</v>
          </cell>
          <cell r="H1253" t="str">
            <v>CURRENT LIABILITIES</v>
          </cell>
          <cell r="I1253" t="str">
            <v>OTHER LIABILITIES</v>
          </cell>
        </row>
        <row r="1254">
          <cell r="A1254" t="str">
            <v>L506001-000-015</v>
          </cell>
          <cell r="B1254" t="str">
            <v>Contigency Deposit- OLD TOWN HOUSE</v>
          </cell>
          <cell r="C1254" t="str">
            <v>LIABILITIES</v>
          </cell>
          <cell r="D1254" t="str">
            <v>BALANCE SHEET</v>
          </cell>
          <cell r="E1254" t="str">
            <v xml:space="preserve"> </v>
          </cell>
          <cell r="F1254" t="str">
            <v xml:space="preserve"> </v>
          </cell>
          <cell r="G1254" t="str">
            <v>CURRENT LIABILITIES AND PROVISIONS</v>
          </cell>
          <cell r="H1254" t="str">
            <v>CURRENT LIABILITIES</v>
          </cell>
          <cell r="I1254" t="str">
            <v>OTHER LIABILITIES</v>
          </cell>
        </row>
        <row r="1255">
          <cell r="A1255" t="str">
            <v>L506001-000-016</v>
          </cell>
          <cell r="B1255" t="str">
            <v>Contigency Deposit- PARK-N-SHOP</v>
          </cell>
          <cell r="C1255" t="str">
            <v>LIABILITIES</v>
          </cell>
          <cell r="D1255" t="str">
            <v>BALANCE SHEET</v>
          </cell>
          <cell r="E1255" t="str">
            <v xml:space="preserve"> </v>
          </cell>
          <cell r="F1255" t="str">
            <v xml:space="preserve"> </v>
          </cell>
          <cell r="G1255" t="str">
            <v>CURRENT LIABILITIES AND PROVISIONS</v>
          </cell>
          <cell r="H1255" t="str">
            <v>CURRENT LIABILITIES</v>
          </cell>
          <cell r="I1255" t="str">
            <v>OTHER LIABILITIES</v>
          </cell>
        </row>
        <row r="1256">
          <cell r="A1256" t="str">
            <v>L506001-000-017</v>
          </cell>
          <cell r="B1256" t="str">
            <v>Contigency Deposit- QEC PHASE-IV</v>
          </cell>
          <cell r="C1256" t="str">
            <v>LIABILITIES</v>
          </cell>
          <cell r="D1256" t="str">
            <v>BALANCE SHEET</v>
          </cell>
          <cell r="E1256" t="str">
            <v xml:space="preserve"> </v>
          </cell>
          <cell r="F1256" t="str">
            <v xml:space="preserve"> </v>
          </cell>
          <cell r="G1256" t="str">
            <v>CURRENT LIABILITIES AND PROVISIONS</v>
          </cell>
          <cell r="H1256" t="str">
            <v>CURRENT LIABILITIES</v>
          </cell>
          <cell r="I1256" t="str">
            <v>OTHER LIABILITIES</v>
          </cell>
        </row>
        <row r="1257">
          <cell r="A1257" t="str">
            <v>L506001-000-018</v>
          </cell>
          <cell r="B1257" t="str">
            <v>Contigency Deposit- QEC PHASE-V</v>
          </cell>
          <cell r="C1257" t="str">
            <v>LIABILITIES</v>
          </cell>
          <cell r="D1257" t="str">
            <v>BALANCE SHEET</v>
          </cell>
          <cell r="E1257" t="str">
            <v xml:space="preserve"> </v>
          </cell>
          <cell r="F1257" t="str">
            <v xml:space="preserve"> </v>
          </cell>
          <cell r="G1257" t="str">
            <v>CURRENT LIABILITIES AND PROVISIONS</v>
          </cell>
          <cell r="H1257" t="str">
            <v>CURRENT LIABILITIES</v>
          </cell>
          <cell r="I1257" t="str">
            <v>OTHER LIABILITIES</v>
          </cell>
        </row>
        <row r="1258">
          <cell r="A1258" t="str">
            <v>L506001-000-019</v>
          </cell>
          <cell r="B1258" t="str">
            <v>Contigency Deposit- REGENCY PARK</v>
          </cell>
          <cell r="C1258" t="str">
            <v>LIABILITIES</v>
          </cell>
          <cell r="D1258" t="str">
            <v>BALANCE SHEET</v>
          </cell>
          <cell r="E1258" t="str">
            <v xml:space="preserve"> </v>
          </cell>
          <cell r="F1258" t="str">
            <v xml:space="preserve"> </v>
          </cell>
          <cell r="G1258" t="str">
            <v>CURRENT LIABILITIES AND PROVISIONS</v>
          </cell>
          <cell r="H1258" t="str">
            <v>CURRENT LIABILITIES</v>
          </cell>
          <cell r="I1258" t="str">
            <v>OTHER LIABILITIES</v>
          </cell>
        </row>
        <row r="1259">
          <cell r="A1259" t="str">
            <v>L506001-000-022</v>
          </cell>
          <cell r="B1259" t="str">
            <v>Contigency Deposit- RICHMOND PARK</v>
          </cell>
          <cell r="C1259" t="str">
            <v>LIABILITIES</v>
          </cell>
          <cell r="D1259" t="str">
            <v>BALANCE SHEET</v>
          </cell>
          <cell r="E1259" t="str">
            <v xml:space="preserve"> </v>
          </cell>
          <cell r="F1259" t="str">
            <v xml:space="preserve"> </v>
          </cell>
          <cell r="G1259" t="str">
            <v>CURRENT LIABILITIES AND PROVISIONS</v>
          </cell>
          <cell r="H1259" t="str">
            <v>CURRENT LIABILITIES</v>
          </cell>
          <cell r="I1259" t="str">
            <v>OTHER LIABILITIES</v>
          </cell>
        </row>
        <row r="1260">
          <cell r="A1260" t="str">
            <v>L506001-000-024</v>
          </cell>
          <cell r="B1260" t="str">
            <v>Contigency Deposit- SHOPPING MALL</v>
          </cell>
          <cell r="C1260" t="str">
            <v>LIABILITIES</v>
          </cell>
          <cell r="D1260" t="str">
            <v>BALANCE SHEET</v>
          </cell>
          <cell r="E1260" t="str">
            <v xml:space="preserve"> </v>
          </cell>
          <cell r="F1260" t="str">
            <v xml:space="preserve"> </v>
          </cell>
          <cell r="G1260" t="str">
            <v>CURRENT LIABILITIES AND PROVISIONS</v>
          </cell>
          <cell r="H1260" t="str">
            <v>CURRENT LIABILITIES</v>
          </cell>
          <cell r="I1260" t="str">
            <v>OTHER LIABILITIES</v>
          </cell>
        </row>
        <row r="1261">
          <cell r="A1261" t="str">
            <v>L506001-000-027</v>
          </cell>
          <cell r="B1261" t="str">
            <v>Contigency Deposit- STOP-N-SHOP</v>
          </cell>
          <cell r="C1261" t="str">
            <v>LIABILITIES</v>
          </cell>
          <cell r="D1261" t="str">
            <v>BALANCE SHEET</v>
          </cell>
          <cell r="E1261" t="str">
            <v xml:space="preserve"> </v>
          </cell>
          <cell r="F1261" t="str">
            <v xml:space="preserve"> </v>
          </cell>
          <cell r="G1261" t="str">
            <v>CURRENT LIABILITIES AND PROVISIONS</v>
          </cell>
          <cell r="H1261" t="str">
            <v>CURRENT LIABILITIES</v>
          </cell>
          <cell r="I1261" t="str">
            <v>OTHER LIABILITIES</v>
          </cell>
        </row>
        <row r="1262">
          <cell r="A1262" t="str">
            <v>L506001-000-028</v>
          </cell>
          <cell r="B1262" t="str">
            <v>Contigency Deposit- SILVER OAKS</v>
          </cell>
          <cell r="C1262" t="str">
            <v>LIABILITIES</v>
          </cell>
          <cell r="D1262" t="str">
            <v>BALANCE SHEET</v>
          </cell>
          <cell r="E1262" t="str">
            <v xml:space="preserve"> </v>
          </cell>
          <cell r="F1262" t="str">
            <v xml:space="preserve"> </v>
          </cell>
          <cell r="G1262" t="str">
            <v>CURRENT LIABILITIES AND PROVISIONS</v>
          </cell>
          <cell r="H1262" t="str">
            <v>CURRENT LIABILITIES</v>
          </cell>
          <cell r="I1262" t="str">
            <v>OTHER LIABILITIES</v>
          </cell>
        </row>
        <row r="1263">
          <cell r="A1263" t="str">
            <v>L506001-000-031</v>
          </cell>
          <cell r="B1263" t="str">
            <v>Contigency Deposit- VILLA</v>
          </cell>
          <cell r="C1263" t="str">
            <v>LIABILITIES</v>
          </cell>
          <cell r="D1263" t="str">
            <v>BALANCE SHEET</v>
          </cell>
          <cell r="E1263" t="str">
            <v xml:space="preserve"> </v>
          </cell>
          <cell r="F1263" t="str">
            <v xml:space="preserve"> </v>
          </cell>
          <cell r="G1263" t="str">
            <v>CURRENT LIABILITIES AND PROVISIONS</v>
          </cell>
          <cell r="H1263" t="str">
            <v>CURRENT LIABILITIES</v>
          </cell>
          <cell r="I1263" t="str">
            <v>OTHER LIABILITIES</v>
          </cell>
        </row>
        <row r="1264">
          <cell r="A1264" t="str">
            <v>L506001-000-034</v>
          </cell>
          <cell r="B1264" t="str">
            <v>Contigency Deposit- WINDSOR COURT</v>
          </cell>
          <cell r="C1264" t="str">
            <v>LIABILITIES</v>
          </cell>
          <cell r="D1264" t="str">
            <v>BALANCE SHEET</v>
          </cell>
          <cell r="E1264" t="str">
            <v xml:space="preserve"> </v>
          </cell>
          <cell r="F1264" t="str">
            <v xml:space="preserve"> </v>
          </cell>
          <cell r="G1264" t="str">
            <v>CURRENT LIABILITIES AND PROVISIONS</v>
          </cell>
          <cell r="H1264" t="str">
            <v>CURRENT LIABILITIES</v>
          </cell>
          <cell r="I1264" t="str">
            <v>OTHER LIABILITIES</v>
          </cell>
        </row>
        <row r="1265">
          <cell r="A1265" t="str">
            <v>L506001-000-036</v>
          </cell>
          <cell r="B1265" t="str">
            <v>Contigency Deposit-Qutab Plaza</v>
          </cell>
          <cell r="C1265" t="str">
            <v>LIABILITIES</v>
          </cell>
          <cell r="D1265" t="str">
            <v>BALANCE SHEET</v>
          </cell>
          <cell r="E1265" t="str">
            <v xml:space="preserve"> </v>
          </cell>
          <cell r="F1265" t="str">
            <v xml:space="preserve"> </v>
          </cell>
          <cell r="G1265" t="str">
            <v>CURRENT LIABILITIES AND PROVISIONS</v>
          </cell>
          <cell r="H1265" t="str">
            <v>CURRENT LIABILITIES</v>
          </cell>
          <cell r="I1265" t="str">
            <v>OTHER LIABILITIES</v>
          </cell>
        </row>
        <row r="1266">
          <cell r="A1266" t="str">
            <v>L506001-000-037</v>
          </cell>
          <cell r="B1266" t="str">
            <v>Contigency Deposit- CENTRE POINT</v>
          </cell>
          <cell r="C1266" t="str">
            <v>LIABILITIES</v>
          </cell>
          <cell r="D1266" t="str">
            <v>BALANCE SHEET</v>
          </cell>
          <cell r="E1266" t="str">
            <v xml:space="preserve"> </v>
          </cell>
          <cell r="F1266" t="str">
            <v xml:space="preserve"> </v>
          </cell>
          <cell r="G1266" t="str">
            <v>CURRENT LIABILITIES AND PROVISIONS</v>
          </cell>
          <cell r="H1266" t="str">
            <v>CURRENT LIABILITIES</v>
          </cell>
          <cell r="I1266" t="str">
            <v>OTHER LIABILITIES</v>
          </cell>
        </row>
        <row r="1267">
          <cell r="A1267" t="str">
            <v>L506001-000-042</v>
          </cell>
          <cell r="B1267" t="str">
            <v>Contigency Deposit- PLOTS(PH-I,II,III)</v>
          </cell>
          <cell r="C1267" t="str">
            <v>LIABILITIES</v>
          </cell>
          <cell r="D1267" t="str">
            <v>BALANCE SHEET</v>
          </cell>
          <cell r="E1267" t="str">
            <v xml:space="preserve"> </v>
          </cell>
          <cell r="F1267" t="str">
            <v xml:space="preserve"> </v>
          </cell>
          <cell r="G1267" t="str">
            <v>CURRENT LIABILITIES AND PROVISIONS</v>
          </cell>
          <cell r="H1267" t="str">
            <v>CURRENT LIABILITIES</v>
          </cell>
          <cell r="I1267" t="str">
            <v>OTHER LIABILITIES</v>
          </cell>
        </row>
        <row r="1268">
          <cell r="A1268" t="str">
            <v>L506001-000-047</v>
          </cell>
          <cell r="B1268" t="str">
            <v>Contigency Deposit- GROUP HOUSING</v>
          </cell>
          <cell r="C1268" t="str">
            <v>LIABILITIES</v>
          </cell>
          <cell r="D1268" t="str">
            <v>BALANCE SHEET</v>
          </cell>
          <cell r="E1268" t="str">
            <v xml:space="preserve"> </v>
          </cell>
          <cell r="F1268" t="str">
            <v xml:space="preserve"> </v>
          </cell>
          <cell r="G1268" t="str">
            <v>CURRENT LIABILITIES AND PROVISIONS</v>
          </cell>
          <cell r="H1268" t="str">
            <v>CURRENT LIABILITIES</v>
          </cell>
          <cell r="I1268" t="str">
            <v>OTHER LIABILITIES</v>
          </cell>
        </row>
        <row r="1269">
          <cell r="A1269" t="str">
            <v>L506001-000-048</v>
          </cell>
          <cell r="B1269" t="str">
            <v>Contigency Deposit- INDEPENDENT HOUSE</v>
          </cell>
          <cell r="C1269" t="str">
            <v>LIABILITIES</v>
          </cell>
          <cell r="D1269" t="str">
            <v>BALANCE SHEET</v>
          </cell>
          <cell r="E1269" t="str">
            <v xml:space="preserve"> </v>
          </cell>
          <cell r="F1269" t="str">
            <v xml:space="preserve"> </v>
          </cell>
          <cell r="G1269" t="str">
            <v>CURRENT LIABILITIES AND PROVISIONS</v>
          </cell>
          <cell r="H1269" t="str">
            <v>CURRENT LIABILITIES</v>
          </cell>
          <cell r="I1269" t="str">
            <v>OTHER LIABILITIES</v>
          </cell>
        </row>
        <row r="1270">
          <cell r="A1270" t="str">
            <v>L506001-000-102</v>
          </cell>
          <cell r="B1270" t="str">
            <v>Contigency Deposit-QEC 1,2,3</v>
          </cell>
          <cell r="C1270" t="str">
            <v>LIABILITIES</v>
          </cell>
          <cell r="D1270" t="str">
            <v>BALANCE SHEET</v>
          </cell>
          <cell r="E1270" t="str">
            <v xml:space="preserve"> </v>
          </cell>
          <cell r="F1270" t="str">
            <v xml:space="preserve"> </v>
          </cell>
          <cell r="G1270" t="str">
            <v>CURRENT LIABILITIES AND PROVISIONS</v>
          </cell>
          <cell r="H1270" t="str">
            <v>CURRENT LIABILITIES</v>
          </cell>
          <cell r="I1270" t="str">
            <v>OTHER LIABILITIES</v>
          </cell>
        </row>
        <row r="1271">
          <cell r="A1271" t="str">
            <v>L506001-000-105</v>
          </cell>
          <cell r="B1271" t="str">
            <v>Contigency Deposit- NILGIRI CONTGENCY</v>
          </cell>
          <cell r="C1271" t="str">
            <v>LIABILITIES</v>
          </cell>
          <cell r="D1271" t="str">
            <v>BALANCE SHEET</v>
          </cell>
          <cell r="E1271" t="str">
            <v xml:space="preserve"> </v>
          </cell>
          <cell r="F1271" t="str">
            <v xml:space="preserve"> </v>
          </cell>
          <cell r="G1271" t="str">
            <v>CURRENT LIABILITIES AND PROVISIONS</v>
          </cell>
          <cell r="H1271" t="str">
            <v>CURRENT LIABILITIES</v>
          </cell>
          <cell r="I1271" t="str">
            <v>OTHER LIABILITIES</v>
          </cell>
        </row>
        <row r="1272">
          <cell r="A1272" t="str">
            <v>L506001-000-934</v>
          </cell>
          <cell r="B1272" t="str">
            <v>Contigency Deposit-QEC PLOTS</v>
          </cell>
          <cell r="C1272" t="str">
            <v>LIABILITIES</v>
          </cell>
          <cell r="D1272" t="str">
            <v>BALANCE SHEET</v>
          </cell>
          <cell r="E1272" t="str">
            <v xml:space="preserve"> </v>
          </cell>
          <cell r="F1272" t="str">
            <v xml:space="preserve"> </v>
          </cell>
          <cell r="G1272" t="str">
            <v>CURRENT LIABILITIES AND PROVISIONS</v>
          </cell>
          <cell r="H1272" t="str">
            <v>CURRENT LIABILITIES</v>
          </cell>
          <cell r="I1272" t="str">
            <v>OTHER LIABILITIES</v>
          </cell>
        </row>
        <row r="1273">
          <cell r="A1273" t="str">
            <v>L506002-000-000</v>
          </cell>
          <cell r="B1273" t="str">
            <v>Ifms(Security)</v>
          </cell>
          <cell r="C1273" t="str">
            <v>LIABILITIES</v>
          </cell>
          <cell r="D1273" t="str">
            <v>BALANCE SHEET</v>
          </cell>
          <cell r="E1273" t="str">
            <v xml:space="preserve"> </v>
          </cell>
          <cell r="F1273" t="str">
            <v xml:space="preserve"> </v>
          </cell>
          <cell r="G1273" t="str">
            <v>CURRENT LIABILITIES AND PROVISIONS</v>
          </cell>
          <cell r="H1273" t="str">
            <v>CURRENT LIABILITIES</v>
          </cell>
          <cell r="I1273" t="str">
            <v>OTHER LIABILITIES</v>
          </cell>
        </row>
        <row r="1274">
          <cell r="A1274" t="str">
            <v>L506002-000-001</v>
          </cell>
          <cell r="B1274" t="str">
            <v>Ifms(Security)- ANKUR VIHAR</v>
          </cell>
          <cell r="C1274" t="str">
            <v>LIABILITIES</v>
          </cell>
          <cell r="D1274" t="str">
            <v>BALANCE SHEET</v>
          </cell>
          <cell r="E1274" t="str">
            <v xml:space="preserve"> </v>
          </cell>
          <cell r="F1274" t="str">
            <v xml:space="preserve"> </v>
          </cell>
          <cell r="G1274" t="str">
            <v>CURRENT LIABILITIES AND PROVISIONS</v>
          </cell>
          <cell r="H1274" t="str">
            <v>CURRENT LIABILITIES</v>
          </cell>
          <cell r="I1274" t="str">
            <v>OTHER LIABILITIES</v>
          </cell>
        </row>
        <row r="1275">
          <cell r="A1275" t="str">
            <v>L506002-000-004</v>
          </cell>
          <cell r="B1275" t="str">
            <v>Ifms(Security)- BEVERLY PARK-I</v>
          </cell>
          <cell r="C1275" t="str">
            <v>LIABILITIES</v>
          </cell>
          <cell r="D1275" t="str">
            <v>BALANCE SHEET</v>
          </cell>
          <cell r="E1275" t="str">
            <v xml:space="preserve"> </v>
          </cell>
          <cell r="F1275" t="str">
            <v xml:space="preserve"> </v>
          </cell>
          <cell r="G1275" t="str">
            <v>CURRENT LIABILITIES AND PROVISIONS</v>
          </cell>
          <cell r="H1275" t="str">
            <v>CURRENT LIABILITIES</v>
          </cell>
          <cell r="I1275" t="str">
            <v>OTHER LIABILITIES</v>
          </cell>
        </row>
        <row r="1276">
          <cell r="A1276" t="str">
            <v>L506002-000-005</v>
          </cell>
          <cell r="B1276" t="str">
            <v>Ifms(Security)- BEVERLY PARK-II</v>
          </cell>
          <cell r="C1276" t="str">
            <v>LIABILITIES</v>
          </cell>
          <cell r="D1276" t="str">
            <v>BALANCE SHEET</v>
          </cell>
          <cell r="E1276" t="str">
            <v xml:space="preserve"> </v>
          </cell>
          <cell r="F1276" t="str">
            <v xml:space="preserve"> </v>
          </cell>
          <cell r="G1276" t="str">
            <v>CURRENT LIABILITIES AND PROVISIONS</v>
          </cell>
          <cell r="H1276" t="str">
            <v>CURRENT LIABILITIES</v>
          </cell>
          <cell r="I1276" t="str">
            <v>OTHER LIABILITIES</v>
          </cell>
        </row>
        <row r="1277">
          <cell r="A1277" t="str">
            <v>L506002-000-006</v>
          </cell>
          <cell r="B1277" t="str">
            <v>Ifms(Security)- CENTRAL ARCADE</v>
          </cell>
          <cell r="C1277" t="str">
            <v>LIABILITIES</v>
          </cell>
          <cell r="D1277" t="str">
            <v>BALANCE SHEET</v>
          </cell>
          <cell r="E1277" t="str">
            <v xml:space="preserve"> </v>
          </cell>
          <cell r="F1277" t="str">
            <v xml:space="preserve"> </v>
          </cell>
          <cell r="G1277" t="str">
            <v>CURRENT LIABILITIES AND PROVISIONS</v>
          </cell>
          <cell r="H1277" t="str">
            <v>CURRENT LIABILITIES</v>
          </cell>
          <cell r="I1277" t="str">
            <v>OTHER LIABILITIES</v>
          </cell>
        </row>
        <row r="1278">
          <cell r="A1278" t="str">
            <v>L506002-000-008</v>
          </cell>
          <cell r="B1278" t="str">
            <v>Ifms(Security)- CORPORATE PARK</v>
          </cell>
          <cell r="C1278" t="str">
            <v>LIABILITIES</v>
          </cell>
          <cell r="D1278" t="str">
            <v>BALANCE SHEET</v>
          </cell>
          <cell r="E1278" t="str">
            <v xml:space="preserve"> </v>
          </cell>
          <cell r="F1278" t="str">
            <v xml:space="preserve"> </v>
          </cell>
          <cell r="G1278" t="str">
            <v>CURRENT LIABILITIES AND PROVISIONS</v>
          </cell>
          <cell r="H1278" t="str">
            <v>CURRENT LIABILITIES</v>
          </cell>
          <cell r="I1278" t="str">
            <v>OTHER LIABILITIES</v>
          </cell>
        </row>
        <row r="1279">
          <cell r="A1279" t="str">
            <v>L506002-000-010</v>
          </cell>
          <cell r="B1279" t="str">
            <v>Ifms(Security)- DILSHAD PLAZA</v>
          </cell>
          <cell r="C1279" t="str">
            <v>LIABILITIES</v>
          </cell>
          <cell r="D1279" t="str">
            <v>BALANCE SHEET</v>
          </cell>
          <cell r="E1279" t="str">
            <v xml:space="preserve"> </v>
          </cell>
          <cell r="F1279" t="str">
            <v xml:space="preserve"> </v>
          </cell>
          <cell r="G1279" t="str">
            <v>CURRENT LIABILITIES AND PROVISIONS</v>
          </cell>
          <cell r="H1279" t="str">
            <v>CURRENT LIABILITIES</v>
          </cell>
          <cell r="I1279" t="str">
            <v>OTHER LIABILITIES</v>
          </cell>
        </row>
        <row r="1280">
          <cell r="A1280" t="str">
            <v>L506002-000-011</v>
          </cell>
          <cell r="B1280" t="str">
            <v>Ifms(Security)- EXECUTIVE HOME</v>
          </cell>
          <cell r="C1280" t="str">
            <v>LIABILITIES</v>
          </cell>
          <cell r="D1280" t="str">
            <v>BALANCE SHEET</v>
          </cell>
          <cell r="E1280" t="str">
            <v xml:space="preserve"> </v>
          </cell>
          <cell r="F1280" t="str">
            <v xml:space="preserve"> </v>
          </cell>
          <cell r="G1280" t="str">
            <v>CURRENT LIABILITIES AND PROVISIONS</v>
          </cell>
          <cell r="H1280" t="str">
            <v>CURRENT LIABILITIES</v>
          </cell>
          <cell r="I1280" t="str">
            <v>OTHER LIABILITIES</v>
          </cell>
        </row>
        <row r="1281">
          <cell r="A1281" t="str">
            <v>L506002-000-014</v>
          </cell>
          <cell r="B1281" t="str">
            <v>Ifms(Security)- NEW TOWN HOUSE</v>
          </cell>
          <cell r="C1281" t="str">
            <v>LIABILITIES</v>
          </cell>
          <cell r="D1281" t="str">
            <v>BALANCE SHEET</v>
          </cell>
          <cell r="E1281" t="str">
            <v xml:space="preserve"> </v>
          </cell>
          <cell r="F1281" t="str">
            <v xml:space="preserve"> </v>
          </cell>
          <cell r="G1281" t="str">
            <v>CURRENT LIABILITIES AND PROVISIONS</v>
          </cell>
          <cell r="H1281" t="str">
            <v>CURRENT LIABILITIES</v>
          </cell>
          <cell r="I1281" t="str">
            <v>OTHER LIABILITIES</v>
          </cell>
        </row>
        <row r="1282">
          <cell r="A1282" t="str">
            <v>L506002-000-015</v>
          </cell>
          <cell r="B1282" t="str">
            <v>Ifms(Security)- OLD TOWN HOUSE</v>
          </cell>
          <cell r="C1282" t="str">
            <v>LIABILITIES</v>
          </cell>
          <cell r="D1282" t="str">
            <v>BALANCE SHEET</v>
          </cell>
          <cell r="E1282" t="str">
            <v xml:space="preserve"> </v>
          </cell>
          <cell r="F1282" t="str">
            <v xml:space="preserve"> </v>
          </cell>
          <cell r="G1282" t="str">
            <v>CURRENT LIABILITIES AND PROVISIONS</v>
          </cell>
          <cell r="H1282" t="str">
            <v>CURRENT LIABILITIES</v>
          </cell>
          <cell r="I1282" t="str">
            <v>OTHER LIABILITIES</v>
          </cell>
        </row>
        <row r="1283">
          <cell r="A1283" t="str">
            <v>L506002-000-016</v>
          </cell>
          <cell r="B1283" t="str">
            <v>Ifms(Security)- PARK-N-SHOP</v>
          </cell>
          <cell r="C1283" t="str">
            <v>LIABILITIES</v>
          </cell>
          <cell r="D1283" t="str">
            <v>BALANCE SHEET</v>
          </cell>
          <cell r="E1283" t="str">
            <v xml:space="preserve"> </v>
          </cell>
          <cell r="F1283" t="str">
            <v xml:space="preserve"> </v>
          </cell>
          <cell r="G1283" t="str">
            <v>CURRENT LIABILITIES AND PROVISIONS</v>
          </cell>
          <cell r="H1283" t="str">
            <v>CURRENT LIABILITIES</v>
          </cell>
          <cell r="I1283" t="str">
            <v>OTHER LIABILITIES</v>
          </cell>
        </row>
        <row r="1284">
          <cell r="A1284" t="str">
            <v>L506002-000-017</v>
          </cell>
          <cell r="B1284" t="str">
            <v>Ifms(Security)- QEC PHASE-IV</v>
          </cell>
          <cell r="C1284" t="str">
            <v>LIABILITIES</v>
          </cell>
          <cell r="D1284" t="str">
            <v>BALANCE SHEET</v>
          </cell>
          <cell r="E1284" t="str">
            <v xml:space="preserve"> </v>
          </cell>
          <cell r="F1284" t="str">
            <v xml:space="preserve"> </v>
          </cell>
          <cell r="G1284" t="str">
            <v>CURRENT LIABILITIES AND PROVISIONS</v>
          </cell>
          <cell r="H1284" t="str">
            <v>CURRENT LIABILITIES</v>
          </cell>
          <cell r="I1284" t="str">
            <v>OTHER LIABILITIES</v>
          </cell>
        </row>
        <row r="1285">
          <cell r="A1285" t="str">
            <v>L506002-000-018</v>
          </cell>
          <cell r="B1285" t="str">
            <v>Ifms(Security)- QEC PHASE-V</v>
          </cell>
          <cell r="C1285" t="str">
            <v>LIABILITIES</v>
          </cell>
          <cell r="D1285" t="str">
            <v>BALANCE SHEET</v>
          </cell>
          <cell r="E1285" t="str">
            <v xml:space="preserve"> </v>
          </cell>
          <cell r="F1285" t="str">
            <v xml:space="preserve"> </v>
          </cell>
          <cell r="G1285" t="str">
            <v>CURRENT LIABILITIES AND PROVISIONS</v>
          </cell>
          <cell r="H1285" t="str">
            <v>CURRENT LIABILITIES</v>
          </cell>
          <cell r="I1285" t="str">
            <v>OTHER LIABILITIES</v>
          </cell>
        </row>
        <row r="1286">
          <cell r="A1286" t="str">
            <v>L506002-000-024</v>
          </cell>
          <cell r="B1286" t="str">
            <v>Ifms(Security)- SHOPPING MALL</v>
          </cell>
          <cell r="C1286" t="str">
            <v>LIABILITIES</v>
          </cell>
          <cell r="D1286" t="str">
            <v>BALANCE SHEET</v>
          </cell>
          <cell r="E1286" t="str">
            <v xml:space="preserve"> </v>
          </cell>
          <cell r="F1286" t="str">
            <v xml:space="preserve"> </v>
          </cell>
          <cell r="G1286" t="str">
            <v>CURRENT LIABILITIES AND PROVISIONS</v>
          </cell>
          <cell r="H1286" t="str">
            <v>CURRENT LIABILITIES</v>
          </cell>
          <cell r="I1286" t="str">
            <v>OTHER LIABILITIES</v>
          </cell>
        </row>
        <row r="1287">
          <cell r="A1287" t="str">
            <v>L506002-000-027</v>
          </cell>
          <cell r="B1287" t="str">
            <v>Ifms(Security)- STOP-N-SHOP</v>
          </cell>
          <cell r="C1287" t="str">
            <v>LIABILITIES</v>
          </cell>
          <cell r="D1287" t="str">
            <v>BALANCE SHEET</v>
          </cell>
          <cell r="E1287" t="str">
            <v xml:space="preserve"> </v>
          </cell>
          <cell r="F1287" t="str">
            <v xml:space="preserve"> </v>
          </cell>
          <cell r="G1287" t="str">
            <v>CURRENT LIABILITIES AND PROVISIONS</v>
          </cell>
          <cell r="H1287" t="str">
            <v>CURRENT LIABILITIES</v>
          </cell>
          <cell r="I1287" t="str">
            <v>OTHER LIABILITIES</v>
          </cell>
        </row>
        <row r="1288">
          <cell r="A1288" t="str">
            <v>L506002-000-028</v>
          </cell>
          <cell r="B1288" t="str">
            <v>Ifms(Security)- SILVER OAKS</v>
          </cell>
          <cell r="C1288" t="str">
            <v>LIABILITIES</v>
          </cell>
          <cell r="D1288" t="str">
            <v>BALANCE SHEET</v>
          </cell>
          <cell r="E1288" t="str">
            <v xml:space="preserve"> </v>
          </cell>
          <cell r="F1288" t="str">
            <v xml:space="preserve"> </v>
          </cell>
          <cell r="G1288" t="str">
            <v>CURRENT LIABILITIES AND PROVISIONS</v>
          </cell>
          <cell r="H1288" t="str">
            <v>CURRENT LIABILITIES</v>
          </cell>
          <cell r="I1288" t="str">
            <v>OTHER LIABILITIES</v>
          </cell>
        </row>
        <row r="1289">
          <cell r="A1289" t="str">
            <v>L506002-000-030</v>
          </cell>
          <cell r="B1289" t="str">
            <v>Ifms(Security)- SPRING FIELD</v>
          </cell>
          <cell r="C1289" t="str">
            <v>LIABILITIES</v>
          </cell>
          <cell r="D1289" t="str">
            <v>BALANCE SHEET</v>
          </cell>
          <cell r="E1289" t="str">
            <v xml:space="preserve"> </v>
          </cell>
          <cell r="F1289" t="str">
            <v xml:space="preserve"> </v>
          </cell>
          <cell r="G1289" t="str">
            <v>CURRENT LIABILITIES AND PROVISIONS</v>
          </cell>
          <cell r="H1289" t="str">
            <v>CURRENT LIABILITIES</v>
          </cell>
          <cell r="I1289" t="str">
            <v>OTHER LIABILITIES</v>
          </cell>
        </row>
        <row r="1290">
          <cell r="A1290" t="str">
            <v>L506002-000-031</v>
          </cell>
          <cell r="B1290" t="str">
            <v>Ifms(Security)- VILLA</v>
          </cell>
          <cell r="C1290" t="str">
            <v>LIABILITIES</v>
          </cell>
          <cell r="D1290" t="str">
            <v>BALANCE SHEET</v>
          </cell>
          <cell r="E1290" t="str">
            <v xml:space="preserve"> </v>
          </cell>
          <cell r="F1290" t="str">
            <v xml:space="preserve"> </v>
          </cell>
          <cell r="G1290" t="str">
            <v>CURRENT LIABILITIES AND PROVISIONS</v>
          </cell>
          <cell r="H1290" t="str">
            <v>CURRENT LIABILITIES</v>
          </cell>
          <cell r="I1290" t="str">
            <v>OTHER LIABILITIES</v>
          </cell>
        </row>
        <row r="1291">
          <cell r="A1291" t="str">
            <v>L506002-000-038</v>
          </cell>
          <cell r="B1291" t="str">
            <v>Ifms(Security)- FARIDABAD PLOTS</v>
          </cell>
          <cell r="C1291" t="str">
            <v>LIABILITIES</v>
          </cell>
          <cell r="D1291" t="str">
            <v>BALANCE SHEET</v>
          </cell>
          <cell r="E1291" t="str">
            <v xml:space="preserve"> </v>
          </cell>
          <cell r="F1291" t="str">
            <v xml:space="preserve"> </v>
          </cell>
          <cell r="G1291" t="str">
            <v>CURRENT LIABILITIES AND PROVISIONS</v>
          </cell>
          <cell r="H1291" t="str">
            <v>CURRENT LIABILITIES</v>
          </cell>
          <cell r="I1291" t="str">
            <v>OTHER LIABILITIES</v>
          </cell>
        </row>
        <row r="1292">
          <cell r="A1292" t="str">
            <v>L506002-000-042</v>
          </cell>
          <cell r="B1292" t="str">
            <v>Ifms(Security)- PLOTS(PHASE-I,II,III)</v>
          </cell>
          <cell r="C1292" t="str">
            <v>LIABILITIES</v>
          </cell>
          <cell r="D1292" t="str">
            <v>BALANCE SHEET</v>
          </cell>
          <cell r="E1292" t="str">
            <v xml:space="preserve"> </v>
          </cell>
          <cell r="F1292" t="str">
            <v xml:space="preserve"> </v>
          </cell>
          <cell r="G1292" t="str">
            <v>CURRENT LIABILITIES AND PROVISIONS</v>
          </cell>
          <cell r="H1292" t="str">
            <v>CURRENT LIABILITIES</v>
          </cell>
          <cell r="I1292" t="str">
            <v>OTHER LIABILITIES</v>
          </cell>
        </row>
        <row r="1293">
          <cell r="A1293" t="str">
            <v>L506002-000-047</v>
          </cell>
          <cell r="B1293" t="str">
            <v>Ifms(Security)- GROUP HOUSING</v>
          </cell>
          <cell r="C1293" t="str">
            <v>LIABILITIES</v>
          </cell>
          <cell r="D1293" t="str">
            <v>BALANCE SHEET</v>
          </cell>
          <cell r="E1293" t="str">
            <v xml:space="preserve"> </v>
          </cell>
          <cell r="F1293" t="str">
            <v xml:space="preserve"> </v>
          </cell>
          <cell r="G1293" t="str">
            <v>CURRENT LIABILITIES AND PROVISIONS</v>
          </cell>
          <cell r="H1293" t="str">
            <v>CURRENT LIABILITIES</v>
          </cell>
          <cell r="I1293" t="str">
            <v>OTHER LIABILITIES</v>
          </cell>
        </row>
        <row r="1294">
          <cell r="A1294" t="str">
            <v>L506002-000-048</v>
          </cell>
          <cell r="B1294" t="str">
            <v>Ifms(Security)- INDEPENDENT HOUSE</v>
          </cell>
          <cell r="C1294" t="str">
            <v>LIABILITIES</v>
          </cell>
          <cell r="D1294" t="str">
            <v>BALANCE SHEET</v>
          </cell>
          <cell r="E1294" t="str">
            <v xml:space="preserve"> </v>
          </cell>
          <cell r="F1294" t="str">
            <v xml:space="preserve"> </v>
          </cell>
          <cell r="G1294" t="str">
            <v>CURRENT LIABILITIES AND PROVISIONS</v>
          </cell>
          <cell r="H1294" t="str">
            <v>CURRENT LIABILITIES</v>
          </cell>
          <cell r="I1294" t="str">
            <v>OTHER LIABILITIES</v>
          </cell>
        </row>
        <row r="1295">
          <cell r="A1295" t="str">
            <v>L506002-000-058</v>
          </cell>
          <cell r="B1295" t="str">
            <v>Ifms(Security)- EXECLUSIVE FLOORS</v>
          </cell>
          <cell r="C1295" t="str">
            <v>LIABILITIES</v>
          </cell>
          <cell r="D1295" t="str">
            <v>BALANCE SHEET</v>
          </cell>
          <cell r="E1295" t="str">
            <v xml:space="preserve"> </v>
          </cell>
          <cell r="F1295" t="str">
            <v xml:space="preserve"> </v>
          </cell>
          <cell r="G1295" t="str">
            <v>CURRENT LIABILITIES AND PROVISIONS</v>
          </cell>
          <cell r="H1295" t="str">
            <v>CURRENT LIABILITIES</v>
          </cell>
          <cell r="I1295" t="str">
            <v>OTHER LIABILITIES</v>
          </cell>
        </row>
        <row r="1296">
          <cell r="A1296" t="str">
            <v>L506002-000-099</v>
          </cell>
          <cell r="B1296" t="str">
            <v>Ifms(Security)- INSTITUTIONAL SITES</v>
          </cell>
          <cell r="C1296" t="str">
            <v>LIABILITIES</v>
          </cell>
          <cell r="D1296" t="str">
            <v>BALANCE SHEET</v>
          </cell>
          <cell r="E1296" t="str">
            <v xml:space="preserve"> </v>
          </cell>
          <cell r="F1296" t="str">
            <v xml:space="preserve"> </v>
          </cell>
          <cell r="G1296" t="str">
            <v>CURRENT LIABILITIES AND PROVISIONS</v>
          </cell>
          <cell r="H1296" t="str">
            <v>CURRENT LIABILITIES</v>
          </cell>
          <cell r="I1296" t="str">
            <v>OTHER LIABILITIES</v>
          </cell>
        </row>
        <row r="1297">
          <cell r="A1297" t="str">
            <v>L506002-000-101</v>
          </cell>
          <cell r="B1297" t="str">
            <v>Ifms(Security)- LIG/EWS</v>
          </cell>
          <cell r="C1297" t="str">
            <v>LIABILITIES</v>
          </cell>
          <cell r="D1297" t="str">
            <v>BALANCE SHEET</v>
          </cell>
          <cell r="E1297" t="str">
            <v xml:space="preserve"> </v>
          </cell>
          <cell r="F1297" t="str">
            <v xml:space="preserve"> </v>
          </cell>
          <cell r="G1297" t="str">
            <v>CURRENT LIABILITIES AND PROVISIONS</v>
          </cell>
          <cell r="H1297" t="str">
            <v>CURRENT LIABILITIES</v>
          </cell>
          <cell r="I1297" t="str">
            <v>OTHER LIABILITIES</v>
          </cell>
        </row>
        <row r="1298">
          <cell r="A1298" t="str">
            <v>L506002-000-106</v>
          </cell>
          <cell r="B1298" t="str">
            <v>Ifms(Security)- MARUTI HOUSING SECURITY</v>
          </cell>
          <cell r="C1298" t="str">
            <v>LIABILITIES</v>
          </cell>
          <cell r="D1298" t="str">
            <v>BALANCE SHEET</v>
          </cell>
          <cell r="E1298" t="str">
            <v xml:space="preserve"> </v>
          </cell>
          <cell r="F1298" t="str">
            <v xml:space="preserve"> </v>
          </cell>
          <cell r="G1298" t="str">
            <v>CURRENT LIABILITIES AND PROVISIONS</v>
          </cell>
          <cell r="H1298" t="str">
            <v>CURRENT LIABILITIES</v>
          </cell>
          <cell r="I1298" t="str">
            <v>OTHER LIABILITIES</v>
          </cell>
        </row>
        <row r="1299">
          <cell r="A1299" t="str">
            <v>L506003-000-000</v>
          </cell>
          <cell r="B1299" t="str">
            <v>IBMS</v>
          </cell>
          <cell r="C1299" t="str">
            <v>LIABILITIES</v>
          </cell>
          <cell r="D1299" t="str">
            <v>BALANCE SHEET</v>
          </cell>
          <cell r="E1299" t="str">
            <v xml:space="preserve"> </v>
          </cell>
          <cell r="F1299" t="str">
            <v xml:space="preserve"> </v>
          </cell>
          <cell r="G1299" t="str">
            <v>CURRENT LIABILITIES AND PROVISIONS</v>
          </cell>
          <cell r="H1299" t="str">
            <v>CURRENT LIABILITIES</v>
          </cell>
          <cell r="I1299" t="str">
            <v>OTHER LIABILITIES</v>
          </cell>
        </row>
        <row r="1300">
          <cell r="A1300" t="str">
            <v>L506003-000-037</v>
          </cell>
          <cell r="B1300" t="str">
            <v>IBMS- CENTRE POINT</v>
          </cell>
          <cell r="C1300" t="str">
            <v>LIABILITIES</v>
          </cell>
          <cell r="D1300" t="str">
            <v>BALANCE SHEET</v>
          </cell>
          <cell r="E1300" t="str">
            <v xml:space="preserve"> </v>
          </cell>
          <cell r="F1300" t="str">
            <v xml:space="preserve"> </v>
          </cell>
          <cell r="G1300" t="str">
            <v>CURRENT LIABILITIES AND PROVISIONS</v>
          </cell>
          <cell r="H1300" t="str">
            <v>CURRENT LIABILITIES</v>
          </cell>
          <cell r="I1300" t="str">
            <v>OTHER LIABILITIES</v>
          </cell>
        </row>
        <row r="1301">
          <cell r="A1301" t="str">
            <v>L506003-000-050</v>
          </cell>
          <cell r="B1301" t="str">
            <v>IBMS- Carlton Estate</v>
          </cell>
          <cell r="C1301" t="str">
            <v>LIABILITIES</v>
          </cell>
          <cell r="D1301" t="str">
            <v>BALANCE SHEET</v>
          </cell>
          <cell r="E1301" t="str">
            <v xml:space="preserve"> </v>
          </cell>
          <cell r="F1301" t="str">
            <v xml:space="preserve"> </v>
          </cell>
          <cell r="G1301" t="str">
            <v>CURRENT LIABILITIES AND PROVISIONS</v>
          </cell>
          <cell r="H1301" t="str">
            <v>CURRENT LIABILITIES</v>
          </cell>
          <cell r="I1301" t="str">
            <v>OTHER LIABILITIES</v>
          </cell>
        </row>
        <row r="1302">
          <cell r="A1302" t="str">
            <v>L506003-000-055</v>
          </cell>
          <cell r="B1302" t="str">
            <v>IBMS- BELVEDERE TOWERS</v>
          </cell>
          <cell r="C1302" t="str">
            <v>LIABILITIES</v>
          </cell>
          <cell r="D1302" t="str">
            <v>BALANCE SHEET</v>
          </cell>
          <cell r="E1302" t="str">
            <v xml:space="preserve"> </v>
          </cell>
          <cell r="F1302" t="str">
            <v xml:space="preserve"> </v>
          </cell>
          <cell r="G1302" t="str">
            <v>CURRENT LIABILITIES AND PROVISIONS</v>
          </cell>
          <cell r="H1302" t="str">
            <v>CURRENT LIABILITIES</v>
          </cell>
          <cell r="I1302" t="str">
            <v>OTHER LIABILITIES</v>
          </cell>
        </row>
        <row r="1303">
          <cell r="A1303" t="str">
            <v>L506003-000-060</v>
          </cell>
          <cell r="B1303" t="str">
            <v>IBMS- TRINITY TOWERS</v>
          </cell>
          <cell r="C1303" t="str">
            <v>LIABILITIES</v>
          </cell>
          <cell r="D1303" t="str">
            <v>BALANCE SHEET</v>
          </cell>
          <cell r="E1303" t="str">
            <v xml:space="preserve"> </v>
          </cell>
          <cell r="F1303" t="str">
            <v xml:space="preserve"> </v>
          </cell>
          <cell r="G1303" t="str">
            <v>CURRENT LIABILITIES AND PROVISIONS</v>
          </cell>
          <cell r="H1303" t="str">
            <v>CURRENT LIABILITIES</v>
          </cell>
          <cell r="I1303" t="str">
            <v>OTHER LIABILITIES</v>
          </cell>
        </row>
        <row r="1304">
          <cell r="A1304" t="str">
            <v>L506004</v>
          </cell>
          <cell r="B1304" t="str">
            <v>Security Deposits</v>
          </cell>
          <cell r="C1304" t="str">
            <v>LIABILITIES</v>
          </cell>
          <cell r="D1304" t="str">
            <v>BALANCE SHEET</v>
          </cell>
          <cell r="E1304" t="str">
            <v xml:space="preserve"> </v>
          </cell>
          <cell r="F1304" t="str">
            <v xml:space="preserve"> </v>
          </cell>
          <cell r="G1304" t="str">
            <v>CURRENT LIABILITIES AND PROVISIONS</v>
          </cell>
          <cell r="H1304" t="str">
            <v>CURRENT LIABILITIES</v>
          </cell>
          <cell r="I1304" t="str">
            <v>OTHER LIABILITIES</v>
          </cell>
        </row>
        <row r="1305">
          <cell r="A1305" t="str">
            <v>L506005</v>
          </cell>
          <cell r="B1305" t="str">
            <v>Security Deposits (Rent)- Int. Bearing</v>
          </cell>
          <cell r="C1305" t="str">
            <v>LIABILITIES</v>
          </cell>
          <cell r="D1305" t="str">
            <v>BALANCE SHEET</v>
          </cell>
          <cell r="E1305" t="str">
            <v xml:space="preserve"> </v>
          </cell>
          <cell r="F1305" t="str">
            <v xml:space="preserve"> </v>
          </cell>
          <cell r="G1305" t="str">
            <v>CURRENT LIABILITIES AND PROVISIONS</v>
          </cell>
          <cell r="H1305" t="str">
            <v>CURRENT LIABILITIES</v>
          </cell>
          <cell r="I1305" t="str">
            <v>OTHER LIABILITIES</v>
          </cell>
        </row>
        <row r="1306">
          <cell r="A1306" t="str">
            <v>L506006</v>
          </cell>
          <cell r="B1306" t="str">
            <v>Security Deposits (Rent)- Interest Free</v>
          </cell>
          <cell r="C1306" t="str">
            <v>LIABILITIES</v>
          </cell>
          <cell r="D1306" t="str">
            <v>BALANCE SHEET</v>
          </cell>
          <cell r="E1306" t="str">
            <v xml:space="preserve"> </v>
          </cell>
          <cell r="F1306" t="str">
            <v xml:space="preserve"> </v>
          </cell>
          <cell r="G1306" t="str">
            <v>CURRENT LIABILITIES AND PROVISIONS</v>
          </cell>
          <cell r="H1306" t="str">
            <v>CURRENT LIABILITIES</v>
          </cell>
          <cell r="I1306" t="str">
            <v>OTHER LIABILITIES</v>
          </cell>
        </row>
        <row r="1307">
          <cell r="A1307" t="str">
            <v>L506007</v>
          </cell>
          <cell r="B1307" t="str">
            <v>Security Deposits (Cust)- Refundable</v>
          </cell>
          <cell r="C1307" t="str">
            <v>LIABILITIES</v>
          </cell>
          <cell r="D1307" t="str">
            <v>BALANCE SHEET</v>
          </cell>
          <cell r="E1307" t="str">
            <v>CUSTOMER DEPOSIT A/C</v>
          </cell>
          <cell r="F1307" t="str">
            <v xml:space="preserve"> </v>
          </cell>
          <cell r="G1307" t="str">
            <v>CURRENT LIABILITIES AND PROVISIONS</v>
          </cell>
          <cell r="H1307" t="str">
            <v>CURRENT LIABILITIES</v>
          </cell>
          <cell r="I1307" t="str">
            <v>OTHER LIABILITIES</v>
          </cell>
        </row>
        <row r="1308">
          <cell r="A1308" t="str">
            <v>L506008</v>
          </cell>
          <cell r="B1308" t="str">
            <v>Security Deposits (Cust)- Meter</v>
          </cell>
          <cell r="C1308" t="str">
            <v>LIABILITIES</v>
          </cell>
          <cell r="D1308" t="str">
            <v>BALANCE SHEET</v>
          </cell>
          <cell r="E1308" t="str">
            <v>CUSTOMER DEPOSIT A/C</v>
          </cell>
          <cell r="F1308" t="str">
            <v xml:space="preserve"> </v>
          </cell>
          <cell r="G1308" t="str">
            <v>CURRENT LIABILITIES AND PROVISIONS</v>
          </cell>
          <cell r="H1308" t="str">
            <v>CURRENT LIABILITIES</v>
          </cell>
          <cell r="I1308" t="str">
            <v>OTHER LIABILITIES</v>
          </cell>
        </row>
        <row r="1309">
          <cell r="A1309" t="str">
            <v>L506009</v>
          </cell>
          <cell r="B1309" t="str">
            <v>Security Deposits (Cust)- Security Depos</v>
          </cell>
          <cell r="C1309" t="str">
            <v>LIABILITIES</v>
          </cell>
          <cell r="D1309" t="str">
            <v>BALANCE SHEET</v>
          </cell>
          <cell r="E1309" t="str">
            <v>CUSTOMER DEPOSIT A/C</v>
          </cell>
          <cell r="F1309" t="str">
            <v xml:space="preserve"> </v>
          </cell>
          <cell r="G1309" t="str">
            <v>CURRENT LIABILITIES AND PROVISIONS</v>
          </cell>
          <cell r="H1309" t="str">
            <v>CURRENT LIABILITIES</v>
          </cell>
          <cell r="I1309" t="str">
            <v>OTHER LIABILITIES</v>
          </cell>
        </row>
        <row r="1310">
          <cell r="A1310" t="str">
            <v>L506010</v>
          </cell>
          <cell r="B1310" t="str">
            <v>Security Deposits (Cust)- Glof Membershp</v>
          </cell>
          <cell r="C1310" t="str">
            <v>LIABILITIES</v>
          </cell>
          <cell r="D1310" t="str">
            <v>BALANCE SHEET</v>
          </cell>
          <cell r="E1310" t="str">
            <v>CUSTOMER DEPOSIT A/C</v>
          </cell>
          <cell r="F1310" t="str">
            <v xml:space="preserve"> </v>
          </cell>
          <cell r="G1310" t="str">
            <v>CURRENT LIABILITIES AND PROVISIONS</v>
          </cell>
          <cell r="H1310" t="str">
            <v>CURRENT LIABILITIES</v>
          </cell>
          <cell r="I1310" t="str">
            <v>OTHER LIABILITIES</v>
          </cell>
        </row>
        <row r="1311">
          <cell r="A1311" t="str">
            <v>L506011</v>
          </cell>
          <cell r="B1311" t="str">
            <v>Security Deposits (Cust)- Water</v>
          </cell>
          <cell r="C1311" t="str">
            <v>LIABILITIES</v>
          </cell>
          <cell r="D1311" t="str">
            <v>BALANCE SHEET</v>
          </cell>
          <cell r="E1311" t="str">
            <v>CUSTOMER DEPOSIT A/C</v>
          </cell>
          <cell r="F1311" t="str">
            <v xml:space="preserve"> </v>
          </cell>
          <cell r="G1311" t="str">
            <v>CURRENT LIABILITIES AND PROVISIONS</v>
          </cell>
          <cell r="H1311" t="str">
            <v>CURRENT LIABILITIES</v>
          </cell>
          <cell r="I1311" t="str">
            <v>OTHER LIABILITIES</v>
          </cell>
        </row>
        <row r="1312">
          <cell r="A1312" t="str">
            <v>L506012</v>
          </cell>
          <cell r="B1312" t="str">
            <v>Security Deposits (Cust)- Security Sewer</v>
          </cell>
          <cell r="C1312" t="str">
            <v>LIABILITIES</v>
          </cell>
          <cell r="D1312" t="str">
            <v>BALANCE SHEET</v>
          </cell>
          <cell r="E1312" t="str">
            <v>CUSTOMER DEPOSIT A/C</v>
          </cell>
          <cell r="F1312" t="str">
            <v xml:space="preserve"> </v>
          </cell>
          <cell r="G1312" t="str">
            <v>CURRENT LIABILITIES AND PROVISIONS</v>
          </cell>
          <cell r="H1312" t="str">
            <v>CURRENT LIABILITIES</v>
          </cell>
          <cell r="I1312" t="str">
            <v>OTHER LIABILITIES</v>
          </cell>
        </row>
        <row r="1313">
          <cell r="A1313" t="str">
            <v>L506013</v>
          </cell>
          <cell r="B1313" t="str">
            <v>Security Deposits (Cust)- Acd Refundable</v>
          </cell>
          <cell r="C1313" t="str">
            <v>LIABILITIES</v>
          </cell>
          <cell r="D1313" t="str">
            <v>BALANCE SHEET</v>
          </cell>
          <cell r="E1313" t="str">
            <v>CUSTOMER DEPOSIT A/C</v>
          </cell>
          <cell r="F1313" t="str">
            <v xml:space="preserve"> </v>
          </cell>
          <cell r="G1313" t="str">
            <v>CURRENT LIABILITIES AND PROVISIONS</v>
          </cell>
          <cell r="H1313" t="str">
            <v>CURRENT LIABILITIES</v>
          </cell>
          <cell r="I1313" t="str">
            <v>OTHER LIABILITIES</v>
          </cell>
        </row>
        <row r="1314">
          <cell r="A1314" t="str">
            <v>L506014</v>
          </cell>
          <cell r="B1314" t="str">
            <v>Refundble lng trm sec dep (Golf Course)</v>
          </cell>
          <cell r="C1314" t="str">
            <v>LIABILITIES</v>
          </cell>
          <cell r="D1314" t="str">
            <v>BALANCE SHEET</v>
          </cell>
          <cell r="E1314" t="str">
            <v xml:space="preserve"> </v>
          </cell>
          <cell r="F1314" t="str">
            <v xml:space="preserve"> </v>
          </cell>
          <cell r="G1314" t="str">
            <v>CURRENT LIABILITIES AND PROVISIONS</v>
          </cell>
          <cell r="H1314" t="str">
            <v>CURRENT LIABILITIES</v>
          </cell>
          <cell r="I1314" t="str">
            <v>OTHER LIABILITIES</v>
          </cell>
        </row>
        <row r="1315">
          <cell r="A1315" t="str">
            <v>L506015</v>
          </cell>
          <cell r="B1315" t="str">
            <v>Security Deposits (Others)</v>
          </cell>
          <cell r="C1315" t="str">
            <v>LIABILITIES</v>
          </cell>
          <cell r="D1315" t="str">
            <v>BALANCE SHEET</v>
          </cell>
          <cell r="E1315" t="str">
            <v xml:space="preserve"> </v>
          </cell>
          <cell r="F1315" t="str">
            <v xml:space="preserve"> </v>
          </cell>
          <cell r="G1315" t="str">
            <v>CURRENT LIABILITIES AND PROVISIONS</v>
          </cell>
          <cell r="H1315" t="str">
            <v>CURRENT LIABILITIES</v>
          </cell>
          <cell r="I1315" t="str">
            <v>OTHER LIABILITIES</v>
          </cell>
        </row>
        <row r="1316">
          <cell r="A1316" t="str">
            <v>L506016</v>
          </cell>
          <cell r="B1316" t="str">
            <v>Security From Contractors</v>
          </cell>
          <cell r="C1316" t="str">
            <v>LIABILITIES</v>
          </cell>
          <cell r="D1316" t="str">
            <v>BALANCE SHEET</v>
          </cell>
          <cell r="E1316" t="str">
            <v xml:space="preserve"> </v>
          </cell>
          <cell r="F1316" t="str">
            <v xml:space="preserve"> </v>
          </cell>
          <cell r="G1316" t="str">
            <v>CURRENT LIABILITIES AND PROVISIONS</v>
          </cell>
          <cell r="H1316" t="str">
            <v>CURRENT LIABILITIES</v>
          </cell>
          <cell r="I1316" t="str">
            <v>OTHER LIABILITIES</v>
          </cell>
        </row>
        <row r="1317">
          <cell r="A1317" t="str">
            <v>L506017</v>
          </cell>
          <cell r="B1317" t="str">
            <v>Security - Nitrogen Gas Cylinder</v>
          </cell>
          <cell r="C1317" t="str">
            <v>LIABILITIES</v>
          </cell>
          <cell r="D1317" t="str">
            <v>BALANCE SHEET</v>
          </cell>
          <cell r="E1317" t="str">
            <v xml:space="preserve"> </v>
          </cell>
          <cell r="F1317" t="str">
            <v xml:space="preserve"> </v>
          </cell>
          <cell r="G1317" t="str">
            <v>CURRENT LIABILITIES AND PROVISIONS</v>
          </cell>
          <cell r="H1317" t="str">
            <v>CURRENT LIABILITIES</v>
          </cell>
          <cell r="I1317" t="str">
            <v>OTHER LIABILITIES</v>
          </cell>
        </row>
        <row r="1318">
          <cell r="A1318" t="str">
            <v>L506018</v>
          </cell>
          <cell r="B1318" t="str">
            <v>Security Deposit - A C D</v>
          </cell>
          <cell r="C1318" t="str">
            <v>LIABILITIES</v>
          </cell>
          <cell r="D1318" t="str">
            <v>BALANCE SHEET</v>
          </cell>
          <cell r="E1318" t="str">
            <v xml:space="preserve"> </v>
          </cell>
          <cell r="F1318" t="str">
            <v xml:space="preserve"> </v>
          </cell>
          <cell r="G1318" t="str">
            <v>CURRENT LIABILITIES AND PROVISIONS</v>
          </cell>
          <cell r="H1318" t="str">
            <v>CURRENT LIABILITIES</v>
          </cell>
          <cell r="I1318" t="str">
            <v>OTHER LIABILITIES</v>
          </cell>
        </row>
        <row r="1319">
          <cell r="A1319" t="str">
            <v>L506019-015</v>
          </cell>
          <cell r="B1319" t="str">
            <v>Security-Town House</v>
          </cell>
          <cell r="C1319" t="str">
            <v>LIABILITIES</v>
          </cell>
          <cell r="D1319" t="str">
            <v>BALANCE SHEET</v>
          </cell>
          <cell r="E1319" t="str">
            <v xml:space="preserve"> </v>
          </cell>
          <cell r="F1319" t="str">
            <v xml:space="preserve"> </v>
          </cell>
          <cell r="G1319" t="str">
            <v>CURRENT LIABILITIES AND PROVISIONS</v>
          </cell>
          <cell r="H1319" t="str">
            <v>CURRENT LIABILITIES</v>
          </cell>
          <cell r="I1319" t="str">
            <v>OTHER LIABILITIES</v>
          </cell>
        </row>
        <row r="1320">
          <cell r="A1320" t="str">
            <v>L506019-031</v>
          </cell>
          <cell r="B1320" t="str">
            <v>Security-Villa</v>
          </cell>
          <cell r="C1320" t="str">
            <v>LIABILITIES</v>
          </cell>
          <cell r="D1320" t="str">
            <v>BALANCE SHEET</v>
          </cell>
          <cell r="E1320" t="str">
            <v xml:space="preserve"> </v>
          </cell>
          <cell r="F1320" t="str">
            <v xml:space="preserve"> </v>
          </cell>
          <cell r="G1320" t="str">
            <v>CURRENT LIABILITIES AND PROVISIONS</v>
          </cell>
          <cell r="H1320" t="str">
            <v>CURRENT LIABILITIES</v>
          </cell>
          <cell r="I1320" t="str">
            <v>OTHER LIABILITIES</v>
          </cell>
        </row>
        <row r="1321">
          <cell r="A1321" t="str">
            <v>L506019-102</v>
          </cell>
          <cell r="B1321" t="str">
            <v>Security-QEC 1,2,3</v>
          </cell>
          <cell r="C1321" t="str">
            <v>LIABILITIES</v>
          </cell>
          <cell r="D1321" t="str">
            <v>BALANCE SHEET</v>
          </cell>
          <cell r="E1321" t="str">
            <v xml:space="preserve"> </v>
          </cell>
          <cell r="F1321" t="str">
            <v xml:space="preserve"> </v>
          </cell>
          <cell r="G1321" t="str">
            <v>CURRENT LIABILITIES AND PROVISIONS</v>
          </cell>
          <cell r="H1321" t="str">
            <v>CURRENT LIABILITIES</v>
          </cell>
          <cell r="I1321" t="str">
            <v>OTHER LIABILITIES</v>
          </cell>
        </row>
        <row r="1322">
          <cell r="A1322" t="str">
            <v>L506020</v>
          </cell>
          <cell r="B1322" t="str">
            <v>Security Deposits (DSA)</v>
          </cell>
          <cell r="C1322" t="str">
            <v>LIABILITIES</v>
          </cell>
          <cell r="D1322" t="str">
            <v>BALANCE SHEET</v>
          </cell>
          <cell r="E1322" t="str">
            <v>CUSTOMER DEPOSIT A/C</v>
          </cell>
          <cell r="F1322" t="str">
            <v xml:space="preserve"> </v>
          </cell>
          <cell r="G1322" t="str">
            <v>CURRENT LIABILITIES AND PROVISIONS</v>
          </cell>
          <cell r="H1322" t="str">
            <v>CURRENT LIABILITIES</v>
          </cell>
          <cell r="I1322" t="str">
            <v>OTHER LIABILITIES</v>
          </cell>
        </row>
        <row r="1323">
          <cell r="A1323" t="str">
            <v>L506101</v>
          </cell>
          <cell r="B1323" t="str">
            <v>Advance (deposits from members)</v>
          </cell>
          <cell r="C1323" t="str">
            <v>LIABILITIES</v>
          </cell>
          <cell r="D1323" t="str">
            <v>BALANCE SHEET</v>
          </cell>
          <cell r="E1323" t="str">
            <v xml:space="preserve"> </v>
          </cell>
          <cell r="F1323" t="str">
            <v xml:space="preserve"> </v>
          </cell>
          <cell r="G1323" t="str">
            <v>CURRENT LIABILITIES AND PROVISIONS</v>
          </cell>
          <cell r="H1323" t="str">
            <v>CURRENT LIABILITIES</v>
          </cell>
          <cell r="I1323" t="str">
            <v>OTHER LIABILITIES</v>
          </cell>
        </row>
        <row r="1324">
          <cell r="A1324" t="str">
            <v>L506102</v>
          </cell>
          <cell r="B1324" t="str">
            <v>Advance from Customers</v>
          </cell>
          <cell r="C1324" t="str">
            <v>LIABILITIES</v>
          </cell>
          <cell r="D1324" t="str">
            <v>BALANCE SHEET</v>
          </cell>
          <cell r="E1324" t="str">
            <v>CUSTOMER PREPAYMENT A/C</v>
          </cell>
          <cell r="F1324" t="str">
            <v xml:space="preserve"> </v>
          </cell>
          <cell r="G1324" t="str">
            <v>CURRENT LIABILITIES AND PROVISIONS</v>
          </cell>
          <cell r="H1324" t="str">
            <v>CURRENT LIABILITIES</v>
          </cell>
          <cell r="I1324" t="str">
            <v>OTHER LIABILITIES</v>
          </cell>
        </row>
        <row r="1325">
          <cell r="A1325" t="str">
            <v>L506103</v>
          </cell>
          <cell r="B1325" t="str">
            <v>Advance Maint Charges Received</v>
          </cell>
          <cell r="C1325" t="str">
            <v>LIABILITIES</v>
          </cell>
          <cell r="D1325" t="str">
            <v>BALANCE SHEET</v>
          </cell>
          <cell r="E1325" t="str">
            <v>CUSTOMER PREPAYMENT A/C</v>
          </cell>
          <cell r="F1325" t="str">
            <v xml:space="preserve"> </v>
          </cell>
          <cell r="G1325" t="str">
            <v>CURRENT LIABILITIES AND PROVISIONS</v>
          </cell>
          <cell r="H1325" t="str">
            <v>CURRENT LIABILITIES</v>
          </cell>
          <cell r="I1325" t="str">
            <v>OTHER LIABILITIES</v>
          </cell>
        </row>
        <row r="1326">
          <cell r="A1326" t="str">
            <v>L506104</v>
          </cell>
          <cell r="B1326" t="str">
            <v>Advance From Employees</v>
          </cell>
          <cell r="C1326" t="str">
            <v>LIABILITIES</v>
          </cell>
          <cell r="D1326" t="str">
            <v>BALANCE SHEET</v>
          </cell>
          <cell r="E1326" t="str">
            <v xml:space="preserve"> </v>
          </cell>
          <cell r="F1326" t="str">
            <v xml:space="preserve"> </v>
          </cell>
          <cell r="G1326" t="str">
            <v>CURRENT LIABILITIES AND PROVISIONS</v>
          </cell>
          <cell r="H1326" t="str">
            <v>CURRENT LIABILITIES</v>
          </cell>
          <cell r="I1326" t="str">
            <v>OTHER LIABILITIES</v>
          </cell>
        </row>
        <row r="1327">
          <cell r="A1327" t="str">
            <v>L506105</v>
          </cell>
          <cell r="B1327" t="str">
            <v>Fee Recd For Electric Connection</v>
          </cell>
          <cell r="C1327" t="str">
            <v>LIABILITIES</v>
          </cell>
          <cell r="D1327" t="str">
            <v>BALANCE SHEET</v>
          </cell>
          <cell r="E1327" t="str">
            <v xml:space="preserve"> </v>
          </cell>
          <cell r="F1327" t="str">
            <v xml:space="preserve"> </v>
          </cell>
          <cell r="G1327" t="str">
            <v>CURRENT LIABILITIES AND PROVISIONS</v>
          </cell>
          <cell r="H1327" t="str">
            <v>CURRENT LIABILITIES</v>
          </cell>
          <cell r="I1327" t="str">
            <v>OTHER LIABILITIES</v>
          </cell>
        </row>
        <row r="1328">
          <cell r="A1328" t="str">
            <v>L506106</v>
          </cell>
          <cell r="B1328" t="str">
            <v>Int Payable on Customer's Deposits</v>
          </cell>
          <cell r="C1328" t="str">
            <v>LIABILITIES</v>
          </cell>
          <cell r="D1328" t="str">
            <v>BALANCE SHEET</v>
          </cell>
          <cell r="E1328" t="str">
            <v xml:space="preserve"> </v>
          </cell>
          <cell r="F1328" t="str">
            <v xml:space="preserve"> </v>
          </cell>
          <cell r="G1328" t="str">
            <v>CURRENT LIABILITIES AND PROVISIONS</v>
          </cell>
          <cell r="H1328" t="str">
            <v>CURRENT LIABILITIES</v>
          </cell>
          <cell r="I1328" t="str">
            <v>OTHER LIABILITIES</v>
          </cell>
        </row>
        <row r="1329">
          <cell r="A1329" t="str">
            <v>L506107</v>
          </cell>
          <cell r="B1329" t="str">
            <v>Advance Rent Received (Customers)</v>
          </cell>
          <cell r="C1329" t="str">
            <v>LIABILITIES</v>
          </cell>
          <cell r="D1329" t="str">
            <v>BALANCE SHEET</v>
          </cell>
          <cell r="E1329" t="str">
            <v>CUSTOMER PREPAYMENT A/C</v>
          </cell>
          <cell r="F1329" t="str">
            <v xml:space="preserve"> </v>
          </cell>
          <cell r="G1329" t="str">
            <v>CURRENT LIABILITIES AND PROVISIONS</v>
          </cell>
          <cell r="H1329" t="str">
            <v>CURRENT LIABILITIES</v>
          </cell>
          <cell r="I1329" t="str">
            <v>OTHER LIABILITIES</v>
          </cell>
        </row>
        <row r="1330">
          <cell r="A1330" t="str">
            <v>L506199</v>
          </cell>
          <cell r="B1330" t="str">
            <v>IB-CUSTOMERS</v>
          </cell>
          <cell r="C1330" t="str">
            <v>LIABILITIES</v>
          </cell>
          <cell r="D1330" t="str">
            <v>BALANCE SHEET</v>
          </cell>
          <cell r="E1330" t="str">
            <v xml:space="preserve"> </v>
          </cell>
          <cell r="F1330" t="str">
            <v xml:space="preserve"> </v>
          </cell>
          <cell r="G1330" t="str">
            <v>CURRENT LIABILITIES AND PROVISIONS</v>
          </cell>
          <cell r="H1330" t="str">
            <v>CURRENT LIABILITIES</v>
          </cell>
          <cell r="I1330" t="str">
            <v>OTHER LIABILITIES</v>
          </cell>
        </row>
        <row r="1331">
          <cell r="A1331" t="str">
            <v>L506201</v>
          </cell>
          <cell r="B1331" t="str">
            <v>Interest Payable (Oth)</v>
          </cell>
          <cell r="C1331" t="str">
            <v>LIABILITIES</v>
          </cell>
          <cell r="D1331" t="str">
            <v>BALANCE SHEET</v>
          </cell>
          <cell r="E1331" t="str">
            <v xml:space="preserve"> </v>
          </cell>
          <cell r="F1331" t="str">
            <v xml:space="preserve"> </v>
          </cell>
          <cell r="G1331" t="str">
            <v>CURRENT LIABILITIES AND PROVISIONS</v>
          </cell>
          <cell r="H1331" t="str">
            <v>CURRENT LIABILITIES</v>
          </cell>
          <cell r="I1331" t="str">
            <v>OTHER LIABILITIES</v>
          </cell>
        </row>
        <row r="1332">
          <cell r="A1332" t="str">
            <v>L506202</v>
          </cell>
          <cell r="B1332" t="str">
            <v>Amount Payable (Group Companies)</v>
          </cell>
          <cell r="C1332" t="str">
            <v>LIABILITIES</v>
          </cell>
          <cell r="D1332" t="str">
            <v>BALANCE SHEET</v>
          </cell>
          <cell r="E1332" t="str">
            <v xml:space="preserve"> </v>
          </cell>
          <cell r="F1332" t="str">
            <v xml:space="preserve"> </v>
          </cell>
          <cell r="G1332" t="str">
            <v>CURRENT LIABILITIES AND PROVISIONS</v>
          </cell>
          <cell r="H1332" t="str">
            <v>CURRENT LIABILITIES</v>
          </cell>
          <cell r="I1332" t="str">
            <v>OTHER LIABILITIES</v>
          </cell>
        </row>
        <row r="1333">
          <cell r="A1333" t="str">
            <v>L506203</v>
          </cell>
          <cell r="B1333" t="str">
            <v>Amount Payable (Firms)</v>
          </cell>
          <cell r="C1333" t="str">
            <v>LIABILITIES</v>
          </cell>
          <cell r="D1333" t="str">
            <v>BALANCE SHEET</v>
          </cell>
          <cell r="E1333" t="str">
            <v xml:space="preserve"> </v>
          </cell>
          <cell r="F1333" t="str">
            <v xml:space="preserve"> </v>
          </cell>
          <cell r="G1333" t="str">
            <v>CURRENT LIABILITIES AND PROVISIONS</v>
          </cell>
          <cell r="H1333" t="str">
            <v>CURRENT LIABILITIES</v>
          </cell>
          <cell r="I1333" t="str">
            <v>OTHER LIABILITIES</v>
          </cell>
        </row>
        <row r="1334">
          <cell r="A1334" t="str">
            <v>L506204</v>
          </cell>
          <cell r="B1334" t="str">
            <v>Amount Payable (JVs)</v>
          </cell>
          <cell r="C1334" t="str">
            <v>LIABILITIES</v>
          </cell>
          <cell r="D1334" t="str">
            <v>BALANCE SHEET</v>
          </cell>
          <cell r="E1334" t="str">
            <v xml:space="preserve"> </v>
          </cell>
          <cell r="F1334" t="str">
            <v xml:space="preserve"> </v>
          </cell>
          <cell r="G1334" t="str">
            <v>CURRENT LIABILITIES AND PROVISIONS</v>
          </cell>
          <cell r="H1334" t="str">
            <v>CURRENT LIABILITIES</v>
          </cell>
          <cell r="I1334" t="str">
            <v>OTHER LIABILITIES</v>
          </cell>
        </row>
        <row r="1335">
          <cell r="A1335" t="str">
            <v>L506205</v>
          </cell>
          <cell r="B1335" t="str">
            <v>Sundry Creditors (Emp)- Unpaid Salaries</v>
          </cell>
          <cell r="C1335" t="str">
            <v>LIABILITIES</v>
          </cell>
          <cell r="D1335" t="str">
            <v>BALANCE SHEET</v>
          </cell>
          <cell r="E1335" t="str">
            <v xml:space="preserve"> </v>
          </cell>
          <cell r="F1335" t="str">
            <v xml:space="preserve"> </v>
          </cell>
          <cell r="G1335" t="str">
            <v>CURRENT LIABILITIES AND PROVISIONS</v>
          </cell>
          <cell r="H1335" t="str">
            <v>CURRENT LIABILITIES</v>
          </cell>
          <cell r="I1335" t="str">
            <v>OTHER LIABILITIES</v>
          </cell>
        </row>
        <row r="1336">
          <cell r="A1336" t="str">
            <v>L506206</v>
          </cell>
          <cell r="B1336" t="str">
            <v>Sundry Creditors (Emp)- Unpaid Bonus</v>
          </cell>
          <cell r="C1336" t="str">
            <v>LIABILITIES</v>
          </cell>
          <cell r="D1336" t="str">
            <v>BALANCE SHEET</v>
          </cell>
          <cell r="E1336" t="str">
            <v xml:space="preserve"> </v>
          </cell>
          <cell r="F1336" t="str">
            <v xml:space="preserve"> </v>
          </cell>
          <cell r="G1336" t="str">
            <v>CURRENT LIABILITIES AND PROVISIONS</v>
          </cell>
          <cell r="H1336" t="str">
            <v>CURRENT LIABILITIES</v>
          </cell>
          <cell r="I1336" t="str">
            <v>OTHER LIABILITIES</v>
          </cell>
        </row>
        <row r="1337">
          <cell r="A1337" t="str">
            <v>L506207</v>
          </cell>
          <cell r="B1337" t="str">
            <v>Sundry Creditors (Directors)</v>
          </cell>
          <cell r="C1337" t="str">
            <v>LIABILITIES</v>
          </cell>
          <cell r="D1337" t="str">
            <v>BALANCE SHEET</v>
          </cell>
          <cell r="E1337" t="str">
            <v xml:space="preserve"> </v>
          </cell>
          <cell r="F1337" t="str">
            <v xml:space="preserve"> </v>
          </cell>
          <cell r="G1337" t="str">
            <v>CURRENT LIABILITIES AND PROVISIONS</v>
          </cell>
          <cell r="H1337" t="str">
            <v>CURRENT LIABILITIES</v>
          </cell>
          <cell r="I1337" t="str">
            <v>OTHER LIABILITIES</v>
          </cell>
        </row>
        <row r="1338">
          <cell r="A1338" t="str">
            <v>L506208-010</v>
          </cell>
          <cell r="B1338" t="str">
            <v>Amt Payable (Gr Co)-DLF LTD CNSTR DIV</v>
          </cell>
          <cell r="C1338" t="str">
            <v>LIABILITIES</v>
          </cell>
          <cell r="D1338" t="str">
            <v>BALANCE SHEET</v>
          </cell>
          <cell r="E1338" t="str">
            <v xml:space="preserve"> </v>
          </cell>
          <cell r="F1338" t="str">
            <v xml:space="preserve"> </v>
          </cell>
          <cell r="G1338" t="str">
            <v>CURRENT LIABILITIES AND PROVISIONS</v>
          </cell>
          <cell r="H1338" t="str">
            <v>CURRENT LIABILITIES</v>
          </cell>
          <cell r="I1338" t="str">
            <v>OTHER LIABILITIES</v>
          </cell>
        </row>
        <row r="1339">
          <cell r="A1339" t="str">
            <v>L506208-020</v>
          </cell>
          <cell r="B1339" t="str">
            <v>Amt Payable (Gr Co)-DEDL</v>
          </cell>
          <cell r="C1339" t="str">
            <v>LIABILITIES</v>
          </cell>
          <cell r="D1339" t="str">
            <v>BALANCE SHEET</v>
          </cell>
          <cell r="E1339" t="str">
            <v xml:space="preserve"> </v>
          </cell>
          <cell r="F1339" t="str">
            <v xml:space="preserve"> </v>
          </cell>
          <cell r="G1339" t="str">
            <v>CURRENT LIABILITIES AND PROVISIONS</v>
          </cell>
          <cell r="H1339" t="str">
            <v>CURRENT LIABILITIES</v>
          </cell>
          <cell r="I1339" t="str">
            <v>OTHER LIABILITIES</v>
          </cell>
        </row>
        <row r="1340">
          <cell r="A1340" t="str">
            <v>L506208-025</v>
          </cell>
          <cell r="B1340" t="str">
            <v>Amt Payable (Gr Co)-DSL</v>
          </cell>
          <cell r="C1340" t="str">
            <v>LIABILITIES</v>
          </cell>
          <cell r="D1340" t="str">
            <v>BALANCE SHEET</v>
          </cell>
          <cell r="E1340" t="str">
            <v xml:space="preserve"> </v>
          </cell>
          <cell r="F1340" t="str">
            <v xml:space="preserve"> </v>
          </cell>
          <cell r="G1340" t="str">
            <v>CURRENT LIABILITIES AND PROVISIONS</v>
          </cell>
          <cell r="H1340" t="str">
            <v>CURRENT LIABILITIES</v>
          </cell>
          <cell r="I1340" t="str">
            <v>OTHER LIABILITIES</v>
          </cell>
        </row>
        <row r="1341">
          <cell r="A1341" t="str">
            <v>L506208-055</v>
          </cell>
          <cell r="B1341" t="str">
            <v>Amt Payable (Gr Co)-DLF RECR. FOUNDATION</v>
          </cell>
          <cell r="C1341" t="str">
            <v>LIABILITIES</v>
          </cell>
          <cell r="D1341" t="str">
            <v>BALANCE SHEET</v>
          </cell>
          <cell r="E1341" t="str">
            <v xml:space="preserve"> </v>
          </cell>
          <cell r="F1341" t="str">
            <v xml:space="preserve"> </v>
          </cell>
          <cell r="G1341" t="str">
            <v>CURRENT LIABILITIES AND PROVISIONS</v>
          </cell>
          <cell r="H1341" t="str">
            <v>CURRENT LIABILITIES</v>
          </cell>
          <cell r="I1341" t="str">
            <v>OTHER LIABILITIES</v>
          </cell>
        </row>
        <row r="1342">
          <cell r="A1342" t="str">
            <v>L506208-101</v>
          </cell>
          <cell r="B1342" t="str">
            <v>Amt Payable (Gr Co)-DLF LTD</v>
          </cell>
          <cell r="C1342" t="str">
            <v>LIABILITIES</v>
          </cell>
          <cell r="D1342" t="str">
            <v>BALANCE SHEET</v>
          </cell>
          <cell r="E1342" t="str">
            <v xml:space="preserve"> </v>
          </cell>
          <cell r="F1342" t="str">
            <v xml:space="preserve"> </v>
          </cell>
          <cell r="G1342" t="str">
            <v>CURRENT LIABILITIES AND PROVISIONS</v>
          </cell>
          <cell r="H1342" t="str">
            <v>CURRENT LIABILITIES</v>
          </cell>
          <cell r="I1342" t="str">
            <v>OTHER LIABILITIES</v>
          </cell>
        </row>
        <row r="1343">
          <cell r="A1343" t="str">
            <v>L506208-550</v>
          </cell>
          <cell r="B1343" t="str">
            <v>Amt Payable (Gr Co)-Delanco Real Est P L</v>
          </cell>
          <cell r="C1343" t="str">
            <v>ASSET</v>
          </cell>
          <cell r="D1343" t="str">
            <v>BALANCE SHEET</v>
          </cell>
          <cell r="E1343" t="str">
            <v xml:space="preserve"> </v>
          </cell>
          <cell r="F1343" t="str">
            <v xml:space="preserve"> </v>
          </cell>
          <cell r="G1343" t="str">
            <v>CURRENT LIABILITIES AND PROVISIONS</v>
          </cell>
          <cell r="H1343" t="str">
            <v>CURRENT LIABILITIES</v>
          </cell>
          <cell r="I1343" t="str">
            <v>OTHER LIABILITIES</v>
          </cell>
        </row>
        <row r="1344">
          <cell r="A1344" t="str">
            <v>L506209</v>
          </cell>
          <cell r="B1344" t="str">
            <v>Amt Payable-Late Cnstr Chrgs</v>
          </cell>
          <cell r="C1344" t="str">
            <v>LIABILITIES</v>
          </cell>
          <cell r="D1344" t="str">
            <v>BALANCE SHEET</v>
          </cell>
          <cell r="E1344" t="str">
            <v xml:space="preserve"> </v>
          </cell>
          <cell r="F1344" t="str">
            <v xml:space="preserve"> </v>
          </cell>
          <cell r="G1344" t="str">
            <v>CURRENT LIABILITIES AND PROVISIONS</v>
          </cell>
          <cell r="H1344" t="str">
            <v>CURRENT LIABILITIES</v>
          </cell>
          <cell r="I1344" t="str">
            <v>OTHER LIABILITIES</v>
          </cell>
        </row>
        <row r="1345">
          <cell r="A1345" t="str">
            <v>L506210-245</v>
          </cell>
          <cell r="B1345" t="str">
            <v>Due to Partnership Firm-DLF Comm Pjts</v>
          </cell>
          <cell r="C1345" t="str">
            <v>LIABILITIES</v>
          </cell>
          <cell r="D1345" t="str">
            <v>BALANCE SHEET</v>
          </cell>
          <cell r="E1345" t="str">
            <v xml:space="preserve"> </v>
          </cell>
          <cell r="F1345" t="str">
            <v xml:space="preserve"> </v>
          </cell>
          <cell r="G1345" t="str">
            <v>CURRENT LIABILITIES AND PROVISIONS</v>
          </cell>
          <cell r="H1345" t="str">
            <v>CURRENT LIABILITIES</v>
          </cell>
          <cell r="I1345" t="str">
            <v>OTHER LIABILITIES</v>
          </cell>
        </row>
        <row r="1346">
          <cell r="A1346" t="str">
            <v>L506210-267</v>
          </cell>
          <cell r="B1346" t="str">
            <v>Due to Partnership Firm-DLF Resi Prtnr</v>
          </cell>
          <cell r="C1346" t="str">
            <v>LIABILITIES</v>
          </cell>
          <cell r="D1346" t="str">
            <v>BALANCE SHEET</v>
          </cell>
          <cell r="E1346" t="str">
            <v xml:space="preserve"> </v>
          </cell>
          <cell r="F1346" t="str">
            <v xml:space="preserve"> </v>
          </cell>
          <cell r="G1346" t="str">
            <v>CURRENT LIABILITIES AND PROVISIONS</v>
          </cell>
          <cell r="H1346" t="str">
            <v>CURRENT LIABILITIES</v>
          </cell>
          <cell r="I1346" t="str">
            <v>OTHER LIABILITIES</v>
          </cell>
        </row>
        <row r="1347">
          <cell r="A1347" t="str">
            <v>L506210-278</v>
          </cell>
          <cell r="B1347" t="str">
            <v>Due to Partnership Firm-DLF Home Dev</v>
          </cell>
          <cell r="C1347" t="str">
            <v>LIABILITIES</v>
          </cell>
          <cell r="D1347" t="str">
            <v>BALANCE SHEET</v>
          </cell>
          <cell r="E1347" t="str">
            <v xml:space="preserve"> </v>
          </cell>
          <cell r="F1347" t="str">
            <v xml:space="preserve"> </v>
          </cell>
          <cell r="G1347" t="str">
            <v>CURRENT LIABILITIES AND PROVISIONS</v>
          </cell>
          <cell r="H1347" t="str">
            <v>CURRENT LIABILITIES</v>
          </cell>
          <cell r="I1347" t="str">
            <v>OTHER LIABILITIES</v>
          </cell>
        </row>
        <row r="1348">
          <cell r="A1348" t="str">
            <v>L506210-536</v>
          </cell>
          <cell r="B1348" t="str">
            <v>Due to Partnership Firm-Heimo</v>
          </cell>
          <cell r="C1348" t="str">
            <v>LIABILITIES</v>
          </cell>
          <cell r="D1348" t="str">
            <v>BALANCE SHEET</v>
          </cell>
          <cell r="E1348" t="str">
            <v xml:space="preserve"> </v>
          </cell>
          <cell r="F1348" t="str">
            <v xml:space="preserve"> </v>
          </cell>
          <cell r="G1348" t="str">
            <v>CURRENT LIABILITIES AND PROVISIONS</v>
          </cell>
          <cell r="H1348" t="str">
            <v>CURRENT LIABILITIES</v>
          </cell>
          <cell r="I1348" t="str">
            <v>OTHER LIABILITIES</v>
          </cell>
        </row>
        <row r="1349">
          <cell r="A1349" t="str">
            <v>L506210-537</v>
          </cell>
          <cell r="B1349" t="str">
            <v>Due to Partnership Firm-Khem</v>
          </cell>
          <cell r="C1349" t="str">
            <v>LIABILITIES</v>
          </cell>
          <cell r="D1349" t="str">
            <v>BALANCE SHEET</v>
          </cell>
          <cell r="E1349" t="str">
            <v xml:space="preserve"> </v>
          </cell>
          <cell r="F1349" t="str">
            <v xml:space="preserve"> </v>
          </cell>
          <cell r="G1349" t="str">
            <v>CURRENT LIABILITIES AND PROVISIONS</v>
          </cell>
          <cell r="H1349" t="str">
            <v>CURRENT LIABILITIES</v>
          </cell>
          <cell r="I1349" t="str">
            <v>OTHER LIABILITIES</v>
          </cell>
        </row>
        <row r="1350">
          <cell r="A1350" t="str">
            <v>L506211</v>
          </cell>
          <cell r="B1350" t="str">
            <v>Interest Payable on Debentures</v>
          </cell>
          <cell r="C1350" t="str">
            <v>LIABILITIES</v>
          </cell>
          <cell r="D1350" t="str">
            <v>BALANCE SHEET</v>
          </cell>
          <cell r="E1350" t="str">
            <v xml:space="preserve"> </v>
          </cell>
          <cell r="F1350" t="str">
            <v xml:space="preserve"> </v>
          </cell>
          <cell r="G1350" t="str">
            <v>CURRENT LIABILITIES AND PROVISIONS</v>
          </cell>
          <cell r="H1350" t="str">
            <v>CURRENT LIABILITIES</v>
          </cell>
          <cell r="I1350" t="str">
            <v>OTHER LIABILITIES</v>
          </cell>
        </row>
        <row r="1351">
          <cell r="A1351" t="str">
            <v>L506212</v>
          </cell>
          <cell r="B1351" t="str">
            <v>Amount Payable (Third Party)</v>
          </cell>
          <cell r="C1351" t="str">
            <v>LIABILITIES</v>
          </cell>
          <cell r="D1351" t="str">
            <v>BALANCE SHEET</v>
          </cell>
          <cell r="E1351" t="str">
            <v xml:space="preserve"> </v>
          </cell>
          <cell r="F1351" t="str">
            <v xml:space="preserve"> </v>
          </cell>
          <cell r="G1351" t="str">
            <v>CURRENT LIABILITIES AND PROVISIONS</v>
          </cell>
          <cell r="H1351" t="str">
            <v>CURRENT LIABILITIES</v>
          </cell>
          <cell r="I1351" t="str">
            <v>OTHER LIABILITIES</v>
          </cell>
        </row>
        <row r="1352">
          <cell r="A1352" t="str">
            <v>L506213</v>
          </cell>
          <cell r="B1352" t="str">
            <v>Amount Payable to HUDA</v>
          </cell>
          <cell r="C1352" t="str">
            <v>LIABILITIES</v>
          </cell>
          <cell r="D1352" t="str">
            <v>BALANCE SHEET</v>
          </cell>
          <cell r="E1352" t="str">
            <v xml:space="preserve"> </v>
          </cell>
          <cell r="F1352" t="str">
            <v xml:space="preserve"> </v>
          </cell>
          <cell r="G1352" t="str">
            <v>CURRENT LIABILITIES AND PROVISIONS</v>
          </cell>
          <cell r="H1352" t="str">
            <v>CURRENT LIABILITIES</v>
          </cell>
          <cell r="I1352" t="str">
            <v>OTHER LIABILITIES</v>
          </cell>
        </row>
        <row r="1353">
          <cell r="A1353" t="str">
            <v>L506301</v>
          </cell>
          <cell r="B1353" t="str">
            <v>TDS- Salary</v>
          </cell>
          <cell r="C1353" t="str">
            <v>LIABILITIES</v>
          </cell>
          <cell r="D1353" t="str">
            <v>BALANCE SHEET</v>
          </cell>
          <cell r="E1353" t="str">
            <v xml:space="preserve"> </v>
          </cell>
          <cell r="F1353" t="str">
            <v xml:space="preserve"> </v>
          </cell>
          <cell r="G1353" t="str">
            <v>CURRENT LIABILITIES AND PROVISIONS</v>
          </cell>
          <cell r="H1353" t="str">
            <v>CURRENT LIABILITIES</v>
          </cell>
          <cell r="I1353" t="str">
            <v>OTHER LIABILITIES</v>
          </cell>
        </row>
        <row r="1354">
          <cell r="A1354" t="str">
            <v>L506302</v>
          </cell>
          <cell r="B1354" t="str">
            <v>TDS- Contractor</v>
          </cell>
          <cell r="C1354" t="str">
            <v>LIABILITIES</v>
          </cell>
          <cell r="D1354" t="str">
            <v>BALANCE SHEET</v>
          </cell>
          <cell r="E1354" t="str">
            <v>TDSPAYABLE</v>
          </cell>
          <cell r="F1354" t="str">
            <v xml:space="preserve"> </v>
          </cell>
          <cell r="G1354" t="str">
            <v>CURRENT LIABILITIES AND PROVISIONS</v>
          </cell>
          <cell r="H1354" t="str">
            <v>CURRENT LIABILITIES</v>
          </cell>
          <cell r="I1354" t="str">
            <v>OTHER LIABILITIES</v>
          </cell>
        </row>
        <row r="1355">
          <cell r="A1355" t="str">
            <v>L506303</v>
          </cell>
          <cell r="B1355" t="str">
            <v>TDS- Retainer</v>
          </cell>
          <cell r="C1355" t="str">
            <v>LIABILITIES</v>
          </cell>
          <cell r="D1355" t="str">
            <v>BALANCE SHEET</v>
          </cell>
          <cell r="E1355" t="str">
            <v>TDSPAYABLE</v>
          </cell>
          <cell r="F1355" t="str">
            <v xml:space="preserve"> </v>
          </cell>
          <cell r="G1355" t="str">
            <v>CURRENT LIABILITIES AND PROVISIONS</v>
          </cell>
          <cell r="H1355" t="str">
            <v>CURRENT LIABILITIES</v>
          </cell>
          <cell r="I1355" t="str">
            <v>OTHER LIABILITIES</v>
          </cell>
        </row>
        <row r="1356">
          <cell r="A1356" t="str">
            <v>L506304</v>
          </cell>
          <cell r="B1356" t="str">
            <v>TDS- Broker</v>
          </cell>
          <cell r="C1356" t="str">
            <v>LIABILITIES</v>
          </cell>
          <cell r="D1356" t="str">
            <v>BALANCE SHEET</v>
          </cell>
          <cell r="E1356" t="str">
            <v>TDSPAYABLE</v>
          </cell>
          <cell r="F1356" t="str">
            <v xml:space="preserve"> </v>
          </cell>
          <cell r="G1356" t="str">
            <v>CURRENT LIABILITIES AND PROVISIONS</v>
          </cell>
          <cell r="H1356" t="str">
            <v>CURRENT LIABILITIES</v>
          </cell>
          <cell r="I1356" t="str">
            <v>OTHER LIABILITIES</v>
          </cell>
        </row>
        <row r="1357">
          <cell r="A1357" t="str">
            <v>L506305</v>
          </cell>
          <cell r="B1357" t="str">
            <v>TDS- Rent</v>
          </cell>
          <cell r="C1357" t="str">
            <v>LIABILITIES</v>
          </cell>
          <cell r="D1357" t="str">
            <v>BALANCE SHEET</v>
          </cell>
          <cell r="E1357" t="str">
            <v>TDSPAYABLE</v>
          </cell>
          <cell r="F1357" t="str">
            <v xml:space="preserve"> </v>
          </cell>
          <cell r="G1357" t="str">
            <v>CURRENT LIABILITIES AND PROVISIONS</v>
          </cell>
          <cell r="H1357" t="str">
            <v>CURRENT LIABILITIES</v>
          </cell>
          <cell r="I1357" t="str">
            <v>OTHER LIABILITIES</v>
          </cell>
        </row>
        <row r="1358">
          <cell r="A1358" t="str">
            <v>L506306</v>
          </cell>
          <cell r="B1358" t="str">
            <v>TDS- Interest</v>
          </cell>
          <cell r="C1358" t="str">
            <v>LIABILITIES</v>
          </cell>
          <cell r="D1358" t="str">
            <v>BALANCE SHEET</v>
          </cell>
          <cell r="E1358" t="str">
            <v>TDSPAYABLE</v>
          </cell>
          <cell r="F1358" t="str">
            <v xml:space="preserve"> </v>
          </cell>
          <cell r="G1358" t="str">
            <v>CURRENT LIABILITIES AND PROVISIONS</v>
          </cell>
          <cell r="H1358" t="str">
            <v>CURRENT LIABILITIES</v>
          </cell>
          <cell r="I1358" t="str">
            <v>OTHER LIABILITIES</v>
          </cell>
        </row>
        <row r="1359">
          <cell r="A1359" t="str">
            <v>L506307</v>
          </cell>
          <cell r="B1359" t="str">
            <v>TDS- Others</v>
          </cell>
          <cell r="C1359" t="str">
            <v>LIABILITIES</v>
          </cell>
          <cell r="D1359" t="str">
            <v>BALANCE SHEET</v>
          </cell>
          <cell r="E1359" t="str">
            <v>TDSPAYABLE</v>
          </cell>
          <cell r="F1359" t="str">
            <v xml:space="preserve"> </v>
          </cell>
          <cell r="G1359" t="str">
            <v>CURRENT LIABILITIES AND PROVISIONS</v>
          </cell>
          <cell r="H1359" t="str">
            <v>CURRENT LIABILITIES</v>
          </cell>
          <cell r="I1359" t="str">
            <v>OTHER LIABILITIES</v>
          </cell>
        </row>
        <row r="1360">
          <cell r="A1360" t="str">
            <v>L506308</v>
          </cell>
          <cell r="B1360" t="str">
            <v>TDS-PROFESSIONAL</v>
          </cell>
          <cell r="C1360" t="str">
            <v>LIABILITIES</v>
          </cell>
          <cell r="D1360" t="str">
            <v>BALANCE SHEET</v>
          </cell>
          <cell r="E1360" t="str">
            <v>TDSPAYABLE</v>
          </cell>
          <cell r="F1360" t="str">
            <v xml:space="preserve"> </v>
          </cell>
          <cell r="G1360" t="str">
            <v>CURRENT LIABILITIES AND PROVISIONS</v>
          </cell>
          <cell r="H1360" t="str">
            <v>CURRENT LIABILITIES</v>
          </cell>
          <cell r="I1360" t="str">
            <v>OTHER LIABILITIES</v>
          </cell>
        </row>
        <row r="1361">
          <cell r="A1361" t="str">
            <v>L506309</v>
          </cell>
          <cell r="B1361" t="str">
            <v>Surchage- TDS Salary</v>
          </cell>
          <cell r="C1361" t="str">
            <v>LIABILITIES</v>
          </cell>
          <cell r="D1361" t="str">
            <v>BALANCE SHEET</v>
          </cell>
          <cell r="E1361" t="str">
            <v xml:space="preserve"> </v>
          </cell>
          <cell r="F1361" t="str">
            <v xml:space="preserve"> </v>
          </cell>
          <cell r="G1361" t="str">
            <v>CURRENT LIABILITIES AND PROVISIONS</v>
          </cell>
          <cell r="H1361" t="str">
            <v>CURRENT LIABILITIES</v>
          </cell>
          <cell r="I1361" t="str">
            <v>OTHER LIABILITIES</v>
          </cell>
        </row>
        <row r="1362">
          <cell r="A1362" t="str">
            <v>L506310</v>
          </cell>
          <cell r="B1362" t="str">
            <v>Surchage- TDS Others</v>
          </cell>
          <cell r="C1362" t="str">
            <v>LIABILITIES</v>
          </cell>
          <cell r="D1362" t="str">
            <v>BALANCE SHEET</v>
          </cell>
          <cell r="E1362" t="str">
            <v>TDSPAYABLE</v>
          </cell>
          <cell r="F1362" t="str">
            <v xml:space="preserve"> </v>
          </cell>
          <cell r="G1362" t="str">
            <v>CURRENT LIABILITIES AND PROVISIONS</v>
          </cell>
          <cell r="H1362" t="str">
            <v>CURRENT LIABILITIES</v>
          </cell>
          <cell r="I1362" t="str">
            <v>OTHER LIABILITIES</v>
          </cell>
        </row>
        <row r="1363">
          <cell r="A1363" t="str">
            <v>L506311</v>
          </cell>
          <cell r="B1363" t="str">
            <v>Cess- TDS Salary</v>
          </cell>
          <cell r="C1363" t="str">
            <v>LIABILITIES</v>
          </cell>
          <cell r="D1363" t="str">
            <v>BALANCE SHEET</v>
          </cell>
          <cell r="E1363" t="str">
            <v xml:space="preserve"> </v>
          </cell>
          <cell r="F1363" t="str">
            <v xml:space="preserve"> </v>
          </cell>
          <cell r="G1363" t="str">
            <v>CURRENT LIABILITIES AND PROVISIONS</v>
          </cell>
          <cell r="H1363" t="str">
            <v>CURRENT LIABILITIES</v>
          </cell>
          <cell r="I1363" t="str">
            <v>OTHER LIABILITIES</v>
          </cell>
        </row>
        <row r="1364">
          <cell r="A1364" t="str">
            <v>L506312</v>
          </cell>
          <cell r="B1364" t="str">
            <v>Cess- TDS Others</v>
          </cell>
          <cell r="C1364" t="str">
            <v>LIABILITIES</v>
          </cell>
          <cell r="D1364" t="str">
            <v>BALANCE SHEET</v>
          </cell>
          <cell r="E1364" t="str">
            <v>TDSPAYABLE</v>
          </cell>
          <cell r="F1364" t="str">
            <v xml:space="preserve"> </v>
          </cell>
          <cell r="G1364" t="str">
            <v>CURRENT LIABILITIES AND PROVISIONS</v>
          </cell>
          <cell r="H1364" t="str">
            <v>CURRENT LIABILITIES</v>
          </cell>
          <cell r="I1364" t="str">
            <v>OTHER LIABILITIES</v>
          </cell>
        </row>
        <row r="1365">
          <cell r="A1365" t="str">
            <v>L506313</v>
          </cell>
          <cell r="B1365" t="str">
            <v>Sundry Creditors (Emp)</v>
          </cell>
          <cell r="C1365" t="str">
            <v>LIABILITIES</v>
          </cell>
          <cell r="D1365" t="str">
            <v>BALANCE SHEET</v>
          </cell>
          <cell r="E1365" t="str">
            <v>SUPPLIER PAYABLE A/C</v>
          </cell>
          <cell r="F1365" t="str">
            <v xml:space="preserve"> </v>
          </cell>
          <cell r="G1365" t="str">
            <v>CURRENT LIABILITIES AND PROVISIONS</v>
          </cell>
          <cell r="H1365" t="str">
            <v>CURRENT LIABILITIES</v>
          </cell>
          <cell r="I1365" t="str">
            <v>OTHER LIABILITIES</v>
          </cell>
        </row>
        <row r="1366">
          <cell r="A1366" t="str">
            <v>L506314</v>
          </cell>
          <cell r="B1366" t="str">
            <v>TDS - Advertisement</v>
          </cell>
          <cell r="C1366" t="str">
            <v>LIABILITIES</v>
          </cell>
          <cell r="D1366" t="str">
            <v>BALANCE SHEET</v>
          </cell>
          <cell r="E1366" t="str">
            <v>TDSPAYABLE</v>
          </cell>
          <cell r="F1366" t="str">
            <v xml:space="preserve"> </v>
          </cell>
          <cell r="G1366" t="str">
            <v>CURRENT LIABILITIES AND PROVISIONS</v>
          </cell>
          <cell r="H1366" t="str">
            <v>CURRENT LIABILITIES</v>
          </cell>
          <cell r="I1366" t="str">
            <v>OTHER LIABILITIES</v>
          </cell>
        </row>
        <row r="1367">
          <cell r="A1367" t="str">
            <v>L506401</v>
          </cell>
          <cell r="B1367" t="str">
            <v>Service Tax Payable</v>
          </cell>
          <cell r="C1367" t="str">
            <v>LIABILITIES</v>
          </cell>
          <cell r="D1367" t="str">
            <v>BALANCE SHEET</v>
          </cell>
          <cell r="E1367" t="str">
            <v xml:space="preserve"> </v>
          </cell>
          <cell r="F1367" t="str">
            <v xml:space="preserve"> </v>
          </cell>
          <cell r="G1367" t="str">
            <v>CURRENT LIABILITIES AND PROVISIONS</v>
          </cell>
          <cell r="H1367" t="str">
            <v>CURRENT LIABILITIES</v>
          </cell>
          <cell r="I1367" t="str">
            <v>OTHER LIABILITIES</v>
          </cell>
        </row>
        <row r="1368">
          <cell r="A1368" t="str">
            <v>L506402</v>
          </cell>
          <cell r="B1368" t="str">
            <v>Sales Tax / Vat Payable</v>
          </cell>
          <cell r="C1368" t="str">
            <v>LIABILITIES</v>
          </cell>
          <cell r="D1368" t="str">
            <v>BALANCE SHEET</v>
          </cell>
          <cell r="E1368" t="str">
            <v xml:space="preserve"> </v>
          </cell>
          <cell r="F1368" t="str">
            <v xml:space="preserve"> </v>
          </cell>
          <cell r="G1368" t="str">
            <v>CURRENT LIABILITIES AND PROVISIONS</v>
          </cell>
          <cell r="H1368" t="str">
            <v>CURRENT LIABILITIES</v>
          </cell>
          <cell r="I1368" t="str">
            <v>OTHER LIABILITIES</v>
          </cell>
        </row>
        <row r="1369">
          <cell r="A1369" t="str">
            <v>L506403</v>
          </cell>
          <cell r="B1369" t="str">
            <v>Sales Tax/Vat Payable- Haryana (Hst)</v>
          </cell>
          <cell r="C1369" t="str">
            <v>LIABILITIES</v>
          </cell>
          <cell r="D1369" t="str">
            <v>BALANCE SHEET</v>
          </cell>
          <cell r="E1369" t="str">
            <v>OUTPUTTAX</v>
          </cell>
          <cell r="F1369" t="str">
            <v xml:space="preserve"> </v>
          </cell>
          <cell r="G1369" t="str">
            <v>CURRENT LIABILITIES AND PROVISIONS</v>
          </cell>
          <cell r="H1369" t="str">
            <v>CURRENT LIABILITIES</v>
          </cell>
          <cell r="I1369" t="str">
            <v>OTHER LIABILITIES</v>
          </cell>
        </row>
        <row r="1370">
          <cell r="A1370" t="str">
            <v>L506404</v>
          </cell>
          <cell r="B1370" t="str">
            <v>Sales Tax/Vat Payable- Tamil Nadu</v>
          </cell>
          <cell r="C1370" t="str">
            <v>LIABILITIES</v>
          </cell>
          <cell r="D1370" t="str">
            <v>BALANCE SHEET</v>
          </cell>
          <cell r="E1370" t="str">
            <v xml:space="preserve"> </v>
          </cell>
          <cell r="F1370" t="str">
            <v xml:space="preserve"> </v>
          </cell>
          <cell r="G1370" t="str">
            <v>CURRENT LIABILITIES AND PROVISIONS</v>
          </cell>
          <cell r="H1370" t="str">
            <v>CURRENT LIABILITIES</v>
          </cell>
          <cell r="I1370" t="str">
            <v>OTHER LIABILITIES</v>
          </cell>
        </row>
        <row r="1371">
          <cell r="A1371" t="str">
            <v>L506405</v>
          </cell>
          <cell r="B1371" t="str">
            <v>Sales Tax/Vat Payable- Punjab</v>
          </cell>
          <cell r="C1371" t="str">
            <v>LIABILITIES</v>
          </cell>
          <cell r="D1371" t="str">
            <v>BALANCE SHEET</v>
          </cell>
          <cell r="E1371" t="str">
            <v xml:space="preserve"> </v>
          </cell>
          <cell r="F1371" t="str">
            <v xml:space="preserve"> </v>
          </cell>
          <cell r="G1371" t="str">
            <v>CURRENT LIABILITIES AND PROVISIONS</v>
          </cell>
          <cell r="H1371" t="str">
            <v>CURRENT LIABILITIES</v>
          </cell>
          <cell r="I1371" t="str">
            <v>OTHER LIABILITIES</v>
          </cell>
        </row>
        <row r="1372">
          <cell r="A1372" t="str">
            <v>L506406</v>
          </cell>
          <cell r="B1372" t="str">
            <v>Sales Tax/Vat Payable- West Bengal(WBST)</v>
          </cell>
          <cell r="C1372" t="str">
            <v>LIABILITIES</v>
          </cell>
          <cell r="D1372" t="str">
            <v>BALANCE SHEET</v>
          </cell>
          <cell r="E1372" t="str">
            <v xml:space="preserve"> </v>
          </cell>
          <cell r="F1372" t="str">
            <v xml:space="preserve"> </v>
          </cell>
          <cell r="G1372" t="str">
            <v>CURRENT LIABILITIES AND PROVISIONS</v>
          </cell>
          <cell r="H1372" t="str">
            <v>CURRENT LIABILITIES</v>
          </cell>
          <cell r="I1372" t="str">
            <v>OTHER LIABILITIES</v>
          </cell>
        </row>
        <row r="1373">
          <cell r="A1373" t="str">
            <v>L506407</v>
          </cell>
          <cell r="B1373" t="str">
            <v>Sales Tax/Vat Payable- Delhi</v>
          </cell>
          <cell r="C1373" t="str">
            <v>LIABILITIES</v>
          </cell>
          <cell r="D1373" t="str">
            <v>BALANCE SHEET</v>
          </cell>
          <cell r="E1373" t="str">
            <v>OUTPUTTAX</v>
          </cell>
          <cell r="F1373" t="str">
            <v xml:space="preserve"> </v>
          </cell>
          <cell r="G1373" t="str">
            <v>CURRENT LIABILITIES AND PROVISIONS</v>
          </cell>
          <cell r="H1373" t="str">
            <v>CURRENT LIABILITIES</v>
          </cell>
          <cell r="I1373" t="str">
            <v>OTHER LIABILITIES</v>
          </cell>
        </row>
        <row r="1374">
          <cell r="A1374" t="str">
            <v>L506408</v>
          </cell>
          <cell r="B1374" t="str">
            <v>UPST Payable</v>
          </cell>
          <cell r="C1374" t="str">
            <v>LIABILITIES</v>
          </cell>
          <cell r="D1374" t="str">
            <v>BALANCE SHEET</v>
          </cell>
          <cell r="E1374" t="str">
            <v xml:space="preserve"> </v>
          </cell>
          <cell r="F1374" t="str">
            <v xml:space="preserve"> </v>
          </cell>
          <cell r="G1374" t="str">
            <v>CURRENT LIABILITIES AND PROVISIONS</v>
          </cell>
          <cell r="H1374" t="str">
            <v>CURRENT LIABILITIES</v>
          </cell>
          <cell r="I1374" t="str">
            <v>OTHER LIABILITIES</v>
          </cell>
        </row>
        <row r="1375">
          <cell r="A1375" t="str">
            <v>L506409</v>
          </cell>
          <cell r="B1375" t="str">
            <v>CST Payable</v>
          </cell>
          <cell r="C1375" t="str">
            <v>LIABILITIES</v>
          </cell>
          <cell r="D1375" t="str">
            <v>BALANCE SHEET</v>
          </cell>
          <cell r="E1375" t="str">
            <v xml:space="preserve"> </v>
          </cell>
          <cell r="F1375" t="str">
            <v xml:space="preserve"> </v>
          </cell>
          <cell r="G1375" t="str">
            <v>CURRENT LIABILITIES AND PROVISIONS</v>
          </cell>
          <cell r="H1375" t="str">
            <v>CURRENT LIABILITIES</v>
          </cell>
          <cell r="I1375" t="str">
            <v>OTHER LIABILITIES</v>
          </cell>
        </row>
        <row r="1376">
          <cell r="A1376" t="str">
            <v>L506410</v>
          </cell>
          <cell r="B1376" t="str">
            <v>HLADT Payable</v>
          </cell>
          <cell r="C1376" t="str">
            <v>LIABILITIES</v>
          </cell>
          <cell r="D1376" t="str">
            <v>BALANCE SHEET</v>
          </cell>
          <cell r="E1376" t="str">
            <v xml:space="preserve"> </v>
          </cell>
          <cell r="F1376" t="str">
            <v xml:space="preserve"> </v>
          </cell>
          <cell r="G1376" t="str">
            <v>CURRENT LIABILITIES AND PROVISIONS</v>
          </cell>
          <cell r="H1376" t="str">
            <v>CURRENT LIABILITIES</v>
          </cell>
          <cell r="I1376" t="str">
            <v>OTHER LIABILITIES</v>
          </cell>
        </row>
        <row r="1377">
          <cell r="A1377" t="str">
            <v>L506411</v>
          </cell>
          <cell r="B1377" t="str">
            <v>Work Contract Tax Payable</v>
          </cell>
          <cell r="C1377" t="str">
            <v>LIABILITIES</v>
          </cell>
          <cell r="D1377" t="str">
            <v>BALANCE SHEET</v>
          </cell>
          <cell r="E1377" t="str">
            <v xml:space="preserve"> </v>
          </cell>
          <cell r="F1377" t="str">
            <v xml:space="preserve"> </v>
          </cell>
          <cell r="G1377" t="str">
            <v>CURRENT LIABILITIES AND PROVISIONS</v>
          </cell>
          <cell r="H1377" t="str">
            <v>CURRENT LIABILITIES</v>
          </cell>
          <cell r="I1377" t="str">
            <v>OTHER LIABILITIES</v>
          </cell>
        </row>
        <row r="1378">
          <cell r="A1378" t="str">
            <v>L506412</v>
          </cell>
          <cell r="B1378" t="str">
            <v>TDS PAYABLE</v>
          </cell>
          <cell r="C1378" t="str">
            <v>LIABILITIES</v>
          </cell>
          <cell r="D1378" t="str">
            <v>BALANCE SHEET</v>
          </cell>
          <cell r="E1378" t="str">
            <v xml:space="preserve"> </v>
          </cell>
          <cell r="F1378" t="str">
            <v xml:space="preserve"> </v>
          </cell>
          <cell r="G1378" t="str">
            <v>CURRENT LIABILITIES AND PROVISIONS</v>
          </cell>
          <cell r="H1378" t="str">
            <v>CURRENT LIABILITIES</v>
          </cell>
          <cell r="I1378" t="str">
            <v>OTHER LIABILITIES</v>
          </cell>
        </row>
        <row r="1379">
          <cell r="A1379" t="str">
            <v>L506413</v>
          </cell>
          <cell r="B1379" t="str">
            <v>SERVICE TAX CUSTOMERS (PROV. RECEIVABLE)</v>
          </cell>
          <cell r="C1379" t="str">
            <v>LIABILITIES</v>
          </cell>
          <cell r="D1379" t="str">
            <v>BALANCE SHEET</v>
          </cell>
          <cell r="E1379" t="str">
            <v>OUTPUTTAX</v>
          </cell>
          <cell r="F1379" t="str">
            <v xml:space="preserve"> </v>
          </cell>
          <cell r="G1379" t="str">
            <v>CURRENT LIABILITIES AND PROVISIONS</v>
          </cell>
          <cell r="H1379" t="str">
            <v>CURRENT LIABILITIES</v>
          </cell>
          <cell r="I1379" t="str">
            <v>OTHER LIABILITIES</v>
          </cell>
        </row>
        <row r="1380">
          <cell r="A1380" t="str">
            <v>L506414</v>
          </cell>
          <cell r="B1380" t="str">
            <v>SERVICE TAX CUSTOMERS (ACTU. RECEIVABLE)</v>
          </cell>
          <cell r="C1380" t="str">
            <v>LIABILITIES</v>
          </cell>
          <cell r="D1380" t="str">
            <v>BALANCE SHEET</v>
          </cell>
          <cell r="E1380" t="str">
            <v>OUTPUTTAX</v>
          </cell>
          <cell r="F1380" t="str">
            <v xml:space="preserve"> </v>
          </cell>
          <cell r="G1380" t="str">
            <v>CURRENT LIABILITIES AND PROVISIONS</v>
          </cell>
          <cell r="H1380" t="str">
            <v>CURRENT LIABILITIES</v>
          </cell>
          <cell r="I1380" t="str">
            <v>OTHER LIABILITIES</v>
          </cell>
        </row>
        <row r="1381">
          <cell r="A1381" t="str">
            <v>L506415</v>
          </cell>
          <cell r="B1381" t="str">
            <v>L&amp;D.O.Charges Payable</v>
          </cell>
          <cell r="C1381" t="str">
            <v>LIABILITIES</v>
          </cell>
          <cell r="D1381" t="str">
            <v>BALANCE SHEET</v>
          </cell>
          <cell r="E1381" t="str">
            <v xml:space="preserve"> </v>
          </cell>
          <cell r="F1381" t="str">
            <v xml:space="preserve"> </v>
          </cell>
          <cell r="G1381" t="str">
            <v>CURRENT LIABILITIES AND PROVISIONS</v>
          </cell>
          <cell r="H1381" t="str">
            <v>CURRENT LIABILITIES</v>
          </cell>
          <cell r="I1381" t="str">
            <v>OTHER LIABILITIES</v>
          </cell>
        </row>
        <row r="1382">
          <cell r="A1382" t="str">
            <v>L506416</v>
          </cell>
          <cell r="B1382" t="str">
            <v>Edu. Cess on Service Tax Payable</v>
          </cell>
          <cell r="C1382" t="str">
            <v>LIABILITIES</v>
          </cell>
          <cell r="D1382" t="str">
            <v>BALANCE SHEET</v>
          </cell>
          <cell r="E1382" t="str">
            <v xml:space="preserve"> </v>
          </cell>
          <cell r="F1382" t="str">
            <v xml:space="preserve"> </v>
          </cell>
          <cell r="G1382" t="str">
            <v>CURRENT LIABILITIES AND PROVISIONS</v>
          </cell>
          <cell r="H1382" t="str">
            <v>CURRENT LIABILITIES</v>
          </cell>
          <cell r="I1382" t="str">
            <v>OTHER LIABILITIES</v>
          </cell>
        </row>
        <row r="1383">
          <cell r="A1383" t="str">
            <v>L506417</v>
          </cell>
          <cell r="B1383" t="str">
            <v>S &amp; HE Cess on Service Tax Payable</v>
          </cell>
          <cell r="C1383" t="str">
            <v>LIABILITIES</v>
          </cell>
          <cell r="D1383" t="str">
            <v>BALANCE SHEET</v>
          </cell>
          <cell r="E1383" t="str">
            <v xml:space="preserve"> </v>
          </cell>
          <cell r="F1383" t="str">
            <v xml:space="preserve"> </v>
          </cell>
          <cell r="G1383" t="str">
            <v>CURRENT LIABILITIES AND PROVISIONS</v>
          </cell>
          <cell r="H1383" t="str">
            <v>CURRENT LIABILITIES</v>
          </cell>
          <cell r="I1383" t="str">
            <v>OTHER LIABILITIES</v>
          </cell>
        </row>
        <row r="1384">
          <cell r="A1384" t="str">
            <v>L506418</v>
          </cell>
          <cell r="B1384" t="str">
            <v>Consolidated Output Tax (Service Tax)</v>
          </cell>
          <cell r="C1384" t="str">
            <v>LIABILITIES</v>
          </cell>
          <cell r="D1384" t="str">
            <v>BALANCE SHEET</v>
          </cell>
          <cell r="E1384" t="str">
            <v xml:space="preserve"> </v>
          </cell>
          <cell r="F1384" t="str">
            <v xml:space="preserve"> </v>
          </cell>
          <cell r="G1384" t="str">
            <v>CURRENT LIABILITIES AND PROVISIONS</v>
          </cell>
          <cell r="H1384" t="str">
            <v>CURRENT LIABILITIES</v>
          </cell>
          <cell r="I1384" t="str">
            <v>OTHER LIABILITIES</v>
          </cell>
        </row>
        <row r="1385">
          <cell r="A1385" t="str">
            <v>L506419</v>
          </cell>
          <cell r="B1385" t="str">
            <v>E.Tax Payable</v>
          </cell>
          <cell r="C1385" t="str">
            <v>LIABILITIES</v>
          </cell>
          <cell r="D1385" t="str">
            <v>BALANCE SHEET</v>
          </cell>
          <cell r="E1385" t="str">
            <v xml:space="preserve"> </v>
          </cell>
          <cell r="F1385" t="str">
            <v xml:space="preserve"> </v>
          </cell>
          <cell r="G1385" t="str">
            <v>CURRENT LIABILITIES AND PROVISIONS</v>
          </cell>
          <cell r="H1385" t="str">
            <v>CURRENT LIABILITIES</v>
          </cell>
          <cell r="I1385" t="str">
            <v>OTHER LIABILITIES</v>
          </cell>
        </row>
        <row r="1386">
          <cell r="A1386" t="str">
            <v>L506420</v>
          </cell>
          <cell r="B1386" t="str">
            <v>Sales Tax/Vat Payable- Kerala</v>
          </cell>
          <cell r="C1386" t="str">
            <v>LIABILITIES</v>
          </cell>
          <cell r="D1386" t="str">
            <v>BALANCE SHEET</v>
          </cell>
          <cell r="E1386" t="str">
            <v>OUTPUTTAX</v>
          </cell>
          <cell r="F1386" t="str">
            <v xml:space="preserve"> </v>
          </cell>
          <cell r="G1386" t="str">
            <v>CURRENT LIABILITIES AND PROVISIONS</v>
          </cell>
          <cell r="H1386" t="str">
            <v>CURRENT LIABILITIES</v>
          </cell>
          <cell r="I1386" t="str">
            <v>OTHER LIABILITIES</v>
          </cell>
        </row>
        <row r="1387">
          <cell r="A1387" t="str">
            <v>L506421</v>
          </cell>
          <cell r="B1387" t="str">
            <v>ENTRY TAX</v>
          </cell>
          <cell r="C1387" t="str">
            <v>LIABILITIES</v>
          </cell>
          <cell r="D1387" t="str">
            <v>BALANCE SHEET</v>
          </cell>
          <cell r="G1387" t="str">
            <v>CURRENT LIABILITIES AND PROVISIONS</v>
          </cell>
          <cell r="H1387" t="str">
            <v>CURRENT LIABILITIES</v>
          </cell>
          <cell r="I1387" t="str">
            <v>OTHER LIABILITIES</v>
          </cell>
        </row>
        <row r="1388">
          <cell r="A1388" t="str">
            <v>L506422</v>
          </cell>
          <cell r="B1388" t="str">
            <v>CHANDIGARH VAT PAYABLE</v>
          </cell>
          <cell r="C1388" t="str">
            <v>LIABILITIES</v>
          </cell>
          <cell r="D1388" t="str">
            <v>BALANCE SHEET</v>
          </cell>
          <cell r="E1388" t="str">
            <v>OUTPUTTAX</v>
          </cell>
          <cell r="G1388" t="str">
            <v>CURRENT LIABILITIES AND PROVISIONS</v>
          </cell>
          <cell r="H1388" t="str">
            <v>CURRENT LIABILITIES</v>
          </cell>
          <cell r="I1388" t="str">
            <v>OTHER LIABILITIES</v>
          </cell>
        </row>
        <row r="1389">
          <cell r="A1389" t="str">
            <v>L506423</v>
          </cell>
          <cell r="B1389" t="str">
            <v>CHENNAI VAT PAYABLE</v>
          </cell>
          <cell r="C1389" t="str">
            <v>LIABILITIES</v>
          </cell>
          <cell r="D1389" t="str">
            <v>BALANCE SHEET</v>
          </cell>
          <cell r="E1389" t="str">
            <v>OUTPUTTAX</v>
          </cell>
          <cell r="G1389" t="str">
            <v>CURRENT LIABILITIES AND PROVISIONS</v>
          </cell>
          <cell r="H1389" t="str">
            <v>CURRENT LIABILITIES</v>
          </cell>
          <cell r="I1389" t="str">
            <v>OTHER LIABILITIES</v>
          </cell>
        </row>
        <row r="1390">
          <cell r="A1390" t="str">
            <v>L506424</v>
          </cell>
          <cell r="B1390" t="str">
            <v>ANDHRA PRADESH VAT PAYABLE</v>
          </cell>
          <cell r="C1390" t="str">
            <v>LIABILITIES</v>
          </cell>
          <cell r="D1390" t="str">
            <v>BALANCE SHEET</v>
          </cell>
          <cell r="E1390" t="str">
            <v>OUTPUTTAX</v>
          </cell>
          <cell r="G1390" t="str">
            <v>CURRENT LIABILITIES AND PROVISIONS</v>
          </cell>
          <cell r="H1390" t="str">
            <v>CURRENT LIABILITIES</v>
          </cell>
          <cell r="I1390" t="str">
            <v>OTHER LIABILITIES</v>
          </cell>
        </row>
        <row r="1391">
          <cell r="A1391" t="str">
            <v>L506425</v>
          </cell>
          <cell r="B1391" t="str">
            <v>MAHARSHTRA VALUE ADDED TAX</v>
          </cell>
          <cell r="C1391" t="str">
            <v>LIABILITIES</v>
          </cell>
          <cell r="D1391" t="str">
            <v>BALANCE SHEET</v>
          </cell>
          <cell r="E1391" t="str">
            <v>OUTPUTTAX</v>
          </cell>
          <cell r="G1391" t="str">
            <v>CURRENT LIABILITIES AND PROVISIONS</v>
          </cell>
          <cell r="H1391" t="str">
            <v>CURRENT LIABILITIES</v>
          </cell>
          <cell r="I1391" t="str">
            <v>OTHER LIABILITIES</v>
          </cell>
        </row>
        <row r="1392">
          <cell r="A1392" t="str">
            <v>L506426</v>
          </cell>
          <cell r="B1392" t="str">
            <v>UP ENTRY TAX</v>
          </cell>
          <cell r="C1392" t="str">
            <v>LIABILITIES</v>
          </cell>
          <cell r="D1392" t="str">
            <v>BALANCE SHEET</v>
          </cell>
          <cell r="G1392" t="str">
            <v>CURRENT LIABILITIES AND PROVISIONS</v>
          </cell>
          <cell r="H1392" t="str">
            <v>CURRENT LIABILITIES</v>
          </cell>
          <cell r="I1392" t="str">
            <v>OTHER LIABILITIES</v>
          </cell>
        </row>
        <row r="1393">
          <cell r="A1393" t="str">
            <v>L506427</v>
          </cell>
          <cell r="B1393" t="str">
            <v>AP ENTRY TAX PAYABLE</v>
          </cell>
          <cell r="C1393" t="str">
            <v>LIABILITIES</v>
          </cell>
          <cell r="D1393" t="str">
            <v>BALANCE SHEET</v>
          </cell>
          <cell r="G1393" t="str">
            <v>CURRENT LIABILITIES AND PROVISIONS</v>
          </cell>
          <cell r="H1393" t="str">
            <v>CURRENT LIABILITIES</v>
          </cell>
          <cell r="I1393" t="str">
            <v>OTHER LIABILITIES</v>
          </cell>
        </row>
        <row r="1394">
          <cell r="A1394" t="str">
            <v>L506428</v>
          </cell>
          <cell r="B1394" t="str">
            <v>KARNATAKA VAT PAYBLE</v>
          </cell>
          <cell r="C1394" t="str">
            <v>LIABILITIES</v>
          </cell>
          <cell r="D1394" t="str">
            <v>BALANCE SHEET</v>
          </cell>
          <cell r="E1394" t="str">
            <v>OUTPUTTAX</v>
          </cell>
          <cell r="G1394" t="str">
            <v>CURRENT LIABILITIES AND PROVISIONS</v>
          </cell>
          <cell r="H1394" t="str">
            <v>CURRENT LIABILITIES</v>
          </cell>
          <cell r="I1394" t="str">
            <v>OTHER LIABILITIES</v>
          </cell>
        </row>
        <row r="1395">
          <cell r="A1395" t="str">
            <v>L506429</v>
          </cell>
          <cell r="B1395" t="str">
            <v>KERALA VAT PAYABLE</v>
          </cell>
          <cell r="C1395" t="str">
            <v>LIABILITIES</v>
          </cell>
          <cell r="D1395" t="str">
            <v>BALANCE SHEET</v>
          </cell>
          <cell r="E1395" t="str">
            <v>OUTPUTTAX</v>
          </cell>
          <cell r="G1395" t="str">
            <v>CURRENT LIABILITIES AND PROVISIONS</v>
          </cell>
          <cell r="H1395" t="str">
            <v>CURRENT LIABILITIES</v>
          </cell>
          <cell r="I1395" t="str">
            <v>OTHER LIABILITIES</v>
          </cell>
        </row>
        <row r="1396">
          <cell r="A1396" t="str">
            <v>L506501</v>
          </cell>
          <cell r="B1396" t="str">
            <v>Compensation Charges</v>
          </cell>
          <cell r="C1396" t="str">
            <v>LIABILITIES</v>
          </cell>
          <cell r="D1396" t="str">
            <v>BALANCE SHEET</v>
          </cell>
          <cell r="E1396" t="str">
            <v xml:space="preserve"> </v>
          </cell>
          <cell r="F1396" t="str">
            <v xml:space="preserve"> </v>
          </cell>
          <cell r="G1396" t="str">
            <v>CURRENT LIABILITIES AND PROVISIONS</v>
          </cell>
          <cell r="H1396" t="str">
            <v>CURRENT LIABILITIES</v>
          </cell>
          <cell r="I1396" t="str">
            <v>OTHER LIABILITIES</v>
          </cell>
        </row>
        <row r="1397">
          <cell r="A1397" t="str">
            <v>L506601</v>
          </cell>
          <cell r="B1397" t="str">
            <v>EPF Payable</v>
          </cell>
          <cell r="C1397" t="str">
            <v>LIABILITIES</v>
          </cell>
          <cell r="D1397" t="str">
            <v>BALANCE SHEET</v>
          </cell>
          <cell r="E1397" t="str">
            <v xml:space="preserve"> </v>
          </cell>
          <cell r="F1397" t="str">
            <v xml:space="preserve"> </v>
          </cell>
          <cell r="G1397" t="str">
            <v>CURRENT LIABILITIES AND PROVISIONS</v>
          </cell>
          <cell r="H1397" t="str">
            <v>CURRENT LIABILITIES</v>
          </cell>
          <cell r="I1397" t="str">
            <v>OTHER LIABILITIES</v>
          </cell>
        </row>
        <row r="1398">
          <cell r="A1398" t="str">
            <v>L506602</v>
          </cell>
          <cell r="B1398" t="str">
            <v>FPF Payable</v>
          </cell>
          <cell r="C1398" t="str">
            <v>LIABILITIES</v>
          </cell>
          <cell r="D1398" t="str">
            <v>BALANCE SHEET</v>
          </cell>
          <cell r="E1398" t="str">
            <v xml:space="preserve"> </v>
          </cell>
          <cell r="F1398" t="str">
            <v xml:space="preserve"> </v>
          </cell>
          <cell r="G1398" t="str">
            <v>CURRENT LIABILITIES AND PROVISIONS</v>
          </cell>
          <cell r="H1398" t="str">
            <v>CURRENT LIABILITIES</v>
          </cell>
          <cell r="I1398" t="str">
            <v>OTHER LIABILITIES</v>
          </cell>
        </row>
        <row r="1399">
          <cell r="A1399" t="str">
            <v>L506603</v>
          </cell>
          <cell r="B1399" t="str">
            <v>Additional/Voluntary PF Contribution</v>
          </cell>
          <cell r="C1399" t="str">
            <v>LIABILITIES</v>
          </cell>
          <cell r="D1399" t="str">
            <v>BALANCE SHEET</v>
          </cell>
          <cell r="E1399" t="str">
            <v xml:space="preserve"> </v>
          </cell>
          <cell r="F1399" t="str">
            <v xml:space="preserve"> </v>
          </cell>
          <cell r="G1399" t="str">
            <v>CURRENT LIABILITIES AND PROVISIONS</v>
          </cell>
          <cell r="H1399" t="str">
            <v>CURRENT LIABILITIES</v>
          </cell>
          <cell r="I1399" t="str">
            <v>OTHER LIABILITIES</v>
          </cell>
        </row>
        <row r="1400">
          <cell r="A1400" t="str">
            <v>L506604</v>
          </cell>
          <cell r="B1400" t="str">
            <v>E S I C Payable</v>
          </cell>
          <cell r="C1400" t="str">
            <v>LIABILITIES</v>
          </cell>
          <cell r="D1400" t="str">
            <v>BALANCE SHEET</v>
          </cell>
          <cell r="E1400" t="str">
            <v xml:space="preserve"> </v>
          </cell>
          <cell r="F1400" t="str">
            <v xml:space="preserve"> </v>
          </cell>
          <cell r="G1400" t="str">
            <v>CURRENT LIABILITIES AND PROVISIONS</v>
          </cell>
          <cell r="H1400" t="str">
            <v>CURRENT LIABILITIES</v>
          </cell>
          <cell r="I1400" t="str">
            <v>OTHER LIABILITIES</v>
          </cell>
        </row>
        <row r="1401">
          <cell r="A1401" t="str">
            <v>L506605</v>
          </cell>
          <cell r="B1401" t="str">
            <v>EDLI Payable</v>
          </cell>
          <cell r="C1401" t="str">
            <v>LIABILITIES</v>
          </cell>
          <cell r="D1401" t="str">
            <v>BALANCE SHEET</v>
          </cell>
          <cell r="E1401" t="str">
            <v xml:space="preserve"> </v>
          </cell>
          <cell r="F1401" t="str">
            <v xml:space="preserve"> </v>
          </cell>
          <cell r="G1401" t="str">
            <v>CURRENT LIABILITIES AND PROVISIONS</v>
          </cell>
          <cell r="H1401" t="str">
            <v>CURRENT LIABILITIES</v>
          </cell>
          <cell r="I1401" t="str">
            <v>OTHER LIABILITIES</v>
          </cell>
        </row>
        <row r="1402">
          <cell r="A1402" t="str">
            <v>L506606</v>
          </cell>
          <cell r="B1402" t="str">
            <v>Adm. On EDLI Payable</v>
          </cell>
          <cell r="C1402" t="str">
            <v>LIABILITIES</v>
          </cell>
          <cell r="D1402" t="str">
            <v>BALANCE SHEET</v>
          </cell>
          <cell r="E1402" t="str">
            <v xml:space="preserve"> </v>
          </cell>
          <cell r="F1402" t="str">
            <v xml:space="preserve"> </v>
          </cell>
          <cell r="G1402" t="str">
            <v>CURRENT LIABILITIES AND PROVISIONS</v>
          </cell>
          <cell r="H1402" t="str">
            <v>CURRENT LIABILITIES</v>
          </cell>
          <cell r="I1402" t="str">
            <v>OTHER LIABILITIES</v>
          </cell>
        </row>
        <row r="1403">
          <cell r="A1403" t="str">
            <v>L506607</v>
          </cell>
          <cell r="B1403" t="str">
            <v>Superannuation Contri. Payable</v>
          </cell>
          <cell r="C1403" t="str">
            <v>LIABILITIES</v>
          </cell>
          <cell r="D1403" t="str">
            <v>BALANCE SHEET</v>
          </cell>
          <cell r="E1403" t="str">
            <v xml:space="preserve"> </v>
          </cell>
          <cell r="F1403" t="str">
            <v xml:space="preserve"> </v>
          </cell>
          <cell r="G1403" t="str">
            <v>CURRENT LIABILITIES AND PROVISIONS</v>
          </cell>
          <cell r="H1403" t="str">
            <v>CURRENT LIABILITIES</v>
          </cell>
          <cell r="I1403" t="str">
            <v>OTHER LIABILITIES</v>
          </cell>
        </row>
        <row r="1404">
          <cell r="A1404" t="str">
            <v>L506608</v>
          </cell>
          <cell r="B1404" t="str">
            <v>Salary And Wages Payable</v>
          </cell>
          <cell r="C1404" t="str">
            <v>LIABILITIES</v>
          </cell>
          <cell r="D1404" t="str">
            <v>BALANCE SHEET</v>
          </cell>
          <cell r="E1404" t="str">
            <v xml:space="preserve"> </v>
          </cell>
          <cell r="F1404" t="str">
            <v xml:space="preserve"> </v>
          </cell>
          <cell r="G1404" t="str">
            <v>CURRENT LIABILITIES AND PROVISIONS</v>
          </cell>
          <cell r="H1404" t="str">
            <v>CURRENT LIABILITIES</v>
          </cell>
          <cell r="I1404" t="str">
            <v>OTHER LIABILITIES</v>
          </cell>
        </row>
        <row r="1405">
          <cell r="A1405" t="str">
            <v>L506609</v>
          </cell>
          <cell r="B1405" t="str">
            <v>Bonus Payable</v>
          </cell>
          <cell r="C1405" t="str">
            <v>LIABILITIES</v>
          </cell>
          <cell r="D1405" t="str">
            <v>BALANCE SHEET</v>
          </cell>
          <cell r="E1405" t="str">
            <v xml:space="preserve"> </v>
          </cell>
          <cell r="F1405" t="str">
            <v xml:space="preserve"> </v>
          </cell>
          <cell r="G1405" t="str">
            <v>CURRENT LIABILITIES AND PROVISIONS</v>
          </cell>
          <cell r="H1405" t="str">
            <v>CURRENT LIABILITIES</v>
          </cell>
          <cell r="I1405" t="str">
            <v>OTHER LIABILITIES</v>
          </cell>
        </row>
        <row r="1406">
          <cell r="A1406" t="str">
            <v>L506610</v>
          </cell>
          <cell r="B1406" t="str">
            <v>Amt. Payable to Thrift Society</v>
          </cell>
          <cell r="C1406" t="str">
            <v>LIABILITIES</v>
          </cell>
          <cell r="D1406" t="str">
            <v>BALANCE SHEET</v>
          </cell>
          <cell r="E1406" t="str">
            <v xml:space="preserve"> </v>
          </cell>
          <cell r="F1406" t="str">
            <v xml:space="preserve"> </v>
          </cell>
          <cell r="G1406" t="str">
            <v>CURRENT LIABILITIES AND PROVISIONS</v>
          </cell>
          <cell r="H1406" t="str">
            <v>CURRENT LIABILITIES</v>
          </cell>
          <cell r="I1406" t="str">
            <v>OTHER LIABILITIES</v>
          </cell>
        </row>
        <row r="1407">
          <cell r="A1407" t="str">
            <v>L506611</v>
          </cell>
          <cell r="B1407" t="str">
            <v>Lease Rent Payable (Emp)</v>
          </cell>
          <cell r="C1407" t="str">
            <v>LIABILITIES</v>
          </cell>
          <cell r="D1407" t="str">
            <v>BALANCE SHEET</v>
          </cell>
          <cell r="E1407" t="str">
            <v xml:space="preserve"> </v>
          </cell>
          <cell r="F1407" t="str">
            <v xml:space="preserve"> </v>
          </cell>
          <cell r="G1407" t="str">
            <v>CURRENT LIABILITIES AND PROVISIONS</v>
          </cell>
          <cell r="H1407" t="str">
            <v>CURRENT LIABILITIES</v>
          </cell>
          <cell r="I1407" t="str">
            <v>OTHER LIABILITIES</v>
          </cell>
        </row>
        <row r="1408">
          <cell r="A1408" t="str">
            <v>L506612</v>
          </cell>
          <cell r="B1408" t="str">
            <v>PF Loan Account</v>
          </cell>
          <cell r="C1408" t="str">
            <v>LIABILITIES</v>
          </cell>
          <cell r="D1408" t="str">
            <v>BALANCE SHEET</v>
          </cell>
          <cell r="E1408" t="str">
            <v>SUPPLIER PAYABLE A/C</v>
          </cell>
          <cell r="F1408" t="str">
            <v xml:space="preserve"> </v>
          </cell>
          <cell r="G1408" t="str">
            <v>CURRENT LIABILITIES AND PROVISIONS</v>
          </cell>
          <cell r="H1408" t="str">
            <v>CURRENT LIABILITIES</v>
          </cell>
          <cell r="I1408" t="str">
            <v>OTHER LIABILITIES</v>
          </cell>
        </row>
        <row r="1409">
          <cell r="A1409" t="str">
            <v>L506701</v>
          </cell>
          <cell r="B1409" t="str">
            <v>Commission Payable</v>
          </cell>
          <cell r="C1409" t="str">
            <v>LIABILITIES</v>
          </cell>
          <cell r="D1409" t="str">
            <v>BALANCE SHEET</v>
          </cell>
          <cell r="E1409" t="str">
            <v xml:space="preserve"> </v>
          </cell>
          <cell r="F1409" t="str">
            <v xml:space="preserve"> </v>
          </cell>
          <cell r="G1409" t="str">
            <v>CURRENT LIABILITIES AND PROVISIONS</v>
          </cell>
          <cell r="H1409" t="str">
            <v>CURRENT LIABILITIES</v>
          </cell>
          <cell r="I1409" t="str">
            <v>OTHER LIABILITIES</v>
          </cell>
        </row>
        <row r="1410">
          <cell r="A1410" t="str">
            <v>L506702</v>
          </cell>
          <cell r="B1410" t="str">
            <v>Welfare Fund- Payable</v>
          </cell>
          <cell r="C1410" t="str">
            <v>LIABILITIES</v>
          </cell>
          <cell r="D1410" t="str">
            <v>BALANCE SHEET</v>
          </cell>
          <cell r="E1410" t="str">
            <v xml:space="preserve"> </v>
          </cell>
          <cell r="F1410" t="str">
            <v xml:space="preserve"> </v>
          </cell>
          <cell r="G1410" t="str">
            <v>CURRENT LIABILITIES AND PROVISIONS</v>
          </cell>
          <cell r="H1410" t="str">
            <v>CURRENT LIABILITIES</v>
          </cell>
          <cell r="I1410" t="str">
            <v>OTHER LIABILITIES</v>
          </cell>
        </row>
        <row r="1411">
          <cell r="A1411" t="str">
            <v>L506703</v>
          </cell>
          <cell r="B1411" t="str">
            <v>Punjab Labour Welfare Fund Payable</v>
          </cell>
          <cell r="C1411" t="str">
            <v>LIABILITIES</v>
          </cell>
          <cell r="D1411" t="str">
            <v>BALANCE SHEET</v>
          </cell>
          <cell r="E1411" t="str">
            <v xml:space="preserve"> </v>
          </cell>
          <cell r="F1411" t="str">
            <v xml:space="preserve"> </v>
          </cell>
          <cell r="G1411" t="str">
            <v>CURRENT LIABILITIES AND PROVISIONS</v>
          </cell>
          <cell r="H1411" t="str">
            <v>CURRENT LIABILITIES</v>
          </cell>
          <cell r="I1411" t="str">
            <v>OTHER LIABILITIES</v>
          </cell>
        </row>
        <row r="1412">
          <cell r="A1412" t="str">
            <v>L506704</v>
          </cell>
          <cell r="B1412" t="str">
            <v>Interest Payable (Misc.)</v>
          </cell>
          <cell r="C1412" t="str">
            <v>LIABILITIES</v>
          </cell>
          <cell r="D1412" t="str">
            <v>BALANCE SHEET</v>
          </cell>
          <cell r="E1412" t="str">
            <v xml:space="preserve"> </v>
          </cell>
          <cell r="F1412" t="str">
            <v xml:space="preserve"> </v>
          </cell>
          <cell r="G1412" t="str">
            <v>CURRENT LIABILITIES AND PROVISIONS</v>
          </cell>
          <cell r="H1412" t="str">
            <v>CURRENT LIABILITIES</v>
          </cell>
          <cell r="I1412" t="str">
            <v>OTHER LIABILITIES</v>
          </cell>
        </row>
        <row r="1413">
          <cell r="A1413" t="str">
            <v>L506705</v>
          </cell>
          <cell r="B1413" t="str">
            <v>Shyam Niwas Security</v>
          </cell>
          <cell r="C1413" t="str">
            <v>LIABILITIES</v>
          </cell>
          <cell r="D1413" t="str">
            <v>BALANCE SHEET</v>
          </cell>
          <cell r="E1413" t="str">
            <v xml:space="preserve"> </v>
          </cell>
          <cell r="F1413" t="str">
            <v xml:space="preserve"> </v>
          </cell>
          <cell r="G1413" t="str">
            <v>CURRENT LIABILITIES AND PROVISIONS</v>
          </cell>
          <cell r="H1413" t="str">
            <v>CURRENT LIABILITIES</v>
          </cell>
          <cell r="I1413" t="str">
            <v>OTHER LIABILITIES</v>
          </cell>
        </row>
        <row r="1414">
          <cell r="A1414" t="str">
            <v>L506706</v>
          </cell>
          <cell r="B1414" t="str">
            <v>Rent Payable</v>
          </cell>
          <cell r="C1414" t="str">
            <v>LIABILITIES</v>
          </cell>
          <cell r="D1414" t="str">
            <v>BALANCE SHEET</v>
          </cell>
          <cell r="E1414" t="str">
            <v>SUPPLIER PAYABLE A/C</v>
          </cell>
          <cell r="F1414" t="str">
            <v xml:space="preserve"> </v>
          </cell>
          <cell r="G1414" t="str">
            <v>CURRENT LIABILITIES AND PROVISIONS</v>
          </cell>
          <cell r="H1414" t="str">
            <v>CURRENT LIABILITIES</v>
          </cell>
          <cell r="I1414" t="str">
            <v>OTHER LIABILITIES</v>
          </cell>
        </row>
        <row r="1415">
          <cell r="A1415" t="str">
            <v>L506707</v>
          </cell>
          <cell r="B1415" t="str">
            <v>Advance Rent Received</v>
          </cell>
          <cell r="C1415" t="str">
            <v>LIABILITIES</v>
          </cell>
          <cell r="D1415" t="str">
            <v>BALANCE SHEET</v>
          </cell>
          <cell r="E1415" t="str">
            <v xml:space="preserve"> </v>
          </cell>
          <cell r="F1415" t="str">
            <v xml:space="preserve"> </v>
          </cell>
          <cell r="G1415" t="str">
            <v>CURRENT LIABILITIES AND PROVISIONS</v>
          </cell>
          <cell r="H1415" t="str">
            <v>CURRENT LIABILITIES</v>
          </cell>
          <cell r="I1415" t="str">
            <v>OTHER LIABILITIES</v>
          </cell>
        </row>
        <row r="1416">
          <cell r="A1416" t="str">
            <v>L506708</v>
          </cell>
          <cell r="B1416" t="str">
            <v>Initial Deposits</v>
          </cell>
          <cell r="C1416" t="str">
            <v>LIABILITIES</v>
          </cell>
          <cell r="D1416" t="str">
            <v>BALANCE SHEET</v>
          </cell>
          <cell r="E1416" t="str">
            <v xml:space="preserve"> </v>
          </cell>
          <cell r="F1416" t="str">
            <v xml:space="preserve"> </v>
          </cell>
          <cell r="G1416" t="str">
            <v>CURRENT LIABILITIES AND PROVISIONS</v>
          </cell>
          <cell r="H1416" t="str">
            <v>CURRENT LIABILITIES</v>
          </cell>
          <cell r="I1416" t="str">
            <v>OTHER LIABILITIES</v>
          </cell>
        </row>
        <row r="1417">
          <cell r="A1417" t="str">
            <v>L506709</v>
          </cell>
          <cell r="B1417" t="str">
            <v>Deposit For Re-Appointment Of Directors</v>
          </cell>
          <cell r="C1417" t="str">
            <v>LIABILITIES</v>
          </cell>
          <cell r="D1417" t="str">
            <v>BALANCE SHEET</v>
          </cell>
          <cell r="E1417" t="str">
            <v xml:space="preserve"> </v>
          </cell>
          <cell r="F1417" t="str">
            <v xml:space="preserve"> </v>
          </cell>
          <cell r="G1417" t="str">
            <v>CURRENT LIABILITIES AND PROVISIONS</v>
          </cell>
          <cell r="H1417" t="str">
            <v>CURRENT LIABILITIES</v>
          </cell>
          <cell r="I1417" t="str">
            <v>OTHER LIABILITIES</v>
          </cell>
        </row>
        <row r="1418">
          <cell r="A1418" t="str">
            <v>L506710</v>
          </cell>
          <cell r="B1418" t="str">
            <v>Amt. Rec. Dlf Centre Tenants</v>
          </cell>
          <cell r="C1418" t="str">
            <v>LIABILITIES</v>
          </cell>
          <cell r="D1418" t="str">
            <v>BALANCE SHEET</v>
          </cell>
          <cell r="E1418" t="str">
            <v xml:space="preserve"> </v>
          </cell>
          <cell r="F1418" t="str">
            <v xml:space="preserve"> </v>
          </cell>
          <cell r="G1418" t="str">
            <v>CURRENT LIABILITIES AND PROVISIONS</v>
          </cell>
          <cell r="H1418" t="str">
            <v>CURRENT LIABILITIES</v>
          </cell>
          <cell r="I1418" t="str">
            <v>OTHER LIABILITIES</v>
          </cell>
        </row>
        <row r="1419">
          <cell r="A1419" t="str">
            <v>L506711</v>
          </cell>
          <cell r="B1419" t="str">
            <v>Stale Cheques</v>
          </cell>
          <cell r="C1419" t="str">
            <v>LIABILITIES</v>
          </cell>
          <cell r="D1419" t="str">
            <v>BALANCE SHEET</v>
          </cell>
          <cell r="E1419" t="str">
            <v xml:space="preserve"> </v>
          </cell>
          <cell r="F1419" t="str">
            <v xml:space="preserve"> </v>
          </cell>
          <cell r="G1419" t="str">
            <v>CURRENT LIABILITIES AND PROVISIONS</v>
          </cell>
          <cell r="H1419" t="str">
            <v>CURRENT LIABILITIES</v>
          </cell>
          <cell r="I1419" t="str">
            <v>OTHER LIABILITIES</v>
          </cell>
        </row>
        <row r="1420">
          <cell r="A1420" t="str">
            <v>L506712</v>
          </cell>
          <cell r="B1420" t="str">
            <v>Advance Adjustable - D G Set</v>
          </cell>
          <cell r="C1420" t="str">
            <v>LIABILITIES</v>
          </cell>
          <cell r="D1420" t="str">
            <v>BALANCE SHEET</v>
          </cell>
          <cell r="E1420" t="str">
            <v xml:space="preserve"> </v>
          </cell>
          <cell r="F1420" t="str">
            <v xml:space="preserve"> </v>
          </cell>
          <cell r="G1420" t="str">
            <v>CURRENT LIABILITIES AND PROVISIONS</v>
          </cell>
          <cell r="H1420" t="str">
            <v>CURRENT LIABILITIES</v>
          </cell>
          <cell r="I1420" t="str">
            <v>OTHER LIABILITIES</v>
          </cell>
        </row>
        <row r="1421">
          <cell r="A1421" t="str">
            <v>L506713</v>
          </cell>
          <cell r="B1421" t="str">
            <v>Adv. Adjusted Agst Maint. Chgs</v>
          </cell>
          <cell r="C1421" t="str">
            <v>LIABILITIES</v>
          </cell>
          <cell r="D1421" t="str">
            <v>BALANCE SHEET</v>
          </cell>
          <cell r="E1421" t="str">
            <v xml:space="preserve"> </v>
          </cell>
          <cell r="F1421" t="str">
            <v xml:space="preserve"> </v>
          </cell>
          <cell r="G1421" t="str">
            <v>CURRENT LIABILITIES AND PROVISIONS</v>
          </cell>
          <cell r="H1421" t="str">
            <v>CURRENT LIABILITIES</v>
          </cell>
          <cell r="I1421" t="str">
            <v>OTHER LIABILITIES</v>
          </cell>
        </row>
        <row r="1422">
          <cell r="A1422" t="str">
            <v>L506714</v>
          </cell>
          <cell r="B1422" t="str">
            <v>Advance Adjustable</v>
          </cell>
          <cell r="C1422" t="str">
            <v>LIABILITIES</v>
          </cell>
          <cell r="D1422" t="str">
            <v>BALANCE SHEET</v>
          </cell>
          <cell r="E1422" t="str">
            <v xml:space="preserve"> </v>
          </cell>
          <cell r="F1422" t="str">
            <v xml:space="preserve"> </v>
          </cell>
          <cell r="G1422" t="str">
            <v>CURRENT LIABILITIES AND PROVISIONS</v>
          </cell>
          <cell r="H1422" t="str">
            <v>CURRENT LIABILITIES</v>
          </cell>
          <cell r="I1422" t="str">
            <v>OTHER LIABILITIES</v>
          </cell>
        </row>
        <row r="1423">
          <cell r="A1423" t="str">
            <v>L506715</v>
          </cell>
          <cell r="B1423" t="str">
            <v>Expenses Payable</v>
          </cell>
          <cell r="C1423" t="str">
            <v>LIABILITIES</v>
          </cell>
          <cell r="D1423" t="str">
            <v>BALANCE SHEET</v>
          </cell>
          <cell r="E1423" t="str">
            <v xml:space="preserve"> </v>
          </cell>
          <cell r="F1423" t="str">
            <v xml:space="preserve"> </v>
          </cell>
          <cell r="G1423" t="str">
            <v>CURRENT LIABILITIES AND PROVISIONS</v>
          </cell>
          <cell r="H1423" t="str">
            <v>CURRENT LIABILITIES</v>
          </cell>
          <cell r="I1423" t="str">
            <v>OTHER LIABILITIES</v>
          </cell>
        </row>
        <row r="1424">
          <cell r="A1424" t="str">
            <v>L506716</v>
          </cell>
          <cell r="B1424" t="str">
            <v>Indirect Tax Recovered</v>
          </cell>
          <cell r="C1424" t="str">
            <v>LIABILITIES</v>
          </cell>
          <cell r="D1424" t="str">
            <v>BALANCE SHEET</v>
          </cell>
          <cell r="E1424" t="str">
            <v xml:space="preserve"> </v>
          </cell>
          <cell r="F1424" t="str">
            <v xml:space="preserve"> </v>
          </cell>
          <cell r="G1424" t="str">
            <v>CURRENT LIABILITIES AND PROVISIONS</v>
          </cell>
          <cell r="H1424" t="str">
            <v>CURRENT LIABILITIES</v>
          </cell>
          <cell r="I1424" t="str">
            <v>OTHER LIABILITIES</v>
          </cell>
        </row>
        <row r="1425">
          <cell r="A1425" t="str">
            <v>L506717</v>
          </cell>
          <cell r="B1425" t="str">
            <v>Indirect Tax Recovered- DLF CENTRE POINT</v>
          </cell>
          <cell r="C1425" t="str">
            <v>LIABILITIES</v>
          </cell>
          <cell r="D1425" t="str">
            <v>BALANCE SHEET</v>
          </cell>
          <cell r="E1425" t="str">
            <v xml:space="preserve"> </v>
          </cell>
          <cell r="F1425" t="str">
            <v xml:space="preserve"> </v>
          </cell>
          <cell r="G1425" t="str">
            <v>CURRENT LIABILITIES AND PROVISIONS</v>
          </cell>
          <cell r="H1425" t="str">
            <v>CURRENT LIABILITIES</v>
          </cell>
          <cell r="I1425" t="str">
            <v>OTHER LIABILITIES</v>
          </cell>
        </row>
        <row r="1426">
          <cell r="A1426" t="str">
            <v>L506718</v>
          </cell>
          <cell r="B1426" t="str">
            <v>Indirect Tax Recovered- TRINITY TOWERS</v>
          </cell>
          <cell r="C1426" t="str">
            <v>LIABILITIES</v>
          </cell>
          <cell r="D1426" t="str">
            <v>BALANCE SHEET</v>
          </cell>
          <cell r="E1426" t="str">
            <v xml:space="preserve"> </v>
          </cell>
          <cell r="F1426" t="str">
            <v xml:space="preserve"> </v>
          </cell>
          <cell r="G1426" t="str">
            <v>CURRENT LIABILITIES AND PROVISIONS</v>
          </cell>
          <cell r="H1426" t="str">
            <v>CURRENT LIABILITIES</v>
          </cell>
          <cell r="I1426" t="str">
            <v>OTHER LIABILITIES</v>
          </cell>
        </row>
        <row r="1427">
          <cell r="A1427" t="str">
            <v>L506719</v>
          </cell>
          <cell r="B1427" t="str">
            <v>Indirect Tax Recovered- DLF GRAND MALL</v>
          </cell>
          <cell r="C1427" t="str">
            <v>LIABILITIES</v>
          </cell>
          <cell r="D1427" t="str">
            <v>BALANCE SHEET</v>
          </cell>
          <cell r="E1427" t="str">
            <v xml:space="preserve"> </v>
          </cell>
          <cell r="F1427" t="str">
            <v xml:space="preserve"> </v>
          </cell>
          <cell r="G1427" t="str">
            <v>CURRENT LIABILITIES AND PROVISIONS</v>
          </cell>
          <cell r="H1427" t="str">
            <v>CURRENT LIABILITIES</v>
          </cell>
          <cell r="I1427" t="str">
            <v>OTHER LIABILITIES</v>
          </cell>
        </row>
        <row r="1428">
          <cell r="A1428" t="str">
            <v>L506720</v>
          </cell>
          <cell r="B1428" t="str">
            <v>Gift Card Payable</v>
          </cell>
          <cell r="C1428" t="str">
            <v>LIABILITIES</v>
          </cell>
          <cell r="D1428" t="str">
            <v>BALANCE SHEET</v>
          </cell>
          <cell r="E1428" t="str">
            <v xml:space="preserve"> </v>
          </cell>
          <cell r="F1428" t="str">
            <v xml:space="preserve"> </v>
          </cell>
          <cell r="G1428" t="str">
            <v>CURRENT LIABILITIES AND PROVISIONS</v>
          </cell>
          <cell r="H1428" t="str">
            <v>CURRENT LIABILITIES</v>
          </cell>
          <cell r="I1428" t="str">
            <v>OTHER LIABILITIES</v>
          </cell>
        </row>
        <row r="1429">
          <cell r="A1429" t="str">
            <v>L506721</v>
          </cell>
          <cell r="B1429" t="str">
            <v>Audit Fee Payable</v>
          </cell>
          <cell r="C1429" t="str">
            <v>LIABILITIES</v>
          </cell>
          <cell r="D1429" t="str">
            <v>BALANCE SHEET</v>
          </cell>
          <cell r="E1429" t="str">
            <v xml:space="preserve"> </v>
          </cell>
          <cell r="F1429" t="str">
            <v xml:space="preserve"> </v>
          </cell>
          <cell r="G1429" t="str">
            <v>CURRENT LIABILITIES AND PROVISIONS</v>
          </cell>
          <cell r="H1429" t="str">
            <v>CURRENT LIABILITIES</v>
          </cell>
          <cell r="I1429" t="str">
            <v>OTHER LIABILITIES</v>
          </cell>
        </row>
        <row r="1430">
          <cell r="A1430" t="str">
            <v>L506722</v>
          </cell>
          <cell r="B1430" t="str">
            <v>SUPPLIER CONTRA A/C</v>
          </cell>
          <cell r="C1430" t="str">
            <v>LIABILITIES</v>
          </cell>
          <cell r="D1430" t="str">
            <v>BALANCE SHEET</v>
          </cell>
          <cell r="E1430" t="str">
            <v xml:space="preserve"> </v>
          </cell>
          <cell r="F1430" t="str">
            <v xml:space="preserve"> </v>
          </cell>
          <cell r="G1430" t="str">
            <v>CURRENT LIABILITIES AND PROVISIONS</v>
          </cell>
          <cell r="H1430" t="str">
            <v>CURRENT LIABILITIES</v>
          </cell>
          <cell r="I1430" t="str">
            <v>OTHER LIABILITIES</v>
          </cell>
        </row>
        <row r="1431">
          <cell r="A1431" t="str">
            <v>L506723</v>
          </cell>
          <cell r="B1431" t="str">
            <v>Other Deductions</v>
          </cell>
          <cell r="C1431" t="str">
            <v>LIABILITIES</v>
          </cell>
          <cell r="D1431" t="str">
            <v>BALANCE SHEET</v>
          </cell>
          <cell r="E1431" t="str">
            <v xml:space="preserve"> </v>
          </cell>
          <cell r="F1431" t="str">
            <v xml:space="preserve"> </v>
          </cell>
          <cell r="G1431" t="str">
            <v>CURRENT LIABILITIES AND PROVISIONS</v>
          </cell>
          <cell r="H1431" t="str">
            <v>CURRENT LIABILITIES</v>
          </cell>
          <cell r="I1431" t="str">
            <v>OTHER LIABILITIES</v>
          </cell>
        </row>
        <row r="1432">
          <cell r="A1432" t="str">
            <v>L506724</v>
          </cell>
          <cell r="B1432" t="str">
            <v>Advance Bookings</v>
          </cell>
          <cell r="C1432" t="str">
            <v>LIABILITIES</v>
          </cell>
          <cell r="D1432" t="str">
            <v>BALANCE SHEET</v>
          </cell>
          <cell r="E1432" t="str">
            <v xml:space="preserve"> </v>
          </cell>
          <cell r="F1432" t="str">
            <v xml:space="preserve"> </v>
          </cell>
          <cell r="G1432" t="str">
            <v>CURRENT LIABILITIES AND PROVISIONS</v>
          </cell>
          <cell r="H1432" t="str">
            <v>CURRENT LIABILITIES</v>
          </cell>
          <cell r="I1432" t="str">
            <v>OTHER LIABILITIES</v>
          </cell>
        </row>
        <row r="1433">
          <cell r="A1433" t="str">
            <v>L506725</v>
          </cell>
          <cell r="B1433" t="str">
            <v>Credit Card Excess Recd.</v>
          </cell>
          <cell r="C1433" t="str">
            <v>LIABILITIES</v>
          </cell>
          <cell r="D1433" t="str">
            <v>BALANCE SHEET</v>
          </cell>
          <cell r="E1433" t="str">
            <v xml:space="preserve"> </v>
          </cell>
          <cell r="F1433" t="str">
            <v xml:space="preserve"> </v>
          </cell>
          <cell r="G1433" t="str">
            <v>CURRENT LIABILITIES AND PROVISIONS</v>
          </cell>
          <cell r="H1433" t="str">
            <v>CURRENT LIABILITIES</v>
          </cell>
          <cell r="I1433" t="str">
            <v>OTHER LIABILITIES</v>
          </cell>
        </row>
        <row r="1434">
          <cell r="A1434" t="str">
            <v>L506726</v>
          </cell>
          <cell r="B1434" t="str">
            <v>INR Payable</v>
          </cell>
          <cell r="C1434" t="str">
            <v>LIABILITIES</v>
          </cell>
          <cell r="D1434" t="str">
            <v>BALANCE SHEET</v>
          </cell>
          <cell r="E1434" t="str">
            <v xml:space="preserve"> </v>
          </cell>
          <cell r="F1434" t="str">
            <v xml:space="preserve"> </v>
          </cell>
          <cell r="G1434" t="str">
            <v>CURRENT LIABILITIES AND PROVISIONS</v>
          </cell>
          <cell r="H1434" t="str">
            <v>CURRENT LIABILITIES</v>
          </cell>
          <cell r="I1434" t="str">
            <v>OTHER LIABILITIES</v>
          </cell>
        </row>
        <row r="1435">
          <cell r="A1435" t="str">
            <v>L506727</v>
          </cell>
          <cell r="B1435" t="str">
            <v>DEPRECIATION FUND</v>
          </cell>
          <cell r="C1435" t="str">
            <v>LIABILITIES</v>
          </cell>
          <cell r="D1435" t="str">
            <v>BALANCE SHEET</v>
          </cell>
          <cell r="G1435" t="str">
            <v>CURRENT LIABILITIES AND PROVISIONS</v>
          </cell>
          <cell r="H1435" t="str">
            <v>CURRENT LIABILITIES</v>
          </cell>
          <cell r="I1435" t="str">
            <v>OTHER LIABILITIES</v>
          </cell>
        </row>
        <row r="1436">
          <cell r="A1436" t="str">
            <v>L506728</v>
          </cell>
          <cell r="B1436" t="str">
            <v>OVERSEAS PROJECTS</v>
          </cell>
          <cell r="C1436" t="str">
            <v>LIABILITIES</v>
          </cell>
          <cell r="D1436" t="str">
            <v>BALANCE SHEET</v>
          </cell>
          <cell r="G1436" t="str">
            <v>CURRENT LIABILITIES AND PROVISIONS</v>
          </cell>
          <cell r="H1436" t="str">
            <v>CURRENT LIABILITIES</v>
          </cell>
          <cell r="I1436" t="str">
            <v>OTHER LIABILITIES</v>
          </cell>
        </row>
        <row r="1437">
          <cell r="A1437" t="str">
            <v>L506729</v>
          </cell>
          <cell r="B1437" t="str">
            <v>INLAND PROJECTS</v>
          </cell>
          <cell r="C1437" t="str">
            <v>LIABILITIES</v>
          </cell>
          <cell r="D1437" t="str">
            <v>BALANCE SHEET</v>
          </cell>
          <cell r="G1437" t="str">
            <v>CURRENT LIABILITIES AND PROVISIONS</v>
          </cell>
          <cell r="H1437" t="str">
            <v>CURRENT LIABILITIES</v>
          </cell>
          <cell r="I1437" t="str">
            <v>OTHER LIABILITIES</v>
          </cell>
        </row>
        <row r="1438">
          <cell r="A1438" t="str">
            <v>L506730</v>
          </cell>
          <cell r="B1438" t="str">
            <v>PROJECT CONTROL ACCOUNT</v>
          </cell>
          <cell r="C1438" t="str">
            <v>LIABILITIES</v>
          </cell>
          <cell r="D1438" t="str">
            <v>BALANCE SHEET</v>
          </cell>
          <cell r="G1438" t="str">
            <v>CURRENT LIABILITIES AND PROVISIONS</v>
          </cell>
          <cell r="H1438" t="str">
            <v>CURRENT LIABILITIES</v>
          </cell>
          <cell r="I1438" t="str">
            <v>OTHER LIABILITIES</v>
          </cell>
        </row>
        <row r="1439">
          <cell r="A1439" t="str">
            <v>L506999</v>
          </cell>
          <cell r="B1439" t="str">
            <v>Suspense A/c (Plots)</v>
          </cell>
          <cell r="C1439" t="str">
            <v>LIABILITIES</v>
          </cell>
          <cell r="D1439" t="str">
            <v>BALANCE SHEET</v>
          </cell>
          <cell r="E1439" t="str">
            <v xml:space="preserve"> </v>
          </cell>
          <cell r="F1439" t="str">
            <v xml:space="preserve"> </v>
          </cell>
          <cell r="G1439" t="str">
            <v>CURRENT LIABILITIES AND PROVISIONS</v>
          </cell>
          <cell r="H1439" t="str">
            <v>CURRENT LIABILITIES</v>
          </cell>
          <cell r="I1439" t="str">
            <v>OTHER LIABILITIES</v>
          </cell>
        </row>
        <row r="1440">
          <cell r="A1440" t="str">
            <v>L507001</v>
          </cell>
          <cell r="B1440" t="str">
            <v>Interest accrued but not Due (Loan)</v>
          </cell>
          <cell r="C1440" t="str">
            <v>LIABILITIES</v>
          </cell>
          <cell r="D1440" t="str">
            <v>BALANCE SHEET</v>
          </cell>
          <cell r="E1440" t="str">
            <v xml:space="preserve"> </v>
          </cell>
          <cell r="F1440" t="str">
            <v xml:space="preserve"> </v>
          </cell>
          <cell r="G1440" t="str">
            <v>CURRENT LIABILITIES AND PROVISIONS</v>
          </cell>
          <cell r="H1440" t="str">
            <v>CURRENT LIABILITIES</v>
          </cell>
          <cell r="I1440" t="str">
            <v>INTEREST ACCRUED BUT NOT DUE</v>
          </cell>
        </row>
        <row r="1441">
          <cell r="A1441" t="str">
            <v>L507002</v>
          </cell>
          <cell r="B1441" t="str">
            <v>Interest accrued but not Due (Others)</v>
          </cell>
          <cell r="C1441" t="str">
            <v>LIABILITIES</v>
          </cell>
          <cell r="D1441" t="str">
            <v>BALANCE SHEET</v>
          </cell>
          <cell r="E1441" t="str">
            <v xml:space="preserve"> </v>
          </cell>
          <cell r="F1441" t="str">
            <v xml:space="preserve"> </v>
          </cell>
          <cell r="G1441" t="str">
            <v>CURRENT LIABILITIES AND PROVISIONS</v>
          </cell>
          <cell r="H1441" t="str">
            <v>CURRENT LIABILITIES</v>
          </cell>
          <cell r="I1441" t="str">
            <v>INTEREST ACCRUED BUT NOT DUE</v>
          </cell>
        </row>
        <row r="1442">
          <cell r="A1442" t="str">
            <v>L601001</v>
          </cell>
          <cell r="B1442" t="str">
            <v>Provision for Proposed dividend</v>
          </cell>
          <cell r="C1442" t="str">
            <v>LIABILITIES</v>
          </cell>
          <cell r="D1442" t="str">
            <v>BALANCE SHEET</v>
          </cell>
          <cell r="E1442" t="str">
            <v xml:space="preserve"> </v>
          </cell>
          <cell r="F1442" t="str">
            <v xml:space="preserve"> </v>
          </cell>
          <cell r="G1442" t="str">
            <v>CURRENT LIABILITIES AND PROVISIONS</v>
          </cell>
          <cell r="H1442" t="str">
            <v>PROVISIONS(LIAB)</v>
          </cell>
          <cell r="I1442" t="str">
            <v>PROPOSED DIVIDEND</v>
          </cell>
        </row>
        <row r="1443">
          <cell r="A1443" t="str">
            <v>L601002</v>
          </cell>
          <cell r="B1443" t="str">
            <v>Unpaid/ Unclaimed dividend</v>
          </cell>
          <cell r="C1443" t="str">
            <v>LIABILITIES</v>
          </cell>
          <cell r="D1443" t="str">
            <v>BALANCE SHEET</v>
          </cell>
          <cell r="E1443" t="str">
            <v xml:space="preserve"> </v>
          </cell>
          <cell r="F1443" t="str">
            <v xml:space="preserve"> </v>
          </cell>
          <cell r="G1443" t="str">
            <v>CURRENT LIABILITIES AND PROVISIONS</v>
          </cell>
          <cell r="H1443" t="str">
            <v>PROVISIONS(LIAB)</v>
          </cell>
          <cell r="I1443" t="str">
            <v>UNCLAIMED DIVIDEND</v>
          </cell>
        </row>
        <row r="1444">
          <cell r="A1444" t="str">
            <v>L601003</v>
          </cell>
          <cell r="B1444" t="str">
            <v>Dividend Payable - Preference Shares</v>
          </cell>
          <cell r="C1444" t="str">
            <v>LIABILITIES</v>
          </cell>
          <cell r="D1444" t="str">
            <v>BALANCE SHEET</v>
          </cell>
          <cell r="E1444" t="str">
            <v xml:space="preserve"> </v>
          </cell>
          <cell r="F1444" t="str">
            <v xml:space="preserve"> </v>
          </cell>
          <cell r="G1444" t="str">
            <v>CURRENT LIABILITIES AND PROVISIONS</v>
          </cell>
          <cell r="H1444" t="str">
            <v>CURRENT LIABILITIES</v>
          </cell>
          <cell r="I1444" t="str">
            <v>OTHER LIABILITIES</v>
          </cell>
        </row>
        <row r="1445">
          <cell r="A1445" t="str">
            <v>L601004</v>
          </cell>
          <cell r="B1445" t="str">
            <v>Dividend Distribution Tax Payable</v>
          </cell>
          <cell r="C1445" t="str">
            <v>LIABILITIES</v>
          </cell>
          <cell r="D1445" t="str">
            <v>BALANCE SHEET</v>
          </cell>
          <cell r="E1445" t="str">
            <v xml:space="preserve"> </v>
          </cell>
          <cell r="F1445" t="str">
            <v xml:space="preserve"> </v>
          </cell>
          <cell r="G1445" t="str">
            <v>CURRENT LIABILITIES AND PROVISIONS</v>
          </cell>
          <cell r="H1445" t="str">
            <v>PROVISIONS(LIAB)</v>
          </cell>
          <cell r="I1445" t="str">
            <v>OTHER PROVISIONS</v>
          </cell>
        </row>
        <row r="1446">
          <cell r="A1446" t="str">
            <v>L601101</v>
          </cell>
          <cell r="B1446" t="str">
            <v>Provision For Leave Salary</v>
          </cell>
          <cell r="C1446" t="str">
            <v>LIABILITIES</v>
          </cell>
          <cell r="D1446" t="str">
            <v>BALANCE SHEET</v>
          </cell>
          <cell r="E1446" t="str">
            <v xml:space="preserve"> </v>
          </cell>
          <cell r="F1446" t="str">
            <v xml:space="preserve"> </v>
          </cell>
          <cell r="G1446" t="str">
            <v>CURRENT LIABILITIES AND PROVISIONS</v>
          </cell>
          <cell r="H1446" t="str">
            <v>PROVISIONS(LIAB)</v>
          </cell>
          <cell r="I1446" t="str">
            <v>RETIREMENT PROVISION</v>
          </cell>
        </row>
        <row r="1447">
          <cell r="A1447" t="str">
            <v>L601102</v>
          </cell>
          <cell r="B1447" t="str">
            <v>Provision For Gratuity</v>
          </cell>
          <cell r="C1447" t="str">
            <v>LIABILITIES</v>
          </cell>
          <cell r="D1447" t="str">
            <v>BALANCE SHEET</v>
          </cell>
          <cell r="E1447" t="str">
            <v xml:space="preserve"> </v>
          </cell>
          <cell r="F1447" t="str">
            <v xml:space="preserve"> </v>
          </cell>
          <cell r="G1447" t="str">
            <v>CURRENT LIABILITIES AND PROVISIONS</v>
          </cell>
          <cell r="H1447" t="str">
            <v>PROVISIONS(LIAB)</v>
          </cell>
          <cell r="I1447" t="str">
            <v>RETIREMENT PROVISION</v>
          </cell>
        </row>
        <row r="1448">
          <cell r="A1448" t="str">
            <v>L601103</v>
          </cell>
          <cell r="B1448" t="str">
            <v>Provision For Bonus</v>
          </cell>
          <cell r="C1448" t="str">
            <v>LIABILITIES</v>
          </cell>
          <cell r="D1448" t="str">
            <v>BALANCE SHEET</v>
          </cell>
          <cell r="E1448" t="str">
            <v xml:space="preserve"> </v>
          </cell>
          <cell r="F1448" t="str">
            <v xml:space="preserve"> </v>
          </cell>
          <cell r="G1448" t="str">
            <v>CURRENT LIABILITIES AND PROVISIONS</v>
          </cell>
          <cell r="H1448" t="str">
            <v>PROVISIONS(LIAB)</v>
          </cell>
          <cell r="I1448" t="str">
            <v>OTHER PROVISIONS</v>
          </cell>
        </row>
        <row r="1449">
          <cell r="A1449" t="str">
            <v>L601104</v>
          </cell>
          <cell r="B1449" t="str">
            <v>Provision For Superannuation</v>
          </cell>
          <cell r="C1449" t="str">
            <v>LIABILITIES</v>
          </cell>
          <cell r="D1449" t="str">
            <v>BALANCE SHEET</v>
          </cell>
          <cell r="E1449" t="str">
            <v xml:space="preserve"> </v>
          </cell>
          <cell r="F1449" t="str">
            <v xml:space="preserve"> </v>
          </cell>
          <cell r="G1449" t="str">
            <v>CURRENT LIABILITIES AND PROVISIONS</v>
          </cell>
          <cell r="H1449" t="str">
            <v>PROVISIONS(LIAB)</v>
          </cell>
          <cell r="I1449" t="str">
            <v>OTHER PROVISIONS</v>
          </cell>
        </row>
        <row r="1450">
          <cell r="A1450" t="str">
            <v>L601201</v>
          </cell>
          <cell r="B1450" t="str">
            <v>Provision For Income Tax</v>
          </cell>
          <cell r="C1450" t="str">
            <v>LIABILITIES</v>
          </cell>
          <cell r="D1450" t="str">
            <v>BALANCE SHEET</v>
          </cell>
          <cell r="E1450" t="str">
            <v xml:space="preserve"> </v>
          </cell>
          <cell r="F1450" t="str">
            <v xml:space="preserve"> </v>
          </cell>
          <cell r="G1450" t="str">
            <v>CURRENT LIABILITIES AND PROVISIONS</v>
          </cell>
          <cell r="H1450" t="str">
            <v>PROVISIONS(LIAB)</v>
          </cell>
          <cell r="I1450" t="str">
            <v>PROVISION FOR INCOME TAX</v>
          </cell>
        </row>
        <row r="1451">
          <cell r="A1451" t="str">
            <v>L601301</v>
          </cell>
          <cell r="B1451" t="str">
            <v>Provision for Doubtful debts</v>
          </cell>
          <cell r="C1451" t="str">
            <v>LIABILITIES</v>
          </cell>
          <cell r="D1451" t="str">
            <v>BALANCE SHEET</v>
          </cell>
          <cell r="E1451" t="str">
            <v xml:space="preserve"> </v>
          </cell>
          <cell r="F1451" t="str">
            <v xml:space="preserve"> </v>
          </cell>
          <cell r="G1451" t="str">
            <v>CURRENT LIABILITIES AND PROVISIONS</v>
          </cell>
          <cell r="H1451" t="str">
            <v>PROVISIONS(LIAB)</v>
          </cell>
          <cell r="I1451" t="str">
            <v>PROVISION FOR DOUBTFUL DEBTS</v>
          </cell>
        </row>
        <row r="1452">
          <cell r="A1452" t="str">
            <v>L601302</v>
          </cell>
          <cell r="B1452" t="str">
            <v>Provision for Doubtful debts- Investment</v>
          </cell>
          <cell r="C1452" t="str">
            <v>LIABILITIES</v>
          </cell>
          <cell r="D1452" t="str">
            <v>BALANCE SHEET</v>
          </cell>
          <cell r="E1452" t="str">
            <v xml:space="preserve"> </v>
          </cell>
          <cell r="F1452" t="str">
            <v xml:space="preserve"> </v>
          </cell>
          <cell r="G1452" t="str">
            <v>CURRENT LIABILITIES AND PROVISIONS</v>
          </cell>
          <cell r="H1452" t="str">
            <v>PROVISIONS(LIAB)</v>
          </cell>
          <cell r="I1452" t="str">
            <v>PROVISION FOR DOUBTFUL DEBTS</v>
          </cell>
        </row>
        <row r="1453">
          <cell r="A1453" t="str">
            <v>L601401</v>
          </cell>
          <cell r="B1453" t="str">
            <v>Provision for Loss on POCM</v>
          </cell>
          <cell r="C1453" t="str">
            <v>LIABILITIES</v>
          </cell>
          <cell r="D1453" t="str">
            <v>BALANCE SHEET</v>
          </cell>
          <cell r="E1453" t="str">
            <v xml:space="preserve"> </v>
          </cell>
          <cell r="F1453" t="str">
            <v xml:space="preserve"> </v>
          </cell>
          <cell r="G1453" t="str">
            <v>CURRENT LIABILITIES AND PROVISIONS</v>
          </cell>
          <cell r="H1453" t="str">
            <v>PROVISIONS(LIAB)</v>
          </cell>
          <cell r="I1453" t="str">
            <v>OTHER PROVISIONS</v>
          </cell>
        </row>
        <row r="1454">
          <cell r="A1454" t="str">
            <v>L601501</v>
          </cell>
          <cell r="B1454" t="str">
            <v>Prov.For Work Pend.Certificat.</v>
          </cell>
          <cell r="C1454" t="str">
            <v>LIABILITIES</v>
          </cell>
          <cell r="D1454" t="str">
            <v>BALANCE SHEET</v>
          </cell>
          <cell r="E1454" t="str">
            <v xml:space="preserve"> </v>
          </cell>
          <cell r="F1454" t="str">
            <v xml:space="preserve"> </v>
          </cell>
          <cell r="G1454" t="str">
            <v>CURRENT LIABILITIES AND PROVISIONS</v>
          </cell>
          <cell r="H1454" t="str">
            <v>PROVISIONS(LIAB)</v>
          </cell>
          <cell r="I1454" t="str">
            <v>OTHER PROVISIONS</v>
          </cell>
        </row>
        <row r="1455">
          <cell r="A1455" t="str">
            <v>L601502</v>
          </cell>
          <cell r="B1455" t="str">
            <v>Provision For Cost To Compl. Of Work</v>
          </cell>
          <cell r="C1455" t="str">
            <v>LIABILITIES</v>
          </cell>
          <cell r="D1455" t="str">
            <v>BALANCE SHEET</v>
          </cell>
          <cell r="E1455" t="str">
            <v xml:space="preserve"> </v>
          </cell>
          <cell r="F1455" t="str">
            <v xml:space="preserve"> </v>
          </cell>
          <cell r="G1455" t="str">
            <v>CURRENT LIABILITIES AND PROVISIONS</v>
          </cell>
          <cell r="H1455" t="str">
            <v>PROVISIONS(LIAB)</v>
          </cell>
          <cell r="I1455" t="str">
            <v>OTHER PROVISIONS</v>
          </cell>
        </row>
        <row r="1456">
          <cell r="A1456" t="str">
            <v>L601503</v>
          </cell>
          <cell r="B1456" t="str">
            <v>PROVISION FOR CONTINGENCIES</v>
          </cell>
          <cell r="C1456" t="str">
            <v>LIABILITIES</v>
          </cell>
          <cell r="D1456" t="str">
            <v>BALANCE SHEET</v>
          </cell>
          <cell r="G1456" t="str">
            <v>CURRENT LIABILITIES AND PROVISIONS</v>
          </cell>
          <cell r="H1456" t="str">
            <v>PROVISIONS(LIAB)</v>
          </cell>
          <cell r="I1456" t="str">
            <v>OTHER PROVISIONS</v>
          </cell>
        </row>
        <row r="1457">
          <cell r="A1457" t="str">
            <v>L601504</v>
          </cell>
          <cell r="B1457" t="str">
            <v>PROVISION FOR SALES TAX</v>
          </cell>
          <cell r="C1457" t="str">
            <v>LIABILITIES</v>
          </cell>
          <cell r="D1457" t="str">
            <v>BALANCE SHEET</v>
          </cell>
          <cell r="G1457" t="str">
            <v>CURRENT LIABILITIES AND PROVISIONS</v>
          </cell>
          <cell r="H1457" t="str">
            <v>PROVISIONS(LIAB)</v>
          </cell>
          <cell r="I1457" t="str">
            <v>OTHER PROVISIONS</v>
          </cell>
        </row>
        <row r="1458">
          <cell r="A1458" t="str">
            <v>L601601</v>
          </cell>
          <cell r="B1458" t="str">
            <v>Deferred Tax Liability</v>
          </cell>
          <cell r="C1458" t="str">
            <v>LIABILITIES</v>
          </cell>
          <cell r="D1458" t="str">
            <v>BALANCE SHEET</v>
          </cell>
          <cell r="E1458" t="str">
            <v xml:space="preserve"> </v>
          </cell>
          <cell r="F1458" t="str">
            <v xml:space="preserve"> </v>
          </cell>
          <cell r="G1458" t="str">
            <v>CURRENT LIABILITIES AND PROVISIONS</v>
          </cell>
          <cell r="H1458" t="str">
            <v>PROVISIONS(LIAB)</v>
          </cell>
          <cell r="I1458" t="str">
            <v>DEFERRED TAX PROVISION</v>
          </cell>
        </row>
        <row r="1459">
          <cell r="A1459" t="str">
            <v>L601701</v>
          </cell>
          <cell r="B1459" t="str">
            <v>Derivatives Liablility</v>
          </cell>
          <cell r="C1459" t="str">
            <v>LIABILITIES</v>
          </cell>
          <cell r="D1459" t="str">
            <v>BALANCE SHEET</v>
          </cell>
          <cell r="E1459" t="str">
            <v xml:space="preserve"> </v>
          </cell>
          <cell r="F1459" t="str">
            <v xml:space="preserve"> </v>
          </cell>
          <cell r="G1459" t="str">
            <v>CURRENT LIABILITIES AND PROVISIONS</v>
          </cell>
          <cell r="H1459" t="str">
            <v>PROVISIONS(LIAB)</v>
          </cell>
          <cell r="I1459" t="str">
            <v>DERIVATIVES LIABLILITY</v>
          </cell>
        </row>
        <row r="1460">
          <cell r="A1460" t="str">
            <v>L601801</v>
          </cell>
          <cell r="B1460" t="str">
            <v>Provision for HLADT</v>
          </cell>
          <cell r="C1460" t="str">
            <v>LIABILITIES</v>
          </cell>
          <cell r="D1460" t="str">
            <v>BALANCE SHEET</v>
          </cell>
          <cell r="E1460" t="str">
            <v xml:space="preserve"> </v>
          </cell>
          <cell r="F1460" t="str">
            <v xml:space="preserve"> </v>
          </cell>
          <cell r="G1460" t="str">
            <v>CURRENT LIABILITIES AND PROVISIONS</v>
          </cell>
          <cell r="H1460" t="str">
            <v>PROVISIONS(LIAB)</v>
          </cell>
          <cell r="I1460" t="str">
            <v>OTHER PROVISIONS</v>
          </cell>
        </row>
        <row r="1461">
          <cell r="A1461" t="str">
            <v>L601901</v>
          </cell>
          <cell r="B1461" t="str">
            <v>Provision for FBT</v>
          </cell>
          <cell r="C1461" t="str">
            <v>LIABILITIES</v>
          </cell>
          <cell r="D1461" t="str">
            <v>BALANCE SHEET</v>
          </cell>
          <cell r="E1461" t="str">
            <v xml:space="preserve"> </v>
          </cell>
          <cell r="F1461" t="str">
            <v xml:space="preserve"> </v>
          </cell>
          <cell r="G1461" t="str">
            <v>CURRENT LIABILITIES AND PROVISIONS</v>
          </cell>
          <cell r="H1461" t="str">
            <v>PROVISIONS(LIAB)</v>
          </cell>
          <cell r="I1461" t="str">
            <v>OTHER PROVISIONS</v>
          </cell>
        </row>
        <row r="1462">
          <cell r="A1462" t="str">
            <v>L701001</v>
          </cell>
          <cell r="B1462" t="str">
            <v>Amortisation- Land- Lease Hold</v>
          </cell>
          <cell r="C1462" t="str">
            <v>LIABILITIES</v>
          </cell>
          <cell r="D1462" t="str">
            <v>BALANCE SHEET</v>
          </cell>
          <cell r="E1462" t="str">
            <v xml:space="preserve"> </v>
          </cell>
          <cell r="F1462" t="str">
            <v xml:space="preserve"> </v>
          </cell>
          <cell r="G1462" t="str">
            <v>CURRENT LIABILITIES AND PROVISIONS</v>
          </cell>
          <cell r="H1462" t="str">
            <v>DEPRECIATION RESERVE</v>
          </cell>
          <cell r="I1462" t="str">
            <v>AMORTISATION- LAND- LEASE HOLD</v>
          </cell>
        </row>
        <row r="1463">
          <cell r="A1463" t="str">
            <v>L701002</v>
          </cell>
          <cell r="B1463" t="str">
            <v>Dep. Reserve- BUILDINGS</v>
          </cell>
          <cell r="C1463" t="str">
            <v>LIABILITIES</v>
          </cell>
          <cell r="D1463" t="str">
            <v>BALANCE SHEET</v>
          </cell>
          <cell r="E1463" t="str">
            <v xml:space="preserve"> </v>
          </cell>
          <cell r="F1463" t="str">
            <v xml:space="preserve"> </v>
          </cell>
          <cell r="G1463" t="str">
            <v>CURRENT LIABILITIES AND PROVISIONS</v>
          </cell>
          <cell r="H1463" t="str">
            <v>DEPRECIATION RESERVE</v>
          </cell>
          <cell r="I1463" t="str">
            <v>DEP.RESERVE- BUILDINGS</v>
          </cell>
        </row>
        <row r="1464">
          <cell r="A1464" t="str">
            <v>L701003</v>
          </cell>
          <cell r="B1464" t="str">
            <v>Dep. Reserve- Plant &amp; Machinery</v>
          </cell>
          <cell r="C1464" t="str">
            <v>LIABILITIES</v>
          </cell>
          <cell r="D1464" t="str">
            <v>BALANCE SHEET</v>
          </cell>
          <cell r="E1464" t="str">
            <v>CUMULATIVE DEPN A/C</v>
          </cell>
          <cell r="F1464" t="str">
            <v xml:space="preserve"> </v>
          </cell>
          <cell r="G1464" t="str">
            <v>CURRENT LIABILITIES AND PROVISIONS</v>
          </cell>
          <cell r="H1464" t="str">
            <v>DEPRECIATION RESERVE</v>
          </cell>
          <cell r="I1464" t="str">
            <v>DEP.RESERVE- PLANT &amp; MACHINERY</v>
          </cell>
        </row>
        <row r="1465">
          <cell r="A1465" t="str">
            <v>L701004</v>
          </cell>
          <cell r="B1465" t="str">
            <v>Dep. Reserve- Air Conditions</v>
          </cell>
          <cell r="C1465" t="str">
            <v>LIABILITIES</v>
          </cell>
          <cell r="D1465" t="str">
            <v>BALANCE SHEET</v>
          </cell>
          <cell r="E1465" t="str">
            <v xml:space="preserve"> </v>
          </cell>
          <cell r="F1465" t="str">
            <v xml:space="preserve"> </v>
          </cell>
          <cell r="G1465" t="str">
            <v>CURRENT LIABILITIES AND PROVISIONS</v>
          </cell>
          <cell r="H1465" t="str">
            <v>DEPRECIATION RESERVE</v>
          </cell>
          <cell r="I1465" t="str">
            <v>DEP. RESERVE- AIR CONDITIONS</v>
          </cell>
        </row>
        <row r="1466">
          <cell r="A1466" t="str">
            <v>L701005</v>
          </cell>
          <cell r="B1466" t="str">
            <v>Dep. Reserve- Office Equipments</v>
          </cell>
          <cell r="C1466" t="str">
            <v>LIABILITIES</v>
          </cell>
          <cell r="D1466" t="str">
            <v>BALANCE SHEET</v>
          </cell>
          <cell r="E1466" t="str">
            <v xml:space="preserve"> </v>
          </cell>
          <cell r="F1466" t="str">
            <v xml:space="preserve"> </v>
          </cell>
          <cell r="G1466" t="str">
            <v>CURRENT LIABILITIES AND PROVISIONS</v>
          </cell>
          <cell r="H1466" t="str">
            <v>DEPRECIATION RESERVE</v>
          </cell>
          <cell r="I1466" t="str">
            <v>DEP.RESERVE-OFFICE EQUIPMENTS</v>
          </cell>
        </row>
        <row r="1467">
          <cell r="A1467" t="str">
            <v>L701006</v>
          </cell>
          <cell r="B1467" t="str">
            <v>Dep. Reserve- Computers &amp; EDP Hardwares</v>
          </cell>
          <cell r="C1467" t="str">
            <v>LIABILITIES</v>
          </cell>
          <cell r="D1467" t="str">
            <v>BALANCE SHEET</v>
          </cell>
          <cell r="E1467" t="str">
            <v>CUMULATIVE DEPN A/C</v>
          </cell>
          <cell r="F1467" t="str">
            <v xml:space="preserve"> </v>
          </cell>
          <cell r="G1467" t="str">
            <v>CURRENT LIABILITIES AND PROVISIONS</v>
          </cell>
          <cell r="H1467" t="str">
            <v>DEPRECIATION RESERVE</v>
          </cell>
          <cell r="I1467" t="str">
            <v>DEP.RESERVE-COMPUTERS AND EDP HARDWARES</v>
          </cell>
        </row>
        <row r="1468">
          <cell r="A1468" t="str">
            <v>L701007</v>
          </cell>
          <cell r="B1468" t="str">
            <v>Dep. Reserve- Networking and WAN Setup</v>
          </cell>
          <cell r="C1468" t="str">
            <v>LIABILITIES</v>
          </cell>
          <cell r="D1468" t="str">
            <v>BALANCE SHEET</v>
          </cell>
          <cell r="E1468" t="str">
            <v xml:space="preserve"> </v>
          </cell>
          <cell r="F1468" t="str">
            <v xml:space="preserve"> </v>
          </cell>
          <cell r="G1468" t="str">
            <v>CURRENT LIABILITIES AND PROVISIONS</v>
          </cell>
          <cell r="H1468" t="str">
            <v>DEPRECIATION RESERVE</v>
          </cell>
          <cell r="I1468" t="str">
            <v>DEP.RESERVE-NETWORKING AND WAN SETUP</v>
          </cell>
        </row>
        <row r="1469">
          <cell r="A1469" t="str">
            <v>L701008</v>
          </cell>
          <cell r="B1469" t="str">
            <v>Dep. Reserve- Software</v>
          </cell>
          <cell r="C1469" t="str">
            <v>LIABILITIES</v>
          </cell>
          <cell r="D1469" t="str">
            <v>BALANCE SHEET</v>
          </cell>
          <cell r="E1469" t="str">
            <v xml:space="preserve"> </v>
          </cell>
          <cell r="F1469" t="str">
            <v xml:space="preserve"> </v>
          </cell>
          <cell r="G1469" t="str">
            <v>CURRENT LIABILITIES AND PROVISIONS</v>
          </cell>
          <cell r="H1469" t="str">
            <v>DEPRECIATION RESERVE</v>
          </cell>
          <cell r="I1469" t="str">
            <v>DEP.RESERVE-SOFTWARE</v>
          </cell>
        </row>
        <row r="1470">
          <cell r="A1470" t="str">
            <v>L701009</v>
          </cell>
          <cell r="B1470" t="str">
            <v>Dep. Reserve- Furniture and Fixtures</v>
          </cell>
          <cell r="C1470" t="str">
            <v>LIABILITIES</v>
          </cell>
          <cell r="D1470" t="str">
            <v>BALANCE SHEET</v>
          </cell>
          <cell r="E1470" t="str">
            <v>CUMULATIVE DEPN A/C</v>
          </cell>
          <cell r="F1470" t="str">
            <v xml:space="preserve"> </v>
          </cell>
          <cell r="G1470" t="str">
            <v>CURRENT LIABILITIES AND PROVISIONS</v>
          </cell>
          <cell r="H1470" t="str">
            <v>DEPRECIATION RESERVE</v>
          </cell>
          <cell r="I1470" t="str">
            <v>DEP.RESERVE-FURNITURE AND FIXTURES</v>
          </cell>
        </row>
        <row r="1471">
          <cell r="A1471" t="str">
            <v>L701010</v>
          </cell>
          <cell r="B1471" t="str">
            <v>Dep. Reserve- Vehicles</v>
          </cell>
          <cell r="C1471" t="str">
            <v>LIABILITIES</v>
          </cell>
          <cell r="D1471" t="str">
            <v>BALANCE SHEET</v>
          </cell>
          <cell r="E1471" t="str">
            <v>CUMULATIVE DEPN A/C</v>
          </cell>
          <cell r="F1471" t="str">
            <v xml:space="preserve"> </v>
          </cell>
          <cell r="G1471" t="str">
            <v>CURRENT LIABILITIES AND PROVISIONS</v>
          </cell>
          <cell r="H1471" t="str">
            <v>DEPRECIATION RESERVE</v>
          </cell>
          <cell r="I1471" t="str">
            <v>DEP.RESERVE-VEHICLES</v>
          </cell>
        </row>
        <row r="1472">
          <cell r="A1472" t="str">
            <v>L701011</v>
          </cell>
          <cell r="B1472" t="str">
            <v>Dep. Reserve- Air Craft</v>
          </cell>
          <cell r="C1472" t="str">
            <v>LIABILITIES</v>
          </cell>
          <cell r="D1472" t="str">
            <v>BALANCE SHEET</v>
          </cell>
          <cell r="E1472" t="str">
            <v xml:space="preserve"> </v>
          </cell>
          <cell r="F1472" t="str">
            <v xml:space="preserve"> </v>
          </cell>
          <cell r="G1472" t="str">
            <v>CURRENT LIABILITIES AND PROVISIONS</v>
          </cell>
          <cell r="H1472" t="str">
            <v>DEPRECIATION RESERVE</v>
          </cell>
          <cell r="I1472" t="str">
            <v>DEP.RESERVE- AIR CRAFT</v>
          </cell>
        </row>
        <row r="1473">
          <cell r="A1473" t="str">
            <v>L701012</v>
          </cell>
          <cell r="B1473" t="str">
            <v>Dep. Reserve- Stock Properties</v>
          </cell>
          <cell r="C1473" t="str">
            <v>LIABILITIES</v>
          </cell>
          <cell r="D1473" t="str">
            <v>BALANCE SHEET</v>
          </cell>
          <cell r="E1473" t="str">
            <v xml:space="preserve"> </v>
          </cell>
          <cell r="F1473" t="str">
            <v xml:space="preserve"> </v>
          </cell>
          <cell r="G1473" t="str">
            <v>CURRENT LIABILITIES AND PROVISIONS</v>
          </cell>
          <cell r="H1473" t="str">
            <v>DEPRECIATION RESERVE</v>
          </cell>
          <cell r="I1473" t="str">
            <v>DEP.RESERVE- STOCK PROPERTIES</v>
          </cell>
        </row>
        <row r="1474">
          <cell r="A1474" t="str">
            <v>L701013</v>
          </cell>
          <cell r="B1474" t="str">
            <v>Dep. Reserve- Vehicles- Car</v>
          </cell>
          <cell r="C1474" t="str">
            <v>LIABILITIES</v>
          </cell>
          <cell r="D1474" t="str">
            <v>BALANCE SHEET</v>
          </cell>
          <cell r="E1474" t="str">
            <v>CUMULATIVE DEPN A/C</v>
          </cell>
          <cell r="F1474" t="str">
            <v xml:space="preserve"> </v>
          </cell>
          <cell r="G1474" t="str">
            <v>CURRENT LIABILITIES AND PROVISIONS</v>
          </cell>
          <cell r="H1474" t="str">
            <v>DEPRECIATION RESERVE</v>
          </cell>
          <cell r="I1474" t="str">
            <v>DEP.RESERVE-VEHICLES</v>
          </cell>
        </row>
        <row r="1475">
          <cell r="A1475" t="str">
            <v>L701014</v>
          </cell>
          <cell r="B1475" t="str">
            <v>Dep. Reserve- Vehicles- Motor Cycles/ Sc</v>
          </cell>
          <cell r="C1475" t="str">
            <v>LIABILITIES</v>
          </cell>
          <cell r="D1475" t="str">
            <v>BALANCE SHEET</v>
          </cell>
          <cell r="E1475" t="str">
            <v>CUMULATIVE DEPN A/C</v>
          </cell>
          <cell r="F1475" t="str">
            <v xml:space="preserve"> </v>
          </cell>
          <cell r="G1475" t="str">
            <v>CURRENT LIABILITIES AND PROVISIONS</v>
          </cell>
          <cell r="H1475" t="str">
            <v>DEPRECIATION RESERVE</v>
          </cell>
          <cell r="I1475" t="str">
            <v>DEP.RESERVE-VEHICLES</v>
          </cell>
        </row>
        <row r="1476">
          <cell r="A1476" t="str">
            <v>L701015</v>
          </cell>
          <cell r="B1476" t="str">
            <v>Dep. Reserve- Vehicles- Cycles</v>
          </cell>
          <cell r="C1476" t="str">
            <v>LIABILITIES</v>
          </cell>
          <cell r="D1476" t="str">
            <v>BALANCE SHEET</v>
          </cell>
          <cell r="E1476" t="str">
            <v>CUMULATIVE DEPN A/C</v>
          </cell>
          <cell r="F1476" t="str">
            <v xml:space="preserve"> </v>
          </cell>
          <cell r="G1476" t="str">
            <v>CURRENT LIABILITIES AND PROVISIONS</v>
          </cell>
          <cell r="H1476" t="str">
            <v>DEPRECIATION RESERVE</v>
          </cell>
          <cell r="I1476" t="str">
            <v>DEP.RESERVE-VEHICLES</v>
          </cell>
        </row>
        <row r="1477">
          <cell r="A1477" t="str">
            <v>L701090</v>
          </cell>
          <cell r="B1477" t="str">
            <v>Dep. Reserve-OTHERS</v>
          </cell>
          <cell r="C1477" t="str">
            <v>LIABILITIES</v>
          </cell>
          <cell r="D1477" t="str">
            <v>BALANCE SHEET</v>
          </cell>
          <cell r="E1477" t="str">
            <v xml:space="preserve"> </v>
          </cell>
          <cell r="F1477" t="str">
            <v xml:space="preserve"> </v>
          </cell>
          <cell r="G1477" t="str">
            <v>CURRENT LIABILITIES AND PROVISIONS</v>
          </cell>
          <cell r="H1477" t="str">
            <v>PROVISIONS(LIAB)</v>
          </cell>
          <cell r="I1477" t="str">
            <v>OTHER PROVISIONS</v>
          </cell>
        </row>
        <row r="1478">
          <cell r="A1478" t="str">
            <v>R101000</v>
          </cell>
          <cell r="B1478" t="str">
            <v>Sale A/C</v>
          </cell>
          <cell r="C1478" t="str">
            <v>REVENUE</v>
          </cell>
          <cell r="D1478" t="str">
            <v>INCOME STATEMENT</v>
          </cell>
          <cell r="E1478" t="str">
            <v xml:space="preserve"> </v>
          </cell>
          <cell r="F1478" t="str">
            <v xml:space="preserve"> </v>
          </cell>
          <cell r="G1478" t="str">
            <v>INCOME</v>
          </cell>
          <cell r="H1478" t="str">
            <v>INCOME FROM OPERATIONS</v>
          </cell>
          <cell r="I1478" t="str">
            <v>SALE OF GOODS</v>
          </cell>
        </row>
        <row r="1479">
          <cell r="A1479" t="str">
            <v>R101001</v>
          </cell>
          <cell r="B1479" t="str">
            <v>Sale of Land &amp; plots</v>
          </cell>
          <cell r="C1479" t="str">
            <v>REVENUE</v>
          </cell>
          <cell r="D1479" t="str">
            <v>INCOME STATEMENT</v>
          </cell>
          <cell r="E1479" t="str">
            <v xml:space="preserve"> </v>
          </cell>
          <cell r="F1479" t="str">
            <v xml:space="preserve"> </v>
          </cell>
          <cell r="G1479" t="str">
            <v>INCOME</v>
          </cell>
          <cell r="H1479" t="str">
            <v>INCOME FROM OPERATIONS</v>
          </cell>
          <cell r="I1479" t="str">
            <v>SALE OF GOODS</v>
          </cell>
        </row>
        <row r="1480">
          <cell r="A1480" t="str">
            <v>R101002</v>
          </cell>
          <cell r="B1480" t="str">
            <v>Sale Of Merchandise</v>
          </cell>
          <cell r="C1480" t="str">
            <v>REVENUE</v>
          </cell>
          <cell r="D1480" t="str">
            <v>INCOME STATEMENT</v>
          </cell>
          <cell r="E1480" t="str">
            <v xml:space="preserve"> </v>
          </cell>
          <cell r="F1480" t="str">
            <v xml:space="preserve"> </v>
          </cell>
          <cell r="G1480" t="str">
            <v>INCOME</v>
          </cell>
          <cell r="H1480" t="str">
            <v>INCOME FROM OPERATIONS</v>
          </cell>
          <cell r="I1480" t="str">
            <v>SALE OF GOODS</v>
          </cell>
        </row>
        <row r="1481">
          <cell r="A1481" t="str">
            <v>R101003</v>
          </cell>
          <cell r="B1481" t="str">
            <v>sale of liquor</v>
          </cell>
          <cell r="C1481" t="str">
            <v>REVENUE</v>
          </cell>
          <cell r="D1481" t="str">
            <v>INCOME STATEMENT</v>
          </cell>
          <cell r="E1481" t="str">
            <v xml:space="preserve"> </v>
          </cell>
          <cell r="F1481" t="str">
            <v xml:space="preserve"> </v>
          </cell>
          <cell r="G1481" t="str">
            <v>INCOME</v>
          </cell>
          <cell r="H1481" t="str">
            <v>INCOME FROM OPERATIONS</v>
          </cell>
          <cell r="I1481" t="str">
            <v>SALE OF GOODS</v>
          </cell>
        </row>
        <row r="1482">
          <cell r="A1482" t="str">
            <v>R101004</v>
          </cell>
          <cell r="B1482" t="str">
            <v>Sale A/C- Cash</v>
          </cell>
          <cell r="C1482" t="str">
            <v>REVENUE</v>
          </cell>
          <cell r="D1482" t="str">
            <v>INCOME STATEMENT</v>
          </cell>
          <cell r="E1482" t="str">
            <v xml:space="preserve"> </v>
          </cell>
          <cell r="F1482" t="str">
            <v xml:space="preserve"> </v>
          </cell>
          <cell r="G1482" t="str">
            <v>INCOME</v>
          </cell>
          <cell r="H1482" t="str">
            <v>INCOME FROM OPERATIONS</v>
          </cell>
          <cell r="I1482" t="str">
            <v>SALE OF GOODS</v>
          </cell>
        </row>
        <row r="1483">
          <cell r="A1483" t="str">
            <v>R101101</v>
          </cell>
          <cell r="B1483" t="str">
            <v>Revenue from Constructed properties</v>
          </cell>
          <cell r="C1483" t="str">
            <v>REVENUE</v>
          </cell>
          <cell r="D1483" t="str">
            <v>INCOME STATEMENT</v>
          </cell>
          <cell r="E1483" t="str">
            <v xml:space="preserve"> </v>
          </cell>
          <cell r="F1483" t="str">
            <v xml:space="preserve"> </v>
          </cell>
          <cell r="G1483" t="str">
            <v>INCOME</v>
          </cell>
          <cell r="H1483" t="str">
            <v>INCOME FROM OPERATIONS</v>
          </cell>
          <cell r="I1483" t="str">
            <v>SALE OF GOODS</v>
          </cell>
        </row>
        <row r="1484">
          <cell r="A1484" t="str">
            <v>R101201-000-000</v>
          </cell>
          <cell r="B1484" t="str">
            <v>Service Charges</v>
          </cell>
          <cell r="C1484" t="str">
            <v>REVENUE</v>
          </cell>
          <cell r="D1484" t="str">
            <v>INCOME STATEMENT</v>
          </cell>
          <cell r="E1484" t="str">
            <v xml:space="preserve"> </v>
          </cell>
          <cell r="F1484" t="str">
            <v xml:space="preserve"> </v>
          </cell>
          <cell r="G1484" t="str">
            <v>INCOME</v>
          </cell>
          <cell r="H1484" t="str">
            <v>INCOME FROM OPERATIONS</v>
          </cell>
          <cell r="I1484" t="str">
            <v>SERVICE RECEIPTS</v>
          </cell>
        </row>
        <row r="1485">
          <cell r="A1485" t="str">
            <v>R101201-000-005</v>
          </cell>
          <cell r="B1485" t="str">
            <v>Service Charges- BEVERLY PARK-II</v>
          </cell>
          <cell r="C1485" t="str">
            <v>REVENUE</v>
          </cell>
          <cell r="D1485" t="str">
            <v>INCOME STATEMENT</v>
          </cell>
          <cell r="E1485" t="str">
            <v xml:space="preserve"> </v>
          </cell>
          <cell r="F1485" t="str">
            <v xml:space="preserve"> </v>
          </cell>
          <cell r="G1485" t="str">
            <v>INCOME</v>
          </cell>
          <cell r="H1485" t="str">
            <v>INCOME FROM OPERATIONS</v>
          </cell>
          <cell r="I1485" t="str">
            <v>SERVICE RECEIPTS</v>
          </cell>
        </row>
        <row r="1486">
          <cell r="A1486" t="str">
            <v>R101201-000-006</v>
          </cell>
          <cell r="B1486" t="str">
            <v>Service Charges- CENTRAL ARCADE</v>
          </cell>
          <cell r="C1486" t="str">
            <v>REVENUE</v>
          </cell>
          <cell r="D1486" t="str">
            <v>INCOME STATEMENT</v>
          </cell>
          <cell r="E1486" t="str">
            <v xml:space="preserve"> </v>
          </cell>
          <cell r="F1486" t="str">
            <v xml:space="preserve"> </v>
          </cell>
          <cell r="G1486" t="str">
            <v>INCOME</v>
          </cell>
          <cell r="H1486" t="str">
            <v>INCOME FROM OPERATIONS</v>
          </cell>
          <cell r="I1486" t="str">
            <v>SERVICE RECEIPTS</v>
          </cell>
        </row>
        <row r="1487">
          <cell r="A1487" t="str">
            <v>R101201-000-009</v>
          </cell>
          <cell r="B1487" t="str">
            <v>Service Charges- DILSHAD LOTTERY</v>
          </cell>
          <cell r="C1487" t="str">
            <v>REVENUE</v>
          </cell>
          <cell r="D1487" t="str">
            <v>INCOME STATEMENT</v>
          </cell>
          <cell r="E1487" t="str">
            <v xml:space="preserve"> </v>
          </cell>
          <cell r="F1487" t="str">
            <v xml:space="preserve"> </v>
          </cell>
          <cell r="G1487" t="str">
            <v>INCOME</v>
          </cell>
          <cell r="H1487" t="str">
            <v>INCOME FROM OPERATIONS</v>
          </cell>
          <cell r="I1487" t="str">
            <v>SERVICE RECEIPTS</v>
          </cell>
        </row>
        <row r="1488">
          <cell r="A1488" t="str">
            <v>R101201-000-010</v>
          </cell>
          <cell r="B1488" t="str">
            <v>Service Charges- DILSHAD PLAZA</v>
          </cell>
          <cell r="C1488" t="str">
            <v>REVENUE</v>
          </cell>
          <cell r="D1488" t="str">
            <v>INCOME STATEMENT</v>
          </cell>
          <cell r="E1488" t="str">
            <v xml:space="preserve"> </v>
          </cell>
          <cell r="F1488" t="str">
            <v xml:space="preserve"> </v>
          </cell>
          <cell r="G1488" t="str">
            <v>INCOME</v>
          </cell>
          <cell r="H1488" t="str">
            <v>INCOME FROM OPERATIONS</v>
          </cell>
          <cell r="I1488" t="str">
            <v>SERVICE RECEIPTS</v>
          </cell>
        </row>
        <row r="1489">
          <cell r="A1489" t="str">
            <v>R101201-000-011</v>
          </cell>
          <cell r="B1489" t="str">
            <v>Service Charges- EXECUTIVE HOME</v>
          </cell>
          <cell r="C1489" t="str">
            <v>REVENUE</v>
          </cell>
          <cell r="D1489" t="str">
            <v>INCOME STATEMENT</v>
          </cell>
          <cell r="E1489" t="str">
            <v xml:space="preserve"> </v>
          </cell>
          <cell r="F1489" t="str">
            <v xml:space="preserve"> </v>
          </cell>
          <cell r="G1489" t="str">
            <v>INCOME</v>
          </cell>
          <cell r="H1489" t="str">
            <v>INCOME FROM OPERATIONS</v>
          </cell>
          <cell r="I1489" t="str">
            <v>SERVICE RECEIPTS</v>
          </cell>
        </row>
        <row r="1490">
          <cell r="A1490" t="str">
            <v>R101201-000-013</v>
          </cell>
          <cell r="B1490" t="str">
            <v>Service Charges- HAMILTON COURT</v>
          </cell>
          <cell r="C1490" t="str">
            <v>REVENUE</v>
          </cell>
          <cell r="D1490" t="str">
            <v>INCOME STATEMENT</v>
          </cell>
          <cell r="E1490" t="str">
            <v xml:space="preserve"> </v>
          </cell>
          <cell r="F1490" t="str">
            <v xml:space="preserve"> </v>
          </cell>
          <cell r="G1490" t="str">
            <v>INCOME</v>
          </cell>
          <cell r="H1490" t="str">
            <v>INCOME FROM OPERATIONS</v>
          </cell>
          <cell r="I1490" t="str">
            <v>SERVICE RECEIPTS</v>
          </cell>
        </row>
        <row r="1491">
          <cell r="A1491" t="str">
            <v>R101201-000-014</v>
          </cell>
          <cell r="B1491" t="str">
            <v>Service Charges- NEW TOWN HOUSE</v>
          </cell>
          <cell r="C1491" t="str">
            <v>REVENUE</v>
          </cell>
          <cell r="D1491" t="str">
            <v>INCOME STATEMENT</v>
          </cell>
          <cell r="E1491" t="str">
            <v xml:space="preserve"> </v>
          </cell>
          <cell r="F1491" t="str">
            <v xml:space="preserve"> </v>
          </cell>
          <cell r="G1491" t="str">
            <v>INCOME</v>
          </cell>
          <cell r="H1491" t="str">
            <v>INCOME FROM OPERATIONS</v>
          </cell>
          <cell r="I1491" t="str">
            <v>SERVICE RECEIPTS</v>
          </cell>
        </row>
        <row r="1492">
          <cell r="A1492" t="str">
            <v>R101201-000-015</v>
          </cell>
          <cell r="B1492" t="str">
            <v>Service Charges- TOWN HOUSE</v>
          </cell>
          <cell r="C1492" t="str">
            <v>REVENUE</v>
          </cell>
          <cell r="D1492" t="str">
            <v>INCOME STATEMENT</v>
          </cell>
          <cell r="E1492" t="str">
            <v xml:space="preserve"> </v>
          </cell>
          <cell r="F1492" t="str">
            <v xml:space="preserve"> </v>
          </cell>
          <cell r="G1492" t="str">
            <v>INCOME</v>
          </cell>
          <cell r="H1492" t="str">
            <v>INCOME FROM OPERATIONS</v>
          </cell>
          <cell r="I1492" t="str">
            <v>SERVICE RECEIPTS</v>
          </cell>
        </row>
        <row r="1493">
          <cell r="A1493" t="str">
            <v>R101201-000-017</v>
          </cell>
          <cell r="B1493" t="str">
            <v>Service Charges- QEC PHASE-IV</v>
          </cell>
          <cell r="C1493" t="str">
            <v>REVENUE</v>
          </cell>
          <cell r="D1493" t="str">
            <v>INCOME STATEMENT</v>
          </cell>
          <cell r="E1493" t="str">
            <v xml:space="preserve"> </v>
          </cell>
          <cell r="F1493" t="str">
            <v xml:space="preserve"> </v>
          </cell>
          <cell r="G1493" t="str">
            <v>INCOME</v>
          </cell>
          <cell r="H1493" t="str">
            <v>INCOME FROM OPERATIONS</v>
          </cell>
          <cell r="I1493" t="str">
            <v>SERVICE RECEIPTS</v>
          </cell>
        </row>
        <row r="1494">
          <cell r="A1494" t="str">
            <v>R101201-000-019</v>
          </cell>
          <cell r="B1494" t="str">
            <v>Service Charges- REGENCY PARK</v>
          </cell>
          <cell r="C1494" t="str">
            <v>REVENUE</v>
          </cell>
          <cell r="D1494" t="str">
            <v>INCOME STATEMENT</v>
          </cell>
          <cell r="E1494" t="str">
            <v xml:space="preserve"> </v>
          </cell>
          <cell r="F1494" t="str">
            <v xml:space="preserve"> </v>
          </cell>
          <cell r="G1494" t="str">
            <v>INCOME</v>
          </cell>
          <cell r="H1494" t="str">
            <v>INCOME FROM OPERATIONS</v>
          </cell>
          <cell r="I1494" t="str">
            <v>SERVICE RECEIPTS</v>
          </cell>
        </row>
        <row r="1495">
          <cell r="A1495" t="str">
            <v>R101201-000-022</v>
          </cell>
          <cell r="B1495" t="str">
            <v>Service Charges- RICHMOND PARK</v>
          </cell>
          <cell r="C1495" t="str">
            <v>REVENUE</v>
          </cell>
          <cell r="D1495" t="str">
            <v>INCOME STATEMENT</v>
          </cell>
          <cell r="E1495" t="str">
            <v xml:space="preserve"> </v>
          </cell>
          <cell r="F1495" t="str">
            <v xml:space="preserve"> </v>
          </cell>
          <cell r="G1495" t="str">
            <v>INCOME</v>
          </cell>
          <cell r="H1495" t="str">
            <v>INCOME FROM OPERATIONS</v>
          </cell>
          <cell r="I1495" t="str">
            <v>SERVICE RECEIPTS</v>
          </cell>
        </row>
        <row r="1496">
          <cell r="A1496" t="str">
            <v>R101201-000-023</v>
          </cell>
          <cell r="B1496" t="str">
            <v>Service Charges- SUPER MART-II</v>
          </cell>
          <cell r="C1496" t="str">
            <v>REVENUE</v>
          </cell>
          <cell r="D1496" t="str">
            <v>INCOME STATEMENT</v>
          </cell>
          <cell r="E1496" t="str">
            <v xml:space="preserve"> </v>
          </cell>
          <cell r="F1496" t="str">
            <v xml:space="preserve"> </v>
          </cell>
          <cell r="G1496" t="str">
            <v>INCOME</v>
          </cell>
          <cell r="H1496" t="str">
            <v>INCOME FROM OPERATIONS</v>
          </cell>
          <cell r="I1496" t="str">
            <v>SERVICE RECEIPTS</v>
          </cell>
        </row>
        <row r="1497">
          <cell r="A1497" t="str">
            <v>R101201-000-027</v>
          </cell>
          <cell r="B1497" t="str">
            <v>Service Charges- STOP-N-SHOP</v>
          </cell>
          <cell r="C1497" t="str">
            <v>REVENUE</v>
          </cell>
          <cell r="D1497" t="str">
            <v>INCOME STATEMENT</v>
          </cell>
          <cell r="E1497" t="str">
            <v xml:space="preserve"> </v>
          </cell>
          <cell r="F1497" t="str">
            <v xml:space="preserve"> </v>
          </cell>
          <cell r="G1497" t="str">
            <v>INCOME</v>
          </cell>
          <cell r="H1497" t="str">
            <v>INCOME FROM OPERATIONS</v>
          </cell>
          <cell r="I1497" t="str">
            <v>SERVICE RECEIPTS</v>
          </cell>
        </row>
        <row r="1498">
          <cell r="A1498" t="str">
            <v>R101201-000-028</v>
          </cell>
          <cell r="B1498" t="str">
            <v>Service Charges- SILVER OAKS</v>
          </cell>
          <cell r="C1498" t="str">
            <v>REVENUE</v>
          </cell>
          <cell r="D1498" t="str">
            <v>INCOME STATEMENT</v>
          </cell>
          <cell r="E1498" t="str">
            <v xml:space="preserve"> </v>
          </cell>
          <cell r="F1498" t="str">
            <v xml:space="preserve"> </v>
          </cell>
          <cell r="G1498" t="str">
            <v>INCOME</v>
          </cell>
          <cell r="H1498" t="str">
            <v>INCOME FROM OPERATIONS</v>
          </cell>
          <cell r="I1498" t="str">
            <v>SERVICE RECEIPTS</v>
          </cell>
        </row>
        <row r="1499">
          <cell r="A1499" t="str">
            <v>R101201-000-029</v>
          </cell>
          <cell r="B1499" t="str">
            <v>Service Charges- SILVER OAKS-PARKING</v>
          </cell>
          <cell r="C1499" t="str">
            <v>REVENUE</v>
          </cell>
          <cell r="D1499" t="str">
            <v>INCOME STATEMENT</v>
          </cell>
          <cell r="E1499" t="str">
            <v xml:space="preserve"> </v>
          </cell>
          <cell r="F1499" t="str">
            <v xml:space="preserve"> </v>
          </cell>
          <cell r="G1499" t="str">
            <v>INCOME</v>
          </cell>
          <cell r="H1499" t="str">
            <v>INCOME FROM OPERATIONS</v>
          </cell>
          <cell r="I1499" t="str">
            <v>SERVICE RECEIPTS</v>
          </cell>
        </row>
        <row r="1500">
          <cell r="A1500" t="str">
            <v>R101201-000-031</v>
          </cell>
          <cell r="B1500" t="str">
            <v>Service Charges- VILLA</v>
          </cell>
          <cell r="C1500" t="str">
            <v>REVENUE</v>
          </cell>
          <cell r="D1500" t="str">
            <v>INCOME STATEMENT</v>
          </cell>
          <cell r="E1500" t="str">
            <v xml:space="preserve"> </v>
          </cell>
          <cell r="F1500" t="str">
            <v xml:space="preserve"> </v>
          </cell>
          <cell r="G1500" t="str">
            <v>INCOME</v>
          </cell>
          <cell r="H1500" t="str">
            <v>INCOME FROM OPERATIONS</v>
          </cell>
          <cell r="I1500" t="str">
            <v>SERVICE RECEIPTS</v>
          </cell>
        </row>
        <row r="1501">
          <cell r="A1501" t="str">
            <v>R101201-000-034</v>
          </cell>
          <cell r="B1501" t="str">
            <v>Service Charges- WINDSOR COURT</v>
          </cell>
          <cell r="C1501" t="str">
            <v>REVENUE</v>
          </cell>
          <cell r="D1501" t="str">
            <v>INCOME STATEMENT</v>
          </cell>
          <cell r="E1501" t="str">
            <v xml:space="preserve"> </v>
          </cell>
          <cell r="F1501" t="str">
            <v xml:space="preserve"> </v>
          </cell>
          <cell r="G1501" t="str">
            <v>INCOME</v>
          </cell>
          <cell r="H1501" t="str">
            <v>INCOME FROM OPERATIONS</v>
          </cell>
          <cell r="I1501" t="str">
            <v>SERVICE RECEIPTS</v>
          </cell>
        </row>
        <row r="1502">
          <cell r="A1502" t="str">
            <v>R101201-000-037</v>
          </cell>
          <cell r="B1502" t="str">
            <v>Service Charges- CENTRE POINT</v>
          </cell>
          <cell r="C1502" t="str">
            <v>REVENUE</v>
          </cell>
          <cell r="D1502" t="str">
            <v>INCOME STATEMENT</v>
          </cell>
          <cell r="E1502" t="str">
            <v xml:space="preserve"> </v>
          </cell>
          <cell r="F1502" t="str">
            <v xml:space="preserve"> </v>
          </cell>
          <cell r="G1502" t="str">
            <v>INCOME</v>
          </cell>
          <cell r="H1502" t="str">
            <v>INCOME FROM OPERATIONS</v>
          </cell>
          <cell r="I1502" t="str">
            <v>SERVICE RECEIPTS</v>
          </cell>
        </row>
        <row r="1503">
          <cell r="A1503" t="str">
            <v>R101201-000-039</v>
          </cell>
          <cell r="B1503" t="str">
            <v>Service Charges- RIDGEWOOD ESTATES</v>
          </cell>
          <cell r="C1503" t="str">
            <v>REVENUE</v>
          </cell>
          <cell r="D1503" t="str">
            <v>INCOME STATEMENT</v>
          </cell>
          <cell r="E1503" t="str">
            <v xml:space="preserve"> </v>
          </cell>
          <cell r="F1503" t="str">
            <v xml:space="preserve"> </v>
          </cell>
          <cell r="G1503" t="str">
            <v>INCOME</v>
          </cell>
          <cell r="H1503" t="str">
            <v>INCOME FROM OPERATIONS</v>
          </cell>
          <cell r="I1503" t="str">
            <v>SERVICE RECEIPTS</v>
          </cell>
        </row>
        <row r="1504">
          <cell r="A1504" t="str">
            <v>R101201-000-040</v>
          </cell>
          <cell r="B1504" t="str">
            <v>Service Charges- OAKWOOD ESTATES</v>
          </cell>
          <cell r="C1504" t="str">
            <v>REVENUE</v>
          </cell>
          <cell r="D1504" t="str">
            <v>INCOME STATEMENT</v>
          </cell>
          <cell r="E1504" t="str">
            <v xml:space="preserve"> </v>
          </cell>
          <cell r="F1504" t="str">
            <v xml:space="preserve"> </v>
          </cell>
          <cell r="G1504" t="str">
            <v>INCOME</v>
          </cell>
          <cell r="H1504" t="str">
            <v>INCOME FROM OPERATIONS</v>
          </cell>
          <cell r="I1504" t="str">
            <v>SERVICE RECEIPTS</v>
          </cell>
        </row>
        <row r="1505">
          <cell r="A1505" t="str">
            <v>R101201-000-041</v>
          </cell>
          <cell r="B1505" t="str">
            <v>Service Charges- WELLINGTON ESTATES</v>
          </cell>
          <cell r="C1505" t="str">
            <v>REVENUE</v>
          </cell>
          <cell r="D1505" t="str">
            <v>INCOME STATEMENT</v>
          </cell>
          <cell r="E1505" t="str">
            <v xml:space="preserve"> </v>
          </cell>
          <cell r="F1505" t="str">
            <v xml:space="preserve"> </v>
          </cell>
          <cell r="G1505" t="str">
            <v>INCOME</v>
          </cell>
          <cell r="H1505" t="str">
            <v>INCOME FROM OPERATIONS</v>
          </cell>
          <cell r="I1505" t="str">
            <v>SERVICE RECEIPTS</v>
          </cell>
        </row>
        <row r="1506">
          <cell r="A1506" t="str">
            <v>R101201-000-043</v>
          </cell>
          <cell r="B1506" t="str">
            <v>Service Charges- PLOTS PH-2</v>
          </cell>
          <cell r="C1506" t="str">
            <v>REVENUE</v>
          </cell>
          <cell r="D1506" t="str">
            <v>INCOME STATEMENT</v>
          </cell>
          <cell r="E1506" t="str">
            <v xml:space="preserve"> </v>
          </cell>
          <cell r="F1506" t="str">
            <v xml:space="preserve"> </v>
          </cell>
          <cell r="G1506" t="str">
            <v>INCOME</v>
          </cell>
          <cell r="H1506" t="str">
            <v>INCOME FROM OPERATIONS</v>
          </cell>
          <cell r="I1506" t="str">
            <v>SERVICE RECEIPTS</v>
          </cell>
        </row>
        <row r="1507">
          <cell r="A1507" t="str">
            <v>R101201-000-046</v>
          </cell>
          <cell r="B1507" t="str">
            <v>Service Charges- PRINCETON ESTATE</v>
          </cell>
          <cell r="C1507" t="str">
            <v>REVENUE</v>
          </cell>
          <cell r="D1507" t="str">
            <v>INCOME STATEMENT</v>
          </cell>
          <cell r="E1507" t="str">
            <v xml:space="preserve"> </v>
          </cell>
          <cell r="F1507" t="str">
            <v xml:space="preserve"> </v>
          </cell>
          <cell r="G1507" t="str">
            <v>INCOME</v>
          </cell>
          <cell r="H1507" t="str">
            <v>INCOME FROM OPERATIONS</v>
          </cell>
          <cell r="I1507" t="str">
            <v>SERVICE RECEIPTS</v>
          </cell>
        </row>
        <row r="1508">
          <cell r="A1508" t="str">
            <v>R101201-000-050</v>
          </cell>
          <cell r="B1508" t="str">
            <v>Service Charges- CARLTON ESTATE</v>
          </cell>
          <cell r="C1508" t="str">
            <v>REVENUE</v>
          </cell>
          <cell r="D1508" t="str">
            <v>INCOME STATEMENT</v>
          </cell>
          <cell r="E1508" t="str">
            <v xml:space="preserve"> </v>
          </cell>
          <cell r="F1508" t="str">
            <v xml:space="preserve"> </v>
          </cell>
          <cell r="G1508" t="str">
            <v>INCOME</v>
          </cell>
          <cell r="H1508" t="str">
            <v>INCOME FROM OPERATIONS</v>
          </cell>
          <cell r="I1508" t="str">
            <v>SERVICE RECEIPTS</v>
          </cell>
        </row>
        <row r="1509">
          <cell r="A1509" t="str">
            <v>R101201-000-054</v>
          </cell>
          <cell r="B1509" t="str">
            <v>Service Charges- BELVEDERE PARK</v>
          </cell>
          <cell r="C1509" t="str">
            <v>REVENUE</v>
          </cell>
          <cell r="D1509" t="str">
            <v>INCOME STATEMENT</v>
          </cell>
          <cell r="E1509" t="str">
            <v xml:space="preserve"> </v>
          </cell>
          <cell r="F1509" t="str">
            <v xml:space="preserve"> </v>
          </cell>
          <cell r="G1509" t="str">
            <v>INCOME</v>
          </cell>
          <cell r="H1509" t="str">
            <v>INCOME FROM OPERATIONS</v>
          </cell>
          <cell r="I1509" t="str">
            <v>SERVICE RECEIPTS</v>
          </cell>
        </row>
        <row r="1510">
          <cell r="A1510" t="str">
            <v>R101201-000-055</v>
          </cell>
          <cell r="B1510" t="str">
            <v>Service Charges- BELVEDERE TOWER</v>
          </cell>
          <cell r="C1510" t="str">
            <v>REVENUE</v>
          </cell>
          <cell r="D1510" t="str">
            <v>INCOME STATEMENT</v>
          </cell>
          <cell r="E1510" t="str">
            <v xml:space="preserve"> </v>
          </cell>
          <cell r="F1510" t="str">
            <v xml:space="preserve"> </v>
          </cell>
          <cell r="G1510" t="str">
            <v>INCOME</v>
          </cell>
          <cell r="H1510" t="str">
            <v>INCOME FROM OPERATIONS</v>
          </cell>
          <cell r="I1510" t="str">
            <v>SERVICE RECEIPTS</v>
          </cell>
        </row>
        <row r="1511">
          <cell r="A1511" t="str">
            <v>R101201-000-056</v>
          </cell>
          <cell r="B1511" t="str">
            <v>Service Charges- DLF CITY CENTRE</v>
          </cell>
          <cell r="C1511" t="str">
            <v>REVENUE</v>
          </cell>
          <cell r="D1511" t="str">
            <v>INCOME STATEMENT</v>
          </cell>
          <cell r="E1511" t="str">
            <v xml:space="preserve"> </v>
          </cell>
          <cell r="F1511" t="str">
            <v xml:space="preserve"> </v>
          </cell>
          <cell r="G1511" t="str">
            <v>INCOME</v>
          </cell>
          <cell r="H1511" t="str">
            <v>INCOME FROM OPERATIONS</v>
          </cell>
          <cell r="I1511" t="str">
            <v>SERVICE RECEIPTS</v>
          </cell>
        </row>
        <row r="1512">
          <cell r="A1512" t="str">
            <v>R101201-000-058</v>
          </cell>
          <cell r="B1512" t="str">
            <v>Service Charges- DLF EXCLUSIVE FLOORS</v>
          </cell>
          <cell r="C1512" t="str">
            <v>REVENUE</v>
          </cell>
          <cell r="D1512" t="str">
            <v>INCOME STATEMENT</v>
          </cell>
          <cell r="E1512" t="str">
            <v xml:space="preserve"> </v>
          </cell>
          <cell r="F1512" t="str">
            <v xml:space="preserve"> </v>
          </cell>
          <cell r="G1512" t="str">
            <v>INCOME</v>
          </cell>
          <cell r="H1512" t="str">
            <v>INCOME FROM OPERATIONS</v>
          </cell>
          <cell r="I1512" t="str">
            <v>SERVICE RECEIPTS</v>
          </cell>
        </row>
        <row r="1513">
          <cell r="A1513" t="str">
            <v>R101201-000-059</v>
          </cell>
          <cell r="B1513" t="str">
            <v>Service Charges- MOULSARI ARCADE</v>
          </cell>
          <cell r="C1513" t="str">
            <v>REVENUE</v>
          </cell>
          <cell r="D1513" t="str">
            <v>INCOME STATEMENT</v>
          </cell>
          <cell r="E1513" t="str">
            <v xml:space="preserve"> </v>
          </cell>
          <cell r="F1513" t="str">
            <v xml:space="preserve"> </v>
          </cell>
          <cell r="G1513" t="str">
            <v>INCOME</v>
          </cell>
          <cell r="H1513" t="str">
            <v>INCOME FROM OPERATIONS</v>
          </cell>
          <cell r="I1513" t="str">
            <v>SERVICE RECEIPTS</v>
          </cell>
        </row>
        <row r="1514">
          <cell r="A1514" t="str">
            <v>R101201-000-060</v>
          </cell>
          <cell r="B1514" t="str">
            <v>Service Charges- TRINITY TOWERS</v>
          </cell>
          <cell r="C1514" t="str">
            <v>REVENUE</v>
          </cell>
          <cell r="D1514" t="str">
            <v>INCOME STATEMENT</v>
          </cell>
          <cell r="E1514" t="str">
            <v xml:space="preserve"> </v>
          </cell>
          <cell r="F1514" t="str">
            <v xml:space="preserve"> </v>
          </cell>
          <cell r="G1514" t="str">
            <v>INCOME</v>
          </cell>
          <cell r="H1514" t="str">
            <v>INCOME FROM OPERATIONS</v>
          </cell>
          <cell r="I1514" t="str">
            <v>SERVICE RECEIPTS</v>
          </cell>
        </row>
        <row r="1515">
          <cell r="A1515" t="str">
            <v>R101201-000-061</v>
          </cell>
          <cell r="B1515" t="str">
            <v>Service Charges- DLF GRAND MALL</v>
          </cell>
          <cell r="C1515" t="str">
            <v>REVENUE</v>
          </cell>
          <cell r="D1515" t="str">
            <v>INCOME STATEMENT</v>
          </cell>
          <cell r="E1515" t="str">
            <v xml:space="preserve"> </v>
          </cell>
          <cell r="F1515" t="str">
            <v xml:space="preserve"> </v>
          </cell>
          <cell r="G1515" t="str">
            <v>INCOME</v>
          </cell>
          <cell r="H1515" t="str">
            <v>INCOME FROM OPERATIONS</v>
          </cell>
          <cell r="I1515" t="str">
            <v>SERVICE RECEIPTS</v>
          </cell>
        </row>
        <row r="1516">
          <cell r="A1516" t="str">
            <v>R101201-000-062</v>
          </cell>
          <cell r="B1516" t="str">
            <v>Service Charges- THE ARALIAS</v>
          </cell>
          <cell r="C1516" t="str">
            <v>REVENUE</v>
          </cell>
          <cell r="D1516" t="str">
            <v>INCOME STATEMENT</v>
          </cell>
          <cell r="E1516" t="str">
            <v xml:space="preserve"> </v>
          </cell>
          <cell r="F1516" t="str">
            <v xml:space="preserve"> </v>
          </cell>
          <cell r="G1516" t="str">
            <v>INCOME</v>
          </cell>
          <cell r="H1516" t="str">
            <v>INCOME FROM OPERATIONS</v>
          </cell>
          <cell r="I1516" t="str">
            <v>SERVICE RECEIPTS</v>
          </cell>
        </row>
        <row r="1517">
          <cell r="A1517" t="str">
            <v>R101201-000-064</v>
          </cell>
          <cell r="B1517" t="str">
            <v>Service Charges- WESTEND HEIGHTS</v>
          </cell>
          <cell r="C1517" t="str">
            <v>REVENUE</v>
          </cell>
          <cell r="D1517" t="str">
            <v>INCOME STATEMENT</v>
          </cell>
          <cell r="E1517" t="str">
            <v xml:space="preserve"> </v>
          </cell>
          <cell r="F1517" t="str">
            <v xml:space="preserve"> </v>
          </cell>
          <cell r="G1517" t="str">
            <v>INCOME</v>
          </cell>
          <cell r="H1517" t="str">
            <v>INCOME FROM OPERATIONS</v>
          </cell>
          <cell r="I1517" t="str">
            <v>SERVICE RECEIPTS</v>
          </cell>
        </row>
        <row r="1518">
          <cell r="A1518" t="str">
            <v>R101201-000-069</v>
          </cell>
          <cell r="B1518" t="str">
            <v>Service Charges- THE PINNACLE</v>
          </cell>
          <cell r="C1518" t="str">
            <v>REVENUE</v>
          </cell>
          <cell r="D1518" t="str">
            <v>INCOME STATEMENT</v>
          </cell>
          <cell r="E1518" t="str">
            <v xml:space="preserve"> </v>
          </cell>
          <cell r="F1518" t="str">
            <v xml:space="preserve"> </v>
          </cell>
          <cell r="G1518" t="str">
            <v>INCOME</v>
          </cell>
          <cell r="H1518" t="str">
            <v>INCOME FROM OPERATIONS</v>
          </cell>
          <cell r="I1518" t="str">
            <v>SERVICE RECEIPTS</v>
          </cell>
        </row>
        <row r="1519">
          <cell r="A1519" t="str">
            <v>R101201-000-070</v>
          </cell>
          <cell r="B1519" t="str">
            <v>Service Charges- ROYALTON TOWER</v>
          </cell>
          <cell r="C1519" t="str">
            <v>REVENUE</v>
          </cell>
          <cell r="D1519" t="str">
            <v>INCOME STATEMENT</v>
          </cell>
          <cell r="E1519" t="str">
            <v xml:space="preserve"> </v>
          </cell>
          <cell r="F1519" t="str">
            <v xml:space="preserve"> </v>
          </cell>
          <cell r="G1519" t="str">
            <v>INCOME</v>
          </cell>
          <cell r="H1519" t="str">
            <v>INCOME FROM OPERATIONS</v>
          </cell>
          <cell r="I1519" t="str">
            <v>SERVICE RECEIPTS</v>
          </cell>
        </row>
        <row r="1520">
          <cell r="A1520" t="str">
            <v>R101201-000-071</v>
          </cell>
          <cell r="B1520" t="str">
            <v>Service Charges- THE ICON</v>
          </cell>
          <cell r="C1520" t="str">
            <v>REVENUE</v>
          </cell>
          <cell r="D1520" t="str">
            <v>INCOME STATEMENT</v>
          </cell>
          <cell r="E1520" t="str">
            <v xml:space="preserve"> </v>
          </cell>
          <cell r="F1520" t="str">
            <v xml:space="preserve"> </v>
          </cell>
          <cell r="G1520" t="str">
            <v>INCOME</v>
          </cell>
          <cell r="H1520" t="str">
            <v>INCOME FROM OPERATIONS</v>
          </cell>
          <cell r="I1520" t="str">
            <v>SERVICE RECEIPTS</v>
          </cell>
        </row>
        <row r="1521">
          <cell r="A1521" t="str">
            <v>R101201-000-075</v>
          </cell>
          <cell r="B1521" t="str">
            <v>Service Charges- THE SUMMIT</v>
          </cell>
          <cell r="C1521" t="str">
            <v>REVENUE</v>
          </cell>
          <cell r="D1521" t="str">
            <v>INCOME STATEMENT</v>
          </cell>
          <cell r="E1521" t="str">
            <v xml:space="preserve"> </v>
          </cell>
          <cell r="F1521" t="str">
            <v xml:space="preserve"> </v>
          </cell>
          <cell r="G1521" t="str">
            <v>INCOME</v>
          </cell>
          <cell r="H1521" t="str">
            <v>INCOME FROM OPERATIONS</v>
          </cell>
          <cell r="I1521" t="str">
            <v>SERVICE RECEIPTS</v>
          </cell>
        </row>
        <row r="1522">
          <cell r="A1522" t="str">
            <v>R101201-000-076</v>
          </cell>
          <cell r="B1522" t="str">
            <v>Service Charges- THE COURTYARD</v>
          </cell>
          <cell r="C1522" t="str">
            <v>REVENUE</v>
          </cell>
          <cell r="D1522" t="str">
            <v>INCOME STATEMENT</v>
          </cell>
          <cell r="E1522" t="str">
            <v xml:space="preserve"> </v>
          </cell>
          <cell r="F1522" t="str">
            <v xml:space="preserve"> </v>
          </cell>
          <cell r="G1522" t="str">
            <v>INCOME</v>
          </cell>
          <cell r="H1522" t="str">
            <v>INCOME FROM OPERATIONS</v>
          </cell>
          <cell r="I1522" t="str">
            <v>SERVICE RECEIPTS</v>
          </cell>
        </row>
        <row r="1523">
          <cell r="A1523" t="str">
            <v>R101201-000-080</v>
          </cell>
          <cell r="B1523" t="str">
            <v>Service Charges- THE MAGNOLIAS</v>
          </cell>
          <cell r="C1523" t="str">
            <v>REVENUE</v>
          </cell>
          <cell r="D1523" t="str">
            <v>INCOME STATEMENT</v>
          </cell>
          <cell r="E1523" t="str">
            <v xml:space="preserve"> </v>
          </cell>
          <cell r="F1523" t="str">
            <v xml:space="preserve"> </v>
          </cell>
          <cell r="G1523" t="str">
            <v>INCOME</v>
          </cell>
          <cell r="H1523" t="str">
            <v>INCOME FROM OPERATIONS</v>
          </cell>
          <cell r="I1523" t="str">
            <v>SERVICE RECEIPTS</v>
          </cell>
        </row>
        <row r="1524">
          <cell r="A1524" t="str">
            <v>R101201-000-085</v>
          </cell>
          <cell r="B1524" t="str">
            <v>Service Charges- DLF CITY COURT</v>
          </cell>
          <cell r="C1524" t="str">
            <v>REVENUE</v>
          </cell>
          <cell r="D1524" t="str">
            <v>INCOME STATEMENT</v>
          </cell>
          <cell r="E1524" t="str">
            <v xml:space="preserve"> </v>
          </cell>
          <cell r="F1524" t="str">
            <v xml:space="preserve"> </v>
          </cell>
          <cell r="G1524" t="str">
            <v>INCOME</v>
          </cell>
          <cell r="H1524" t="str">
            <v>INCOME FROM OPERATIONS</v>
          </cell>
          <cell r="I1524" t="str">
            <v>SERVICE RECEIPTS</v>
          </cell>
        </row>
        <row r="1525">
          <cell r="A1525" t="str">
            <v>R101201-000-088</v>
          </cell>
          <cell r="B1525" t="str">
            <v>Service Charges- THE BLEAIRE</v>
          </cell>
          <cell r="C1525" t="str">
            <v>REVENUE</v>
          </cell>
          <cell r="D1525" t="str">
            <v>INCOME STATEMENT</v>
          </cell>
          <cell r="E1525" t="str">
            <v xml:space="preserve"> </v>
          </cell>
          <cell r="F1525" t="str">
            <v xml:space="preserve"> </v>
          </cell>
          <cell r="G1525" t="str">
            <v>INCOME</v>
          </cell>
          <cell r="H1525" t="str">
            <v>INCOME FROM OPERATIONS</v>
          </cell>
          <cell r="I1525" t="str">
            <v>SERVICE RECEIPTS</v>
          </cell>
        </row>
        <row r="1526">
          <cell r="A1526" t="str">
            <v>R101202-000-009</v>
          </cell>
          <cell r="B1526" t="str">
            <v>Holding Charges- DILSHAD LOTTERY</v>
          </cell>
          <cell r="C1526" t="str">
            <v>REVENUE</v>
          </cell>
          <cell r="D1526" t="str">
            <v>INCOME STATEMENT</v>
          </cell>
          <cell r="E1526" t="str">
            <v xml:space="preserve"> </v>
          </cell>
          <cell r="F1526" t="str">
            <v xml:space="preserve"> </v>
          </cell>
          <cell r="G1526" t="str">
            <v>INCOME</v>
          </cell>
          <cell r="H1526" t="str">
            <v>INCOME FROM OPERATIONS</v>
          </cell>
          <cell r="I1526" t="str">
            <v>SERVICE RECEIPTS</v>
          </cell>
        </row>
        <row r="1527">
          <cell r="A1527" t="str">
            <v>R101202-000-010</v>
          </cell>
          <cell r="B1527" t="str">
            <v>Holding Charges- DILSHAD PLAZA</v>
          </cell>
          <cell r="C1527" t="str">
            <v>REVENUE</v>
          </cell>
          <cell r="D1527" t="str">
            <v>INCOME STATEMENT</v>
          </cell>
          <cell r="E1527" t="str">
            <v xml:space="preserve"> </v>
          </cell>
          <cell r="F1527" t="str">
            <v xml:space="preserve"> </v>
          </cell>
          <cell r="G1527" t="str">
            <v>INCOME</v>
          </cell>
          <cell r="H1527" t="str">
            <v>INCOME FROM OPERATIONS</v>
          </cell>
          <cell r="I1527" t="str">
            <v>SERVICE RECEIPTS</v>
          </cell>
        </row>
        <row r="1528">
          <cell r="A1528" t="str">
            <v>R101202-000-019</v>
          </cell>
          <cell r="B1528" t="str">
            <v>Holding Charges- REGENCY PARK</v>
          </cell>
          <cell r="C1528" t="str">
            <v>REVENUE</v>
          </cell>
          <cell r="D1528" t="str">
            <v>INCOME STATEMENT</v>
          </cell>
          <cell r="E1528" t="str">
            <v xml:space="preserve"> </v>
          </cell>
          <cell r="F1528" t="str">
            <v xml:space="preserve"> </v>
          </cell>
          <cell r="G1528" t="str">
            <v>INCOME</v>
          </cell>
          <cell r="H1528" t="str">
            <v>INCOME FROM OPERATIONS</v>
          </cell>
          <cell r="I1528" t="str">
            <v>SERVICE RECEIPTS</v>
          </cell>
        </row>
        <row r="1529">
          <cell r="A1529" t="str">
            <v>R101202-000-020</v>
          </cell>
          <cell r="B1529" t="str">
            <v>Holding Charges- REGENCY PARK-PARKING</v>
          </cell>
          <cell r="C1529" t="str">
            <v>REVENUE</v>
          </cell>
          <cell r="D1529" t="str">
            <v>INCOME STATEMENT</v>
          </cell>
          <cell r="E1529" t="str">
            <v xml:space="preserve"> </v>
          </cell>
          <cell r="F1529" t="str">
            <v xml:space="preserve"> </v>
          </cell>
          <cell r="G1529" t="str">
            <v>INCOME</v>
          </cell>
          <cell r="H1529" t="str">
            <v>INCOME FROM OPERATIONS</v>
          </cell>
          <cell r="I1529" t="str">
            <v>SERVICE RECEIPTS</v>
          </cell>
        </row>
        <row r="1530">
          <cell r="A1530" t="str">
            <v>R101202-000-022</v>
          </cell>
          <cell r="B1530" t="str">
            <v>Holding Charges- RICHMOND PARK</v>
          </cell>
          <cell r="C1530" t="str">
            <v>REVENUE</v>
          </cell>
          <cell r="D1530" t="str">
            <v>INCOME STATEMENT</v>
          </cell>
          <cell r="E1530" t="str">
            <v xml:space="preserve"> </v>
          </cell>
          <cell r="F1530" t="str">
            <v xml:space="preserve"> </v>
          </cell>
          <cell r="G1530" t="str">
            <v>INCOME</v>
          </cell>
          <cell r="H1530" t="str">
            <v>INCOME FROM OPERATIONS</v>
          </cell>
          <cell r="I1530" t="str">
            <v>SERVICE RECEIPTS</v>
          </cell>
        </row>
        <row r="1531">
          <cell r="A1531" t="str">
            <v>R101202-000-037</v>
          </cell>
          <cell r="B1531" t="str">
            <v>Holding Charges- CENTRE POINT</v>
          </cell>
          <cell r="C1531" t="str">
            <v>REVENUE</v>
          </cell>
          <cell r="D1531" t="str">
            <v>INCOME STATEMENT</v>
          </cell>
          <cell r="E1531" t="str">
            <v xml:space="preserve"> </v>
          </cell>
          <cell r="F1531" t="str">
            <v xml:space="preserve"> </v>
          </cell>
          <cell r="G1531" t="str">
            <v>INCOME</v>
          </cell>
          <cell r="H1531" t="str">
            <v>INCOME FROM OPERATIONS</v>
          </cell>
          <cell r="I1531" t="str">
            <v>SERVICE RECEIPTS</v>
          </cell>
        </row>
        <row r="1532">
          <cell r="A1532" t="str">
            <v>R101202-000-039</v>
          </cell>
          <cell r="B1532" t="str">
            <v>Holding Charges- RIDGWOOD ESTATE</v>
          </cell>
          <cell r="C1532" t="str">
            <v>REVENUE</v>
          </cell>
          <cell r="D1532" t="str">
            <v>INCOME STATEMENT</v>
          </cell>
          <cell r="E1532" t="str">
            <v xml:space="preserve"> </v>
          </cell>
          <cell r="F1532" t="str">
            <v xml:space="preserve"> </v>
          </cell>
          <cell r="G1532" t="str">
            <v>INCOME</v>
          </cell>
          <cell r="H1532" t="str">
            <v>INCOME FROM OPERATIONS</v>
          </cell>
          <cell r="I1532" t="str">
            <v>SERVICE RECEIPTS</v>
          </cell>
        </row>
        <row r="1533">
          <cell r="A1533" t="str">
            <v>R101202-000-046</v>
          </cell>
          <cell r="B1533" t="str">
            <v>Holding Charges- PRINCETON ESTATE</v>
          </cell>
          <cell r="C1533" t="str">
            <v>REVENUE</v>
          </cell>
          <cell r="D1533" t="str">
            <v>INCOME STATEMENT</v>
          </cell>
          <cell r="E1533" t="str">
            <v xml:space="preserve"> </v>
          </cell>
          <cell r="F1533" t="str">
            <v xml:space="preserve"> </v>
          </cell>
          <cell r="G1533" t="str">
            <v>INCOME</v>
          </cell>
          <cell r="H1533" t="str">
            <v>INCOME FROM OPERATIONS</v>
          </cell>
          <cell r="I1533" t="str">
            <v>SERVICE RECEIPTS</v>
          </cell>
        </row>
        <row r="1534">
          <cell r="A1534" t="str">
            <v>R101202-000-054</v>
          </cell>
          <cell r="B1534" t="str">
            <v>Holding Charges- BELVEDERE PARK</v>
          </cell>
          <cell r="C1534" t="str">
            <v>REVENUE</v>
          </cell>
          <cell r="D1534" t="str">
            <v>INCOME STATEMENT</v>
          </cell>
          <cell r="E1534" t="str">
            <v xml:space="preserve"> </v>
          </cell>
          <cell r="F1534" t="str">
            <v xml:space="preserve"> </v>
          </cell>
          <cell r="G1534" t="str">
            <v>INCOME</v>
          </cell>
          <cell r="H1534" t="str">
            <v>INCOME FROM OPERATIONS</v>
          </cell>
          <cell r="I1534" t="str">
            <v>SERVICE RECEIPTS</v>
          </cell>
        </row>
        <row r="1535">
          <cell r="A1535" t="str">
            <v>R101202-000-060</v>
          </cell>
          <cell r="B1535" t="str">
            <v>Holding Charges- TRINITY TOWERS</v>
          </cell>
          <cell r="C1535" t="str">
            <v>REVENUE</v>
          </cell>
          <cell r="D1535" t="str">
            <v>INCOME STATEMENT</v>
          </cell>
          <cell r="E1535" t="str">
            <v xml:space="preserve"> </v>
          </cell>
          <cell r="F1535" t="str">
            <v xml:space="preserve"> </v>
          </cell>
          <cell r="G1535" t="str">
            <v>INCOME</v>
          </cell>
          <cell r="H1535" t="str">
            <v>INCOME FROM OPERATIONS</v>
          </cell>
          <cell r="I1535" t="str">
            <v>SERVICE RECEIPTS</v>
          </cell>
        </row>
        <row r="1536">
          <cell r="A1536" t="str">
            <v>R101202-000-061</v>
          </cell>
          <cell r="B1536" t="str">
            <v>Holding Charges- DLF GRAND MALL</v>
          </cell>
          <cell r="C1536" t="str">
            <v>REVENUE</v>
          </cell>
          <cell r="D1536" t="str">
            <v>INCOME STATEMENT</v>
          </cell>
          <cell r="E1536" t="str">
            <v xml:space="preserve"> </v>
          </cell>
          <cell r="F1536" t="str">
            <v xml:space="preserve"> </v>
          </cell>
          <cell r="G1536" t="str">
            <v>INCOME</v>
          </cell>
          <cell r="H1536" t="str">
            <v>INCOME FROM OPERATIONS</v>
          </cell>
          <cell r="I1536" t="str">
            <v>SERVICE RECEIPTS</v>
          </cell>
        </row>
        <row r="1537">
          <cell r="A1537" t="str">
            <v>R101203</v>
          </cell>
          <cell r="B1537" t="str">
            <v>Service Charges Received (Others)</v>
          </cell>
          <cell r="C1537" t="str">
            <v>REVENUE</v>
          </cell>
          <cell r="D1537" t="str">
            <v>INCOME STATEMENT</v>
          </cell>
          <cell r="E1537" t="str">
            <v xml:space="preserve"> </v>
          </cell>
          <cell r="F1537" t="str">
            <v xml:space="preserve"> </v>
          </cell>
          <cell r="G1537" t="str">
            <v>INCOME</v>
          </cell>
          <cell r="H1537" t="str">
            <v>INCOME FROM OPERATIONS</v>
          </cell>
          <cell r="I1537" t="str">
            <v>SERVICE RECEIPTS</v>
          </cell>
        </row>
        <row r="1538">
          <cell r="A1538" t="str">
            <v>R101204</v>
          </cell>
          <cell r="B1538" t="str">
            <v>Amount forfeited on properties</v>
          </cell>
          <cell r="C1538" t="str">
            <v>REVENUE</v>
          </cell>
          <cell r="D1538" t="str">
            <v>INCOME STATEMENT</v>
          </cell>
          <cell r="E1538" t="str">
            <v xml:space="preserve"> </v>
          </cell>
          <cell r="F1538" t="str">
            <v xml:space="preserve"> </v>
          </cell>
          <cell r="G1538" t="str">
            <v>INCOME</v>
          </cell>
          <cell r="H1538" t="str">
            <v>INCOME FROM OPERATIONS</v>
          </cell>
          <cell r="I1538" t="str">
            <v>SERVICE RECEIPTS</v>
          </cell>
        </row>
        <row r="1539">
          <cell r="A1539" t="str">
            <v>R101205-000-000</v>
          </cell>
          <cell r="B1539" t="str">
            <v>Late Const.Charges</v>
          </cell>
          <cell r="C1539" t="str">
            <v>REVENUE</v>
          </cell>
          <cell r="D1539" t="str">
            <v>INCOME STATEMENT</v>
          </cell>
          <cell r="E1539" t="str">
            <v xml:space="preserve"> </v>
          </cell>
          <cell r="F1539" t="str">
            <v xml:space="preserve"> </v>
          </cell>
          <cell r="G1539" t="str">
            <v>INCOME</v>
          </cell>
          <cell r="H1539" t="str">
            <v>INCOME FROM OPERATIONS</v>
          </cell>
          <cell r="I1539" t="str">
            <v>SERVICE RECEIPTS</v>
          </cell>
        </row>
        <row r="1540">
          <cell r="A1540" t="str">
            <v>R101206-000-000</v>
          </cell>
          <cell r="B1540" t="str">
            <v>Rebate On Instalment</v>
          </cell>
          <cell r="C1540" t="str">
            <v>REVENUE</v>
          </cell>
          <cell r="D1540" t="str">
            <v>INCOME STATEMENT</v>
          </cell>
          <cell r="E1540" t="str">
            <v xml:space="preserve"> </v>
          </cell>
          <cell r="F1540" t="str">
            <v xml:space="preserve"> </v>
          </cell>
          <cell r="G1540" t="str">
            <v>INCOME</v>
          </cell>
          <cell r="H1540" t="str">
            <v>INCOME FROM OPERATIONS</v>
          </cell>
          <cell r="I1540" t="str">
            <v>SALE OF GOODS (NET OFF)</v>
          </cell>
        </row>
        <row r="1541">
          <cell r="A1541" t="str">
            <v>R101207-000-010</v>
          </cell>
          <cell r="B1541" t="str">
            <v>Rebates On Extra Charges- DILSHAD PLAZA</v>
          </cell>
          <cell r="C1541" t="str">
            <v>REVENUE</v>
          </cell>
          <cell r="D1541" t="str">
            <v>INCOME STATEMENT</v>
          </cell>
          <cell r="E1541" t="str">
            <v xml:space="preserve"> </v>
          </cell>
          <cell r="F1541" t="str">
            <v xml:space="preserve"> </v>
          </cell>
          <cell r="G1541" t="str">
            <v>INCOME</v>
          </cell>
          <cell r="H1541" t="str">
            <v>INCOME FROM OPERATIONS</v>
          </cell>
          <cell r="I1541" t="str">
            <v>SALE OF GOODS (NET OFF)</v>
          </cell>
        </row>
        <row r="1542">
          <cell r="A1542" t="str">
            <v>R101207-000-033</v>
          </cell>
          <cell r="B1542" t="str">
            <v>Rebates On Extra Charges- Prkn WINDSOR</v>
          </cell>
          <cell r="C1542" t="str">
            <v>REVENUE</v>
          </cell>
          <cell r="D1542" t="str">
            <v>INCOME STATEMENT</v>
          </cell>
          <cell r="E1542" t="str">
            <v xml:space="preserve"> </v>
          </cell>
          <cell r="F1542" t="str">
            <v xml:space="preserve"> </v>
          </cell>
          <cell r="G1542" t="str">
            <v>INCOME</v>
          </cell>
          <cell r="H1542" t="str">
            <v>INCOME FROM OPERATIONS</v>
          </cell>
          <cell r="I1542" t="str">
            <v>SALE OF GOODS (NET OFF)</v>
          </cell>
        </row>
        <row r="1543">
          <cell r="A1543" t="str">
            <v>R101207-000-038</v>
          </cell>
          <cell r="B1543" t="str">
            <v>Rebates On Extra Charges- FARIDABAD PLOT</v>
          </cell>
          <cell r="C1543" t="str">
            <v>REVENUE</v>
          </cell>
          <cell r="D1543" t="str">
            <v>INCOME STATEMENT</v>
          </cell>
          <cell r="E1543" t="str">
            <v xml:space="preserve"> </v>
          </cell>
          <cell r="F1543" t="str">
            <v xml:space="preserve"> </v>
          </cell>
          <cell r="G1543" t="str">
            <v>INCOME</v>
          </cell>
          <cell r="H1543" t="str">
            <v>INCOME FROM OPERATIONS</v>
          </cell>
          <cell r="I1543" t="str">
            <v>SALE OF GOODS (NET OFF)</v>
          </cell>
        </row>
        <row r="1544">
          <cell r="A1544" t="str">
            <v>R101207-000-041</v>
          </cell>
          <cell r="B1544" t="str">
            <v>Rebates On Extra Charges- WELLINGTON EST</v>
          </cell>
          <cell r="C1544" t="str">
            <v>REVENUE</v>
          </cell>
          <cell r="D1544" t="str">
            <v>INCOME STATEMENT</v>
          </cell>
          <cell r="E1544" t="str">
            <v xml:space="preserve"> </v>
          </cell>
          <cell r="F1544" t="str">
            <v xml:space="preserve"> </v>
          </cell>
          <cell r="G1544" t="str">
            <v>INCOME</v>
          </cell>
          <cell r="H1544" t="str">
            <v>INCOME FROM OPERATIONS</v>
          </cell>
          <cell r="I1544" t="str">
            <v>SALE OF GOODS (NET OFF)</v>
          </cell>
        </row>
        <row r="1545">
          <cell r="A1545" t="str">
            <v>R101207-000-060</v>
          </cell>
          <cell r="B1545" t="str">
            <v>Rebates On Extra Charges- TRINITY TOWER</v>
          </cell>
          <cell r="C1545" t="str">
            <v>REVENUE</v>
          </cell>
          <cell r="D1545" t="str">
            <v>INCOME STATEMENT</v>
          </cell>
          <cell r="E1545" t="str">
            <v xml:space="preserve"> </v>
          </cell>
          <cell r="F1545" t="str">
            <v xml:space="preserve"> </v>
          </cell>
          <cell r="G1545" t="str">
            <v>INCOME</v>
          </cell>
          <cell r="H1545" t="str">
            <v>INCOME FROM OPERATIONS</v>
          </cell>
          <cell r="I1545" t="str">
            <v>SALE OF GOODS (NET OFF)</v>
          </cell>
        </row>
        <row r="1546">
          <cell r="A1546" t="str">
            <v>R101207-000-061</v>
          </cell>
          <cell r="B1546" t="str">
            <v>Rebates On Extra Charges- DLF GRAND MALL</v>
          </cell>
          <cell r="C1546" t="str">
            <v>REVENUE</v>
          </cell>
          <cell r="D1546" t="str">
            <v>INCOME STATEMENT</v>
          </cell>
          <cell r="E1546" t="str">
            <v xml:space="preserve"> </v>
          </cell>
          <cell r="F1546" t="str">
            <v xml:space="preserve"> </v>
          </cell>
          <cell r="G1546" t="str">
            <v>INCOME</v>
          </cell>
          <cell r="H1546" t="str">
            <v>INCOME FROM OPERATIONS</v>
          </cell>
          <cell r="I1546" t="str">
            <v>SALE OF GOODS (NET OFF)</v>
          </cell>
        </row>
        <row r="1547">
          <cell r="A1547" t="str">
            <v>R101207-000-062</v>
          </cell>
          <cell r="B1547" t="str">
            <v>Rebates On Extra Charges- THE ARALIAS</v>
          </cell>
          <cell r="C1547" t="str">
            <v>REVENUE</v>
          </cell>
          <cell r="D1547" t="str">
            <v>INCOME STATEMENT</v>
          </cell>
          <cell r="E1547" t="str">
            <v xml:space="preserve"> </v>
          </cell>
          <cell r="F1547" t="str">
            <v xml:space="preserve"> </v>
          </cell>
          <cell r="G1547" t="str">
            <v>INCOME</v>
          </cell>
          <cell r="H1547" t="str">
            <v>INCOME FROM OPERATIONS</v>
          </cell>
          <cell r="I1547" t="str">
            <v>SALE OF GOODS (NET OFF)</v>
          </cell>
        </row>
        <row r="1548">
          <cell r="A1548" t="str">
            <v>R101207-000-064</v>
          </cell>
          <cell r="B1548" t="str">
            <v>Rebates On Extra Charges- WESTEND Hghts</v>
          </cell>
          <cell r="C1548" t="str">
            <v>REVENUE</v>
          </cell>
          <cell r="D1548" t="str">
            <v>INCOME STATEMENT</v>
          </cell>
          <cell r="E1548" t="str">
            <v xml:space="preserve"> </v>
          </cell>
          <cell r="F1548" t="str">
            <v xml:space="preserve"> </v>
          </cell>
          <cell r="G1548" t="str">
            <v>INCOME</v>
          </cell>
          <cell r="H1548" t="str">
            <v>INCOME FROM OPERATIONS</v>
          </cell>
          <cell r="I1548" t="str">
            <v>SALE OF GOODS (NET OFF)</v>
          </cell>
        </row>
        <row r="1549">
          <cell r="A1549" t="str">
            <v>R101207-000-069</v>
          </cell>
          <cell r="B1549" t="str">
            <v>Rebates On Extra Charges- THE PINNACLE</v>
          </cell>
          <cell r="C1549" t="str">
            <v>REVENUE</v>
          </cell>
          <cell r="D1549" t="str">
            <v>INCOME STATEMENT</v>
          </cell>
          <cell r="E1549" t="str">
            <v xml:space="preserve"> </v>
          </cell>
          <cell r="F1549" t="str">
            <v xml:space="preserve"> </v>
          </cell>
          <cell r="G1549" t="str">
            <v>INCOME</v>
          </cell>
          <cell r="H1549" t="str">
            <v>INCOME FROM OPERATIONS</v>
          </cell>
          <cell r="I1549" t="str">
            <v>SALE OF GOODS (NET OFF)</v>
          </cell>
        </row>
        <row r="1550">
          <cell r="A1550" t="str">
            <v>R101207-000-070</v>
          </cell>
          <cell r="B1550" t="str">
            <v>Rebates On Extra Charges- ROYALTON TOWER</v>
          </cell>
          <cell r="C1550" t="str">
            <v>REVENUE</v>
          </cell>
          <cell r="D1550" t="str">
            <v>INCOME STATEMENT</v>
          </cell>
          <cell r="E1550" t="str">
            <v xml:space="preserve"> </v>
          </cell>
          <cell r="F1550" t="str">
            <v xml:space="preserve"> </v>
          </cell>
          <cell r="G1550" t="str">
            <v>INCOME</v>
          </cell>
          <cell r="H1550" t="str">
            <v>INCOME FROM OPERATIONS</v>
          </cell>
          <cell r="I1550" t="str">
            <v>SALE OF GOODS (NET OFF)</v>
          </cell>
        </row>
        <row r="1551">
          <cell r="A1551" t="str">
            <v>R101207-000-071</v>
          </cell>
          <cell r="B1551" t="str">
            <v>Rebates On Extra Charges- THE ICON</v>
          </cell>
          <cell r="C1551" t="str">
            <v>REVENUE</v>
          </cell>
          <cell r="D1551" t="str">
            <v>INCOME STATEMENT</v>
          </cell>
          <cell r="E1551" t="str">
            <v xml:space="preserve"> </v>
          </cell>
          <cell r="F1551" t="str">
            <v xml:space="preserve"> </v>
          </cell>
          <cell r="G1551" t="str">
            <v>INCOME</v>
          </cell>
          <cell r="H1551" t="str">
            <v>INCOME FROM OPERATIONS</v>
          </cell>
          <cell r="I1551" t="str">
            <v>SALE OF GOODS (NET OFF)</v>
          </cell>
        </row>
        <row r="1552">
          <cell r="A1552" t="str">
            <v>R101207-000-075</v>
          </cell>
          <cell r="B1552" t="str">
            <v>Rebates On Extra Charges- THE SUMMIT</v>
          </cell>
          <cell r="C1552" t="str">
            <v>REVENUE</v>
          </cell>
          <cell r="D1552" t="str">
            <v>INCOME STATEMENT</v>
          </cell>
          <cell r="E1552" t="str">
            <v xml:space="preserve"> </v>
          </cell>
          <cell r="F1552" t="str">
            <v xml:space="preserve"> </v>
          </cell>
          <cell r="G1552" t="str">
            <v>INCOME</v>
          </cell>
          <cell r="H1552" t="str">
            <v>INCOME FROM OPERATIONS</v>
          </cell>
          <cell r="I1552" t="str">
            <v>SALE OF GOODS (NET OFF)</v>
          </cell>
        </row>
        <row r="1553">
          <cell r="A1553" t="str">
            <v>R101207-000-080</v>
          </cell>
          <cell r="B1553" t="str">
            <v>Rebates On Extra Charges- THE MAGNOLIAS</v>
          </cell>
          <cell r="C1553" t="str">
            <v>REVENUE</v>
          </cell>
          <cell r="D1553" t="str">
            <v>INCOME STATEMENT</v>
          </cell>
          <cell r="E1553" t="str">
            <v xml:space="preserve"> </v>
          </cell>
          <cell r="F1553" t="str">
            <v xml:space="preserve"> </v>
          </cell>
          <cell r="G1553" t="str">
            <v>INCOME</v>
          </cell>
          <cell r="H1553" t="str">
            <v>INCOME FROM OPERATIONS</v>
          </cell>
          <cell r="I1553" t="str">
            <v>SALE OF GOODS (NET OFF)</v>
          </cell>
        </row>
        <row r="1554">
          <cell r="A1554" t="str">
            <v>R101301</v>
          </cell>
          <cell r="B1554" t="str">
            <v>Contract Receipts-Construction</v>
          </cell>
          <cell r="C1554" t="str">
            <v>REVENUE</v>
          </cell>
          <cell r="D1554" t="str">
            <v>INCOME STATEMENT</v>
          </cell>
          <cell r="E1554" t="str">
            <v xml:space="preserve"> </v>
          </cell>
          <cell r="F1554" t="str">
            <v xml:space="preserve"> </v>
          </cell>
          <cell r="G1554" t="str">
            <v>INCOME</v>
          </cell>
          <cell r="H1554" t="str">
            <v>INCOME FROM OPERATIONS</v>
          </cell>
          <cell r="I1554" t="str">
            <v>SALE OF GOODS (NET OFF)</v>
          </cell>
        </row>
        <row r="1555">
          <cell r="A1555" t="str">
            <v>R102001</v>
          </cell>
          <cell r="B1555" t="str">
            <v>Rent and licence fee</v>
          </cell>
          <cell r="C1555" t="str">
            <v>REVENUE</v>
          </cell>
          <cell r="D1555" t="str">
            <v>INCOME STATEMENT</v>
          </cell>
          <cell r="E1555" t="str">
            <v xml:space="preserve"> </v>
          </cell>
          <cell r="F1555" t="str">
            <v xml:space="preserve"> </v>
          </cell>
          <cell r="G1555" t="str">
            <v>INCOME</v>
          </cell>
          <cell r="H1555" t="str">
            <v>INCOME FROM OPERATIONS</v>
          </cell>
          <cell r="I1555" t="str">
            <v>RENT INCOME</v>
          </cell>
        </row>
        <row r="1556">
          <cell r="A1556" t="str">
            <v>R102002</v>
          </cell>
          <cell r="B1556" t="str">
            <v>Rent Received</v>
          </cell>
          <cell r="C1556" t="str">
            <v>REVENUE</v>
          </cell>
          <cell r="D1556" t="str">
            <v>INCOME STATEMENT</v>
          </cell>
          <cell r="E1556" t="str">
            <v xml:space="preserve"> </v>
          </cell>
          <cell r="F1556" t="str">
            <v xml:space="preserve"> </v>
          </cell>
          <cell r="G1556" t="str">
            <v>INCOME</v>
          </cell>
          <cell r="H1556" t="str">
            <v>INCOME FROM OPERATIONS</v>
          </cell>
          <cell r="I1556" t="str">
            <v>RENT INCOME</v>
          </cell>
        </row>
        <row r="1557">
          <cell r="A1557" t="str">
            <v>R102003</v>
          </cell>
          <cell r="B1557" t="str">
            <v>Rent Received (Commercial)</v>
          </cell>
          <cell r="C1557" t="str">
            <v>REVENUE</v>
          </cell>
          <cell r="D1557" t="str">
            <v>INCOME STATEMENT</v>
          </cell>
          <cell r="E1557" t="str">
            <v xml:space="preserve"> </v>
          </cell>
          <cell r="F1557" t="str">
            <v xml:space="preserve"> </v>
          </cell>
          <cell r="G1557" t="str">
            <v>INCOME</v>
          </cell>
          <cell r="H1557" t="str">
            <v>INCOME FROM OPERATIONS</v>
          </cell>
          <cell r="I1557" t="str">
            <v>RENT INCOME</v>
          </cell>
        </row>
        <row r="1558">
          <cell r="A1558" t="str">
            <v>R102004</v>
          </cell>
          <cell r="B1558" t="str">
            <v>Rent Received (Retail)</v>
          </cell>
          <cell r="C1558" t="str">
            <v>REVENUE</v>
          </cell>
          <cell r="D1558" t="str">
            <v>INCOME STATEMENT</v>
          </cell>
          <cell r="E1558" t="str">
            <v xml:space="preserve"> </v>
          </cell>
          <cell r="F1558" t="str">
            <v xml:space="preserve"> </v>
          </cell>
          <cell r="G1558" t="str">
            <v>INCOME</v>
          </cell>
          <cell r="H1558" t="str">
            <v>INCOME FROM OPERATIONS</v>
          </cell>
          <cell r="I1558" t="str">
            <v>RENT INCOME</v>
          </cell>
        </row>
        <row r="1559">
          <cell r="A1559" t="str">
            <v>R102005</v>
          </cell>
          <cell r="B1559" t="str">
            <v>Rent received (Other operations)</v>
          </cell>
          <cell r="C1559" t="str">
            <v>REVENUE</v>
          </cell>
          <cell r="D1559" t="str">
            <v>INCOME STATEMENT</v>
          </cell>
          <cell r="E1559" t="str">
            <v xml:space="preserve"> </v>
          </cell>
          <cell r="F1559" t="str">
            <v xml:space="preserve"> </v>
          </cell>
          <cell r="G1559" t="str">
            <v>INCOME</v>
          </cell>
          <cell r="H1559" t="str">
            <v>INCOME FROM OPERATIONS</v>
          </cell>
          <cell r="I1559" t="str">
            <v>RENT INCOME</v>
          </cell>
        </row>
        <row r="1560">
          <cell r="A1560" t="str">
            <v>R102006</v>
          </cell>
          <cell r="B1560" t="str">
            <v>Rent received (Related Party)</v>
          </cell>
          <cell r="C1560" t="str">
            <v>REVENUE</v>
          </cell>
          <cell r="D1560" t="str">
            <v>INCOME STATEMENT</v>
          </cell>
          <cell r="E1560" t="str">
            <v xml:space="preserve"> </v>
          </cell>
          <cell r="F1560" t="str">
            <v xml:space="preserve"> </v>
          </cell>
          <cell r="G1560" t="str">
            <v>INCOME</v>
          </cell>
          <cell r="H1560" t="str">
            <v>INCOME FROM OPERATIONS</v>
          </cell>
          <cell r="I1560" t="str">
            <v>RENT INCOME</v>
          </cell>
        </row>
        <row r="1561">
          <cell r="A1561" t="str">
            <v>R102007</v>
          </cell>
          <cell r="B1561" t="str">
            <v>Lease Money Received</v>
          </cell>
          <cell r="C1561" t="str">
            <v>REVENUE</v>
          </cell>
          <cell r="D1561" t="str">
            <v>INCOME STATEMENT</v>
          </cell>
          <cell r="E1561" t="str">
            <v xml:space="preserve"> </v>
          </cell>
          <cell r="F1561" t="str">
            <v xml:space="preserve"> </v>
          </cell>
          <cell r="G1561" t="str">
            <v>INCOME</v>
          </cell>
          <cell r="H1561" t="str">
            <v>INCOME FROM OPERATIONS</v>
          </cell>
          <cell r="I1561" t="str">
            <v>RENT INCOME</v>
          </cell>
        </row>
        <row r="1562">
          <cell r="A1562" t="str">
            <v>R103001</v>
          </cell>
          <cell r="B1562" t="str">
            <v>Service &amp; maintenance Income</v>
          </cell>
          <cell r="C1562" t="str">
            <v>REVENUE</v>
          </cell>
          <cell r="D1562" t="str">
            <v>INCOME STATEMENT</v>
          </cell>
          <cell r="E1562" t="str">
            <v xml:space="preserve"> </v>
          </cell>
          <cell r="F1562" t="str">
            <v xml:space="preserve"> </v>
          </cell>
          <cell r="G1562" t="str">
            <v>INCOME</v>
          </cell>
          <cell r="H1562" t="str">
            <v>INCOME FROM OPERATIONS</v>
          </cell>
          <cell r="I1562" t="str">
            <v>SERVICE RECEIPTS</v>
          </cell>
        </row>
        <row r="1563">
          <cell r="A1563" t="str">
            <v>R103002</v>
          </cell>
          <cell r="B1563" t="str">
            <v>Road Repairing Charges</v>
          </cell>
          <cell r="C1563" t="str">
            <v>REVENUE</v>
          </cell>
          <cell r="D1563" t="str">
            <v>INCOME STATEMENT</v>
          </cell>
          <cell r="E1563" t="str">
            <v xml:space="preserve"> </v>
          </cell>
          <cell r="F1563" t="str">
            <v xml:space="preserve"> </v>
          </cell>
          <cell r="G1563" t="str">
            <v>INCOME</v>
          </cell>
          <cell r="H1563" t="str">
            <v>INCOME FROM OPERATIONS</v>
          </cell>
          <cell r="I1563" t="str">
            <v>SERVICE RECEIPTS</v>
          </cell>
        </row>
        <row r="1564">
          <cell r="A1564" t="str">
            <v>R103003</v>
          </cell>
          <cell r="B1564" t="str">
            <v>Water Connection</v>
          </cell>
          <cell r="C1564" t="str">
            <v>REVENUE</v>
          </cell>
          <cell r="D1564" t="str">
            <v>INCOME STATEMENT</v>
          </cell>
          <cell r="E1564" t="str">
            <v xml:space="preserve"> </v>
          </cell>
          <cell r="F1564" t="str">
            <v xml:space="preserve"> </v>
          </cell>
          <cell r="G1564" t="str">
            <v>INCOME</v>
          </cell>
          <cell r="H1564" t="str">
            <v>INCOME FROM OPERATIONS</v>
          </cell>
          <cell r="I1564" t="str">
            <v>SERVICE RECEIPTS</v>
          </cell>
        </row>
        <row r="1565">
          <cell r="A1565" t="str">
            <v>R103004</v>
          </cell>
          <cell r="B1565" t="str">
            <v>Shifting Charges/Reconnection Charges</v>
          </cell>
          <cell r="C1565" t="str">
            <v>REVENUE</v>
          </cell>
          <cell r="D1565" t="str">
            <v>INCOME STATEMENT</v>
          </cell>
          <cell r="E1565" t="str">
            <v xml:space="preserve"> </v>
          </cell>
          <cell r="F1565" t="str">
            <v xml:space="preserve"> </v>
          </cell>
          <cell r="G1565" t="str">
            <v>INCOME</v>
          </cell>
          <cell r="H1565" t="str">
            <v>INCOME FROM OPERATIONS</v>
          </cell>
          <cell r="I1565" t="str">
            <v>SERVICE RECEIPTS</v>
          </cell>
        </row>
        <row r="1566">
          <cell r="A1566" t="str">
            <v>R103005</v>
          </cell>
          <cell r="B1566" t="str">
            <v>Shifting/Reconnection Internet</v>
          </cell>
          <cell r="C1566" t="str">
            <v>REVENUE</v>
          </cell>
          <cell r="D1566" t="str">
            <v>INCOME STATEMENT</v>
          </cell>
          <cell r="E1566" t="str">
            <v xml:space="preserve"> </v>
          </cell>
          <cell r="F1566" t="str">
            <v xml:space="preserve"> </v>
          </cell>
          <cell r="G1566" t="str">
            <v>INCOME</v>
          </cell>
          <cell r="H1566" t="str">
            <v>INCOME FROM OPERATIONS</v>
          </cell>
          <cell r="I1566" t="str">
            <v>SERVICE RECEIPTS</v>
          </cell>
        </row>
        <row r="1567">
          <cell r="A1567" t="str">
            <v>R103006</v>
          </cell>
          <cell r="B1567" t="str">
            <v>Fixed Service Connection Charges Account</v>
          </cell>
          <cell r="C1567" t="str">
            <v>REVENUE</v>
          </cell>
          <cell r="D1567" t="str">
            <v>INCOME STATEMENT</v>
          </cell>
          <cell r="E1567" t="str">
            <v xml:space="preserve"> </v>
          </cell>
          <cell r="F1567" t="str">
            <v xml:space="preserve"> </v>
          </cell>
          <cell r="G1567" t="str">
            <v>INCOME</v>
          </cell>
          <cell r="H1567" t="str">
            <v>INCOME FROM OPERATIONS</v>
          </cell>
          <cell r="I1567" t="str">
            <v>SERVICE RECEIPTS</v>
          </cell>
        </row>
        <row r="1568">
          <cell r="A1568" t="str">
            <v>R103007</v>
          </cell>
          <cell r="B1568" t="str">
            <v>Excavation Revenue</v>
          </cell>
          <cell r="C1568" t="str">
            <v>REVENUE</v>
          </cell>
          <cell r="D1568" t="str">
            <v>INCOME STATEMENT</v>
          </cell>
          <cell r="E1568" t="str">
            <v xml:space="preserve"> </v>
          </cell>
          <cell r="F1568" t="str">
            <v xml:space="preserve"> </v>
          </cell>
          <cell r="G1568" t="str">
            <v>INCOME</v>
          </cell>
          <cell r="H1568" t="str">
            <v>INCOME FROM OPERATIONS</v>
          </cell>
          <cell r="I1568" t="str">
            <v>SERVICE RECEIPTS</v>
          </cell>
        </row>
        <row r="1569">
          <cell r="A1569" t="str">
            <v>R103008</v>
          </cell>
          <cell r="B1569" t="str">
            <v>Concrete  Revenue</v>
          </cell>
          <cell r="C1569" t="str">
            <v>REVENUE</v>
          </cell>
          <cell r="D1569" t="str">
            <v>INCOME STATEMENT</v>
          </cell>
          <cell r="E1569" t="str">
            <v xml:space="preserve"> </v>
          </cell>
          <cell r="F1569" t="str">
            <v xml:space="preserve"> </v>
          </cell>
          <cell r="G1569" t="str">
            <v>INCOME</v>
          </cell>
          <cell r="H1569" t="str">
            <v>INCOME FROM OPERATIONS</v>
          </cell>
          <cell r="I1569" t="str">
            <v>SERVICE RECEIPTS</v>
          </cell>
        </row>
        <row r="1570">
          <cell r="A1570" t="str">
            <v>R103009</v>
          </cell>
          <cell r="B1570" t="str">
            <v>Other Incomes</v>
          </cell>
          <cell r="C1570" t="str">
            <v>REVENUE</v>
          </cell>
          <cell r="D1570" t="str">
            <v>INCOME STATEMENT</v>
          </cell>
          <cell r="E1570" t="str">
            <v xml:space="preserve"> </v>
          </cell>
          <cell r="F1570" t="str">
            <v xml:space="preserve"> </v>
          </cell>
          <cell r="G1570" t="str">
            <v>INCOME</v>
          </cell>
          <cell r="H1570" t="str">
            <v>INCOME FROM OPERATIONS</v>
          </cell>
          <cell r="I1570" t="str">
            <v>SERVICE RECEIPTS</v>
          </cell>
        </row>
        <row r="1571">
          <cell r="A1571" t="str">
            <v>R103010</v>
          </cell>
          <cell r="B1571" t="str">
            <v>Other Maintainance Incomes</v>
          </cell>
          <cell r="C1571" t="str">
            <v>REVENUE</v>
          </cell>
          <cell r="D1571" t="str">
            <v>INCOME STATEMENT</v>
          </cell>
          <cell r="E1571" t="str">
            <v xml:space="preserve"> </v>
          </cell>
          <cell r="F1571" t="str">
            <v xml:space="preserve"> </v>
          </cell>
          <cell r="G1571" t="str">
            <v>INCOME</v>
          </cell>
          <cell r="H1571" t="str">
            <v>INCOME FROM OPERATIONS</v>
          </cell>
          <cell r="I1571" t="str">
            <v>SERVICE RECEIPTS</v>
          </cell>
        </row>
        <row r="1572">
          <cell r="A1572" t="str">
            <v>R103011</v>
          </cell>
          <cell r="B1572" t="str">
            <v>Shopping Mall - Development Income</v>
          </cell>
          <cell r="C1572" t="str">
            <v>REVENUE</v>
          </cell>
          <cell r="D1572" t="str">
            <v>INCOME STATEMENT</v>
          </cell>
          <cell r="E1572" t="str">
            <v xml:space="preserve"> </v>
          </cell>
          <cell r="F1572" t="str">
            <v xml:space="preserve"> </v>
          </cell>
          <cell r="G1572" t="str">
            <v>INCOME</v>
          </cell>
          <cell r="H1572" t="str">
            <v>INCOME FROM OPERATIONS</v>
          </cell>
          <cell r="I1572" t="str">
            <v>SERVICE RECEIPTS</v>
          </cell>
        </row>
        <row r="1573">
          <cell r="A1573" t="str">
            <v>R103012</v>
          </cell>
          <cell r="B1573" t="str">
            <v>Development Income</v>
          </cell>
          <cell r="C1573" t="str">
            <v>REVENUE</v>
          </cell>
          <cell r="D1573" t="str">
            <v>INCOME STATEMENT</v>
          </cell>
          <cell r="E1573" t="str">
            <v xml:space="preserve"> </v>
          </cell>
          <cell r="F1573" t="str">
            <v xml:space="preserve"> </v>
          </cell>
          <cell r="G1573" t="str">
            <v>INCOME</v>
          </cell>
          <cell r="H1573" t="str">
            <v>INCOME FROM OPERATIONS</v>
          </cell>
          <cell r="I1573" t="str">
            <v>SERVICE RECEIPTS</v>
          </cell>
        </row>
        <row r="1574">
          <cell r="A1574" t="str">
            <v>R103013</v>
          </cell>
          <cell r="B1574" t="str">
            <v>Parking Income</v>
          </cell>
          <cell r="C1574" t="str">
            <v>REVENUE</v>
          </cell>
          <cell r="D1574" t="str">
            <v>INCOME STATEMENT</v>
          </cell>
          <cell r="E1574" t="str">
            <v xml:space="preserve"> </v>
          </cell>
          <cell r="F1574" t="str">
            <v xml:space="preserve"> </v>
          </cell>
          <cell r="G1574" t="str">
            <v>INCOME</v>
          </cell>
          <cell r="H1574" t="str">
            <v>INCOME FROM OPERATIONS</v>
          </cell>
          <cell r="I1574" t="str">
            <v>SERVICE RECEIPTS</v>
          </cell>
        </row>
        <row r="1575">
          <cell r="A1575" t="str">
            <v>R103014</v>
          </cell>
          <cell r="B1575" t="str">
            <v>Internal Lighting Income</v>
          </cell>
          <cell r="C1575" t="str">
            <v>REVENUE</v>
          </cell>
          <cell r="D1575" t="str">
            <v>INCOME STATEMENT</v>
          </cell>
          <cell r="E1575" t="str">
            <v xml:space="preserve"> </v>
          </cell>
          <cell r="F1575" t="str">
            <v xml:space="preserve"> </v>
          </cell>
          <cell r="G1575" t="str">
            <v>INCOME</v>
          </cell>
          <cell r="H1575" t="str">
            <v>INCOME FROM OPERATIONS</v>
          </cell>
          <cell r="I1575" t="str">
            <v>SERVICE RECEIPTS</v>
          </cell>
        </row>
        <row r="1576">
          <cell r="A1576" t="str">
            <v>R103015</v>
          </cell>
          <cell r="B1576" t="str">
            <v>Additional Hours Incomes</v>
          </cell>
          <cell r="C1576" t="str">
            <v>REVENUE</v>
          </cell>
          <cell r="D1576" t="str">
            <v>INCOME STATEMENT</v>
          </cell>
          <cell r="E1576" t="str">
            <v xml:space="preserve"> </v>
          </cell>
          <cell r="F1576" t="str">
            <v xml:space="preserve"> </v>
          </cell>
          <cell r="G1576" t="str">
            <v>INCOME</v>
          </cell>
          <cell r="H1576" t="str">
            <v>INCOME FROM OPERATIONS</v>
          </cell>
          <cell r="I1576" t="str">
            <v>SERVICE RECEIPTS</v>
          </cell>
        </row>
        <row r="1577">
          <cell r="A1577" t="str">
            <v>R103016</v>
          </cell>
          <cell r="B1577" t="str">
            <v>Fee For Electric Connection</v>
          </cell>
          <cell r="C1577" t="str">
            <v>REVENUE</v>
          </cell>
          <cell r="D1577" t="str">
            <v>INCOME STATEMENT</v>
          </cell>
          <cell r="E1577" t="str">
            <v xml:space="preserve"> </v>
          </cell>
          <cell r="F1577" t="str">
            <v xml:space="preserve"> </v>
          </cell>
          <cell r="G1577" t="str">
            <v>INCOME</v>
          </cell>
          <cell r="H1577" t="str">
            <v>INCOME FROM OPERATIONS</v>
          </cell>
          <cell r="I1577" t="str">
            <v>SERVICE RECEIPTS</v>
          </cell>
        </row>
        <row r="1578">
          <cell r="A1578" t="str">
            <v>R103017</v>
          </cell>
          <cell r="B1578" t="str">
            <v>Water &amp; Sewerage</v>
          </cell>
          <cell r="C1578" t="str">
            <v>REVENUE</v>
          </cell>
          <cell r="D1578" t="str">
            <v>INCOME STATEMENT</v>
          </cell>
          <cell r="E1578" t="str">
            <v xml:space="preserve"> </v>
          </cell>
          <cell r="F1578" t="str">
            <v xml:space="preserve"> </v>
          </cell>
          <cell r="G1578" t="str">
            <v>INCOME</v>
          </cell>
          <cell r="H1578" t="str">
            <v>INCOME FROM OPERATIONS</v>
          </cell>
          <cell r="I1578" t="str">
            <v>SERVICE RECEIPTS</v>
          </cell>
        </row>
        <row r="1579">
          <cell r="A1579" t="str">
            <v>R103018</v>
          </cell>
          <cell r="B1579" t="str">
            <v>Maintenance Incomes</v>
          </cell>
          <cell r="C1579" t="str">
            <v>REVENUE</v>
          </cell>
          <cell r="D1579" t="str">
            <v>INCOME STATEMENT</v>
          </cell>
          <cell r="E1579" t="str">
            <v xml:space="preserve"> </v>
          </cell>
          <cell r="F1579" t="str">
            <v xml:space="preserve"> </v>
          </cell>
          <cell r="G1579" t="str">
            <v>INCOME</v>
          </cell>
          <cell r="H1579" t="str">
            <v>INCOME FROM OPERATIONS</v>
          </cell>
          <cell r="I1579" t="str">
            <v>SERVICE RECEIPTS</v>
          </cell>
        </row>
        <row r="1580">
          <cell r="A1580" t="str">
            <v>R103019</v>
          </cell>
          <cell r="B1580" t="str">
            <v>Misc Income-Entry Comm Vehicles</v>
          </cell>
          <cell r="C1580" t="str">
            <v>REVENUE</v>
          </cell>
          <cell r="D1580" t="str">
            <v>INCOME STATEMENT</v>
          </cell>
          <cell r="E1580" t="str">
            <v xml:space="preserve"> </v>
          </cell>
          <cell r="F1580" t="str">
            <v xml:space="preserve"> </v>
          </cell>
          <cell r="G1580" t="str">
            <v>INCOME</v>
          </cell>
          <cell r="H1580" t="str">
            <v>INCOME FROM OPERATIONS</v>
          </cell>
          <cell r="I1580" t="str">
            <v>SERVICE RECEIPTS</v>
          </cell>
        </row>
        <row r="1581">
          <cell r="A1581" t="str">
            <v>R103020</v>
          </cell>
          <cell r="B1581" t="str">
            <v>Period Inspection Charges</v>
          </cell>
          <cell r="C1581" t="str">
            <v>REVENUE</v>
          </cell>
          <cell r="D1581" t="str">
            <v>INCOME STATEMENT</v>
          </cell>
          <cell r="E1581" t="str">
            <v xml:space="preserve"> </v>
          </cell>
          <cell r="F1581" t="str">
            <v xml:space="preserve"> </v>
          </cell>
          <cell r="G1581" t="str">
            <v>INCOME</v>
          </cell>
          <cell r="H1581" t="str">
            <v>INCOME FROM OPERATIONS</v>
          </cell>
          <cell r="I1581" t="str">
            <v>SERVICE RECEIPTS</v>
          </cell>
        </row>
        <row r="1582">
          <cell r="A1582" t="str">
            <v>R103021</v>
          </cell>
          <cell r="B1582" t="str">
            <v>Testing Charges</v>
          </cell>
          <cell r="C1582" t="str">
            <v>REVENUE</v>
          </cell>
          <cell r="D1582" t="str">
            <v>INCOME STATEMENT</v>
          </cell>
          <cell r="E1582" t="str">
            <v xml:space="preserve"> </v>
          </cell>
          <cell r="F1582" t="str">
            <v xml:space="preserve"> </v>
          </cell>
          <cell r="G1582" t="str">
            <v>INCOME</v>
          </cell>
          <cell r="H1582" t="str">
            <v>INCOME FROM OPERATIONS</v>
          </cell>
          <cell r="I1582" t="str">
            <v>SERVICE RECEIPTS</v>
          </cell>
        </row>
        <row r="1583">
          <cell r="A1583" t="str">
            <v>R104001</v>
          </cell>
          <cell r="B1583" t="str">
            <v>Sale Of Electricity/Gas</v>
          </cell>
          <cell r="C1583" t="str">
            <v>REVENUE</v>
          </cell>
          <cell r="D1583" t="str">
            <v>INCOME STATEMENT</v>
          </cell>
          <cell r="E1583" t="str">
            <v xml:space="preserve"> </v>
          </cell>
          <cell r="F1583" t="str">
            <v xml:space="preserve"> </v>
          </cell>
          <cell r="G1583" t="str">
            <v>INCOME</v>
          </cell>
          <cell r="H1583" t="str">
            <v>INCOME FROM OPERATIONS</v>
          </cell>
          <cell r="I1583" t="str">
            <v>SERVICE RECEIPTS</v>
          </cell>
        </row>
        <row r="1584">
          <cell r="A1584" t="str">
            <v>R105001</v>
          </cell>
          <cell r="B1584" t="str">
            <v>Cable Operations</v>
          </cell>
          <cell r="C1584" t="str">
            <v>REVENUE</v>
          </cell>
          <cell r="D1584" t="str">
            <v>INCOME STATEMENT</v>
          </cell>
          <cell r="E1584" t="str">
            <v xml:space="preserve"> </v>
          </cell>
          <cell r="F1584" t="str">
            <v xml:space="preserve"> </v>
          </cell>
          <cell r="G1584" t="str">
            <v>INCOME</v>
          </cell>
          <cell r="H1584" t="str">
            <v>INCOME FROM OPERATIONS</v>
          </cell>
          <cell r="I1584" t="str">
            <v>SERVICE RECEIPTS</v>
          </cell>
        </row>
        <row r="1585">
          <cell r="A1585" t="str">
            <v>R105101</v>
          </cell>
          <cell r="B1585" t="str">
            <v>Vending Services</v>
          </cell>
          <cell r="C1585" t="str">
            <v>REVENUE</v>
          </cell>
          <cell r="D1585" t="str">
            <v>INCOME STATEMENT</v>
          </cell>
          <cell r="E1585" t="str">
            <v xml:space="preserve"> </v>
          </cell>
          <cell r="F1585" t="str">
            <v xml:space="preserve"> </v>
          </cell>
          <cell r="G1585" t="str">
            <v>INCOME</v>
          </cell>
          <cell r="H1585" t="str">
            <v>INCOME FROM OPERATIONS</v>
          </cell>
          <cell r="I1585" t="str">
            <v>SERVICE RECEIPTS</v>
          </cell>
        </row>
        <row r="1586">
          <cell r="A1586" t="str">
            <v>R105201</v>
          </cell>
          <cell r="B1586" t="str">
            <v>Consultancy &amp; Other Services</v>
          </cell>
          <cell r="C1586" t="str">
            <v>REVENUE</v>
          </cell>
          <cell r="D1586" t="str">
            <v>INCOME STATEMENT</v>
          </cell>
          <cell r="E1586" t="str">
            <v xml:space="preserve"> </v>
          </cell>
          <cell r="F1586" t="str">
            <v xml:space="preserve"> </v>
          </cell>
          <cell r="G1586" t="str">
            <v>INCOME</v>
          </cell>
          <cell r="H1586" t="str">
            <v>INCOME FROM OPERATIONS</v>
          </cell>
          <cell r="I1586" t="str">
            <v>SERVICE RECEIPTS</v>
          </cell>
        </row>
        <row r="1587">
          <cell r="A1587" t="str">
            <v>R105301</v>
          </cell>
          <cell r="B1587" t="str">
            <v>Receipt of Cinema Operations</v>
          </cell>
          <cell r="C1587" t="str">
            <v>REVENUE</v>
          </cell>
          <cell r="D1587" t="str">
            <v>INCOME STATEMENT</v>
          </cell>
          <cell r="E1587" t="str">
            <v xml:space="preserve"> </v>
          </cell>
          <cell r="F1587" t="str">
            <v xml:space="preserve"> </v>
          </cell>
          <cell r="G1587" t="str">
            <v>INCOME</v>
          </cell>
          <cell r="H1587" t="str">
            <v>INCOME FROM OPERATIONS</v>
          </cell>
          <cell r="I1587" t="str">
            <v>SERVICE RECEIPTS</v>
          </cell>
        </row>
        <row r="1588">
          <cell r="A1588" t="str">
            <v>R105401</v>
          </cell>
          <cell r="B1588" t="str">
            <v>Income from Golf course Operation</v>
          </cell>
          <cell r="C1588" t="str">
            <v>REVENUE</v>
          </cell>
          <cell r="D1588" t="str">
            <v>INCOME STATEMENT</v>
          </cell>
          <cell r="E1588" t="str">
            <v xml:space="preserve"> </v>
          </cell>
          <cell r="F1588" t="str">
            <v xml:space="preserve"> </v>
          </cell>
          <cell r="G1588" t="str">
            <v>INCOME</v>
          </cell>
          <cell r="H1588" t="str">
            <v>INCOME FROM OPERATIONS</v>
          </cell>
          <cell r="I1588" t="str">
            <v>SERVICE RECEIPTS</v>
          </cell>
        </row>
        <row r="1589">
          <cell r="A1589" t="str">
            <v>R105402</v>
          </cell>
          <cell r="B1589" t="str">
            <v>Club Operations</v>
          </cell>
          <cell r="C1589" t="str">
            <v>REVENUE</v>
          </cell>
          <cell r="D1589" t="str">
            <v>INCOME STATEMENT</v>
          </cell>
          <cell r="E1589" t="str">
            <v xml:space="preserve"> </v>
          </cell>
          <cell r="F1589" t="str">
            <v xml:space="preserve"> </v>
          </cell>
          <cell r="G1589" t="str">
            <v>INCOME</v>
          </cell>
          <cell r="H1589" t="str">
            <v>INCOME FROM OPERATIONS</v>
          </cell>
          <cell r="I1589" t="str">
            <v>SERVICE RECEIPTS</v>
          </cell>
        </row>
        <row r="1590">
          <cell r="A1590" t="str">
            <v>R105403</v>
          </cell>
          <cell r="B1590" t="str">
            <v>Health and recreational receipts</v>
          </cell>
          <cell r="C1590" t="str">
            <v>REVENUE</v>
          </cell>
          <cell r="D1590" t="str">
            <v>INCOME STATEMENT</v>
          </cell>
          <cell r="E1590" t="str">
            <v xml:space="preserve"> </v>
          </cell>
          <cell r="F1590" t="str">
            <v xml:space="preserve"> </v>
          </cell>
          <cell r="G1590" t="str">
            <v>INCOME</v>
          </cell>
          <cell r="H1590" t="str">
            <v>INCOME FROM OPERATIONS</v>
          </cell>
          <cell r="I1590" t="str">
            <v>SERVICE RECEIPTS</v>
          </cell>
        </row>
        <row r="1591">
          <cell r="A1591" t="str">
            <v>R105404</v>
          </cell>
          <cell r="B1591" t="str">
            <v>Food Court Kisok income</v>
          </cell>
          <cell r="C1591" t="str">
            <v>REVENUE</v>
          </cell>
          <cell r="D1591" t="str">
            <v>INCOME STATEMENT</v>
          </cell>
          <cell r="E1591" t="str">
            <v xml:space="preserve"> </v>
          </cell>
          <cell r="F1591" t="str">
            <v xml:space="preserve"> </v>
          </cell>
          <cell r="G1591" t="str">
            <v>INCOME</v>
          </cell>
          <cell r="H1591" t="str">
            <v>INCOME FROM OPERATIONS</v>
          </cell>
          <cell r="I1591" t="str">
            <v>SERVICE RECEIPTS</v>
          </cell>
        </row>
        <row r="1592">
          <cell r="A1592" t="str">
            <v>R105405</v>
          </cell>
          <cell r="B1592" t="str">
            <v>Venue Charges</v>
          </cell>
          <cell r="C1592" t="str">
            <v>REVENUE</v>
          </cell>
          <cell r="D1592" t="str">
            <v>INCOME STATEMENT</v>
          </cell>
          <cell r="E1592" t="str">
            <v xml:space="preserve"> </v>
          </cell>
          <cell r="F1592" t="str">
            <v xml:space="preserve"> </v>
          </cell>
          <cell r="G1592" t="str">
            <v>INCOME</v>
          </cell>
          <cell r="H1592" t="str">
            <v>INCOME FROM OPERATIONS</v>
          </cell>
          <cell r="I1592" t="str">
            <v>SERVICE RECEIPTS</v>
          </cell>
        </row>
        <row r="1593">
          <cell r="A1593" t="str">
            <v>R105406</v>
          </cell>
          <cell r="B1593" t="str">
            <v>F&amp;B Revenue</v>
          </cell>
          <cell r="C1593" t="str">
            <v>REVENUE</v>
          </cell>
          <cell r="D1593" t="str">
            <v>INCOME STATEMENT</v>
          </cell>
          <cell r="E1593" t="str">
            <v xml:space="preserve"> </v>
          </cell>
          <cell r="F1593" t="str">
            <v xml:space="preserve"> </v>
          </cell>
          <cell r="G1593" t="str">
            <v>INCOME</v>
          </cell>
          <cell r="H1593" t="str">
            <v>INCOME FROM OPERATIONS</v>
          </cell>
          <cell r="I1593" t="str">
            <v>SERVICE RECEIPTS</v>
          </cell>
        </row>
        <row r="1594">
          <cell r="A1594" t="str">
            <v>R105407</v>
          </cell>
          <cell r="B1594" t="str">
            <v>Academy revenue</v>
          </cell>
          <cell r="C1594" t="str">
            <v>REVENUE</v>
          </cell>
          <cell r="D1594" t="str">
            <v>INCOME STATEMENT</v>
          </cell>
          <cell r="E1594" t="str">
            <v xml:space="preserve"> </v>
          </cell>
          <cell r="F1594" t="str">
            <v xml:space="preserve"> </v>
          </cell>
          <cell r="G1594" t="str">
            <v>INCOME</v>
          </cell>
          <cell r="H1594" t="str">
            <v>INCOME FROM OPERATIONS</v>
          </cell>
          <cell r="I1594" t="str">
            <v>SERVICE RECEIPTS</v>
          </cell>
        </row>
        <row r="1595">
          <cell r="A1595" t="str">
            <v>R105408</v>
          </cell>
          <cell r="B1595" t="str">
            <v>proshop revenue</v>
          </cell>
          <cell r="C1595" t="str">
            <v>REVENUE</v>
          </cell>
          <cell r="D1595" t="str">
            <v>INCOME STATEMENT</v>
          </cell>
          <cell r="E1595" t="str">
            <v xml:space="preserve"> </v>
          </cell>
          <cell r="F1595" t="str">
            <v xml:space="preserve"> </v>
          </cell>
          <cell r="G1595" t="str">
            <v>INCOME</v>
          </cell>
          <cell r="H1595" t="str">
            <v>INCOME FROM OPERATIONS</v>
          </cell>
          <cell r="I1595" t="str">
            <v>SERVICE RECEIPTS</v>
          </cell>
        </row>
        <row r="1596">
          <cell r="A1596" t="str">
            <v>R105409</v>
          </cell>
          <cell r="B1596" t="str">
            <v>Commission Income Golf Course</v>
          </cell>
          <cell r="C1596" t="str">
            <v>REVENUE</v>
          </cell>
          <cell r="D1596" t="str">
            <v>INCOME STATEMENT</v>
          </cell>
          <cell r="E1596" t="str">
            <v xml:space="preserve"> </v>
          </cell>
          <cell r="F1596" t="str">
            <v xml:space="preserve"> </v>
          </cell>
          <cell r="G1596" t="str">
            <v>INCOME</v>
          </cell>
          <cell r="H1596" t="str">
            <v>INCOME FROM OPERATIONS</v>
          </cell>
          <cell r="I1596" t="str">
            <v>SERVICE RECEIPTS</v>
          </cell>
        </row>
        <row r="1597">
          <cell r="A1597" t="str">
            <v>R105410</v>
          </cell>
          <cell r="B1597" t="str">
            <v>Rental on horticulture Golf Course</v>
          </cell>
          <cell r="C1597" t="str">
            <v>REVENUE</v>
          </cell>
          <cell r="D1597" t="str">
            <v>INCOME STATEMENT</v>
          </cell>
          <cell r="E1597" t="str">
            <v xml:space="preserve"> </v>
          </cell>
          <cell r="F1597" t="str">
            <v xml:space="preserve"> </v>
          </cell>
          <cell r="G1597" t="str">
            <v>INCOME</v>
          </cell>
          <cell r="H1597" t="str">
            <v>INCOME FROM OPERATIONS</v>
          </cell>
          <cell r="I1597" t="str">
            <v>SERVICE RECEIPTS</v>
          </cell>
        </row>
        <row r="1598">
          <cell r="A1598" t="str">
            <v>R105501</v>
          </cell>
          <cell r="B1598" t="str">
            <v>Entry Fees</v>
          </cell>
          <cell r="C1598" t="str">
            <v>REVENUE</v>
          </cell>
          <cell r="D1598" t="str">
            <v>INCOME STATEMENT</v>
          </cell>
          <cell r="E1598" t="str">
            <v xml:space="preserve"> </v>
          </cell>
          <cell r="F1598" t="str">
            <v xml:space="preserve"> </v>
          </cell>
          <cell r="G1598" t="str">
            <v>INCOME</v>
          </cell>
          <cell r="H1598" t="str">
            <v>INCOME FROM OPERATIONS</v>
          </cell>
          <cell r="I1598" t="str">
            <v>SERVICE RECEIPTS</v>
          </cell>
        </row>
        <row r="1599">
          <cell r="A1599" t="str">
            <v>R105502</v>
          </cell>
          <cell r="B1599" t="str">
            <v>Membership Fees</v>
          </cell>
          <cell r="C1599" t="str">
            <v>REVENUE</v>
          </cell>
          <cell r="D1599" t="str">
            <v>INCOME STATEMENT</v>
          </cell>
          <cell r="E1599" t="str">
            <v xml:space="preserve"> </v>
          </cell>
          <cell r="F1599" t="str">
            <v xml:space="preserve"> </v>
          </cell>
          <cell r="G1599" t="str">
            <v>INCOME</v>
          </cell>
          <cell r="H1599" t="str">
            <v>INCOME FROM OPERATIONS</v>
          </cell>
          <cell r="I1599" t="str">
            <v>SERVICE RECEIPTS</v>
          </cell>
        </row>
        <row r="1600">
          <cell r="A1600" t="str">
            <v>R105503</v>
          </cell>
          <cell r="B1600" t="str">
            <v>Membership Fees Internet</v>
          </cell>
          <cell r="C1600" t="str">
            <v>REVENUE</v>
          </cell>
          <cell r="D1600" t="str">
            <v>INCOME STATEMENT</v>
          </cell>
          <cell r="E1600" t="str">
            <v xml:space="preserve"> </v>
          </cell>
          <cell r="F1600" t="str">
            <v xml:space="preserve"> </v>
          </cell>
          <cell r="G1600" t="str">
            <v>INCOME</v>
          </cell>
          <cell r="H1600" t="str">
            <v>INCOME FROM OPERATIONS</v>
          </cell>
          <cell r="I1600" t="str">
            <v>SERVICE RECEIPTS</v>
          </cell>
        </row>
        <row r="1601">
          <cell r="A1601" t="str">
            <v>R105504</v>
          </cell>
          <cell r="B1601" t="str">
            <v>Subscription Income</v>
          </cell>
          <cell r="C1601" t="str">
            <v>REVENUE</v>
          </cell>
          <cell r="D1601" t="str">
            <v>INCOME STATEMENT</v>
          </cell>
          <cell r="E1601" t="str">
            <v xml:space="preserve"> </v>
          </cell>
          <cell r="F1601" t="str">
            <v xml:space="preserve"> </v>
          </cell>
          <cell r="G1601" t="str">
            <v>INCOME</v>
          </cell>
          <cell r="H1601" t="str">
            <v>INCOME FROM OPERATIONS</v>
          </cell>
          <cell r="I1601" t="str">
            <v>SERVICE RECEIPTS</v>
          </cell>
        </row>
        <row r="1602">
          <cell r="A1602" t="str">
            <v>R105505</v>
          </cell>
          <cell r="B1602" t="str">
            <v>Subscription Income Internet</v>
          </cell>
          <cell r="C1602" t="str">
            <v>REVENUE</v>
          </cell>
          <cell r="D1602" t="str">
            <v>INCOME STATEMENT</v>
          </cell>
          <cell r="E1602" t="str">
            <v xml:space="preserve"> </v>
          </cell>
          <cell r="F1602" t="str">
            <v xml:space="preserve"> </v>
          </cell>
          <cell r="G1602" t="str">
            <v>INCOME</v>
          </cell>
          <cell r="H1602" t="str">
            <v>INCOME FROM OPERATIONS</v>
          </cell>
          <cell r="I1602" t="str">
            <v>SERVICE RECEIPTS</v>
          </cell>
        </row>
        <row r="1603">
          <cell r="A1603" t="str">
            <v>R105506</v>
          </cell>
          <cell r="B1603" t="str">
            <v>Subscription Income - Primus</v>
          </cell>
          <cell r="C1603" t="str">
            <v>REVENUE</v>
          </cell>
          <cell r="D1603" t="str">
            <v>INCOME STATEMENT</v>
          </cell>
          <cell r="E1603" t="str">
            <v xml:space="preserve"> </v>
          </cell>
          <cell r="F1603" t="str">
            <v xml:space="preserve"> </v>
          </cell>
          <cell r="G1603" t="str">
            <v>INCOME</v>
          </cell>
          <cell r="H1603" t="str">
            <v>INCOME FROM OPERATIONS</v>
          </cell>
          <cell r="I1603" t="str">
            <v>SERVICE RECEIPTS</v>
          </cell>
        </row>
        <row r="1604">
          <cell r="A1604" t="str">
            <v>R105507</v>
          </cell>
          <cell r="B1604" t="str">
            <v>Subscription Income- Sify</v>
          </cell>
          <cell r="C1604" t="str">
            <v>REVENUE</v>
          </cell>
          <cell r="D1604" t="str">
            <v>INCOME STATEMENT</v>
          </cell>
          <cell r="E1604" t="str">
            <v xml:space="preserve"> </v>
          </cell>
          <cell r="F1604" t="str">
            <v xml:space="preserve"> </v>
          </cell>
          <cell r="G1604" t="str">
            <v>INCOME</v>
          </cell>
          <cell r="H1604" t="str">
            <v>INCOME FROM OPERATIONS</v>
          </cell>
          <cell r="I1604" t="str">
            <v>SERVICE RECEIPTS</v>
          </cell>
        </row>
        <row r="1605">
          <cell r="A1605" t="str">
            <v>R105508</v>
          </cell>
          <cell r="B1605" t="str">
            <v>Additional Subscription</v>
          </cell>
          <cell r="C1605" t="str">
            <v>REVENUE</v>
          </cell>
          <cell r="D1605" t="str">
            <v>INCOME STATEMENT</v>
          </cell>
          <cell r="E1605" t="str">
            <v xml:space="preserve"> </v>
          </cell>
          <cell r="F1605" t="str">
            <v xml:space="preserve"> </v>
          </cell>
          <cell r="G1605" t="str">
            <v>INCOME</v>
          </cell>
          <cell r="H1605" t="str">
            <v>INCOME FROM OPERATIONS</v>
          </cell>
          <cell r="I1605" t="str">
            <v>SERVICE RECEIPTS</v>
          </cell>
        </row>
        <row r="1606">
          <cell r="A1606" t="str">
            <v>R106001</v>
          </cell>
          <cell r="B1606" t="str">
            <v>Farm receipts</v>
          </cell>
          <cell r="C1606" t="str">
            <v>REVENUE</v>
          </cell>
          <cell r="D1606" t="str">
            <v>INCOME STATEMENT</v>
          </cell>
          <cell r="E1606" t="str">
            <v xml:space="preserve"> </v>
          </cell>
          <cell r="F1606" t="str">
            <v xml:space="preserve"> </v>
          </cell>
          <cell r="G1606" t="str">
            <v>INCOME</v>
          </cell>
          <cell r="H1606" t="str">
            <v>OTHER INCOME</v>
          </cell>
          <cell r="I1606" t="str">
            <v>FARM INCOME</v>
          </cell>
        </row>
        <row r="1607">
          <cell r="A1607" t="str">
            <v>R201001</v>
          </cell>
          <cell r="B1607" t="str">
            <v>Advertisement and other income</v>
          </cell>
          <cell r="C1607" t="str">
            <v>REVENUE</v>
          </cell>
          <cell r="D1607" t="str">
            <v>INCOME STATEMENT</v>
          </cell>
          <cell r="E1607" t="str">
            <v xml:space="preserve"> </v>
          </cell>
          <cell r="F1607" t="str">
            <v xml:space="preserve"> </v>
          </cell>
          <cell r="G1607" t="str">
            <v>INCOME</v>
          </cell>
          <cell r="H1607" t="str">
            <v>OTHER INCOME</v>
          </cell>
          <cell r="I1607" t="str">
            <v>OTHER INCOME</v>
          </cell>
        </row>
        <row r="1608">
          <cell r="A1608" t="str">
            <v>R201002</v>
          </cell>
          <cell r="B1608" t="str">
            <v>Promotional Income</v>
          </cell>
          <cell r="C1608" t="str">
            <v>REVENUE</v>
          </cell>
          <cell r="D1608" t="str">
            <v>INCOME STATEMENT</v>
          </cell>
          <cell r="E1608" t="str">
            <v xml:space="preserve"> </v>
          </cell>
          <cell r="F1608" t="str">
            <v xml:space="preserve"> </v>
          </cell>
          <cell r="G1608" t="str">
            <v>INCOME</v>
          </cell>
          <cell r="H1608" t="str">
            <v>OTHER INCOME</v>
          </cell>
          <cell r="I1608" t="str">
            <v>OTHER INCOME</v>
          </cell>
        </row>
        <row r="1609">
          <cell r="A1609" t="str">
            <v>R201003</v>
          </cell>
          <cell r="B1609" t="str">
            <v>Promotional Income-Signage/Banners</v>
          </cell>
          <cell r="C1609" t="str">
            <v>REVENUE</v>
          </cell>
          <cell r="D1609" t="str">
            <v>INCOME STATEMENT</v>
          </cell>
          <cell r="E1609" t="str">
            <v xml:space="preserve"> </v>
          </cell>
          <cell r="F1609" t="str">
            <v xml:space="preserve"> </v>
          </cell>
          <cell r="G1609" t="str">
            <v>INCOME</v>
          </cell>
          <cell r="H1609" t="str">
            <v>OTHER INCOME</v>
          </cell>
          <cell r="I1609" t="str">
            <v>OTHER INCOME</v>
          </cell>
        </row>
        <row r="1610">
          <cell r="A1610" t="str">
            <v>R201004</v>
          </cell>
          <cell r="B1610" t="str">
            <v>Promotional Income-Events</v>
          </cell>
          <cell r="C1610" t="str">
            <v>REVENUE</v>
          </cell>
          <cell r="D1610" t="str">
            <v>INCOME STATEMENT</v>
          </cell>
          <cell r="E1610" t="str">
            <v xml:space="preserve"> </v>
          </cell>
          <cell r="F1610" t="str">
            <v xml:space="preserve"> </v>
          </cell>
          <cell r="G1610" t="str">
            <v>INCOME</v>
          </cell>
          <cell r="H1610" t="str">
            <v>OTHER INCOME</v>
          </cell>
          <cell r="I1610" t="str">
            <v>OTHER INCOME</v>
          </cell>
        </row>
        <row r="1611">
          <cell r="A1611" t="str">
            <v>R201005</v>
          </cell>
          <cell r="B1611" t="str">
            <v>Promotional Income-Kiosks</v>
          </cell>
          <cell r="C1611" t="str">
            <v>REVENUE</v>
          </cell>
          <cell r="D1611" t="str">
            <v>INCOME STATEMENT</v>
          </cell>
          <cell r="E1611" t="str">
            <v xml:space="preserve"> </v>
          </cell>
          <cell r="F1611" t="str">
            <v xml:space="preserve"> </v>
          </cell>
          <cell r="G1611" t="str">
            <v>INCOME</v>
          </cell>
          <cell r="H1611" t="str">
            <v>OTHER INCOME</v>
          </cell>
          <cell r="I1611" t="str">
            <v>OTHER INCOME</v>
          </cell>
        </row>
        <row r="1612">
          <cell r="A1612" t="str">
            <v>R201006</v>
          </cell>
          <cell r="B1612" t="str">
            <v>Publicity Recover From Distributor</v>
          </cell>
          <cell r="C1612" t="str">
            <v>REVENUE</v>
          </cell>
          <cell r="D1612" t="str">
            <v>INCOME STATEMENT</v>
          </cell>
          <cell r="E1612" t="str">
            <v xml:space="preserve"> </v>
          </cell>
          <cell r="F1612" t="str">
            <v xml:space="preserve"> </v>
          </cell>
          <cell r="G1612" t="str">
            <v>INCOME</v>
          </cell>
          <cell r="H1612" t="str">
            <v>OTHER INCOME</v>
          </cell>
          <cell r="I1612" t="str">
            <v>OTHER INCOME</v>
          </cell>
        </row>
        <row r="1613">
          <cell r="A1613" t="str">
            <v>R201007</v>
          </cell>
          <cell r="B1613" t="str">
            <v>Film Income</v>
          </cell>
          <cell r="C1613" t="str">
            <v>REVENUE</v>
          </cell>
          <cell r="D1613" t="str">
            <v>INCOME STATEMENT</v>
          </cell>
          <cell r="E1613" t="str">
            <v xml:space="preserve"> </v>
          </cell>
          <cell r="F1613" t="str">
            <v xml:space="preserve"> </v>
          </cell>
          <cell r="G1613" t="str">
            <v>INCOME</v>
          </cell>
          <cell r="H1613" t="str">
            <v>OTHER INCOME</v>
          </cell>
          <cell r="I1613" t="str">
            <v>OTHER INCOME</v>
          </cell>
        </row>
        <row r="1614">
          <cell r="A1614" t="str">
            <v>R201008</v>
          </cell>
          <cell r="B1614" t="str">
            <v>Pouring Fees</v>
          </cell>
          <cell r="C1614" t="str">
            <v>REVENUE</v>
          </cell>
          <cell r="D1614" t="str">
            <v>INCOME STATEMENT</v>
          </cell>
          <cell r="E1614" t="str">
            <v xml:space="preserve"> </v>
          </cell>
          <cell r="F1614" t="str">
            <v xml:space="preserve"> </v>
          </cell>
          <cell r="G1614" t="str">
            <v>INCOME</v>
          </cell>
          <cell r="H1614" t="str">
            <v>OTHER INCOME</v>
          </cell>
          <cell r="I1614" t="str">
            <v>OTHER INCOME</v>
          </cell>
        </row>
        <row r="1615">
          <cell r="A1615" t="str">
            <v>R201101</v>
          </cell>
          <cell r="B1615" t="str">
            <v>Banglore Office Receipts</v>
          </cell>
          <cell r="C1615" t="str">
            <v>REVENUE</v>
          </cell>
          <cell r="D1615" t="str">
            <v>INCOME STATEMENT</v>
          </cell>
          <cell r="E1615" t="str">
            <v xml:space="preserve"> </v>
          </cell>
          <cell r="F1615" t="str">
            <v xml:space="preserve"> </v>
          </cell>
          <cell r="G1615" t="str">
            <v>INCOME</v>
          </cell>
          <cell r="H1615" t="str">
            <v>OTHER INCOME</v>
          </cell>
          <cell r="I1615" t="str">
            <v>OTHER INCOME</v>
          </cell>
        </row>
        <row r="1616">
          <cell r="A1616" t="str">
            <v>R201102</v>
          </cell>
          <cell r="B1616" t="str">
            <v>Commission  Receipts</v>
          </cell>
          <cell r="C1616" t="str">
            <v>REVENUE</v>
          </cell>
          <cell r="D1616" t="str">
            <v>INCOME STATEMENT</v>
          </cell>
          <cell r="E1616" t="str">
            <v xml:space="preserve"> </v>
          </cell>
          <cell r="F1616" t="str">
            <v xml:space="preserve"> </v>
          </cell>
          <cell r="G1616" t="str">
            <v>INCOME</v>
          </cell>
          <cell r="H1616" t="str">
            <v>OTHER INCOME</v>
          </cell>
          <cell r="I1616" t="str">
            <v>OTHER INCOME</v>
          </cell>
        </row>
        <row r="1617">
          <cell r="A1617" t="str">
            <v>R201103</v>
          </cell>
          <cell r="B1617" t="str">
            <v>Escalation Received</v>
          </cell>
          <cell r="C1617" t="str">
            <v>REVENUE</v>
          </cell>
          <cell r="D1617" t="str">
            <v>INCOME STATEMENT</v>
          </cell>
          <cell r="E1617" t="str">
            <v xml:space="preserve"> </v>
          </cell>
          <cell r="F1617" t="str">
            <v xml:space="preserve"> </v>
          </cell>
          <cell r="G1617" t="str">
            <v>INCOME</v>
          </cell>
          <cell r="H1617" t="str">
            <v>OTHER INCOME</v>
          </cell>
          <cell r="I1617" t="str">
            <v>OTHER INCOME</v>
          </cell>
        </row>
        <row r="1618">
          <cell r="A1618" t="str">
            <v>R201104</v>
          </cell>
          <cell r="B1618" t="str">
            <v>Inter Project Receipts</v>
          </cell>
          <cell r="C1618" t="str">
            <v>REVENUE</v>
          </cell>
          <cell r="D1618" t="str">
            <v>INCOME STATEMENT</v>
          </cell>
          <cell r="E1618" t="str">
            <v xml:space="preserve"> </v>
          </cell>
          <cell r="F1618" t="str">
            <v xml:space="preserve"> </v>
          </cell>
          <cell r="G1618" t="str">
            <v>INCOME</v>
          </cell>
          <cell r="H1618" t="str">
            <v>OTHER INCOME</v>
          </cell>
          <cell r="I1618" t="str">
            <v>OTHER INCOME</v>
          </cell>
        </row>
        <row r="1619">
          <cell r="A1619" t="str">
            <v>R201105</v>
          </cell>
          <cell r="B1619" t="str">
            <v>Sale Of Brochures / Forms</v>
          </cell>
          <cell r="C1619" t="str">
            <v>REVENUE</v>
          </cell>
          <cell r="D1619" t="str">
            <v>INCOME STATEMENT</v>
          </cell>
          <cell r="E1619" t="str">
            <v xml:space="preserve"> </v>
          </cell>
          <cell r="F1619" t="str">
            <v xml:space="preserve"> </v>
          </cell>
          <cell r="G1619" t="str">
            <v>INCOME</v>
          </cell>
          <cell r="H1619" t="str">
            <v>OTHER INCOME</v>
          </cell>
          <cell r="I1619" t="str">
            <v>OTHER INCOME</v>
          </cell>
        </row>
        <row r="1620">
          <cell r="A1620" t="str">
            <v>R201106</v>
          </cell>
          <cell r="B1620" t="str">
            <v>Hire Income-Central Equp. Pool</v>
          </cell>
          <cell r="C1620" t="str">
            <v>REVENUE</v>
          </cell>
          <cell r="D1620" t="str">
            <v>INCOME STATEMENT</v>
          </cell>
          <cell r="E1620" t="str">
            <v xml:space="preserve"> </v>
          </cell>
          <cell r="F1620" t="str">
            <v xml:space="preserve"> </v>
          </cell>
          <cell r="G1620" t="str">
            <v>INCOME</v>
          </cell>
          <cell r="H1620" t="str">
            <v>OTHER INCOME</v>
          </cell>
          <cell r="I1620" t="str">
            <v>OTHER INCOME</v>
          </cell>
        </row>
        <row r="1621">
          <cell r="A1621" t="str">
            <v>R201107</v>
          </cell>
          <cell r="B1621" t="str">
            <v>Sale Of Scrap</v>
          </cell>
          <cell r="C1621" t="str">
            <v>REVENUE</v>
          </cell>
          <cell r="D1621" t="str">
            <v>INCOME STATEMENT</v>
          </cell>
          <cell r="E1621" t="str">
            <v xml:space="preserve"> </v>
          </cell>
          <cell r="F1621" t="str">
            <v xml:space="preserve"> </v>
          </cell>
          <cell r="G1621" t="str">
            <v>INCOME</v>
          </cell>
          <cell r="H1621" t="str">
            <v>OTHER INCOME</v>
          </cell>
          <cell r="I1621" t="str">
            <v>OTHER INCOME</v>
          </cell>
        </row>
        <row r="1622">
          <cell r="A1622" t="str">
            <v>R201108</v>
          </cell>
          <cell r="B1622" t="str">
            <v>Use Of Vacant Plot</v>
          </cell>
          <cell r="C1622" t="str">
            <v>REVENUE</v>
          </cell>
          <cell r="D1622" t="str">
            <v>INCOME STATEMENT</v>
          </cell>
          <cell r="E1622" t="str">
            <v xml:space="preserve"> </v>
          </cell>
          <cell r="F1622" t="str">
            <v xml:space="preserve"> </v>
          </cell>
          <cell r="G1622" t="str">
            <v>INCOME</v>
          </cell>
          <cell r="H1622" t="str">
            <v>OTHER INCOME</v>
          </cell>
          <cell r="I1622" t="str">
            <v>OTHER INCOME</v>
          </cell>
        </row>
        <row r="1623">
          <cell r="A1623" t="str">
            <v>R201109</v>
          </cell>
          <cell r="B1623" t="str">
            <v>Garbage Disposal</v>
          </cell>
          <cell r="C1623" t="str">
            <v>REVENUE</v>
          </cell>
          <cell r="D1623" t="str">
            <v>INCOME STATEMENT</v>
          </cell>
          <cell r="E1623" t="str">
            <v xml:space="preserve"> </v>
          </cell>
          <cell r="F1623" t="str">
            <v xml:space="preserve"> </v>
          </cell>
          <cell r="G1623" t="str">
            <v>INCOME</v>
          </cell>
          <cell r="H1623" t="str">
            <v>OTHER INCOME</v>
          </cell>
          <cell r="I1623" t="str">
            <v>OTHER INCOME</v>
          </cell>
        </row>
        <row r="1624">
          <cell r="A1624" t="str">
            <v>R201110</v>
          </cell>
          <cell r="B1624" t="str">
            <v>Subsidi Received</v>
          </cell>
          <cell r="C1624" t="str">
            <v>REVENUE</v>
          </cell>
          <cell r="D1624" t="str">
            <v>INCOME STATEMENT</v>
          </cell>
          <cell r="E1624" t="str">
            <v xml:space="preserve"> </v>
          </cell>
          <cell r="F1624" t="str">
            <v xml:space="preserve"> </v>
          </cell>
          <cell r="G1624" t="str">
            <v>INCOME</v>
          </cell>
          <cell r="H1624" t="str">
            <v>OTHER INCOME</v>
          </cell>
          <cell r="I1624" t="str">
            <v>OTHER INCOME</v>
          </cell>
        </row>
        <row r="1625">
          <cell r="A1625" t="str">
            <v>R201111</v>
          </cell>
          <cell r="B1625" t="str">
            <v>Misc Income Gift Cards</v>
          </cell>
          <cell r="C1625" t="str">
            <v>REVENUE</v>
          </cell>
          <cell r="D1625" t="str">
            <v>INCOME STATEMENT</v>
          </cell>
          <cell r="E1625" t="str">
            <v xml:space="preserve"> </v>
          </cell>
          <cell r="F1625" t="str">
            <v xml:space="preserve"> </v>
          </cell>
          <cell r="G1625" t="str">
            <v>INCOME</v>
          </cell>
          <cell r="H1625" t="str">
            <v>OTHER INCOME</v>
          </cell>
          <cell r="I1625" t="str">
            <v>OTHER INCOME</v>
          </cell>
        </row>
        <row r="1626">
          <cell r="A1626" t="str">
            <v>R201201</v>
          </cell>
          <cell r="B1626" t="str">
            <v>Performance Penalty Charged</v>
          </cell>
          <cell r="C1626" t="str">
            <v>REVENUE</v>
          </cell>
          <cell r="D1626" t="str">
            <v>INCOME STATEMENT</v>
          </cell>
          <cell r="E1626" t="str">
            <v xml:space="preserve"> </v>
          </cell>
          <cell r="F1626" t="str">
            <v xml:space="preserve"> </v>
          </cell>
          <cell r="G1626" t="str">
            <v>INCOME</v>
          </cell>
          <cell r="H1626" t="str">
            <v>OTHER INCOME</v>
          </cell>
          <cell r="I1626" t="str">
            <v>OTHER INCOME</v>
          </cell>
        </row>
        <row r="1627">
          <cell r="A1627" t="str">
            <v>R202001</v>
          </cell>
          <cell r="B1627" t="str">
            <v>Unclaimed balances and excess prov. w/b</v>
          </cell>
          <cell r="C1627" t="str">
            <v>REVENUE</v>
          </cell>
          <cell r="D1627" t="str">
            <v>INCOME STATEMENT</v>
          </cell>
          <cell r="E1627" t="str">
            <v xml:space="preserve"> </v>
          </cell>
          <cell r="F1627" t="str">
            <v xml:space="preserve"> </v>
          </cell>
          <cell r="G1627" t="str">
            <v>INCOME</v>
          </cell>
          <cell r="H1627" t="str">
            <v>OTHER INCOME</v>
          </cell>
          <cell r="I1627" t="str">
            <v>OTHER INCOME</v>
          </cell>
        </row>
        <row r="1628">
          <cell r="A1628" t="str">
            <v>R202002</v>
          </cell>
          <cell r="B1628" t="str">
            <v>Prior Period Income</v>
          </cell>
          <cell r="C1628" t="str">
            <v>REVENUE</v>
          </cell>
          <cell r="D1628" t="str">
            <v>INCOME STATEMENT</v>
          </cell>
          <cell r="E1628" t="str">
            <v xml:space="preserve"> </v>
          </cell>
          <cell r="F1628" t="str">
            <v xml:space="preserve"> </v>
          </cell>
          <cell r="G1628" t="str">
            <v>INCOME</v>
          </cell>
          <cell r="H1628" t="str">
            <v>OTHER INCOME</v>
          </cell>
          <cell r="I1628" t="str">
            <v>OTHER INCOME</v>
          </cell>
        </row>
        <row r="1629">
          <cell r="A1629" t="str">
            <v>R202003</v>
          </cell>
          <cell r="B1629" t="str">
            <v>Bad Debts Recovered</v>
          </cell>
          <cell r="C1629" t="str">
            <v>REVENUE</v>
          </cell>
          <cell r="D1629" t="str">
            <v>INCOME STATEMENT</v>
          </cell>
          <cell r="E1629" t="str">
            <v xml:space="preserve"> </v>
          </cell>
          <cell r="F1629" t="str">
            <v xml:space="preserve"> </v>
          </cell>
          <cell r="G1629" t="str">
            <v>INCOME</v>
          </cell>
          <cell r="H1629" t="str">
            <v>OTHER INCOME</v>
          </cell>
          <cell r="I1629" t="str">
            <v>OTHER INCOME</v>
          </cell>
        </row>
        <row r="1630">
          <cell r="A1630" t="str">
            <v>R203001</v>
          </cell>
          <cell r="B1630" t="str">
            <v>Miscellaneous</v>
          </cell>
          <cell r="C1630" t="str">
            <v>REVENUE</v>
          </cell>
          <cell r="D1630" t="str">
            <v>INCOME STATEMENT</v>
          </cell>
          <cell r="E1630" t="str">
            <v xml:space="preserve"> </v>
          </cell>
          <cell r="F1630" t="str">
            <v xml:space="preserve"> </v>
          </cell>
          <cell r="G1630" t="str">
            <v>INCOME</v>
          </cell>
          <cell r="H1630" t="str">
            <v>OTHER INCOME</v>
          </cell>
          <cell r="I1630" t="str">
            <v>OTHER INCOME</v>
          </cell>
        </row>
        <row r="1631">
          <cell r="A1631" t="str">
            <v>R203002</v>
          </cell>
          <cell r="B1631" t="str">
            <v>Miscellaneous- Site Plans</v>
          </cell>
          <cell r="C1631" t="str">
            <v>REVENUE</v>
          </cell>
          <cell r="D1631" t="str">
            <v>INCOME STATEMENT</v>
          </cell>
          <cell r="E1631" t="str">
            <v xml:space="preserve"> </v>
          </cell>
          <cell r="F1631" t="str">
            <v xml:space="preserve"> </v>
          </cell>
          <cell r="G1631" t="str">
            <v>INCOME</v>
          </cell>
          <cell r="H1631" t="str">
            <v>OTHER INCOME</v>
          </cell>
          <cell r="I1631" t="str">
            <v>OTHER INCOME</v>
          </cell>
        </row>
        <row r="1632">
          <cell r="A1632" t="str">
            <v>R203003</v>
          </cell>
          <cell r="B1632" t="str">
            <v>Miscellaneous- Perks Recovery</v>
          </cell>
          <cell r="C1632" t="str">
            <v>REVENUE</v>
          </cell>
          <cell r="D1632" t="str">
            <v>INCOME STATEMENT</v>
          </cell>
          <cell r="E1632" t="str">
            <v xml:space="preserve"> </v>
          </cell>
          <cell r="F1632" t="str">
            <v xml:space="preserve"> </v>
          </cell>
          <cell r="G1632" t="str">
            <v>INCOME</v>
          </cell>
          <cell r="H1632" t="str">
            <v>OTHER INCOME</v>
          </cell>
          <cell r="I1632" t="str">
            <v>OTHER INCOME</v>
          </cell>
        </row>
        <row r="1633">
          <cell r="A1633" t="str">
            <v>R203004</v>
          </cell>
          <cell r="B1633" t="str">
            <v>Miscellaneous- Others</v>
          </cell>
          <cell r="C1633" t="str">
            <v>REVENUE</v>
          </cell>
          <cell r="D1633" t="str">
            <v>INCOME STATEMENT</v>
          </cell>
          <cell r="E1633" t="str">
            <v xml:space="preserve"> </v>
          </cell>
          <cell r="F1633" t="str">
            <v xml:space="preserve"> </v>
          </cell>
          <cell r="G1633" t="str">
            <v>INCOME</v>
          </cell>
          <cell r="H1633" t="str">
            <v>OTHER INCOME</v>
          </cell>
          <cell r="I1633" t="str">
            <v>OTHER INCOME</v>
          </cell>
        </row>
        <row r="1634">
          <cell r="A1634" t="str">
            <v>R203005</v>
          </cell>
          <cell r="B1634" t="str">
            <v>Miscellaneous- Watch And Ward(Dilshad)</v>
          </cell>
          <cell r="C1634" t="str">
            <v>REVENUE</v>
          </cell>
          <cell r="D1634" t="str">
            <v>INCOME STATEMENT</v>
          </cell>
          <cell r="E1634" t="str">
            <v xml:space="preserve"> </v>
          </cell>
          <cell r="F1634" t="str">
            <v xml:space="preserve"> </v>
          </cell>
          <cell r="G1634" t="str">
            <v>INCOME</v>
          </cell>
          <cell r="H1634" t="str">
            <v>OTHER INCOME</v>
          </cell>
          <cell r="I1634" t="str">
            <v>OTHER INCOME</v>
          </cell>
        </row>
        <row r="1635">
          <cell r="A1635" t="str">
            <v>R203006</v>
          </cell>
          <cell r="B1635" t="str">
            <v>Misc. Sales</v>
          </cell>
          <cell r="C1635" t="str">
            <v>REVENUE</v>
          </cell>
          <cell r="D1635" t="str">
            <v>INCOME STATEMENT</v>
          </cell>
          <cell r="E1635" t="str">
            <v xml:space="preserve"> </v>
          </cell>
          <cell r="F1635" t="str">
            <v xml:space="preserve"> </v>
          </cell>
          <cell r="G1635" t="str">
            <v>INCOME</v>
          </cell>
          <cell r="H1635" t="str">
            <v>OTHER INCOME</v>
          </cell>
          <cell r="I1635" t="str">
            <v>OTHER INCOME</v>
          </cell>
        </row>
        <row r="1636">
          <cell r="A1636" t="str">
            <v>R203007</v>
          </cell>
          <cell r="B1636" t="str">
            <v>Condominium Reimbursement</v>
          </cell>
          <cell r="C1636" t="str">
            <v>REVENUE</v>
          </cell>
          <cell r="D1636" t="str">
            <v>INCOME STATEMENT</v>
          </cell>
          <cell r="E1636" t="str">
            <v xml:space="preserve"> </v>
          </cell>
          <cell r="F1636" t="str">
            <v xml:space="preserve"> </v>
          </cell>
          <cell r="G1636" t="str">
            <v>INCOME</v>
          </cell>
          <cell r="H1636" t="str">
            <v>OTHER INCOME</v>
          </cell>
          <cell r="I1636" t="str">
            <v>OTHER INCOME</v>
          </cell>
        </row>
        <row r="1637">
          <cell r="A1637" t="str">
            <v>R203099</v>
          </cell>
          <cell r="B1637" t="str">
            <v>IB-INCOME</v>
          </cell>
          <cell r="C1637" t="str">
            <v>REVENUE</v>
          </cell>
          <cell r="D1637" t="str">
            <v>INCOME STATEMENT</v>
          </cell>
          <cell r="E1637" t="str">
            <v xml:space="preserve"> </v>
          </cell>
          <cell r="F1637" t="str">
            <v xml:space="preserve"> </v>
          </cell>
          <cell r="G1637" t="str">
            <v>INCOME</v>
          </cell>
          <cell r="H1637" t="str">
            <v>OTHER INCOME</v>
          </cell>
          <cell r="I1637" t="str">
            <v>OTHER INCOME</v>
          </cell>
        </row>
        <row r="1638">
          <cell r="A1638" t="str">
            <v>R203101</v>
          </cell>
          <cell r="B1638" t="str">
            <v>Exchange gain/ (loss)</v>
          </cell>
          <cell r="C1638" t="str">
            <v>REVENUE</v>
          </cell>
          <cell r="D1638" t="str">
            <v>INCOME STATEMENT</v>
          </cell>
          <cell r="E1638" t="str">
            <v xml:space="preserve"> </v>
          </cell>
          <cell r="F1638" t="str">
            <v xml:space="preserve"> </v>
          </cell>
          <cell r="G1638" t="str">
            <v>INCOME</v>
          </cell>
          <cell r="H1638" t="str">
            <v>OTHER INCOME</v>
          </cell>
          <cell r="I1638" t="str">
            <v>OTHER INCOME</v>
          </cell>
        </row>
        <row r="1639">
          <cell r="A1639" t="str">
            <v>R203201</v>
          </cell>
          <cell r="B1639" t="str">
            <v>Gain on Derivatives</v>
          </cell>
          <cell r="C1639" t="str">
            <v>REVENUE</v>
          </cell>
          <cell r="D1639" t="str">
            <v>INCOME STATEMENT</v>
          </cell>
          <cell r="E1639" t="str">
            <v xml:space="preserve"> </v>
          </cell>
          <cell r="F1639" t="str">
            <v xml:space="preserve"> </v>
          </cell>
          <cell r="G1639" t="str">
            <v>INCOME</v>
          </cell>
          <cell r="H1639" t="str">
            <v>OTHER INCOME</v>
          </cell>
          <cell r="I1639" t="str">
            <v>OTHER INCOME</v>
          </cell>
        </row>
        <row r="1640">
          <cell r="A1640" t="str">
            <v>R301001</v>
          </cell>
          <cell r="B1640" t="str">
            <v>Dividend (shares)</v>
          </cell>
          <cell r="C1640" t="str">
            <v>REVENUE</v>
          </cell>
          <cell r="D1640" t="str">
            <v>INCOME STATEMENT</v>
          </cell>
          <cell r="E1640" t="str">
            <v xml:space="preserve"> </v>
          </cell>
          <cell r="F1640" t="str">
            <v xml:space="preserve"> </v>
          </cell>
          <cell r="G1640" t="str">
            <v>INCOME</v>
          </cell>
          <cell r="H1640" t="str">
            <v>OTHER INCOME</v>
          </cell>
          <cell r="I1640" t="str">
            <v>DIVIDEND RECEIVED</v>
          </cell>
        </row>
        <row r="1641">
          <cell r="A1641" t="str">
            <v>R301101</v>
          </cell>
          <cell r="B1641" t="str">
            <v>Dividend (Mutual Fund)</v>
          </cell>
          <cell r="C1641" t="str">
            <v>REVENUE</v>
          </cell>
          <cell r="D1641" t="str">
            <v>INCOME STATEMENT</v>
          </cell>
          <cell r="E1641" t="str">
            <v xml:space="preserve"> </v>
          </cell>
          <cell r="F1641" t="str">
            <v xml:space="preserve"> </v>
          </cell>
          <cell r="G1641" t="str">
            <v>INCOME</v>
          </cell>
          <cell r="H1641" t="str">
            <v>OTHER INCOME</v>
          </cell>
          <cell r="I1641" t="str">
            <v>DIVIDEND RECEIVED</v>
          </cell>
        </row>
        <row r="1642">
          <cell r="A1642" t="str">
            <v>R302001</v>
          </cell>
          <cell r="B1642" t="str">
            <v>Interest on Debentures</v>
          </cell>
          <cell r="C1642" t="str">
            <v>REVENUE</v>
          </cell>
          <cell r="D1642" t="str">
            <v>INCOME STATEMENT</v>
          </cell>
          <cell r="E1642" t="str">
            <v xml:space="preserve"> </v>
          </cell>
          <cell r="F1642" t="str">
            <v xml:space="preserve"> </v>
          </cell>
          <cell r="G1642" t="str">
            <v>INCOME</v>
          </cell>
          <cell r="H1642" t="str">
            <v>OTHER INCOME</v>
          </cell>
          <cell r="I1642" t="str">
            <v>INTEREST RECEIVED</v>
          </cell>
        </row>
        <row r="1643">
          <cell r="A1643" t="str">
            <v>R303001</v>
          </cell>
          <cell r="B1643" t="str">
            <v>Profit / (Loss) from part. firms</v>
          </cell>
          <cell r="C1643" t="str">
            <v>REVENUE</v>
          </cell>
          <cell r="D1643" t="str">
            <v>INCOME STATEMENT</v>
          </cell>
          <cell r="E1643" t="str">
            <v xml:space="preserve"> </v>
          </cell>
          <cell r="F1643" t="str">
            <v xml:space="preserve"> </v>
          </cell>
          <cell r="G1643" t="str">
            <v>INCOME</v>
          </cell>
          <cell r="H1643" t="str">
            <v>OTHER INCOME</v>
          </cell>
          <cell r="I1643" t="str">
            <v>PROFIT/ LOSS FROM PARTNERSHIP FIRMS</v>
          </cell>
        </row>
        <row r="1644">
          <cell r="A1644" t="str">
            <v>R304001</v>
          </cell>
          <cell r="B1644" t="str">
            <v>Interest On FDs</v>
          </cell>
          <cell r="C1644" t="str">
            <v>REVENUE</v>
          </cell>
          <cell r="D1644" t="str">
            <v>INCOME STATEMENT</v>
          </cell>
          <cell r="E1644" t="str">
            <v xml:space="preserve"> </v>
          </cell>
          <cell r="F1644" t="str">
            <v xml:space="preserve"> </v>
          </cell>
          <cell r="G1644" t="str">
            <v>INCOME</v>
          </cell>
          <cell r="H1644" t="str">
            <v>OTHER INCOME</v>
          </cell>
          <cell r="I1644" t="str">
            <v>INTEREST RECEIVED</v>
          </cell>
        </row>
        <row r="1645">
          <cell r="A1645" t="str">
            <v>R305001-000-000</v>
          </cell>
          <cell r="B1645" t="str">
            <v>Int Rec from Cust</v>
          </cell>
          <cell r="C1645" t="str">
            <v>REVENUE</v>
          </cell>
          <cell r="D1645" t="str">
            <v>INCOME STATEMENT</v>
          </cell>
          <cell r="E1645" t="str">
            <v xml:space="preserve"> </v>
          </cell>
          <cell r="F1645" t="str">
            <v xml:space="preserve"> </v>
          </cell>
          <cell r="G1645" t="str">
            <v>INCOME</v>
          </cell>
          <cell r="H1645" t="str">
            <v>OTHER INCOME</v>
          </cell>
          <cell r="I1645" t="str">
            <v>INTEREST RECEIVED</v>
          </cell>
        </row>
        <row r="1646">
          <cell r="A1646" t="str">
            <v>R305001-000-001</v>
          </cell>
          <cell r="B1646" t="str">
            <v>Int Rec from Cust- ANKUR VIHAR</v>
          </cell>
          <cell r="C1646" t="str">
            <v>REVENUE</v>
          </cell>
          <cell r="D1646" t="str">
            <v>INCOME STATEMENT</v>
          </cell>
          <cell r="E1646" t="str">
            <v xml:space="preserve"> </v>
          </cell>
          <cell r="F1646" t="str">
            <v xml:space="preserve"> </v>
          </cell>
          <cell r="G1646" t="str">
            <v>INCOME</v>
          </cell>
          <cell r="H1646" t="str">
            <v>OTHER INCOME</v>
          </cell>
          <cell r="I1646" t="str">
            <v>INTEREST RECEIVED</v>
          </cell>
        </row>
        <row r="1647">
          <cell r="A1647" t="str">
            <v>R305001-000-004</v>
          </cell>
          <cell r="B1647" t="str">
            <v>Int Rec from Cust- BEVERLY PARK</v>
          </cell>
          <cell r="C1647" t="str">
            <v>REVENUE</v>
          </cell>
          <cell r="D1647" t="str">
            <v>INCOME STATEMENT</v>
          </cell>
          <cell r="E1647" t="str">
            <v xml:space="preserve"> </v>
          </cell>
          <cell r="F1647" t="str">
            <v xml:space="preserve"> </v>
          </cell>
          <cell r="G1647" t="str">
            <v>INCOME</v>
          </cell>
          <cell r="H1647" t="str">
            <v>OTHER INCOME</v>
          </cell>
          <cell r="I1647" t="str">
            <v>INTEREST RECEIVED</v>
          </cell>
        </row>
        <row r="1648">
          <cell r="A1648" t="str">
            <v>R305001-000-005</v>
          </cell>
          <cell r="B1648" t="str">
            <v>Int Rec from Cust- BEVERLY PARK-II</v>
          </cell>
          <cell r="C1648" t="str">
            <v>REVENUE</v>
          </cell>
          <cell r="D1648" t="str">
            <v>INCOME STATEMENT</v>
          </cell>
          <cell r="E1648" t="str">
            <v xml:space="preserve"> </v>
          </cell>
          <cell r="F1648" t="str">
            <v xml:space="preserve"> </v>
          </cell>
          <cell r="G1648" t="str">
            <v>INCOME</v>
          </cell>
          <cell r="H1648" t="str">
            <v>OTHER INCOME</v>
          </cell>
          <cell r="I1648" t="str">
            <v>INTEREST RECEIVED</v>
          </cell>
        </row>
        <row r="1649">
          <cell r="A1649" t="str">
            <v>R305001-000-009</v>
          </cell>
          <cell r="B1649" t="str">
            <v>Int Rec from Cust- DILSHAD LOTTERY</v>
          </cell>
          <cell r="C1649" t="str">
            <v>REVENUE</v>
          </cell>
          <cell r="D1649" t="str">
            <v>INCOME STATEMENT</v>
          </cell>
          <cell r="E1649" t="str">
            <v xml:space="preserve"> </v>
          </cell>
          <cell r="F1649" t="str">
            <v xml:space="preserve"> </v>
          </cell>
          <cell r="G1649" t="str">
            <v>INCOME</v>
          </cell>
          <cell r="H1649" t="str">
            <v>OTHER INCOME</v>
          </cell>
          <cell r="I1649" t="str">
            <v>INTEREST RECEIVED</v>
          </cell>
        </row>
        <row r="1650">
          <cell r="A1650" t="str">
            <v>R305001-000-010</v>
          </cell>
          <cell r="B1650" t="str">
            <v>Int Rec from Cust- DILSHAD PLAZA</v>
          </cell>
          <cell r="C1650" t="str">
            <v>REVENUE</v>
          </cell>
          <cell r="D1650" t="str">
            <v>INCOME STATEMENT</v>
          </cell>
          <cell r="E1650" t="str">
            <v xml:space="preserve"> </v>
          </cell>
          <cell r="F1650" t="str">
            <v xml:space="preserve"> </v>
          </cell>
          <cell r="G1650" t="str">
            <v>INCOME</v>
          </cell>
          <cell r="H1650" t="str">
            <v>OTHER INCOME</v>
          </cell>
          <cell r="I1650" t="str">
            <v>INTEREST RECEIVED</v>
          </cell>
        </row>
        <row r="1651">
          <cell r="A1651" t="str">
            <v>R305001-000-013</v>
          </cell>
          <cell r="B1651" t="str">
            <v>Int Rec from Cust- HAMILTON COURT</v>
          </cell>
          <cell r="C1651" t="str">
            <v>REVENUE</v>
          </cell>
          <cell r="D1651" t="str">
            <v>INCOME STATEMENT</v>
          </cell>
          <cell r="E1651" t="str">
            <v xml:space="preserve"> </v>
          </cell>
          <cell r="F1651" t="str">
            <v xml:space="preserve"> </v>
          </cell>
          <cell r="G1651" t="str">
            <v>INCOME</v>
          </cell>
          <cell r="H1651" t="str">
            <v>OTHER INCOME</v>
          </cell>
          <cell r="I1651" t="str">
            <v>INTEREST RECEIVED</v>
          </cell>
        </row>
        <row r="1652">
          <cell r="A1652" t="str">
            <v>R305001-000-015</v>
          </cell>
          <cell r="B1652" t="str">
            <v>Int Rec from Cust- TOWN HOUSE</v>
          </cell>
          <cell r="C1652" t="str">
            <v>REVENUE</v>
          </cell>
          <cell r="D1652" t="str">
            <v>INCOME STATEMENT</v>
          </cell>
          <cell r="E1652" t="str">
            <v xml:space="preserve"> </v>
          </cell>
          <cell r="F1652" t="str">
            <v xml:space="preserve"> </v>
          </cell>
          <cell r="G1652" t="str">
            <v>INCOME</v>
          </cell>
          <cell r="H1652" t="str">
            <v>OTHER INCOME</v>
          </cell>
          <cell r="I1652" t="str">
            <v>INTEREST RECEIVED</v>
          </cell>
        </row>
        <row r="1653">
          <cell r="A1653" t="str">
            <v>R305001-000-017</v>
          </cell>
          <cell r="B1653" t="str">
            <v>Int Rec from Cust- QEC PAHSE-IV</v>
          </cell>
          <cell r="C1653" t="str">
            <v>REVENUE</v>
          </cell>
          <cell r="D1653" t="str">
            <v>INCOME STATEMENT</v>
          </cell>
          <cell r="E1653" t="str">
            <v xml:space="preserve"> </v>
          </cell>
          <cell r="F1653" t="str">
            <v xml:space="preserve"> </v>
          </cell>
          <cell r="G1653" t="str">
            <v>INCOME</v>
          </cell>
          <cell r="H1653" t="str">
            <v>OTHER INCOME</v>
          </cell>
          <cell r="I1653" t="str">
            <v>INTEREST RECEIVED</v>
          </cell>
        </row>
        <row r="1654">
          <cell r="A1654" t="str">
            <v>R305001-000-018</v>
          </cell>
          <cell r="B1654" t="str">
            <v>Int Rec from Cust- QEC PAHSE-V</v>
          </cell>
          <cell r="C1654" t="str">
            <v>REVENUE</v>
          </cell>
          <cell r="D1654" t="str">
            <v>INCOME STATEMENT</v>
          </cell>
          <cell r="E1654" t="str">
            <v xml:space="preserve"> </v>
          </cell>
          <cell r="F1654" t="str">
            <v xml:space="preserve"> </v>
          </cell>
          <cell r="G1654" t="str">
            <v>INCOME</v>
          </cell>
          <cell r="H1654" t="str">
            <v>OTHER INCOME</v>
          </cell>
          <cell r="I1654" t="str">
            <v>INTEREST RECEIVED</v>
          </cell>
        </row>
        <row r="1655">
          <cell r="A1655" t="str">
            <v>R305001-000-019</v>
          </cell>
          <cell r="B1655" t="str">
            <v>Int Rec from Cust- REGENCY PARK</v>
          </cell>
          <cell r="C1655" t="str">
            <v>REVENUE</v>
          </cell>
          <cell r="D1655" t="str">
            <v>INCOME STATEMENT</v>
          </cell>
          <cell r="E1655" t="str">
            <v xml:space="preserve"> </v>
          </cell>
          <cell r="F1655" t="str">
            <v xml:space="preserve"> </v>
          </cell>
          <cell r="G1655" t="str">
            <v>INCOME</v>
          </cell>
          <cell r="H1655" t="str">
            <v>OTHER INCOME</v>
          </cell>
          <cell r="I1655" t="str">
            <v>INTEREST RECEIVED</v>
          </cell>
        </row>
        <row r="1656">
          <cell r="A1656" t="str">
            <v>R305001-000-020</v>
          </cell>
          <cell r="B1656" t="str">
            <v>Int Rec from Cust- REGENCY PARK-PARKING</v>
          </cell>
          <cell r="C1656" t="str">
            <v>REVENUE</v>
          </cell>
          <cell r="D1656" t="str">
            <v>INCOME STATEMENT</v>
          </cell>
          <cell r="E1656" t="str">
            <v xml:space="preserve"> </v>
          </cell>
          <cell r="F1656" t="str">
            <v xml:space="preserve"> </v>
          </cell>
          <cell r="G1656" t="str">
            <v>INCOME</v>
          </cell>
          <cell r="H1656" t="str">
            <v>OTHER INCOME</v>
          </cell>
          <cell r="I1656" t="str">
            <v>INTEREST RECEIVED</v>
          </cell>
        </row>
        <row r="1657">
          <cell r="A1657" t="str">
            <v>R305001-000-021</v>
          </cell>
          <cell r="B1657" t="str">
            <v>Int Rec from Cust- RICHMOND PARK-PARKING</v>
          </cell>
          <cell r="C1657" t="str">
            <v>REVENUE</v>
          </cell>
          <cell r="D1657" t="str">
            <v>INCOME STATEMENT</v>
          </cell>
          <cell r="E1657" t="str">
            <v xml:space="preserve"> </v>
          </cell>
          <cell r="F1657" t="str">
            <v xml:space="preserve"> </v>
          </cell>
          <cell r="G1657" t="str">
            <v>INCOME</v>
          </cell>
          <cell r="H1657" t="str">
            <v>OTHER INCOME</v>
          </cell>
          <cell r="I1657" t="str">
            <v>INTEREST RECEIVED</v>
          </cell>
        </row>
        <row r="1658">
          <cell r="A1658" t="str">
            <v>R305001-000-022</v>
          </cell>
          <cell r="B1658" t="str">
            <v>Int Rec from Cust- RICHMOND PARK</v>
          </cell>
          <cell r="C1658" t="str">
            <v>REVENUE</v>
          </cell>
          <cell r="D1658" t="str">
            <v>INCOME STATEMENT</v>
          </cell>
          <cell r="E1658" t="str">
            <v xml:space="preserve"> </v>
          </cell>
          <cell r="F1658" t="str">
            <v xml:space="preserve"> </v>
          </cell>
          <cell r="G1658" t="str">
            <v>INCOME</v>
          </cell>
          <cell r="H1658" t="str">
            <v>OTHER INCOME</v>
          </cell>
          <cell r="I1658" t="str">
            <v>INTEREST RECEIVED</v>
          </cell>
        </row>
        <row r="1659">
          <cell r="A1659" t="str">
            <v>R305001-000-028</v>
          </cell>
          <cell r="B1659" t="str">
            <v>Int Rec from Cust- SILVER OAKS</v>
          </cell>
          <cell r="C1659" t="str">
            <v>REVENUE</v>
          </cell>
          <cell r="D1659" t="str">
            <v>INCOME STATEMENT</v>
          </cell>
          <cell r="E1659" t="str">
            <v xml:space="preserve"> </v>
          </cell>
          <cell r="F1659" t="str">
            <v xml:space="preserve"> </v>
          </cell>
          <cell r="G1659" t="str">
            <v>INCOME</v>
          </cell>
          <cell r="H1659" t="str">
            <v>OTHER INCOME</v>
          </cell>
          <cell r="I1659" t="str">
            <v>INTEREST RECEIVED</v>
          </cell>
        </row>
        <row r="1660">
          <cell r="A1660" t="str">
            <v>R305001-000-029</v>
          </cell>
          <cell r="B1660" t="str">
            <v>Int Rec from Cust- SILVER OAKS-PARKING</v>
          </cell>
          <cell r="C1660" t="str">
            <v>REVENUE</v>
          </cell>
          <cell r="D1660" t="str">
            <v>INCOME STATEMENT</v>
          </cell>
          <cell r="E1660" t="str">
            <v xml:space="preserve"> </v>
          </cell>
          <cell r="F1660" t="str">
            <v xml:space="preserve"> </v>
          </cell>
          <cell r="G1660" t="str">
            <v>INCOME</v>
          </cell>
          <cell r="H1660" t="str">
            <v>OTHER INCOME</v>
          </cell>
          <cell r="I1660" t="str">
            <v>INTEREST RECEIVED</v>
          </cell>
        </row>
        <row r="1661">
          <cell r="A1661" t="str">
            <v>R305001-000-030</v>
          </cell>
          <cell r="B1661" t="str">
            <v>Int Rec from Cust- SPRING FIELD</v>
          </cell>
          <cell r="C1661" t="str">
            <v>REVENUE</v>
          </cell>
          <cell r="D1661" t="str">
            <v>INCOME STATEMENT</v>
          </cell>
          <cell r="E1661" t="str">
            <v xml:space="preserve"> </v>
          </cell>
          <cell r="F1661" t="str">
            <v xml:space="preserve"> </v>
          </cell>
          <cell r="G1661" t="str">
            <v>INCOME</v>
          </cell>
          <cell r="H1661" t="str">
            <v>OTHER INCOME</v>
          </cell>
          <cell r="I1661" t="str">
            <v>INTEREST RECEIVED</v>
          </cell>
        </row>
        <row r="1662">
          <cell r="A1662" t="str">
            <v>R305001-000-037</v>
          </cell>
          <cell r="B1662" t="str">
            <v>Int Rec from Cust- CENTRE POINT</v>
          </cell>
          <cell r="C1662" t="str">
            <v>REVENUE</v>
          </cell>
          <cell r="D1662" t="str">
            <v>INCOME STATEMENT</v>
          </cell>
          <cell r="E1662" t="str">
            <v xml:space="preserve"> </v>
          </cell>
          <cell r="F1662" t="str">
            <v xml:space="preserve"> </v>
          </cell>
          <cell r="G1662" t="str">
            <v>INCOME</v>
          </cell>
          <cell r="H1662" t="str">
            <v>OTHER INCOME</v>
          </cell>
          <cell r="I1662" t="str">
            <v>INTEREST RECEIVED</v>
          </cell>
        </row>
        <row r="1663">
          <cell r="A1663" t="str">
            <v>R305001-000-039</v>
          </cell>
          <cell r="B1663" t="str">
            <v>Int Rec from Cust- RIDGEWOOD ESTATE</v>
          </cell>
          <cell r="C1663" t="str">
            <v>REVENUE</v>
          </cell>
          <cell r="D1663" t="str">
            <v>INCOME STATEMENT</v>
          </cell>
          <cell r="E1663" t="str">
            <v xml:space="preserve"> </v>
          </cell>
          <cell r="F1663" t="str">
            <v xml:space="preserve"> </v>
          </cell>
          <cell r="G1663" t="str">
            <v>INCOME</v>
          </cell>
          <cell r="H1663" t="str">
            <v>OTHER INCOME</v>
          </cell>
          <cell r="I1663" t="str">
            <v>INTEREST RECEIVED</v>
          </cell>
        </row>
        <row r="1664">
          <cell r="A1664" t="str">
            <v>R305001-000-042</v>
          </cell>
          <cell r="B1664" t="str">
            <v>Int Rec from Cust- PLOTS PH-1</v>
          </cell>
          <cell r="C1664" t="str">
            <v>REVENUE</v>
          </cell>
          <cell r="D1664" t="str">
            <v>INCOME STATEMENT</v>
          </cell>
          <cell r="E1664" t="str">
            <v xml:space="preserve"> </v>
          </cell>
          <cell r="F1664" t="str">
            <v xml:space="preserve"> </v>
          </cell>
          <cell r="G1664" t="str">
            <v>INCOME</v>
          </cell>
          <cell r="H1664" t="str">
            <v>OTHER INCOME</v>
          </cell>
          <cell r="I1664" t="str">
            <v>INTEREST RECEIVED</v>
          </cell>
        </row>
        <row r="1665">
          <cell r="A1665" t="str">
            <v>R305001-000-046</v>
          </cell>
          <cell r="B1665" t="str">
            <v>Int Rec from Cust- PRINCETON ESTATE</v>
          </cell>
          <cell r="C1665" t="str">
            <v>REVENUE</v>
          </cell>
          <cell r="D1665" t="str">
            <v>INCOME STATEMENT</v>
          </cell>
          <cell r="E1665" t="str">
            <v xml:space="preserve"> </v>
          </cell>
          <cell r="F1665" t="str">
            <v xml:space="preserve"> </v>
          </cell>
          <cell r="G1665" t="str">
            <v>INCOME</v>
          </cell>
          <cell r="H1665" t="str">
            <v>OTHER INCOME</v>
          </cell>
          <cell r="I1665" t="str">
            <v>INTEREST RECEIVED</v>
          </cell>
        </row>
        <row r="1666">
          <cell r="A1666" t="str">
            <v>R305001-000-054</v>
          </cell>
          <cell r="B1666" t="str">
            <v>Int Rec from Cust- BELVEDERE PARK</v>
          </cell>
          <cell r="C1666" t="str">
            <v>REVENUE</v>
          </cell>
          <cell r="D1666" t="str">
            <v>INCOME STATEMENT</v>
          </cell>
          <cell r="E1666" t="str">
            <v xml:space="preserve"> </v>
          </cell>
          <cell r="F1666" t="str">
            <v xml:space="preserve"> </v>
          </cell>
          <cell r="G1666" t="str">
            <v>INCOME</v>
          </cell>
          <cell r="H1666" t="str">
            <v>OTHER INCOME</v>
          </cell>
          <cell r="I1666" t="str">
            <v>INTEREST RECEIVED</v>
          </cell>
        </row>
        <row r="1667">
          <cell r="A1667" t="str">
            <v>R305001-000-056</v>
          </cell>
          <cell r="B1667" t="str">
            <v>Int Rec from Cust- DLF CITY CENTRE</v>
          </cell>
          <cell r="C1667" t="str">
            <v>REVENUE</v>
          </cell>
          <cell r="D1667" t="str">
            <v>INCOME STATEMENT</v>
          </cell>
          <cell r="E1667" t="str">
            <v xml:space="preserve"> </v>
          </cell>
          <cell r="F1667" t="str">
            <v xml:space="preserve"> </v>
          </cell>
          <cell r="G1667" t="str">
            <v>INCOME</v>
          </cell>
          <cell r="H1667" t="str">
            <v>OTHER INCOME</v>
          </cell>
          <cell r="I1667" t="str">
            <v>INTEREST RECEIVED</v>
          </cell>
        </row>
        <row r="1668">
          <cell r="A1668" t="str">
            <v>R305001-000-058</v>
          </cell>
          <cell r="B1668" t="str">
            <v>Int Rec from Cust- DLF EXCLUSIVE FLOORS</v>
          </cell>
          <cell r="C1668" t="str">
            <v>REVENUE</v>
          </cell>
          <cell r="D1668" t="str">
            <v>INCOME STATEMENT</v>
          </cell>
          <cell r="E1668" t="str">
            <v xml:space="preserve"> </v>
          </cell>
          <cell r="F1668" t="str">
            <v xml:space="preserve"> </v>
          </cell>
          <cell r="G1668" t="str">
            <v>INCOME</v>
          </cell>
          <cell r="H1668" t="str">
            <v>OTHER INCOME</v>
          </cell>
          <cell r="I1668" t="str">
            <v>INTEREST RECEIVED</v>
          </cell>
        </row>
        <row r="1669">
          <cell r="A1669" t="str">
            <v>R305001-000-059</v>
          </cell>
          <cell r="B1669" t="str">
            <v>Int Rec from Cust- DLF MOULSARI ARCADE</v>
          </cell>
          <cell r="C1669" t="str">
            <v>REVENUE</v>
          </cell>
          <cell r="D1669" t="str">
            <v>INCOME STATEMENT</v>
          </cell>
          <cell r="E1669" t="str">
            <v xml:space="preserve"> </v>
          </cell>
          <cell r="F1669" t="str">
            <v xml:space="preserve"> </v>
          </cell>
          <cell r="G1669" t="str">
            <v>INCOME</v>
          </cell>
          <cell r="H1669" t="str">
            <v>OTHER INCOME</v>
          </cell>
          <cell r="I1669" t="str">
            <v>INTEREST RECEIVED</v>
          </cell>
        </row>
        <row r="1670">
          <cell r="A1670" t="str">
            <v>R305001-000-060</v>
          </cell>
          <cell r="B1670" t="str">
            <v>Int Rec from Cust- TRINITY TOWERS</v>
          </cell>
          <cell r="C1670" t="str">
            <v>REVENUE</v>
          </cell>
          <cell r="D1670" t="str">
            <v>INCOME STATEMENT</v>
          </cell>
          <cell r="E1670" t="str">
            <v xml:space="preserve"> </v>
          </cell>
          <cell r="F1670" t="str">
            <v xml:space="preserve"> </v>
          </cell>
          <cell r="G1670" t="str">
            <v>INCOME</v>
          </cell>
          <cell r="H1670" t="str">
            <v>OTHER INCOME</v>
          </cell>
          <cell r="I1670" t="str">
            <v>INTEREST RECEIVED</v>
          </cell>
        </row>
        <row r="1671">
          <cell r="A1671" t="str">
            <v>R305001-000-061</v>
          </cell>
          <cell r="B1671" t="str">
            <v>Int Rec from Cust- DLF GRAND MALL</v>
          </cell>
          <cell r="C1671" t="str">
            <v>REVENUE</v>
          </cell>
          <cell r="D1671" t="str">
            <v>INCOME STATEMENT</v>
          </cell>
          <cell r="E1671" t="str">
            <v xml:space="preserve"> </v>
          </cell>
          <cell r="F1671" t="str">
            <v xml:space="preserve"> </v>
          </cell>
          <cell r="G1671" t="str">
            <v>INCOME</v>
          </cell>
          <cell r="H1671" t="str">
            <v>OTHER INCOME</v>
          </cell>
          <cell r="I1671" t="str">
            <v>INTEREST RECEIVED</v>
          </cell>
        </row>
        <row r="1672">
          <cell r="A1672" t="str">
            <v>R305001-000-062</v>
          </cell>
          <cell r="B1672" t="str">
            <v>Int Rec from Cust- THE ARALIAS</v>
          </cell>
          <cell r="C1672" t="str">
            <v>REVENUE</v>
          </cell>
          <cell r="D1672" t="str">
            <v>INCOME STATEMENT</v>
          </cell>
          <cell r="E1672" t="str">
            <v xml:space="preserve"> </v>
          </cell>
          <cell r="F1672" t="str">
            <v xml:space="preserve"> </v>
          </cell>
          <cell r="G1672" t="str">
            <v>INCOME</v>
          </cell>
          <cell r="H1672" t="str">
            <v>OTHER INCOME</v>
          </cell>
          <cell r="I1672" t="str">
            <v>INTEREST RECEIVED</v>
          </cell>
        </row>
        <row r="1673">
          <cell r="A1673" t="str">
            <v>R305001-000-064</v>
          </cell>
          <cell r="B1673" t="str">
            <v>Int Rec from Cust- WESTEND HEIGHTS</v>
          </cell>
          <cell r="C1673" t="str">
            <v>REVENUE</v>
          </cell>
          <cell r="D1673" t="str">
            <v>INCOME STATEMENT</v>
          </cell>
          <cell r="E1673" t="str">
            <v xml:space="preserve"> </v>
          </cell>
          <cell r="F1673" t="str">
            <v xml:space="preserve"> </v>
          </cell>
          <cell r="G1673" t="str">
            <v>INCOME</v>
          </cell>
          <cell r="H1673" t="str">
            <v>OTHER INCOME</v>
          </cell>
          <cell r="I1673" t="str">
            <v>INTEREST RECEIVED</v>
          </cell>
        </row>
        <row r="1674">
          <cell r="A1674" t="str">
            <v>R305001-000-069</v>
          </cell>
          <cell r="B1674" t="str">
            <v>Int Rec from Cust- THE PINNACLE</v>
          </cell>
          <cell r="C1674" t="str">
            <v>REVENUE</v>
          </cell>
          <cell r="D1674" t="str">
            <v>INCOME STATEMENT</v>
          </cell>
          <cell r="E1674" t="str">
            <v xml:space="preserve"> </v>
          </cell>
          <cell r="F1674" t="str">
            <v xml:space="preserve"> </v>
          </cell>
          <cell r="G1674" t="str">
            <v>INCOME</v>
          </cell>
          <cell r="H1674" t="str">
            <v>OTHER INCOME</v>
          </cell>
          <cell r="I1674" t="str">
            <v>INTEREST RECEIVED</v>
          </cell>
        </row>
        <row r="1675">
          <cell r="A1675" t="str">
            <v>R305001-000-070</v>
          </cell>
          <cell r="B1675" t="str">
            <v>Int Rec from Cust- ROYALTON TOWER</v>
          </cell>
          <cell r="C1675" t="str">
            <v>REVENUE</v>
          </cell>
          <cell r="D1675" t="str">
            <v>INCOME STATEMENT</v>
          </cell>
          <cell r="E1675" t="str">
            <v xml:space="preserve"> </v>
          </cell>
          <cell r="F1675" t="str">
            <v xml:space="preserve"> </v>
          </cell>
          <cell r="G1675" t="str">
            <v>INCOME</v>
          </cell>
          <cell r="H1675" t="str">
            <v>OTHER INCOME</v>
          </cell>
          <cell r="I1675" t="str">
            <v>INTEREST RECEIVED</v>
          </cell>
        </row>
        <row r="1676">
          <cell r="A1676" t="str">
            <v>R305001-000-071</v>
          </cell>
          <cell r="B1676" t="str">
            <v>Int Rec from Cust- THE ICON</v>
          </cell>
          <cell r="C1676" t="str">
            <v>REVENUE</v>
          </cell>
          <cell r="D1676" t="str">
            <v>INCOME STATEMENT</v>
          </cell>
          <cell r="E1676" t="str">
            <v xml:space="preserve"> </v>
          </cell>
          <cell r="F1676" t="str">
            <v xml:space="preserve"> </v>
          </cell>
          <cell r="G1676" t="str">
            <v>INCOME</v>
          </cell>
          <cell r="H1676" t="str">
            <v>OTHER INCOME</v>
          </cell>
          <cell r="I1676" t="str">
            <v>INTEREST RECEIVED</v>
          </cell>
        </row>
        <row r="1677">
          <cell r="A1677" t="str">
            <v>R305001-000-075</v>
          </cell>
          <cell r="B1677" t="str">
            <v>Int Rec from Cust- THE SUMMIT</v>
          </cell>
          <cell r="C1677" t="str">
            <v>REVENUE</v>
          </cell>
          <cell r="D1677" t="str">
            <v>INCOME STATEMENT</v>
          </cell>
          <cell r="E1677" t="str">
            <v xml:space="preserve"> </v>
          </cell>
          <cell r="F1677" t="str">
            <v xml:space="preserve"> </v>
          </cell>
          <cell r="G1677" t="str">
            <v>INCOME</v>
          </cell>
          <cell r="H1677" t="str">
            <v>OTHER INCOME</v>
          </cell>
          <cell r="I1677" t="str">
            <v>INTEREST RECEIVED</v>
          </cell>
        </row>
        <row r="1678">
          <cell r="A1678" t="str">
            <v>R305001-000-076</v>
          </cell>
          <cell r="B1678" t="str">
            <v>Int Rec from Cust- THE COURTYARD</v>
          </cell>
          <cell r="C1678" t="str">
            <v>REVENUE</v>
          </cell>
          <cell r="D1678" t="str">
            <v>INCOME STATEMENT</v>
          </cell>
          <cell r="E1678" t="str">
            <v xml:space="preserve"> </v>
          </cell>
          <cell r="F1678" t="str">
            <v xml:space="preserve"> </v>
          </cell>
          <cell r="G1678" t="str">
            <v>INCOME</v>
          </cell>
          <cell r="H1678" t="str">
            <v>OTHER INCOME</v>
          </cell>
          <cell r="I1678" t="str">
            <v>INTEREST RECEIVED</v>
          </cell>
        </row>
        <row r="1679">
          <cell r="A1679" t="str">
            <v>R305001-000-080</v>
          </cell>
          <cell r="B1679" t="str">
            <v>Int Rec from Cust- THE MAGNOLIAS</v>
          </cell>
          <cell r="C1679" t="str">
            <v>REVENUE</v>
          </cell>
          <cell r="D1679" t="str">
            <v>INCOME STATEMENT</v>
          </cell>
          <cell r="E1679" t="str">
            <v xml:space="preserve"> </v>
          </cell>
          <cell r="F1679" t="str">
            <v xml:space="preserve"> </v>
          </cell>
          <cell r="G1679" t="str">
            <v>INCOME</v>
          </cell>
          <cell r="H1679" t="str">
            <v>OTHER INCOME</v>
          </cell>
          <cell r="I1679" t="str">
            <v>INTEREST RECEIVED</v>
          </cell>
        </row>
        <row r="1680">
          <cell r="A1680" t="str">
            <v>R305001-000-085</v>
          </cell>
          <cell r="B1680" t="str">
            <v>Int Rec from Cust- DLF CITY COURT</v>
          </cell>
          <cell r="C1680" t="str">
            <v>REVENUE</v>
          </cell>
          <cell r="D1680" t="str">
            <v>INCOME STATEMENT</v>
          </cell>
          <cell r="E1680" t="str">
            <v xml:space="preserve"> </v>
          </cell>
          <cell r="F1680" t="str">
            <v xml:space="preserve"> </v>
          </cell>
          <cell r="G1680" t="str">
            <v>INCOME</v>
          </cell>
          <cell r="H1680" t="str">
            <v>OTHER INCOME</v>
          </cell>
          <cell r="I1680" t="str">
            <v>INTEREST RECEIVED</v>
          </cell>
        </row>
        <row r="1681">
          <cell r="A1681" t="str">
            <v>R305001-000-088</v>
          </cell>
          <cell r="B1681" t="str">
            <v>Int Rec from Cust- THE BELAIRE</v>
          </cell>
          <cell r="C1681" t="str">
            <v>REVENUE</v>
          </cell>
          <cell r="D1681" t="str">
            <v>INCOME STATEMENT</v>
          </cell>
          <cell r="E1681" t="str">
            <v xml:space="preserve"> </v>
          </cell>
          <cell r="F1681" t="str">
            <v xml:space="preserve"> </v>
          </cell>
          <cell r="G1681" t="str">
            <v>INCOME</v>
          </cell>
          <cell r="H1681" t="str">
            <v>OTHER INCOME</v>
          </cell>
          <cell r="I1681" t="str">
            <v>INTEREST RECEIVED</v>
          </cell>
        </row>
        <row r="1682">
          <cell r="A1682" t="str">
            <v>R305101</v>
          </cell>
          <cell r="B1682" t="str">
            <v>Interest Income (Others)</v>
          </cell>
          <cell r="C1682" t="str">
            <v>REVENUE</v>
          </cell>
          <cell r="D1682" t="str">
            <v>INCOME STATEMENT</v>
          </cell>
          <cell r="E1682" t="str">
            <v xml:space="preserve"> </v>
          </cell>
          <cell r="F1682" t="str">
            <v xml:space="preserve"> </v>
          </cell>
          <cell r="G1682" t="str">
            <v>INCOME</v>
          </cell>
          <cell r="H1682" t="str">
            <v>OTHER INCOME</v>
          </cell>
          <cell r="I1682" t="str">
            <v>INTEREST RECEIVED</v>
          </cell>
        </row>
        <row r="1683">
          <cell r="A1683" t="str">
            <v>R305102</v>
          </cell>
          <cell r="B1683" t="str">
            <v>Interest Income (Others)- Delay Pmt</v>
          </cell>
          <cell r="C1683" t="str">
            <v>REVENUE</v>
          </cell>
          <cell r="D1683" t="str">
            <v>INCOME STATEMENT</v>
          </cell>
          <cell r="E1683" t="str">
            <v xml:space="preserve"> </v>
          </cell>
          <cell r="F1683" t="str">
            <v xml:space="preserve"> </v>
          </cell>
          <cell r="G1683" t="str">
            <v>INCOME</v>
          </cell>
          <cell r="H1683" t="str">
            <v>OTHER INCOME</v>
          </cell>
          <cell r="I1683" t="str">
            <v>INTEREST RECEIVED</v>
          </cell>
        </row>
        <row r="1684">
          <cell r="A1684" t="str">
            <v>R305201</v>
          </cell>
          <cell r="B1684" t="str">
            <v>Interest Income- London Office</v>
          </cell>
          <cell r="C1684" t="str">
            <v>REVENUE</v>
          </cell>
          <cell r="D1684" t="str">
            <v>INCOME STATEMENT</v>
          </cell>
          <cell r="E1684" t="str">
            <v xml:space="preserve"> </v>
          </cell>
          <cell r="F1684" t="str">
            <v xml:space="preserve"> </v>
          </cell>
          <cell r="G1684" t="str">
            <v>INCOME</v>
          </cell>
          <cell r="H1684" t="str">
            <v>OTHER INCOME</v>
          </cell>
          <cell r="I1684" t="str">
            <v>INTEREST RECEIVED</v>
          </cell>
        </row>
        <row r="1685">
          <cell r="A1685" t="str">
            <v>R305301</v>
          </cell>
          <cell r="B1685" t="str">
            <v>Interest Income - Loan Employe</v>
          </cell>
          <cell r="C1685" t="str">
            <v>REVENUE</v>
          </cell>
          <cell r="D1685" t="str">
            <v>INCOME STATEMENT</v>
          </cell>
          <cell r="E1685" t="str">
            <v xml:space="preserve"> </v>
          </cell>
          <cell r="F1685" t="str">
            <v xml:space="preserve"> </v>
          </cell>
          <cell r="G1685" t="str">
            <v>INCOME</v>
          </cell>
          <cell r="H1685" t="str">
            <v>OTHER INCOME</v>
          </cell>
          <cell r="I1685" t="str">
            <v>INTEREST RECEIVED</v>
          </cell>
        </row>
        <row r="1686">
          <cell r="A1686" t="str">
            <v>R305401</v>
          </cell>
          <cell r="B1686" t="str">
            <v>Interest on Laon (Group Co.)</v>
          </cell>
          <cell r="C1686" t="str">
            <v>REVENUE</v>
          </cell>
          <cell r="D1686" t="str">
            <v>INCOME STATEMENT</v>
          </cell>
          <cell r="E1686" t="str">
            <v xml:space="preserve"> </v>
          </cell>
          <cell r="F1686" t="str">
            <v xml:space="preserve"> </v>
          </cell>
          <cell r="G1686" t="str">
            <v>INCOME</v>
          </cell>
          <cell r="H1686" t="str">
            <v>OTHER INCOME</v>
          </cell>
          <cell r="I1686" t="str">
            <v>INTEREST RECEIVED</v>
          </cell>
        </row>
        <row r="1687">
          <cell r="A1687" t="str">
            <v>R305501</v>
          </cell>
          <cell r="B1687" t="str">
            <v>Interest on Loan (Third Party)</v>
          </cell>
          <cell r="C1687" t="str">
            <v>REVENUE</v>
          </cell>
          <cell r="D1687" t="str">
            <v>INCOME STATEMENT</v>
          </cell>
          <cell r="E1687" t="str">
            <v xml:space="preserve"> </v>
          </cell>
          <cell r="F1687" t="str">
            <v xml:space="preserve"> </v>
          </cell>
          <cell r="G1687" t="str">
            <v>INCOME</v>
          </cell>
          <cell r="H1687" t="str">
            <v>OTHER INCOME</v>
          </cell>
          <cell r="I1687" t="str">
            <v>INTEREST RECEIVED</v>
          </cell>
        </row>
        <row r="1688">
          <cell r="A1688" t="str">
            <v>R305601</v>
          </cell>
          <cell r="B1688" t="str">
            <v>Int on Loan in firms in whch Co is partn</v>
          </cell>
          <cell r="C1688" t="str">
            <v>REVENUE</v>
          </cell>
          <cell r="D1688" t="str">
            <v>INCOME STATEMENT</v>
          </cell>
          <cell r="E1688" t="str">
            <v xml:space="preserve"> </v>
          </cell>
          <cell r="F1688" t="str">
            <v xml:space="preserve"> </v>
          </cell>
          <cell r="G1688" t="str">
            <v>INCOME</v>
          </cell>
          <cell r="H1688" t="str">
            <v>OTHER INCOME</v>
          </cell>
          <cell r="I1688" t="str">
            <v>INTEREST RECEIVED</v>
          </cell>
        </row>
        <row r="1689">
          <cell r="A1689" t="str">
            <v>R306001-000-039</v>
          </cell>
          <cell r="B1689" t="str">
            <v>Rebate On Interest- RIDGWOOD ESTATES</v>
          </cell>
          <cell r="C1689" t="str">
            <v>REVENUE</v>
          </cell>
          <cell r="D1689" t="str">
            <v>INCOME STATEMENT</v>
          </cell>
          <cell r="E1689" t="str">
            <v xml:space="preserve"> </v>
          </cell>
          <cell r="F1689" t="str">
            <v xml:space="preserve"> </v>
          </cell>
          <cell r="G1689" t="str">
            <v>INCOME</v>
          </cell>
          <cell r="H1689" t="str">
            <v>OTHER INCOME</v>
          </cell>
          <cell r="I1689" t="str">
            <v>INTEREST RECEIVED (NET OFF)</v>
          </cell>
        </row>
        <row r="1690">
          <cell r="A1690" t="str">
            <v>R306001-000-058</v>
          </cell>
          <cell r="B1690" t="str">
            <v>Rebate On Interest- DLF EXCLUSIVE FLOORS</v>
          </cell>
          <cell r="C1690" t="str">
            <v>REVENUE</v>
          </cell>
          <cell r="D1690" t="str">
            <v>INCOME STATEMENT</v>
          </cell>
          <cell r="E1690" t="str">
            <v xml:space="preserve"> </v>
          </cell>
          <cell r="F1690" t="str">
            <v xml:space="preserve"> </v>
          </cell>
          <cell r="G1690" t="str">
            <v>INCOME</v>
          </cell>
          <cell r="H1690" t="str">
            <v>OTHER INCOME</v>
          </cell>
          <cell r="I1690" t="str">
            <v>INTEREST RECEIVED (NET OFF)</v>
          </cell>
        </row>
        <row r="1691">
          <cell r="A1691" t="str">
            <v>R306001-000-060</v>
          </cell>
          <cell r="B1691" t="str">
            <v>Rebate On Interest- TRINITY TOWER</v>
          </cell>
          <cell r="C1691" t="str">
            <v>REVENUE</v>
          </cell>
          <cell r="D1691" t="str">
            <v>INCOME STATEMENT</v>
          </cell>
          <cell r="E1691" t="str">
            <v xml:space="preserve"> </v>
          </cell>
          <cell r="F1691" t="str">
            <v xml:space="preserve"> </v>
          </cell>
          <cell r="G1691" t="str">
            <v>INCOME</v>
          </cell>
          <cell r="H1691" t="str">
            <v>OTHER INCOME</v>
          </cell>
          <cell r="I1691" t="str">
            <v>INTEREST RECEIVED (NET OFF)</v>
          </cell>
        </row>
        <row r="1692">
          <cell r="A1692" t="str">
            <v>R306001-000-062</v>
          </cell>
          <cell r="B1692" t="str">
            <v>Rebate On Interest- THE ARALIAS</v>
          </cell>
          <cell r="C1692" t="str">
            <v>REVENUE</v>
          </cell>
          <cell r="D1692" t="str">
            <v>INCOME STATEMENT</v>
          </cell>
          <cell r="E1692" t="str">
            <v xml:space="preserve"> </v>
          </cell>
          <cell r="F1692" t="str">
            <v xml:space="preserve"> </v>
          </cell>
          <cell r="G1692" t="str">
            <v>INCOME</v>
          </cell>
          <cell r="H1692" t="str">
            <v>OTHER INCOME</v>
          </cell>
          <cell r="I1692" t="str">
            <v>INTEREST RECEIVED (NET OFF)</v>
          </cell>
        </row>
        <row r="1693">
          <cell r="A1693" t="str">
            <v>R306001-000-064</v>
          </cell>
          <cell r="B1693" t="str">
            <v>Rebate On Interest- WESTEND HEIGHTS</v>
          </cell>
          <cell r="C1693" t="str">
            <v>REVENUE</v>
          </cell>
          <cell r="D1693" t="str">
            <v>INCOME STATEMENT</v>
          </cell>
          <cell r="E1693" t="str">
            <v xml:space="preserve"> </v>
          </cell>
          <cell r="F1693" t="str">
            <v xml:space="preserve"> </v>
          </cell>
          <cell r="G1693" t="str">
            <v>INCOME</v>
          </cell>
          <cell r="H1693" t="str">
            <v>OTHER INCOME</v>
          </cell>
          <cell r="I1693" t="str">
            <v>INTEREST RECEIVED (NET OFF)</v>
          </cell>
        </row>
        <row r="1694">
          <cell r="A1694" t="str">
            <v>R306001-000-069</v>
          </cell>
          <cell r="B1694" t="str">
            <v>Rebate On Interest- THE PINNACLE</v>
          </cell>
          <cell r="C1694" t="str">
            <v>REVENUE</v>
          </cell>
          <cell r="D1694" t="str">
            <v>INCOME STATEMENT</v>
          </cell>
          <cell r="E1694" t="str">
            <v xml:space="preserve"> </v>
          </cell>
          <cell r="F1694" t="str">
            <v xml:space="preserve"> </v>
          </cell>
          <cell r="G1694" t="str">
            <v>INCOME</v>
          </cell>
          <cell r="H1694" t="str">
            <v>OTHER INCOME</v>
          </cell>
          <cell r="I1694" t="str">
            <v>INTEREST RECEIVED (NET OFF)</v>
          </cell>
        </row>
        <row r="1695">
          <cell r="A1695" t="str">
            <v>R306001-000-070</v>
          </cell>
          <cell r="B1695" t="str">
            <v>Rebate On Interest- ROYALTON TOWR</v>
          </cell>
          <cell r="C1695" t="str">
            <v>REVENUE</v>
          </cell>
          <cell r="D1695" t="str">
            <v>INCOME STATEMENT</v>
          </cell>
          <cell r="E1695" t="str">
            <v xml:space="preserve"> </v>
          </cell>
          <cell r="F1695" t="str">
            <v xml:space="preserve"> </v>
          </cell>
          <cell r="G1695" t="str">
            <v>INCOME</v>
          </cell>
          <cell r="H1695" t="str">
            <v>OTHER INCOME</v>
          </cell>
          <cell r="I1695" t="str">
            <v>INTEREST RECEIVED (NET OFF)</v>
          </cell>
        </row>
        <row r="1696">
          <cell r="A1696" t="str">
            <v>R306001-000-071</v>
          </cell>
          <cell r="B1696" t="str">
            <v>Rebate On Interest- THE ICON</v>
          </cell>
          <cell r="C1696" t="str">
            <v>REVENUE</v>
          </cell>
          <cell r="D1696" t="str">
            <v>INCOME STATEMENT</v>
          </cell>
          <cell r="E1696" t="str">
            <v xml:space="preserve"> </v>
          </cell>
          <cell r="F1696" t="str">
            <v xml:space="preserve"> </v>
          </cell>
          <cell r="G1696" t="str">
            <v>INCOME</v>
          </cell>
          <cell r="H1696" t="str">
            <v>OTHER INCOME</v>
          </cell>
          <cell r="I1696" t="str">
            <v>INTEREST RECEIVED (NET OFF)</v>
          </cell>
        </row>
        <row r="1697">
          <cell r="A1697" t="str">
            <v>R306001-000-075</v>
          </cell>
          <cell r="B1697" t="str">
            <v>Rebate On Interest- THE SUMMIT</v>
          </cell>
          <cell r="C1697" t="str">
            <v>REVENUE</v>
          </cell>
          <cell r="D1697" t="str">
            <v>INCOME STATEMENT</v>
          </cell>
          <cell r="E1697" t="str">
            <v xml:space="preserve"> </v>
          </cell>
          <cell r="F1697" t="str">
            <v xml:space="preserve"> </v>
          </cell>
          <cell r="G1697" t="str">
            <v>INCOME</v>
          </cell>
          <cell r="H1697" t="str">
            <v>OTHER INCOME</v>
          </cell>
          <cell r="I1697" t="str">
            <v>INTEREST RECEIVED (NET OFF)</v>
          </cell>
        </row>
        <row r="1698">
          <cell r="A1698" t="str">
            <v>R306001-000-076</v>
          </cell>
          <cell r="B1698" t="str">
            <v>Rebate On Interest- THE COURTYARD</v>
          </cell>
          <cell r="C1698" t="str">
            <v>REVENUE</v>
          </cell>
          <cell r="D1698" t="str">
            <v>INCOME STATEMENT</v>
          </cell>
          <cell r="E1698" t="str">
            <v xml:space="preserve"> </v>
          </cell>
          <cell r="F1698" t="str">
            <v xml:space="preserve"> </v>
          </cell>
          <cell r="G1698" t="str">
            <v>INCOME</v>
          </cell>
          <cell r="H1698" t="str">
            <v>OTHER INCOME</v>
          </cell>
          <cell r="I1698" t="str">
            <v>INTEREST RECEIVED (NET OFF)</v>
          </cell>
        </row>
        <row r="1699">
          <cell r="A1699" t="str">
            <v>R306001-000-080</v>
          </cell>
          <cell r="B1699" t="str">
            <v>Rebate On Interest- THE MAGLOLIAS</v>
          </cell>
          <cell r="C1699" t="str">
            <v>REVENUE</v>
          </cell>
          <cell r="D1699" t="str">
            <v>INCOME STATEMENT</v>
          </cell>
          <cell r="E1699" t="str">
            <v xml:space="preserve"> </v>
          </cell>
          <cell r="F1699" t="str">
            <v xml:space="preserve"> </v>
          </cell>
          <cell r="G1699" t="str">
            <v>INCOME</v>
          </cell>
          <cell r="H1699" t="str">
            <v>OTHER INCOME</v>
          </cell>
          <cell r="I1699" t="str">
            <v>INTEREST RECEIVED (NET OFF)</v>
          </cell>
        </row>
        <row r="1700">
          <cell r="A1700" t="str">
            <v>R307001</v>
          </cell>
          <cell r="B1700" t="str">
            <v>Interest Received on Income-tax refunds</v>
          </cell>
          <cell r="C1700" t="str">
            <v>REVENUE</v>
          </cell>
          <cell r="D1700" t="str">
            <v>INCOME STATEMENT</v>
          </cell>
          <cell r="E1700" t="str">
            <v xml:space="preserve"> </v>
          </cell>
          <cell r="F1700" t="str">
            <v xml:space="preserve"> </v>
          </cell>
          <cell r="G1700" t="str">
            <v>INCOME</v>
          </cell>
          <cell r="H1700" t="str">
            <v>OTHER INCOME</v>
          </cell>
          <cell r="I1700" t="str">
            <v>INTEREST RECEIVED</v>
          </cell>
        </row>
        <row r="1701">
          <cell r="A1701" t="str">
            <v>R307101</v>
          </cell>
          <cell r="B1701" t="str">
            <v>Rebate on Interest (Others)</v>
          </cell>
          <cell r="C1701" t="str">
            <v>REVENUE</v>
          </cell>
          <cell r="D1701" t="str">
            <v>INCOME STATEMENT</v>
          </cell>
          <cell r="E1701" t="str">
            <v xml:space="preserve"> </v>
          </cell>
          <cell r="F1701" t="str">
            <v xml:space="preserve"> </v>
          </cell>
          <cell r="G1701" t="str">
            <v>INCOME</v>
          </cell>
          <cell r="H1701" t="str">
            <v>OTHER INCOME</v>
          </cell>
          <cell r="I1701" t="str">
            <v>INTEREST RECEIVED</v>
          </cell>
        </row>
        <row r="1702">
          <cell r="A1702" t="str">
            <v>R307201</v>
          </cell>
          <cell r="B1702" t="str">
            <v>Delayed Int-Electricity Bill</v>
          </cell>
          <cell r="C1702" t="str">
            <v>REVENUE</v>
          </cell>
          <cell r="D1702" t="str">
            <v>INCOME STATEMENT</v>
          </cell>
          <cell r="E1702" t="str">
            <v xml:space="preserve"> </v>
          </cell>
          <cell r="F1702" t="str">
            <v xml:space="preserve"> </v>
          </cell>
          <cell r="G1702" t="str">
            <v>INCOME</v>
          </cell>
          <cell r="H1702" t="str">
            <v>OTHER INCOME</v>
          </cell>
          <cell r="I1702" t="str">
            <v>INTEREST RECEIVED</v>
          </cell>
        </row>
        <row r="1703">
          <cell r="A1703" t="str">
            <v>R307202</v>
          </cell>
          <cell r="B1703" t="str">
            <v>Delayed Int-Extra Hrs Chgs</v>
          </cell>
          <cell r="C1703" t="str">
            <v>REVENUE</v>
          </cell>
          <cell r="D1703" t="str">
            <v>INCOME STATEMENT</v>
          </cell>
          <cell r="E1703" t="str">
            <v xml:space="preserve"> </v>
          </cell>
          <cell r="F1703" t="str">
            <v xml:space="preserve"> </v>
          </cell>
          <cell r="G1703" t="str">
            <v>INCOME</v>
          </cell>
          <cell r="H1703" t="str">
            <v>OTHER INCOME</v>
          </cell>
          <cell r="I1703" t="str">
            <v>INTEREST RECEIVED</v>
          </cell>
        </row>
        <row r="1704">
          <cell r="A1704" t="str">
            <v>R307203</v>
          </cell>
          <cell r="B1704" t="str">
            <v>Delayed Int-Maintenance Bill</v>
          </cell>
          <cell r="C1704" t="str">
            <v>REVENUE</v>
          </cell>
          <cell r="D1704" t="str">
            <v>INCOME STATEMENT</v>
          </cell>
          <cell r="E1704" t="str">
            <v xml:space="preserve"> </v>
          </cell>
          <cell r="F1704" t="str">
            <v xml:space="preserve"> </v>
          </cell>
          <cell r="G1704" t="str">
            <v>INCOME</v>
          </cell>
          <cell r="H1704" t="str">
            <v>OTHER INCOME</v>
          </cell>
          <cell r="I1704" t="str">
            <v>INTEREST RECEIVED</v>
          </cell>
        </row>
        <row r="1705">
          <cell r="A1705" t="str">
            <v>R307204</v>
          </cell>
          <cell r="B1705" t="str">
            <v>Delayed Int-Parking Chgs</v>
          </cell>
          <cell r="C1705" t="str">
            <v>REVENUE</v>
          </cell>
          <cell r="D1705" t="str">
            <v>INCOME STATEMENT</v>
          </cell>
          <cell r="E1705" t="str">
            <v xml:space="preserve"> </v>
          </cell>
          <cell r="F1705" t="str">
            <v xml:space="preserve"> </v>
          </cell>
          <cell r="G1705" t="str">
            <v>INCOME</v>
          </cell>
          <cell r="H1705" t="str">
            <v>OTHER INCOME</v>
          </cell>
          <cell r="I1705" t="str">
            <v>INTEREST RECEIVED</v>
          </cell>
        </row>
        <row r="1706">
          <cell r="A1706" t="str">
            <v>R307205</v>
          </cell>
          <cell r="B1706" t="str">
            <v>Delayed Int-Plot Chgs</v>
          </cell>
          <cell r="C1706" t="str">
            <v>REVENUE</v>
          </cell>
          <cell r="D1706" t="str">
            <v>INCOME STATEMENT</v>
          </cell>
          <cell r="E1706" t="str">
            <v xml:space="preserve"> </v>
          </cell>
          <cell r="F1706" t="str">
            <v xml:space="preserve"> </v>
          </cell>
          <cell r="G1706" t="str">
            <v>INCOME</v>
          </cell>
          <cell r="H1706" t="str">
            <v>OTHER INCOME</v>
          </cell>
          <cell r="I1706" t="str">
            <v>INTEREST RECEIVED</v>
          </cell>
        </row>
        <row r="1707">
          <cell r="A1707" t="str">
            <v>R307206</v>
          </cell>
          <cell r="B1707" t="str">
            <v>Delayed Int-Water Bill</v>
          </cell>
          <cell r="C1707" t="str">
            <v>REVENUE</v>
          </cell>
          <cell r="D1707" t="str">
            <v>INCOME STATEMENT</v>
          </cell>
          <cell r="E1707" t="str">
            <v xml:space="preserve"> </v>
          </cell>
          <cell r="F1707" t="str">
            <v xml:space="preserve"> </v>
          </cell>
          <cell r="G1707" t="str">
            <v>INCOME</v>
          </cell>
          <cell r="H1707" t="str">
            <v>OTHER INCOME</v>
          </cell>
          <cell r="I1707" t="str">
            <v>INTEREST RECEIVED</v>
          </cell>
        </row>
        <row r="1708">
          <cell r="A1708" t="str">
            <v>R308001</v>
          </cell>
          <cell r="B1708" t="str">
            <v>Profit on disposal of fixed assets</v>
          </cell>
          <cell r="C1708" t="str">
            <v>REVENUE</v>
          </cell>
          <cell r="D1708" t="str">
            <v>INCOME STATEMENT</v>
          </cell>
          <cell r="E1708" t="str">
            <v xml:space="preserve"> </v>
          </cell>
          <cell r="F1708" t="str">
            <v xml:space="preserve"> </v>
          </cell>
          <cell r="G1708" t="str">
            <v>INCOME</v>
          </cell>
          <cell r="H1708" t="str">
            <v>OTHER INCOME</v>
          </cell>
          <cell r="I1708" t="str">
            <v>PROFIT ON SALE OF ASSET</v>
          </cell>
        </row>
        <row r="1709">
          <cell r="A1709" t="str">
            <v>R309001</v>
          </cell>
          <cell r="B1709" t="str">
            <v>Lng trm Cap Gain on sale of Investments</v>
          </cell>
          <cell r="C1709" t="str">
            <v>REVENUE</v>
          </cell>
          <cell r="D1709" t="str">
            <v>INCOME STATEMENT</v>
          </cell>
          <cell r="E1709" t="str">
            <v xml:space="preserve"> </v>
          </cell>
          <cell r="F1709" t="str">
            <v xml:space="preserve"> </v>
          </cell>
          <cell r="G1709" t="str">
            <v>INCOME</v>
          </cell>
          <cell r="H1709" t="str">
            <v>OTHER INCOME</v>
          </cell>
          <cell r="I1709" t="str">
            <v>PROFIT ON SALE OF INVESTMENT</v>
          </cell>
        </row>
        <row r="1710">
          <cell r="A1710" t="str">
            <v>R309002</v>
          </cell>
          <cell r="B1710" t="str">
            <v>Profit on long term investments (trade)</v>
          </cell>
          <cell r="C1710" t="str">
            <v>REVENUE</v>
          </cell>
          <cell r="D1710" t="str">
            <v>INCOME STATEMENT</v>
          </cell>
          <cell r="E1710" t="str">
            <v xml:space="preserve"> </v>
          </cell>
          <cell r="F1710" t="str">
            <v xml:space="preserve"> </v>
          </cell>
          <cell r="G1710" t="str">
            <v>INCOME</v>
          </cell>
          <cell r="H1710" t="str">
            <v>OTHER INCOME</v>
          </cell>
          <cell r="I1710" t="str">
            <v>PROFIT ON SALE OF INVESTMENT</v>
          </cell>
        </row>
        <row r="1711">
          <cell r="A1711" t="str">
            <v>R309003</v>
          </cell>
          <cell r="B1711" t="str">
            <v>Profit on curr invstmnt(other than trde)</v>
          </cell>
          <cell r="C1711" t="str">
            <v>REVENUE</v>
          </cell>
          <cell r="D1711" t="str">
            <v>INCOME STATEMENT</v>
          </cell>
          <cell r="E1711" t="str">
            <v xml:space="preserve"> </v>
          </cell>
          <cell r="F1711" t="str">
            <v xml:space="preserve"> </v>
          </cell>
          <cell r="G1711" t="str">
            <v>INCOME</v>
          </cell>
          <cell r="H1711" t="str">
            <v>OTHER INCOME</v>
          </cell>
          <cell r="I1711" t="str">
            <v>PROFIT ON SALE OF INVESTMENT</v>
          </cell>
        </row>
        <row r="1712">
          <cell r="A1712" t="str">
            <v>R401001</v>
          </cell>
          <cell r="B1712" t="str">
            <v>Increase In Stock</v>
          </cell>
          <cell r="C1712" t="str">
            <v>REVENUE</v>
          </cell>
          <cell r="D1712" t="str">
            <v>INCOME STATEMENT</v>
          </cell>
          <cell r="E1712" t="str">
            <v xml:space="preserve"> </v>
          </cell>
          <cell r="F1712" t="str">
            <v xml:space="preserve"> </v>
          </cell>
          <cell r="G1712" t="str">
            <v>INCOME</v>
          </cell>
          <cell r="H1712" t="str">
            <v>OTHER INCOME</v>
          </cell>
          <cell r="I1712" t="str">
            <v>INCREASE IN STOCK</v>
          </cell>
        </row>
        <row r="1713">
          <cell r="A1713" t="str">
            <v>X101001</v>
          </cell>
          <cell r="B1713" t="str">
            <v>Cost of land and Plots</v>
          </cell>
          <cell r="C1713" t="str">
            <v>EXPENSES</v>
          </cell>
          <cell r="D1713" t="str">
            <v>INCOME STATEMENT</v>
          </cell>
          <cell r="E1713" t="str">
            <v xml:space="preserve"> </v>
          </cell>
          <cell r="F1713" t="str">
            <v xml:space="preserve"> </v>
          </cell>
          <cell r="G1713" t="str">
            <v>EXPENDITURE</v>
          </cell>
          <cell r="H1713" t="str">
            <v>COST OF GOODS</v>
          </cell>
          <cell r="I1713" t="str">
            <v>COST OF GOODS SOLD</v>
          </cell>
        </row>
        <row r="1714">
          <cell r="A1714" t="str">
            <v>X101002</v>
          </cell>
          <cell r="B1714" t="str">
            <v>Cost of land and Plots- Land Purchase</v>
          </cell>
          <cell r="C1714" t="str">
            <v>EXPENSES</v>
          </cell>
          <cell r="D1714" t="str">
            <v>INCOME STATEMENT</v>
          </cell>
          <cell r="E1714" t="str">
            <v xml:space="preserve"> </v>
          </cell>
          <cell r="F1714" t="str">
            <v xml:space="preserve"> </v>
          </cell>
          <cell r="G1714" t="str">
            <v>EXPENDITURE</v>
          </cell>
          <cell r="H1714" t="str">
            <v>COST OF GOODS</v>
          </cell>
          <cell r="I1714" t="str">
            <v>COST OF GOODS SOLD</v>
          </cell>
        </row>
        <row r="1715">
          <cell r="A1715" t="str">
            <v>X101003</v>
          </cell>
          <cell r="B1715" t="str">
            <v>Cost of land and Plots- Other Cost Paid</v>
          </cell>
          <cell r="C1715" t="str">
            <v>EXPENSES</v>
          </cell>
          <cell r="D1715" t="str">
            <v>INCOME STATEMENT</v>
          </cell>
          <cell r="E1715" t="str">
            <v xml:space="preserve"> </v>
          </cell>
          <cell r="F1715" t="str">
            <v xml:space="preserve"> </v>
          </cell>
          <cell r="G1715" t="str">
            <v>EXPENDITURE</v>
          </cell>
          <cell r="H1715" t="str">
            <v>COST OF GOODS</v>
          </cell>
          <cell r="I1715" t="str">
            <v>COST OF GOODS SOLD</v>
          </cell>
        </row>
        <row r="1716">
          <cell r="A1716" t="str">
            <v>X101004</v>
          </cell>
          <cell r="B1716" t="str">
            <v>Cost of land and Plots- Stamp Duty</v>
          </cell>
          <cell r="C1716" t="str">
            <v>EXPENSES</v>
          </cell>
          <cell r="D1716" t="str">
            <v>INCOME STATEMENT</v>
          </cell>
          <cell r="E1716" t="str">
            <v xml:space="preserve"> </v>
          </cell>
          <cell r="F1716" t="str">
            <v xml:space="preserve"> </v>
          </cell>
          <cell r="G1716" t="str">
            <v>EXPENDITURE</v>
          </cell>
          <cell r="H1716" t="str">
            <v>COST OF GOODS</v>
          </cell>
          <cell r="I1716" t="str">
            <v>COST OF GOODS SOLD</v>
          </cell>
        </row>
        <row r="1717">
          <cell r="A1717" t="str">
            <v>X101005</v>
          </cell>
          <cell r="B1717" t="str">
            <v>Cost of land and Plots- Survey Expenses</v>
          </cell>
          <cell r="C1717" t="str">
            <v>EXPENSES</v>
          </cell>
          <cell r="D1717" t="str">
            <v>INCOME STATEMENT</v>
          </cell>
          <cell r="E1717" t="str">
            <v xml:space="preserve"> </v>
          </cell>
          <cell r="F1717" t="str">
            <v xml:space="preserve"> </v>
          </cell>
          <cell r="G1717" t="str">
            <v>EXPENDITURE</v>
          </cell>
          <cell r="H1717" t="str">
            <v>COST OF GOODS</v>
          </cell>
          <cell r="I1717" t="str">
            <v>COST OF GOODS SOLD</v>
          </cell>
        </row>
        <row r="1718">
          <cell r="A1718" t="str">
            <v>X101006</v>
          </cell>
          <cell r="B1718" t="str">
            <v>Land &amp; Development Expenses</v>
          </cell>
          <cell r="C1718" t="str">
            <v>EXPENSES</v>
          </cell>
          <cell r="D1718" t="str">
            <v>INCOME STATEMENT</v>
          </cell>
          <cell r="E1718" t="str">
            <v xml:space="preserve"> </v>
          </cell>
          <cell r="F1718" t="str">
            <v xml:space="preserve"> </v>
          </cell>
          <cell r="G1718" t="str">
            <v>EXPENDITURE</v>
          </cell>
          <cell r="H1718" t="str">
            <v>COST OF GOODS</v>
          </cell>
          <cell r="I1718" t="str">
            <v>COST OF GOODS SOLD</v>
          </cell>
        </row>
        <row r="1719">
          <cell r="A1719" t="str">
            <v>X101007</v>
          </cell>
          <cell r="B1719" t="str">
            <v>Cost of Land and Plots-Commission Paid</v>
          </cell>
          <cell r="C1719" t="str">
            <v>EXPENSES</v>
          </cell>
          <cell r="D1719" t="str">
            <v>INCOME STATEMENT</v>
          </cell>
          <cell r="E1719" t="str">
            <v xml:space="preserve"> </v>
          </cell>
          <cell r="F1719" t="str">
            <v xml:space="preserve"> </v>
          </cell>
          <cell r="G1719" t="str">
            <v>EXPENDITURE</v>
          </cell>
          <cell r="H1719" t="str">
            <v>COST OF GOODS</v>
          </cell>
          <cell r="I1719" t="str">
            <v>COST OF GOODS SOLD</v>
          </cell>
        </row>
        <row r="1720">
          <cell r="A1720" t="str">
            <v>X101008</v>
          </cell>
          <cell r="B1720" t="str">
            <v>Cost of land and Plots-Registration Chgs</v>
          </cell>
          <cell r="C1720" t="str">
            <v>EXPENSES</v>
          </cell>
          <cell r="D1720" t="str">
            <v>INCOME STATEMENT</v>
          </cell>
          <cell r="E1720" t="str">
            <v xml:space="preserve"> </v>
          </cell>
          <cell r="F1720" t="str">
            <v xml:space="preserve"> </v>
          </cell>
          <cell r="G1720" t="str">
            <v>EXPENDITURE</v>
          </cell>
          <cell r="H1720" t="str">
            <v>COST OF GOODS</v>
          </cell>
          <cell r="I1720" t="str">
            <v>COST OF GOODS SOLD</v>
          </cell>
        </row>
        <row r="1721">
          <cell r="A1721" t="str">
            <v>X101009</v>
          </cell>
          <cell r="B1721" t="str">
            <v>Cost of land and Plots-License Fee Paid</v>
          </cell>
          <cell r="C1721" t="str">
            <v>EXPENSES</v>
          </cell>
          <cell r="D1721" t="str">
            <v>INCOME STATEMENT</v>
          </cell>
          <cell r="E1721" t="str">
            <v xml:space="preserve"> </v>
          </cell>
          <cell r="F1721" t="str">
            <v xml:space="preserve"> </v>
          </cell>
          <cell r="G1721" t="str">
            <v>EXPENDITURE</v>
          </cell>
          <cell r="H1721" t="str">
            <v>COST OF GOODS</v>
          </cell>
          <cell r="I1721" t="str">
            <v>COST OF GOODS SOLD</v>
          </cell>
        </row>
        <row r="1722">
          <cell r="A1722" t="str">
            <v>X101101</v>
          </cell>
          <cell r="B1722" t="str">
            <v>Cost of sale of constrd properties- POCM</v>
          </cell>
          <cell r="C1722" t="str">
            <v>EXPENSES</v>
          </cell>
          <cell r="D1722" t="str">
            <v>INCOME STATEMENT</v>
          </cell>
          <cell r="E1722" t="str">
            <v xml:space="preserve"> </v>
          </cell>
          <cell r="F1722" t="str">
            <v xml:space="preserve"> </v>
          </cell>
          <cell r="G1722" t="str">
            <v>EXPENDITURE</v>
          </cell>
          <cell r="H1722" t="str">
            <v>COST OF GOODS</v>
          </cell>
          <cell r="I1722" t="str">
            <v>COST OF GOODS SOLD</v>
          </cell>
        </row>
        <row r="1723">
          <cell r="A1723" t="str">
            <v>X101201</v>
          </cell>
          <cell r="B1723" t="str">
            <v>Cost of development and construction</v>
          </cell>
          <cell r="C1723" t="str">
            <v>EXPENSES</v>
          </cell>
          <cell r="D1723" t="str">
            <v>INCOME STATEMENT</v>
          </cell>
          <cell r="E1723" t="str">
            <v xml:space="preserve"> </v>
          </cell>
          <cell r="F1723" t="str">
            <v xml:space="preserve"> </v>
          </cell>
          <cell r="G1723" t="str">
            <v>EXPENDITURE</v>
          </cell>
          <cell r="H1723" t="str">
            <v>COST OF GOODS</v>
          </cell>
          <cell r="I1723" t="str">
            <v>COST OF GOODS SOLD</v>
          </cell>
        </row>
        <row r="1724">
          <cell r="A1724" t="str">
            <v>X101202</v>
          </cell>
          <cell r="B1724" t="str">
            <v>Excavation Cost</v>
          </cell>
          <cell r="C1724" t="str">
            <v>EXPENSES</v>
          </cell>
          <cell r="D1724" t="str">
            <v>INCOME STATEMENT</v>
          </cell>
          <cell r="E1724" t="str">
            <v xml:space="preserve"> </v>
          </cell>
          <cell r="F1724" t="str">
            <v xml:space="preserve"> </v>
          </cell>
          <cell r="G1724" t="str">
            <v>EXPENDITURE</v>
          </cell>
          <cell r="H1724" t="str">
            <v>COST OF GOODS</v>
          </cell>
          <cell r="I1724" t="str">
            <v>COST OF GOODS SOLD</v>
          </cell>
        </row>
        <row r="1725">
          <cell r="A1725" t="str">
            <v>X101203</v>
          </cell>
          <cell r="B1725" t="str">
            <v>Material Consumed</v>
          </cell>
          <cell r="C1725" t="str">
            <v>EXPENSES</v>
          </cell>
          <cell r="D1725" t="str">
            <v>INCOME STATEMENT</v>
          </cell>
          <cell r="E1725" t="str">
            <v xml:space="preserve"> </v>
          </cell>
          <cell r="F1725" t="str">
            <v xml:space="preserve"> </v>
          </cell>
          <cell r="G1725" t="str">
            <v>EXPENDITURE</v>
          </cell>
          <cell r="H1725" t="str">
            <v>COST OF GOODS</v>
          </cell>
          <cell r="I1725" t="str">
            <v>COST OF GOODS SOLD</v>
          </cell>
        </row>
        <row r="1726">
          <cell r="A1726" t="str">
            <v>X101204</v>
          </cell>
          <cell r="B1726" t="str">
            <v>Concrete Cost</v>
          </cell>
          <cell r="C1726" t="str">
            <v>EXPENSES</v>
          </cell>
          <cell r="D1726" t="str">
            <v>INCOME STATEMENT</v>
          </cell>
          <cell r="E1726" t="str">
            <v xml:space="preserve"> </v>
          </cell>
          <cell r="F1726" t="str">
            <v xml:space="preserve"> </v>
          </cell>
          <cell r="G1726" t="str">
            <v>EXPENDITURE</v>
          </cell>
          <cell r="H1726" t="str">
            <v>COST OF GOODS</v>
          </cell>
          <cell r="I1726" t="str">
            <v>COST OF GOODS SOLD</v>
          </cell>
        </row>
        <row r="1727">
          <cell r="A1727" t="str">
            <v>X101205</v>
          </cell>
          <cell r="B1727" t="str">
            <v>Material</v>
          </cell>
          <cell r="C1727" t="str">
            <v>EXPENSES</v>
          </cell>
          <cell r="D1727" t="str">
            <v>INCOME STATEMENT</v>
          </cell>
          <cell r="E1727" t="str">
            <v xml:space="preserve"> </v>
          </cell>
          <cell r="F1727" t="str">
            <v xml:space="preserve"> </v>
          </cell>
          <cell r="G1727" t="str">
            <v>EXPENDITURE</v>
          </cell>
          <cell r="H1727" t="str">
            <v>COST OF GOODS</v>
          </cell>
          <cell r="I1727" t="str">
            <v>COST OF GOODS SOLD</v>
          </cell>
        </row>
        <row r="1728">
          <cell r="A1728" t="str">
            <v>X101206</v>
          </cell>
          <cell r="B1728" t="str">
            <v>Material Variance Account</v>
          </cell>
          <cell r="C1728" t="str">
            <v>EXPENSES</v>
          </cell>
          <cell r="D1728" t="str">
            <v>INCOME STATEMENT</v>
          </cell>
          <cell r="E1728" t="str">
            <v xml:space="preserve"> </v>
          </cell>
          <cell r="F1728" t="str">
            <v xml:space="preserve"> </v>
          </cell>
          <cell r="G1728" t="str">
            <v>EXPENDITURE</v>
          </cell>
          <cell r="H1728" t="str">
            <v>COST OF GOODS</v>
          </cell>
          <cell r="I1728" t="str">
            <v>COST OF GOODS SOLD</v>
          </cell>
        </row>
        <row r="1729">
          <cell r="A1729" t="str">
            <v>X101207</v>
          </cell>
          <cell r="B1729" t="str">
            <v>Freight &amp; Cartage-Mat.(Inward)</v>
          </cell>
          <cell r="C1729" t="str">
            <v>EXPENSES</v>
          </cell>
          <cell r="D1729" t="str">
            <v>INCOME STATEMENT</v>
          </cell>
          <cell r="E1729" t="str">
            <v xml:space="preserve"> </v>
          </cell>
          <cell r="F1729" t="str">
            <v xml:space="preserve"> </v>
          </cell>
          <cell r="G1729" t="str">
            <v>EXPENDITURE</v>
          </cell>
          <cell r="H1729" t="str">
            <v>COST OF GOODS</v>
          </cell>
          <cell r="I1729" t="str">
            <v>COST OF GOODS SOLD</v>
          </cell>
        </row>
        <row r="1730">
          <cell r="A1730" t="str">
            <v>X101208</v>
          </cell>
          <cell r="B1730" t="str">
            <v>Consumables Consumed</v>
          </cell>
          <cell r="C1730" t="str">
            <v>EXPENSES</v>
          </cell>
          <cell r="D1730" t="str">
            <v>INCOME STATEMENT</v>
          </cell>
          <cell r="E1730" t="str">
            <v xml:space="preserve"> </v>
          </cell>
          <cell r="F1730" t="str">
            <v xml:space="preserve"> </v>
          </cell>
          <cell r="G1730" t="str">
            <v>EXPENDITURE</v>
          </cell>
          <cell r="H1730" t="str">
            <v>COST OF GOODS</v>
          </cell>
          <cell r="I1730" t="str">
            <v>COST OF GOODS SOLD</v>
          </cell>
        </row>
        <row r="1731">
          <cell r="A1731" t="str">
            <v>X101209</v>
          </cell>
          <cell r="B1731" t="str">
            <v>Tools &amp; Implements Consumed</v>
          </cell>
          <cell r="C1731" t="str">
            <v>EXPENSES</v>
          </cell>
          <cell r="D1731" t="str">
            <v>INCOME STATEMENT</v>
          </cell>
          <cell r="E1731" t="str">
            <v xml:space="preserve"> </v>
          </cell>
          <cell r="F1731" t="str">
            <v xml:space="preserve"> </v>
          </cell>
          <cell r="G1731" t="str">
            <v>EXPENDITURE</v>
          </cell>
          <cell r="H1731" t="str">
            <v>COST OF GOODS</v>
          </cell>
          <cell r="I1731" t="str">
            <v>COST OF GOODS SOLD</v>
          </cell>
        </row>
        <row r="1732">
          <cell r="A1732" t="str">
            <v>X101210</v>
          </cell>
          <cell r="B1732" t="str">
            <v>Stores &amp; Spare Parts</v>
          </cell>
          <cell r="C1732" t="str">
            <v>EXPENSES</v>
          </cell>
          <cell r="D1732" t="str">
            <v>INCOME STATEMENT</v>
          </cell>
          <cell r="E1732" t="str">
            <v xml:space="preserve"> </v>
          </cell>
          <cell r="F1732" t="str">
            <v xml:space="preserve"> </v>
          </cell>
          <cell r="G1732" t="str">
            <v>EXPENDITURE</v>
          </cell>
          <cell r="H1732" t="str">
            <v>COST OF GOODS</v>
          </cell>
          <cell r="I1732" t="str">
            <v>COST OF GOODS SOLD</v>
          </cell>
        </row>
        <row r="1733">
          <cell r="A1733" t="str">
            <v>X101211</v>
          </cell>
          <cell r="B1733" t="str">
            <v>Wooden Shuttering</v>
          </cell>
          <cell r="C1733" t="str">
            <v>EXPENSES</v>
          </cell>
          <cell r="D1733" t="str">
            <v>INCOME STATEMENT</v>
          </cell>
          <cell r="E1733" t="str">
            <v xml:space="preserve"> </v>
          </cell>
          <cell r="F1733" t="str">
            <v xml:space="preserve"> </v>
          </cell>
          <cell r="G1733" t="str">
            <v>EXPENDITURE</v>
          </cell>
          <cell r="H1733" t="str">
            <v>COST OF GOODS</v>
          </cell>
          <cell r="I1733" t="str">
            <v>COST OF GOODS SOLD</v>
          </cell>
        </row>
        <row r="1734">
          <cell r="A1734" t="str">
            <v>X101212</v>
          </cell>
          <cell r="B1734" t="str">
            <v>Civil Consumption Account</v>
          </cell>
          <cell r="C1734" t="str">
            <v>EXPENSES</v>
          </cell>
          <cell r="D1734" t="str">
            <v>INCOME STATEMENT</v>
          </cell>
          <cell r="E1734" t="str">
            <v xml:space="preserve"> </v>
          </cell>
          <cell r="F1734" t="str">
            <v xml:space="preserve"> </v>
          </cell>
          <cell r="G1734" t="str">
            <v>EXPENDITURE</v>
          </cell>
          <cell r="H1734" t="str">
            <v>COST OF GOODS</v>
          </cell>
          <cell r="I1734" t="str">
            <v>COST OF GOODS SOLD</v>
          </cell>
        </row>
        <row r="1735">
          <cell r="A1735" t="str">
            <v>X101213</v>
          </cell>
          <cell r="B1735" t="str">
            <v>Civil Work Consumables</v>
          </cell>
          <cell r="C1735" t="str">
            <v>EXPENSES</v>
          </cell>
          <cell r="D1735" t="str">
            <v>INCOME STATEMENT</v>
          </cell>
          <cell r="E1735" t="str">
            <v xml:space="preserve"> </v>
          </cell>
          <cell r="F1735" t="str">
            <v xml:space="preserve"> </v>
          </cell>
          <cell r="G1735" t="str">
            <v>EXPENDITURE</v>
          </cell>
          <cell r="H1735" t="str">
            <v>COST OF GOODS</v>
          </cell>
          <cell r="I1735" t="str">
            <v>COST OF GOODS SOLD</v>
          </cell>
        </row>
        <row r="1736">
          <cell r="A1736" t="str">
            <v>X101214</v>
          </cell>
          <cell r="B1736" t="str">
            <v>Inter Project Services</v>
          </cell>
          <cell r="C1736" t="str">
            <v>EXPENSES</v>
          </cell>
          <cell r="D1736" t="str">
            <v>INCOME STATEMENT</v>
          </cell>
          <cell r="E1736" t="str">
            <v xml:space="preserve"> </v>
          </cell>
          <cell r="F1736" t="str">
            <v xml:space="preserve"> </v>
          </cell>
          <cell r="G1736" t="str">
            <v>EXPENDITURE</v>
          </cell>
          <cell r="H1736" t="str">
            <v>COST OF GOODS</v>
          </cell>
          <cell r="I1736" t="str">
            <v>COST OF GOODS SOLD</v>
          </cell>
        </row>
        <row r="1737">
          <cell r="A1737" t="str">
            <v>X101215</v>
          </cell>
          <cell r="B1737" t="str">
            <v>Development Expenses</v>
          </cell>
          <cell r="C1737" t="str">
            <v>EXPENSES</v>
          </cell>
          <cell r="D1737" t="str">
            <v>INCOME STATEMENT</v>
          </cell>
          <cell r="E1737" t="str">
            <v xml:space="preserve"> </v>
          </cell>
          <cell r="F1737" t="str">
            <v xml:space="preserve"> </v>
          </cell>
          <cell r="G1737" t="str">
            <v>EXPENDITURE</v>
          </cell>
          <cell r="H1737" t="str">
            <v>COST OF GOODS</v>
          </cell>
          <cell r="I1737" t="str">
            <v>COST OF GOODS SOLD</v>
          </cell>
        </row>
        <row r="1738">
          <cell r="A1738" t="str">
            <v>X101216</v>
          </cell>
          <cell r="B1738" t="str">
            <v>Divisional Overheads</v>
          </cell>
          <cell r="C1738" t="str">
            <v>EXPENSES</v>
          </cell>
          <cell r="D1738" t="str">
            <v>INCOME STATEMENT</v>
          </cell>
          <cell r="E1738" t="str">
            <v xml:space="preserve"> </v>
          </cell>
          <cell r="F1738" t="str">
            <v xml:space="preserve"> </v>
          </cell>
          <cell r="G1738" t="str">
            <v>EXPENDITURE</v>
          </cell>
          <cell r="H1738" t="str">
            <v>COST OF GOODS</v>
          </cell>
          <cell r="I1738" t="str">
            <v>COST OF GOODS SOLD</v>
          </cell>
        </row>
        <row r="1739">
          <cell r="A1739" t="str">
            <v>X101217</v>
          </cell>
          <cell r="B1739" t="str">
            <v>Processing Fee - Project</v>
          </cell>
          <cell r="C1739" t="str">
            <v>EXPENSES</v>
          </cell>
          <cell r="D1739" t="str">
            <v>INCOME STATEMENT</v>
          </cell>
          <cell r="E1739" t="str">
            <v xml:space="preserve"> </v>
          </cell>
          <cell r="F1739" t="str">
            <v xml:space="preserve"> </v>
          </cell>
          <cell r="G1739" t="str">
            <v>EXPENDITURE</v>
          </cell>
          <cell r="H1739" t="str">
            <v>COST OF GOODS</v>
          </cell>
          <cell r="I1739" t="str">
            <v>COST OF GOODS SOLD</v>
          </cell>
        </row>
        <row r="1740">
          <cell r="A1740" t="str">
            <v>X101218</v>
          </cell>
          <cell r="B1740" t="str">
            <v>Infrastructure Cost Chargd Off</v>
          </cell>
          <cell r="C1740" t="str">
            <v>EXPENSES</v>
          </cell>
          <cell r="D1740" t="str">
            <v>INCOME STATEMENT</v>
          </cell>
          <cell r="E1740" t="str">
            <v xml:space="preserve"> </v>
          </cell>
          <cell r="F1740" t="str">
            <v xml:space="preserve"> </v>
          </cell>
          <cell r="G1740" t="str">
            <v>EXPENDITURE</v>
          </cell>
          <cell r="H1740" t="str">
            <v>COST OF GOODS</v>
          </cell>
          <cell r="I1740" t="str">
            <v>COST OF GOODS SOLD</v>
          </cell>
        </row>
        <row r="1741">
          <cell r="A1741" t="str">
            <v>X101219</v>
          </cell>
          <cell r="B1741" t="str">
            <v>Wooden Shuttering Charged Off</v>
          </cell>
          <cell r="C1741" t="str">
            <v>EXPENSES</v>
          </cell>
          <cell r="D1741" t="str">
            <v>INCOME STATEMENT</v>
          </cell>
          <cell r="E1741" t="str">
            <v xml:space="preserve"> </v>
          </cell>
          <cell r="F1741" t="str">
            <v xml:space="preserve"> </v>
          </cell>
          <cell r="G1741" t="str">
            <v>EXPENDITURE</v>
          </cell>
          <cell r="H1741" t="str">
            <v>COST OF GOODS</v>
          </cell>
          <cell r="I1741" t="str">
            <v>COST OF GOODS SOLD</v>
          </cell>
        </row>
        <row r="1742">
          <cell r="A1742" t="str">
            <v>X101220</v>
          </cell>
          <cell r="B1742" t="str">
            <v>Tools &amp; Equipments</v>
          </cell>
          <cell r="C1742" t="str">
            <v>EXPENSES</v>
          </cell>
          <cell r="D1742" t="str">
            <v>INCOME STATEMENT</v>
          </cell>
          <cell r="E1742" t="str">
            <v xml:space="preserve"> </v>
          </cell>
          <cell r="F1742" t="str">
            <v xml:space="preserve"> </v>
          </cell>
          <cell r="G1742" t="str">
            <v>EXPENDITURE</v>
          </cell>
          <cell r="H1742" t="str">
            <v>COST OF GOODS</v>
          </cell>
          <cell r="I1742" t="str">
            <v>COST OF GOODS SOLD</v>
          </cell>
        </row>
        <row r="1743">
          <cell r="A1743" t="str">
            <v>X101221</v>
          </cell>
          <cell r="B1743" t="str">
            <v>Oil &amp; Lubricant</v>
          </cell>
          <cell r="C1743" t="str">
            <v>EXPENSES</v>
          </cell>
          <cell r="D1743" t="str">
            <v>INCOME STATEMENT</v>
          </cell>
          <cell r="E1743" t="str">
            <v xml:space="preserve"> </v>
          </cell>
          <cell r="F1743" t="str">
            <v xml:space="preserve"> </v>
          </cell>
          <cell r="G1743" t="str">
            <v>EXPENDITURE</v>
          </cell>
          <cell r="H1743" t="str">
            <v>COST OF GOODS</v>
          </cell>
          <cell r="I1743" t="str">
            <v>COST OF GOODS SOLD</v>
          </cell>
        </row>
        <row r="1744">
          <cell r="A1744" t="str">
            <v>X101301</v>
          </cell>
          <cell r="B1744" t="str">
            <v>Goods Purchased For Sale</v>
          </cell>
          <cell r="C1744" t="str">
            <v>EXPENSES</v>
          </cell>
          <cell r="D1744" t="str">
            <v>INCOME STATEMENT</v>
          </cell>
          <cell r="E1744" t="str">
            <v xml:space="preserve"> </v>
          </cell>
          <cell r="F1744" t="str">
            <v xml:space="preserve"> </v>
          </cell>
          <cell r="G1744" t="str">
            <v>EXPENDITURE</v>
          </cell>
          <cell r="H1744" t="str">
            <v>COST OF GOODS</v>
          </cell>
          <cell r="I1744" t="str">
            <v>COST OF GOODS SOLD</v>
          </cell>
        </row>
        <row r="1745">
          <cell r="A1745" t="str">
            <v>X102001</v>
          </cell>
          <cell r="B1745" t="str">
            <v>Service and Maintenance</v>
          </cell>
          <cell r="C1745" t="str">
            <v>EXPENSES</v>
          </cell>
          <cell r="D1745" t="str">
            <v>INCOME STATEMENT</v>
          </cell>
          <cell r="E1745" t="str">
            <v xml:space="preserve"> </v>
          </cell>
          <cell r="F1745" t="str">
            <v xml:space="preserve"> </v>
          </cell>
          <cell r="G1745" t="str">
            <v>EXPENDITURE</v>
          </cell>
          <cell r="H1745" t="str">
            <v>COST OF SERVICES</v>
          </cell>
          <cell r="I1745" t="str">
            <v>COST OF SERVICES</v>
          </cell>
        </row>
        <row r="1746">
          <cell r="A1746" t="str">
            <v>X102002</v>
          </cell>
          <cell r="B1746" t="str">
            <v>Facility Mgt.- Water Charges</v>
          </cell>
          <cell r="C1746" t="str">
            <v>EXPENSES</v>
          </cell>
          <cell r="D1746" t="str">
            <v>INCOME STATEMENT</v>
          </cell>
          <cell r="E1746" t="str">
            <v xml:space="preserve"> </v>
          </cell>
          <cell r="F1746" t="str">
            <v xml:space="preserve"> </v>
          </cell>
          <cell r="G1746" t="str">
            <v>EXPENDITURE</v>
          </cell>
          <cell r="H1746" t="str">
            <v>COST OF SERVICES</v>
          </cell>
          <cell r="I1746" t="str">
            <v>COST OF SERVICES</v>
          </cell>
        </row>
        <row r="1747">
          <cell r="A1747" t="str">
            <v>X102003</v>
          </cell>
          <cell r="B1747" t="str">
            <v>Facility Mgt.- Sewerage charges</v>
          </cell>
          <cell r="C1747" t="str">
            <v>EXPENSES</v>
          </cell>
          <cell r="D1747" t="str">
            <v>INCOME STATEMENT</v>
          </cell>
          <cell r="E1747" t="str">
            <v xml:space="preserve"> </v>
          </cell>
          <cell r="F1747" t="str">
            <v xml:space="preserve"> </v>
          </cell>
          <cell r="G1747" t="str">
            <v>EXPENDITURE</v>
          </cell>
          <cell r="H1747" t="str">
            <v>COST OF SERVICES</v>
          </cell>
          <cell r="I1747" t="str">
            <v>COST OF SERVICES</v>
          </cell>
        </row>
        <row r="1748">
          <cell r="A1748" t="str">
            <v>X102004</v>
          </cell>
          <cell r="B1748" t="str">
            <v>Facility Mgt.- Road maint. Expenses</v>
          </cell>
          <cell r="C1748" t="str">
            <v>EXPENSES</v>
          </cell>
          <cell r="D1748" t="str">
            <v>INCOME STATEMENT</v>
          </cell>
          <cell r="E1748" t="str">
            <v xml:space="preserve"> </v>
          </cell>
          <cell r="F1748" t="str">
            <v xml:space="preserve"> </v>
          </cell>
          <cell r="G1748" t="str">
            <v>EXPENDITURE</v>
          </cell>
          <cell r="H1748" t="str">
            <v>COST OF SERVICES</v>
          </cell>
          <cell r="I1748" t="str">
            <v>COST OF SERVICES</v>
          </cell>
        </row>
        <row r="1749">
          <cell r="A1749" t="str">
            <v>X102005</v>
          </cell>
          <cell r="B1749" t="str">
            <v>Facility Mgt.- Env. Mgt Expenses</v>
          </cell>
          <cell r="C1749" t="str">
            <v>EXPENSES</v>
          </cell>
          <cell r="D1749" t="str">
            <v>INCOME STATEMENT</v>
          </cell>
          <cell r="E1749" t="str">
            <v xml:space="preserve"> </v>
          </cell>
          <cell r="F1749" t="str">
            <v xml:space="preserve"> </v>
          </cell>
          <cell r="G1749" t="str">
            <v>EXPENDITURE</v>
          </cell>
          <cell r="H1749" t="str">
            <v>COST OF SERVICES</v>
          </cell>
          <cell r="I1749" t="str">
            <v>COST OF SERVICES</v>
          </cell>
        </row>
        <row r="1750">
          <cell r="A1750" t="str">
            <v>X102006</v>
          </cell>
          <cell r="B1750" t="str">
            <v>Facility Mgt.- Horticulture Expenses</v>
          </cell>
          <cell r="C1750" t="str">
            <v>EXPENSES</v>
          </cell>
          <cell r="D1750" t="str">
            <v>INCOME STATEMENT</v>
          </cell>
          <cell r="E1750" t="str">
            <v xml:space="preserve"> </v>
          </cell>
          <cell r="F1750" t="str">
            <v xml:space="preserve"> </v>
          </cell>
          <cell r="G1750" t="str">
            <v>EXPENDITURE</v>
          </cell>
          <cell r="H1750" t="str">
            <v>COST OF SERVICES</v>
          </cell>
          <cell r="I1750" t="str">
            <v>COST OF SERVICES</v>
          </cell>
        </row>
        <row r="1751">
          <cell r="A1751" t="str">
            <v>X102007</v>
          </cell>
          <cell r="B1751" t="str">
            <v>Facility Mgt.- Power and Fuel</v>
          </cell>
          <cell r="C1751" t="str">
            <v>EXPENSES</v>
          </cell>
          <cell r="D1751" t="str">
            <v>INCOME STATEMENT</v>
          </cell>
          <cell r="E1751" t="str">
            <v xml:space="preserve"> </v>
          </cell>
          <cell r="F1751" t="str">
            <v xml:space="preserve"> </v>
          </cell>
          <cell r="G1751" t="str">
            <v>EXPENDITURE</v>
          </cell>
          <cell r="H1751" t="str">
            <v>COST OF SERVICES</v>
          </cell>
          <cell r="I1751" t="str">
            <v>COST OF SERVICES</v>
          </cell>
        </row>
        <row r="1752">
          <cell r="A1752" t="str">
            <v>X102008</v>
          </cell>
          <cell r="B1752" t="str">
            <v>Facility Mgt.- Hse Keepng &amp; allied serv.</v>
          </cell>
          <cell r="C1752" t="str">
            <v>EXPENSES</v>
          </cell>
          <cell r="D1752" t="str">
            <v>INCOME STATEMENT</v>
          </cell>
          <cell r="E1752" t="str">
            <v xml:space="preserve"> </v>
          </cell>
          <cell r="F1752" t="str">
            <v xml:space="preserve"> </v>
          </cell>
          <cell r="G1752" t="str">
            <v>EXPENDITURE</v>
          </cell>
          <cell r="H1752" t="str">
            <v>COST OF SERVICES</v>
          </cell>
          <cell r="I1752" t="str">
            <v>COST OF SERVICES</v>
          </cell>
        </row>
        <row r="1753">
          <cell r="A1753" t="str">
            <v>X102009</v>
          </cell>
          <cell r="B1753" t="str">
            <v>Security Services</v>
          </cell>
          <cell r="C1753" t="str">
            <v>EXPENSES</v>
          </cell>
          <cell r="D1753" t="str">
            <v>INCOME STATEMENT</v>
          </cell>
          <cell r="E1753" t="str">
            <v xml:space="preserve"> </v>
          </cell>
          <cell r="F1753" t="str">
            <v xml:space="preserve"> </v>
          </cell>
          <cell r="G1753" t="str">
            <v>EXPENDITURE</v>
          </cell>
          <cell r="H1753" t="str">
            <v>COST OF SERVICES</v>
          </cell>
          <cell r="I1753" t="str">
            <v>COST OF SERVICES</v>
          </cell>
        </row>
        <row r="1754">
          <cell r="A1754" t="str">
            <v>X102010</v>
          </cell>
          <cell r="B1754" t="str">
            <v>Security Expenses Ph-I,II,III</v>
          </cell>
          <cell r="C1754" t="str">
            <v>EXPENSES</v>
          </cell>
          <cell r="D1754" t="str">
            <v>INCOME STATEMENT</v>
          </cell>
          <cell r="E1754" t="str">
            <v xml:space="preserve"> </v>
          </cell>
          <cell r="F1754" t="str">
            <v xml:space="preserve"> </v>
          </cell>
          <cell r="G1754" t="str">
            <v>EXPENDITURE</v>
          </cell>
          <cell r="H1754" t="str">
            <v>COST OF SERVICES</v>
          </cell>
          <cell r="I1754" t="str">
            <v>COST OF SERVICES</v>
          </cell>
        </row>
        <row r="1755">
          <cell r="A1755" t="str">
            <v>X102011</v>
          </cell>
          <cell r="B1755" t="str">
            <v>Security Expenses Ph-IV</v>
          </cell>
          <cell r="C1755" t="str">
            <v>EXPENSES</v>
          </cell>
          <cell r="D1755" t="str">
            <v>INCOME STATEMENT</v>
          </cell>
          <cell r="E1755" t="str">
            <v xml:space="preserve"> </v>
          </cell>
          <cell r="F1755" t="str">
            <v xml:space="preserve"> </v>
          </cell>
          <cell r="G1755" t="str">
            <v>EXPENDITURE</v>
          </cell>
          <cell r="H1755" t="str">
            <v>COST OF SERVICES</v>
          </cell>
          <cell r="I1755" t="str">
            <v>COST OF SERVICES</v>
          </cell>
        </row>
        <row r="1756">
          <cell r="A1756" t="str">
            <v>X102012</v>
          </cell>
          <cell r="B1756" t="str">
            <v>H. Keeping &amp; Allied Services</v>
          </cell>
          <cell r="C1756" t="str">
            <v>EXPENSES</v>
          </cell>
          <cell r="D1756" t="str">
            <v>INCOME STATEMENT</v>
          </cell>
          <cell r="E1756" t="str">
            <v xml:space="preserve"> </v>
          </cell>
          <cell r="F1756" t="str">
            <v xml:space="preserve"> </v>
          </cell>
          <cell r="G1756" t="str">
            <v>EXPENDITURE</v>
          </cell>
          <cell r="H1756" t="str">
            <v>COST OF SERVICES</v>
          </cell>
          <cell r="I1756" t="str">
            <v>COST OF SERVICES</v>
          </cell>
        </row>
        <row r="1757">
          <cell r="A1757" t="str">
            <v>X102013</v>
          </cell>
          <cell r="B1757" t="str">
            <v>Facade Trolley Agency</v>
          </cell>
          <cell r="C1757" t="str">
            <v>EXPENSES</v>
          </cell>
          <cell r="D1757" t="str">
            <v>INCOME STATEMENT</v>
          </cell>
          <cell r="E1757" t="str">
            <v xml:space="preserve"> </v>
          </cell>
          <cell r="F1757" t="str">
            <v xml:space="preserve"> </v>
          </cell>
          <cell r="G1757" t="str">
            <v>EXPENDITURE</v>
          </cell>
          <cell r="H1757" t="str">
            <v>COST OF SERVICES</v>
          </cell>
          <cell r="I1757" t="str">
            <v>COST OF SERVICES</v>
          </cell>
        </row>
        <row r="1758">
          <cell r="A1758" t="str">
            <v>X102014</v>
          </cell>
          <cell r="B1758" t="str">
            <v>Marble &amp; Granite Polishing</v>
          </cell>
          <cell r="C1758" t="str">
            <v>EXPENSES</v>
          </cell>
          <cell r="D1758" t="str">
            <v>INCOME STATEMENT</v>
          </cell>
          <cell r="E1758" t="str">
            <v xml:space="preserve"> </v>
          </cell>
          <cell r="F1758" t="str">
            <v xml:space="preserve"> </v>
          </cell>
          <cell r="G1758" t="str">
            <v>EXPENDITURE</v>
          </cell>
          <cell r="H1758" t="str">
            <v>COST OF SERVICES</v>
          </cell>
          <cell r="I1758" t="str">
            <v>COST OF SERVICES</v>
          </cell>
        </row>
        <row r="1759">
          <cell r="A1759" t="str">
            <v>X102015</v>
          </cell>
          <cell r="B1759" t="str">
            <v>Painting Work</v>
          </cell>
          <cell r="C1759" t="str">
            <v>EXPENSES</v>
          </cell>
          <cell r="D1759" t="str">
            <v>INCOME STATEMENT</v>
          </cell>
          <cell r="E1759" t="str">
            <v xml:space="preserve"> </v>
          </cell>
          <cell r="F1759" t="str">
            <v xml:space="preserve"> </v>
          </cell>
          <cell r="G1759" t="str">
            <v>EXPENDITURE</v>
          </cell>
          <cell r="H1759" t="str">
            <v>COST OF SERVICES</v>
          </cell>
          <cell r="I1759" t="str">
            <v>COST OF SERVICES</v>
          </cell>
        </row>
        <row r="1760">
          <cell r="A1760" t="str">
            <v>X102016</v>
          </cell>
          <cell r="B1760" t="str">
            <v>Plumbing Services</v>
          </cell>
          <cell r="C1760" t="str">
            <v>EXPENSES</v>
          </cell>
          <cell r="D1760" t="str">
            <v>INCOME STATEMENT</v>
          </cell>
          <cell r="E1760" t="str">
            <v xml:space="preserve"> </v>
          </cell>
          <cell r="F1760" t="str">
            <v xml:space="preserve"> </v>
          </cell>
          <cell r="G1760" t="str">
            <v>EXPENDITURE</v>
          </cell>
          <cell r="H1760" t="str">
            <v>COST OF SERVICES</v>
          </cell>
          <cell r="I1760" t="str">
            <v>COST OF SERVICES</v>
          </cell>
        </row>
        <row r="1761">
          <cell r="A1761" t="str">
            <v>X102017</v>
          </cell>
          <cell r="B1761" t="str">
            <v>Civil Work</v>
          </cell>
          <cell r="C1761" t="str">
            <v>EXPENSES</v>
          </cell>
          <cell r="D1761" t="str">
            <v>INCOME STATEMENT</v>
          </cell>
          <cell r="E1761" t="str">
            <v xml:space="preserve"> </v>
          </cell>
          <cell r="F1761" t="str">
            <v xml:space="preserve"> </v>
          </cell>
          <cell r="G1761" t="str">
            <v>EXPENDITURE</v>
          </cell>
          <cell r="H1761" t="str">
            <v>COST OF SERVICES</v>
          </cell>
          <cell r="I1761" t="str">
            <v>COST OF SERVICES</v>
          </cell>
        </row>
        <row r="1762">
          <cell r="A1762" t="str">
            <v>X102018</v>
          </cell>
          <cell r="B1762" t="str">
            <v>Pest Control Services</v>
          </cell>
          <cell r="C1762" t="str">
            <v>EXPENSES</v>
          </cell>
          <cell r="D1762" t="str">
            <v>INCOME STATEMENT</v>
          </cell>
          <cell r="E1762" t="str">
            <v xml:space="preserve"> </v>
          </cell>
          <cell r="F1762" t="str">
            <v xml:space="preserve"> </v>
          </cell>
          <cell r="G1762" t="str">
            <v>EXPENDITURE</v>
          </cell>
          <cell r="H1762" t="str">
            <v>COST OF SERVICES</v>
          </cell>
          <cell r="I1762" t="str">
            <v>COST OF SERVICES</v>
          </cell>
        </row>
        <row r="1763">
          <cell r="A1763" t="str">
            <v>X102019</v>
          </cell>
          <cell r="B1763" t="str">
            <v>Fire Fighting Services</v>
          </cell>
          <cell r="C1763" t="str">
            <v>EXPENSES</v>
          </cell>
          <cell r="D1763" t="str">
            <v>INCOME STATEMENT</v>
          </cell>
          <cell r="E1763" t="str">
            <v xml:space="preserve"> </v>
          </cell>
          <cell r="F1763" t="str">
            <v xml:space="preserve"> </v>
          </cell>
          <cell r="G1763" t="str">
            <v>EXPENDITURE</v>
          </cell>
          <cell r="H1763" t="str">
            <v>COST OF SERVICES</v>
          </cell>
          <cell r="I1763" t="str">
            <v>COST OF SERVICES</v>
          </cell>
        </row>
        <row r="1764">
          <cell r="A1764" t="str">
            <v>X102020</v>
          </cell>
          <cell r="B1764" t="str">
            <v>Electrical Services</v>
          </cell>
          <cell r="C1764" t="str">
            <v>EXPENSES</v>
          </cell>
          <cell r="D1764" t="str">
            <v>INCOME STATEMENT</v>
          </cell>
          <cell r="E1764" t="str">
            <v xml:space="preserve"> </v>
          </cell>
          <cell r="F1764" t="str">
            <v xml:space="preserve"> </v>
          </cell>
          <cell r="G1764" t="str">
            <v>EXPENDITURE</v>
          </cell>
          <cell r="H1764" t="str">
            <v>COST OF SERVICES</v>
          </cell>
          <cell r="I1764" t="str">
            <v>COST OF SERVICES</v>
          </cell>
        </row>
        <row r="1765">
          <cell r="A1765" t="str">
            <v>X102021</v>
          </cell>
          <cell r="B1765" t="str">
            <v>Electrical Panels / Lighting</v>
          </cell>
          <cell r="C1765" t="str">
            <v>EXPENSES</v>
          </cell>
          <cell r="D1765" t="str">
            <v>INCOME STATEMENT</v>
          </cell>
          <cell r="E1765" t="str">
            <v xml:space="preserve"> </v>
          </cell>
          <cell r="F1765" t="str">
            <v xml:space="preserve"> </v>
          </cell>
          <cell r="G1765" t="str">
            <v>EXPENDITURE</v>
          </cell>
          <cell r="H1765" t="str">
            <v>COST OF SERVICES</v>
          </cell>
          <cell r="I1765" t="str">
            <v>COST OF SERVICES</v>
          </cell>
        </row>
        <row r="1766">
          <cell r="A1766" t="str">
            <v>X102022</v>
          </cell>
          <cell r="B1766" t="str">
            <v>H.Keeping - Common Area (Ext.)</v>
          </cell>
          <cell r="C1766" t="str">
            <v>EXPENSES</v>
          </cell>
          <cell r="D1766" t="str">
            <v>INCOME STATEMENT</v>
          </cell>
          <cell r="E1766" t="str">
            <v xml:space="preserve"> </v>
          </cell>
          <cell r="F1766" t="str">
            <v xml:space="preserve"> </v>
          </cell>
          <cell r="G1766" t="str">
            <v>EXPENDITURE</v>
          </cell>
          <cell r="H1766" t="str">
            <v>COST OF SERVICES</v>
          </cell>
          <cell r="I1766" t="str">
            <v>COST OF SERVICES</v>
          </cell>
        </row>
        <row r="1767">
          <cell r="A1767" t="str">
            <v>X102023</v>
          </cell>
          <cell r="B1767" t="str">
            <v>Electrical Spares - Internet</v>
          </cell>
          <cell r="C1767" t="str">
            <v>EXPENSES</v>
          </cell>
          <cell r="D1767" t="str">
            <v>INCOME STATEMENT</v>
          </cell>
          <cell r="E1767" t="str">
            <v xml:space="preserve"> </v>
          </cell>
          <cell r="F1767" t="str">
            <v xml:space="preserve"> </v>
          </cell>
          <cell r="G1767" t="str">
            <v>EXPENDITURE</v>
          </cell>
          <cell r="H1767" t="str">
            <v>COST OF SERVICES</v>
          </cell>
          <cell r="I1767" t="str">
            <v>COST OF SERVICES</v>
          </cell>
        </row>
        <row r="1768">
          <cell r="A1768" t="str">
            <v>X102024</v>
          </cell>
          <cell r="B1768" t="str">
            <v>Pay Channel Expenses</v>
          </cell>
          <cell r="C1768" t="str">
            <v>EXPENSES</v>
          </cell>
          <cell r="D1768" t="str">
            <v>INCOME STATEMENT</v>
          </cell>
          <cell r="E1768" t="str">
            <v xml:space="preserve"> </v>
          </cell>
          <cell r="F1768" t="str">
            <v xml:space="preserve"> </v>
          </cell>
          <cell r="G1768" t="str">
            <v>EXPENDITURE</v>
          </cell>
          <cell r="H1768" t="str">
            <v>COST OF SERVICES</v>
          </cell>
          <cell r="I1768" t="str">
            <v>COST OF SERVICES</v>
          </cell>
        </row>
        <row r="1769">
          <cell r="A1769" t="str">
            <v>X102025</v>
          </cell>
          <cell r="B1769" t="str">
            <v>Cable Expenses</v>
          </cell>
          <cell r="C1769" t="str">
            <v>EXPENSES</v>
          </cell>
          <cell r="D1769" t="str">
            <v>INCOME STATEMENT</v>
          </cell>
          <cell r="E1769" t="str">
            <v xml:space="preserve"> </v>
          </cell>
          <cell r="F1769" t="str">
            <v xml:space="preserve"> </v>
          </cell>
          <cell r="G1769" t="str">
            <v>EXPENDITURE</v>
          </cell>
          <cell r="H1769" t="str">
            <v>COST OF SERVICES</v>
          </cell>
          <cell r="I1769" t="str">
            <v>COST OF SERVICES</v>
          </cell>
        </row>
        <row r="1770">
          <cell r="A1770" t="str">
            <v>X102026</v>
          </cell>
          <cell r="B1770" t="str">
            <v>Cable Spares</v>
          </cell>
          <cell r="C1770" t="str">
            <v>EXPENSES</v>
          </cell>
          <cell r="D1770" t="str">
            <v>INCOME STATEMENT</v>
          </cell>
          <cell r="E1770" t="str">
            <v xml:space="preserve"> </v>
          </cell>
          <cell r="F1770" t="str">
            <v xml:space="preserve"> </v>
          </cell>
          <cell r="G1770" t="str">
            <v>EXPENDITURE</v>
          </cell>
          <cell r="H1770" t="str">
            <v>COST OF SERVICES</v>
          </cell>
          <cell r="I1770" t="str">
            <v>COST OF SERVICES</v>
          </cell>
        </row>
        <row r="1771">
          <cell r="A1771" t="str">
            <v>X102027</v>
          </cell>
          <cell r="B1771" t="str">
            <v>Water Softner Plant Consumables</v>
          </cell>
          <cell r="C1771" t="str">
            <v>EXPENSES</v>
          </cell>
          <cell r="D1771" t="str">
            <v>INCOME STATEMENT</v>
          </cell>
          <cell r="E1771" t="str">
            <v xml:space="preserve"> </v>
          </cell>
          <cell r="F1771" t="str">
            <v xml:space="preserve"> </v>
          </cell>
          <cell r="G1771" t="str">
            <v>EXPENDITURE</v>
          </cell>
          <cell r="H1771" t="str">
            <v>COST OF SERVICES</v>
          </cell>
          <cell r="I1771" t="str">
            <v>COST OF SERVICES</v>
          </cell>
        </row>
        <row r="1772">
          <cell r="A1772" t="str">
            <v>X102028</v>
          </cell>
          <cell r="B1772" t="str">
            <v>Fire Fighting Expenses- Building Srvices</v>
          </cell>
          <cell r="C1772" t="str">
            <v>EXPENSES</v>
          </cell>
          <cell r="D1772" t="str">
            <v>INCOME STATEMENT</v>
          </cell>
          <cell r="E1772" t="str">
            <v xml:space="preserve"> </v>
          </cell>
          <cell r="F1772" t="str">
            <v xml:space="preserve"> </v>
          </cell>
          <cell r="G1772" t="str">
            <v>EXPENDITURE</v>
          </cell>
          <cell r="H1772" t="str">
            <v>COST OF SERVICES</v>
          </cell>
          <cell r="I1772" t="str">
            <v>COST OF SERVICES</v>
          </cell>
        </row>
        <row r="1773">
          <cell r="A1773" t="str">
            <v>X102029</v>
          </cell>
          <cell r="B1773" t="str">
            <v>Fire Fighting Expenses- Off Buil Srvices</v>
          </cell>
          <cell r="C1773" t="str">
            <v>EXPENSES</v>
          </cell>
          <cell r="D1773" t="str">
            <v>INCOME STATEMENT</v>
          </cell>
          <cell r="E1773" t="str">
            <v xml:space="preserve"> </v>
          </cell>
          <cell r="F1773" t="str">
            <v xml:space="preserve"> </v>
          </cell>
          <cell r="G1773" t="str">
            <v>EXPENDITURE</v>
          </cell>
          <cell r="H1773" t="str">
            <v>COST OF SERVICES</v>
          </cell>
          <cell r="I1773" t="str">
            <v>COST OF SERVICES</v>
          </cell>
        </row>
        <row r="1774">
          <cell r="A1774" t="str">
            <v>X102030</v>
          </cell>
          <cell r="B1774" t="str">
            <v>Painting Consumables</v>
          </cell>
          <cell r="C1774" t="str">
            <v>EXPENSES</v>
          </cell>
          <cell r="D1774" t="str">
            <v>INCOME STATEMENT</v>
          </cell>
          <cell r="E1774" t="str">
            <v xml:space="preserve"> </v>
          </cell>
          <cell r="F1774" t="str">
            <v xml:space="preserve"> </v>
          </cell>
          <cell r="G1774" t="str">
            <v>EXPENDITURE</v>
          </cell>
          <cell r="H1774" t="str">
            <v>COST OF SERVICES</v>
          </cell>
          <cell r="I1774" t="str">
            <v>COST OF SERVICES</v>
          </cell>
        </row>
        <row r="1775">
          <cell r="A1775" t="str">
            <v>X102031</v>
          </cell>
          <cell r="B1775" t="str">
            <v>H.V.A.C. Equipments A/C</v>
          </cell>
          <cell r="C1775" t="str">
            <v>EXPENSES</v>
          </cell>
          <cell r="D1775" t="str">
            <v>INCOME STATEMENT</v>
          </cell>
          <cell r="E1775" t="str">
            <v xml:space="preserve"> </v>
          </cell>
          <cell r="F1775" t="str">
            <v xml:space="preserve"> </v>
          </cell>
          <cell r="G1775" t="str">
            <v>EXPENDITURE</v>
          </cell>
          <cell r="H1775" t="str">
            <v>COST OF SERVICES</v>
          </cell>
          <cell r="I1775" t="str">
            <v>COST OF SERVICES</v>
          </cell>
        </row>
        <row r="1776">
          <cell r="A1776" t="str">
            <v>X102032</v>
          </cell>
          <cell r="B1776" t="str">
            <v>Gen.-Upkeep Of City Ph-I,II,III</v>
          </cell>
          <cell r="C1776" t="str">
            <v>EXPENSES</v>
          </cell>
          <cell r="D1776" t="str">
            <v>INCOME STATEMENT</v>
          </cell>
          <cell r="E1776" t="str">
            <v xml:space="preserve"> </v>
          </cell>
          <cell r="F1776" t="str">
            <v xml:space="preserve"> </v>
          </cell>
          <cell r="G1776" t="str">
            <v>EXPENDITURE</v>
          </cell>
          <cell r="H1776" t="str">
            <v>COST OF SERVICES</v>
          </cell>
          <cell r="I1776" t="str">
            <v>COST OF SERVICES</v>
          </cell>
        </row>
        <row r="1777">
          <cell r="A1777" t="str">
            <v>X102033</v>
          </cell>
          <cell r="B1777" t="str">
            <v>Gen.Upkeep Of City Ph-IV</v>
          </cell>
          <cell r="C1777" t="str">
            <v>EXPENSES</v>
          </cell>
          <cell r="D1777" t="str">
            <v>INCOME STATEMENT</v>
          </cell>
          <cell r="E1777" t="str">
            <v xml:space="preserve"> </v>
          </cell>
          <cell r="F1777" t="str">
            <v xml:space="preserve"> </v>
          </cell>
          <cell r="G1777" t="str">
            <v>EXPENDITURE</v>
          </cell>
          <cell r="H1777" t="str">
            <v>COST OF SERVICES</v>
          </cell>
          <cell r="I1777" t="str">
            <v>COST OF SERVICES</v>
          </cell>
        </row>
        <row r="1778">
          <cell r="A1778" t="str">
            <v>X102034</v>
          </cell>
          <cell r="B1778" t="str">
            <v>Air Conditioning</v>
          </cell>
          <cell r="C1778" t="str">
            <v>EXPENSES</v>
          </cell>
          <cell r="D1778" t="str">
            <v>INCOME STATEMENT</v>
          </cell>
          <cell r="E1778" t="str">
            <v xml:space="preserve"> </v>
          </cell>
          <cell r="F1778" t="str">
            <v xml:space="preserve"> </v>
          </cell>
          <cell r="G1778" t="str">
            <v>EXPENDITURE</v>
          </cell>
          <cell r="H1778" t="str">
            <v>COST OF SERVICES</v>
          </cell>
          <cell r="I1778" t="str">
            <v>COST OF SERVICES</v>
          </cell>
        </row>
        <row r="1779">
          <cell r="A1779" t="str">
            <v>X102035</v>
          </cell>
          <cell r="B1779" t="str">
            <v>Elevators</v>
          </cell>
          <cell r="C1779" t="str">
            <v>EXPENSES</v>
          </cell>
          <cell r="D1779" t="str">
            <v>INCOME STATEMENT</v>
          </cell>
          <cell r="E1779" t="str">
            <v xml:space="preserve"> </v>
          </cell>
          <cell r="F1779" t="str">
            <v xml:space="preserve"> </v>
          </cell>
          <cell r="G1779" t="str">
            <v>EXPENDITURE</v>
          </cell>
          <cell r="H1779" t="str">
            <v>COST OF SERVICES</v>
          </cell>
          <cell r="I1779" t="str">
            <v>COST OF SERVICES</v>
          </cell>
        </row>
        <row r="1780">
          <cell r="A1780" t="str">
            <v>X102036</v>
          </cell>
          <cell r="B1780" t="str">
            <v>Generator Repair</v>
          </cell>
          <cell r="C1780" t="str">
            <v>EXPENSES</v>
          </cell>
          <cell r="D1780" t="str">
            <v>INCOME STATEMENT</v>
          </cell>
          <cell r="E1780" t="str">
            <v xml:space="preserve"> </v>
          </cell>
          <cell r="F1780" t="str">
            <v xml:space="preserve"> </v>
          </cell>
          <cell r="G1780" t="str">
            <v>EXPENDITURE</v>
          </cell>
          <cell r="H1780" t="str">
            <v>COST OF SERVICES</v>
          </cell>
          <cell r="I1780" t="str">
            <v>COST OF SERVICES</v>
          </cell>
        </row>
        <row r="1781">
          <cell r="A1781" t="str">
            <v>X102037</v>
          </cell>
          <cell r="B1781" t="str">
            <v>Misc Jobs/ Services A/C</v>
          </cell>
          <cell r="C1781" t="str">
            <v>EXPENSES</v>
          </cell>
          <cell r="D1781" t="str">
            <v>INCOME STATEMENT</v>
          </cell>
          <cell r="E1781" t="str">
            <v xml:space="preserve"> </v>
          </cell>
          <cell r="F1781" t="str">
            <v xml:space="preserve"> </v>
          </cell>
          <cell r="G1781" t="str">
            <v>EXPENDITURE</v>
          </cell>
          <cell r="H1781" t="str">
            <v>COST OF SERVICES</v>
          </cell>
          <cell r="I1781" t="str">
            <v>COST OF SERVICES</v>
          </cell>
        </row>
        <row r="1782">
          <cell r="A1782" t="str">
            <v>X102038</v>
          </cell>
          <cell r="B1782" t="str">
            <v>Others Misc. Contracts</v>
          </cell>
          <cell r="C1782" t="str">
            <v>EXPENSES</v>
          </cell>
          <cell r="D1782" t="str">
            <v>INCOME STATEMENT</v>
          </cell>
          <cell r="E1782" t="str">
            <v xml:space="preserve"> </v>
          </cell>
          <cell r="F1782" t="str">
            <v xml:space="preserve"> </v>
          </cell>
          <cell r="G1782" t="str">
            <v>EXPENDITURE</v>
          </cell>
          <cell r="H1782" t="str">
            <v>COST OF SERVICES</v>
          </cell>
          <cell r="I1782" t="str">
            <v>COST OF SERVICES</v>
          </cell>
        </row>
        <row r="1783">
          <cell r="A1783" t="str">
            <v>X102039</v>
          </cell>
          <cell r="B1783" t="str">
            <v>Contract Without Materials</v>
          </cell>
          <cell r="C1783" t="str">
            <v>EXPENSES</v>
          </cell>
          <cell r="D1783" t="str">
            <v>INCOME STATEMENT</v>
          </cell>
          <cell r="E1783" t="str">
            <v xml:space="preserve"> </v>
          </cell>
          <cell r="F1783" t="str">
            <v xml:space="preserve"> </v>
          </cell>
          <cell r="G1783" t="str">
            <v>EXPENDITURE</v>
          </cell>
          <cell r="H1783" t="str">
            <v>COST OF SERVICES</v>
          </cell>
          <cell r="I1783" t="str">
            <v>COST OF SERVICES</v>
          </cell>
        </row>
        <row r="1784">
          <cell r="A1784" t="str">
            <v>X102040</v>
          </cell>
          <cell r="B1784" t="str">
            <v>Works Contract</v>
          </cell>
          <cell r="C1784" t="str">
            <v>EXPENSES</v>
          </cell>
          <cell r="D1784" t="str">
            <v>INCOME STATEMENT</v>
          </cell>
          <cell r="E1784" t="str">
            <v xml:space="preserve"> </v>
          </cell>
          <cell r="F1784" t="str">
            <v xml:space="preserve"> </v>
          </cell>
          <cell r="G1784" t="str">
            <v>EXPENDITURE</v>
          </cell>
          <cell r="H1784" t="str">
            <v>COST OF SERVICES</v>
          </cell>
          <cell r="I1784" t="str">
            <v>COST OF SERVICES</v>
          </cell>
        </row>
        <row r="1785">
          <cell r="A1785" t="str">
            <v>X102041</v>
          </cell>
          <cell r="B1785" t="str">
            <v>Work Pending Certification</v>
          </cell>
          <cell r="C1785" t="str">
            <v>EXPENSES</v>
          </cell>
          <cell r="D1785" t="str">
            <v>INCOME STATEMENT</v>
          </cell>
          <cell r="E1785" t="str">
            <v xml:space="preserve"> </v>
          </cell>
          <cell r="F1785" t="str">
            <v xml:space="preserve"> </v>
          </cell>
          <cell r="G1785" t="str">
            <v>EXPENDITURE</v>
          </cell>
          <cell r="H1785" t="str">
            <v>COST OF SERVICES</v>
          </cell>
          <cell r="I1785" t="str">
            <v>COST OF SERVICES</v>
          </cell>
        </row>
        <row r="1786">
          <cell r="A1786" t="str">
            <v>X102042</v>
          </cell>
          <cell r="B1786" t="str">
            <v>Fire Fighting Spares</v>
          </cell>
          <cell r="C1786" t="str">
            <v>EXPENSES</v>
          </cell>
          <cell r="D1786" t="str">
            <v>INCOME STATEMENT</v>
          </cell>
          <cell r="E1786" t="str">
            <v xml:space="preserve"> </v>
          </cell>
          <cell r="F1786" t="str">
            <v xml:space="preserve"> </v>
          </cell>
          <cell r="G1786" t="str">
            <v>EXPENDITURE</v>
          </cell>
          <cell r="H1786" t="str">
            <v>COST OF SERVICES</v>
          </cell>
          <cell r="I1786" t="str">
            <v>COST OF SERVICES</v>
          </cell>
        </row>
        <row r="1787">
          <cell r="A1787" t="str">
            <v>X102043</v>
          </cell>
          <cell r="B1787" t="str">
            <v>Elevator Spares</v>
          </cell>
          <cell r="C1787" t="str">
            <v>EXPENSES</v>
          </cell>
          <cell r="D1787" t="str">
            <v>INCOME STATEMENT</v>
          </cell>
          <cell r="E1787" t="str">
            <v xml:space="preserve"> </v>
          </cell>
          <cell r="F1787" t="str">
            <v xml:space="preserve"> </v>
          </cell>
          <cell r="G1787" t="str">
            <v>EXPENDITURE</v>
          </cell>
          <cell r="H1787" t="str">
            <v>COST OF SERVICES</v>
          </cell>
          <cell r="I1787" t="str">
            <v>COST OF SERVICES</v>
          </cell>
        </row>
        <row r="1788">
          <cell r="A1788" t="str">
            <v>X103001</v>
          </cell>
          <cell r="B1788" t="str">
            <v>Cost of Power / Gas generation</v>
          </cell>
          <cell r="C1788" t="str">
            <v>EXPENSES</v>
          </cell>
          <cell r="D1788" t="str">
            <v>INCOME STATEMENT</v>
          </cell>
          <cell r="E1788" t="str">
            <v xml:space="preserve"> </v>
          </cell>
          <cell r="F1788" t="str">
            <v xml:space="preserve"> </v>
          </cell>
          <cell r="G1788" t="str">
            <v>EXPENDITURE</v>
          </cell>
          <cell r="H1788" t="str">
            <v>COST OF SERVICES</v>
          </cell>
          <cell r="I1788" t="str">
            <v>COST OF SERVICES</v>
          </cell>
        </row>
        <row r="1789">
          <cell r="A1789" t="str">
            <v>X104001</v>
          </cell>
          <cell r="B1789" t="str">
            <v>Cost of Cable Operations</v>
          </cell>
          <cell r="C1789" t="str">
            <v>EXPENSES</v>
          </cell>
          <cell r="D1789" t="str">
            <v>INCOME STATEMENT</v>
          </cell>
          <cell r="E1789" t="str">
            <v xml:space="preserve"> </v>
          </cell>
          <cell r="F1789" t="str">
            <v xml:space="preserve"> </v>
          </cell>
          <cell r="G1789" t="str">
            <v>EXPENDITURE</v>
          </cell>
          <cell r="H1789" t="str">
            <v>COST OF SERVICES</v>
          </cell>
          <cell r="I1789" t="str">
            <v>COST OF SERVICES</v>
          </cell>
        </row>
        <row r="1790">
          <cell r="A1790" t="str">
            <v>X104101</v>
          </cell>
          <cell r="B1790" t="str">
            <v>Cable Maintenance Expenses</v>
          </cell>
          <cell r="C1790" t="str">
            <v>EXPENSES</v>
          </cell>
          <cell r="D1790" t="str">
            <v>INCOME STATEMENT</v>
          </cell>
          <cell r="E1790" t="str">
            <v xml:space="preserve"> </v>
          </cell>
          <cell r="F1790" t="str">
            <v xml:space="preserve"> </v>
          </cell>
          <cell r="G1790" t="str">
            <v>EXPENDITURE</v>
          </cell>
          <cell r="H1790" t="str">
            <v>COST OF SERVICES</v>
          </cell>
          <cell r="I1790" t="str">
            <v>COST OF SERVICES</v>
          </cell>
        </row>
        <row r="1791">
          <cell r="A1791" t="str">
            <v>X104201</v>
          </cell>
          <cell r="B1791" t="str">
            <v>Cost of Cinema Operations.</v>
          </cell>
          <cell r="C1791" t="str">
            <v>EXPENSES</v>
          </cell>
          <cell r="D1791" t="str">
            <v>INCOME STATEMENT</v>
          </cell>
          <cell r="E1791" t="str">
            <v xml:space="preserve"> </v>
          </cell>
          <cell r="F1791" t="str">
            <v xml:space="preserve"> </v>
          </cell>
          <cell r="G1791" t="str">
            <v>EXPENDITURE</v>
          </cell>
          <cell r="H1791" t="str">
            <v>COST OF SERVICES</v>
          </cell>
          <cell r="I1791" t="str">
            <v>COST OF SERVICES</v>
          </cell>
        </row>
        <row r="1792">
          <cell r="A1792" t="str">
            <v>X104202</v>
          </cell>
          <cell r="B1792" t="str">
            <v>Commission for Programming</v>
          </cell>
          <cell r="C1792" t="str">
            <v>EXPENSES</v>
          </cell>
          <cell r="D1792" t="str">
            <v>INCOME STATEMENT</v>
          </cell>
          <cell r="E1792" t="str">
            <v xml:space="preserve"> </v>
          </cell>
          <cell r="F1792" t="str">
            <v xml:space="preserve"> </v>
          </cell>
          <cell r="G1792" t="str">
            <v>EXPENDITURE</v>
          </cell>
          <cell r="H1792" t="str">
            <v>COST OF SERVICES</v>
          </cell>
          <cell r="I1792" t="str">
            <v>COST OF SERVICES</v>
          </cell>
        </row>
        <row r="1793">
          <cell r="A1793" t="str">
            <v>X104203</v>
          </cell>
          <cell r="B1793" t="str">
            <v>Film Hire Charges</v>
          </cell>
          <cell r="C1793" t="str">
            <v>EXPENSES</v>
          </cell>
          <cell r="D1793" t="str">
            <v>INCOME STATEMENT</v>
          </cell>
          <cell r="E1793" t="str">
            <v xml:space="preserve"> </v>
          </cell>
          <cell r="F1793" t="str">
            <v xml:space="preserve"> </v>
          </cell>
          <cell r="G1793" t="str">
            <v>EXPENDITURE</v>
          </cell>
          <cell r="H1793" t="str">
            <v>COST OF SERVICES</v>
          </cell>
          <cell r="I1793" t="str">
            <v>COST OF SERVICES</v>
          </cell>
        </row>
        <row r="1794">
          <cell r="A1794" t="str">
            <v>X104204</v>
          </cell>
          <cell r="B1794" t="str">
            <v>Print Cost</v>
          </cell>
          <cell r="C1794" t="str">
            <v>EXPENSES</v>
          </cell>
          <cell r="D1794" t="str">
            <v>INCOME STATEMENT</v>
          </cell>
          <cell r="E1794" t="str">
            <v xml:space="preserve"> </v>
          </cell>
          <cell r="F1794" t="str">
            <v xml:space="preserve"> </v>
          </cell>
          <cell r="G1794" t="str">
            <v>EXPENDITURE</v>
          </cell>
          <cell r="H1794" t="str">
            <v>COST OF SERVICES</v>
          </cell>
          <cell r="I1794" t="str">
            <v>COST OF SERVICES</v>
          </cell>
        </row>
        <row r="1795">
          <cell r="A1795" t="str">
            <v>X104301</v>
          </cell>
          <cell r="B1795" t="str">
            <v>Cost of Golf course Operations</v>
          </cell>
          <cell r="C1795" t="str">
            <v>EXPENSES</v>
          </cell>
          <cell r="D1795" t="str">
            <v>INCOME STATEMENT</v>
          </cell>
          <cell r="E1795" t="str">
            <v xml:space="preserve"> </v>
          </cell>
          <cell r="F1795" t="str">
            <v xml:space="preserve"> </v>
          </cell>
          <cell r="G1795" t="str">
            <v>EXPENDITURE</v>
          </cell>
          <cell r="H1795" t="str">
            <v>COST OF SERVICES</v>
          </cell>
          <cell r="I1795" t="str">
            <v>COST OF SERVICES</v>
          </cell>
        </row>
        <row r="1796">
          <cell r="A1796" t="str">
            <v>X104401</v>
          </cell>
          <cell r="B1796" t="str">
            <v>Cost of Club Operations.</v>
          </cell>
          <cell r="C1796" t="str">
            <v>EXPENSES</v>
          </cell>
          <cell r="D1796" t="str">
            <v>INCOME STATEMENT</v>
          </cell>
          <cell r="E1796" t="str">
            <v xml:space="preserve"> </v>
          </cell>
          <cell r="F1796" t="str">
            <v xml:space="preserve"> </v>
          </cell>
          <cell r="G1796" t="str">
            <v>EXPENDITURE</v>
          </cell>
          <cell r="H1796" t="str">
            <v>COST OF SERVICES</v>
          </cell>
          <cell r="I1796" t="str">
            <v>COST OF SERVICES</v>
          </cell>
        </row>
        <row r="1797">
          <cell r="A1797" t="str">
            <v>X104402</v>
          </cell>
          <cell r="B1797" t="str">
            <v>Bar running expenses</v>
          </cell>
          <cell r="C1797" t="str">
            <v>EXPENSES</v>
          </cell>
          <cell r="D1797" t="str">
            <v>INCOME STATEMENT</v>
          </cell>
          <cell r="E1797" t="str">
            <v xml:space="preserve"> </v>
          </cell>
          <cell r="F1797" t="str">
            <v xml:space="preserve"> </v>
          </cell>
          <cell r="G1797" t="str">
            <v>EXPENDITURE</v>
          </cell>
          <cell r="H1797" t="str">
            <v>COST OF SERVICES</v>
          </cell>
          <cell r="I1797" t="str">
            <v>COST OF SERVICES</v>
          </cell>
        </row>
        <row r="1798">
          <cell r="A1798" t="str">
            <v>X104403</v>
          </cell>
          <cell r="B1798" t="str">
            <v>food and beverage expenses</v>
          </cell>
          <cell r="C1798" t="str">
            <v>EXPENSES</v>
          </cell>
          <cell r="D1798" t="str">
            <v>INCOME STATEMENT</v>
          </cell>
          <cell r="E1798" t="str">
            <v xml:space="preserve"> </v>
          </cell>
          <cell r="F1798" t="str">
            <v xml:space="preserve"> </v>
          </cell>
          <cell r="G1798" t="str">
            <v>EXPENDITURE</v>
          </cell>
          <cell r="H1798" t="str">
            <v>COST OF SERVICES</v>
          </cell>
          <cell r="I1798" t="str">
            <v>COST OF SERVICES</v>
          </cell>
        </row>
        <row r="1799">
          <cell r="A1799" t="str">
            <v>X104404</v>
          </cell>
          <cell r="B1799" t="str">
            <v>F&amp;B Consumables</v>
          </cell>
          <cell r="C1799" t="str">
            <v>EXPENSES</v>
          </cell>
          <cell r="D1799" t="str">
            <v>INCOME STATEMENT</v>
          </cell>
          <cell r="E1799" t="str">
            <v xml:space="preserve"> </v>
          </cell>
          <cell r="F1799" t="str">
            <v xml:space="preserve"> </v>
          </cell>
          <cell r="G1799" t="str">
            <v>EXPENDITURE</v>
          </cell>
          <cell r="H1799" t="str">
            <v>COST OF SERVICES</v>
          </cell>
          <cell r="I1799" t="str">
            <v>COST OF SERVICES</v>
          </cell>
        </row>
        <row r="1800">
          <cell r="A1800" t="str">
            <v>X104501</v>
          </cell>
          <cell r="B1800" t="str">
            <v>Cost of Food Court / kisok.</v>
          </cell>
          <cell r="C1800" t="str">
            <v>EXPENSES</v>
          </cell>
          <cell r="D1800" t="str">
            <v>INCOME STATEMENT</v>
          </cell>
          <cell r="E1800" t="str">
            <v xml:space="preserve"> </v>
          </cell>
          <cell r="F1800" t="str">
            <v xml:space="preserve"> </v>
          </cell>
          <cell r="G1800" t="str">
            <v>EXPENDITURE</v>
          </cell>
          <cell r="H1800" t="str">
            <v>COST OF SERVICES</v>
          </cell>
          <cell r="I1800" t="str">
            <v>COST OF SERVICES</v>
          </cell>
        </row>
        <row r="1801">
          <cell r="A1801" t="str">
            <v>X201001</v>
          </cell>
          <cell r="B1801" t="str">
            <v>Salaries and wages (regular)</v>
          </cell>
          <cell r="C1801" t="str">
            <v>EXPENSES</v>
          </cell>
          <cell r="D1801" t="str">
            <v>INCOME STATEMENT</v>
          </cell>
          <cell r="E1801" t="str">
            <v xml:space="preserve"> </v>
          </cell>
          <cell r="F1801" t="str">
            <v xml:space="preserve"> </v>
          </cell>
          <cell r="G1801" t="str">
            <v>EXPENDITURE</v>
          </cell>
          <cell r="H1801" t="str">
            <v>EMPLOYEE COST</v>
          </cell>
          <cell r="I1801" t="str">
            <v>SALARIES AND WAGES</v>
          </cell>
        </row>
        <row r="1802">
          <cell r="A1802" t="str">
            <v>X201002</v>
          </cell>
          <cell r="B1802" t="str">
            <v>Conveyance Allowance</v>
          </cell>
          <cell r="C1802" t="str">
            <v>EXPENSES</v>
          </cell>
          <cell r="D1802" t="str">
            <v>INCOME STATEMENT</v>
          </cell>
          <cell r="E1802" t="str">
            <v xml:space="preserve"> </v>
          </cell>
          <cell r="F1802" t="str">
            <v xml:space="preserve"> </v>
          </cell>
          <cell r="G1802" t="str">
            <v>EXPENDITURE</v>
          </cell>
          <cell r="H1802" t="str">
            <v>EMPLOYEE COST</v>
          </cell>
          <cell r="I1802" t="str">
            <v>SALARIES AND WAGES</v>
          </cell>
        </row>
        <row r="1803">
          <cell r="A1803" t="str">
            <v>X201003</v>
          </cell>
          <cell r="B1803" t="str">
            <v>Medical Allowance</v>
          </cell>
          <cell r="C1803" t="str">
            <v>EXPENSES</v>
          </cell>
          <cell r="D1803" t="str">
            <v>INCOME STATEMENT</v>
          </cell>
          <cell r="E1803" t="str">
            <v xml:space="preserve"> </v>
          </cell>
          <cell r="F1803" t="str">
            <v xml:space="preserve"> </v>
          </cell>
          <cell r="G1803" t="str">
            <v>EXPENDITURE</v>
          </cell>
          <cell r="H1803" t="str">
            <v>EMPLOYEE COST</v>
          </cell>
          <cell r="I1803" t="str">
            <v>SALARIES AND WAGES</v>
          </cell>
        </row>
        <row r="1804">
          <cell r="A1804" t="str">
            <v>X201004</v>
          </cell>
          <cell r="B1804" t="str">
            <v>Project Allowance</v>
          </cell>
          <cell r="C1804" t="str">
            <v>EXPENSES</v>
          </cell>
          <cell r="D1804" t="str">
            <v>INCOME STATEMENT</v>
          </cell>
          <cell r="E1804" t="str">
            <v xml:space="preserve"> </v>
          </cell>
          <cell r="F1804" t="str">
            <v xml:space="preserve"> </v>
          </cell>
          <cell r="G1804" t="str">
            <v>EXPENDITURE</v>
          </cell>
          <cell r="H1804" t="str">
            <v>EMPLOYEE COST</v>
          </cell>
          <cell r="I1804" t="str">
            <v>SALARIES AND WAGES</v>
          </cell>
        </row>
        <row r="1805">
          <cell r="A1805" t="str">
            <v>X201005</v>
          </cell>
          <cell r="B1805" t="str">
            <v>Performance Bonus</v>
          </cell>
          <cell r="C1805" t="str">
            <v>EXPENSES</v>
          </cell>
          <cell r="D1805" t="str">
            <v>INCOME STATEMENT</v>
          </cell>
          <cell r="E1805" t="str">
            <v xml:space="preserve"> </v>
          </cell>
          <cell r="F1805" t="str">
            <v xml:space="preserve"> </v>
          </cell>
          <cell r="G1805" t="str">
            <v>EXPENDITURE</v>
          </cell>
          <cell r="H1805" t="str">
            <v>EMPLOYEE COST</v>
          </cell>
          <cell r="I1805" t="str">
            <v>SALARIES AND WAGES</v>
          </cell>
        </row>
        <row r="1806">
          <cell r="A1806" t="str">
            <v>X201006</v>
          </cell>
          <cell r="B1806" t="str">
            <v>Personal Allowance</v>
          </cell>
          <cell r="C1806" t="str">
            <v>EXPENSES</v>
          </cell>
          <cell r="D1806" t="str">
            <v>INCOME STATEMENT</v>
          </cell>
          <cell r="E1806" t="str">
            <v xml:space="preserve"> </v>
          </cell>
          <cell r="F1806" t="str">
            <v xml:space="preserve"> </v>
          </cell>
          <cell r="G1806" t="str">
            <v>EXPENDITURE</v>
          </cell>
          <cell r="H1806" t="str">
            <v>EMPLOYEE COST</v>
          </cell>
          <cell r="I1806" t="str">
            <v>SALARIES AND WAGES</v>
          </cell>
        </row>
        <row r="1807">
          <cell r="A1807" t="str">
            <v>X201007</v>
          </cell>
          <cell r="B1807" t="str">
            <v>House Rent Allowance</v>
          </cell>
          <cell r="C1807" t="str">
            <v>EXPENSES</v>
          </cell>
          <cell r="D1807" t="str">
            <v>INCOME STATEMENT</v>
          </cell>
          <cell r="E1807" t="str">
            <v xml:space="preserve"> </v>
          </cell>
          <cell r="F1807" t="str">
            <v xml:space="preserve"> </v>
          </cell>
          <cell r="G1807" t="str">
            <v>EXPENDITURE</v>
          </cell>
          <cell r="H1807" t="str">
            <v>EMPLOYEE COST</v>
          </cell>
          <cell r="I1807" t="str">
            <v>SALARIES AND WAGES</v>
          </cell>
        </row>
        <row r="1808">
          <cell r="A1808" t="str">
            <v>X201008</v>
          </cell>
          <cell r="B1808" t="str">
            <v>Notice Pay</v>
          </cell>
          <cell r="C1808" t="str">
            <v>EXPENSES</v>
          </cell>
          <cell r="D1808" t="str">
            <v>INCOME STATEMENT</v>
          </cell>
          <cell r="E1808" t="str">
            <v xml:space="preserve"> </v>
          </cell>
          <cell r="F1808" t="str">
            <v xml:space="preserve"> </v>
          </cell>
          <cell r="G1808" t="str">
            <v>EXPENDITURE</v>
          </cell>
          <cell r="H1808" t="str">
            <v>EMPLOYEE COST</v>
          </cell>
          <cell r="I1808" t="str">
            <v>SALARIES AND WAGES</v>
          </cell>
        </row>
        <row r="1809">
          <cell r="A1809" t="str">
            <v>X201009</v>
          </cell>
          <cell r="B1809" t="str">
            <v>Special Allowance</v>
          </cell>
          <cell r="C1809" t="str">
            <v>EXPENSES</v>
          </cell>
          <cell r="D1809" t="str">
            <v>INCOME STATEMENT</v>
          </cell>
          <cell r="E1809" t="str">
            <v xml:space="preserve"> </v>
          </cell>
          <cell r="F1809" t="str">
            <v xml:space="preserve"> </v>
          </cell>
          <cell r="G1809" t="str">
            <v>EXPENDITURE</v>
          </cell>
          <cell r="H1809" t="str">
            <v>EMPLOYEE COST</v>
          </cell>
          <cell r="I1809" t="str">
            <v>SALARIES AND WAGES</v>
          </cell>
        </row>
        <row r="1810">
          <cell r="A1810" t="str">
            <v>X201010</v>
          </cell>
          <cell r="B1810" t="str">
            <v>Bonus</v>
          </cell>
          <cell r="C1810" t="str">
            <v>EXPENSES</v>
          </cell>
          <cell r="D1810" t="str">
            <v>INCOME STATEMENT</v>
          </cell>
          <cell r="E1810" t="str">
            <v xml:space="preserve"> </v>
          </cell>
          <cell r="F1810" t="str">
            <v xml:space="preserve"> </v>
          </cell>
          <cell r="G1810" t="str">
            <v>EXPENDITURE</v>
          </cell>
          <cell r="H1810" t="str">
            <v>EMPLOYEE COST</v>
          </cell>
          <cell r="I1810" t="str">
            <v>SALARIES AND WAGES</v>
          </cell>
        </row>
        <row r="1811">
          <cell r="A1811" t="str">
            <v>X201011</v>
          </cell>
          <cell r="B1811" t="str">
            <v>Driver'S Salary</v>
          </cell>
          <cell r="C1811" t="str">
            <v>EXPENSES</v>
          </cell>
          <cell r="D1811" t="str">
            <v>INCOME STATEMENT</v>
          </cell>
          <cell r="E1811" t="str">
            <v xml:space="preserve"> </v>
          </cell>
          <cell r="F1811" t="str">
            <v xml:space="preserve"> </v>
          </cell>
          <cell r="G1811" t="str">
            <v>EXPENDITURE</v>
          </cell>
          <cell r="H1811" t="str">
            <v>EMPLOYEE COST</v>
          </cell>
          <cell r="I1811" t="str">
            <v>SALARIES AND WAGES</v>
          </cell>
        </row>
        <row r="1812">
          <cell r="A1812" t="str">
            <v>X201012</v>
          </cell>
          <cell r="B1812" t="str">
            <v>Utility Allowance</v>
          </cell>
          <cell r="C1812" t="str">
            <v>EXPENSES</v>
          </cell>
          <cell r="D1812" t="str">
            <v>INCOME STATEMENT</v>
          </cell>
          <cell r="E1812" t="str">
            <v xml:space="preserve"> </v>
          </cell>
          <cell r="F1812" t="str">
            <v xml:space="preserve"> </v>
          </cell>
          <cell r="G1812" t="str">
            <v>EXPENDITURE</v>
          </cell>
          <cell r="H1812" t="str">
            <v>EMPLOYEE COST</v>
          </cell>
          <cell r="I1812" t="str">
            <v>SALARIES AND WAGES</v>
          </cell>
        </row>
        <row r="1813">
          <cell r="A1813" t="str">
            <v>X201013</v>
          </cell>
          <cell r="B1813" t="str">
            <v>Washing Allowance</v>
          </cell>
          <cell r="C1813" t="str">
            <v>EXPENSES</v>
          </cell>
          <cell r="D1813" t="str">
            <v>INCOME STATEMENT</v>
          </cell>
          <cell r="E1813" t="str">
            <v xml:space="preserve"> </v>
          </cell>
          <cell r="F1813" t="str">
            <v xml:space="preserve"> </v>
          </cell>
          <cell r="G1813" t="str">
            <v>EXPENDITURE</v>
          </cell>
          <cell r="H1813" t="str">
            <v>EMPLOYEE COST</v>
          </cell>
          <cell r="I1813" t="str">
            <v>SALARIES AND WAGES</v>
          </cell>
        </row>
        <row r="1814">
          <cell r="A1814" t="str">
            <v>X201014</v>
          </cell>
          <cell r="B1814" t="str">
            <v>Entertainment Allowance</v>
          </cell>
          <cell r="C1814" t="str">
            <v>EXPENSES</v>
          </cell>
          <cell r="D1814" t="str">
            <v>INCOME STATEMENT</v>
          </cell>
          <cell r="E1814" t="str">
            <v xml:space="preserve"> </v>
          </cell>
          <cell r="F1814" t="str">
            <v xml:space="preserve"> </v>
          </cell>
          <cell r="G1814" t="str">
            <v>EXPENDITURE</v>
          </cell>
          <cell r="H1814" t="str">
            <v>EMPLOYEE COST</v>
          </cell>
          <cell r="I1814" t="str">
            <v>SALARIES AND WAGES</v>
          </cell>
        </row>
        <row r="1815">
          <cell r="A1815" t="str">
            <v>X201015</v>
          </cell>
          <cell r="B1815" t="str">
            <v>Ex-Gratia Paid</v>
          </cell>
          <cell r="C1815" t="str">
            <v>EXPENSES</v>
          </cell>
          <cell r="D1815" t="str">
            <v>INCOME STATEMENT</v>
          </cell>
          <cell r="E1815" t="str">
            <v xml:space="preserve"> </v>
          </cell>
          <cell r="F1815" t="str">
            <v xml:space="preserve"> </v>
          </cell>
          <cell r="G1815" t="str">
            <v>EXPENDITURE</v>
          </cell>
          <cell r="H1815" t="str">
            <v>EMPLOYEE COST</v>
          </cell>
          <cell r="I1815" t="str">
            <v>SALARIES AND WAGES</v>
          </cell>
        </row>
        <row r="1816">
          <cell r="A1816" t="str">
            <v>X201016</v>
          </cell>
          <cell r="B1816" t="str">
            <v>Wages- Contractual Staff</v>
          </cell>
          <cell r="C1816" t="str">
            <v>EXPENSES</v>
          </cell>
          <cell r="D1816" t="str">
            <v>INCOME STATEMENT</v>
          </cell>
          <cell r="E1816" t="str">
            <v xml:space="preserve"> </v>
          </cell>
          <cell r="F1816" t="str">
            <v xml:space="preserve"> </v>
          </cell>
          <cell r="G1816" t="str">
            <v>EXPENDITURE</v>
          </cell>
          <cell r="H1816" t="str">
            <v>EMPLOYEE COST</v>
          </cell>
          <cell r="I1816" t="str">
            <v>SALARIES AND WAGES</v>
          </cell>
        </row>
        <row r="1817">
          <cell r="A1817" t="str">
            <v>X201017</v>
          </cell>
          <cell r="B1817" t="str">
            <v>Directors Remuneration</v>
          </cell>
          <cell r="C1817" t="str">
            <v>EXPENSES</v>
          </cell>
          <cell r="D1817" t="str">
            <v>INCOME STATEMENT</v>
          </cell>
          <cell r="E1817" t="str">
            <v xml:space="preserve"> </v>
          </cell>
          <cell r="F1817" t="str">
            <v xml:space="preserve"> </v>
          </cell>
          <cell r="G1817" t="str">
            <v>EXPENDITURE</v>
          </cell>
          <cell r="H1817" t="str">
            <v>EMPLOYEE COST</v>
          </cell>
          <cell r="I1817" t="str">
            <v>SALARIES AND WAGES</v>
          </cell>
        </row>
        <row r="1818">
          <cell r="A1818" t="str">
            <v>X201018</v>
          </cell>
          <cell r="B1818" t="str">
            <v>Directors Remuneration- K P Singh</v>
          </cell>
          <cell r="C1818" t="str">
            <v>EXPENSES</v>
          </cell>
          <cell r="D1818" t="str">
            <v>INCOME STATEMENT</v>
          </cell>
          <cell r="E1818" t="str">
            <v xml:space="preserve"> </v>
          </cell>
          <cell r="F1818" t="str">
            <v xml:space="preserve"> </v>
          </cell>
          <cell r="G1818" t="str">
            <v>EXPENDITURE</v>
          </cell>
          <cell r="H1818" t="str">
            <v>EMPLOYEE COST</v>
          </cell>
          <cell r="I1818" t="str">
            <v>SALARIES AND WAGES</v>
          </cell>
        </row>
        <row r="1819">
          <cell r="A1819" t="str">
            <v>X201019</v>
          </cell>
          <cell r="B1819" t="str">
            <v>Directors Remuneration- Rajiv Singh</v>
          </cell>
          <cell r="C1819" t="str">
            <v>EXPENSES</v>
          </cell>
          <cell r="D1819" t="str">
            <v>INCOME STATEMENT</v>
          </cell>
          <cell r="E1819" t="str">
            <v xml:space="preserve"> </v>
          </cell>
          <cell r="F1819" t="str">
            <v xml:space="preserve"> </v>
          </cell>
          <cell r="G1819" t="str">
            <v>EXPENDITURE</v>
          </cell>
          <cell r="H1819" t="str">
            <v>EMPLOYEE COST</v>
          </cell>
          <cell r="I1819" t="str">
            <v>SALARIES AND WAGES</v>
          </cell>
        </row>
        <row r="1820">
          <cell r="A1820" t="str">
            <v>X201020</v>
          </cell>
          <cell r="B1820" t="str">
            <v>Directors Remuneration- Pia Singh</v>
          </cell>
          <cell r="C1820" t="str">
            <v>EXPENSES</v>
          </cell>
          <cell r="D1820" t="str">
            <v>INCOME STATEMENT</v>
          </cell>
          <cell r="E1820" t="str">
            <v xml:space="preserve"> </v>
          </cell>
          <cell r="F1820" t="str">
            <v xml:space="preserve"> </v>
          </cell>
          <cell r="G1820" t="str">
            <v>EXPENDITURE</v>
          </cell>
          <cell r="H1820" t="str">
            <v>EMPLOYEE COST</v>
          </cell>
          <cell r="I1820" t="str">
            <v>SALARIES AND WAGES</v>
          </cell>
        </row>
        <row r="1821">
          <cell r="A1821" t="str">
            <v>X201021</v>
          </cell>
          <cell r="B1821" t="str">
            <v>Directors Remuneration- T C Goyal</v>
          </cell>
          <cell r="C1821" t="str">
            <v>EXPENSES</v>
          </cell>
          <cell r="D1821" t="str">
            <v>INCOME STATEMENT</v>
          </cell>
          <cell r="E1821" t="str">
            <v xml:space="preserve"> </v>
          </cell>
          <cell r="F1821" t="str">
            <v xml:space="preserve"> </v>
          </cell>
          <cell r="G1821" t="str">
            <v>EXPENDITURE</v>
          </cell>
          <cell r="H1821" t="str">
            <v>EMPLOYEE COST</v>
          </cell>
          <cell r="I1821" t="str">
            <v>SALARIES AND WAGES</v>
          </cell>
        </row>
        <row r="1822">
          <cell r="A1822" t="str">
            <v>X201022</v>
          </cell>
          <cell r="B1822" t="str">
            <v>Directors Remuneration- Renuka Talwar</v>
          </cell>
          <cell r="C1822" t="str">
            <v>EXPENSES</v>
          </cell>
          <cell r="D1822" t="str">
            <v>INCOME STATEMENT</v>
          </cell>
          <cell r="E1822" t="str">
            <v xml:space="preserve"> </v>
          </cell>
          <cell r="F1822" t="str">
            <v xml:space="preserve"> </v>
          </cell>
          <cell r="G1822" t="str">
            <v>EXPENDITURE</v>
          </cell>
          <cell r="H1822" t="str">
            <v>EMPLOYEE COST</v>
          </cell>
          <cell r="I1822" t="str">
            <v>SALARIES AND WAGES</v>
          </cell>
        </row>
        <row r="1823">
          <cell r="A1823" t="str">
            <v>X201023</v>
          </cell>
          <cell r="B1823" t="str">
            <v>Directors Remuneration- K Swaroop</v>
          </cell>
          <cell r="C1823" t="str">
            <v>EXPENSES</v>
          </cell>
          <cell r="D1823" t="str">
            <v>INCOME STATEMENT</v>
          </cell>
          <cell r="E1823" t="str">
            <v xml:space="preserve"> </v>
          </cell>
          <cell r="F1823" t="str">
            <v xml:space="preserve"> </v>
          </cell>
          <cell r="G1823" t="str">
            <v>EXPENDITURE</v>
          </cell>
          <cell r="H1823" t="str">
            <v>EMPLOYEE COST</v>
          </cell>
          <cell r="I1823" t="str">
            <v>SALARIES AND WAGES</v>
          </cell>
        </row>
        <row r="1824">
          <cell r="A1824" t="str">
            <v>X201024</v>
          </cell>
          <cell r="B1824" t="str">
            <v>H.R.A.- Directors</v>
          </cell>
          <cell r="C1824" t="str">
            <v>EXPENSES</v>
          </cell>
          <cell r="D1824" t="str">
            <v>INCOME STATEMENT</v>
          </cell>
          <cell r="E1824" t="str">
            <v xml:space="preserve"> </v>
          </cell>
          <cell r="F1824" t="str">
            <v xml:space="preserve"> </v>
          </cell>
          <cell r="G1824" t="str">
            <v>EXPENDITURE</v>
          </cell>
          <cell r="H1824" t="str">
            <v>EMPLOYEE COST</v>
          </cell>
          <cell r="I1824" t="str">
            <v>SALARIES AND WAGES</v>
          </cell>
        </row>
        <row r="1825">
          <cell r="A1825" t="str">
            <v>X201025</v>
          </cell>
          <cell r="B1825" t="str">
            <v>Entertainment All.- Directors</v>
          </cell>
          <cell r="C1825" t="str">
            <v>EXPENSES</v>
          </cell>
          <cell r="D1825" t="str">
            <v>INCOME STATEMENT</v>
          </cell>
          <cell r="E1825" t="str">
            <v xml:space="preserve"> </v>
          </cell>
          <cell r="F1825" t="str">
            <v xml:space="preserve"> </v>
          </cell>
          <cell r="G1825" t="str">
            <v>EXPENDITURE</v>
          </cell>
          <cell r="H1825" t="str">
            <v>EMPLOYEE COST</v>
          </cell>
          <cell r="I1825" t="str">
            <v>SALARIES AND WAGES</v>
          </cell>
        </row>
        <row r="1826">
          <cell r="A1826" t="str">
            <v>X201026</v>
          </cell>
          <cell r="B1826" t="str">
            <v>Utility All.- Directors</v>
          </cell>
          <cell r="C1826" t="str">
            <v>EXPENSES</v>
          </cell>
          <cell r="D1826" t="str">
            <v>INCOME STATEMENT</v>
          </cell>
          <cell r="E1826" t="str">
            <v xml:space="preserve"> </v>
          </cell>
          <cell r="F1826" t="str">
            <v xml:space="preserve"> </v>
          </cell>
          <cell r="G1826" t="str">
            <v>EXPENDITURE</v>
          </cell>
          <cell r="H1826" t="str">
            <v>EMPLOYEE COST</v>
          </cell>
          <cell r="I1826" t="str">
            <v>SALARIES AND WAGES</v>
          </cell>
        </row>
        <row r="1827">
          <cell r="A1827" t="str">
            <v>X201027</v>
          </cell>
          <cell r="B1827" t="str">
            <v>Personal Allowances- Directors</v>
          </cell>
          <cell r="C1827" t="str">
            <v>EXPENSES</v>
          </cell>
          <cell r="D1827" t="str">
            <v>INCOME STATEMENT</v>
          </cell>
          <cell r="E1827" t="str">
            <v xml:space="preserve"> </v>
          </cell>
          <cell r="F1827" t="str">
            <v xml:space="preserve"> </v>
          </cell>
          <cell r="G1827" t="str">
            <v>EXPENDITURE</v>
          </cell>
          <cell r="H1827" t="str">
            <v>EMPLOYEE COST</v>
          </cell>
          <cell r="I1827" t="str">
            <v>SALARIES AND WAGES</v>
          </cell>
        </row>
        <row r="1828">
          <cell r="A1828" t="str">
            <v>X201028</v>
          </cell>
          <cell r="B1828" t="str">
            <v>Waiver Of Loan Paid To Employee</v>
          </cell>
          <cell r="C1828" t="str">
            <v>EXPENSES</v>
          </cell>
          <cell r="D1828" t="str">
            <v>INCOME STATEMENT</v>
          </cell>
          <cell r="E1828" t="str">
            <v xml:space="preserve"> </v>
          </cell>
          <cell r="F1828" t="str">
            <v xml:space="preserve"> </v>
          </cell>
          <cell r="G1828" t="str">
            <v>EXPENDITURE</v>
          </cell>
          <cell r="H1828" t="str">
            <v>EMPLOYEE COST</v>
          </cell>
          <cell r="I1828" t="str">
            <v>SALARIES AND WAGES</v>
          </cell>
        </row>
        <row r="1829">
          <cell r="A1829" t="str">
            <v>X201029</v>
          </cell>
          <cell r="B1829" t="str">
            <v>CHILDREN EDUCATION ALLOWANCE</v>
          </cell>
          <cell r="C1829" t="str">
            <v>EXPENSES</v>
          </cell>
          <cell r="D1829" t="str">
            <v>INCOME STATEMENT</v>
          </cell>
          <cell r="E1829" t="str">
            <v xml:space="preserve"> </v>
          </cell>
          <cell r="F1829" t="str">
            <v xml:space="preserve"> </v>
          </cell>
          <cell r="G1829" t="str">
            <v>EXPENDITURE</v>
          </cell>
          <cell r="H1829" t="str">
            <v>EMPLOYEE COST</v>
          </cell>
          <cell r="I1829" t="str">
            <v>SALARIES AND WAGES</v>
          </cell>
        </row>
        <row r="1830">
          <cell r="A1830" t="str">
            <v>X201030</v>
          </cell>
          <cell r="B1830" t="str">
            <v>SAF ALLOWANCE</v>
          </cell>
          <cell r="C1830" t="str">
            <v>EXPENSES</v>
          </cell>
          <cell r="D1830" t="str">
            <v>INCOME STATEMENT</v>
          </cell>
          <cell r="E1830" t="str">
            <v xml:space="preserve"> </v>
          </cell>
          <cell r="F1830" t="str">
            <v xml:space="preserve"> </v>
          </cell>
          <cell r="G1830" t="str">
            <v>EXPENDITURE</v>
          </cell>
          <cell r="H1830" t="str">
            <v>EMPLOYEE COST</v>
          </cell>
          <cell r="I1830" t="str">
            <v>SALARIES AND WAGES</v>
          </cell>
        </row>
        <row r="1831">
          <cell r="A1831" t="str">
            <v>X201031</v>
          </cell>
          <cell r="B1831" t="str">
            <v>Site Allowance</v>
          </cell>
          <cell r="C1831" t="str">
            <v>EXPENSES</v>
          </cell>
          <cell r="D1831" t="str">
            <v>INCOME STATEMENT</v>
          </cell>
          <cell r="E1831" t="str">
            <v xml:space="preserve"> </v>
          </cell>
          <cell r="F1831" t="str">
            <v xml:space="preserve"> </v>
          </cell>
          <cell r="G1831" t="str">
            <v>EXPENDITURE</v>
          </cell>
          <cell r="H1831" t="str">
            <v>EMPLOYEE COST</v>
          </cell>
          <cell r="I1831" t="str">
            <v>SALARIES AND WAGES</v>
          </cell>
        </row>
        <row r="1832">
          <cell r="A1832" t="str">
            <v>X201032</v>
          </cell>
          <cell r="B1832" t="str">
            <v>Furnishing Allowance</v>
          </cell>
          <cell r="C1832" t="str">
            <v>EXPENSES</v>
          </cell>
          <cell r="D1832" t="str">
            <v>INCOME STATEMENT</v>
          </cell>
          <cell r="E1832" t="str">
            <v xml:space="preserve"> </v>
          </cell>
          <cell r="F1832" t="str">
            <v xml:space="preserve"> </v>
          </cell>
          <cell r="G1832" t="str">
            <v>EXPENDITURE</v>
          </cell>
          <cell r="H1832" t="str">
            <v>EMPLOYEE COST</v>
          </cell>
          <cell r="I1832" t="str">
            <v>SALARIES AND WAGES</v>
          </cell>
        </row>
        <row r="1833">
          <cell r="A1833" t="str">
            <v>X201033</v>
          </cell>
          <cell r="B1833" t="str">
            <v>Meal Allowance</v>
          </cell>
          <cell r="C1833" t="str">
            <v>EXPENSES</v>
          </cell>
          <cell r="D1833" t="str">
            <v>INCOME STATEMENT</v>
          </cell>
          <cell r="E1833" t="str">
            <v xml:space="preserve"> </v>
          </cell>
          <cell r="F1833" t="str">
            <v xml:space="preserve"> </v>
          </cell>
          <cell r="G1833" t="str">
            <v>EXPENDITURE</v>
          </cell>
          <cell r="H1833" t="str">
            <v>EMPLOYEE COST</v>
          </cell>
          <cell r="I1833" t="str">
            <v>SALARIES AND WAGES</v>
          </cell>
        </row>
        <row r="1834">
          <cell r="A1834" t="str">
            <v>X201034</v>
          </cell>
          <cell r="B1834" t="str">
            <v>Personnel Cost- Team Members</v>
          </cell>
          <cell r="C1834" t="str">
            <v>EXPENSES</v>
          </cell>
          <cell r="D1834" t="str">
            <v>INCOME STATEMENT</v>
          </cell>
          <cell r="E1834" t="str">
            <v xml:space="preserve"> </v>
          </cell>
          <cell r="F1834" t="str">
            <v xml:space="preserve"> </v>
          </cell>
          <cell r="G1834" t="str">
            <v>EXPENDITURE</v>
          </cell>
          <cell r="H1834" t="str">
            <v>EMPLOYEE COST</v>
          </cell>
          <cell r="I1834" t="str">
            <v>SALARIES AND WAGES</v>
          </cell>
        </row>
        <row r="1835">
          <cell r="A1835" t="str">
            <v>X201035</v>
          </cell>
          <cell r="B1835" t="str">
            <v>Additional Conveyance</v>
          </cell>
          <cell r="C1835" t="str">
            <v>EXPENSES</v>
          </cell>
          <cell r="D1835" t="str">
            <v>INCOME STATEMENT</v>
          </cell>
          <cell r="E1835" t="str">
            <v xml:space="preserve"> </v>
          </cell>
          <cell r="F1835" t="str">
            <v xml:space="preserve"> </v>
          </cell>
          <cell r="G1835" t="str">
            <v>EXPENDITURE</v>
          </cell>
          <cell r="H1835" t="str">
            <v>EMPLOYEE COST</v>
          </cell>
          <cell r="I1835" t="str">
            <v>SALARIES AND WAGES</v>
          </cell>
        </row>
        <row r="1836">
          <cell r="A1836" t="str">
            <v>X202001</v>
          </cell>
          <cell r="B1836" t="str">
            <v>Employers Contribution  Pf</v>
          </cell>
          <cell r="C1836" t="str">
            <v>EXPENSES</v>
          </cell>
          <cell r="D1836" t="str">
            <v>INCOME STATEMENT</v>
          </cell>
          <cell r="E1836" t="str">
            <v xml:space="preserve"> </v>
          </cell>
          <cell r="F1836" t="str">
            <v xml:space="preserve"> </v>
          </cell>
          <cell r="G1836" t="str">
            <v>EXPENDITURE</v>
          </cell>
          <cell r="H1836" t="str">
            <v>EMPLOYEE COST</v>
          </cell>
          <cell r="I1836" t="str">
            <v>CONTRIBUTION TO PF AND OTHER FUNDS</v>
          </cell>
        </row>
        <row r="1837">
          <cell r="A1837" t="str">
            <v>X202002</v>
          </cell>
          <cell r="B1837" t="str">
            <v>Employers Contribution Fpf</v>
          </cell>
          <cell r="C1837" t="str">
            <v>EXPENSES</v>
          </cell>
          <cell r="D1837" t="str">
            <v>INCOME STATEMENT</v>
          </cell>
          <cell r="E1837" t="str">
            <v xml:space="preserve"> </v>
          </cell>
          <cell r="F1837" t="str">
            <v xml:space="preserve"> </v>
          </cell>
          <cell r="G1837" t="str">
            <v>EXPENDITURE</v>
          </cell>
          <cell r="H1837" t="str">
            <v>EMPLOYEE COST</v>
          </cell>
          <cell r="I1837" t="str">
            <v>CONTRIBUTION TO PF AND OTHER FUNDS</v>
          </cell>
        </row>
        <row r="1838">
          <cell r="A1838" t="str">
            <v>X202003</v>
          </cell>
          <cell r="B1838" t="str">
            <v>Employers Contrbn Admn. Chg.</v>
          </cell>
          <cell r="C1838" t="str">
            <v>EXPENSES</v>
          </cell>
          <cell r="D1838" t="str">
            <v>INCOME STATEMENT</v>
          </cell>
          <cell r="E1838" t="str">
            <v xml:space="preserve"> </v>
          </cell>
          <cell r="F1838" t="str">
            <v xml:space="preserve"> </v>
          </cell>
          <cell r="G1838" t="str">
            <v>EXPENDITURE</v>
          </cell>
          <cell r="H1838" t="str">
            <v>EMPLOYEE COST</v>
          </cell>
          <cell r="I1838" t="str">
            <v>CONTRIBUTION TO PF AND OTHER FUNDS</v>
          </cell>
        </row>
        <row r="1839">
          <cell r="A1839" t="str">
            <v>X202004</v>
          </cell>
          <cell r="B1839" t="str">
            <v>Employers Contrbn Edli. Chg.</v>
          </cell>
          <cell r="C1839" t="str">
            <v>EXPENSES</v>
          </cell>
          <cell r="D1839" t="str">
            <v>INCOME STATEMENT</v>
          </cell>
          <cell r="E1839" t="str">
            <v xml:space="preserve"> </v>
          </cell>
          <cell r="F1839" t="str">
            <v xml:space="preserve"> </v>
          </cell>
          <cell r="G1839" t="str">
            <v>EXPENDITURE</v>
          </cell>
          <cell r="H1839" t="str">
            <v>EMPLOYEE COST</v>
          </cell>
          <cell r="I1839" t="str">
            <v>CONTRIBUTION TO PF AND OTHER FUNDS</v>
          </cell>
        </row>
        <row r="1840">
          <cell r="A1840" t="str">
            <v>X202005</v>
          </cell>
          <cell r="B1840" t="str">
            <v>Esi Paid</v>
          </cell>
          <cell r="C1840" t="str">
            <v>EXPENSES</v>
          </cell>
          <cell r="D1840" t="str">
            <v>INCOME STATEMENT</v>
          </cell>
          <cell r="E1840" t="str">
            <v xml:space="preserve"> </v>
          </cell>
          <cell r="F1840" t="str">
            <v xml:space="preserve"> </v>
          </cell>
          <cell r="G1840" t="str">
            <v>EXPENDITURE</v>
          </cell>
          <cell r="H1840" t="str">
            <v>EMPLOYEE COST</v>
          </cell>
          <cell r="I1840" t="str">
            <v>CONTRIBUTION TO PF AND OTHER FUNDS</v>
          </cell>
        </row>
        <row r="1841">
          <cell r="A1841" t="str">
            <v>X202006</v>
          </cell>
          <cell r="B1841" t="str">
            <v>Employers Contrbn Adm.Chg Edl</v>
          </cell>
          <cell r="C1841" t="str">
            <v>EXPENSES</v>
          </cell>
          <cell r="D1841" t="str">
            <v>INCOME STATEMENT</v>
          </cell>
          <cell r="E1841" t="str">
            <v xml:space="preserve"> </v>
          </cell>
          <cell r="F1841" t="str">
            <v xml:space="preserve"> </v>
          </cell>
          <cell r="G1841" t="str">
            <v>EXPENDITURE</v>
          </cell>
          <cell r="H1841" t="str">
            <v>EMPLOYEE COST</v>
          </cell>
          <cell r="I1841" t="str">
            <v>CONTRIBUTION TO PF AND OTHER FUNDS</v>
          </cell>
        </row>
        <row r="1842">
          <cell r="A1842" t="str">
            <v>X202007</v>
          </cell>
          <cell r="B1842" t="str">
            <v>Employer'S Contribution To ESI</v>
          </cell>
          <cell r="C1842" t="str">
            <v>EXPENSES</v>
          </cell>
          <cell r="D1842" t="str">
            <v>INCOME STATEMENT</v>
          </cell>
          <cell r="E1842" t="str">
            <v xml:space="preserve"> </v>
          </cell>
          <cell r="F1842" t="str">
            <v xml:space="preserve"> </v>
          </cell>
          <cell r="G1842" t="str">
            <v>EXPENDITURE</v>
          </cell>
          <cell r="H1842" t="str">
            <v>EMPLOYEE COST</v>
          </cell>
          <cell r="I1842" t="str">
            <v>CONTRIBUTION TO PF AND OTHER FUNDS</v>
          </cell>
        </row>
        <row r="1843">
          <cell r="A1843" t="str">
            <v>X202008</v>
          </cell>
          <cell r="B1843" t="str">
            <v>Employers PF- Directors</v>
          </cell>
          <cell r="C1843" t="str">
            <v>EXPENSES</v>
          </cell>
          <cell r="D1843" t="str">
            <v>INCOME STATEMENT</v>
          </cell>
          <cell r="E1843" t="str">
            <v xml:space="preserve"> </v>
          </cell>
          <cell r="F1843" t="str">
            <v xml:space="preserve"> </v>
          </cell>
          <cell r="G1843" t="str">
            <v>EXPENDITURE</v>
          </cell>
          <cell r="H1843" t="str">
            <v>EMPLOYEE COST</v>
          </cell>
          <cell r="I1843" t="str">
            <v>CONTRIBUTION TO PF AND OTHER FUNDS</v>
          </cell>
        </row>
        <row r="1844">
          <cell r="A1844" t="str">
            <v>X202009</v>
          </cell>
          <cell r="B1844" t="str">
            <v>Employer Pension-Directors</v>
          </cell>
          <cell r="C1844" t="str">
            <v>EXPENSES</v>
          </cell>
          <cell r="D1844" t="str">
            <v>INCOME STATEMENT</v>
          </cell>
          <cell r="E1844" t="str">
            <v xml:space="preserve"> </v>
          </cell>
          <cell r="F1844" t="str">
            <v xml:space="preserve"> </v>
          </cell>
          <cell r="G1844" t="str">
            <v>EXPENDITURE</v>
          </cell>
          <cell r="H1844" t="str">
            <v>EMPLOYEE COST</v>
          </cell>
          <cell r="I1844" t="str">
            <v>CONTRIBUTION TO PF AND OTHER FUNDS</v>
          </cell>
        </row>
        <row r="1845">
          <cell r="A1845" t="str">
            <v>X202010</v>
          </cell>
          <cell r="B1845" t="str">
            <v>Contribution to Superannuation</v>
          </cell>
          <cell r="C1845" t="str">
            <v>EXPENSES</v>
          </cell>
          <cell r="D1845" t="str">
            <v>INCOME STATEMENT</v>
          </cell>
          <cell r="E1845" t="str">
            <v xml:space="preserve"> </v>
          </cell>
          <cell r="F1845" t="str">
            <v xml:space="preserve"> </v>
          </cell>
          <cell r="G1845" t="str">
            <v>EXPENDITURE</v>
          </cell>
          <cell r="H1845" t="str">
            <v>EMPLOYEE COST</v>
          </cell>
          <cell r="I1845" t="str">
            <v>CONTRIBUTION TO PF AND OTHER FUNDS</v>
          </cell>
        </row>
        <row r="1846">
          <cell r="A1846" t="str">
            <v>X202011</v>
          </cell>
          <cell r="B1846" t="str">
            <v>Contribution to Superannuation- Director</v>
          </cell>
          <cell r="C1846" t="str">
            <v>EXPENSES</v>
          </cell>
          <cell r="D1846" t="str">
            <v>INCOME STATEMENT</v>
          </cell>
          <cell r="E1846" t="str">
            <v xml:space="preserve"> </v>
          </cell>
          <cell r="F1846" t="str">
            <v xml:space="preserve"> </v>
          </cell>
          <cell r="G1846" t="str">
            <v>EXPENDITURE</v>
          </cell>
          <cell r="H1846" t="str">
            <v>EMPLOYEE COST</v>
          </cell>
          <cell r="I1846" t="str">
            <v>CONTRIBUTION TO PF AND OTHER FUNDS</v>
          </cell>
        </row>
        <row r="1847">
          <cell r="A1847" t="str">
            <v>X202012</v>
          </cell>
          <cell r="B1847" t="str">
            <v>Employer's Contribution Pension Fund</v>
          </cell>
          <cell r="C1847" t="str">
            <v>EXPENSES</v>
          </cell>
          <cell r="D1847" t="str">
            <v>INCOME STATEMENT</v>
          </cell>
          <cell r="E1847" t="str">
            <v xml:space="preserve"> </v>
          </cell>
          <cell r="F1847" t="str">
            <v xml:space="preserve"> </v>
          </cell>
          <cell r="G1847" t="str">
            <v>EXPENDITURE</v>
          </cell>
          <cell r="H1847" t="str">
            <v>EMPLOYEE COST</v>
          </cell>
          <cell r="I1847" t="str">
            <v>CONTRIBUTION TO PF AND OTHER FUNDS</v>
          </cell>
        </row>
        <row r="1848">
          <cell r="A1848" t="str">
            <v>X202013</v>
          </cell>
          <cell r="B1848" t="str">
            <v>Employer's Contribution to PWF</v>
          </cell>
          <cell r="C1848" t="str">
            <v>EXPENSES</v>
          </cell>
          <cell r="D1848" t="str">
            <v>INCOME STATEMENT</v>
          </cell>
          <cell r="E1848" t="str">
            <v xml:space="preserve"> </v>
          </cell>
          <cell r="F1848" t="str">
            <v xml:space="preserve"> </v>
          </cell>
          <cell r="G1848" t="str">
            <v>EXPENDITURE</v>
          </cell>
          <cell r="H1848" t="str">
            <v>EMPLOYEE COST</v>
          </cell>
          <cell r="I1848" t="str">
            <v>CONTRIBUTION TO PF AND OTHER FUNDS</v>
          </cell>
        </row>
        <row r="1849">
          <cell r="A1849" t="str">
            <v>X203001</v>
          </cell>
          <cell r="B1849" t="str">
            <v>Gratuity Expenses</v>
          </cell>
          <cell r="C1849" t="str">
            <v>EXPENSES</v>
          </cell>
          <cell r="D1849" t="str">
            <v>INCOME STATEMENT</v>
          </cell>
          <cell r="E1849" t="str">
            <v xml:space="preserve"> </v>
          </cell>
          <cell r="F1849" t="str">
            <v xml:space="preserve"> </v>
          </cell>
          <cell r="G1849" t="str">
            <v>EXPENDITURE</v>
          </cell>
          <cell r="H1849" t="str">
            <v>EMPLOYEE COST</v>
          </cell>
          <cell r="I1849" t="str">
            <v>RETIREMENT BENEFITS</v>
          </cell>
        </row>
        <row r="1850">
          <cell r="A1850" t="str">
            <v>X203002</v>
          </cell>
          <cell r="B1850" t="str">
            <v>Leave Encashment</v>
          </cell>
          <cell r="C1850" t="str">
            <v>EXPENSES</v>
          </cell>
          <cell r="D1850" t="str">
            <v>INCOME STATEMENT</v>
          </cell>
          <cell r="E1850" t="str">
            <v xml:space="preserve"> </v>
          </cell>
          <cell r="F1850" t="str">
            <v xml:space="preserve"> </v>
          </cell>
          <cell r="G1850" t="str">
            <v>EXPENDITURE</v>
          </cell>
          <cell r="H1850" t="str">
            <v>EMPLOYEE COST</v>
          </cell>
          <cell r="I1850" t="str">
            <v>RETIREMENT BENEFITS</v>
          </cell>
        </row>
        <row r="1851">
          <cell r="A1851" t="str">
            <v>X204001</v>
          </cell>
          <cell r="B1851" t="str">
            <v>Staff Welfare</v>
          </cell>
          <cell r="C1851" t="str">
            <v>EXPENSES</v>
          </cell>
          <cell r="D1851" t="str">
            <v>INCOME STATEMENT</v>
          </cell>
          <cell r="E1851" t="str">
            <v xml:space="preserve"> </v>
          </cell>
          <cell r="F1851" t="str">
            <v xml:space="preserve"> </v>
          </cell>
          <cell r="G1851" t="str">
            <v>EXPENDITURE</v>
          </cell>
          <cell r="H1851" t="str">
            <v>EMPLOYEE COST</v>
          </cell>
          <cell r="I1851" t="str">
            <v>STAFF WELFARE</v>
          </cell>
        </row>
        <row r="1852">
          <cell r="A1852" t="str">
            <v>X204002</v>
          </cell>
          <cell r="B1852" t="str">
            <v>Staff Welfare- Office Pantry Expenses</v>
          </cell>
          <cell r="C1852" t="str">
            <v>EXPENSES</v>
          </cell>
          <cell r="D1852" t="str">
            <v>INCOME STATEMENT</v>
          </cell>
          <cell r="E1852" t="str">
            <v xml:space="preserve"> </v>
          </cell>
          <cell r="F1852" t="str">
            <v xml:space="preserve"> </v>
          </cell>
          <cell r="G1852" t="str">
            <v>EXPENDITURE</v>
          </cell>
          <cell r="H1852" t="str">
            <v>EMPLOYEE COST</v>
          </cell>
          <cell r="I1852" t="str">
            <v>STAFF WELFARE</v>
          </cell>
        </row>
        <row r="1853">
          <cell r="A1853" t="str">
            <v>X204003</v>
          </cell>
          <cell r="B1853" t="str">
            <v>Staff Welfare- Medical</v>
          </cell>
          <cell r="C1853" t="str">
            <v>EXPENSES</v>
          </cell>
          <cell r="D1853" t="str">
            <v>INCOME STATEMENT</v>
          </cell>
          <cell r="E1853" t="str">
            <v xml:space="preserve"> </v>
          </cell>
          <cell r="F1853" t="str">
            <v xml:space="preserve"> </v>
          </cell>
          <cell r="G1853" t="str">
            <v>EXPENDITURE</v>
          </cell>
          <cell r="H1853" t="str">
            <v>EMPLOYEE COST</v>
          </cell>
          <cell r="I1853" t="str">
            <v>STAFF WELFARE</v>
          </cell>
        </row>
        <row r="1854">
          <cell r="A1854" t="str">
            <v>X204004</v>
          </cell>
          <cell r="B1854" t="str">
            <v>Staff Welfare- Uniforms</v>
          </cell>
          <cell r="C1854" t="str">
            <v>EXPENSES</v>
          </cell>
          <cell r="D1854" t="str">
            <v>INCOME STATEMENT</v>
          </cell>
          <cell r="E1854" t="str">
            <v xml:space="preserve"> </v>
          </cell>
          <cell r="F1854" t="str">
            <v xml:space="preserve"> </v>
          </cell>
          <cell r="G1854" t="str">
            <v>EXPENDITURE</v>
          </cell>
          <cell r="H1854" t="str">
            <v>EMPLOYEE COST</v>
          </cell>
          <cell r="I1854" t="str">
            <v>STAFF WELFARE</v>
          </cell>
        </row>
        <row r="1855">
          <cell r="A1855" t="str">
            <v>X204005</v>
          </cell>
          <cell r="B1855" t="str">
            <v>Staff Welfare- LTA</v>
          </cell>
          <cell r="C1855" t="str">
            <v>EXPENSES</v>
          </cell>
          <cell r="D1855" t="str">
            <v>INCOME STATEMENT</v>
          </cell>
          <cell r="E1855" t="str">
            <v xml:space="preserve"> </v>
          </cell>
          <cell r="F1855" t="str">
            <v xml:space="preserve"> </v>
          </cell>
          <cell r="G1855" t="str">
            <v>EXPENDITURE</v>
          </cell>
          <cell r="H1855" t="str">
            <v>EMPLOYEE COST</v>
          </cell>
          <cell r="I1855" t="str">
            <v>STAFF WELFARE</v>
          </cell>
        </row>
        <row r="1856">
          <cell r="A1856" t="str">
            <v>X204006</v>
          </cell>
          <cell r="B1856" t="str">
            <v>Staff Welfare- Gifts</v>
          </cell>
          <cell r="C1856" t="str">
            <v>EXPENSES</v>
          </cell>
          <cell r="D1856" t="str">
            <v>INCOME STATEMENT</v>
          </cell>
          <cell r="E1856" t="str">
            <v xml:space="preserve"> </v>
          </cell>
          <cell r="F1856" t="str">
            <v xml:space="preserve"> </v>
          </cell>
          <cell r="G1856" t="str">
            <v>EXPENDITURE</v>
          </cell>
          <cell r="H1856" t="str">
            <v>EMPLOYEE COST</v>
          </cell>
          <cell r="I1856" t="str">
            <v>STAFF WELFARE</v>
          </cell>
        </row>
        <row r="1857">
          <cell r="A1857" t="str">
            <v>X204007</v>
          </cell>
          <cell r="B1857" t="str">
            <v>Staff Welfare- Others</v>
          </cell>
          <cell r="C1857" t="str">
            <v>EXPENSES</v>
          </cell>
          <cell r="D1857" t="str">
            <v>INCOME STATEMENT</v>
          </cell>
          <cell r="E1857" t="str">
            <v xml:space="preserve"> </v>
          </cell>
          <cell r="F1857" t="str">
            <v xml:space="preserve"> </v>
          </cell>
          <cell r="G1857" t="str">
            <v>EXPENDITURE</v>
          </cell>
          <cell r="H1857" t="str">
            <v>EMPLOYEE COST</v>
          </cell>
          <cell r="I1857" t="str">
            <v>STAFF WELFARE</v>
          </cell>
        </row>
        <row r="1858">
          <cell r="A1858" t="str">
            <v>X204008</v>
          </cell>
          <cell r="B1858" t="str">
            <v>Employer Cost To Punjab Lab Welfare Fund</v>
          </cell>
          <cell r="C1858" t="str">
            <v>EXPENSES</v>
          </cell>
          <cell r="D1858" t="str">
            <v>INCOME STATEMENT</v>
          </cell>
          <cell r="E1858" t="str">
            <v xml:space="preserve"> </v>
          </cell>
          <cell r="F1858" t="str">
            <v xml:space="preserve"> </v>
          </cell>
          <cell r="G1858" t="str">
            <v>EXPENDITURE</v>
          </cell>
          <cell r="H1858" t="str">
            <v>EMPLOYEE COST</v>
          </cell>
          <cell r="I1858" t="str">
            <v>STAFF WELFARE</v>
          </cell>
        </row>
        <row r="1859">
          <cell r="A1859" t="str">
            <v>X204009</v>
          </cell>
          <cell r="B1859" t="str">
            <v>Labour Welfare</v>
          </cell>
          <cell r="C1859" t="str">
            <v>EXPENSES</v>
          </cell>
          <cell r="D1859" t="str">
            <v>INCOME STATEMENT</v>
          </cell>
          <cell r="E1859" t="str">
            <v xml:space="preserve"> </v>
          </cell>
          <cell r="F1859" t="str">
            <v xml:space="preserve"> </v>
          </cell>
          <cell r="G1859" t="str">
            <v>EXPENDITURE</v>
          </cell>
          <cell r="H1859" t="str">
            <v>EMPLOYEE COST</v>
          </cell>
          <cell r="I1859" t="str">
            <v>STAFF WELFARE</v>
          </cell>
        </row>
        <row r="1860">
          <cell r="A1860" t="str">
            <v>X204010</v>
          </cell>
          <cell r="B1860" t="str">
            <v>Directors Medical Exp.</v>
          </cell>
          <cell r="C1860" t="str">
            <v>EXPENSES</v>
          </cell>
          <cell r="D1860" t="str">
            <v>INCOME STATEMENT</v>
          </cell>
          <cell r="E1860" t="str">
            <v xml:space="preserve"> </v>
          </cell>
          <cell r="F1860" t="str">
            <v xml:space="preserve"> </v>
          </cell>
          <cell r="G1860" t="str">
            <v>EXPENDITURE</v>
          </cell>
          <cell r="H1860" t="str">
            <v>EMPLOYEE COST</v>
          </cell>
          <cell r="I1860" t="str">
            <v>STAFF WELFARE</v>
          </cell>
        </row>
        <row r="1861">
          <cell r="A1861" t="str">
            <v>X204011</v>
          </cell>
          <cell r="B1861" t="str">
            <v>Directors Medical Exp.- K P Singh</v>
          </cell>
          <cell r="C1861" t="str">
            <v>EXPENSES</v>
          </cell>
          <cell r="D1861" t="str">
            <v>INCOME STATEMENT</v>
          </cell>
          <cell r="E1861" t="str">
            <v xml:space="preserve"> </v>
          </cell>
          <cell r="F1861" t="str">
            <v xml:space="preserve"> </v>
          </cell>
          <cell r="G1861" t="str">
            <v>EXPENDITURE</v>
          </cell>
          <cell r="H1861" t="str">
            <v>EMPLOYEE COST</v>
          </cell>
          <cell r="I1861" t="str">
            <v>STAFF WELFARE</v>
          </cell>
        </row>
        <row r="1862">
          <cell r="A1862" t="str">
            <v>X204012</v>
          </cell>
          <cell r="B1862" t="str">
            <v>Directors Medical Exp.- Rajiv Singh</v>
          </cell>
          <cell r="C1862" t="str">
            <v>EXPENSES</v>
          </cell>
          <cell r="D1862" t="str">
            <v>INCOME STATEMENT</v>
          </cell>
          <cell r="E1862" t="str">
            <v xml:space="preserve"> </v>
          </cell>
          <cell r="F1862" t="str">
            <v xml:space="preserve"> </v>
          </cell>
          <cell r="G1862" t="str">
            <v>EXPENDITURE</v>
          </cell>
          <cell r="H1862" t="str">
            <v>EMPLOYEE COST</v>
          </cell>
          <cell r="I1862" t="str">
            <v>STAFF WELFARE</v>
          </cell>
        </row>
        <row r="1863">
          <cell r="A1863" t="str">
            <v>X204013</v>
          </cell>
          <cell r="B1863" t="str">
            <v>Directors Medical Exp.- Pia Singh</v>
          </cell>
          <cell r="C1863" t="str">
            <v>EXPENSES</v>
          </cell>
          <cell r="D1863" t="str">
            <v>INCOME STATEMENT</v>
          </cell>
          <cell r="E1863" t="str">
            <v xml:space="preserve"> </v>
          </cell>
          <cell r="F1863" t="str">
            <v xml:space="preserve"> </v>
          </cell>
          <cell r="G1863" t="str">
            <v>EXPENDITURE</v>
          </cell>
          <cell r="H1863" t="str">
            <v>EMPLOYEE COST</v>
          </cell>
          <cell r="I1863" t="str">
            <v>STAFF WELFARE</v>
          </cell>
        </row>
        <row r="1864">
          <cell r="A1864" t="str">
            <v>X204014</v>
          </cell>
          <cell r="B1864" t="str">
            <v>Directors Medical Exp.- T C Goyal</v>
          </cell>
          <cell r="C1864" t="str">
            <v>EXPENSES</v>
          </cell>
          <cell r="D1864" t="str">
            <v>INCOME STATEMENT</v>
          </cell>
          <cell r="E1864" t="str">
            <v xml:space="preserve"> </v>
          </cell>
          <cell r="F1864" t="str">
            <v xml:space="preserve"> </v>
          </cell>
          <cell r="G1864" t="str">
            <v>EXPENDITURE</v>
          </cell>
          <cell r="H1864" t="str">
            <v>EMPLOYEE COST</v>
          </cell>
          <cell r="I1864" t="str">
            <v>STAFF WELFARE</v>
          </cell>
        </row>
        <row r="1865">
          <cell r="A1865" t="str">
            <v>X204015</v>
          </cell>
          <cell r="B1865" t="str">
            <v>L.T.A.- Directors</v>
          </cell>
          <cell r="C1865" t="str">
            <v>EXPENSES</v>
          </cell>
          <cell r="D1865" t="str">
            <v>INCOME STATEMENT</v>
          </cell>
          <cell r="E1865" t="str">
            <v xml:space="preserve"> </v>
          </cell>
          <cell r="F1865" t="str">
            <v xml:space="preserve"> </v>
          </cell>
          <cell r="G1865" t="str">
            <v>EXPENDITURE</v>
          </cell>
          <cell r="H1865" t="str">
            <v>EMPLOYEE COST</v>
          </cell>
          <cell r="I1865" t="str">
            <v>STAFF WELFARE</v>
          </cell>
        </row>
        <row r="1866">
          <cell r="A1866" t="str">
            <v>X204016</v>
          </cell>
          <cell r="B1866" t="str">
            <v>Perquisites To Staff</v>
          </cell>
          <cell r="C1866" t="str">
            <v>EXPENSES</v>
          </cell>
          <cell r="D1866" t="str">
            <v>INCOME STATEMENT</v>
          </cell>
          <cell r="E1866" t="str">
            <v xml:space="preserve"> </v>
          </cell>
          <cell r="F1866" t="str">
            <v xml:space="preserve"> </v>
          </cell>
          <cell r="G1866" t="str">
            <v>EXPENDITURE</v>
          </cell>
          <cell r="H1866" t="str">
            <v>EMPLOYEE COST</v>
          </cell>
          <cell r="I1866" t="str">
            <v>STAFF WELFARE</v>
          </cell>
        </row>
        <row r="1867">
          <cell r="A1867" t="str">
            <v>X204017</v>
          </cell>
          <cell r="B1867" t="str">
            <v>Perks To Directors</v>
          </cell>
          <cell r="C1867" t="str">
            <v>EXPENSES</v>
          </cell>
          <cell r="D1867" t="str">
            <v>INCOME STATEMENT</v>
          </cell>
          <cell r="E1867" t="str">
            <v xml:space="preserve"> </v>
          </cell>
          <cell r="F1867" t="str">
            <v xml:space="preserve"> </v>
          </cell>
          <cell r="G1867" t="str">
            <v>EXPENDITURE</v>
          </cell>
          <cell r="H1867" t="str">
            <v>EMPLOYEE COST</v>
          </cell>
          <cell r="I1867" t="str">
            <v>STAFF WELFARE</v>
          </cell>
        </row>
        <row r="1868">
          <cell r="A1868" t="str">
            <v>X204018</v>
          </cell>
          <cell r="B1868" t="str">
            <v>Club Membership (Staff)</v>
          </cell>
          <cell r="C1868" t="str">
            <v>EXPENSES</v>
          </cell>
          <cell r="D1868" t="str">
            <v>INCOME STATEMENT</v>
          </cell>
          <cell r="E1868" t="str">
            <v xml:space="preserve"> </v>
          </cell>
          <cell r="F1868" t="str">
            <v xml:space="preserve"> </v>
          </cell>
          <cell r="G1868" t="str">
            <v>EXPENDITURE</v>
          </cell>
          <cell r="H1868" t="str">
            <v>EMPLOYEE COST</v>
          </cell>
          <cell r="I1868" t="str">
            <v>STAFF WELFARE</v>
          </cell>
        </row>
        <row r="1869">
          <cell r="A1869" t="str">
            <v>X204019</v>
          </cell>
          <cell r="B1869" t="str">
            <v>Club Membership (Director)</v>
          </cell>
          <cell r="C1869" t="str">
            <v>EXPENSES</v>
          </cell>
          <cell r="D1869" t="str">
            <v>INCOME STATEMENT</v>
          </cell>
          <cell r="E1869" t="str">
            <v xml:space="preserve"> </v>
          </cell>
          <cell r="F1869" t="str">
            <v xml:space="preserve"> </v>
          </cell>
          <cell r="G1869" t="str">
            <v>EXPENDITURE</v>
          </cell>
          <cell r="H1869" t="str">
            <v>EMPLOYEE COST</v>
          </cell>
          <cell r="I1869" t="str">
            <v>STAFF WELFARE</v>
          </cell>
        </row>
        <row r="1870">
          <cell r="A1870" t="str">
            <v>X204020</v>
          </cell>
          <cell r="B1870" t="str">
            <v>Staff Welfare - FBT</v>
          </cell>
          <cell r="C1870" t="str">
            <v>EXPENSES</v>
          </cell>
          <cell r="D1870" t="str">
            <v>INCOME STATEMENT</v>
          </cell>
          <cell r="E1870" t="str">
            <v xml:space="preserve"> </v>
          </cell>
          <cell r="F1870" t="str">
            <v xml:space="preserve"> </v>
          </cell>
          <cell r="G1870" t="str">
            <v>EXPENDITURE</v>
          </cell>
          <cell r="H1870" t="str">
            <v>EMPLOYEE COST</v>
          </cell>
          <cell r="I1870" t="str">
            <v>STAFF WELFARE</v>
          </cell>
        </row>
        <row r="1871">
          <cell r="A1871" t="str">
            <v>X204021</v>
          </cell>
          <cell r="B1871" t="str">
            <v>MOBILE SUBSIDY</v>
          </cell>
          <cell r="C1871" t="str">
            <v>EXPENSES</v>
          </cell>
          <cell r="D1871" t="str">
            <v>INCOME STATEMENT</v>
          </cell>
          <cell r="E1871" t="str">
            <v xml:space="preserve"> </v>
          </cell>
          <cell r="F1871" t="str">
            <v xml:space="preserve"> </v>
          </cell>
          <cell r="G1871" t="str">
            <v>EXPENDITURE</v>
          </cell>
          <cell r="H1871" t="str">
            <v>EMPLOYEE COST</v>
          </cell>
          <cell r="I1871" t="str">
            <v>STAFF WELFARE</v>
          </cell>
        </row>
        <row r="1872">
          <cell r="A1872" t="str">
            <v>X204022</v>
          </cell>
          <cell r="B1872" t="str">
            <v>Staff Pickup-Drop Exp.</v>
          </cell>
          <cell r="C1872" t="str">
            <v>EXPENSES</v>
          </cell>
          <cell r="D1872" t="str">
            <v>INCOME STATEMENT</v>
          </cell>
          <cell r="E1872" t="str">
            <v xml:space="preserve"> </v>
          </cell>
          <cell r="F1872" t="str">
            <v xml:space="preserve"> </v>
          </cell>
          <cell r="G1872" t="str">
            <v>EXPENDITURE</v>
          </cell>
          <cell r="H1872" t="str">
            <v>EMPLOYEE COST</v>
          </cell>
          <cell r="I1872" t="str">
            <v>STAFF WELFARE</v>
          </cell>
        </row>
        <row r="1873">
          <cell r="A1873" t="str">
            <v>X204023</v>
          </cell>
          <cell r="B1873" t="str">
            <v>HRS - Staff</v>
          </cell>
          <cell r="C1873" t="str">
            <v>EXPENSES</v>
          </cell>
          <cell r="D1873" t="str">
            <v>INCOME STATEMENT</v>
          </cell>
          <cell r="E1873" t="str">
            <v xml:space="preserve"> </v>
          </cell>
          <cell r="F1873" t="str">
            <v xml:space="preserve"> </v>
          </cell>
          <cell r="G1873" t="str">
            <v>EXPENDITURE</v>
          </cell>
          <cell r="H1873" t="str">
            <v>EMPLOYEE COST</v>
          </cell>
          <cell r="I1873" t="str">
            <v>STAFF WELFARE</v>
          </cell>
        </row>
        <row r="1874">
          <cell r="A1874" t="str">
            <v>X204024</v>
          </cell>
          <cell r="B1874" t="str">
            <v>Discount on Concesion Sales</v>
          </cell>
          <cell r="C1874" t="str">
            <v>EXPENSES</v>
          </cell>
          <cell r="D1874" t="str">
            <v>INCOME STATEMENT</v>
          </cell>
          <cell r="E1874" t="str">
            <v xml:space="preserve"> </v>
          </cell>
          <cell r="F1874" t="str">
            <v xml:space="preserve"> </v>
          </cell>
          <cell r="G1874" t="str">
            <v>EXPENDITURE</v>
          </cell>
          <cell r="H1874" t="str">
            <v>EMPLOYEE COST</v>
          </cell>
          <cell r="I1874" t="str">
            <v>STAFF WELFARE</v>
          </cell>
        </row>
        <row r="1875">
          <cell r="A1875" t="str">
            <v>X204025</v>
          </cell>
          <cell r="B1875" t="str">
            <v>Discount on Tickets</v>
          </cell>
          <cell r="C1875" t="str">
            <v>EXPENSES</v>
          </cell>
          <cell r="D1875" t="str">
            <v>INCOME STATEMENT</v>
          </cell>
          <cell r="E1875" t="str">
            <v xml:space="preserve"> </v>
          </cell>
          <cell r="F1875" t="str">
            <v xml:space="preserve"> </v>
          </cell>
          <cell r="G1875" t="str">
            <v>EXPENDITURE</v>
          </cell>
          <cell r="H1875" t="str">
            <v>EMPLOYEE COST</v>
          </cell>
          <cell r="I1875" t="str">
            <v>STAFF WELFARE</v>
          </cell>
        </row>
        <row r="1876">
          <cell r="A1876" t="str">
            <v>X204026</v>
          </cell>
          <cell r="B1876" t="str">
            <v>LEAVE TRAVEL ALLOWANCE</v>
          </cell>
          <cell r="C1876" t="str">
            <v>EXPENSES</v>
          </cell>
          <cell r="D1876" t="str">
            <v>INCOME STATEMENT</v>
          </cell>
          <cell r="E1876" t="str">
            <v xml:space="preserve"> </v>
          </cell>
          <cell r="G1876" t="str">
            <v>EXPENDITURE</v>
          </cell>
          <cell r="H1876" t="str">
            <v>EMPLOYEE COST</v>
          </cell>
          <cell r="I1876" t="str">
            <v>STAFF WELFARE</v>
          </cell>
        </row>
        <row r="1877">
          <cell r="A1877" t="str">
            <v>X204027</v>
          </cell>
          <cell r="B1877" t="str">
            <v>PERSONAL AWARD</v>
          </cell>
          <cell r="C1877" t="str">
            <v>EXPENSES</v>
          </cell>
          <cell r="D1877" t="str">
            <v>INCOME STATEMENT</v>
          </cell>
          <cell r="G1877" t="str">
            <v>EXPENDITURE</v>
          </cell>
          <cell r="H1877" t="str">
            <v>EMPLOYEE COST</v>
          </cell>
          <cell r="I1877" t="str">
            <v>STAFF WELFARE</v>
          </cell>
        </row>
        <row r="1878">
          <cell r="A1878" t="str">
            <v>X204028</v>
          </cell>
          <cell r="B1878" t="str">
            <v>PERFORMANCE AWARD</v>
          </cell>
          <cell r="C1878" t="str">
            <v>EXPENSES</v>
          </cell>
          <cell r="D1878" t="str">
            <v>INCOME STATEMENT</v>
          </cell>
          <cell r="G1878" t="str">
            <v>EXPENDITURE</v>
          </cell>
          <cell r="H1878" t="str">
            <v>EMPLOYEE COST</v>
          </cell>
          <cell r="I1878" t="str">
            <v>STAFF WELFARE</v>
          </cell>
        </row>
        <row r="1879">
          <cell r="A1879" t="str">
            <v>X301001</v>
          </cell>
          <cell r="B1879" t="str">
            <v>Int on Fixed per loans (Banks)</v>
          </cell>
          <cell r="C1879" t="str">
            <v>EXPENSES</v>
          </cell>
          <cell r="D1879" t="str">
            <v>INCOME STATEMENT</v>
          </cell>
          <cell r="E1879" t="str">
            <v xml:space="preserve"> </v>
          </cell>
          <cell r="F1879" t="str">
            <v xml:space="preserve"> </v>
          </cell>
          <cell r="G1879" t="str">
            <v>EXPENDITURE</v>
          </cell>
          <cell r="H1879" t="str">
            <v>INTEREST AND FINANCE CHARGES</v>
          </cell>
          <cell r="I1879" t="str">
            <v>BANK INTEREST</v>
          </cell>
        </row>
        <row r="1880">
          <cell r="A1880" t="str">
            <v>X301002</v>
          </cell>
          <cell r="B1880" t="str">
            <v>Int on Fixed per loans- HSBC Loans</v>
          </cell>
          <cell r="C1880" t="str">
            <v>EXPENSES</v>
          </cell>
          <cell r="D1880" t="str">
            <v>INCOME STATEMENT</v>
          </cell>
          <cell r="E1880" t="str">
            <v xml:space="preserve"> </v>
          </cell>
          <cell r="F1880" t="str">
            <v xml:space="preserve"> </v>
          </cell>
          <cell r="G1880" t="str">
            <v>EXPENDITURE</v>
          </cell>
          <cell r="H1880" t="str">
            <v>INTEREST AND FINANCE CHARGES</v>
          </cell>
          <cell r="I1880" t="str">
            <v>BANK INTEREST</v>
          </cell>
        </row>
        <row r="1881">
          <cell r="A1881" t="str">
            <v>X301003</v>
          </cell>
          <cell r="B1881" t="str">
            <v>Int on Fixed per loans- ICICI Loans</v>
          </cell>
          <cell r="C1881" t="str">
            <v>EXPENSES</v>
          </cell>
          <cell r="D1881" t="str">
            <v>INCOME STATEMENT</v>
          </cell>
          <cell r="E1881" t="str">
            <v xml:space="preserve"> </v>
          </cell>
          <cell r="F1881" t="str">
            <v xml:space="preserve"> </v>
          </cell>
          <cell r="G1881" t="str">
            <v>EXPENDITURE</v>
          </cell>
          <cell r="H1881" t="str">
            <v>INTEREST AND FINANCE CHARGES</v>
          </cell>
          <cell r="I1881" t="str">
            <v>BANK INTEREST</v>
          </cell>
        </row>
        <row r="1882">
          <cell r="A1882" t="str">
            <v>X301004</v>
          </cell>
          <cell r="B1882" t="str">
            <v>Int on Fixed per loans- Citi Bank Receiv</v>
          </cell>
          <cell r="C1882" t="str">
            <v>EXPENSES</v>
          </cell>
          <cell r="D1882" t="str">
            <v>INCOME STATEMENT</v>
          </cell>
          <cell r="E1882" t="str">
            <v xml:space="preserve"> </v>
          </cell>
          <cell r="F1882" t="str">
            <v xml:space="preserve"> </v>
          </cell>
          <cell r="G1882" t="str">
            <v>EXPENDITURE</v>
          </cell>
          <cell r="H1882" t="str">
            <v>INTEREST AND FINANCE CHARGES</v>
          </cell>
          <cell r="I1882" t="str">
            <v>BANK INTEREST</v>
          </cell>
        </row>
        <row r="1883">
          <cell r="A1883" t="str">
            <v>X301005</v>
          </cell>
          <cell r="B1883" t="str">
            <v>Int on Fixed per loans- HDFC</v>
          </cell>
          <cell r="C1883" t="str">
            <v>EXPENSES</v>
          </cell>
          <cell r="D1883" t="str">
            <v>INCOME STATEMENT</v>
          </cell>
          <cell r="E1883" t="str">
            <v xml:space="preserve"> </v>
          </cell>
          <cell r="F1883" t="str">
            <v xml:space="preserve"> </v>
          </cell>
          <cell r="G1883" t="str">
            <v>EXPENDITURE</v>
          </cell>
          <cell r="H1883" t="str">
            <v>INTEREST AND FINANCE CHARGES</v>
          </cell>
          <cell r="I1883" t="str">
            <v>BANK INTEREST</v>
          </cell>
        </row>
        <row r="1884">
          <cell r="A1884" t="str">
            <v>X301006</v>
          </cell>
          <cell r="B1884" t="str">
            <v>Int on Fixed per loans- FCL</v>
          </cell>
          <cell r="C1884" t="str">
            <v>EXPENSES</v>
          </cell>
          <cell r="D1884" t="str">
            <v>INCOME STATEMENT</v>
          </cell>
          <cell r="E1884" t="str">
            <v xml:space="preserve"> </v>
          </cell>
          <cell r="F1884" t="str">
            <v xml:space="preserve"> </v>
          </cell>
          <cell r="G1884" t="str">
            <v>EXPENDITURE</v>
          </cell>
          <cell r="H1884" t="str">
            <v>INTEREST AND FINANCE CHARGES</v>
          </cell>
          <cell r="I1884" t="str">
            <v>BANK INTEREST</v>
          </cell>
        </row>
        <row r="1885">
          <cell r="A1885" t="str">
            <v>X301007</v>
          </cell>
          <cell r="B1885" t="str">
            <v>Int on Fixed per loans- ECB</v>
          </cell>
          <cell r="C1885" t="str">
            <v>EXPENSES</v>
          </cell>
          <cell r="D1885" t="str">
            <v>INCOME STATEMENT</v>
          </cell>
          <cell r="E1885" t="str">
            <v xml:space="preserve"> </v>
          </cell>
          <cell r="F1885" t="str">
            <v xml:space="preserve"> </v>
          </cell>
          <cell r="G1885" t="str">
            <v>EXPENDITURE</v>
          </cell>
          <cell r="H1885" t="str">
            <v>INTEREST AND FINANCE CHARGES</v>
          </cell>
          <cell r="I1885" t="str">
            <v>BANK INTEREST</v>
          </cell>
        </row>
        <row r="1886">
          <cell r="A1886" t="str">
            <v>X301008</v>
          </cell>
          <cell r="B1886" t="str">
            <v>Int on Fixed per loans- ABN AMRO</v>
          </cell>
          <cell r="C1886" t="str">
            <v>EXPENSES</v>
          </cell>
          <cell r="D1886" t="str">
            <v>INCOME STATEMENT</v>
          </cell>
          <cell r="E1886" t="str">
            <v xml:space="preserve"> </v>
          </cell>
          <cell r="F1886" t="str">
            <v xml:space="preserve"> </v>
          </cell>
          <cell r="G1886" t="str">
            <v>EXPENDITURE</v>
          </cell>
          <cell r="H1886" t="str">
            <v>INTEREST AND FINANCE CHARGES</v>
          </cell>
          <cell r="I1886" t="str">
            <v>BANK INTEREST</v>
          </cell>
        </row>
        <row r="1887">
          <cell r="A1887" t="str">
            <v>X301009</v>
          </cell>
          <cell r="B1887" t="str">
            <v>Int on Fixed per loans- HDFC Bank</v>
          </cell>
          <cell r="C1887" t="str">
            <v>EXPENSES</v>
          </cell>
          <cell r="D1887" t="str">
            <v>INCOME STATEMENT</v>
          </cell>
          <cell r="E1887" t="str">
            <v xml:space="preserve"> </v>
          </cell>
          <cell r="F1887" t="str">
            <v xml:space="preserve"> </v>
          </cell>
          <cell r="G1887" t="str">
            <v>EXPENDITURE</v>
          </cell>
          <cell r="H1887" t="str">
            <v>INTEREST AND FINANCE CHARGES</v>
          </cell>
          <cell r="I1887" t="str">
            <v>BANK INTEREST</v>
          </cell>
        </row>
        <row r="1888">
          <cell r="A1888" t="str">
            <v>X301010</v>
          </cell>
          <cell r="B1888" t="str">
            <v>Int on Fixed per loans- DBS Banks</v>
          </cell>
          <cell r="C1888" t="str">
            <v>EXPENSES</v>
          </cell>
          <cell r="D1888" t="str">
            <v>INCOME STATEMENT</v>
          </cell>
          <cell r="E1888" t="str">
            <v xml:space="preserve"> </v>
          </cell>
          <cell r="F1888" t="str">
            <v xml:space="preserve"> </v>
          </cell>
          <cell r="G1888" t="str">
            <v>EXPENDITURE</v>
          </cell>
          <cell r="H1888" t="str">
            <v>INTEREST AND FINANCE CHARGES</v>
          </cell>
          <cell r="I1888" t="str">
            <v>BANK INTEREST</v>
          </cell>
        </row>
        <row r="1889">
          <cell r="A1889" t="str">
            <v>X301011</v>
          </cell>
          <cell r="B1889" t="str">
            <v>Int on Fixed per loans- IDBI Bank</v>
          </cell>
          <cell r="C1889" t="str">
            <v>EXPENSES</v>
          </cell>
          <cell r="D1889" t="str">
            <v>INCOME STATEMENT</v>
          </cell>
          <cell r="E1889" t="str">
            <v xml:space="preserve"> </v>
          </cell>
          <cell r="F1889" t="str">
            <v xml:space="preserve"> </v>
          </cell>
          <cell r="G1889" t="str">
            <v>EXPENDITURE</v>
          </cell>
          <cell r="H1889" t="str">
            <v>INTEREST AND FINANCE CHARGES</v>
          </cell>
          <cell r="I1889" t="str">
            <v>BANK INTEREST</v>
          </cell>
        </row>
        <row r="1890">
          <cell r="A1890" t="str">
            <v>X301012</v>
          </cell>
          <cell r="B1890" t="str">
            <v>Int on Fixed per loans- UTI Bank</v>
          </cell>
          <cell r="C1890" t="str">
            <v>EXPENSES</v>
          </cell>
          <cell r="D1890" t="str">
            <v>INCOME STATEMENT</v>
          </cell>
          <cell r="E1890" t="str">
            <v xml:space="preserve"> </v>
          </cell>
          <cell r="F1890" t="str">
            <v xml:space="preserve"> </v>
          </cell>
          <cell r="G1890" t="str">
            <v>EXPENDITURE</v>
          </cell>
          <cell r="H1890" t="str">
            <v>INTEREST AND FINANCE CHARGES</v>
          </cell>
          <cell r="I1890" t="str">
            <v>BANK INTEREST</v>
          </cell>
        </row>
        <row r="1891">
          <cell r="A1891" t="str">
            <v>X301013</v>
          </cell>
          <cell r="B1891" t="str">
            <v>Int on Fixed per loans- Unitd Bnk of Ind</v>
          </cell>
          <cell r="C1891" t="str">
            <v>EXPENSES</v>
          </cell>
          <cell r="D1891" t="str">
            <v>INCOME STATEMENT</v>
          </cell>
          <cell r="E1891" t="str">
            <v xml:space="preserve"> </v>
          </cell>
          <cell r="F1891" t="str">
            <v xml:space="preserve"> </v>
          </cell>
          <cell r="G1891" t="str">
            <v>EXPENDITURE</v>
          </cell>
          <cell r="H1891" t="str">
            <v>INTEREST AND FINANCE CHARGES</v>
          </cell>
          <cell r="I1891" t="str">
            <v>BANK INTEREST</v>
          </cell>
        </row>
        <row r="1892">
          <cell r="A1892" t="str">
            <v>X301014</v>
          </cell>
          <cell r="B1892" t="str">
            <v>Int on Fixed per loans- BOB</v>
          </cell>
          <cell r="C1892" t="str">
            <v>EXPENSES</v>
          </cell>
          <cell r="D1892" t="str">
            <v>INCOME STATEMENT</v>
          </cell>
          <cell r="E1892" t="str">
            <v xml:space="preserve"> </v>
          </cell>
          <cell r="F1892" t="str">
            <v xml:space="preserve"> </v>
          </cell>
          <cell r="G1892" t="str">
            <v>EXPENDITURE</v>
          </cell>
          <cell r="H1892" t="str">
            <v>INTEREST AND FINANCE CHARGES</v>
          </cell>
          <cell r="I1892" t="str">
            <v>BANK INTEREST</v>
          </cell>
        </row>
        <row r="1893">
          <cell r="A1893" t="str">
            <v>X301015</v>
          </cell>
          <cell r="B1893" t="str">
            <v>Int on Fixed per loans- BOM</v>
          </cell>
          <cell r="C1893" t="str">
            <v>EXPENSES</v>
          </cell>
          <cell r="D1893" t="str">
            <v>INCOME STATEMENT</v>
          </cell>
          <cell r="E1893" t="str">
            <v xml:space="preserve"> </v>
          </cell>
          <cell r="F1893" t="str">
            <v xml:space="preserve"> </v>
          </cell>
          <cell r="G1893" t="str">
            <v>EXPENDITURE</v>
          </cell>
          <cell r="H1893" t="str">
            <v>INTEREST AND FINANCE CHARGES</v>
          </cell>
          <cell r="I1893" t="str">
            <v>BANK INTEREST</v>
          </cell>
        </row>
        <row r="1894">
          <cell r="A1894" t="str">
            <v>X301016</v>
          </cell>
          <cell r="B1894" t="str">
            <v>Int on Fixed per loans- Deutsche Bank</v>
          </cell>
          <cell r="C1894" t="str">
            <v>EXPENSES</v>
          </cell>
          <cell r="D1894" t="str">
            <v>INCOME STATEMENT</v>
          </cell>
          <cell r="E1894" t="str">
            <v xml:space="preserve"> </v>
          </cell>
          <cell r="F1894" t="str">
            <v xml:space="preserve"> </v>
          </cell>
          <cell r="G1894" t="str">
            <v>EXPENDITURE</v>
          </cell>
          <cell r="H1894" t="str">
            <v>INTEREST AND FINANCE CHARGES</v>
          </cell>
          <cell r="I1894" t="str">
            <v>BANK INTEREST</v>
          </cell>
        </row>
        <row r="1895">
          <cell r="A1895" t="str">
            <v>X301017</v>
          </cell>
          <cell r="B1895" t="str">
            <v>Int on Fixed per loans- UCO</v>
          </cell>
          <cell r="C1895" t="str">
            <v>EXPENSES</v>
          </cell>
          <cell r="D1895" t="str">
            <v>INCOME STATEMENT</v>
          </cell>
          <cell r="E1895" t="str">
            <v xml:space="preserve"> </v>
          </cell>
          <cell r="F1895" t="str">
            <v xml:space="preserve"> </v>
          </cell>
          <cell r="G1895" t="str">
            <v>EXPENDITURE</v>
          </cell>
          <cell r="H1895" t="str">
            <v>INTEREST AND FINANCE CHARGES</v>
          </cell>
          <cell r="I1895" t="str">
            <v>BANK INTEREST</v>
          </cell>
        </row>
        <row r="1896">
          <cell r="A1896" t="str">
            <v>X301018</v>
          </cell>
          <cell r="B1896" t="str">
            <v>Int on Fixed per loans- ILFS</v>
          </cell>
          <cell r="C1896" t="str">
            <v>EXPENSES</v>
          </cell>
          <cell r="D1896" t="str">
            <v>INCOME STATEMENT</v>
          </cell>
          <cell r="E1896" t="str">
            <v xml:space="preserve"> </v>
          </cell>
          <cell r="F1896" t="str">
            <v xml:space="preserve"> </v>
          </cell>
          <cell r="G1896" t="str">
            <v>EXPENDITURE</v>
          </cell>
          <cell r="H1896" t="str">
            <v>INTEREST AND FINANCE CHARGES</v>
          </cell>
          <cell r="I1896" t="str">
            <v>BANK INTEREST</v>
          </cell>
        </row>
        <row r="1897">
          <cell r="A1897" t="str">
            <v>X301019</v>
          </cell>
          <cell r="B1897" t="str">
            <v>Int on Fixed per loans- Corporatio Bank</v>
          </cell>
          <cell r="C1897" t="str">
            <v>EXPENSES</v>
          </cell>
          <cell r="D1897" t="str">
            <v>INCOME STATEMENT</v>
          </cell>
          <cell r="E1897" t="str">
            <v xml:space="preserve"> </v>
          </cell>
          <cell r="F1897" t="str">
            <v xml:space="preserve"> </v>
          </cell>
          <cell r="G1897" t="str">
            <v>EXPENDITURE</v>
          </cell>
          <cell r="H1897" t="str">
            <v>INTEREST AND FINANCE CHARGES</v>
          </cell>
          <cell r="I1897" t="str">
            <v>BANK INTEREST</v>
          </cell>
        </row>
        <row r="1898">
          <cell r="A1898" t="str">
            <v>X301020</v>
          </cell>
          <cell r="B1898" t="str">
            <v>Int on Fixed per loans- SCB</v>
          </cell>
          <cell r="C1898" t="str">
            <v>EXPENSES</v>
          </cell>
          <cell r="D1898" t="str">
            <v>INCOME STATEMENT</v>
          </cell>
          <cell r="E1898" t="str">
            <v xml:space="preserve"> </v>
          </cell>
          <cell r="F1898" t="str">
            <v xml:space="preserve"> </v>
          </cell>
          <cell r="G1898" t="str">
            <v>EXPENDITURE</v>
          </cell>
          <cell r="H1898" t="str">
            <v>INTEREST AND FINANCE CHARGES</v>
          </cell>
          <cell r="I1898" t="str">
            <v>BANK INTEREST</v>
          </cell>
        </row>
        <row r="1899">
          <cell r="A1899" t="str">
            <v>X301021</v>
          </cell>
          <cell r="B1899" t="str">
            <v>Int on Fixed per loans- Citi Bnk/Mgnolia</v>
          </cell>
          <cell r="C1899" t="str">
            <v>EXPENSES</v>
          </cell>
          <cell r="D1899" t="str">
            <v>INCOME STATEMENT</v>
          </cell>
          <cell r="E1899" t="str">
            <v xml:space="preserve"> </v>
          </cell>
          <cell r="F1899" t="str">
            <v xml:space="preserve"> </v>
          </cell>
          <cell r="G1899" t="str">
            <v>EXPENDITURE</v>
          </cell>
          <cell r="H1899" t="str">
            <v>INTEREST AND FINANCE CHARGES</v>
          </cell>
          <cell r="I1899" t="str">
            <v>BANK INTEREST</v>
          </cell>
        </row>
        <row r="1900">
          <cell r="A1900" t="str">
            <v>X301022</v>
          </cell>
          <cell r="B1900" t="str">
            <v>Int on Fixed per loans- Kotak</v>
          </cell>
          <cell r="C1900" t="str">
            <v>EXPENSES</v>
          </cell>
          <cell r="D1900" t="str">
            <v>INCOME STATEMENT</v>
          </cell>
          <cell r="E1900" t="str">
            <v xml:space="preserve"> </v>
          </cell>
          <cell r="F1900" t="str">
            <v xml:space="preserve"> </v>
          </cell>
          <cell r="G1900" t="str">
            <v>EXPENDITURE</v>
          </cell>
          <cell r="H1900" t="str">
            <v>INTEREST AND FINANCE CHARGES</v>
          </cell>
          <cell r="I1900" t="str">
            <v>BANK INTEREST</v>
          </cell>
        </row>
        <row r="1901">
          <cell r="A1901" t="str">
            <v>X301023</v>
          </cell>
          <cell r="B1901" t="str">
            <v>Int on Fixed per loans- S B O H</v>
          </cell>
          <cell r="C1901" t="str">
            <v>EXPENSES</v>
          </cell>
          <cell r="D1901" t="str">
            <v>INCOME STATEMENT</v>
          </cell>
          <cell r="E1901" t="str">
            <v xml:space="preserve"> </v>
          </cell>
          <cell r="F1901" t="str">
            <v xml:space="preserve"> </v>
          </cell>
          <cell r="G1901" t="str">
            <v>EXPENDITURE</v>
          </cell>
          <cell r="H1901" t="str">
            <v>INTEREST AND FINANCE CHARGES</v>
          </cell>
          <cell r="I1901" t="str">
            <v>BANK INTEREST</v>
          </cell>
        </row>
        <row r="1902">
          <cell r="A1902" t="str">
            <v>X301024</v>
          </cell>
          <cell r="B1902" t="str">
            <v>Int on Fixed per loans- GE Capital</v>
          </cell>
          <cell r="C1902" t="str">
            <v>EXPENSES</v>
          </cell>
          <cell r="D1902" t="str">
            <v>INCOME STATEMENT</v>
          </cell>
          <cell r="E1902" t="str">
            <v xml:space="preserve"> </v>
          </cell>
          <cell r="F1902" t="str">
            <v xml:space="preserve"> </v>
          </cell>
          <cell r="G1902" t="str">
            <v>EXPENDITURE</v>
          </cell>
          <cell r="H1902" t="str">
            <v>INTEREST AND FINANCE CHARGES</v>
          </cell>
          <cell r="I1902" t="str">
            <v>BANK INTEREST</v>
          </cell>
        </row>
        <row r="1903">
          <cell r="A1903" t="str">
            <v>X301025</v>
          </cell>
          <cell r="B1903" t="str">
            <v>Int on Fixed per loans- SBI</v>
          </cell>
          <cell r="C1903" t="str">
            <v>EXPENSES</v>
          </cell>
          <cell r="D1903" t="str">
            <v>INCOME STATEMENT</v>
          </cell>
          <cell r="E1903" t="str">
            <v xml:space="preserve"> </v>
          </cell>
          <cell r="F1903" t="str">
            <v xml:space="preserve"> </v>
          </cell>
          <cell r="G1903" t="str">
            <v>EXPENDITURE</v>
          </cell>
          <cell r="H1903" t="str">
            <v>INTEREST AND FINANCE CHARGES</v>
          </cell>
          <cell r="I1903" t="str">
            <v>BANK INTEREST</v>
          </cell>
        </row>
        <row r="1904">
          <cell r="A1904" t="str">
            <v>X301026</v>
          </cell>
          <cell r="B1904" t="str">
            <v>Int on Fixed per loans- DSP Merryl Cap</v>
          </cell>
          <cell r="C1904" t="str">
            <v>EXPENSES</v>
          </cell>
          <cell r="D1904" t="str">
            <v>INCOME STATEMENT</v>
          </cell>
          <cell r="E1904" t="str">
            <v xml:space="preserve"> </v>
          </cell>
          <cell r="F1904" t="str">
            <v xml:space="preserve"> </v>
          </cell>
          <cell r="G1904" t="str">
            <v>EXPENDITURE</v>
          </cell>
          <cell r="H1904" t="str">
            <v>INTEREST AND FINANCE CHARGES</v>
          </cell>
          <cell r="I1904" t="str">
            <v>BANK INTEREST</v>
          </cell>
        </row>
        <row r="1905">
          <cell r="A1905" t="str">
            <v>X301027</v>
          </cell>
          <cell r="B1905" t="str">
            <v>Int on Fixed per loans- S B O T</v>
          </cell>
          <cell r="C1905" t="str">
            <v>EXPENSES</v>
          </cell>
          <cell r="D1905" t="str">
            <v>INCOME STATEMENT</v>
          </cell>
          <cell r="E1905" t="str">
            <v xml:space="preserve"> </v>
          </cell>
          <cell r="F1905" t="str">
            <v xml:space="preserve"> </v>
          </cell>
          <cell r="G1905" t="str">
            <v>EXPENDITURE</v>
          </cell>
          <cell r="H1905" t="str">
            <v>INTEREST AND FINANCE CHARGES</v>
          </cell>
          <cell r="I1905" t="str">
            <v>BANK INTEREST</v>
          </cell>
        </row>
        <row r="1906">
          <cell r="A1906" t="str">
            <v>X301028</v>
          </cell>
          <cell r="B1906" t="str">
            <v>Int on Fixed per loans- YES BANK</v>
          </cell>
          <cell r="C1906" t="str">
            <v>EXPENSES</v>
          </cell>
          <cell r="D1906" t="str">
            <v>INCOME STATEMENT</v>
          </cell>
          <cell r="E1906" t="str">
            <v xml:space="preserve"> </v>
          </cell>
          <cell r="F1906" t="str">
            <v xml:space="preserve"> </v>
          </cell>
          <cell r="G1906" t="str">
            <v>EXPENDITURE</v>
          </cell>
          <cell r="H1906" t="str">
            <v>INTEREST AND FINANCE CHARGES</v>
          </cell>
          <cell r="I1906" t="str">
            <v>BANK INTEREST</v>
          </cell>
        </row>
        <row r="1907">
          <cell r="A1907" t="str">
            <v>X301101</v>
          </cell>
          <cell r="B1907" t="str">
            <v>Int on Fixed per loans (Debentures)</v>
          </cell>
          <cell r="C1907" t="str">
            <v>EXPENSES</v>
          </cell>
          <cell r="D1907" t="str">
            <v>INCOME STATEMENT</v>
          </cell>
          <cell r="E1907" t="str">
            <v xml:space="preserve"> </v>
          </cell>
          <cell r="F1907" t="str">
            <v xml:space="preserve"> </v>
          </cell>
          <cell r="G1907" t="str">
            <v>EXPENDITURE</v>
          </cell>
          <cell r="H1907" t="str">
            <v>INTEREST AND FINANCE CHARGES</v>
          </cell>
          <cell r="I1907" t="str">
            <v>FINANCE CHARGES</v>
          </cell>
        </row>
        <row r="1908">
          <cell r="A1908" t="str">
            <v>X301201</v>
          </cell>
          <cell r="B1908" t="str">
            <v>Int on Fixed per loans (Public Deposits)</v>
          </cell>
          <cell r="C1908" t="str">
            <v>EXPENSES</v>
          </cell>
          <cell r="D1908" t="str">
            <v>INCOME STATEMENT</v>
          </cell>
          <cell r="E1908" t="str">
            <v xml:space="preserve"> </v>
          </cell>
          <cell r="F1908" t="str">
            <v xml:space="preserve"> </v>
          </cell>
          <cell r="G1908" t="str">
            <v>EXPENDITURE</v>
          </cell>
          <cell r="H1908" t="str">
            <v>INTEREST AND FINANCE CHARGES</v>
          </cell>
          <cell r="I1908" t="str">
            <v>FINANCE CHARGES</v>
          </cell>
        </row>
        <row r="1909">
          <cell r="A1909" t="str">
            <v>X301301</v>
          </cell>
          <cell r="B1909" t="str">
            <v>Interest On Vehicle Loan</v>
          </cell>
          <cell r="C1909" t="str">
            <v>EXPENSES</v>
          </cell>
          <cell r="D1909" t="str">
            <v>INCOME STATEMENT</v>
          </cell>
          <cell r="E1909" t="str">
            <v xml:space="preserve"> </v>
          </cell>
          <cell r="F1909" t="str">
            <v xml:space="preserve"> </v>
          </cell>
          <cell r="G1909" t="str">
            <v>EXPENDITURE</v>
          </cell>
          <cell r="H1909" t="str">
            <v>INTEREST AND FINANCE CHARGES</v>
          </cell>
          <cell r="I1909" t="str">
            <v>BANK INTEREST</v>
          </cell>
        </row>
        <row r="1910">
          <cell r="A1910" t="str">
            <v>X301401</v>
          </cell>
          <cell r="B1910" t="str">
            <v>Interest on Overdraft Accounts</v>
          </cell>
          <cell r="C1910" t="str">
            <v>EXPENSES</v>
          </cell>
          <cell r="D1910" t="str">
            <v>INCOME STATEMENT</v>
          </cell>
          <cell r="E1910" t="str">
            <v xml:space="preserve"> </v>
          </cell>
          <cell r="F1910" t="str">
            <v xml:space="preserve"> </v>
          </cell>
          <cell r="G1910" t="str">
            <v>EXPENDITURE</v>
          </cell>
          <cell r="H1910" t="str">
            <v>INTEREST AND FINANCE CHARGES</v>
          </cell>
          <cell r="I1910" t="str">
            <v>BANK INTEREST</v>
          </cell>
        </row>
        <row r="1911">
          <cell r="A1911" t="str">
            <v>X301402</v>
          </cell>
          <cell r="B1911" t="str">
            <v>Int Paid Bnk Overdraft- ABN AMRO</v>
          </cell>
          <cell r="C1911" t="str">
            <v>EXPENSES</v>
          </cell>
          <cell r="D1911" t="str">
            <v>INCOME STATEMENT</v>
          </cell>
          <cell r="E1911" t="str">
            <v xml:space="preserve"> </v>
          </cell>
          <cell r="F1911" t="str">
            <v xml:space="preserve"> </v>
          </cell>
          <cell r="G1911" t="str">
            <v>EXPENDITURE</v>
          </cell>
          <cell r="H1911" t="str">
            <v>INTEREST AND FINANCE CHARGES</v>
          </cell>
          <cell r="I1911" t="str">
            <v>BANK INTEREST</v>
          </cell>
        </row>
        <row r="1912">
          <cell r="A1912" t="str">
            <v>X301403</v>
          </cell>
          <cell r="B1912" t="str">
            <v>Int Paid Bnk Overdraft- HDFC</v>
          </cell>
          <cell r="C1912" t="str">
            <v>EXPENSES</v>
          </cell>
          <cell r="D1912" t="str">
            <v>INCOME STATEMENT</v>
          </cell>
          <cell r="E1912" t="str">
            <v xml:space="preserve"> </v>
          </cell>
          <cell r="F1912" t="str">
            <v xml:space="preserve"> </v>
          </cell>
          <cell r="G1912" t="str">
            <v>EXPENDITURE</v>
          </cell>
          <cell r="H1912" t="str">
            <v>INTEREST AND FINANCE CHARGES</v>
          </cell>
          <cell r="I1912" t="str">
            <v>BANK INTEREST</v>
          </cell>
        </row>
        <row r="1913">
          <cell r="A1913" t="str">
            <v>X301404</v>
          </cell>
          <cell r="B1913" t="str">
            <v>Int Paid Bnk Overdraft- Citi Bank</v>
          </cell>
          <cell r="C1913" t="str">
            <v>EXPENSES</v>
          </cell>
          <cell r="D1913" t="str">
            <v>INCOME STATEMENT</v>
          </cell>
          <cell r="E1913" t="str">
            <v xml:space="preserve"> </v>
          </cell>
          <cell r="F1913" t="str">
            <v xml:space="preserve"> </v>
          </cell>
          <cell r="G1913" t="str">
            <v>EXPENDITURE</v>
          </cell>
          <cell r="H1913" t="str">
            <v>INTEREST AND FINANCE CHARGES</v>
          </cell>
          <cell r="I1913" t="str">
            <v>BANK INTEREST</v>
          </cell>
        </row>
        <row r="1914">
          <cell r="A1914" t="str">
            <v>X301405</v>
          </cell>
          <cell r="B1914" t="str">
            <v>Int Paid Bnk Overdraft- ICICI Bank</v>
          </cell>
          <cell r="C1914" t="str">
            <v>EXPENSES</v>
          </cell>
          <cell r="D1914" t="str">
            <v>INCOME STATEMENT</v>
          </cell>
          <cell r="E1914" t="str">
            <v xml:space="preserve"> </v>
          </cell>
          <cell r="F1914" t="str">
            <v xml:space="preserve"> </v>
          </cell>
          <cell r="G1914" t="str">
            <v>EXPENDITURE</v>
          </cell>
          <cell r="H1914" t="str">
            <v>INTEREST AND FINANCE CHARGES</v>
          </cell>
          <cell r="I1914" t="str">
            <v>BANK INTEREST</v>
          </cell>
        </row>
        <row r="1915">
          <cell r="A1915" t="str">
            <v>X301406</v>
          </cell>
          <cell r="B1915" t="str">
            <v>Int Paid Bnk Overdraft- Corporation Bank</v>
          </cell>
          <cell r="C1915" t="str">
            <v>EXPENSES</v>
          </cell>
          <cell r="D1915" t="str">
            <v>INCOME STATEMENT</v>
          </cell>
          <cell r="E1915" t="str">
            <v xml:space="preserve"> </v>
          </cell>
          <cell r="F1915" t="str">
            <v xml:space="preserve"> </v>
          </cell>
          <cell r="G1915" t="str">
            <v>EXPENDITURE</v>
          </cell>
          <cell r="H1915" t="str">
            <v>INTEREST AND FINANCE CHARGES</v>
          </cell>
          <cell r="I1915" t="str">
            <v>BANK INTEREST</v>
          </cell>
        </row>
        <row r="1916">
          <cell r="A1916" t="str">
            <v>X301407</v>
          </cell>
          <cell r="B1916" t="str">
            <v>Int Paid Bnk Overdraft- SCB</v>
          </cell>
          <cell r="C1916" t="str">
            <v>EXPENSES</v>
          </cell>
          <cell r="D1916" t="str">
            <v>INCOME STATEMENT</v>
          </cell>
          <cell r="E1916" t="str">
            <v xml:space="preserve"> </v>
          </cell>
          <cell r="F1916" t="str">
            <v xml:space="preserve"> </v>
          </cell>
          <cell r="G1916" t="str">
            <v>EXPENDITURE</v>
          </cell>
          <cell r="H1916" t="str">
            <v>INTEREST AND FINANCE CHARGES</v>
          </cell>
          <cell r="I1916" t="str">
            <v>BANK INTEREST</v>
          </cell>
        </row>
        <row r="1917">
          <cell r="A1917" t="str">
            <v>X301408</v>
          </cell>
          <cell r="B1917" t="str">
            <v>Int Paid Bnk Overdraft- SBI</v>
          </cell>
          <cell r="C1917" t="str">
            <v>EXPENSES</v>
          </cell>
          <cell r="D1917" t="str">
            <v>INCOME STATEMENT</v>
          </cell>
          <cell r="E1917" t="str">
            <v xml:space="preserve"> </v>
          </cell>
          <cell r="F1917" t="str">
            <v xml:space="preserve"> </v>
          </cell>
          <cell r="G1917" t="str">
            <v>EXPENDITURE</v>
          </cell>
          <cell r="H1917" t="str">
            <v>INTEREST AND FINANCE CHARGES</v>
          </cell>
          <cell r="I1917" t="str">
            <v>BANK INTEREST</v>
          </cell>
        </row>
        <row r="1918">
          <cell r="A1918" t="str">
            <v>X301409</v>
          </cell>
          <cell r="B1918" t="str">
            <v>Int Paid Bnk Overdraft- DBS</v>
          </cell>
          <cell r="C1918" t="str">
            <v>EXPENSES</v>
          </cell>
          <cell r="D1918" t="str">
            <v>INCOME STATEMENT</v>
          </cell>
          <cell r="E1918" t="str">
            <v xml:space="preserve"> </v>
          </cell>
          <cell r="F1918" t="str">
            <v xml:space="preserve"> </v>
          </cell>
          <cell r="G1918" t="str">
            <v>EXPENDITURE</v>
          </cell>
          <cell r="H1918" t="str">
            <v>INTEREST AND FINANCE CHARGES</v>
          </cell>
          <cell r="I1918" t="str">
            <v>BANK INTEREST</v>
          </cell>
        </row>
        <row r="1919">
          <cell r="A1919" t="str">
            <v>X301410</v>
          </cell>
          <cell r="B1919" t="str">
            <v>Int Paid Bnk Overdraft- HSBC</v>
          </cell>
          <cell r="C1919" t="str">
            <v>EXPENSES</v>
          </cell>
          <cell r="D1919" t="str">
            <v>INCOME STATEMENT</v>
          </cell>
          <cell r="E1919" t="str">
            <v xml:space="preserve"> </v>
          </cell>
          <cell r="F1919" t="str">
            <v xml:space="preserve"> </v>
          </cell>
          <cell r="G1919" t="str">
            <v>EXPENDITURE</v>
          </cell>
          <cell r="H1919" t="str">
            <v>INTEREST AND FINANCE CHARGES</v>
          </cell>
          <cell r="I1919" t="str">
            <v>BANK INTEREST</v>
          </cell>
        </row>
        <row r="1920">
          <cell r="A1920" t="str">
            <v>X301411</v>
          </cell>
          <cell r="B1920" t="str">
            <v>Int Paid Bnk Overdraft- Ing Vysya</v>
          </cell>
          <cell r="C1920" t="str">
            <v>EXPENSES</v>
          </cell>
          <cell r="D1920" t="str">
            <v>INCOME STATEMENT</v>
          </cell>
          <cell r="E1920" t="str">
            <v xml:space="preserve"> </v>
          </cell>
          <cell r="F1920" t="str">
            <v xml:space="preserve"> </v>
          </cell>
          <cell r="G1920" t="str">
            <v>EXPENDITURE</v>
          </cell>
          <cell r="H1920" t="str">
            <v>INTEREST AND FINANCE CHARGES</v>
          </cell>
          <cell r="I1920" t="str">
            <v>BANK INTEREST</v>
          </cell>
        </row>
        <row r="1921">
          <cell r="A1921" t="str">
            <v>X301412</v>
          </cell>
          <cell r="B1921" t="str">
            <v>Int Paid Bnk Overdraft- SBH</v>
          </cell>
          <cell r="C1921" t="str">
            <v>EXPENSES</v>
          </cell>
          <cell r="D1921" t="str">
            <v>INCOME STATEMENT</v>
          </cell>
          <cell r="E1921" t="str">
            <v xml:space="preserve"> </v>
          </cell>
          <cell r="F1921" t="str">
            <v xml:space="preserve"> </v>
          </cell>
          <cell r="G1921" t="str">
            <v>EXPENDITURE</v>
          </cell>
          <cell r="H1921" t="str">
            <v>INTEREST AND FINANCE CHARGES</v>
          </cell>
          <cell r="I1921" t="str">
            <v>BANK INTEREST</v>
          </cell>
        </row>
        <row r="1922">
          <cell r="A1922" t="str">
            <v>X301413</v>
          </cell>
          <cell r="B1922" t="str">
            <v>Int Paid Bnk Overdraft- Kotak</v>
          </cell>
          <cell r="C1922" t="str">
            <v>EXPENSES</v>
          </cell>
          <cell r="D1922" t="str">
            <v>INCOME STATEMENT</v>
          </cell>
          <cell r="E1922" t="str">
            <v xml:space="preserve"> </v>
          </cell>
          <cell r="F1922" t="str">
            <v xml:space="preserve"> </v>
          </cell>
          <cell r="G1922" t="str">
            <v>EXPENDITURE</v>
          </cell>
          <cell r="H1922" t="str">
            <v>INTEREST AND FINANCE CHARGES</v>
          </cell>
          <cell r="I1922" t="str">
            <v>BANK INTEREST</v>
          </cell>
        </row>
        <row r="1923">
          <cell r="A1923" t="str">
            <v>X301414</v>
          </cell>
          <cell r="B1923" t="str">
            <v>Int Paid Bnk Overdraft- SBOT</v>
          </cell>
          <cell r="C1923" t="str">
            <v>EXPENSES</v>
          </cell>
          <cell r="D1923" t="str">
            <v>INCOME STATEMENT</v>
          </cell>
          <cell r="E1923" t="str">
            <v xml:space="preserve"> </v>
          </cell>
          <cell r="F1923" t="str">
            <v xml:space="preserve"> </v>
          </cell>
          <cell r="G1923" t="str">
            <v>EXPENDITURE</v>
          </cell>
          <cell r="H1923" t="str">
            <v>INTEREST AND FINANCE CHARGES</v>
          </cell>
          <cell r="I1923" t="str">
            <v>BANK INTEREST</v>
          </cell>
        </row>
        <row r="1924">
          <cell r="A1924" t="str">
            <v>X301501</v>
          </cell>
          <cell r="B1924" t="str">
            <v>Int on loan (Gp Co.)</v>
          </cell>
          <cell r="C1924" t="str">
            <v>EXPENSES</v>
          </cell>
          <cell r="D1924" t="str">
            <v>INCOME STATEMENT</v>
          </cell>
          <cell r="E1924" t="str">
            <v xml:space="preserve"> </v>
          </cell>
          <cell r="F1924" t="str">
            <v xml:space="preserve"> </v>
          </cell>
          <cell r="G1924" t="str">
            <v>EXPENDITURE</v>
          </cell>
          <cell r="H1924" t="str">
            <v>INTEREST AND FINANCE CHARGES</v>
          </cell>
          <cell r="I1924" t="str">
            <v>BANK INTEREST</v>
          </cell>
        </row>
        <row r="1925">
          <cell r="A1925" t="str">
            <v>X301502</v>
          </cell>
          <cell r="B1925" t="str">
            <v>Int on Loan (JV)</v>
          </cell>
          <cell r="C1925" t="str">
            <v>EXPENSES</v>
          </cell>
          <cell r="D1925" t="str">
            <v>INCOME STATEMENT</v>
          </cell>
          <cell r="E1925" t="str">
            <v xml:space="preserve"> </v>
          </cell>
          <cell r="F1925" t="str">
            <v xml:space="preserve"> </v>
          </cell>
          <cell r="G1925" t="str">
            <v>EXPENDITURE</v>
          </cell>
          <cell r="H1925" t="str">
            <v>INTEREST AND FINANCE CHARGES</v>
          </cell>
          <cell r="I1925" t="str">
            <v>BANK INTEREST</v>
          </cell>
        </row>
        <row r="1926">
          <cell r="A1926" t="str">
            <v>X302001</v>
          </cell>
          <cell r="B1926" t="str">
            <v>Interest on Others</v>
          </cell>
          <cell r="C1926" t="str">
            <v>EXPENSES</v>
          </cell>
          <cell r="D1926" t="str">
            <v>INCOME STATEMENT</v>
          </cell>
          <cell r="E1926" t="str">
            <v xml:space="preserve"> </v>
          </cell>
          <cell r="F1926" t="str">
            <v xml:space="preserve"> </v>
          </cell>
          <cell r="G1926" t="str">
            <v>EXPENDITURE</v>
          </cell>
          <cell r="H1926" t="str">
            <v>INTEREST AND FINANCE CHARGES</v>
          </cell>
          <cell r="I1926" t="str">
            <v>OTHER FINANCE CHARGES</v>
          </cell>
        </row>
        <row r="1927">
          <cell r="A1927" t="str">
            <v>X302101</v>
          </cell>
          <cell r="B1927" t="str">
            <v>Interest on Others- Customers on Refund</v>
          </cell>
          <cell r="C1927" t="str">
            <v>EXPENSES</v>
          </cell>
          <cell r="D1927" t="str">
            <v>INCOME STATEMENT</v>
          </cell>
          <cell r="E1927" t="str">
            <v xml:space="preserve"> </v>
          </cell>
          <cell r="F1927" t="str">
            <v xml:space="preserve"> </v>
          </cell>
          <cell r="G1927" t="str">
            <v>EXPENDITURE</v>
          </cell>
          <cell r="H1927" t="str">
            <v>INTEREST AND FINANCE CHARGES</v>
          </cell>
          <cell r="I1927" t="str">
            <v>OTHER FINANCE CHARGES</v>
          </cell>
        </row>
        <row r="1928">
          <cell r="A1928" t="str">
            <v>X302201</v>
          </cell>
          <cell r="B1928" t="str">
            <v>Interest on Others- Misc.</v>
          </cell>
          <cell r="C1928" t="str">
            <v>EXPENSES</v>
          </cell>
          <cell r="D1928" t="str">
            <v>INCOME STATEMENT</v>
          </cell>
          <cell r="E1928" t="str">
            <v xml:space="preserve"> </v>
          </cell>
          <cell r="F1928" t="str">
            <v xml:space="preserve"> </v>
          </cell>
          <cell r="G1928" t="str">
            <v>EXPENDITURE</v>
          </cell>
          <cell r="H1928" t="str">
            <v>INTEREST AND FINANCE CHARGES</v>
          </cell>
          <cell r="I1928" t="str">
            <v>OTHER FINANCE CHARGES</v>
          </cell>
        </row>
        <row r="1929">
          <cell r="A1929" t="str">
            <v>X302301</v>
          </cell>
          <cell r="B1929" t="str">
            <v>Interest on Others- Income Tax</v>
          </cell>
          <cell r="C1929" t="str">
            <v>EXPENSES</v>
          </cell>
          <cell r="D1929" t="str">
            <v>INCOME STATEMENT</v>
          </cell>
          <cell r="E1929" t="str">
            <v xml:space="preserve"> </v>
          </cell>
          <cell r="F1929" t="str">
            <v xml:space="preserve"> </v>
          </cell>
          <cell r="G1929" t="str">
            <v>EXPENDITURE</v>
          </cell>
          <cell r="H1929" t="str">
            <v>INTEREST AND FINANCE CHARGES</v>
          </cell>
          <cell r="I1929" t="str">
            <v>OTHER FINANCE CHARGES</v>
          </cell>
        </row>
        <row r="1930">
          <cell r="A1930" t="str">
            <v>X302401</v>
          </cell>
          <cell r="B1930" t="str">
            <v>Interest On Deferred Creditors</v>
          </cell>
          <cell r="C1930" t="str">
            <v>EXPENSES</v>
          </cell>
          <cell r="D1930" t="str">
            <v>INCOME STATEMENT</v>
          </cell>
          <cell r="E1930" t="str">
            <v xml:space="preserve"> </v>
          </cell>
          <cell r="F1930" t="str">
            <v xml:space="preserve"> </v>
          </cell>
          <cell r="G1930" t="str">
            <v>EXPENDITURE</v>
          </cell>
          <cell r="H1930" t="str">
            <v>INTEREST AND FINANCE CHARGES</v>
          </cell>
          <cell r="I1930" t="str">
            <v>OTHER FINANCE CHARGES</v>
          </cell>
        </row>
        <row r="1931">
          <cell r="A1931" t="str">
            <v>X302501</v>
          </cell>
          <cell r="B1931" t="str">
            <v>Int on TDS, FBT, Service Tax</v>
          </cell>
          <cell r="C1931" t="str">
            <v>EXPENSES</v>
          </cell>
          <cell r="D1931" t="str">
            <v>INCOME STATEMENT</v>
          </cell>
          <cell r="E1931" t="str">
            <v xml:space="preserve"> </v>
          </cell>
          <cell r="F1931" t="str">
            <v xml:space="preserve"> </v>
          </cell>
          <cell r="G1931" t="str">
            <v>EXPENDITURE</v>
          </cell>
          <cell r="H1931" t="str">
            <v>INTEREST AND FINANCE CHARGES</v>
          </cell>
          <cell r="I1931" t="str">
            <v>OTHER FINANCE CHARGES</v>
          </cell>
        </row>
        <row r="1932">
          <cell r="A1932" t="str">
            <v>X303001</v>
          </cell>
          <cell r="B1932" t="str">
            <v>Bank Charges</v>
          </cell>
          <cell r="C1932" t="str">
            <v>EXPENSES</v>
          </cell>
          <cell r="D1932" t="str">
            <v>INCOME STATEMENT</v>
          </cell>
          <cell r="E1932" t="str">
            <v xml:space="preserve"> </v>
          </cell>
          <cell r="F1932" t="str">
            <v xml:space="preserve"> </v>
          </cell>
          <cell r="G1932" t="str">
            <v>EXPENDITURE</v>
          </cell>
          <cell r="H1932" t="str">
            <v>INTEREST AND FINANCE CHARGES</v>
          </cell>
          <cell r="I1932" t="str">
            <v>BANK CHARGES</v>
          </cell>
        </row>
        <row r="1933">
          <cell r="A1933" t="str">
            <v>X303002</v>
          </cell>
          <cell r="B1933" t="str">
            <v>Bank Charges- Finance Charges</v>
          </cell>
          <cell r="C1933" t="str">
            <v>EXPENSES</v>
          </cell>
          <cell r="D1933" t="str">
            <v>INCOME STATEMENT</v>
          </cell>
          <cell r="E1933" t="str">
            <v xml:space="preserve"> </v>
          </cell>
          <cell r="F1933" t="str">
            <v xml:space="preserve"> </v>
          </cell>
          <cell r="G1933" t="str">
            <v>EXPENDITURE</v>
          </cell>
          <cell r="H1933" t="str">
            <v>INTEREST AND FINANCE CHARGES</v>
          </cell>
          <cell r="I1933" t="str">
            <v>BANK CHARGES</v>
          </cell>
        </row>
        <row r="1934">
          <cell r="A1934" t="str">
            <v>X303003</v>
          </cell>
          <cell r="B1934" t="str">
            <v>Bank Charges- Escrow Fee</v>
          </cell>
          <cell r="C1934" t="str">
            <v>EXPENSES</v>
          </cell>
          <cell r="D1934" t="str">
            <v>INCOME STATEMENT</v>
          </cell>
          <cell r="E1934" t="str">
            <v xml:space="preserve"> </v>
          </cell>
          <cell r="F1934" t="str">
            <v xml:space="preserve"> </v>
          </cell>
          <cell r="G1934" t="str">
            <v>EXPENDITURE</v>
          </cell>
          <cell r="H1934" t="str">
            <v>INTEREST AND FINANCE CHARGES</v>
          </cell>
          <cell r="I1934" t="str">
            <v>BANK CHARGES</v>
          </cell>
        </row>
        <row r="1935">
          <cell r="A1935" t="str">
            <v>X303004</v>
          </cell>
          <cell r="B1935" t="str">
            <v>Bank Charges- BCTT Cash Withdrawal</v>
          </cell>
          <cell r="C1935" t="str">
            <v>EXPENSES</v>
          </cell>
          <cell r="D1935" t="str">
            <v>INCOME STATEMENT</v>
          </cell>
          <cell r="E1935" t="str">
            <v xml:space="preserve"> </v>
          </cell>
          <cell r="F1935" t="str">
            <v xml:space="preserve"> </v>
          </cell>
          <cell r="G1935" t="str">
            <v>EXPENDITURE</v>
          </cell>
          <cell r="H1935" t="str">
            <v>INTEREST AND FINANCE CHARGES</v>
          </cell>
          <cell r="I1935" t="str">
            <v>BANK CHARGES</v>
          </cell>
        </row>
        <row r="1936">
          <cell r="A1936" t="str">
            <v>X303005</v>
          </cell>
          <cell r="B1936" t="str">
            <v>Credit Card Charges</v>
          </cell>
          <cell r="C1936" t="str">
            <v>EXPENSES</v>
          </cell>
          <cell r="D1936" t="str">
            <v>INCOME STATEMENT</v>
          </cell>
          <cell r="E1936" t="str">
            <v xml:space="preserve"> </v>
          </cell>
          <cell r="F1936" t="str">
            <v xml:space="preserve"> </v>
          </cell>
          <cell r="G1936" t="str">
            <v>EXPENDITURE</v>
          </cell>
          <cell r="H1936" t="str">
            <v>INTEREST AND FINANCE CHARGES</v>
          </cell>
          <cell r="I1936" t="str">
            <v>BANK CHARGES</v>
          </cell>
        </row>
        <row r="1937">
          <cell r="A1937" t="str">
            <v>X303101</v>
          </cell>
          <cell r="B1937" t="str">
            <v>Commission On Bank Guarantee</v>
          </cell>
          <cell r="C1937" t="str">
            <v>EXPENSES</v>
          </cell>
          <cell r="D1937" t="str">
            <v>INCOME STATEMENT</v>
          </cell>
          <cell r="E1937" t="str">
            <v xml:space="preserve"> </v>
          </cell>
          <cell r="F1937" t="str">
            <v xml:space="preserve"> </v>
          </cell>
          <cell r="G1937" t="str">
            <v>EXPENDITURE</v>
          </cell>
          <cell r="H1937" t="str">
            <v>INTEREST AND FINANCE CHARGES</v>
          </cell>
          <cell r="I1937" t="str">
            <v>BANK CHARGES</v>
          </cell>
        </row>
        <row r="1938">
          <cell r="A1938" t="str">
            <v>X304001</v>
          </cell>
          <cell r="B1938" t="str">
            <v>Loss on Derivatives</v>
          </cell>
          <cell r="C1938" t="str">
            <v>EXPENSES</v>
          </cell>
          <cell r="D1938" t="str">
            <v>INCOME STATEMENT</v>
          </cell>
          <cell r="E1938" t="str">
            <v xml:space="preserve"> </v>
          </cell>
          <cell r="F1938" t="str">
            <v xml:space="preserve"> </v>
          </cell>
          <cell r="G1938" t="str">
            <v>EXPENDITURE</v>
          </cell>
          <cell r="H1938" t="str">
            <v>INTEREST AND FINANCE CHARGES</v>
          </cell>
          <cell r="I1938" t="str">
            <v>FINANCE CHARGES</v>
          </cell>
        </row>
        <row r="1939">
          <cell r="A1939" t="str">
            <v>X501001</v>
          </cell>
          <cell r="B1939" t="str">
            <v>Rent (Offices)</v>
          </cell>
          <cell r="C1939" t="str">
            <v>EXPENSES</v>
          </cell>
          <cell r="D1939" t="str">
            <v>INCOME STATEMENT</v>
          </cell>
          <cell r="E1939" t="str">
            <v xml:space="preserve"> </v>
          </cell>
          <cell r="F1939" t="str">
            <v xml:space="preserve"> </v>
          </cell>
          <cell r="G1939" t="str">
            <v>EXPENDITURE</v>
          </cell>
          <cell r="H1939" t="str">
            <v>GENERAL AND ADMINISTRATION EXPENSES</v>
          </cell>
          <cell r="I1939" t="str">
            <v>RENT</v>
          </cell>
        </row>
        <row r="1940">
          <cell r="A1940" t="str">
            <v>X501002</v>
          </cell>
          <cell r="B1940" t="str">
            <v>Rent (Employee Residence)</v>
          </cell>
          <cell r="C1940" t="str">
            <v>EXPENSES</v>
          </cell>
          <cell r="D1940" t="str">
            <v>INCOME STATEMENT</v>
          </cell>
          <cell r="E1940" t="str">
            <v xml:space="preserve"> </v>
          </cell>
          <cell r="F1940" t="str">
            <v xml:space="preserve"> </v>
          </cell>
          <cell r="G1940" t="str">
            <v>EXPENDITURE</v>
          </cell>
          <cell r="H1940" t="str">
            <v>GENERAL AND ADMINISTRATION EXPENSES</v>
          </cell>
          <cell r="I1940" t="str">
            <v>RENT</v>
          </cell>
        </row>
        <row r="1941">
          <cell r="A1941" t="str">
            <v>X501003</v>
          </cell>
          <cell r="B1941" t="str">
            <v>Lease Rent- Directors</v>
          </cell>
          <cell r="C1941" t="str">
            <v>EXPENSES</v>
          </cell>
          <cell r="D1941" t="str">
            <v>INCOME STATEMENT</v>
          </cell>
          <cell r="E1941" t="str">
            <v xml:space="preserve"> </v>
          </cell>
          <cell r="F1941" t="str">
            <v xml:space="preserve"> </v>
          </cell>
          <cell r="G1941" t="str">
            <v>EXPENDITURE</v>
          </cell>
          <cell r="H1941" t="str">
            <v>GENERAL AND ADMINISTRATION EXPENSES</v>
          </cell>
          <cell r="I1941" t="str">
            <v>RENT</v>
          </cell>
        </row>
        <row r="1942">
          <cell r="A1942" t="str">
            <v>X501004</v>
          </cell>
          <cell r="B1942" t="str">
            <v>Rent Recovery from employees</v>
          </cell>
          <cell r="C1942" t="str">
            <v>EXPENSES</v>
          </cell>
          <cell r="D1942" t="str">
            <v>INCOME STATEMENT</v>
          </cell>
          <cell r="E1942" t="str">
            <v xml:space="preserve"> </v>
          </cell>
          <cell r="F1942" t="str">
            <v xml:space="preserve"> </v>
          </cell>
          <cell r="G1942" t="str">
            <v>EXPENDITURE</v>
          </cell>
          <cell r="H1942" t="str">
            <v>GENERAL AND ADMINISTRATION EXPENSES</v>
          </cell>
          <cell r="I1942" t="str">
            <v>RENT</v>
          </cell>
        </row>
        <row r="1943">
          <cell r="A1943" t="str">
            <v>X501005</v>
          </cell>
          <cell r="B1943" t="str">
            <v>Lease Rental Charges</v>
          </cell>
          <cell r="C1943" t="str">
            <v>EXPENSES</v>
          </cell>
          <cell r="D1943" t="str">
            <v>INCOME STATEMENT</v>
          </cell>
          <cell r="E1943" t="str">
            <v xml:space="preserve"> </v>
          </cell>
          <cell r="F1943" t="str">
            <v xml:space="preserve"> </v>
          </cell>
          <cell r="G1943" t="str">
            <v>EXPENDITURE</v>
          </cell>
          <cell r="H1943" t="str">
            <v>GENERAL AND ADMINISTRATION EXPENSES</v>
          </cell>
          <cell r="I1943" t="str">
            <v>RENT</v>
          </cell>
        </row>
        <row r="1944">
          <cell r="A1944" t="str">
            <v>X501101</v>
          </cell>
          <cell r="B1944" t="str">
            <v>Rates and taxes</v>
          </cell>
          <cell r="C1944" t="str">
            <v>EXPENSES</v>
          </cell>
          <cell r="D1944" t="str">
            <v>INCOME STATEMENT</v>
          </cell>
          <cell r="E1944" t="str">
            <v xml:space="preserve"> </v>
          </cell>
          <cell r="F1944" t="str">
            <v xml:space="preserve"> </v>
          </cell>
          <cell r="G1944" t="str">
            <v>EXPENDITURE</v>
          </cell>
          <cell r="H1944" t="str">
            <v>GENERAL AND ADMINISTRATION EXPENSES</v>
          </cell>
          <cell r="I1944" t="str">
            <v>RATES AND TAXES</v>
          </cell>
        </row>
        <row r="1945">
          <cell r="A1945" t="str">
            <v>X501102</v>
          </cell>
          <cell r="B1945" t="str">
            <v>Fees &amp; Taxes</v>
          </cell>
          <cell r="C1945" t="str">
            <v>EXPENSES</v>
          </cell>
          <cell r="D1945" t="str">
            <v>INCOME STATEMENT</v>
          </cell>
          <cell r="E1945" t="str">
            <v xml:space="preserve"> </v>
          </cell>
          <cell r="F1945" t="str">
            <v xml:space="preserve"> </v>
          </cell>
          <cell r="G1945" t="str">
            <v>EXPENDITURE</v>
          </cell>
          <cell r="H1945" t="str">
            <v>GENERAL AND ADMINISTRATION EXPENSES</v>
          </cell>
          <cell r="I1945" t="str">
            <v>RATES AND TAXES</v>
          </cell>
        </row>
        <row r="1946">
          <cell r="A1946" t="str">
            <v>X501103</v>
          </cell>
          <cell r="B1946" t="str">
            <v>House Tax- Dlf Centre (Narindra Pla</v>
          </cell>
          <cell r="C1946" t="str">
            <v>EXPENSES</v>
          </cell>
          <cell r="D1946" t="str">
            <v>INCOME STATEMENT</v>
          </cell>
          <cell r="E1946" t="str">
            <v xml:space="preserve"> </v>
          </cell>
          <cell r="F1946" t="str">
            <v xml:space="preserve"> </v>
          </cell>
          <cell r="G1946" t="str">
            <v>EXPENDITURE</v>
          </cell>
          <cell r="H1946" t="str">
            <v>GENERAL AND ADMINISTRATION EXPENSES</v>
          </cell>
          <cell r="I1946" t="str">
            <v>RATES AND TAXES</v>
          </cell>
        </row>
        <row r="1947">
          <cell r="A1947" t="str">
            <v>X501104</v>
          </cell>
          <cell r="B1947" t="str">
            <v>House Tax- F Block,Connaught Place</v>
          </cell>
          <cell r="C1947" t="str">
            <v>EXPENSES</v>
          </cell>
          <cell r="D1947" t="str">
            <v>INCOME STATEMENT</v>
          </cell>
          <cell r="E1947" t="str">
            <v xml:space="preserve"> </v>
          </cell>
          <cell r="F1947" t="str">
            <v xml:space="preserve"> </v>
          </cell>
          <cell r="G1947" t="str">
            <v>EXPENDITURE</v>
          </cell>
          <cell r="H1947" t="str">
            <v>GENERAL AND ADMINISTRATION EXPENSES</v>
          </cell>
          <cell r="I1947" t="str">
            <v>RATES AND TAXES</v>
          </cell>
        </row>
        <row r="1948">
          <cell r="A1948" t="str">
            <v>X501105</v>
          </cell>
          <cell r="B1948" t="str">
            <v>House Tax- F.F.D. Faridabad</v>
          </cell>
          <cell r="C1948" t="str">
            <v>EXPENSES</v>
          </cell>
          <cell r="D1948" t="str">
            <v>INCOME STATEMENT</v>
          </cell>
          <cell r="E1948" t="str">
            <v xml:space="preserve"> </v>
          </cell>
          <cell r="F1948" t="str">
            <v xml:space="preserve"> </v>
          </cell>
          <cell r="G1948" t="str">
            <v>EXPENDITURE</v>
          </cell>
          <cell r="H1948" t="str">
            <v>GENERAL AND ADMINISTRATION EXPENSES</v>
          </cell>
          <cell r="I1948" t="str">
            <v>RATES AND TAXES</v>
          </cell>
        </row>
        <row r="1949">
          <cell r="A1949" t="str">
            <v>X501106</v>
          </cell>
          <cell r="B1949" t="str">
            <v>House Tax- Others</v>
          </cell>
          <cell r="C1949" t="str">
            <v>EXPENSES</v>
          </cell>
          <cell r="D1949" t="str">
            <v>INCOME STATEMENT</v>
          </cell>
          <cell r="E1949" t="str">
            <v xml:space="preserve"> </v>
          </cell>
          <cell r="F1949" t="str">
            <v xml:space="preserve"> </v>
          </cell>
          <cell r="G1949" t="str">
            <v>EXPENDITURE</v>
          </cell>
          <cell r="H1949" t="str">
            <v>GENERAL AND ADMINISTRATION EXPENSES</v>
          </cell>
          <cell r="I1949" t="str">
            <v>RATES AND TAXES</v>
          </cell>
        </row>
        <row r="1950">
          <cell r="A1950" t="str">
            <v>X501107</v>
          </cell>
          <cell r="B1950" t="str">
            <v>Ground Rent</v>
          </cell>
          <cell r="C1950" t="str">
            <v>EXPENSES</v>
          </cell>
          <cell r="D1950" t="str">
            <v>INCOME STATEMENT</v>
          </cell>
          <cell r="E1950" t="str">
            <v xml:space="preserve"> </v>
          </cell>
          <cell r="F1950" t="str">
            <v xml:space="preserve"> </v>
          </cell>
          <cell r="G1950" t="str">
            <v>EXPENDITURE</v>
          </cell>
          <cell r="H1950" t="str">
            <v>GENERAL AND ADMINISTRATION EXPENSES</v>
          </cell>
          <cell r="I1950" t="str">
            <v>RATES AND TAXES</v>
          </cell>
        </row>
        <row r="1951">
          <cell r="A1951" t="str">
            <v>X501108</v>
          </cell>
          <cell r="B1951" t="str">
            <v>Ground Rent- DLF Centre (Narindra Pla</v>
          </cell>
          <cell r="C1951" t="str">
            <v>EXPENSES</v>
          </cell>
          <cell r="D1951" t="str">
            <v>INCOME STATEMENT</v>
          </cell>
          <cell r="E1951" t="str">
            <v xml:space="preserve"> </v>
          </cell>
          <cell r="F1951" t="str">
            <v xml:space="preserve"> </v>
          </cell>
          <cell r="G1951" t="str">
            <v>EXPENDITURE</v>
          </cell>
          <cell r="H1951" t="str">
            <v>GENERAL AND ADMINISTRATION EXPENSES</v>
          </cell>
          <cell r="I1951" t="str">
            <v>RATES AND TAXES</v>
          </cell>
        </row>
        <row r="1952">
          <cell r="A1952" t="str">
            <v>X501109</v>
          </cell>
          <cell r="B1952" t="str">
            <v>Ground Rent- Jhandewalan</v>
          </cell>
          <cell r="C1952" t="str">
            <v>EXPENSES</v>
          </cell>
          <cell r="D1952" t="str">
            <v>INCOME STATEMENT</v>
          </cell>
          <cell r="E1952" t="str">
            <v xml:space="preserve"> </v>
          </cell>
          <cell r="F1952" t="str">
            <v xml:space="preserve"> </v>
          </cell>
          <cell r="G1952" t="str">
            <v>EXPENDITURE</v>
          </cell>
          <cell r="H1952" t="str">
            <v>GENERAL AND ADMINISTRATION EXPENSES</v>
          </cell>
          <cell r="I1952" t="str">
            <v>RATES AND TAXES</v>
          </cell>
        </row>
        <row r="1953">
          <cell r="A1953" t="str">
            <v>X501110</v>
          </cell>
          <cell r="B1953" t="str">
            <v>Ground Rent- Others</v>
          </cell>
          <cell r="C1953" t="str">
            <v>EXPENSES</v>
          </cell>
          <cell r="D1953" t="str">
            <v>INCOME STATEMENT</v>
          </cell>
          <cell r="E1953" t="str">
            <v xml:space="preserve"> </v>
          </cell>
          <cell r="F1953" t="str">
            <v xml:space="preserve"> </v>
          </cell>
          <cell r="G1953" t="str">
            <v>EXPENDITURE</v>
          </cell>
          <cell r="H1953" t="str">
            <v>GENERAL AND ADMINISTRATION EXPENSES</v>
          </cell>
          <cell r="I1953" t="str">
            <v>RATES AND TAXES</v>
          </cell>
        </row>
        <row r="1954">
          <cell r="A1954" t="str">
            <v>X501111</v>
          </cell>
          <cell r="B1954" t="str">
            <v>Haryana Local Area Dev.Tax-Expeses A/C</v>
          </cell>
          <cell r="C1954" t="str">
            <v>EXPENSES</v>
          </cell>
          <cell r="D1954" t="str">
            <v>INCOME STATEMENT</v>
          </cell>
          <cell r="E1954" t="str">
            <v xml:space="preserve"> </v>
          </cell>
          <cell r="F1954" t="str">
            <v xml:space="preserve"> </v>
          </cell>
          <cell r="G1954" t="str">
            <v>EXPENDITURE</v>
          </cell>
          <cell r="H1954" t="str">
            <v>GENERAL AND ADMINISTRATION EXPENSES</v>
          </cell>
          <cell r="I1954" t="str">
            <v>RATES AND TAXES</v>
          </cell>
        </row>
        <row r="1955">
          <cell r="A1955" t="str">
            <v>X501112</v>
          </cell>
          <cell r="B1955" t="str">
            <v>Building Plan Sanction Fee</v>
          </cell>
          <cell r="C1955" t="str">
            <v>EXPENSES</v>
          </cell>
          <cell r="D1955" t="str">
            <v>INCOME STATEMENT</v>
          </cell>
          <cell r="E1955" t="str">
            <v xml:space="preserve"> </v>
          </cell>
          <cell r="F1955" t="str">
            <v xml:space="preserve"> </v>
          </cell>
          <cell r="G1955" t="str">
            <v>EXPENDITURE</v>
          </cell>
          <cell r="H1955" t="str">
            <v>GENERAL AND ADMINISTRATION EXPENSES</v>
          </cell>
          <cell r="I1955" t="str">
            <v>RATES AND TAXES</v>
          </cell>
        </row>
        <row r="1956">
          <cell r="A1956" t="str">
            <v>X501113</v>
          </cell>
          <cell r="B1956" t="str">
            <v>Filing Fees</v>
          </cell>
          <cell r="C1956" t="str">
            <v>EXPENSES</v>
          </cell>
          <cell r="D1956" t="str">
            <v>INCOME STATEMENT</v>
          </cell>
          <cell r="E1956" t="str">
            <v xml:space="preserve"> </v>
          </cell>
          <cell r="F1956" t="str">
            <v xml:space="preserve"> </v>
          </cell>
          <cell r="G1956" t="str">
            <v>EXPENDITURE</v>
          </cell>
          <cell r="H1956" t="str">
            <v>GENERAL AND ADMINISTRATION EXPENSES</v>
          </cell>
          <cell r="I1956" t="str">
            <v>RATES AND TAXES</v>
          </cell>
        </row>
        <row r="1957">
          <cell r="A1957" t="str">
            <v>X501114</v>
          </cell>
          <cell r="B1957" t="str">
            <v>Provision for wealth tax</v>
          </cell>
          <cell r="C1957" t="str">
            <v>EXPENSES</v>
          </cell>
          <cell r="D1957" t="str">
            <v>INCOME STATEMENT</v>
          </cell>
          <cell r="E1957" t="str">
            <v xml:space="preserve"> </v>
          </cell>
          <cell r="F1957" t="str">
            <v xml:space="preserve"> </v>
          </cell>
          <cell r="G1957" t="str">
            <v>EXPENDITURE</v>
          </cell>
          <cell r="H1957" t="str">
            <v>GENERAL AND ADMINISTRATION EXPENSES</v>
          </cell>
          <cell r="I1957" t="str">
            <v>RATES AND TAXES</v>
          </cell>
        </row>
        <row r="1958">
          <cell r="A1958" t="str">
            <v>X501201</v>
          </cell>
          <cell r="B1958" t="str">
            <v>Electricity</v>
          </cell>
          <cell r="C1958" t="str">
            <v>EXPENSES</v>
          </cell>
          <cell r="D1958" t="str">
            <v>INCOME STATEMENT</v>
          </cell>
          <cell r="E1958" t="str">
            <v xml:space="preserve"> </v>
          </cell>
          <cell r="F1958" t="str">
            <v xml:space="preserve"> </v>
          </cell>
          <cell r="G1958" t="str">
            <v>EXPENDITURE</v>
          </cell>
          <cell r="H1958" t="str">
            <v>GENERAL AND ADMINISTRATION EXPENSES</v>
          </cell>
          <cell r="I1958" t="str">
            <v>ELECTRICITY</v>
          </cell>
        </row>
        <row r="1959">
          <cell r="A1959" t="str">
            <v>X501202</v>
          </cell>
          <cell r="B1959" t="str">
            <v>Electricity- Director's Residence</v>
          </cell>
          <cell r="C1959" t="str">
            <v>EXPENSES</v>
          </cell>
          <cell r="D1959" t="str">
            <v>INCOME STATEMENT</v>
          </cell>
          <cell r="E1959" t="str">
            <v xml:space="preserve"> </v>
          </cell>
          <cell r="F1959" t="str">
            <v xml:space="preserve"> </v>
          </cell>
          <cell r="G1959" t="str">
            <v>EXPENDITURE</v>
          </cell>
          <cell r="H1959" t="str">
            <v>GENERAL AND ADMINISTRATION EXPENSES</v>
          </cell>
          <cell r="I1959" t="str">
            <v>ELECTRICITY</v>
          </cell>
        </row>
        <row r="1960">
          <cell r="A1960" t="str">
            <v>X501203</v>
          </cell>
          <cell r="B1960" t="str">
            <v>Water and Electricity</v>
          </cell>
          <cell r="C1960" t="str">
            <v>EXPENSES</v>
          </cell>
          <cell r="D1960" t="str">
            <v>INCOME STATEMENT</v>
          </cell>
          <cell r="E1960" t="str">
            <v xml:space="preserve"> </v>
          </cell>
          <cell r="F1960" t="str">
            <v xml:space="preserve"> </v>
          </cell>
          <cell r="G1960" t="str">
            <v>EXPENDITURE</v>
          </cell>
          <cell r="H1960" t="str">
            <v>GENERAL AND ADMINISTRATION EXPENSES</v>
          </cell>
          <cell r="I1960" t="str">
            <v>ELECTRICITY</v>
          </cell>
        </row>
        <row r="1961">
          <cell r="A1961" t="str">
            <v>X501204</v>
          </cell>
          <cell r="B1961" t="str">
            <v>Power &amp; Fuel</v>
          </cell>
          <cell r="C1961" t="str">
            <v>EXPENSES</v>
          </cell>
          <cell r="D1961" t="str">
            <v>INCOME STATEMENT</v>
          </cell>
          <cell r="E1961" t="str">
            <v xml:space="preserve"> </v>
          </cell>
          <cell r="F1961" t="str">
            <v xml:space="preserve"> </v>
          </cell>
          <cell r="G1961" t="str">
            <v>EXPENDITURE</v>
          </cell>
          <cell r="H1961" t="str">
            <v>GENERAL AND ADMINISTRATION EXPENSES</v>
          </cell>
          <cell r="I1961" t="str">
            <v>POWER AND FUEL</v>
          </cell>
        </row>
        <row r="1962">
          <cell r="A1962" t="str">
            <v>X501205</v>
          </cell>
          <cell r="B1962" t="str">
            <v>DG Running Expenses</v>
          </cell>
          <cell r="C1962" t="str">
            <v>EXPENSES</v>
          </cell>
          <cell r="D1962" t="str">
            <v>INCOME STATEMENT</v>
          </cell>
          <cell r="E1962" t="str">
            <v xml:space="preserve"> </v>
          </cell>
          <cell r="F1962" t="str">
            <v xml:space="preserve"> </v>
          </cell>
          <cell r="G1962" t="str">
            <v>EXPENDITURE</v>
          </cell>
          <cell r="H1962" t="str">
            <v>GENERAL AND ADMINISTRATION EXPENSES</v>
          </cell>
          <cell r="I1962" t="str">
            <v>POWER AND FUEL</v>
          </cell>
        </row>
        <row r="1963">
          <cell r="A1963" t="str">
            <v>X501301</v>
          </cell>
          <cell r="B1963" t="str">
            <v>Entertainment Expense A/C</v>
          </cell>
          <cell r="C1963" t="str">
            <v>EXPENSES</v>
          </cell>
          <cell r="D1963" t="str">
            <v>INCOME STATEMENT</v>
          </cell>
          <cell r="E1963" t="str">
            <v xml:space="preserve"> </v>
          </cell>
          <cell r="F1963" t="str">
            <v xml:space="preserve"> </v>
          </cell>
          <cell r="G1963" t="str">
            <v>EXPENDITURE</v>
          </cell>
          <cell r="H1963" t="str">
            <v>GENERAL AND ADMINISTRATION EXPENSES</v>
          </cell>
          <cell r="I1963" t="str">
            <v>ENTERTAINMENT EXPENSES</v>
          </cell>
        </row>
        <row r="1964">
          <cell r="A1964" t="str">
            <v>X501302</v>
          </cell>
          <cell r="B1964" t="str">
            <v>Entertainment Expenses- Staff</v>
          </cell>
          <cell r="C1964" t="str">
            <v>EXPENSES</v>
          </cell>
          <cell r="D1964" t="str">
            <v>INCOME STATEMENT</v>
          </cell>
          <cell r="E1964" t="str">
            <v xml:space="preserve"> </v>
          </cell>
          <cell r="F1964" t="str">
            <v xml:space="preserve"> </v>
          </cell>
          <cell r="G1964" t="str">
            <v>EXPENDITURE</v>
          </cell>
          <cell r="H1964" t="str">
            <v>GENERAL AND ADMINISTRATION EXPENSES</v>
          </cell>
          <cell r="I1964" t="str">
            <v>ENTERTAINMENT EXPENSES</v>
          </cell>
        </row>
        <row r="1965">
          <cell r="A1965" t="str">
            <v>X501303</v>
          </cell>
          <cell r="B1965" t="str">
            <v>Entertainment Expenses- Staff- At Club</v>
          </cell>
          <cell r="C1965" t="str">
            <v>EXPENSES</v>
          </cell>
          <cell r="D1965" t="str">
            <v>INCOME STATEMENT</v>
          </cell>
          <cell r="E1965" t="str">
            <v xml:space="preserve"> </v>
          </cell>
          <cell r="F1965" t="str">
            <v xml:space="preserve"> </v>
          </cell>
          <cell r="G1965" t="str">
            <v>EXPENDITURE</v>
          </cell>
          <cell r="H1965" t="str">
            <v>GENERAL AND ADMINISTRATION EXPENSES</v>
          </cell>
          <cell r="I1965" t="str">
            <v>ENTERTAINMENT EXPENSES</v>
          </cell>
        </row>
        <row r="1966">
          <cell r="A1966" t="str">
            <v>X501304</v>
          </cell>
          <cell r="B1966" t="str">
            <v>Entertainment Expenses- Staff- Others</v>
          </cell>
          <cell r="C1966" t="str">
            <v>EXPENSES</v>
          </cell>
          <cell r="D1966" t="str">
            <v>INCOME STATEMENT</v>
          </cell>
          <cell r="E1966" t="str">
            <v xml:space="preserve"> </v>
          </cell>
          <cell r="F1966" t="str">
            <v xml:space="preserve"> </v>
          </cell>
          <cell r="G1966" t="str">
            <v>EXPENDITURE</v>
          </cell>
          <cell r="H1966" t="str">
            <v>GENERAL AND ADMINISTRATION EXPENSES</v>
          </cell>
          <cell r="I1966" t="str">
            <v>ENTERTAINMENT EXPENSES</v>
          </cell>
        </row>
        <row r="1967">
          <cell r="A1967" t="str">
            <v>X501305</v>
          </cell>
          <cell r="B1967" t="str">
            <v>Entertainment Expenses- Directors</v>
          </cell>
          <cell r="C1967" t="str">
            <v>EXPENSES</v>
          </cell>
          <cell r="D1967" t="str">
            <v>INCOME STATEMENT</v>
          </cell>
          <cell r="E1967" t="str">
            <v xml:space="preserve"> </v>
          </cell>
          <cell r="F1967" t="str">
            <v xml:space="preserve"> </v>
          </cell>
          <cell r="G1967" t="str">
            <v>EXPENDITURE</v>
          </cell>
          <cell r="H1967" t="str">
            <v>GENERAL AND ADMINISTRATION EXPENSES</v>
          </cell>
          <cell r="I1967" t="str">
            <v>ENTERTAINMENT EXPENSES</v>
          </cell>
        </row>
        <row r="1968">
          <cell r="A1968" t="str">
            <v>X501306</v>
          </cell>
          <cell r="B1968" t="str">
            <v>Entertainment Expenses- Directors- Club</v>
          </cell>
          <cell r="C1968" t="str">
            <v>EXPENSES</v>
          </cell>
          <cell r="D1968" t="str">
            <v>INCOME STATEMENT</v>
          </cell>
          <cell r="E1968" t="str">
            <v xml:space="preserve"> </v>
          </cell>
          <cell r="F1968" t="str">
            <v xml:space="preserve"> </v>
          </cell>
          <cell r="G1968" t="str">
            <v>EXPENDITURE</v>
          </cell>
          <cell r="H1968" t="str">
            <v>GENERAL AND ADMINISTRATION EXPENSES</v>
          </cell>
          <cell r="I1968" t="str">
            <v>ENTERTAINMENT EXPENSES</v>
          </cell>
        </row>
        <row r="1969">
          <cell r="A1969" t="str">
            <v>X501307</v>
          </cell>
          <cell r="B1969" t="str">
            <v>Entertainment Expenses- Director- Others</v>
          </cell>
          <cell r="C1969" t="str">
            <v>EXPENSES</v>
          </cell>
          <cell r="D1969" t="str">
            <v>INCOME STATEMENT</v>
          </cell>
          <cell r="E1969" t="str">
            <v xml:space="preserve"> </v>
          </cell>
          <cell r="F1969" t="str">
            <v xml:space="preserve"> </v>
          </cell>
          <cell r="G1969" t="str">
            <v>EXPENDITURE</v>
          </cell>
          <cell r="H1969" t="str">
            <v>GENERAL AND ADMINISTRATION EXPENSES</v>
          </cell>
          <cell r="I1969" t="str">
            <v>ENTERTAINMENT EXPENSES</v>
          </cell>
        </row>
        <row r="1970">
          <cell r="A1970" t="str">
            <v>X502001</v>
          </cell>
          <cell r="B1970" t="str">
            <v>Repair &amp; Maint(Buil)</v>
          </cell>
          <cell r="C1970" t="str">
            <v>EXPENSES</v>
          </cell>
          <cell r="D1970" t="str">
            <v>INCOME STATEMENT</v>
          </cell>
          <cell r="E1970" t="str">
            <v xml:space="preserve"> </v>
          </cell>
          <cell r="F1970" t="str">
            <v xml:space="preserve"> </v>
          </cell>
          <cell r="G1970" t="str">
            <v>EXPENDITURE</v>
          </cell>
          <cell r="H1970" t="str">
            <v>GENERAL AND ADMINISTRATION EXPENSES</v>
          </cell>
          <cell r="I1970" t="str">
            <v>REPAIRS AND MAINTENANCE</v>
          </cell>
        </row>
        <row r="1971">
          <cell r="A1971" t="str">
            <v>X502002</v>
          </cell>
          <cell r="B1971" t="str">
            <v>Repair &amp; Maint(Buil)- DLF Centre</v>
          </cell>
          <cell r="C1971" t="str">
            <v>EXPENSES</v>
          </cell>
          <cell r="D1971" t="str">
            <v>INCOME STATEMENT</v>
          </cell>
          <cell r="E1971" t="str">
            <v xml:space="preserve"> </v>
          </cell>
          <cell r="F1971" t="str">
            <v xml:space="preserve"> </v>
          </cell>
          <cell r="G1971" t="str">
            <v>EXPENDITURE</v>
          </cell>
          <cell r="H1971" t="str">
            <v>GENERAL AND ADMINISTRATION EXPENSES</v>
          </cell>
          <cell r="I1971" t="str">
            <v>REPAIRS AND MAINTENANCE</v>
          </cell>
        </row>
        <row r="1972">
          <cell r="A1972" t="str">
            <v>X502003</v>
          </cell>
          <cell r="B1972" t="str">
            <v>Repair &amp; Maint(Buil)- Jhandewalan</v>
          </cell>
          <cell r="C1972" t="str">
            <v>EXPENSES</v>
          </cell>
          <cell r="D1972" t="str">
            <v>INCOME STATEMENT</v>
          </cell>
          <cell r="E1972" t="str">
            <v xml:space="preserve"> </v>
          </cell>
          <cell r="F1972" t="str">
            <v xml:space="preserve"> </v>
          </cell>
          <cell r="G1972" t="str">
            <v>EXPENDITURE</v>
          </cell>
          <cell r="H1972" t="str">
            <v>GENERAL AND ADMINISTRATION EXPENSES</v>
          </cell>
          <cell r="I1972" t="str">
            <v>REPAIRS AND MAINTENANCE</v>
          </cell>
        </row>
        <row r="1973">
          <cell r="A1973" t="str">
            <v>X502004</v>
          </cell>
          <cell r="B1973" t="str">
            <v>Repair &amp; Maint(Buil)- Shopping Mall</v>
          </cell>
          <cell r="C1973" t="str">
            <v>EXPENSES</v>
          </cell>
          <cell r="D1973" t="str">
            <v>INCOME STATEMENT</v>
          </cell>
          <cell r="E1973" t="str">
            <v xml:space="preserve"> </v>
          </cell>
          <cell r="F1973" t="str">
            <v xml:space="preserve"> </v>
          </cell>
          <cell r="G1973" t="str">
            <v>EXPENDITURE</v>
          </cell>
          <cell r="H1973" t="str">
            <v>GENERAL AND ADMINISTRATION EXPENSES</v>
          </cell>
          <cell r="I1973" t="str">
            <v>REPAIRS AND MAINTENANCE</v>
          </cell>
        </row>
        <row r="1974">
          <cell r="A1974" t="str">
            <v>X502005</v>
          </cell>
          <cell r="B1974" t="str">
            <v>Repair &amp; Maint(Buil)- Others</v>
          </cell>
          <cell r="C1974" t="str">
            <v>EXPENSES</v>
          </cell>
          <cell r="D1974" t="str">
            <v>INCOME STATEMENT</v>
          </cell>
          <cell r="E1974" t="str">
            <v xml:space="preserve"> </v>
          </cell>
          <cell r="F1974" t="str">
            <v xml:space="preserve"> </v>
          </cell>
          <cell r="G1974" t="str">
            <v>EXPENDITURE</v>
          </cell>
          <cell r="H1974" t="str">
            <v>GENERAL AND ADMINISTRATION EXPENSES</v>
          </cell>
          <cell r="I1974" t="str">
            <v>REPAIRS AND MAINTENANCE</v>
          </cell>
        </row>
        <row r="1975">
          <cell r="A1975" t="str">
            <v>X502101</v>
          </cell>
          <cell r="B1975" t="str">
            <v>Repair &amp; Maint(Mach)</v>
          </cell>
          <cell r="C1975" t="str">
            <v>EXPENSES</v>
          </cell>
          <cell r="D1975" t="str">
            <v>INCOME STATEMENT</v>
          </cell>
          <cell r="E1975" t="str">
            <v xml:space="preserve"> </v>
          </cell>
          <cell r="F1975" t="str">
            <v xml:space="preserve"> </v>
          </cell>
          <cell r="G1975" t="str">
            <v>EXPENDITURE</v>
          </cell>
          <cell r="H1975" t="str">
            <v>GENERAL AND ADMINISTRATION EXPENSES</v>
          </cell>
          <cell r="I1975" t="str">
            <v>REPAIRS AND MAINTENANCE</v>
          </cell>
        </row>
        <row r="1976">
          <cell r="A1976" t="str">
            <v>X502102</v>
          </cell>
          <cell r="B1976" t="str">
            <v>Repair &amp; Maint(Mach)- GENERAL MAINT</v>
          </cell>
          <cell r="C1976" t="str">
            <v>EXPENSES</v>
          </cell>
          <cell r="D1976" t="str">
            <v>INCOME STATEMENT</v>
          </cell>
          <cell r="E1976" t="str">
            <v xml:space="preserve"> </v>
          </cell>
          <cell r="F1976" t="str">
            <v xml:space="preserve"> </v>
          </cell>
          <cell r="G1976" t="str">
            <v>EXPENDITURE</v>
          </cell>
          <cell r="H1976" t="str">
            <v>GENERAL AND ADMINISTRATION EXPENSES</v>
          </cell>
          <cell r="I1976" t="str">
            <v>REPAIRS AND MAINTENANCE</v>
          </cell>
        </row>
        <row r="1977">
          <cell r="A1977" t="str">
            <v>X502103</v>
          </cell>
          <cell r="B1977" t="str">
            <v>Repair &amp; Maint(Mach)- AMC</v>
          </cell>
          <cell r="C1977" t="str">
            <v>EXPENSES</v>
          </cell>
          <cell r="D1977" t="str">
            <v>INCOME STATEMENT</v>
          </cell>
          <cell r="E1977" t="str">
            <v xml:space="preserve"> </v>
          </cell>
          <cell r="F1977" t="str">
            <v xml:space="preserve"> </v>
          </cell>
          <cell r="G1977" t="str">
            <v>EXPENDITURE</v>
          </cell>
          <cell r="H1977" t="str">
            <v>GENERAL AND ADMINISTRATION EXPENSES</v>
          </cell>
          <cell r="I1977" t="str">
            <v>REPAIRS AND MAINTENANCE</v>
          </cell>
        </row>
        <row r="1978">
          <cell r="A1978" t="str">
            <v>X502104</v>
          </cell>
          <cell r="B1978" t="str">
            <v>Repair &amp; Maint(Mach)- FURNITURE</v>
          </cell>
          <cell r="C1978" t="str">
            <v>EXPENSES</v>
          </cell>
          <cell r="D1978" t="str">
            <v>INCOME STATEMENT</v>
          </cell>
          <cell r="E1978" t="str">
            <v xml:space="preserve"> </v>
          </cell>
          <cell r="F1978" t="str">
            <v xml:space="preserve"> </v>
          </cell>
          <cell r="G1978" t="str">
            <v>EXPENDITURE</v>
          </cell>
          <cell r="H1978" t="str">
            <v>GENERAL AND ADMINISTRATION EXPENSES</v>
          </cell>
          <cell r="I1978" t="str">
            <v>REPAIRS AND MAINTENANCE</v>
          </cell>
        </row>
        <row r="1979">
          <cell r="A1979" t="str">
            <v>X502105</v>
          </cell>
          <cell r="B1979" t="str">
            <v>Repair &amp; Maint(Mach)- DG SET</v>
          </cell>
          <cell r="C1979" t="str">
            <v>EXPENSES</v>
          </cell>
          <cell r="D1979" t="str">
            <v>INCOME STATEMENT</v>
          </cell>
          <cell r="E1979" t="str">
            <v xml:space="preserve"> </v>
          </cell>
          <cell r="F1979" t="str">
            <v xml:space="preserve"> </v>
          </cell>
          <cell r="G1979" t="str">
            <v>EXPENDITURE</v>
          </cell>
          <cell r="H1979" t="str">
            <v>GENERAL AND ADMINISTRATION EXPENSES</v>
          </cell>
          <cell r="I1979" t="str">
            <v>REPAIRS AND MAINTENANCE</v>
          </cell>
        </row>
        <row r="1980">
          <cell r="A1980" t="str">
            <v>X502106</v>
          </cell>
          <cell r="B1980" t="str">
            <v>Repair &amp; Maint(Mach)- COMPUTERS</v>
          </cell>
          <cell r="C1980" t="str">
            <v>EXPENSES</v>
          </cell>
          <cell r="D1980" t="str">
            <v>INCOME STATEMENT</v>
          </cell>
          <cell r="E1980" t="str">
            <v xml:space="preserve"> </v>
          </cell>
          <cell r="F1980" t="str">
            <v xml:space="preserve"> </v>
          </cell>
          <cell r="G1980" t="str">
            <v>EXPENDITURE</v>
          </cell>
          <cell r="H1980" t="str">
            <v>GENERAL AND ADMINISTRATION EXPENSES</v>
          </cell>
          <cell r="I1980" t="str">
            <v>REPAIRS AND MAINTENANCE</v>
          </cell>
        </row>
        <row r="1981">
          <cell r="A1981" t="str">
            <v>X502107</v>
          </cell>
          <cell r="B1981" t="str">
            <v>Repair &amp; Maint(Mach)- Electricals</v>
          </cell>
          <cell r="C1981" t="str">
            <v>EXPENSES</v>
          </cell>
          <cell r="D1981" t="str">
            <v>INCOME STATEMENT</v>
          </cell>
          <cell r="E1981" t="str">
            <v xml:space="preserve"> </v>
          </cell>
          <cell r="F1981" t="str">
            <v xml:space="preserve"> </v>
          </cell>
          <cell r="G1981" t="str">
            <v>EXPENDITURE</v>
          </cell>
          <cell r="H1981" t="str">
            <v>GENERAL AND ADMINISTRATION EXPENSES</v>
          </cell>
          <cell r="I1981" t="str">
            <v>REPAIRS AND MAINTENANCE</v>
          </cell>
        </row>
        <row r="1982">
          <cell r="A1982" t="str">
            <v>X502108</v>
          </cell>
          <cell r="B1982" t="str">
            <v>Repair &amp; Maint(Mach)- AIR CONDITIONERS</v>
          </cell>
          <cell r="C1982" t="str">
            <v>EXPENSES</v>
          </cell>
          <cell r="D1982" t="str">
            <v>INCOME STATEMENT</v>
          </cell>
          <cell r="E1982" t="str">
            <v xml:space="preserve"> </v>
          </cell>
          <cell r="F1982" t="str">
            <v xml:space="preserve"> </v>
          </cell>
          <cell r="G1982" t="str">
            <v>EXPENDITURE</v>
          </cell>
          <cell r="H1982" t="str">
            <v>GENERAL AND ADMINISTRATION EXPENSES</v>
          </cell>
          <cell r="I1982" t="str">
            <v>REPAIRS AND MAINTENANCE</v>
          </cell>
        </row>
        <row r="1983">
          <cell r="A1983" t="str">
            <v>X502109</v>
          </cell>
          <cell r="B1983" t="str">
            <v>Repair &amp; Maint(Mach)- Other Equipments</v>
          </cell>
          <cell r="C1983" t="str">
            <v>EXPENSES</v>
          </cell>
          <cell r="D1983" t="str">
            <v>INCOME STATEMENT</v>
          </cell>
          <cell r="E1983" t="str">
            <v xml:space="preserve"> </v>
          </cell>
          <cell r="F1983" t="str">
            <v xml:space="preserve"> </v>
          </cell>
          <cell r="G1983" t="str">
            <v>EXPENDITURE</v>
          </cell>
          <cell r="H1983" t="str">
            <v>GENERAL AND ADMINISTRATION EXPENSES</v>
          </cell>
          <cell r="I1983" t="str">
            <v>REPAIRS AND MAINTENANCE</v>
          </cell>
        </row>
        <row r="1984">
          <cell r="A1984" t="str">
            <v>X502110</v>
          </cell>
          <cell r="B1984" t="str">
            <v>Repair &amp; Maint(Mach)- Others</v>
          </cell>
          <cell r="C1984" t="str">
            <v>EXPENSES</v>
          </cell>
          <cell r="D1984" t="str">
            <v>INCOME STATEMENT</v>
          </cell>
          <cell r="E1984" t="str">
            <v xml:space="preserve"> </v>
          </cell>
          <cell r="F1984" t="str">
            <v xml:space="preserve"> </v>
          </cell>
          <cell r="G1984" t="str">
            <v>EXPENDITURE</v>
          </cell>
          <cell r="H1984" t="str">
            <v>GENERAL AND ADMINISTRATION EXPENSES</v>
          </cell>
          <cell r="I1984" t="str">
            <v>REPAIRS AND MAINTENANCE</v>
          </cell>
        </row>
        <row r="1985">
          <cell r="A1985" t="str">
            <v>X502111</v>
          </cell>
          <cell r="B1985" t="str">
            <v>Repair &amp; Maint(Mach)-Motorcycles</v>
          </cell>
          <cell r="C1985" t="str">
            <v>EXPENSES</v>
          </cell>
          <cell r="D1985" t="str">
            <v>INCOME STATEMENT</v>
          </cell>
          <cell r="E1985" t="str">
            <v xml:space="preserve"> </v>
          </cell>
          <cell r="F1985" t="str">
            <v xml:space="preserve"> </v>
          </cell>
          <cell r="G1985" t="str">
            <v>EXPENDITURE</v>
          </cell>
          <cell r="H1985" t="str">
            <v>GENERAL AND ADMINISTRATION EXPENSES</v>
          </cell>
          <cell r="I1985" t="str">
            <v>REPAIRS AND MAINTENANCE</v>
          </cell>
        </row>
        <row r="1986">
          <cell r="A1986" t="str">
            <v>X502201</v>
          </cell>
          <cell r="B1986" t="str">
            <v>Repair &amp; Maintenance</v>
          </cell>
          <cell r="C1986" t="str">
            <v>EXPENSES</v>
          </cell>
          <cell r="D1986" t="str">
            <v>INCOME STATEMENT</v>
          </cell>
          <cell r="E1986" t="str">
            <v xml:space="preserve"> </v>
          </cell>
          <cell r="F1986" t="str">
            <v xml:space="preserve"> </v>
          </cell>
          <cell r="G1986" t="str">
            <v>EXPENDITURE</v>
          </cell>
          <cell r="H1986" t="str">
            <v>GENERAL AND ADMINISTRATION EXPENSES</v>
          </cell>
          <cell r="I1986" t="str">
            <v>REPAIRS AND MAINTENANCE</v>
          </cell>
        </row>
        <row r="1987">
          <cell r="A1987" t="str">
            <v>X503001-000-000</v>
          </cell>
          <cell r="B1987" t="str">
            <v>R&amp;M Constd prop/colony</v>
          </cell>
          <cell r="C1987" t="str">
            <v>EXPENSES</v>
          </cell>
          <cell r="D1987" t="str">
            <v>INCOME STATEMENT</v>
          </cell>
          <cell r="E1987" t="str">
            <v xml:space="preserve"> </v>
          </cell>
          <cell r="F1987" t="str">
            <v xml:space="preserve"> </v>
          </cell>
          <cell r="G1987" t="str">
            <v>EXPENDITURE</v>
          </cell>
          <cell r="H1987" t="str">
            <v>GENERAL AND ADMINISTRATION EXPENSES</v>
          </cell>
          <cell r="I1987" t="str">
            <v>REPAIRS AND MAINTENANCE</v>
          </cell>
        </row>
        <row r="1988">
          <cell r="A1988" t="str">
            <v>X503001-000-001</v>
          </cell>
          <cell r="B1988" t="str">
            <v>R&amp;M Constd prop/colony- ANKUR VIHAR(DEV)</v>
          </cell>
          <cell r="C1988" t="str">
            <v>EXPENSES</v>
          </cell>
          <cell r="D1988" t="str">
            <v>INCOME STATEMENT</v>
          </cell>
          <cell r="E1988" t="str">
            <v xml:space="preserve"> </v>
          </cell>
          <cell r="F1988" t="str">
            <v xml:space="preserve"> </v>
          </cell>
          <cell r="G1988" t="str">
            <v>EXPENDITURE</v>
          </cell>
          <cell r="H1988" t="str">
            <v>GENERAL AND ADMINISTRATION EXPENSES</v>
          </cell>
          <cell r="I1988" t="str">
            <v>REPAIRS AND MAINTENANCE</v>
          </cell>
        </row>
        <row r="1989">
          <cell r="A1989" t="str">
            <v>X503001-000-004</v>
          </cell>
          <cell r="B1989" t="str">
            <v>R&amp;M Constd prop/colony- BEVERLY PARK-I</v>
          </cell>
          <cell r="C1989" t="str">
            <v>EXPENSES</v>
          </cell>
          <cell r="D1989" t="str">
            <v>INCOME STATEMENT</v>
          </cell>
          <cell r="E1989" t="str">
            <v xml:space="preserve"> </v>
          </cell>
          <cell r="F1989" t="str">
            <v xml:space="preserve"> </v>
          </cell>
          <cell r="G1989" t="str">
            <v>EXPENDITURE</v>
          </cell>
          <cell r="H1989" t="str">
            <v>GENERAL AND ADMINISTRATION EXPENSES</v>
          </cell>
          <cell r="I1989" t="str">
            <v>REPAIRS AND MAINTENANCE</v>
          </cell>
        </row>
        <row r="1990">
          <cell r="A1990" t="str">
            <v>X503001-000-005</v>
          </cell>
          <cell r="B1990" t="str">
            <v>R&amp;M Constd prop/colony- BEVERLY PARK-II</v>
          </cell>
          <cell r="C1990" t="str">
            <v>EXPENSES</v>
          </cell>
          <cell r="D1990" t="str">
            <v>INCOME STATEMENT</v>
          </cell>
          <cell r="E1990" t="str">
            <v xml:space="preserve"> </v>
          </cell>
          <cell r="F1990" t="str">
            <v xml:space="preserve"> </v>
          </cell>
          <cell r="G1990" t="str">
            <v>EXPENDITURE</v>
          </cell>
          <cell r="H1990" t="str">
            <v>GENERAL AND ADMINISTRATION EXPENSES</v>
          </cell>
          <cell r="I1990" t="str">
            <v>REPAIRS AND MAINTENANCE</v>
          </cell>
        </row>
        <row r="1991">
          <cell r="A1991" t="str">
            <v>X503001-000-010</v>
          </cell>
          <cell r="B1991" t="str">
            <v>R&amp;M Constd prop/colony- DILSHAD PLAZA</v>
          </cell>
          <cell r="C1991" t="str">
            <v>EXPENSES</v>
          </cell>
          <cell r="D1991" t="str">
            <v>INCOME STATEMENT</v>
          </cell>
          <cell r="E1991" t="str">
            <v xml:space="preserve"> </v>
          </cell>
          <cell r="F1991" t="str">
            <v xml:space="preserve"> </v>
          </cell>
          <cell r="G1991" t="str">
            <v>EXPENDITURE</v>
          </cell>
          <cell r="H1991" t="str">
            <v>GENERAL AND ADMINISTRATION EXPENSES</v>
          </cell>
          <cell r="I1991" t="str">
            <v>REPAIRS AND MAINTENANCE</v>
          </cell>
        </row>
        <row r="1992">
          <cell r="A1992" t="str">
            <v>X503001-000-013</v>
          </cell>
          <cell r="B1992" t="str">
            <v>R&amp;M Constd prop/colony- HAMILTON COURT</v>
          </cell>
          <cell r="C1992" t="str">
            <v>EXPENSES</v>
          </cell>
          <cell r="D1992" t="str">
            <v>INCOME STATEMENT</v>
          </cell>
          <cell r="E1992" t="str">
            <v xml:space="preserve"> </v>
          </cell>
          <cell r="F1992" t="str">
            <v xml:space="preserve"> </v>
          </cell>
          <cell r="G1992" t="str">
            <v>EXPENDITURE</v>
          </cell>
          <cell r="H1992" t="str">
            <v>GENERAL AND ADMINISTRATION EXPENSES</v>
          </cell>
          <cell r="I1992" t="str">
            <v>REPAIRS AND MAINTENANCE</v>
          </cell>
        </row>
        <row r="1993">
          <cell r="A1993" t="str">
            <v>X503001-000-022</v>
          </cell>
          <cell r="B1993" t="str">
            <v>R&amp;M Constd prop/colony- RICHMOND PARK</v>
          </cell>
          <cell r="C1993" t="str">
            <v>EXPENSES</v>
          </cell>
          <cell r="D1993" t="str">
            <v>INCOME STATEMENT</v>
          </cell>
          <cell r="E1993" t="str">
            <v xml:space="preserve"> </v>
          </cell>
          <cell r="F1993" t="str">
            <v xml:space="preserve"> </v>
          </cell>
          <cell r="G1993" t="str">
            <v>EXPENDITURE</v>
          </cell>
          <cell r="H1993" t="str">
            <v>GENERAL AND ADMINISTRATION EXPENSES</v>
          </cell>
          <cell r="I1993" t="str">
            <v>REPAIRS AND MAINTENANCE</v>
          </cell>
        </row>
        <row r="1994">
          <cell r="A1994" t="str">
            <v>X503001-000-028</v>
          </cell>
          <cell r="B1994" t="str">
            <v>R&amp;M Constd prop/colony- SILVER OAKS</v>
          </cell>
          <cell r="C1994" t="str">
            <v>EXPENSES</v>
          </cell>
          <cell r="D1994" t="str">
            <v>INCOME STATEMENT</v>
          </cell>
          <cell r="E1994" t="str">
            <v xml:space="preserve"> </v>
          </cell>
          <cell r="F1994" t="str">
            <v xml:space="preserve"> </v>
          </cell>
          <cell r="G1994" t="str">
            <v>EXPENDITURE</v>
          </cell>
          <cell r="H1994" t="str">
            <v>GENERAL AND ADMINISTRATION EXPENSES</v>
          </cell>
          <cell r="I1994" t="str">
            <v>REPAIRS AND MAINTENANCE</v>
          </cell>
        </row>
        <row r="1995">
          <cell r="A1995" t="str">
            <v>X503001-000-034</v>
          </cell>
          <cell r="B1995" t="str">
            <v>R&amp;M Constd prop/colony- WINDSOR COURT</v>
          </cell>
          <cell r="C1995" t="str">
            <v>EXPENSES</v>
          </cell>
          <cell r="D1995" t="str">
            <v>INCOME STATEMENT</v>
          </cell>
          <cell r="E1995" t="str">
            <v xml:space="preserve"> </v>
          </cell>
          <cell r="F1995" t="str">
            <v xml:space="preserve"> </v>
          </cell>
          <cell r="G1995" t="str">
            <v>EXPENDITURE</v>
          </cell>
          <cell r="H1995" t="str">
            <v>GENERAL AND ADMINISTRATION EXPENSES</v>
          </cell>
          <cell r="I1995" t="str">
            <v>REPAIRS AND MAINTENANCE</v>
          </cell>
        </row>
        <row r="1996">
          <cell r="A1996" t="str">
            <v>X503001-000-039</v>
          </cell>
          <cell r="B1996" t="str">
            <v>R&amp;M Constd prop/colony- RIDGEWOOD</v>
          </cell>
          <cell r="C1996" t="str">
            <v>EXPENSES</v>
          </cell>
          <cell r="D1996" t="str">
            <v>INCOME STATEMENT</v>
          </cell>
          <cell r="E1996" t="str">
            <v xml:space="preserve"> </v>
          </cell>
          <cell r="F1996" t="str">
            <v xml:space="preserve"> </v>
          </cell>
          <cell r="G1996" t="str">
            <v>EXPENDITURE</v>
          </cell>
          <cell r="H1996" t="str">
            <v>GENERAL AND ADMINISTRATION EXPENSES</v>
          </cell>
          <cell r="I1996" t="str">
            <v>REPAIRS AND MAINTENANCE</v>
          </cell>
        </row>
        <row r="1997">
          <cell r="A1997" t="str">
            <v>X503001-000-046</v>
          </cell>
          <cell r="B1997" t="str">
            <v>R&amp;M Constd prop/colony- PRINCETON</v>
          </cell>
          <cell r="C1997" t="str">
            <v>EXPENSES</v>
          </cell>
          <cell r="D1997" t="str">
            <v>INCOME STATEMENT</v>
          </cell>
          <cell r="E1997" t="str">
            <v xml:space="preserve"> </v>
          </cell>
          <cell r="F1997" t="str">
            <v xml:space="preserve"> </v>
          </cell>
          <cell r="G1997" t="str">
            <v>EXPENDITURE</v>
          </cell>
          <cell r="H1997" t="str">
            <v>GENERAL AND ADMINISTRATION EXPENSES</v>
          </cell>
          <cell r="I1997" t="str">
            <v>REPAIRS AND MAINTENANCE</v>
          </cell>
        </row>
        <row r="1998">
          <cell r="A1998" t="str">
            <v>X503001-000-050</v>
          </cell>
          <cell r="B1998" t="str">
            <v>R&amp;M Constd prop/colony- CARLTON</v>
          </cell>
          <cell r="C1998" t="str">
            <v>EXPENSES</v>
          </cell>
          <cell r="D1998" t="str">
            <v>INCOME STATEMENT</v>
          </cell>
          <cell r="E1998" t="str">
            <v xml:space="preserve"> </v>
          </cell>
          <cell r="F1998" t="str">
            <v xml:space="preserve"> </v>
          </cell>
          <cell r="G1998" t="str">
            <v>EXPENDITURE</v>
          </cell>
          <cell r="H1998" t="str">
            <v>GENERAL AND ADMINISTRATION EXPENSES</v>
          </cell>
          <cell r="I1998" t="str">
            <v>REPAIRS AND MAINTENANCE</v>
          </cell>
        </row>
        <row r="1999">
          <cell r="A1999" t="str">
            <v>X503001-000-055</v>
          </cell>
          <cell r="B1999" t="str">
            <v>R&amp;M Constd prop/colony- BELV.TOWER</v>
          </cell>
          <cell r="C1999" t="str">
            <v>EXPENSES</v>
          </cell>
          <cell r="D1999" t="str">
            <v>INCOME STATEMENT</v>
          </cell>
          <cell r="E1999" t="str">
            <v xml:space="preserve"> </v>
          </cell>
          <cell r="F1999" t="str">
            <v xml:space="preserve"> </v>
          </cell>
          <cell r="G1999" t="str">
            <v>EXPENDITURE</v>
          </cell>
          <cell r="H1999" t="str">
            <v>GENERAL AND ADMINISTRATION EXPENSES</v>
          </cell>
          <cell r="I1999" t="str">
            <v>REPAIRS AND MAINTENANCE</v>
          </cell>
        </row>
        <row r="2000">
          <cell r="A2000" t="str">
            <v>X503001-000-058</v>
          </cell>
          <cell r="B2000" t="str">
            <v>R&amp;M Constd prop/colony- EXCLUSIVE FLOOR</v>
          </cell>
          <cell r="C2000" t="str">
            <v>EXPENSES</v>
          </cell>
          <cell r="D2000" t="str">
            <v>INCOME STATEMENT</v>
          </cell>
          <cell r="E2000" t="str">
            <v xml:space="preserve"> </v>
          </cell>
          <cell r="F2000" t="str">
            <v xml:space="preserve"> </v>
          </cell>
          <cell r="G2000" t="str">
            <v>EXPENDITURE</v>
          </cell>
          <cell r="H2000" t="str">
            <v>GENERAL AND ADMINISTRATION EXPENSES</v>
          </cell>
          <cell r="I2000" t="str">
            <v>REPAIRS AND MAINTENANCE</v>
          </cell>
        </row>
        <row r="2001">
          <cell r="A2001" t="str">
            <v>X503001-000-060</v>
          </cell>
          <cell r="B2001" t="str">
            <v>R&amp;M Constd prop/colony- TRINITY TOWERS</v>
          </cell>
          <cell r="C2001" t="str">
            <v>EXPENSES</v>
          </cell>
          <cell r="D2001" t="str">
            <v>INCOME STATEMENT</v>
          </cell>
          <cell r="E2001" t="str">
            <v xml:space="preserve"> </v>
          </cell>
          <cell r="F2001" t="str">
            <v xml:space="preserve"> </v>
          </cell>
          <cell r="G2001" t="str">
            <v>EXPENDITURE</v>
          </cell>
          <cell r="H2001" t="str">
            <v>GENERAL AND ADMINISTRATION EXPENSES</v>
          </cell>
          <cell r="I2001" t="str">
            <v>REPAIRS AND MAINTENANCE</v>
          </cell>
        </row>
        <row r="2002">
          <cell r="A2002" t="str">
            <v>X503001-000-066</v>
          </cell>
          <cell r="B2002" t="str">
            <v>R&amp;M Constd prop/colony- GREEN VALLEY CON</v>
          </cell>
          <cell r="C2002" t="str">
            <v>EXPENSES</v>
          </cell>
          <cell r="D2002" t="str">
            <v>INCOME STATEMENT</v>
          </cell>
          <cell r="E2002" t="str">
            <v xml:space="preserve"> </v>
          </cell>
          <cell r="F2002" t="str">
            <v xml:space="preserve"> </v>
          </cell>
          <cell r="G2002" t="str">
            <v>EXPENDITURE</v>
          </cell>
          <cell r="H2002" t="str">
            <v>GENERAL AND ADMINISTRATION EXPENSES</v>
          </cell>
          <cell r="I2002" t="str">
            <v>REPAIRS AND MAINTENANCE</v>
          </cell>
        </row>
        <row r="2003">
          <cell r="A2003" t="str">
            <v>X503001-000-108</v>
          </cell>
          <cell r="B2003" t="str">
            <v>R&amp;M Constd prop/colony- REGENCY PARK-II</v>
          </cell>
          <cell r="C2003" t="str">
            <v>EXPENSES</v>
          </cell>
          <cell r="D2003" t="str">
            <v>INCOME STATEMENT</v>
          </cell>
          <cell r="E2003" t="str">
            <v xml:space="preserve"> </v>
          </cell>
          <cell r="F2003" t="str">
            <v xml:space="preserve"> </v>
          </cell>
          <cell r="G2003" t="str">
            <v>EXPENDITURE</v>
          </cell>
          <cell r="H2003" t="str">
            <v>GENERAL AND ADMINISTRATION EXPENSES</v>
          </cell>
          <cell r="I2003" t="str">
            <v>REPAIRS AND MAINTENANCE</v>
          </cell>
        </row>
        <row r="2004">
          <cell r="A2004" t="str">
            <v>X503001-000-116</v>
          </cell>
          <cell r="B2004" t="str">
            <v>R&amp;M Constd prop/colony- DILSHAD 2 (DEV)</v>
          </cell>
          <cell r="C2004" t="str">
            <v>EXPENSES</v>
          </cell>
          <cell r="D2004" t="str">
            <v>INCOME STATEMENT</v>
          </cell>
          <cell r="E2004" t="str">
            <v xml:space="preserve"> </v>
          </cell>
          <cell r="F2004" t="str">
            <v xml:space="preserve"> </v>
          </cell>
          <cell r="G2004" t="str">
            <v>EXPENDITURE</v>
          </cell>
          <cell r="H2004" t="str">
            <v>GENERAL AND ADMINISTRATION EXPENSES</v>
          </cell>
          <cell r="I2004" t="str">
            <v>REPAIRS AND MAINTENANCE</v>
          </cell>
        </row>
        <row r="2005">
          <cell r="A2005" t="str">
            <v>X503101</v>
          </cell>
          <cell r="B2005" t="str">
            <v>Rep &amp; Main(Oth)</v>
          </cell>
          <cell r="C2005" t="str">
            <v>EXPENSES</v>
          </cell>
          <cell r="D2005" t="str">
            <v>INCOME STATEMENT</v>
          </cell>
          <cell r="E2005" t="str">
            <v xml:space="preserve"> </v>
          </cell>
          <cell r="F2005" t="str">
            <v xml:space="preserve"> </v>
          </cell>
          <cell r="G2005" t="str">
            <v>EXPENDITURE</v>
          </cell>
          <cell r="H2005" t="str">
            <v>GENERAL AND ADMINISTRATION EXPENSES</v>
          </cell>
          <cell r="I2005" t="str">
            <v>REPAIRS AND MAINTENANCE</v>
          </cell>
        </row>
        <row r="2006">
          <cell r="A2006" t="str">
            <v>X503102</v>
          </cell>
          <cell r="B2006" t="str">
            <v>Rep &amp; Main(Oth)- SWIMMING POOL</v>
          </cell>
          <cell r="C2006" t="str">
            <v>EXPENSES</v>
          </cell>
          <cell r="D2006" t="str">
            <v>INCOME STATEMENT</v>
          </cell>
          <cell r="E2006" t="str">
            <v xml:space="preserve"> </v>
          </cell>
          <cell r="F2006" t="str">
            <v xml:space="preserve"> </v>
          </cell>
          <cell r="G2006" t="str">
            <v>EXPENDITURE</v>
          </cell>
          <cell r="H2006" t="str">
            <v>GENERAL AND ADMINISTRATION EXPENSES</v>
          </cell>
          <cell r="I2006" t="str">
            <v>REPAIRS AND MAINTENANCE</v>
          </cell>
        </row>
        <row r="2007">
          <cell r="A2007" t="str">
            <v>X503103</v>
          </cell>
          <cell r="B2007" t="str">
            <v>Rep &amp; Main(Oth)- ROAD PH-I,II,III</v>
          </cell>
          <cell r="C2007" t="str">
            <v>EXPENSES</v>
          </cell>
          <cell r="D2007" t="str">
            <v>INCOME STATEMENT</v>
          </cell>
          <cell r="E2007" t="str">
            <v xml:space="preserve"> </v>
          </cell>
          <cell r="F2007" t="str">
            <v xml:space="preserve"> </v>
          </cell>
          <cell r="G2007" t="str">
            <v>EXPENDITURE</v>
          </cell>
          <cell r="H2007" t="str">
            <v>GENERAL AND ADMINISTRATION EXPENSES</v>
          </cell>
          <cell r="I2007" t="str">
            <v>REPAIRS AND MAINTENANCE</v>
          </cell>
        </row>
        <row r="2008">
          <cell r="A2008" t="str">
            <v>X503104</v>
          </cell>
          <cell r="B2008" t="str">
            <v>Rep &amp; Main(Oth)- ROAD PH-IV</v>
          </cell>
          <cell r="C2008" t="str">
            <v>EXPENSES</v>
          </cell>
          <cell r="D2008" t="str">
            <v>INCOME STATEMENT</v>
          </cell>
          <cell r="E2008" t="str">
            <v xml:space="preserve"> </v>
          </cell>
          <cell r="F2008" t="str">
            <v xml:space="preserve"> </v>
          </cell>
          <cell r="G2008" t="str">
            <v>EXPENDITURE</v>
          </cell>
          <cell r="H2008" t="str">
            <v>GENERAL AND ADMINISTRATION EXPENSES</v>
          </cell>
          <cell r="I2008" t="str">
            <v>REPAIRS AND MAINTENANCE</v>
          </cell>
        </row>
        <row r="2009">
          <cell r="A2009" t="str">
            <v>X503105</v>
          </cell>
          <cell r="B2009" t="str">
            <v>Rep &amp; Main(Oth)- WATER SUPPLY -S.O.A</v>
          </cell>
          <cell r="C2009" t="str">
            <v>EXPENSES</v>
          </cell>
          <cell r="D2009" t="str">
            <v>INCOME STATEMENT</v>
          </cell>
          <cell r="E2009" t="str">
            <v xml:space="preserve"> </v>
          </cell>
          <cell r="F2009" t="str">
            <v xml:space="preserve"> </v>
          </cell>
          <cell r="G2009" t="str">
            <v>EXPENDITURE</v>
          </cell>
          <cell r="H2009" t="str">
            <v>GENERAL AND ADMINISTRATION EXPENSES</v>
          </cell>
          <cell r="I2009" t="str">
            <v>REPAIRS AND MAINTENANCE</v>
          </cell>
        </row>
        <row r="2010">
          <cell r="A2010" t="str">
            <v>X503106</v>
          </cell>
          <cell r="B2010" t="str">
            <v>Rep &amp; Main(Oth)- EX. HOMES</v>
          </cell>
          <cell r="C2010" t="str">
            <v>EXPENSES</v>
          </cell>
          <cell r="D2010" t="str">
            <v>INCOME STATEMENT</v>
          </cell>
          <cell r="E2010" t="str">
            <v xml:space="preserve"> </v>
          </cell>
          <cell r="F2010" t="str">
            <v xml:space="preserve"> </v>
          </cell>
          <cell r="G2010" t="str">
            <v>EXPENDITURE</v>
          </cell>
          <cell r="H2010" t="str">
            <v>GENERAL AND ADMINISTRATION EXPENSES</v>
          </cell>
          <cell r="I2010" t="str">
            <v>REPAIRS AND MAINTENANCE</v>
          </cell>
        </row>
        <row r="2011">
          <cell r="A2011" t="str">
            <v>X503107</v>
          </cell>
          <cell r="B2011" t="str">
            <v>Rep &amp; Main(Oth)- PARK N SHOP</v>
          </cell>
          <cell r="C2011" t="str">
            <v>EXPENSES</v>
          </cell>
          <cell r="D2011" t="str">
            <v>INCOME STATEMENT</v>
          </cell>
          <cell r="E2011" t="str">
            <v xml:space="preserve"> </v>
          </cell>
          <cell r="F2011" t="str">
            <v xml:space="preserve"> </v>
          </cell>
          <cell r="G2011" t="str">
            <v>EXPENDITURE</v>
          </cell>
          <cell r="H2011" t="str">
            <v>GENERAL AND ADMINISTRATION EXPENSES</v>
          </cell>
          <cell r="I2011" t="str">
            <v>REPAIRS AND MAINTENANCE</v>
          </cell>
        </row>
        <row r="2012">
          <cell r="A2012" t="str">
            <v>X503108</v>
          </cell>
          <cell r="B2012" t="str">
            <v>Rep &amp; Main(Oth)- STOP N SHOP</v>
          </cell>
          <cell r="C2012" t="str">
            <v>EXPENSES</v>
          </cell>
          <cell r="D2012" t="str">
            <v>INCOME STATEMENT</v>
          </cell>
          <cell r="E2012" t="str">
            <v xml:space="preserve"> </v>
          </cell>
          <cell r="F2012" t="str">
            <v xml:space="preserve"> </v>
          </cell>
          <cell r="G2012" t="str">
            <v>EXPENDITURE</v>
          </cell>
          <cell r="H2012" t="str">
            <v>GENERAL AND ADMINISTRATION EXPENSES</v>
          </cell>
          <cell r="I2012" t="str">
            <v>REPAIRS AND MAINTENANCE</v>
          </cell>
        </row>
        <row r="2013">
          <cell r="A2013" t="str">
            <v>X503109</v>
          </cell>
          <cell r="B2013" t="str">
            <v>Rep &amp; Main(Oth)- STREET LIGHT-PHI,II,III</v>
          </cell>
          <cell r="C2013" t="str">
            <v>EXPENSES</v>
          </cell>
          <cell r="D2013" t="str">
            <v>INCOME STATEMENT</v>
          </cell>
          <cell r="E2013" t="str">
            <v xml:space="preserve"> </v>
          </cell>
          <cell r="F2013" t="str">
            <v xml:space="preserve"> </v>
          </cell>
          <cell r="G2013" t="str">
            <v>EXPENDITURE</v>
          </cell>
          <cell r="H2013" t="str">
            <v>GENERAL AND ADMINISTRATION EXPENSES</v>
          </cell>
          <cell r="I2013" t="str">
            <v>REPAIRS AND MAINTENANCE</v>
          </cell>
        </row>
        <row r="2014">
          <cell r="A2014" t="str">
            <v>X503110</v>
          </cell>
          <cell r="B2014" t="str">
            <v>Rep &amp; Main(Oth)- STREET LIGHT PH-IV</v>
          </cell>
          <cell r="C2014" t="str">
            <v>EXPENSES</v>
          </cell>
          <cell r="D2014" t="str">
            <v>INCOME STATEMENT</v>
          </cell>
          <cell r="E2014" t="str">
            <v xml:space="preserve"> </v>
          </cell>
          <cell r="F2014" t="str">
            <v xml:space="preserve"> </v>
          </cell>
          <cell r="G2014" t="str">
            <v>EXPENDITURE</v>
          </cell>
          <cell r="H2014" t="str">
            <v>GENERAL AND ADMINISTRATION EXPENSES</v>
          </cell>
          <cell r="I2014" t="str">
            <v>REPAIRS AND MAINTENANCE</v>
          </cell>
        </row>
        <row r="2015">
          <cell r="A2015" t="str">
            <v>X503111</v>
          </cell>
          <cell r="B2015" t="str">
            <v>Rep &amp; Main(Oth)- ATH</v>
          </cell>
          <cell r="C2015" t="str">
            <v>EXPENSES</v>
          </cell>
          <cell r="D2015" t="str">
            <v>INCOME STATEMENT</v>
          </cell>
          <cell r="E2015" t="str">
            <v xml:space="preserve"> </v>
          </cell>
          <cell r="F2015" t="str">
            <v xml:space="preserve"> </v>
          </cell>
          <cell r="G2015" t="str">
            <v>EXPENDITURE</v>
          </cell>
          <cell r="H2015" t="str">
            <v>GENERAL AND ADMINISTRATION EXPENSES</v>
          </cell>
          <cell r="I2015" t="str">
            <v>REPAIRS AND MAINTENANCE</v>
          </cell>
        </row>
        <row r="2016">
          <cell r="A2016" t="str">
            <v>X503112</v>
          </cell>
          <cell r="B2016" t="str">
            <v>Rep &amp; Main(Oth)- LAWN &amp; GARDEN PH 1,2,3</v>
          </cell>
          <cell r="C2016" t="str">
            <v>EXPENSES</v>
          </cell>
          <cell r="D2016" t="str">
            <v>INCOME STATEMENT</v>
          </cell>
          <cell r="E2016" t="str">
            <v xml:space="preserve"> </v>
          </cell>
          <cell r="F2016" t="str">
            <v xml:space="preserve"> </v>
          </cell>
          <cell r="G2016" t="str">
            <v>EXPENDITURE</v>
          </cell>
          <cell r="H2016" t="str">
            <v>GENERAL AND ADMINISTRATION EXPENSES</v>
          </cell>
          <cell r="I2016" t="str">
            <v>REPAIRS AND MAINTENANCE</v>
          </cell>
        </row>
        <row r="2017">
          <cell r="A2017" t="str">
            <v>X503113</v>
          </cell>
          <cell r="B2017" t="str">
            <v>Rep &amp; Main(Oth)- LAWN &amp; GARDEN PH 4</v>
          </cell>
          <cell r="C2017" t="str">
            <v>EXPENSES</v>
          </cell>
          <cell r="D2017" t="str">
            <v>INCOME STATEMENT</v>
          </cell>
          <cell r="E2017" t="str">
            <v xml:space="preserve"> </v>
          </cell>
          <cell r="F2017" t="str">
            <v xml:space="preserve"> </v>
          </cell>
          <cell r="G2017" t="str">
            <v>EXPENDITURE</v>
          </cell>
          <cell r="H2017" t="str">
            <v>GENERAL AND ADMINISTRATION EXPENSES</v>
          </cell>
          <cell r="I2017" t="str">
            <v>REPAIRS AND MAINTENANCE</v>
          </cell>
        </row>
        <row r="2018">
          <cell r="A2018" t="str">
            <v>X503114</v>
          </cell>
          <cell r="B2018" t="str">
            <v>Rep &amp; Main(Oth)- EXT. ELECT. PH-I,II,III</v>
          </cell>
          <cell r="C2018" t="str">
            <v>EXPENSES</v>
          </cell>
          <cell r="D2018" t="str">
            <v>INCOME STATEMENT</v>
          </cell>
          <cell r="E2018" t="str">
            <v xml:space="preserve"> </v>
          </cell>
          <cell r="F2018" t="str">
            <v xml:space="preserve"> </v>
          </cell>
          <cell r="G2018" t="str">
            <v>EXPENDITURE</v>
          </cell>
          <cell r="H2018" t="str">
            <v>GENERAL AND ADMINISTRATION EXPENSES</v>
          </cell>
          <cell r="I2018" t="str">
            <v>REPAIRS AND MAINTENANCE</v>
          </cell>
        </row>
        <row r="2019">
          <cell r="A2019" t="str">
            <v>X503115</v>
          </cell>
          <cell r="B2019" t="str">
            <v>Rep &amp; Main(Oth)- EXT. ELECT. PH-IV</v>
          </cell>
          <cell r="C2019" t="str">
            <v>EXPENSES</v>
          </cell>
          <cell r="D2019" t="str">
            <v>INCOME STATEMENT</v>
          </cell>
          <cell r="E2019" t="str">
            <v xml:space="preserve"> </v>
          </cell>
          <cell r="F2019" t="str">
            <v xml:space="preserve"> </v>
          </cell>
          <cell r="G2019" t="str">
            <v>EXPENDITURE</v>
          </cell>
          <cell r="H2019" t="str">
            <v>GENERAL AND ADMINISTRATION EXPENSES</v>
          </cell>
          <cell r="I2019" t="str">
            <v>REPAIRS AND MAINTENANCE</v>
          </cell>
        </row>
        <row r="2020">
          <cell r="A2020" t="str">
            <v>X503116</v>
          </cell>
          <cell r="B2020" t="str">
            <v>Rep &amp; Main(Oth)- SOHNA FARM</v>
          </cell>
          <cell r="C2020" t="str">
            <v>EXPENSES</v>
          </cell>
          <cell r="D2020" t="str">
            <v>INCOME STATEMENT</v>
          </cell>
          <cell r="E2020" t="str">
            <v xml:space="preserve"> </v>
          </cell>
          <cell r="F2020" t="str">
            <v xml:space="preserve"> </v>
          </cell>
          <cell r="G2020" t="str">
            <v>EXPENDITURE</v>
          </cell>
          <cell r="H2020" t="str">
            <v>GENERAL AND ADMINISTRATION EXPENSES</v>
          </cell>
          <cell r="I2020" t="str">
            <v>REPAIRS AND MAINTENANCE</v>
          </cell>
        </row>
        <row r="2021">
          <cell r="A2021" t="str">
            <v>X503117</v>
          </cell>
          <cell r="B2021" t="str">
            <v>Rep &amp; Main(Oth)- WATER SUPPLY PH 1,2,3</v>
          </cell>
          <cell r="C2021" t="str">
            <v>EXPENSES</v>
          </cell>
          <cell r="D2021" t="str">
            <v>INCOME STATEMENT</v>
          </cell>
          <cell r="E2021" t="str">
            <v xml:space="preserve"> </v>
          </cell>
          <cell r="F2021" t="str">
            <v xml:space="preserve"> </v>
          </cell>
          <cell r="G2021" t="str">
            <v>EXPENDITURE</v>
          </cell>
          <cell r="H2021" t="str">
            <v>GENERAL AND ADMINISTRATION EXPENSES</v>
          </cell>
          <cell r="I2021" t="str">
            <v>REPAIRS AND MAINTENANCE</v>
          </cell>
        </row>
        <row r="2022">
          <cell r="A2022" t="str">
            <v>X503118</v>
          </cell>
          <cell r="B2022" t="str">
            <v>Rep &amp; Main(Oth)- WATER SUPPLY PH 4</v>
          </cell>
          <cell r="C2022" t="str">
            <v>EXPENSES</v>
          </cell>
          <cell r="D2022" t="str">
            <v>INCOME STATEMENT</v>
          </cell>
          <cell r="E2022" t="str">
            <v xml:space="preserve"> </v>
          </cell>
          <cell r="F2022" t="str">
            <v xml:space="preserve"> </v>
          </cell>
          <cell r="G2022" t="str">
            <v>EXPENDITURE</v>
          </cell>
          <cell r="H2022" t="str">
            <v>GENERAL AND ADMINISTRATION EXPENSES</v>
          </cell>
          <cell r="I2022" t="str">
            <v>REPAIRS AND MAINTENANCE</v>
          </cell>
        </row>
        <row r="2023">
          <cell r="A2023" t="str">
            <v>X503119</v>
          </cell>
          <cell r="B2023" t="str">
            <v>Rep &amp; Main(Oth)- SEWAGE PH-I,II,III</v>
          </cell>
          <cell r="C2023" t="str">
            <v>EXPENSES</v>
          </cell>
          <cell r="D2023" t="str">
            <v>INCOME STATEMENT</v>
          </cell>
          <cell r="E2023" t="str">
            <v xml:space="preserve"> </v>
          </cell>
          <cell r="F2023" t="str">
            <v xml:space="preserve"> </v>
          </cell>
          <cell r="G2023" t="str">
            <v>EXPENDITURE</v>
          </cell>
          <cell r="H2023" t="str">
            <v>GENERAL AND ADMINISTRATION EXPENSES</v>
          </cell>
          <cell r="I2023" t="str">
            <v>REPAIRS AND MAINTENANCE</v>
          </cell>
        </row>
        <row r="2024">
          <cell r="A2024" t="str">
            <v>X503120</v>
          </cell>
          <cell r="B2024" t="str">
            <v>Rep &amp; Main(Oth)- SEWAGE PH-IV</v>
          </cell>
          <cell r="C2024" t="str">
            <v>EXPENSES</v>
          </cell>
          <cell r="D2024" t="str">
            <v>INCOME STATEMENT</v>
          </cell>
          <cell r="E2024" t="str">
            <v xml:space="preserve"> </v>
          </cell>
          <cell r="F2024" t="str">
            <v xml:space="preserve"> </v>
          </cell>
          <cell r="G2024" t="str">
            <v>EXPENDITURE</v>
          </cell>
          <cell r="H2024" t="str">
            <v>GENERAL AND ADMINISTRATION EXPENSES</v>
          </cell>
          <cell r="I2024" t="str">
            <v>REPAIRS AND MAINTENANCE</v>
          </cell>
        </row>
        <row r="2025">
          <cell r="A2025" t="str">
            <v>X503121</v>
          </cell>
          <cell r="B2025" t="str">
            <v>Rep &amp; Main(Oth)- COMMUNITY CENTRE</v>
          </cell>
          <cell r="C2025" t="str">
            <v>EXPENSES</v>
          </cell>
          <cell r="D2025" t="str">
            <v>INCOME STATEMENT</v>
          </cell>
          <cell r="E2025" t="str">
            <v xml:space="preserve"> </v>
          </cell>
          <cell r="F2025" t="str">
            <v xml:space="preserve"> </v>
          </cell>
          <cell r="G2025" t="str">
            <v>EXPENDITURE</v>
          </cell>
          <cell r="H2025" t="str">
            <v>GENERAL AND ADMINISTRATION EXPENSES</v>
          </cell>
          <cell r="I2025" t="str">
            <v>REPAIRS AND MAINTENANCE</v>
          </cell>
        </row>
        <row r="2026">
          <cell r="A2026" t="str">
            <v>X503122</v>
          </cell>
          <cell r="B2026" t="str">
            <v>Rep &amp; Main(Oth)- S MALL</v>
          </cell>
          <cell r="C2026" t="str">
            <v>EXPENSES</v>
          </cell>
          <cell r="D2026" t="str">
            <v>INCOME STATEMENT</v>
          </cell>
          <cell r="E2026" t="str">
            <v xml:space="preserve"> </v>
          </cell>
          <cell r="F2026" t="str">
            <v xml:space="preserve"> </v>
          </cell>
          <cell r="G2026" t="str">
            <v>EXPENDITURE</v>
          </cell>
          <cell r="H2026" t="str">
            <v>GENERAL AND ADMINISTRATION EXPENSES</v>
          </cell>
          <cell r="I2026" t="str">
            <v>REPAIRS AND MAINTENANCE</v>
          </cell>
        </row>
        <row r="2027">
          <cell r="A2027" t="str">
            <v>X503123</v>
          </cell>
          <cell r="B2027" t="str">
            <v>Rep &amp; Main(Oth)- Ph 1, 2, 3</v>
          </cell>
          <cell r="C2027" t="str">
            <v>EXPENSES</v>
          </cell>
          <cell r="D2027" t="str">
            <v>INCOME STATEMENT</v>
          </cell>
          <cell r="E2027" t="str">
            <v xml:space="preserve"> </v>
          </cell>
          <cell r="F2027" t="str">
            <v xml:space="preserve"> </v>
          </cell>
          <cell r="G2027" t="str">
            <v>EXPENDITURE</v>
          </cell>
          <cell r="H2027" t="str">
            <v>GENERAL AND ADMINISTRATION EXPENSES</v>
          </cell>
          <cell r="I2027" t="str">
            <v>REPAIRS AND MAINTENANCE</v>
          </cell>
        </row>
        <row r="2028">
          <cell r="A2028" t="str">
            <v>X503124</v>
          </cell>
          <cell r="B2028" t="str">
            <v>Rep &amp; Main(Oth)- Ph 4</v>
          </cell>
          <cell r="C2028" t="str">
            <v>EXPENSES</v>
          </cell>
          <cell r="D2028" t="str">
            <v>INCOME STATEMENT</v>
          </cell>
          <cell r="E2028" t="str">
            <v xml:space="preserve"> </v>
          </cell>
          <cell r="F2028" t="str">
            <v xml:space="preserve"> </v>
          </cell>
          <cell r="G2028" t="str">
            <v>EXPENDITURE</v>
          </cell>
          <cell r="H2028" t="str">
            <v>GENERAL AND ADMINISTRATION EXPENSES</v>
          </cell>
          <cell r="I2028" t="str">
            <v>REPAIRS AND MAINTENANCE</v>
          </cell>
        </row>
        <row r="2029">
          <cell r="A2029" t="str">
            <v>X503125</v>
          </cell>
          <cell r="B2029" t="str">
            <v>Rep &amp; Main(Oth)- DLF GARDEN</v>
          </cell>
          <cell r="C2029" t="str">
            <v>EXPENSES</v>
          </cell>
          <cell r="D2029" t="str">
            <v>INCOME STATEMENT</v>
          </cell>
          <cell r="E2029" t="str">
            <v xml:space="preserve"> </v>
          </cell>
          <cell r="F2029" t="str">
            <v xml:space="preserve"> </v>
          </cell>
          <cell r="G2029" t="str">
            <v>EXPENDITURE</v>
          </cell>
          <cell r="H2029" t="str">
            <v>GENERAL AND ADMINISTRATION EXPENSES</v>
          </cell>
          <cell r="I2029" t="str">
            <v>REPAIRS AND MAINTENANCE</v>
          </cell>
        </row>
        <row r="2030">
          <cell r="A2030" t="str">
            <v>X503126</v>
          </cell>
          <cell r="B2030" t="str">
            <v>Rep &amp; Main(Oth)- INTERNET</v>
          </cell>
          <cell r="C2030" t="str">
            <v>EXPENSES</v>
          </cell>
          <cell r="D2030" t="str">
            <v>INCOME STATEMENT</v>
          </cell>
          <cell r="E2030" t="str">
            <v xml:space="preserve"> </v>
          </cell>
          <cell r="F2030" t="str">
            <v xml:space="preserve"> </v>
          </cell>
          <cell r="G2030" t="str">
            <v>EXPENDITURE</v>
          </cell>
          <cell r="H2030" t="str">
            <v>GENERAL AND ADMINISTRATION EXPENSES</v>
          </cell>
          <cell r="I2030" t="str">
            <v>REPAIRS AND MAINTENANCE</v>
          </cell>
        </row>
        <row r="2031">
          <cell r="A2031" t="str">
            <v>X503127</v>
          </cell>
          <cell r="B2031" t="str">
            <v>Rep &amp; Main(Oth)- INFRASTRUCTURE</v>
          </cell>
          <cell r="C2031" t="str">
            <v>EXPENSES</v>
          </cell>
          <cell r="D2031" t="str">
            <v>INCOME STATEMENT</v>
          </cell>
          <cell r="E2031" t="str">
            <v xml:space="preserve"> </v>
          </cell>
          <cell r="F2031" t="str">
            <v xml:space="preserve"> </v>
          </cell>
          <cell r="G2031" t="str">
            <v>EXPENDITURE</v>
          </cell>
          <cell r="H2031" t="str">
            <v>GENERAL AND ADMINISTRATION EXPENSES</v>
          </cell>
          <cell r="I2031" t="str">
            <v>REPAIRS AND MAINTENANCE</v>
          </cell>
        </row>
        <row r="2032">
          <cell r="A2032" t="str">
            <v>X503128</v>
          </cell>
          <cell r="B2032" t="str">
            <v>Rep &amp; Main(Oth)- VAM</v>
          </cell>
          <cell r="C2032" t="str">
            <v>EXPENSES</v>
          </cell>
          <cell r="D2032" t="str">
            <v>INCOME STATEMENT</v>
          </cell>
          <cell r="E2032" t="str">
            <v xml:space="preserve"> </v>
          </cell>
          <cell r="F2032" t="str">
            <v xml:space="preserve"> </v>
          </cell>
          <cell r="G2032" t="str">
            <v>EXPENDITURE</v>
          </cell>
          <cell r="H2032" t="str">
            <v>GENERAL AND ADMINISTRATION EXPENSES</v>
          </cell>
          <cell r="I2032" t="str">
            <v>REPAIRS AND MAINTENANCE</v>
          </cell>
        </row>
        <row r="2033">
          <cell r="A2033" t="str">
            <v>X503129</v>
          </cell>
          <cell r="B2033" t="str">
            <v>Rep &amp; Main(Oth)- HVAC</v>
          </cell>
          <cell r="C2033" t="str">
            <v>EXPENSES</v>
          </cell>
          <cell r="D2033" t="str">
            <v>INCOME STATEMENT</v>
          </cell>
          <cell r="E2033" t="str">
            <v xml:space="preserve"> </v>
          </cell>
          <cell r="F2033" t="str">
            <v xml:space="preserve"> </v>
          </cell>
          <cell r="G2033" t="str">
            <v>EXPENDITURE</v>
          </cell>
          <cell r="H2033" t="str">
            <v>GENERAL AND ADMINISTRATION EXPENSES</v>
          </cell>
          <cell r="I2033" t="str">
            <v>REPAIRS AND MAINTENANCE</v>
          </cell>
        </row>
        <row r="2034">
          <cell r="A2034" t="str">
            <v>X503130</v>
          </cell>
          <cell r="B2034" t="str">
            <v>Rep &amp; Main(Oth)- Parking Maintenance</v>
          </cell>
          <cell r="C2034" t="str">
            <v>EXPENSES</v>
          </cell>
          <cell r="D2034" t="str">
            <v>INCOME STATEMENT</v>
          </cell>
          <cell r="E2034" t="str">
            <v xml:space="preserve"> </v>
          </cell>
          <cell r="F2034" t="str">
            <v xml:space="preserve"> </v>
          </cell>
          <cell r="G2034" t="str">
            <v>EXPENDITURE</v>
          </cell>
          <cell r="H2034" t="str">
            <v>GENERAL AND ADMINISTRATION EXPENSES</v>
          </cell>
          <cell r="I2034" t="str">
            <v>REPAIRS AND MAINTENANCE</v>
          </cell>
        </row>
        <row r="2035">
          <cell r="A2035" t="str">
            <v>X503201</v>
          </cell>
          <cell r="B2035" t="str">
            <v>Office Maintenance Charges</v>
          </cell>
          <cell r="C2035" t="str">
            <v>EXPENSES</v>
          </cell>
          <cell r="D2035" t="str">
            <v>INCOME STATEMENT</v>
          </cell>
          <cell r="E2035" t="str">
            <v xml:space="preserve"> </v>
          </cell>
          <cell r="F2035" t="str">
            <v xml:space="preserve"> </v>
          </cell>
          <cell r="G2035" t="str">
            <v>EXPENDITURE</v>
          </cell>
          <cell r="H2035" t="str">
            <v>GENERAL AND ADMINISTRATION EXPENSES</v>
          </cell>
          <cell r="I2035" t="str">
            <v>REPAIRS AND MAINTENANCE</v>
          </cell>
        </row>
        <row r="2036">
          <cell r="A2036" t="str">
            <v>X503202</v>
          </cell>
          <cell r="B2036" t="str">
            <v>Water and Sewarage Charges</v>
          </cell>
          <cell r="C2036" t="str">
            <v>EXPENSES</v>
          </cell>
          <cell r="D2036" t="str">
            <v>INCOME STATEMENT</v>
          </cell>
          <cell r="E2036" t="str">
            <v xml:space="preserve"> </v>
          </cell>
          <cell r="F2036" t="str">
            <v xml:space="preserve"> </v>
          </cell>
          <cell r="G2036" t="str">
            <v>EXPENDITURE</v>
          </cell>
          <cell r="H2036" t="str">
            <v>GENERAL AND ADMINISTRATION EXPENSES</v>
          </cell>
          <cell r="I2036" t="str">
            <v>REPAIRS AND MAINTENANCE</v>
          </cell>
        </row>
        <row r="2037">
          <cell r="A2037" t="str">
            <v>X504001-001</v>
          </cell>
          <cell r="B2037" t="str">
            <v>Insurance</v>
          </cell>
          <cell r="C2037" t="str">
            <v>EXPENSES</v>
          </cell>
          <cell r="D2037" t="str">
            <v>INCOME STATEMENT</v>
          </cell>
          <cell r="E2037" t="str">
            <v xml:space="preserve"> </v>
          </cell>
          <cell r="F2037" t="str">
            <v xml:space="preserve"> </v>
          </cell>
          <cell r="G2037" t="str">
            <v>EXPENDITURE</v>
          </cell>
          <cell r="H2037" t="str">
            <v>OTHER EXPENSES</v>
          </cell>
          <cell r="I2037" t="str">
            <v>INSURANCE EXPENSES</v>
          </cell>
        </row>
        <row r="2038">
          <cell r="A2038" t="str">
            <v>X504001-002</v>
          </cell>
          <cell r="B2038" t="str">
            <v>Insurance- Vehicles</v>
          </cell>
          <cell r="C2038" t="str">
            <v>EXPENSES</v>
          </cell>
          <cell r="D2038" t="str">
            <v>INCOME STATEMENT</v>
          </cell>
          <cell r="E2038" t="str">
            <v xml:space="preserve"> </v>
          </cell>
          <cell r="F2038" t="str">
            <v xml:space="preserve"> </v>
          </cell>
          <cell r="G2038" t="str">
            <v>EXPENDITURE</v>
          </cell>
          <cell r="H2038" t="str">
            <v>OTHER EXPENSES</v>
          </cell>
          <cell r="I2038" t="str">
            <v>INSURANCE EXPENSES</v>
          </cell>
        </row>
        <row r="2039">
          <cell r="A2039" t="str">
            <v>X504001-003</v>
          </cell>
          <cell r="B2039" t="str">
            <v>Insurance- Buildings</v>
          </cell>
          <cell r="C2039" t="str">
            <v>EXPENSES</v>
          </cell>
          <cell r="D2039" t="str">
            <v>INCOME STATEMENT</v>
          </cell>
          <cell r="E2039" t="str">
            <v xml:space="preserve"> </v>
          </cell>
          <cell r="F2039" t="str">
            <v xml:space="preserve"> </v>
          </cell>
          <cell r="G2039" t="str">
            <v>EXPENDITURE</v>
          </cell>
          <cell r="H2039" t="str">
            <v>OTHER EXPENSES</v>
          </cell>
          <cell r="I2039" t="str">
            <v>INSURANCE EXPENSES</v>
          </cell>
        </row>
        <row r="2040">
          <cell r="A2040" t="str">
            <v>X504001-004</v>
          </cell>
          <cell r="B2040" t="str">
            <v>Insurance- Machinery And Other Fas</v>
          </cell>
          <cell r="C2040" t="str">
            <v>EXPENSES</v>
          </cell>
          <cell r="D2040" t="str">
            <v>INCOME STATEMENT</v>
          </cell>
          <cell r="E2040" t="str">
            <v xml:space="preserve"> </v>
          </cell>
          <cell r="F2040" t="str">
            <v xml:space="preserve"> </v>
          </cell>
          <cell r="G2040" t="str">
            <v>EXPENDITURE</v>
          </cell>
          <cell r="H2040" t="str">
            <v>OTHER EXPENSES</v>
          </cell>
          <cell r="I2040" t="str">
            <v>INSURANCE EXPENSES</v>
          </cell>
        </row>
        <row r="2041">
          <cell r="A2041" t="str">
            <v>X504001-005</v>
          </cell>
          <cell r="B2041" t="str">
            <v>Insurance- Others</v>
          </cell>
          <cell r="C2041" t="str">
            <v>EXPENSES</v>
          </cell>
          <cell r="D2041" t="str">
            <v>INCOME STATEMENT</v>
          </cell>
          <cell r="E2041" t="str">
            <v xml:space="preserve"> </v>
          </cell>
          <cell r="F2041" t="str">
            <v xml:space="preserve"> </v>
          </cell>
          <cell r="G2041" t="str">
            <v>EXPENDITURE</v>
          </cell>
          <cell r="H2041" t="str">
            <v>OTHER EXPENSES</v>
          </cell>
          <cell r="I2041" t="str">
            <v>INSURANCE EXPENSES</v>
          </cell>
        </row>
        <row r="2042">
          <cell r="A2042" t="str">
            <v>X505001</v>
          </cell>
          <cell r="B2042" t="str">
            <v>Commission and brokerage- Sales</v>
          </cell>
          <cell r="C2042" t="str">
            <v>EXPENSES</v>
          </cell>
          <cell r="D2042" t="str">
            <v>INCOME STATEMENT</v>
          </cell>
          <cell r="E2042" t="str">
            <v xml:space="preserve"> </v>
          </cell>
          <cell r="F2042" t="str">
            <v xml:space="preserve"> </v>
          </cell>
          <cell r="G2042" t="str">
            <v>EXPENDITURE</v>
          </cell>
          <cell r="H2042" t="str">
            <v>OTHER EXPENSES</v>
          </cell>
          <cell r="I2042" t="str">
            <v>COMMISSION AND BROKERAGE</v>
          </cell>
        </row>
        <row r="2043">
          <cell r="A2043" t="str">
            <v>X505002</v>
          </cell>
          <cell r="B2043" t="str">
            <v>Commission and brokerage- Rent</v>
          </cell>
          <cell r="C2043" t="str">
            <v>EXPENSES</v>
          </cell>
          <cell r="D2043" t="str">
            <v>INCOME STATEMENT</v>
          </cell>
          <cell r="E2043" t="str">
            <v xml:space="preserve"> </v>
          </cell>
          <cell r="F2043" t="str">
            <v xml:space="preserve"> </v>
          </cell>
          <cell r="G2043" t="str">
            <v>EXPENDITURE</v>
          </cell>
          <cell r="H2043" t="str">
            <v>OTHER EXPENSES</v>
          </cell>
          <cell r="I2043" t="str">
            <v>COMMISSION AND BROKERAGE</v>
          </cell>
        </row>
        <row r="2044">
          <cell r="A2044" t="str">
            <v>X506001-001</v>
          </cell>
          <cell r="B2044" t="str">
            <v>Adver and publicity</v>
          </cell>
          <cell r="C2044" t="str">
            <v>EXPENSES</v>
          </cell>
          <cell r="D2044" t="str">
            <v>INCOME STATEMENT</v>
          </cell>
          <cell r="E2044" t="str">
            <v xml:space="preserve"> </v>
          </cell>
          <cell r="F2044" t="str">
            <v xml:space="preserve"> </v>
          </cell>
          <cell r="G2044" t="str">
            <v>EXPENDITURE</v>
          </cell>
          <cell r="H2044" t="str">
            <v>GENERAL AND ADMINISTRATION EXPENSES</v>
          </cell>
          <cell r="I2044" t="str">
            <v>ADVERTISEMENT AND PROMOTION</v>
          </cell>
        </row>
        <row r="2045">
          <cell r="A2045" t="str">
            <v>X506001-002</v>
          </cell>
          <cell r="B2045" t="str">
            <v>Adver And Publicity- Indian Newspprs</v>
          </cell>
          <cell r="C2045" t="str">
            <v>EXPENSES</v>
          </cell>
          <cell r="D2045" t="str">
            <v>INCOME STATEMENT</v>
          </cell>
          <cell r="E2045" t="str">
            <v xml:space="preserve"> </v>
          </cell>
          <cell r="F2045" t="str">
            <v xml:space="preserve"> </v>
          </cell>
          <cell r="G2045" t="str">
            <v>EXPENDITURE</v>
          </cell>
          <cell r="H2045" t="str">
            <v>GENERAL AND ADMINISTRATION EXPENSES</v>
          </cell>
          <cell r="I2045" t="str">
            <v>ADVERTISEMENT AND PROMOTION</v>
          </cell>
        </row>
        <row r="2046">
          <cell r="A2046" t="str">
            <v>X506001-003</v>
          </cell>
          <cell r="B2046" t="str">
            <v>Adver And Publicity- Foreign News Papers</v>
          </cell>
          <cell r="C2046" t="str">
            <v>EXPENSES</v>
          </cell>
          <cell r="D2046" t="str">
            <v>INCOME STATEMENT</v>
          </cell>
          <cell r="E2046" t="str">
            <v xml:space="preserve"> </v>
          </cell>
          <cell r="F2046" t="str">
            <v xml:space="preserve"> </v>
          </cell>
          <cell r="G2046" t="str">
            <v>EXPENDITURE</v>
          </cell>
          <cell r="H2046" t="str">
            <v>GENERAL AND ADMINISTRATION EXPENSES</v>
          </cell>
          <cell r="I2046" t="str">
            <v>ADVERTISEMENT AND PROMOTION</v>
          </cell>
        </row>
        <row r="2047">
          <cell r="A2047" t="str">
            <v>X506001-004</v>
          </cell>
          <cell r="B2047" t="str">
            <v>Adver And Publicity- Indian Magazines</v>
          </cell>
          <cell r="C2047" t="str">
            <v>EXPENSES</v>
          </cell>
          <cell r="D2047" t="str">
            <v>INCOME STATEMENT</v>
          </cell>
          <cell r="E2047" t="str">
            <v xml:space="preserve"> </v>
          </cell>
          <cell r="F2047" t="str">
            <v xml:space="preserve"> </v>
          </cell>
          <cell r="G2047" t="str">
            <v>EXPENDITURE</v>
          </cell>
          <cell r="H2047" t="str">
            <v>GENERAL AND ADMINISTRATION EXPENSES</v>
          </cell>
          <cell r="I2047" t="str">
            <v>ADVERTISEMENT AND PROMOTION</v>
          </cell>
        </row>
        <row r="2048">
          <cell r="A2048" t="str">
            <v>X506001-005</v>
          </cell>
          <cell r="B2048" t="str">
            <v>Adver And Publicity- Hoardings &amp; Banners</v>
          </cell>
          <cell r="C2048" t="str">
            <v>EXPENSES</v>
          </cell>
          <cell r="D2048" t="str">
            <v>INCOME STATEMENT</v>
          </cell>
          <cell r="E2048" t="str">
            <v xml:space="preserve"> </v>
          </cell>
          <cell r="F2048" t="str">
            <v xml:space="preserve"> </v>
          </cell>
          <cell r="G2048" t="str">
            <v>EXPENDITURE</v>
          </cell>
          <cell r="H2048" t="str">
            <v>GENERAL AND ADMINISTRATION EXPENSES</v>
          </cell>
          <cell r="I2048" t="str">
            <v>ADVERTISEMENT AND PROMOTION</v>
          </cell>
        </row>
        <row r="2049">
          <cell r="A2049" t="str">
            <v>X506001-006</v>
          </cell>
          <cell r="B2049" t="str">
            <v>Adver And Publicity- Others</v>
          </cell>
          <cell r="C2049" t="str">
            <v>EXPENSES</v>
          </cell>
          <cell r="D2049" t="str">
            <v>INCOME STATEMENT</v>
          </cell>
          <cell r="E2049" t="str">
            <v xml:space="preserve"> </v>
          </cell>
          <cell r="F2049" t="str">
            <v xml:space="preserve"> </v>
          </cell>
          <cell r="G2049" t="str">
            <v>EXPENDITURE</v>
          </cell>
          <cell r="H2049" t="str">
            <v>GENERAL AND ADMINISTRATION EXPENSES</v>
          </cell>
          <cell r="I2049" t="str">
            <v>ADVERTISEMENT AND PROMOTION</v>
          </cell>
        </row>
        <row r="2050">
          <cell r="A2050" t="str">
            <v>X506001-007</v>
          </cell>
          <cell r="B2050" t="str">
            <v>Adver And Publicity- Television</v>
          </cell>
          <cell r="C2050" t="str">
            <v>EXPENSES</v>
          </cell>
          <cell r="D2050" t="str">
            <v>INCOME STATEMENT</v>
          </cell>
          <cell r="E2050" t="str">
            <v xml:space="preserve"> </v>
          </cell>
          <cell r="F2050" t="str">
            <v xml:space="preserve"> </v>
          </cell>
          <cell r="G2050" t="str">
            <v>EXPENDITURE</v>
          </cell>
          <cell r="H2050" t="str">
            <v>GENERAL AND ADMINISTRATION EXPENSES</v>
          </cell>
          <cell r="I2050" t="str">
            <v>ADVERTISEMENT AND PROMOTION</v>
          </cell>
        </row>
        <row r="2051">
          <cell r="A2051" t="str">
            <v>X506001-008</v>
          </cell>
          <cell r="B2051" t="str">
            <v>Adver And Publicity- Exhibition Expenses</v>
          </cell>
          <cell r="C2051" t="str">
            <v>EXPENSES</v>
          </cell>
          <cell r="D2051" t="str">
            <v>INCOME STATEMENT</v>
          </cell>
          <cell r="E2051" t="str">
            <v xml:space="preserve"> </v>
          </cell>
          <cell r="F2051" t="str">
            <v xml:space="preserve"> </v>
          </cell>
          <cell r="G2051" t="str">
            <v>EXPENDITURE</v>
          </cell>
          <cell r="H2051" t="str">
            <v>GENERAL AND ADMINISTRATION EXPENSES</v>
          </cell>
          <cell r="I2051" t="str">
            <v>ADVERTISEMENT AND PROMOTION</v>
          </cell>
        </row>
        <row r="2052">
          <cell r="A2052" t="str">
            <v>X506001-009</v>
          </cell>
          <cell r="B2052" t="str">
            <v>Adver And Publicity- Cable</v>
          </cell>
          <cell r="C2052" t="str">
            <v>EXPENSES</v>
          </cell>
          <cell r="D2052" t="str">
            <v>INCOME STATEMENT</v>
          </cell>
          <cell r="E2052" t="str">
            <v xml:space="preserve"> </v>
          </cell>
          <cell r="F2052" t="str">
            <v xml:space="preserve"> </v>
          </cell>
          <cell r="G2052" t="str">
            <v>EXPENDITURE</v>
          </cell>
          <cell r="H2052" t="str">
            <v>GENERAL AND ADMINISTRATION EXPENSES</v>
          </cell>
          <cell r="I2052" t="str">
            <v>ADVERTISEMENT AND PROMOTION</v>
          </cell>
        </row>
        <row r="2053">
          <cell r="A2053" t="str">
            <v>X506001-010</v>
          </cell>
          <cell r="B2053" t="str">
            <v>Adver And Publicity-Joint Promotions</v>
          </cell>
          <cell r="C2053" t="str">
            <v>EXPENSES</v>
          </cell>
          <cell r="D2053" t="str">
            <v>INCOME STATEMENT</v>
          </cell>
          <cell r="E2053" t="str">
            <v xml:space="preserve"> </v>
          </cell>
          <cell r="F2053" t="str">
            <v xml:space="preserve"> </v>
          </cell>
          <cell r="G2053" t="str">
            <v>EXPENDITURE</v>
          </cell>
          <cell r="H2053" t="str">
            <v>GENERAL AND ADMINISTRATION EXPENSES</v>
          </cell>
          <cell r="I2053" t="str">
            <v>ADVERTISEMENT AND PROMOTION</v>
          </cell>
        </row>
        <row r="2054">
          <cell r="A2054" t="str">
            <v>X507001</v>
          </cell>
          <cell r="B2054" t="str">
            <v>TraveIling and conveyance</v>
          </cell>
          <cell r="C2054" t="str">
            <v>EXPENSES</v>
          </cell>
          <cell r="D2054" t="str">
            <v>INCOME STATEMENT</v>
          </cell>
          <cell r="E2054" t="str">
            <v xml:space="preserve"> </v>
          </cell>
          <cell r="F2054" t="str">
            <v xml:space="preserve"> </v>
          </cell>
          <cell r="G2054" t="str">
            <v>EXPENDITURE</v>
          </cell>
          <cell r="H2054" t="str">
            <v>GENERAL AND ADMINISTRATION EXPENSES</v>
          </cell>
          <cell r="I2054" t="str">
            <v>TRAVEL AND CONVEYANCE</v>
          </cell>
        </row>
        <row r="2055">
          <cell r="A2055" t="str">
            <v>X507101-001</v>
          </cell>
          <cell r="B2055" t="str">
            <v>Travelling Exps. (Staff) Domestic</v>
          </cell>
          <cell r="C2055" t="str">
            <v>EXPENSES</v>
          </cell>
          <cell r="D2055" t="str">
            <v>INCOME STATEMENT</v>
          </cell>
          <cell r="E2055" t="str">
            <v xml:space="preserve"> </v>
          </cell>
          <cell r="F2055" t="str">
            <v xml:space="preserve"> </v>
          </cell>
          <cell r="G2055" t="str">
            <v>EXPENDITURE</v>
          </cell>
          <cell r="H2055" t="str">
            <v>GENERAL AND ADMINISTRATION EXPENSES</v>
          </cell>
          <cell r="I2055" t="str">
            <v>TRAVEL AND CONVEYANCE</v>
          </cell>
        </row>
        <row r="2056">
          <cell r="A2056" t="str">
            <v>X507101-002</v>
          </cell>
          <cell r="B2056" t="str">
            <v>Travelling Exps. (Staff) Domestic- Fare</v>
          </cell>
          <cell r="C2056" t="str">
            <v>EXPENSES</v>
          </cell>
          <cell r="D2056" t="str">
            <v>INCOME STATEMENT</v>
          </cell>
          <cell r="E2056" t="str">
            <v xml:space="preserve"> </v>
          </cell>
          <cell r="F2056" t="str">
            <v xml:space="preserve"> </v>
          </cell>
          <cell r="G2056" t="str">
            <v>EXPENDITURE</v>
          </cell>
          <cell r="H2056" t="str">
            <v>GENERAL AND ADMINISTRATION EXPENSES</v>
          </cell>
          <cell r="I2056" t="str">
            <v>TRAVEL AND CONVEYANCE</v>
          </cell>
        </row>
        <row r="2057">
          <cell r="A2057" t="str">
            <v>X507101-003</v>
          </cell>
          <cell r="B2057" t="str">
            <v>Travelling Exps. (Staff) Domestic- Hotel</v>
          </cell>
          <cell r="C2057" t="str">
            <v>EXPENSES</v>
          </cell>
          <cell r="D2057" t="str">
            <v>INCOME STATEMENT</v>
          </cell>
          <cell r="E2057" t="str">
            <v xml:space="preserve"> </v>
          </cell>
          <cell r="F2057" t="str">
            <v xml:space="preserve"> </v>
          </cell>
          <cell r="G2057" t="str">
            <v>EXPENDITURE</v>
          </cell>
          <cell r="H2057" t="str">
            <v>GENERAL AND ADMINISTRATION EXPENSES</v>
          </cell>
          <cell r="I2057" t="str">
            <v>TRAVEL AND CONVEYANCE</v>
          </cell>
        </row>
        <row r="2058">
          <cell r="A2058" t="str">
            <v>X507101-004</v>
          </cell>
          <cell r="B2058" t="str">
            <v>Travelling Exps. (Staff) Domestic- D.A.</v>
          </cell>
          <cell r="C2058" t="str">
            <v>EXPENSES</v>
          </cell>
          <cell r="D2058" t="str">
            <v>INCOME STATEMENT</v>
          </cell>
          <cell r="E2058" t="str">
            <v xml:space="preserve"> </v>
          </cell>
          <cell r="F2058" t="str">
            <v xml:space="preserve"> </v>
          </cell>
          <cell r="G2058" t="str">
            <v>EXPENDITURE</v>
          </cell>
          <cell r="H2058" t="str">
            <v>GENERAL AND ADMINISTRATION EXPENSES</v>
          </cell>
          <cell r="I2058" t="str">
            <v>TRAVEL AND CONVEYANCE</v>
          </cell>
        </row>
        <row r="2059">
          <cell r="A2059" t="str">
            <v>X507101-005</v>
          </cell>
          <cell r="B2059" t="str">
            <v>Travelling Exps. (Staff) Domestic- Conv.</v>
          </cell>
          <cell r="C2059" t="str">
            <v>EXPENSES</v>
          </cell>
          <cell r="D2059" t="str">
            <v>INCOME STATEMENT</v>
          </cell>
          <cell r="E2059" t="str">
            <v xml:space="preserve"> </v>
          </cell>
          <cell r="F2059" t="str">
            <v xml:space="preserve"> </v>
          </cell>
          <cell r="G2059" t="str">
            <v>EXPENDITURE</v>
          </cell>
          <cell r="H2059" t="str">
            <v>GENERAL AND ADMINISTRATION EXPENSES</v>
          </cell>
          <cell r="I2059" t="str">
            <v>TRAVEL AND CONVEYANCE</v>
          </cell>
        </row>
        <row r="2060">
          <cell r="A2060" t="str">
            <v>X507101-006</v>
          </cell>
          <cell r="B2060" t="str">
            <v>Travelling Exps. (Staff) Domestic- Other</v>
          </cell>
          <cell r="C2060" t="str">
            <v>EXPENSES</v>
          </cell>
          <cell r="D2060" t="str">
            <v>INCOME STATEMENT</v>
          </cell>
          <cell r="E2060" t="str">
            <v xml:space="preserve"> </v>
          </cell>
          <cell r="F2060" t="str">
            <v xml:space="preserve"> </v>
          </cell>
          <cell r="G2060" t="str">
            <v>EXPENDITURE</v>
          </cell>
          <cell r="H2060" t="str">
            <v>GENERAL AND ADMINISTRATION EXPENSES</v>
          </cell>
          <cell r="I2060" t="str">
            <v>TRAVEL AND CONVEYANCE</v>
          </cell>
        </row>
        <row r="2061">
          <cell r="A2061" t="str">
            <v>X507102-001</v>
          </cell>
          <cell r="B2061" t="str">
            <v>Travelling Exps. (Dir) Domestic</v>
          </cell>
          <cell r="C2061" t="str">
            <v>EXPENSES</v>
          </cell>
          <cell r="D2061" t="str">
            <v>INCOME STATEMENT</v>
          </cell>
          <cell r="E2061" t="str">
            <v xml:space="preserve"> </v>
          </cell>
          <cell r="F2061" t="str">
            <v xml:space="preserve"> </v>
          </cell>
          <cell r="G2061" t="str">
            <v>EXPENDITURE</v>
          </cell>
          <cell r="H2061" t="str">
            <v>GENERAL AND ADMINISTRATION EXPENSES</v>
          </cell>
          <cell r="I2061" t="str">
            <v>TRAVEL AND CONVEYANCE</v>
          </cell>
        </row>
        <row r="2062">
          <cell r="A2062" t="str">
            <v>X507102-002</v>
          </cell>
          <cell r="B2062" t="str">
            <v>Travelling Exps. (Dir) Domestic-Fare</v>
          </cell>
          <cell r="C2062" t="str">
            <v>EXPENSES</v>
          </cell>
          <cell r="D2062" t="str">
            <v>INCOME STATEMENT</v>
          </cell>
          <cell r="E2062" t="str">
            <v xml:space="preserve"> </v>
          </cell>
          <cell r="F2062" t="str">
            <v xml:space="preserve"> </v>
          </cell>
          <cell r="G2062" t="str">
            <v>EXPENDITURE</v>
          </cell>
          <cell r="H2062" t="str">
            <v>GENERAL AND ADMINISTRATION EXPENSES</v>
          </cell>
          <cell r="I2062" t="str">
            <v>TRAVEL AND CONVEYANCE</v>
          </cell>
        </row>
        <row r="2063">
          <cell r="A2063" t="str">
            <v>X507102-003</v>
          </cell>
          <cell r="B2063" t="str">
            <v>Travelling Exps. (Dir) Domestic- Hotel</v>
          </cell>
          <cell r="C2063" t="str">
            <v>EXPENSES</v>
          </cell>
          <cell r="D2063" t="str">
            <v>INCOME STATEMENT</v>
          </cell>
          <cell r="E2063" t="str">
            <v xml:space="preserve"> </v>
          </cell>
          <cell r="F2063" t="str">
            <v xml:space="preserve"> </v>
          </cell>
          <cell r="G2063" t="str">
            <v>EXPENDITURE</v>
          </cell>
          <cell r="H2063" t="str">
            <v>GENERAL AND ADMINISTRATION EXPENSES</v>
          </cell>
          <cell r="I2063" t="str">
            <v>TRAVEL AND CONVEYANCE</v>
          </cell>
        </row>
        <row r="2064">
          <cell r="A2064" t="str">
            <v>X507102-004</v>
          </cell>
          <cell r="B2064" t="str">
            <v>Travelling Exps. (Dir) Domestic- Conveya</v>
          </cell>
          <cell r="C2064" t="str">
            <v>EXPENSES</v>
          </cell>
          <cell r="D2064" t="str">
            <v>INCOME STATEMENT</v>
          </cell>
          <cell r="E2064" t="str">
            <v xml:space="preserve"> </v>
          </cell>
          <cell r="F2064" t="str">
            <v xml:space="preserve"> </v>
          </cell>
          <cell r="G2064" t="str">
            <v>EXPENDITURE</v>
          </cell>
          <cell r="H2064" t="str">
            <v>GENERAL AND ADMINISTRATION EXPENSES</v>
          </cell>
          <cell r="I2064" t="str">
            <v>TRAVEL AND CONVEYANCE</v>
          </cell>
        </row>
        <row r="2065">
          <cell r="A2065" t="str">
            <v>X507102-005</v>
          </cell>
          <cell r="B2065" t="str">
            <v>Travelling Exps. (Dir) Domestic- Others</v>
          </cell>
          <cell r="C2065" t="str">
            <v>EXPENSES</v>
          </cell>
          <cell r="D2065" t="str">
            <v>INCOME STATEMENT</v>
          </cell>
          <cell r="E2065" t="str">
            <v xml:space="preserve"> </v>
          </cell>
          <cell r="F2065" t="str">
            <v xml:space="preserve"> </v>
          </cell>
          <cell r="G2065" t="str">
            <v>EXPENDITURE</v>
          </cell>
          <cell r="H2065" t="str">
            <v>GENERAL AND ADMINISTRATION EXPENSES</v>
          </cell>
          <cell r="I2065" t="str">
            <v>TRAVEL AND CONVEYANCE</v>
          </cell>
        </row>
        <row r="2066">
          <cell r="A2066" t="str">
            <v>X507201-001</v>
          </cell>
          <cell r="B2066" t="str">
            <v>Foreign Travelling (Staff)</v>
          </cell>
          <cell r="C2066" t="str">
            <v>EXPENSES</v>
          </cell>
          <cell r="D2066" t="str">
            <v>INCOME STATEMENT</v>
          </cell>
          <cell r="E2066" t="str">
            <v xml:space="preserve"> </v>
          </cell>
          <cell r="F2066" t="str">
            <v xml:space="preserve"> </v>
          </cell>
          <cell r="G2066" t="str">
            <v>EXPENDITURE</v>
          </cell>
          <cell r="H2066" t="str">
            <v>GENERAL AND ADMINISTRATION EXPENSES</v>
          </cell>
          <cell r="I2066" t="str">
            <v>TRAVEL AND CONVEYANCE</v>
          </cell>
        </row>
        <row r="2067">
          <cell r="A2067" t="str">
            <v>X507201-002</v>
          </cell>
          <cell r="B2067" t="str">
            <v>Foreign Travelling (Staff)- Currency</v>
          </cell>
          <cell r="C2067" t="str">
            <v>EXPENSES</v>
          </cell>
          <cell r="D2067" t="str">
            <v>INCOME STATEMENT</v>
          </cell>
          <cell r="E2067" t="str">
            <v xml:space="preserve"> </v>
          </cell>
          <cell r="F2067" t="str">
            <v xml:space="preserve"> </v>
          </cell>
          <cell r="G2067" t="str">
            <v>EXPENDITURE</v>
          </cell>
          <cell r="H2067" t="str">
            <v>GENERAL AND ADMINISTRATION EXPENSES</v>
          </cell>
          <cell r="I2067" t="str">
            <v>TRAVEL AND CONVEYANCE</v>
          </cell>
        </row>
        <row r="2068">
          <cell r="A2068" t="str">
            <v>X507201-003</v>
          </cell>
          <cell r="B2068" t="str">
            <v>Foreign Travelling (Staff)- Fare</v>
          </cell>
          <cell r="C2068" t="str">
            <v>EXPENSES</v>
          </cell>
          <cell r="D2068" t="str">
            <v>INCOME STATEMENT</v>
          </cell>
          <cell r="E2068" t="str">
            <v xml:space="preserve"> </v>
          </cell>
          <cell r="F2068" t="str">
            <v xml:space="preserve"> </v>
          </cell>
          <cell r="G2068" t="str">
            <v>EXPENDITURE</v>
          </cell>
          <cell r="H2068" t="str">
            <v>GENERAL AND ADMINISTRATION EXPENSES</v>
          </cell>
          <cell r="I2068" t="str">
            <v>TRAVEL AND CONVEYANCE</v>
          </cell>
        </row>
        <row r="2069">
          <cell r="A2069" t="str">
            <v>X507201-004</v>
          </cell>
          <cell r="B2069" t="str">
            <v>Foreign Travelling (Staff)- Visa &amp; Taxes</v>
          </cell>
          <cell r="C2069" t="str">
            <v>EXPENSES</v>
          </cell>
          <cell r="D2069" t="str">
            <v>INCOME STATEMENT</v>
          </cell>
          <cell r="E2069" t="str">
            <v xml:space="preserve"> </v>
          </cell>
          <cell r="F2069" t="str">
            <v xml:space="preserve"> </v>
          </cell>
          <cell r="G2069" t="str">
            <v>EXPENDITURE</v>
          </cell>
          <cell r="H2069" t="str">
            <v>GENERAL AND ADMINISTRATION EXPENSES</v>
          </cell>
          <cell r="I2069" t="str">
            <v>TRAVEL AND CONVEYANCE</v>
          </cell>
        </row>
        <row r="2070">
          <cell r="A2070" t="str">
            <v>X507201-005</v>
          </cell>
          <cell r="B2070" t="str">
            <v>Foreign Travelling (Staff)- Others</v>
          </cell>
          <cell r="C2070" t="str">
            <v>EXPENSES</v>
          </cell>
          <cell r="D2070" t="str">
            <v>INCOME STATEMENT</v>
          </cell>
          <cell r="E2070" t="str">
            <v xml:space="preserve"> </v>
          </cell>
          <cell r="F2070" t="str">
            <v xml:space="preserve"> </v>
          </cell>
          <cell r="G2070" t="str">
            <v>EXPENDITURE</v>
          </cell>
          <cell r="H2070" t="str">
            <v>GENERAL AND ADMINISTRATION EXPENSES</v>
          </cell>
          <cell r="I2070" t="str">
            <v>TRAVEL AND CONVEYANCE</v>
          </cell>
        </row>
        <row r="2071">
          <cell r="A2071" t="str">
            <v>X507201-006</v>
          </cell>
          <cell r="B2071" t="str">
            <v>Foreign Travelling (Staff)- Hotel Exp</v>
          </cell>
          <cell r="C2071" t="str">
            <v>EXPENSES</v>
          </cell>
          <cell r="D2071" t="str">
            <v>INCOME STATEMENT</v>
          </cell>
          <cell r="E2071" t="str">
            <v xml:space="preserve"> </v>
          </cell>
          <cell r="F2071" t="str">
            <v xml:space="preserve"> </v>
          </cell>
          <cell r="G2071" t="str">
            <v>EXPENDITURE</v>
          </cell>
          <cell r="H2071" t="str">
            <v>GENERAL AND ADMINISTRATION EXPENSES</v>
          </cell>
          <cell r="I2071" t="str">
            <v>TRAVEL AND CONVEYANCE</v>
          </cell>
        </row>
        <row r="2072">
          <cell r="A2072" t="str">
            <v>X507201-007</v>
          </cell>
          <cell r="B2072" t="str">
            <v>Foreign Travelling (Staff)- Local Convey</v>
          </cell>
          <cell r="C2072" t="str">
            <v>EXPENSES</v>
          </cell>
          <cell r="D2072" t="str">
            <v>INCOME STATEMENT</v>
          </cell>
          <cell r="E2072" t="str">
            <v xml:space="preserve"> </v>
          </cell>
          <cell r="F2072" t="str">
            <v xml:space="preserve"> </v>
          </cell>
          <cell r="G2072" t="str">
            <v>EXPENDITURE</v>
          </cell>
          <cell r="H2072" t="str">
            <v>GENERAL AND ADMINISTRATION EXPENSES</v>
          </cell>
          <cell r="I2072" t="str">
            <v>TRAVEL AND CONVEYANCE</v>
          </cell>
        </row>
        <row r="2073">
          <cell r="A2073" t="str">
            <v>X507201-008</v>
          </cell>
          <cell r="B2073" t="str">
            <v>Foreign Travelling (Staff)- Medic. Prem.</v>
          </cell>
          <cell r="C2073" t="str">
            <v>EXPENSES</v>
          </cell>
          <cell r="D2073" t="str">
            <v>INCOME STATEMENT</v>
          </cell>
          <cell r="E2073" t="str">
            <v xml:space="preserve"> </v>
          </cell>
          <cell r="F2073" t="str">
            <v xml:space="preserve"> </v>
          </cell>
          <cell r="G2073" t="str">
            <v>EXPENDITURE</v>
          </cell>
          <cell r="H2073" t="str">
            <v>GENERAL AND ADMINISTRATION EXPENSES</v>
          </cell>
          <cell r="I2073" t="str">
            <v>TRAVEL AND CONVEYANCE</v>
          </cell>
        </row>
        <row r="2074">
          <cell r="A2074" t="str">
            <v>X507202-001</v>
          </cell>
          <cell r="B2074" t="str">
            <v>Directors Foreign Travelling</v>
          </cell>
          <cell r="C2074" t="str">
            <v>EXPENSES</v>
          </cell>
          <cell r="D2074" t="str">
            <v>INCOME STATEMENT</v>
          </cell>
          <cell r="E2074" t="str">
            <v xml:space="preserve"> </v>
          </cell>
          <cell r="F2074" t="str">
            <v xml:space="preserve"> </v>
          </cell>
          <cell r="G2074" t="str">
            <v>EXPENDITURE</v>
          </cell>
          <cell r="H2074" t="str">
            <v>GENERAL AND ADMINISTRATION EXPENSES</v>
          </cell>
          <cell r="I2074" t="str">
            <v>TRAVEL AND CONVEYANCE</v>
          </cell>
        </row>
        <row r="2075">
          <cell r="A2075" t="str">
            <v>X507202-002</v>
          </cell>
          <cell r="B2075" t="str">
            <v>Directors Foreign Travelling- Currency</v>
          </cell>
          <cell r="C2075" t="str">
            <v>EXPENSES</v>
          </cell>
          <cell r="D2075" t="str">
            <v>INCOME STATEMENT</v>
          </cell>
          <cell r="E2075" t="str">
            <v xml:space="preserve"> </v>
          </cell>
          <cell r="F2075" t="str">
            <v xml:space="preserve"> </v>
          </cell>
          <cell r="G2075" t="str">
            <v>EXPENDITURE</v>
          </cell>
          <cell r="H2075" t="str">
            <v>GENERAL AND ADMINISTRATION EXPENSES</v>
          </cell>
          <cell r="I2075" t="str">
            <v>TRAVEL AND CONVEYANCE</v>
          </cell>
        </row>
        <row r="2076">
          <cell r="A2076" t="str">
            <v>X507202-003</v>
          </cell>
          <cell r="B2076" t="str">
            <v>Directors Foreign Travelling- Fare</v>
          </cell>
          <cell r="C2076" t="str">
            <v>EXPENSES</v>
          </cell>
          <cell r="D2076" t="str">
            <v>INCOME STATEMENT</v>
          </cell>
          <cell r="E2076" t="str">
            <v xml:space="preserve"> </v>
          </cell>
          <cell r="F2076" t="str">
            <v xml:space="preserve"> </v>
          </cell>
          <cell r="G2076" t="str">
            <v>EXPENDITURE</v>
          </cell>
          <cell r="H2076" t="str">
            <v>GENERAL AND ADMINISTRATION EXPENSES</v>
          </cell>
          <cell r="I2076" t="str">
            <v>TRAVEL AND CONVEYANCE</v>
          </cell>
        </row>
        <row r="2077">
          <cell r="A2077" t="str">
            <v>X507202-004</v>
          </cell>
          <cell r="B2077" t="str">
            <v>Directors Foreign Travelling- Visa &amp; Tax</v>
          </cell>
          <cell r="C2077" t="str">
            <v>EXPENSES</v>
          </cell>
          <cell r="D2077" t="str">
            <v>INCOME STATEMENT</v>
          </cell>
          <cell r="E2077" t="str">
            <v xml:space="preserve"> </v>
          </cell>
          <cell r="F2077" t="str">
            <v xml:space="preserve"> </v>
          </cell>
          <cell r="G2077" t="str">
            <v>EXPENDITURE</v>
          </cell>
          <cell r="H2077" t="str">
            <v>GENERAL AND ADMINISTRATION EXPENSES</v>
          </cell>
          <cell r="I2077" t="str">
            <v>TRAVEL AND CONVEYANCE</v>
          </cell>
        </row>
        <row r="2078">
          <cell r="A2078" t="str">
            <v>X507202-005</v>
          </cell>
          <cell r="B2078" t="str">
            <v>Directors Foreign Travelling- Others</v>
          </cell>
          <cell r="C2078" t="str">
            <v>EXPENSES</v>
          </cell>
          <cell r="D2078" t="str">
            <v>INCOME STATEMENT</v>
          </cell>
          <cell r="E2078" t="str">
            <v xml:space="preserve"> </v>
          </cell>
          <cell r="F2078" t="str">
            <v xml:space="preserve"> </v>
          </cell>
          <cell r="G2078" t="str">
            <v>EXPENDITURE</v>
          </cell>
          <cell r="H2078" t="str">
            <v>GENERAL AND ADMINISTRATION EXPENSES</v>
          </cell>
          <cell r="I2078" t="str">
            <v>TRAVEL AND CONVEYANCE</v>
          </cell>
        </row>
        <row r="2079">
          <cell r="A2079" t="str">
            <v>X507202-006</v>
          </cell>
          <cell r="B2079" t="str">
            <v>Directors Foreign Travelling- Hotel Exps</v>
          </cell>
          <cell r="C2079" t="str">
            <v>EXPENSES</v>
          </cell>
          <cell r="D2079" t="str">
            <v>INCOME STATEMENT</v>
          </cell>
          <cell r="E2079" t="str">
            <v xml:space="preserve"> </v>
          </cell>
          <cell r="F2079" t="str">
            <v xml:space="preserve"> </v>
          </cell>
          <cell r="G2079" t="str">
            <v>EXPENDITURE</v>
          </cell>
          <cell r="H2079" t="str">
            <v>GENERAL AND ADMINISTRATION EXPENSES</v>
          </cell>
          <cell r="I2079" t="str">
            <v>TRAVEL AND CONVEYANCE</v>
          </cell>
        </row>
        <row r="2080">
          <cell r="A2080" t="str">
            <v>X507202-007</v>
          </cell>
          <cell r="B2080" t="str">
            <v>Directors Foreign Travelling- Local Conv</v>
          </cell>
          <cell r="C2080" t="str">
            <v>EXPENSES</v>
          </cell>
          <cell r="D2080" t="str">
            <v>INCOME STATEMENT</v>
          </cell>
          <cell r="E2080" t="str">
            <v xml:space="preserve"> </v>
          </cell>
          <cell r="F2080" t="str">
            <v xml:space="preserve"> </v>
          </cell>
          <cell r="G2080" t="str">
            <v>EXPENDITURE</v>
          </cell>
          <cell r="H2080" t="str">
            <v>GENERAL AND ADMINISTRATION EXPENSES</v>
          </cell>
          <cell r="I2080" t="str">
            <v>TRAVEL AND CONVEYANCE</v>
          </cell>
        </row>
        <row r="2081">
          <cell r="A2081" t="str">
            <v>X507202-008</v>
          </cell>
          <cell r="B2081" t="str">
            <v>Directors Foreign Travelling- Med. Prem</v>
          </cell>
          <cell r="C2081" t="str">
            <v>EXPENSES</v>
          </cell>
          <cell r="D2081" t="str">
            <v>INCOME STATEMENT</v>
          </cell>
          <cell r="E2081" t="str">
            <v xml:space="preserve"> </v>
          </cell>
          <cell r="F2081" t="str">
            <v xml:space="preserve"> </v>
          </cell>
          <cell r="G2081" t="str">
            <v>EXPENDITURE</v>
          </cell>
          <cell r="H2081" t="str">
            <v>GENERAL AND ADMINISTRATION EXPENSES</v>
          </cell>
          <cell r="I2081" t="str">
            <v>TRAVEL AND CONVEYANCE</v>
          </cell>
        </row>
        <row r="2082">
          <cell r="A2082" t="str">
            <v>X507301-001</v>
          </cell>
          <cell r="B2082" t="str">
            <v>Conveyance Exp.</v>
          </cell>
          <cell r="C2082" t="str">
            <v>EXPENSES</v>
          </cell>
          <cell r="D2082" t="str">
            <v>INCOME STATEMENT</v>
          </cell>
          <cell r="E2082" t="str">
            <v xml:space="preserve"> </v>
          </cell>
          <cell r="F2082" t="str">
            <v xml:space="preserve"> </v>
          </cell>
          <cell r="G2082" t="str">
            <v>EXPENDITURE</v>
          </cell>
          <cell r="H2082" t="str">
            <v>GENERAL AND ADMINISTRATION EXPENSES</v>
          </cell>
          <cell r="I2082" t="str">
            <v>TRAVEL AND CONVEYANCE</v>
          </cell>
        </row>
        <row r="2083">
          <cell r="A2083" t="str">
            <v>X507301-002</v>
          </cell>
          <cell r="B2083" t="str">
            <v>Conveyance Exp.- Admn.</v>
          </cell>
          <cell r="C2083" t="str">
            <v>EXPENSES</v>
          </cell>
          <cell r="D2083" t="str">
            <v>INCOME STATEMENT</v>
          </cell>
          <cell r="E2083" t="str">
            <v xml:space="preserve"> </v>
          </cell>
          <cell r="F2083" t="str">
            <v xml:space="preserve"> </v>
          </cell>
          <cell r="G2083" t="str">
            <v>EXPENDITURE</v>
          </cell>
          <cell r="H2083" t="str">
            <v>GENERAL AND ADMINISTRATION EXPENSES</v>
          </cell>
          <cell r="I2083" t="str">
            <v>TRAVEL AND CONVEYANCE</v>
          </cell>
        </row>
        <row r="2084">
          <cell r="A2084" t="str">
            <v>X507301-003</v>
          </cell>
          <cell r="B2084" t="str">
            <v>Conveyance Exp.- Accounts</v>
          </cell>
          <cell r="C2084" t="str">
            <v>EXPENSES</v>
          </cell>
          <cell r="D2084" t="str">
            <v>INCOME STATEMENT</v>
          </cell>
          <cell r="E2084" t="str">
            <v xml:space="preserve"> </v>
          </cell>
          <cell r="F2084" t="str">
            <v xml:space="preserve"> </v>
          </cell>
          <cell r="G2084" t="str">
            <v>EXPENDITURE</v>
          </cell>
          <cell r="H2084" t="str">
            <v>GENERAL AND ADMINISTRATION EXPENSES</v>
          </cell>
          <cell r="I2084" t="str">
            <v>TRAVEL AND CONVEYANCE</v>
          </cell>
        </row>
        <row r="2085">
          <cell r="A2085" t="str">
            <v>X507301-004</v>
          </cell>
          <cell r="B2085" t="str">
            <v>Conveyance Exp.- Taxation</v>
          </cell>
          <cell r="C2085" t="str">
            <v>EXPENSES</v>
          </cell>
          <cell r="D2085" t="str">
            <v>INCOME STATEMENT</v>
          </cell>
          <cell r="E2085" t="str">
            <v xml:space="preserve"> </v>
          </cell>
          <cell r="F2085" t="str">
            <v xml:space="preserve"> </v>
          </cell>
          <cell r="G2085" t="str">
            <v>EXPENDITURE</v>
          </cell>
          <cell r="H2085" t="str">
            <v>GENERAL AND ADMINISTRATION EXPENSES</v>
          </cell>
          <cell r="I2085" t="str">
            <v>TRAVEL AND CONVEYANCE</v>
          </cell>
        </row>
        <row r="2086">
          <cell r="A2086" t="str">
            <v>X507301-005</v>
          </cell>
          <cell r="B2086" t="str">
            <v>Conveyance Exp.- Legal</v>
          </cell>
          <cell r="C2086" t="str">
            <v>EXPENSES</v>
          </cell>
          <cell r="D2086" t="str">
            <v>INCOME STATEMENT</v>
          </cell>
          <cell r="E2086" t="str">
            <v xml:space="preserve"> </v>
          </cell>
          <cell r="F2086" t="str">
            <v xml:space="preserve"> </v>
          </cell>
          <cell r="G2086" t="str">
            <v>EXPENDITURE</v>
          </cell>
          <cell r="H2086" t="str">
            <v>GENERAL AND ADMINISTRATION EXPENSES</v>
          </cell>
          <cell r="I2086" t="str">
            <v>TRAVEL AND CONVEYANCE</v>
          </cell>
        </row>
        <row r="2087">
          <cell r="A2087" t="str">
            <v>X507301-006</v>
          </cell>
          <cell r="B2087" t="str">
            <v>Conveyance Exp.- Md ,Vc And Cmd Office</v>
          </cell>
          <cell r="C2087" t="str">
            <v>EXPENSES</v>
          </cell>
          <cell r="D2087" t="str">
            <v>INCOME STATEMENT</v>
          </cell>
          <cell r="E2087" t="str">
            <v xml:space="preserve"> </v>
          </cell>
          <cell r="F2087" t="str">
            <v xml:space="preserve"> </v>
          </cell>
          <cell r="G2087" t="str">
            <v>EXPENDITURE</v>
          </cell>
          <cell r="H2087" t="str">
            <v>GENERAL AND ADMINISTRATION EXPENSES</v>
          </cell>
          <cell r="I2087" t="str">
            <v>TRAVEL AND CONVEYANCE</v>
          </cell>
        </row>
        <row r="2088">
          <cell r="A2088" t="str">
            <v>X507301-007</v>
          </cell>
          <cell r="B2088" t="str">
            <v>Conveyance Exp.- Corp Affairs</v>
          </cell>
          <cell r="C2088" t="str">
            <v>EXPENSES</v>
          </cell>
          <cell r="D2088" t="str">
            <v>INCOME STATEMENT</v>
          </cell>
          <cell r="E2088" t="str">
            <v xml:space="preserve"> </v>
          </cell>
          <cell r="F2088" t="str">
            <v xml:space="preserve"> </v>
          </cell>
          <cell r="G2088" t="str">
            <v>EXPENDITURE</v>
          </cell>
          <cell r="H2088" t="str">
            <v>GENERAL AND ADMINISTRATION EXPENSES</v>
          </cell>
          <cell r="I2088" t="str">
            <v>TRAVEL AND CONVEYANCE</v>
          </cell>
        </row>
        <row r="2089">
          <cell r="A2089" t="str">
            <v>X507301-008</v>
          </cell>
          <cell r="B2089" t="str">
            <v>Conveyance Exp.- Retainers</v>
          </cell>
          <cell r="C2089" t="str">
            <v>EXPENSES</v>
          </cell>
          <cell r="D2089" t="str">
            <v>INCOME STATEMENT</v>
          </cell>
          <cell r="E2089" t="str">
            <v xml:space="preserve"> </v>
          </cell>
          <cell r="F2089" t="str">
            <v xml:space="preserve"> </v>
          </cell>
          <cell r="G2089" t="str">
            <v>EXPENDITURE</v>
          </cell>
          <cell r="H2089" t="str">
            <v>GENERAL AND ADMINISTRATION EXPENSES</v>
          </cell>
          <cell r="I2089" t="str">
            <v>TRAVEL AND CONVEYANCE</v>
          </cell>
        </row>
        <row r="2090">
          <cell r="A2090" t="str">
            <v>X507301-009</v>
          </cell>
          <cell r="B2090" t="str">
            <v>Conveyance Exp.- Revenue</v>
          </cell>
          <cell r="C2090" t="str">
            <v>EXPENSES</v>
          </cell>
          <cell r="D2090" t="str">
            <v>INCOME STATEMENT</v>
          </cell>
          <cell r="E2090" t="str">
            <v xml:space="preserve"> </v>
          </cell>
          <cell r="F2090" t="str">
            <v xml:space="preserve"> </v>
          </cell>
          <cell r="G2090" t="str">
            <v>EXPENDITURE</v>
          </cell>
          <cell r="H2090" t="str">
            <v>GENERAL AND ADMINISTRATION EXPENSES</v>
          </cell>
          <cell r="I2090" t="str">
            <v>TRAVEL AND CONVEYANCE</v>
          </cell>
        </row>
        <row r="2091">
          <cell r="A2091" t="str">
            <v>X507301-010</v>
          </cell>
          <cell r="B2091" t="str">
            <v>Conveyance Exp.- Co-Ordination</v>
          </cell>
          <cell r="C2091" t="str">
            <v>EXPENSES</v>
          </cell>
          <cell r="D2091" t="str">
            <v>INCOME STATEMENT</v>
          </cell>
          <cell r="E2091" t="str">
            <v xml:space="preserve"> </v>
          </cell>
          <cell r="F2091" t="str">
            <v xml:space="preserve"> </v>
          </cell>
          <cell r="G2091" t="str">
            <v>EXPENDITURE</v>
          </cell>
          <cell r="H2091" t="str">
            <v>GENERAL AND ADMINISTRATION EXPENSES</v>
          </cell>
          <cell r="I2091" t="str">
            <v>TRAVEL AND CONVEYANCE</v>
          </cell>
        </row>
        <row r="2092">
          <cell r="A2092" t="str">
            <v>X507301-011</v>
          </cell>
          <cell r="B2092" t="str">
            <v>Conveyance Exp.- 14-16 AZR</v>
          </cell>
          <cell r="C2092" t="str">
            <v>EXPENSES</v>
          </cell>
          <cell r="D2092" t="str">
            <v>INCOME STATEMENT</v>
          </cell>
          <cell r="E2092" t="str">
            <v xml:space="preserve"> </v>
          </cell>
          <cell r="F2092" t="str">
            <v xml:space="preserve"> </v>
          </cell>
          <cell r="G2092" t="str">
            <v>EXPENDITURE</v>
          </cell>
          <cell r="H2092" t="str">
            <v>GENERAL AND ADMINISTRATION EXPENSES</v>
          </cell>
          <cell r="I2092" t="str">
            <v>TRAVEL AND CONVEYANCE</v>
          </cell>
        </row>
        <row r="2093">
          <cell r="A2093" t="str">
            <v>X507401</v>
          </cell>
          <cell r="B2093" t="str">
            <v>Directors Conveyance</v>
          </cell>
          <cell r="C2093" t="str">
            <v>EXPENSES</v>
          </cell>
          <cell r="D2093" t="str">
            <v>INCOME STATEMENT</v>
          </cell>
          <cell r="E2093" t="str">
            <v xml:space="preserve"> </v>
          </cell>
          <cell r="F2093" t="str">
            <v xml:space="preserve"> </v>
          </cell>
          <cell r="G2093" t="str">
            <v>EXPENDITURE</v>
          </cell>
          <cell r="H2093" t="str">
            <v>GENERAL AND ADMINISTRATION EXPENSES</v>
          </cell>
          <cell r="I2093" t="str">
            <v>TRAVEL AND CONVEYANCE</v>
          </cell>
        </row>
        <row r="2094">
          <cell r="A2094" t="str">
            <v>X508001</v>
          </cell>
          <cell r="B2094" t="str">
            <v>Hire Charges Of Vehicle</v>
          </cell>
          <cell r="C2094" t="str">
            <v>EXPENSES</v>
          </cell>
          <cell r="D2094" t="str">
            <v>INCOME STATEMENT</v>
          </cell>
          <cell r="E2094" t="str">
            <v xml:space="preserve"> </v>
          </cell>
          <cell r="F2094" t="str">
            <v xml:space="preserve"> </v>
          </cell>
          <cell r="G2094" t="str">
            <v>EXPENDITURE</v>
          </cell>
          <cell r="H2094" t="str">
            <v>GENERAL AND ADMINISTRATION EXPENSES</v>
          </cell>
          <cell r="I2094" t="str">
            <v>VEHICLE EXPENSES</v>
          </cell>
        </row>
        <row r="2095">
          <cell r="A2095" t="str">
            <v>X508002</v>
          </cell>
          <cell r="B2095" t="str">
            <v>Hire Charges Vehicle-Directors</v>
          </cell>
          <cell r="C2095" t="str">
            <v>EXPENSES</v>
          </cell>
          <cell r="D2095" t="str">
            <v>INCOME STATEMENT</v>
          </cell>
          <cell r="E2095" t="str">
            <v xml:space="preserve"> </v>
          </cell>
          <cell r="F2095" t="str">
            <v xml:space="preserve"> </v>
          </cell>
          <cell r="G2095" t="str">
            <v>EXPENDITURE</v>
          </cell>
          <cell r="H2095" t="str">
            <v>GENERAL AND ADMINISTRATION EXPENSES</v>
          </cell>
          <cell r="I2095" t="str">
            <v>VEHICLE EXPENSES</v>
          </cell>
        </row>
        <row r="2096">
          <cell r="A2096" t="str">
            <v>X509001-001</v>
          </cell>
          <cell r="B2096" t="str">
            <v>Vehicles running &amp; maint</v>
          </cell>
          <cell r="C2096" t="str">
            <v>EXPENSES</v>
          </cell>
          <cell r="D2096" t="str">
            <v>INCOME STATEMENT</v>
          </cell>
          <cell r="E2096" t="str">
            <v xml:space="preserve"> </v>
          </cell>
          <cell r="F2096" t="str">
            <v xml:space="preserve"> </v>
          </cell>
          <cell r="G2096" t="str">
            <v>EXPENDITURE</v>
          </cell>
          <cell r="H2096" t="str">
            <v>GENERAL AND ADMINISTRATION EXPENSES</v>
          </cell>
          <cell r="I2096" t="str">
            <v>VEHICLE EXPENSES</v>
          </cell>
        </row>
        <row r="2097">
          <cell r="A2097" t="str">
            <v>X509001-002</v>
          </cell>
          <cell r="B2097" t="str">
            <v>Vehicles running &amp; maint- Fuel Exp</v>
          </cell>
          <cell r="C2097" t="str">
            <v>EXPENSES</v>
          </cell>
          <cell r="D2097" t="str">
            <v>INCOME STATEMENT</v>
          </cell>
          <cell r="E2097" t="str">
            <v xml:space="preserve"> </v>
          </cell>
          <cell r="F2097" t="str">
            <v xml:space="preserve"> </v>
          </cell>
          <cell r="G2097" t="str">
            <v>EXPENDITURE</v>
          </cell>
          <cell r="H2097" t="str">
            <v>GENERAL AND ADMINISTRATION EXPENSES</v>
          </cell>
          <cell r="I2097" t="str">
            <v>VEHICLE EXPENSES</v>
          </cell>
        </row>
        <row r="2098">
          <cell r="A2098" t="str">
            <v>X509001-003</v>
          </cell>
          <cell r="B2098" t="str">
            <v>Vehicles running &amp; maint- Repair</v>
          </cell>
          <cell r="C2098" t="str">
            <v>EXPENSES</v>
          </cell>
          <cell r="D2098" t="str">
            <v>INCOME STATEMENT</v>
          </cell>
          <cell r="E2098" t="str">
            <v xml:space="preserve"> </v>
          </cell>
          <cell r="F2098" t="str">
            <v xml:space="preserve"> </v>
          </cell>
          <cell r="G2098" t="str">
            <v>EXPENDITURE</v>
          </cell>
          <cell r="H2098" t="str">
            <v>GENERAL AND ADMINISTRATION EXPENSES</v>
          </cell>
          <cell r="I2098" t="str">
            <v>VEHICLE EXPENSES</v>
          </cell>
        </row>
        <row r="2099">
          <cell r="A2099" t="str">
            <v>X509001-004</v>
          </cell>
          <cell r="B2099" t="str">
            <v>Vehicles running &amp; maint- Driver Salary</v>
          </cell>
          <cell r="C2099" t="str">
            <v>EXPENSES</v>
          </cell>
          <cell r="D2099" t="str">
            <v>INCOME STATEMENT</v>
          </cell>
          <cell r="E2099" t="str">
            <v xml:space="preserve"> </v>
          </cell>
          <cell r="F2099" t="str">
            <v xml:space="preserve"> </v>
          </cell>
          <cell r="G2099" t="str">
            <v>EXPENDITURE</v>
          </cell>
          <cell r="H2099" t="str">
            <v>GENERAL AND ADMINISTRATION EXPENSES</v>
          </cell>
          <cell r="I2099" t="str">
            <v>VEHICLE EXPENSES</v>
          </cell>
        </row>
        <row r="2100">
          <cell r="A2100" t="str">
            <v>X509001-005</v>
          </cell>
          <cell r="B2100" t="str">
            <v>Vehicles running &amp; maint- Road Tax &amp; Fit</v>
          </cell>
          <cell r="C2100" t="str">
            <v>EXPENSES</v>
          </cell>
          <cell r="D2100" t="str">
            <v>INCOME STATEMENT</v>
          </cell>
          <cell r="E2100" t="str">
            <v xml:space="preserve"> </v>
          </cell>
          <cell r="F2100" t="str">
            <v xml:space="preserve"> </v>
          </cell>
          <cell r="G2100" t="str">
            <v>EXPENDITURE</v>
          </cell>
          <cell r="H2100" t="str">
            <v>GENERAL AND ADMINISTRATION EXPENSES</v>
          </cell>
          <cell r="I2100" t="str">
            <v>VEHICLE EXPENSES</v>
          </cell>
        </row>
        <row r="2101">
          <cell r="A2101" t="str">
            <v>X509002</v>
          </cell>
          <cell r="B2101" t="str">
            <v>Vehicle Parking</v>
          </cell>
          <cell r="C2101" t="str">
            <v>EXPENSES</v>
          </cell>
          <cell r="D2101" t="str">
            <v>INCOME STATEMENT</v>
          </cell>
          <cell r="E2101" t="str">
            <v xml:space="preserve"> </v>
          </cell>
          <cell r="F2101" t="str">
            <v xml:space="preserve"> </v>
          </cell>
          <cell r="G2101" t="str">
            <v>EXPENDITURE</v>
          </cell>
          <cell r="H2101" t="str">
            <v>GENERAL AND ADMINISTRATION EXPENSES</v>
          </cell>
          <cell r="I2101" t="str">
            <v>VEHICLE EXPENSES</v>
          </cell>
        </row>
        <row r="2102">
          <cell r="A2102" t="str">
            <v>X509101</v>
          </cell>
          <cell r="B2102" t="str">
            <v>Aircraft running &amp; Maintenance</v>
          </cell>
          <cell r="C2102" t="str">
            <v>EXPENSES</v>
          </cell>
          <cell r="D2102" t="str">
            <v>INCOME STATEMENT</v>
          </cell>
          <cell r="E2102" t="str">
            <v xml:space="preserve"> </v>
          </cell>
          <cell r="F2102" t="str">
            <v xml:space="preserve"> </v>
          </cell>
          <cell r="G2102" t="str">
            <v>EXPENDITURE</v>
          </cell>
          <cell r="H2102" t="str">
            <v>GENERAL AND ADMINISTRATION EXPENSES</v>
          </cell>
          <cell r="I2102" t="str">
            <v>AIRCRAFT RUNNING &amp; MAINTENANCE</v>
          </cell>
        </row>
        <row r="2103">
          <cell r="A2103" t="str">
            <v>X510001-001</v>
          </cell>
          <cell r="B2103" t="str">
            <v>Printing and stationery</v>
          </cell>
          <cell r="C2103" t="str">
            <v>EXPENSES</v>
          </cell>
          <cell r="D2103" t="str">
            <v>INCOME STATEMENT</v>
          </cell>
          <cell r="E2103" t="str">
            <v xml:space="preserve"> </v>
          </cell>
          <cell r="F2103" t="str">
            <v xml:space="preserve"> </v>
          </cell>
          <cell r="G2103" t="str">
            <v>EXPENDITURE</v>
          </cell>
          <cell r="H2103" t="str">
            <v>GENERAL AND ADMINISTRATION EXPENSES</v>
          </cell>
          <cell r="I2103" t="str">
            <v>PRINTING &amp; STATIONERY</v>
          </cell>
        </row>
        <row r="2104">
          <cell r="A2104" t="str">
            <v>X510001-002</v>
          </cell>
          <cell r="B2104" t="str">
            <v>Printing And Stationery-  General</v>
          </cell>
          <cell r="C2104" t="str">
            <v>EXPENSES</v>
          </cell>
          <cell r="D2104" t="str">
            <v>INCOME STATEMENT</v>
          </cell>
          <cell r="E2104" t="str">
            <v xml:space="preserve"> </v>
          </cell>
          <cell r="F2104" t="str">
            <v xml:space="preserve"> </v>
          </cell>
          <cell r="G2104" t="str">
            <v>EXPENDITURE</v>
          </cell>
          <cell r="H2104" t="str">
            <v>GENERAL AND ADMINISTRATION EXPENSES</v>
          </cell>
          <cell r="I2104" t="str">
            <v>PRINTING &amp; STATIONERY</v>
          </cell>
        </row>
        <row r="2105">
          <cell r="A2105" t="str">
            <v>X510001-003</v>
          </cell>
          <cell r="B2105" t="str">
            <v>Printing And Stationery-  Prntd Material</v>
          </cell>
          <cell r="C2105" t="str">
            <v>EXPENSES</v>
          </cell>
          <cell r="D2105" t="str">
            <v>INCOME STATEMENT</v>
          </cell>
          <cell r="E2105" t="str">
            <v xml:space="preserve"> </v>
          </cell>
          <cell r="F2105" t="str">
            <v xml:space="preserve"> </v>
          </cell>
          <cell r="G2105" t="str">
            <v>EXPENDITURE</v>
          </cell>
          <cell r="H2105" t="str">
            <v>GENERAL AND ADMINISTRATION EXPENSES</v>
          </cell>
          <cell r="I2105" t="str">
            <v>PRINTING &amp; STATIONERY</v>
          </cell>
        </row>
        <row r="2106">
          <cell r="A2106" t="str">
            <v>X510001-004</v>
          </cell>
          <cell r="B2106" t="str">
            <v>Printing And Stationery- Computer</v>
          </cell>
          <cell r="C2106" t="str">
            <v>EXPENSES</v>
          </cell>
          <cell r="D2106" t="str">
            <v>INCOME STATEMENT</v>
          </cell>
          <cell r="E2106" t="str">
            <v xml:space="preserve"> </v>
          </cell>
          <cell r="F2106" t="str">
            <v xml:space="preserve"> </v>
          </cell>
          <cell r="G2106" t="str">
            <v>EXPENDITURE</v>
          </cell>
          <cell r="H2106" t="str">
            <v>GENERAL AND ADMINISTRATION EXPENSES</v>
          </cell>
          <cell r="I2106" t="str">
            <v>PRINTING &amp; STATIONERY</v>
          </cell>
        </row>
        <row r="2107">
          <cell r="A2107" t="str">
            <v>X510001-005</v>
          </cell>
          <cell r="B2107" t="str">
            <v>Printing And Stationery- Photocopy Charg</v>
          </cell>
          <cell r="C2107" t="str">
            <v>EXPENSES</v>
          </cell>
          <cell r="D2107" t="str">
            <v>INCOME STATEMENT</v>
          </cell>
          <cell r="E2107" t="str">
            <v xml:space="preserve"> </v>
          </cell>
          <cell r="F2107" t="str">
            <v xml:space="preserve"> </v>
          </cell>
          <cell r="G2107" t="str">
            <v>EXPENDITURE</v>
          </cell>
          <cell r="H2107" t="str">
            <v>GENERAL AND ADMINISTRATION EXPENSES</v>
          </cell>
          <cell r="I2107" t="str">
            <v>PRINTING &amp; STATIONERY</v>
          </cell>
        </row>
        <row r="2108">
          <cell r="A2108" t="str">
            <v>X510001-006</v>
          </cell>
          <cell r="B2108" t="str">
            <v>Printing And Stationery- DUL Prntng</v>
          </cell>
          <cell r="C2108" t="str">
            <v>EXPENSES</v>
          </cell>
          <cell r="D2108" t="str">
            <v>INCOME STATEMENT</v>
          </cell>
          <cell r="E2108" t="str">
            <v xml:space="preserve"> </v>
          </cell>
          <cell r="F2108" t="str">
            <v xml:space="preserve"> </v>
          </cell>
          <cell r="G2108" t="str">
            <v>EXPENDITURE</v>
          </cell>
          <cell r="H2108" t="str">
            <v>GENERAL AND ADMINISTRATION EXPENSES</v>
          </cell>
          <cell r="I2108" t="str">
            <v>PRINTING &amp; STATIONERY</v>
          </cell>
        </row>
        <row r="2109">
          <cell r="A2109" t="str">
            <v>X510001-007</v>
          </cell>
          <cell r="B2109" t="str">
            <v>Printing And Stationery- Common Printing</v>
          </cell>
          <cell r="C2109" t="str">
            <v>EXPENSES</v>
          </cell>
          <cell r="D2109" t="str">
            <v>INCOME STATEMENT</v>
          </cell>
          <cell r="E2109" t="str">
            <v xml:space="preserve"> </v>
          </cell>
          <cell r="F2109" t="str">
            <v xml:space="preserve"> </v>
          </cell>
          <cell r="G2109" t="str">
            <v>EXPENDITURE</v>
          </cell>
          <cell r="H2109" t="str">
            <v>GENERAL AND ADMINISTRATION EXPENSES</v>
          </cell>
          <cell r="I2109" t="str">
            <v>PRINTING &amp; STATIONERY</v>
          </cell>
        </row>
        <row r="2110">
          <cell r="A2110" t="str">
            <v>X511001-001</v>
          </cell>
          <cell r="B2110" t="str">
            <v>Bus. promotion</v>
          </cell>
          <cell r="C2110" t="str">
            <v>EXPENSES</v>
          </cell>
          <cell r="D2110" t="str">
            <v>INCOME STATEMENT</v>
          </cell>
          <cell r="E2110" t="str">
            <v xml:space="preserve"> </v>
          </cell>
          <cell r="F2110" t="str">
            <v xml:space="preserve"> </v>
          </cell>
          <cell r="G2110" t="str">
            <v>EXPENDITURE</v>
          </cell>
          <cell r="H2110" t="str">
            <v>GENERAL AND ADMINISTRATION EXPENSES</v>
          </cell>
          <cell r="I2110" t="str">
            <v>BUSINESS PROMOTION</v>
          </cell>
        </row>
        <row r="2111">
          <cell r="A2111" t="str">
            <v>X511001-002</v>
          </cell>
          <cell r="B2111" t="str">
            <v>Bus. promotion- Hsptality- Co. Guest</v>
          </cell>
          <cell r="C2111" t="str">
            <v>EXPENSES</v>
          </cell>
          <cell r="D2111" t="str">
            <v>INCOME STATEMENT</v>
          </cell>
          <cell r="E2111" t="str">
            <v xml:space="preserve"> </v>
          </cell>
          <cell r="F2111" t="str">
            <v xml:space="preserve"> </v>
          </cell>
          <cell r="G2111" t="str">
            <v>EXPENDITURE</v>
          </cell>
          <cell r="H2111" t="str">
            <v>GENERAL AND ADMINISTRATION EXPENSES</v>
          </cell>
          <cell r="I2111" t="str">
            <v>BUSINESS PROMOTION</v>
          </cell>
        </row>
        <row r="2112">
          <cell r="A2112" t="str">
            <v>X511001-003</v>
          </cell>
          <cell r="B2112" t="str">
            <v>Bus. Promotion- Guest Entertainment</v>
          </cell>
          <cell r="C2112" t="str">
            <v>EXPENSES</v>
          </cell>
          <cell r="D2112" t="str">
            <v>INCOME STATEMENT</v>
          </cell>
          <cell r="E2112" t="str">
            <v xml:space="preserve"> </v>
          </cell>
          <cell r="F2112" t="str">
            <v xml:space="preserve"> </v>
          </cell>
          <cell r="G2112" t="str">
            <v>EXPENDITURE</v>
          </cell>
          <cell r="H2112" t="str">
            <v>GENERAL AND ADMINISTRATION EXPENSES</v>
          </cell>
          <cell r="I2112" t="str">
            <v>BUSINESS PROMOTION</v>
          </cell>
        </row>
        <row r="2113">
          <cell r="A2113" t="str">
            <v>X511001-004</v>
          </cell>
          <cell r="B2113" t="str">
            <v>Bus. Promotion- Guest Entert.- Club</v>
          </cell>
          <cell r="C2113" t="str">
            <v>EXPENSES</v>
          </cell>
          <cell r="D2113" t="str">
            <v>INCOME STATEMENT</v>
          </cell>
          <cell r="E2113" t="str">
            <v xml:space="preserve"> </v>
          </cell>
          <cell r="F2113" t="str">
            <v xml:space="preserve"> </v>
          </cell>
          <cell r="G2113" t="str">
            <v>EXPENDITURE</v>
          </cell>
          <cell r="H2113" t="str">
            <v>GENERAL AND ADMINISTRATION EXPENSES</v>
          </cell>
          <cell r="I2113" t="str">
            <v>BUSINESS PROMOTION</v>
          </cell>
        </row>
        <row r="2114">
          <cell r="A2114" t="str">
            <v>X511001-005</v>
          </cell>
          <cell r="B2114" t="str">
            <v>Bus. Promotion- Prsnt to Guest/Bus Ass</v>
          </cell>
          <cell r="C2114" t="str">
            <v>EXPENSES</v>
          </cell>
          <cell r="D2114" t="str">
            <v>INCOME STATEMENT</v>
          </cell>
          <cell r="E2114" t="str">
            <v xml:space="preserve"> </v>
          </cell>
          <cell r="F2114" t="str">
            <v xml:space="preserve"> </v>
          </cell>
          <cell r="G2114" t="str">
            <v>EXPENDITURE</v>
          </cell>
          <cell r="H2114" t="str">
            <v>GENERAL AND ADMINISTRATION EXPENSES</v>
          </cell>
          <cell r="I2114" t="str">
            <v>BUSINESS PROMOTION</v>
          </cell>
        </row>
        <row r="2115">
          <cell r="A2115" t="str">
            <v>X511001-006</v>
          </cell>
          <cell r="B2115" t="str">
            <v>Bus. Promotion- Contribution To Asso</v>
          </cell>
          <cell r="C2115" t="str">
            <v>EXPENSES</v>
          </cell>
          <cell r="D2115" t="str">
            <v>INCOME STATEMENT</v>
          </cell>
          <cell r="E2115" t="str">
            <v xml:space="preserve"> </v>
          </cell>
          <cell r="F2115" t="str">
            <v xml:space="preserve"> </v>
          </cell>
          <cell r="G2115" t="str">
            <v>EXPENDITURE</v>
          </cell>
          <cell r="H2115" t="str">
            <v>GENERAL AND ADMINISTRATION EXPENSES</v>
          </cell>
          <cell r="I2115" t="str">
            <v>BUSINESS PROMOTION</v>
          </cell>
        </row>
        <row r="2116">
          <cell r="A2116" t="str">
            <v>X511001-007</v>
          </cell>
          <cell r="B2116" t="str">
            <v>Bus. Promotion- Subscrip To Club</v>
          </cell>
          <cell r="C2116" t="str">
            <v>EXPENSES</v>
          </cell>
          <cell r="D2116" t="str">
            <v>INCOME STATEMENT</v>
          </cell>
          <cell r="E2116" t="str">
            <v xml:space="preserve"> </v>
          </cell>
          <cell r="F2116" t="str">
            <v xml:space="preserve"> </v>
          </cell>
          <cell r="G2116" t="str">
            <v>EXPENDITURE</v>
          </cell>
          <cell r="H2116" t="str">
            <v>GENERAL AND ADMINISTRATION EXPENSES</v>
          </cell>
          <cell r="I2116" t="str">
            <v>BUSINESS PROMOTION</v>
          </cell>
        </row>
        <row r="2117">
          <cell r="A2117" t="str">
            <v>X511001-008</v>
          </cell>
          <cell r="B2117" t="str">
            <v>Bus. Promotion- Subscrip To Club-Emp</v>
          </cell>
          <cell r="C2117" t="str">
            <v>EXPENSES</v>
          </cell>
          <cell r="D2117" t="str">
            <v>INCOME STATEMENT</v>
          </cell>
          <cell r="E2117" t="str">
            <v xml:space="preserve"> </v>
          </cell>
          <cell r="F2117" t="str">
            <v xml:space="preserve"> </v>
          </cell>
          <cell r="G2117" t="str">
            <v>EXPENDITURE</v>
          </cell>
          <cell r="H2117" t="str">
            <v>GENERAL AND ADMINISTRATION EXPENSES</v>
          </cell>
          <cell r="I2117" t="str">
            <v>BUSINESS PROMOTION</v>
          </cell>
        </row>
        <row r="2118">
          <cell r="A2118" t="str">
            <v>X511001-009</v>
          </cell>
          <cell r="B2118" t="str">
            <v>Bus. Promotion- Subscrip To Club-Dir</v>
          </cell>
          <cell r="C2118" t="str">
            <v>EXPENSES</v>
          </cell>
          <cell r="D2118" t="str">
            <v>INCOME STATEMENT</v>
          </cell>
          <cell r="E2118" t="str">
            <v xml:space="preserve"> </v>
          </cell>
          <cell r="F2118" t="str">
            <v xml:space="preserve"> </v>
          </cell>
          <cell r="G2118" t="str">
            <v>EXPENDITURE</v>
          </cell>
          <cell r="H2118" t="str">
            <v>GENERAL AND ADMINISTRATION EXPENSES</v>
          </cell>
          <cell r="I2118" t="str">
            <v>BUSINESS PROMOTION</v>
          </cell>
        </row>
        <row r="2119">
          <cell r="A2119" t="str">
            <v>X511001-010</v>
          </cell>
          <cell r="B2119" t="str">
            <v>Bus. Promotion- Subs.For Cr Crd- Emp</v>
          </cell>
          <cell r="C2119" t="str">
            <v>EXPENSES</v>
          </cell>
          <cell r="D2119" t="str">
            <v>INCOME STATEMENT</v>
          </cell>
          <cell r="E2119" t="str">
            <v xml:space="preserve"> </v>
          </cell>
          <cell r="F2119" t="str">
            <v xml:space="preserve"> </v>
          </cell>
          <cell r="G2119" t="str">
            <v>EXPENDITURE</v>
          </cell>
          <cell r="H2119" t="str">
            <v>GENERAL AND ADMINISTRATION EXPENSES</v>
          </cell>
          <cell r="I2119" t="str">
            <v>BUSINESS PROMOTION</v>
          </cell>
        </row>
        <row r="2120">
          <cell r="A2120" t="str">
            <v>X511001-011</v>
          </cell>
          <cell r="B2120" t="str">
            <v>Bus. Promotion- Subs.For Cr Crd- Dir</v>
          </cell>
          <cell r="C2120" t="str">
            <v>EXPENSES</v>
          </cell>
          <cell r="D2120" t="str">
            <v>INCOME STATEMENT</v>
          </cell>
          <cell r="E2120" t="str">
            <v xml:space="preserve"> </v>
          </cell>
          <cell r="F2120" t="str">
            <v xml:space="preserve"> </v>
          </cell>
          <cell r="G2120" t="str">
            <v>EXPENDITURE</v>
          </cell>
          <cell r="H2120" t="str">
            <v>GENERAL AND ADMINISTRATION EXPENSES</v>
          </cell>
          <cell r="I2120" t="str">
            <v>BUSINESS PROMOTION</v>
          </cell>
        </row>
        <row r="2121">
          <cell r="A2121" t="str">
            <v>X511001-012</v>
          </cell>
          <cell r="B2121" t="str">
            <v>Bus. Promotion- Events</v>
          </cell>
          <cell r="C2121" t="str">
            <v>EXPENSES</v>
          </cell>
          <cell r="D2121" t="str">
            <v>INCOME STATEMENT</v>
          </cell>
          <cell r="E2121" t="str">
            <v xml:space="preserve"> </v>
          </cell>
          <cell r="F2121" t="str">
            <v xml:space="preserve"> </v>
          </cell>
          <cell r="G2121" t="str">
            <v>EXPENDITURE</v>
          </cell>
          <cell r="H2121" t="str">
            <v>GENERAL AND ADMINISTRATION EXPENSES</v>
          </cell>
          <cell r="I2121" t="str">
            <v>BUSINESS PROMOTION</v>
          </cell>
        </row>
        <row r="2122">
          <cell r="A2122" t="str">
            <v>X511001-013</v>
          </cell>
          <cell r="B2122" t="str">
            <v>Bus. Promotion- Maint. Of Signage</v>
          </cell>
          <cell r="C2122" t="str">
            <v>EXPENSES</v>
          </cell>
          <cell r="D2122" t="str">
            <v>INCOME STATEMENT</v>
          </cell>
          <cell r="E2122" t="str">
            <v xml:space="preserve"> </v>
          </cell>
          <cell r="F2122" t="str">
            <v xml:space="preserve"> </v>
          </cell>
          <cell r="G2122" t="str">
            <v>EXPENDITURE</v>
          </cell>
          <cell r="H2122" t="str">
            <v>GENERAL AND ADMINISTRATION EXPENSES</v>
          </cell>
          <cell r="I2122" t="str">
            <v>BUSINESS PROMOTION</v>
          </cell>
        </row>
        <row r="2123">
          <cell r="A2123" t="str">
            <v>X511001-014</v>
          </cell>
          <cell r="B2123" t="str">
            <v>H R S (Hospitality Request Slip)</v>
          </cell>
          <cell r="C2123" t="str">
            <v>EXPENSES</v>
          </cell>
          <cell r="D2123" t="str">
            <v>INCOME STATEMENT</v>
          </cell>
          <cell r="E2123" t="str">
            <v xml:space="preserve"> </v>
          </cell>
          <cell r="F2123" t="str">
            <v xml:space="preserve"> </v>
          </cell>
          <cell r="G2123" t="str">
            <v>EXPENDITURE</v>
          </cell>
          <cell r="H2123" t="str">
            <v>GENERAL AND ADMINISTRATION EXPENSES</v>
          </cell>
          <cell r="I2123" t="str">
            <v>BUSINESS PROMOTION</v>
          </cell>
        </row>
        <row r="2124">
          <cell r="A2124" t="str">
            <v>X511001-015</v>
          </cell>
          <cell r="B2124" t="str">
            <v>T B C (Ticket Born By the Company)</v>
          </cell>
          <cell r="C2124" t="str">
            <v>EXPENSES</v>
          </cell>
          <cell r="D2124" t="str">
            <v>INCOME STATEMENT</v>
          </cell>
          <cell r="E2124" t="str">
            <v xml:space="preserve"> </v>
          </cell>
          <cell r="F2124" t="str">
            <v xml:space="preserve"> </v>
          </cell>
          <cell r="G2124" t="str">
            <v>EXPENDITURE</v>
          </cell>
          <cell r="H2124" t="str">
            <v>GENERAL AND ADMINISTRATION EXPENSES</v>
          </cell>
          <cell r="I2124" t="str">
            <v>BUSINESS PROMOTION</v>
          </cell>
        </row>
        <row r="2125">
          <cell r="A2125" t="str">
            <v>X512001</v>
          </cell>
          <cell r="B2125" t="str">
            <v>Communication Exp. Post &amp; Tele</v>
          </cell>
          <cell r="C2125" t="str">
            <v>EXPENSES</v>
          </cell>
          <cell r="D2125" t="str">
            <v>INCOME STATEMENT</v>
          </cell>
          <cell r="E2125" t="str">
            <v xml:space="preserve"> </v>
          </cell>
          <cell r="F2125" t="str">
            <v xml:space="preserve"> </v>
          </cell>
          <cell r="G2125" t="str">
            <v>EXPENDITURE</v>
          </cell>
          <cell r="H2125" t="str">
            <v>GENERAL AND ADMINISTRATION EXPENSES</v>
          </cell>
          <cell r="I2125" t="str">
            <v>COMMUNICATION EXPENSES</v>
          </cell>
        </row>
        <row r="2126">
          <cell r="A2126" t="str">
            <v>X512002</v>
          </cell>
          <cell r="B2126" t="str">
            <v>Communication Exp. Courier</v>
          </cell>
          <cell r="C2126" t="str">
            <v>EXPENSES</v>
          </cell>
          <cell r="D2126" t="str">
            <v>INCOME STATEMENT</v>
          </cell>
          <cell r="E2126" t="str">
            <v xml:space="preserve"> </v>
          </cell>
          <cell r="F2126" t="str">
            <v xml:space="preserve"> </v>
          </cell>
          <cell r="G2126" t="str">
            <v>EXPENDITURE</v>
          </cell>
          <cell r="H2126" t="str">
            <v>GENERAL AND ADMINISTRATION EXPENSES</v>
          </cell>
          <cell r="I2126" t="str">
            <v>COMMUNICATION EXPENSES</v>
          </cell>
        </row>
        <row r="2127">
          <cell r="A2127" t="str">
            <v>X512003</v>
          </cell>
          <cell r="B2127" t="str">
            <v>Communication Exp.Telep</v>
          </cell>
          <cell r="C2127" t="str">
            <v>EXPENSES</v>
          </cell>
          <cell r="D2127" t="str">
            <v>INCOME STATEMENT</v>
          </cell>
          <cell r="E2127" t="str">
            <v xml:space="preserve"> </v>
          </cell>
          <cell r="F2127" t="str">
            <v xml:space="preserve"> </v>
          </cell>
          <cell r="G2127" t="str">
            <v>EXPENDITURE</v>
          </cell>
          <cell r="H2127" t="str">
            <v>GENERAL AND ADMINISTRATION EXPENSES</v>
          </cell>
          <cell r="I2127" t="str">
            <v>COMMUNICATION EXPENSES</v>
          </cell>
        </row>
        <row r="2128">
          <cell r="A2128" t="str">
            <v>X512004</v>
          </cell>
          <cell r="B2128" t="str">
            <v>Communication Exp.Telep- Internet</v>
          </cell>
          <cell r="C2128" t="str">
            <v>EXPENSES</v>
          </cell>
          <cell r="D2128" t="str">
            <v>INCOME STATEMENT</v>
          </cell>
          <cell r="E2128" t="str">
            <v xml:space="preserve"> </v>
          </cell>
          <cell r="F2128" t="str">
            <v xml:space="preserve"> </v>
          </cell>
          <cell r="G2128" t="str">
            <v>EXPENDITURE</v>
          </cell>
          <cell r="H2128" t="str">
            <v>GENERAL AND ADMINISTRATION EXPENSES</v>
          </cell>
          <cell r="I2128" t="str">
            <v>COMMUNICATION EXPENSES</v>
          </cell>
        </row>
        <row r="2129">
          <cell r="A2129" t="str">
            <v>X512005</v>
          </cell>
          <cell r="B2129" t="str">
            <v>Communication Exp.Telep- Internet- Dir</v>
          </cell>
          <cell r="C2129" t="str">
            <v>EXPENSES</v>
          </cell>
          <cell r="D2129" t="str">
            <v>INCOME STATEMENT</v>
          </cell>
          <cell r="E2129" t="str">
            <v xml:space="preserve"> </v>
          </cell>
          <cell r="F2129" t="str">
            <v xml:space="preserve"> </v>
          </cell>
          <cell r="G2129" t="str">
            <v>EXPENDITURE</v>
          </cell>
          <cell r="H2129" t="str">
            <v>GENERAL AND ADMINISTRATION EXPENSES</v>
          </cell>
          <cell r="I2129" t="str">
            <v>COMMUNICATION EXPENSES</v>
          </cell>
        </row>
        <row r="2130">
          <cell r="A2130" t="str">
            <v>X512006</v>
          </cell>
          <cell r="B2130" t="str">
            <v>Communication Exp.-Emp.Mobile &amp;Telephone</v>
          </cell>
          <cell r="C2130" t="str">
            <v>EXPENSES</v>
          </cell>
          <cell r="D2130" t="str">
            <v>INCOME STATEMENT</v>
          </cell>
          <cell r="E2130" t="str">
            <v xml:space="preserve"> </v>
          </cell>
          <cell r="F2130" t="str">
            <v xml:space="preserve"> </v>
          </cell>
          <cell r="G2130" t="str">
            <v>EXPENDITURE</v>
          </cell>
          <cell r="H2130" t="str">
            <v>GENERAL AND ADMINISTRATION EXPENSES</v>
          </cell>
          <cell r="I2130" t="str">
            <v>COMMUNICATION EXPENSES</v>
          </cell>
        </row>
        <row r="2131">
          <cell r="A2131" t="str">
            <v>X513001-001</v>
          </cell>
          <cell r="B2131" t="str">
            <v>Payment to statutory auditors-Audit fees</v>
          </cell>
          <cell r="C2131" t="str">
            <v>EXPENSES</v>
          </cell>
          <cell r="D2131" t="str">
            <v>INCOME STATEMENT</v>
          </cell>
          <cell r="E2131" t="str">
            <v xml:space="preserve"> </v>
          </cell>
          <cell r="F2131" t="str">
            <v xml:space="preserve"> </v>
          </cell>
          <cell r="G2131" t="str">
            <v>EXPENDITURE</v>
          </cell>
          <cell r="H2131" t="str">
            <v>OTHER EXPENSES</v>
          </cell>
          <cell r="I2131" t="str">
            <v>PAYMENT TO AUDITORS</v>
          </cell>
        </row>
        <row r="2132">
          <cell r="A2132" t="str">
            <v>X513001-002</v>
          </cell>
          <cell r="B2132" t="str">
            <v>Payment To Auditors- Certification Fee</v>
          </cell>
          <cell r="C2132" t="str">
            <v>EXPENSES</v>
          </cell>
          <cell r="D2132" t="str">
            <v>INCOME STATEMENT</v>
          </cell>
          <cell r="E2132" t="str">
            <v xml:space="preserve"> </v>
          </cell>
          <cell r="F2132" t="str">
            <v xml:space="preserve"> </v>
          </cell>
          <cell r="G2132" t="str">
            <v>EXPENDITURE</v>
          </cell>
          <cell r="H2132" t="str">
            <v>OTHER EXPENSES</v>
          </cell>
          <cell r="I2132" t="str">
            <v>PAYMENT TO AUDITORS</v>
          </cell>
        </row>
        <row r="2133">
          <cell r="A2133" t="str">
            <v>X513001-003</v>
          </cell>
          <cell r="B2133" t="str">
            <v>Payment to auditors- Tax Audit</v>
          </cell>
          <cell r="C2133" t="str">
            <v>EXPENSES</v>
          </cell>
          <cell r="D2133" t="str">
            <v>INCOME STATEMENT</v>
          </cell>
          <cell r="E2133" t="str">
            <v xml:space="preserve"> </v>
          </cell>
          <cell r="F2133" t="str">
            <v xml:space="preserve"> </v>
          </cell>
          <cell r="G2133" t="str">
            <v>EXPENDITURE</v>
          </cell>
          <cell r="H2133" t="str">
            <v>OTHER EXPENSES</v>
          </cell>
          <cell r="I2133" t="str">
            <v>PAYMENT TO AUDITORS</v>
          </cell>
        </row>
        <row r="2134">
          <cell r="A2134" t="str">
            <v>X513001-004</v>
          </cell>
          <cell r="B2134" t="str">
            <v>Payment to auditors- Internal Audit Fees</v>
          </cell>
          <cell r="C2134" t="str">
            <v>EXPENSES</v>
          </cell>
          <cell r="D2134" t="str">
            <v>INCOME STATEMENT</v>
          </cell>
          <cell r="E2134" t="str">
            <v xml:space="preserve"> </v>
          </cell>
          <cell r="F2134" t="str">
            <v xml:space="preserve"> </v>
          </cell>
          <cell r="G2134" t="str">
            <v>EXPENDITURE</v>
          </cell>
          <cell r="H2134" t="str">
            <v>OTHER EXPENSES</v>
          </cell>
          <cell r="I2134" t="str">
            <v>PAYMENT TO AUDITORS</v>
          </cell>
        </row>
        <row r="2135">
          <cell r="A2135" t="str">
            <v>X513001-005</v>
          </cell>
          <cell r="B2135" t="str">
            <v>Payment To Auditors- Others</v>
          </cell>
          <cell r="C2135" t="str">
            <v>EXPENSES</v>
          </cell>
          <cell r="D2135" t="str">
            <v>INCOME STATEMENT</v>
          </cell>
          <cell r="E2135" t="str">
            <v xml:space="preserve"> </v>
          </cell>
          <cell r="F2135" t="str">
            <v xml:space="preserve"> </v>
          </cell>
          <cell r="G2135" t="str">
            <v>EXPENDITURE</v>
          </cell>
          <cell r="H2135" t="str">
            <v>OTHER EXPENSES</v>
          </cell>
          <cell r="I2135" t="str">
            <v>PAYMENT TO AUDITORS</v>
          </cell>
        </row>
        <row r="2136">
          <cell r="A2136" t="str">
            <v>X514001-001</v>
          </cell>
          <cell r="B2136" t="str">
            <v>Legal and professional</v>
          </cell>
          <cell r="C2136" t="str">
            <v>EXPENSES</v>
          </cell>
          <cell r="D2136" t="str">
            <v>INCOME STATEMENT</v>
          </cell>
          <cell r="E2136" t="str">
            <v xml:space="preserve"> </v>
          </cell>
          <cell r="F2136" t="str">
            <v xml:space="preserve"> </v>
          </cell>
          <cell r="G2136" t="str">
            <v>EXPENDITURE</v>
          </cell>
          <cell r="H2136" t="str">
            <v>OTHER EXPENSES</v>
          </cell>
          <cell r="I2136" t="str">
            <v>LEGAL AND PROFESSIONAL</v>
          </cell>
        </row>
        <row r="2137">
          <cell r="A2137" t="str">
            <v>X514001-002</v>
          </cell>
          <cell r="B2137" t="str">
            <v>Legal And Professional- Archi/Consl Chrg</v>
          </cell>
          <cell r="C2137" t="str">
            <v>EXPENSES</v>
          </cell>
          <cell r="D2137" t="str">
            <v>INCOME STATEMENT</v>
          </cell>
          <cell r="E2137" t="str">
            <v xml:space="preserve"> </v>
          </cell>
          <cell r="F2137" t="str">
            <v xml:space="preserve"> </v>
          </cell>
          <cell r="G2137" t="str">
            <v>EXPENDITURE</v>
          </cell>
          <cell r="H2137" t="str">
            <v>OTHER EXPENSES</v>
          </cell>
          <cell r="I2137" t="str">
            <v>LEGAL AND PROFESSIONAL</v>
          </cell>
        </row>
        <row r="2138">
          <cell r="A2138" t="str">
            <v>X514001-003</v>
          </cell>
          <cell r="B2138" t="str">
            <v>Legal And Professional- Internal Audit</v>
          </cell>
          <cell r="C2138" t="str">
            <v>EXPENSES</v>
          </cell>
          <cell r="D2138" t="str">
            <v>INCOME STATEMENT</v>
          </cell>
          <cell r="E2138" t="str">
            <v xml:space="preserve"> </v>
          </cell>
          <cell r="F2138" t="str">
            <v xml:space="preserve"> </v>
          </cell>
          <cell r="G2138" t="str">
            <v>EXPENDITURE</v>
          </cell>
          <cell r="H2138" t="str">
            <v>OTHER EXPENSES</v>
          </cell>
          <cell r="I2138" t="str">
            <v>LEGAL AND PROFESSIONAL</v>
          </cell>
        </row>
        <row r="2139">
          <cell r="A2139" t="str">
            <v>X514001-004</v>
          </cell>
          <cell r="B2139" t="str">
            <v>Legal And Professional- Retainer Expns</v>
          </cell>
          <cell r="C2139" t="str">
            <v>EXPENSES</v>
          </cell>
          <cell r="D2139" t="str">
            <v>INCOME STATEMENT</v>
          </cell>
          <cell r="E2139" t="str">
            <v xml:space="preserve"> </v>
          </cell>
          <cell r="F2139" t="str">
            <v xml:space="preserve"> </v>
          </cell>
          <cell r="G2139" t="str">
            <v>EXPENDITURE</v>
          </cell>
          <cell r="H2139" t="str">
            <v>OTHER EXPENSES</v>
          </cell>
          <cell r="I2139" t="str">
            <v>LEGAL AND PROFESSIONAL</v>
          </cell>
        </row>
        <row r="2140">
          <cell r="A2140" t="str">
            <v>X514001-005</v>
          </cell>
          <cell r="B2140" t="str">
            <v>Legal And Professional- Reimbursement</v>
          </cell>
          <cell r="C2140" t="str">
            <v>EXPENSES</v>
          </cell>
          <cell r="D2140" t="str">
            <v>INCOME STATEMENT</v>
          </cell>
          <cell r="E2140" t="str">
            <v xml:space="preserve"> </v>
          </cell>
          <cell r="F2140" t="str">
            <v xml:space="preserve"> </v>
          </cell>
          <cell r="G2140" t="str">
            <v>EXPENDITURE</v>
          </cell>
          <cell r="H2140" t="str">
            <v>OTHER EXPENSES</v>
          </cell>
          <cell r="I2140" t="str">
            <v>LEGAL AND PROFESSIONAL</v>
          </cell>
        </row>
        <row r="2141">
          <cell r="A2141" t="str">
            <v>X514001-006</v>
          </cell>
          <cell r="B2141" t="str">
            <v>Legal And Professional- Lawyers Chgs</v>
          </cell>
          <cell r="C2141" t="str">
            <v>EXPENSES</v>
          </cell>
          <cell r="D2141" t="str">
            <v>INCOME STATEMENT</v>
          </cell>
          <cell r="E2141" t="str">
            <v xml:space="preserve"> </v>
          </cell>
          <cell r="F2141" t="str">
            <v xml:space="preserve"> </v>
          </cell>
          <cell r="G2141" t="str">
            <v>EXPENDITURE</v>
          </cell>
          <cell r="H2141" t="str">
            <v>OTHER EXPENSES</v>
          </cell>
          <cell r="I2141" t="str">
            <v>LEGAL AND PROFESSIONAL</v>
          </cell>
        </row>
        <row r="2142">
          <cell r="A2142" t="str">
            <v>X514001-007</v>
          </cell>
          <cell r="B2142" t="str">
            <v>Legal And Professional- Certification Et</v>
          </cell>
          <cell r="C2142" t="str">
            <v>EXPENSES</v>
          </cell>
          <cell r="D2142" t="str">
            <v>INCOME STATEMENT</v>
          </cell>
          <cell r="E2142" t="str">
            <v xml:space="preserve"> </v>
          </cell>
          <cell r="F2142" t="str">
            <v xml:space="preserve"> </v>
          </cell>
          <cell r="G2142" t="str">
            <v>EXPENDITURE</v>
          </cell>
          <cell r="H2142" t="str">
            <v>OTHER EXPENSES</v>
          </cell>
          <cell r="I2142" t="str">
            <v>LEGAL AND PROFESSIONAL</v>
          </cell>
        </row>
        <row r="2143">
          <cell r="A2143" t="str">
            <v>X514001-008</v>
          </cell>
          <cell r="B2143" t="str">
            <v>Legal And Professional- Technical Knwhow</v>
          </cell>
          <cell r="C2143" t="str">
            <v>EXPENSES</v>
          </cell>
          <cell r="D2143" t="str">
            <v>INCOME STATEMENT</v>
          </cell>
          <cell r="E2143" t="str">
            <v xml:space="preserve"> </v>
          </cell>
          <cell r="F2143" t="str">
            <v xml:space="preserve"> </v>
          </cell>
          <cell r="G2143" t="str">
            <v>EXPENDITURE</v>
          </cell>
          <cell r="H2143" t="str">
            <v>OTHER EXPENSES</v>
          </cell>
          <cell r="I2143" t="str">
            <v>LEGAL AND PROFESSIONAL</v>
          </cell>
        </row>
        <row r="2144">
          <cell r="A2144" t="str">
            <v>X514001-009</v>
          </cell>
          <cell r="B2144" t="str">
            <v>Legal And Professional- Co. Law Matter</v>
          </cell>
          <cell r="C2144" t="str">
            <v>EXPENSES</v>
          </cell>
          <cell r="D2144" t="str">
            <v>INCOME STATEMENT</v>
          </cell>
          <cell r="E2144" t="str">
            <v xml:space="preserve"> </v>
          </cell>
          <cell r="F2144" t="str">
            <v xml:space="preserve"> </v>
          </cell>
          <cell r="G2144" t="str">
            <v>EXPENDITURE</v>
          </cell>
          <cell r="H2144" t="str">
            <v>OTHER EXPENSES</v>
          </cell>
          <cell r="I2144" t="str">
            <v>LEGAL AND PROFESSIONAL</v>
          </cell>
        </row>
        <row r="2145">
          <cell r="A2145" t="str">
            <v>X514001-010</v>
          </cell>
          <cell r="B2145" t="str">
            <v>Legal And Professional- Management Servi</v>
          </cell>
          <cell r="C2145" t="str">
            <v>EXPENSES</v>
          </cell>
          <cell r="D2145" t="str">
            <v>INCOME STATEMENT</v>
          </cell>
          <cell r="E2145" t="str">
            <v xml:space="preserve"> </v>
          </cell>
          <cell r="F2145" t="str">
            <v xml:space="preserve"> </v>
          </cell>
          <cell r="G2145" t="str">
            <v>EXPENDITURE</v>
          </cell>
          <cell r="H2145" t="str">
            <v>OTHER EXPENSES</v>
          </cell>
          <cell r="I2145" t="str">
            <v>LEGAL AND PROFESSIONAL</v>
          </cell>
        </row>
        <row r="2146">
          <cell r="A2146" t="str">
            <v>X514001-011</v>
          </cell>
          <cell r="B2146" t="str">
            <v>Legal And Professional- Engg. Services</v>
          </cell>
          <cell r="C2146" t="str">
            <v>EXPENSES</v>
          </cell>
          <cell r="D2146" t="str">
            <v>INCOME STATEMENT</v>
          </cell>
          <cell r="E2146" t="str">
            <v xml:space="preserve"> </v>
          </cell>
          <cell r="F2146" t="str">
            <v xml:space="preserve"> </v>
          </cell>
          <cell r="G2146" t="str">
            <v>EXPENDITURE</v>
          </cell>
          <cell r="H2146" t="str">
            <v>OTHER EXPENSES</v>
          </cell>
          <cell r="I2146" t="str">
            <v>LEGAL AND PROFESSIONAL</v>
          </cell>
        </row>
        <row r="2147">
          <cell r="A2147" t="str">
            <v>X514001-012</v>
          </cell>
          <cell r="B2147" t="str">
            <v>Legal And Professional- Others</v>
          </cell>
          <cell r="C2147" t="str">
            <v>EXPENSES</v>
          </cell>
          <cell r="D2147" t="str">
            <v>INCOME STATEMENT</v>
          </cell>
          <cell r="E2147" t="str">
            <v xml:space="preserve"> </v>
          </cell>
          <cell r="F2147" t="str">
            <v xml:space="preserve"> </v>
          </cell>
          <cell r="G2147" t="str">
            <v>EXPENDITURE</v>
          </cell>
          <cell r="H2147" t="str">
            <v>OTHER EXPENSES</v>
          </cell>
          <cell r="I2147" t="str">
            <v>LEGAL AND PROFESSIONAL</v>
          </cell>
        </row>
        <row r="2148">
          <cell r="A2148" t="str">
            <v>X515001</v>
          </cell>
          <cell r="B2148" t="str">
            <v>Donation and Charity</v>
          </cell>
          <cell r="C2148" t="str">
            <v>EXPENSES</v>
          </cell>
          <cell r="D2148" t="str">
            <v>INCOME STATEMENT</v>
          </cell>
          <cell r="E2148" t="str">
            <v xml:space="preserve"> </v>
          </cell>
          <cell r="F2148" t="str">
            <v xml:space="preserve"> </v>
          </cell>
          <cell r="G2148" t="str">
            <v>EXPENDITURE</v>
          </cell>
          <cell r="H2148" t="str">
            <v>OTHER EXPENSES</v>
          </cell>
          <cell r="I2148" t="str">
            <v>DONATION</v>
          </cell>
        </row>
        <row r="2149">
          <cell r="A2149" t="str">
            <v>X516001</v>
          </cell>
          <cell r="B2149" t="str">
            <v>Claims paid</v>
          </cell>
          <cell r="C2149" t="str">
            <v>EXPENSES</v>
          </cell>
          <cell r="D2149" t="str">
            <v>INCOME STATEMENT</v>
          </cell>
          <cell r="E2149" t="str">
            <v xml:space="preserve"> </v>
          </cell>
          <cell r="F2149" t="str">
            <v xml:space="preserve"> </v>
          </cell>
          <cell r="G2149" t="str">
            <v>EXPENDITURE</v>
          </cell>
          <cell r="H2149" t="str">
            <v>OTHER EXPENSES</v>
          </cell>
          <cell r="I2149" t="str">
            <v>CLAIMS</v>
          </cell>
        </row>
        <row r="2150">
          <cell r="A2150" t="str">
            <v>X517001</v>
          </cell>
          <cell r="B2150" t="str">
            <v>Compensation Paid A/C</v>
          </cell>
          <cell r="C2150" t="str">
            <v>EXPENSES</v>
          </cell>
          <cell r="D2150" t="str">
            <v>INCOME STATEMENT</v>
          </cell>
          <cell r="E2150" t="str">
            <v xml:space="preserve"> </v>
          </cell>
          <cell r="F2150" t="str">
            <v xml:space="preserve"> </v>
          </cell>
          <cell r="G2150" t="str">
            <v>EXPENDITURE</v>
          </cell>
          <cell r="H2150" t="str">
            <v>OTHER EXPENSES</v>
          </cell>
          <cell r="I2150" t="str">
            <v>COMPENSATION</v>
          </cell>
        </row>
        <row r="2151">
          <cell r="A2151" t="str">
            <v>X518001-001</v>
          </cell>
          <cell r="B2151" t="str">
            <v>Expenses London Off</v>
          </cell>
          <cell r="C2151" t="str">
            <v>EXPENSES</v>
          </cell>
          <cell r="D2151" t="str">
            <v>INCOME STATEMENT</v>
          </cell>
          <cell r="E2151" t="str">
            <v xml:space="preserve"> </v>
          </cell>
          <cell r="F2151" t="str">
            <v xml:space="preserve"> </v>
          </cell>
          <cell r="G2151" t="str">
            <v>EXPENDITURE</v>
          </cell>
          <cell r="H2151" t="str">
            <v>OTHER EXPENSES</v>
          </cell>
          <cell r="I2151" t="str">
            <v>EXPENSES AT FOREIGN LIASON OFFICE</v>
          </cell>
        </row>
        <row r="2152">
          <cell r="A2152" t="str">
            <v>X518001-002</v>
          </cell>
          <cell r="B2152" t="str">
            <v>Expenses London Off- Electricity</v>
          </cell>
          <cell r="C2152" t="str">
            <v>EXPENSES</v>
          </cell>
          <cell r="D2152" t="str">
            <v>INCOME STATEMENT</v>
          </cell>
          <cell r="E2152" t="str">
            <v xml:space="preserve"> </v>
          </cell>
          <cell r="F2152" t="str">
            <v xml:space="preserve"> </v>
          </cell>
          <cell r="G2152" t="str">
            <v>EXPENDITURE</v>
          </cell>
          <cell r="H2152" t="str">
            <v>OTHER EXPENSES</v>
          </cell>
          <cell r="I2152" t="str">
            <v>EXPENSES AT FOREIGN LIASON OFFICE</v>
          </cell>
        </row>
        <row r="2153">
          <cell r="A2153" t="str">
            <v>X518001-003</v>
          </cell>
          <cell r="B2153" t="str">
            <v>Expenses London Off- Telephone</v>
          </cell>
          <cell r="C2153" t="str">
            <v>EXPENSES</v>
          </cell>
          <cell r="D2153" t="str">
            <v>INCOME STATEMENT</v>
          </cell>
          <cell r="E2153" t="str">
            <v xml:space="preserve"> </v>
          </cell>
          <cell r="F2153" t="str">
            <v xml:space="preserve"> </v>
          </cell>
          <cell r="G2153" t="str">
            <v>EXPENDITURE</v>
          </cell>
          <cell r="H2153" t="str">
            <v>OTHER EXPENSES</v>
          </cell>
          <cell r="I2153" t="str">
            <v>EXPENSES AT FOREIGN LIASON OFFICE</v>
          </cell>
        </row>
        <row r="2154">
          <cell r="A2154" t="str">
            <v>X518001-004</v>
          </cell>
          <cell r="B2154" t="str">
            <v>Expenses London Off- Bank Charges</v>
          </cell>
          <cell r="C2154" t="str">
            <v>EXPENSES</v>
          </cell>
          <cell r="D2154" t="str">
            <v>INCOME STATEMENT</v>
          </cell>
          <cell r="E2154" t="str">
            <v xml:space="preserve"> </v>
          </cell>
          <cell r="F2154" t="str">
            <v xml:space="preserve"> </v>
          </cell>
          <cell r="G2154" t="str">
            <v>EXPENDITURE</v>
          </cell>
          <cell r="H2154" t="str">
            <v>OTHER EXPENSES</v>
          </cell>
          <cell r="I2154" t="str">
            <v>EXPENSES AT FOREIGN LIASON OFFICE</v>
          </cell>
        </row>
        <row r="2155">
          <cell r="A2155" t="str">
            <v>X518001-005</v>
          </cell>
          <cell r="B2155" t="str">
            <v>Expenses London Off- Vehicle Maint</v>
          </cell>
          <cell r="C2155" t="str">
            <v>EXPENSES</v>
          </cell>
          <cell r="D2155" t="str">
            <v>INCOME STATEMENT</v>
          </cell>
          <cell r="E2155" t="str">
            <v xml:space="preserve"> </v>
          </cell>
          <cell r="F2155" t="str">
            <v xml:space="preserve"> </v>
          </cell>
          <cell r="G2155" t="str">
            <v>EXPENDITURE</v>
          </cell>
          <cell r="H2155" t="str">
            <v>OTHER EXPENSES</v>
          </cell>
          <cell r="I2155" t="str">
            <v>EXPENSES AT FOREIGN LIASON OFFICE</v>
          </cell>
        </row>
        <row r="2156">
          <cell r="A2156" t="str">
            <v>X518001-006</v>
          </cell>
          <cell r="B2156" t="str">
            <v>Expenses London Off- Postage</v>
          </cell>
          <cell r="C2156" t="str">
            <v>EXPENSES</v>
          </cell>
          <cell r="D2156" t="str">
            <v>INCOME STATEMENT</v>
          </cell>
          <cell r="E2156" t="str">
            <v xml:space="preserve"> </v>
          </cell>
          <cell r="F2156" t="str">
            <v xml:space="preserve"> </v>
          </cell>
          <cell r="G2156" t="str">
            <v>EXPENDITURE</v>
          </cell>
          <cell r="H2156" t="str">
            <v>OTHER EXPENSES</v>
          </cell>
          <cell r="I2156" t="str">
            <v>EXPENSES AT FOREIGN LIASON OFFICE</v>
          </cell>
        </row>
        <row r="2157">
          <cell r="A2157" t="str">
            <v>X518001-007</v>
          </cell>
          <cell r="B2157" t="str">
            <v>Expenses London Off- Books And Periodica</v>
          </cell>
          <cell r="C2157" t="str">
            <v>EXPENSES</v>
          </cell>
          <cell r="D2157" t="str">
            <v>INCOME STATEMENT</v>
          </cell>
          <cell r="E2157" t="str">
            <v xml:space="preserve"> </v>
          </cell>
          <cell r="F2157" t="str">
            <v xml:space="preserve"> </v>
          </cell>
          <cell r="G2157" t="str">
            <v>EXPENDITURE</v>
          </cell>
          <cell r="H2157" t="str">
            <v>OTHER EXPENSES</v>
          </cell>
          <cell r="I2157" t="str">
            <v>EXPENSES AT FOREIGN LIASON OFFICE</v>
          </cell>
        </row>
        <row r="2158">
          <cell r="A2158" t="str">
            <v>X518001-008</v>
          </cell>
          <cell r="B2158" t="str">
            <v>Expenses London Off- Comp Repair &amp; Main</v>
          </cell>
          <cell r="C2158" t="str">
            <v>EXPENSES</v>
          </cell>
          <cell r="D2158" t="str">
            <v>INCOME STATEMENT</v>
          </cell>
          <cell r="E2158" t="str">
            <v xml:space="preserve"> </v>
          </cell>
          <cell r="F2158" t="str">
            <v xml:space="preserve"> </v>
          </cell>
          <cell r="G2158" t="str">
            <v>EXPENDITURE</v>
          </cell>
          <cell r="H2158" t="str">
            <v>OTHER EXPENSES</v>
          </cell>
          <cell r="I2158" t="str">
            <v>EXPENSES AT FOREIGN LIASON OFFICE</v>
          </cell>
        </row>
        <row r="2159">
          <cell r="A2159" t="str">
            <v>X518001-009</v>
          </cell>
          <cell r="B2159" t="str">
            <v>Expenses London Off- Vehicle Insurance</v>
          </cell>
          <cell r="C2159" t="str">
            <v>EXPENSES</v>
          </cell>
          <cell r="D2159" t="str">
            <v>INCOME STATEMENT</v>
          </cell>
          <cell r="E2159" t="str">
            <v xml:space="preserve"> </v>
          </cell>
          <cell r="F2159" t="str">
            <v xml:space="preserve"> </v>
          </cell>
          <cell r="G2159" t="str">
            <v>EXPENDITURE</v>
          </cell>
          <cell r="H2159" t="str">
            <v>OTHER EXPENSES</v>
          </cell>
          <cell r="I2159" t="str">
            <v>EXPENSES AT FOREIGN LIASON OFFICE</v>
          </cell>
        </row>
        <row r="2160">
          <cell r="A2160" t="str">
            <v>X518001-010</v>
          </cell>
          <cell r="B2160" t="str">
            <v>Expenses London Off- Others</v>
          </cell>
          <cell r="C2160" t="str">
            <v>EXPENSES</v>
          </cell>
          <cell r="D2160" t="str">
            <v>INCOME STATEMENT</v>
          </cell>
          <cell r="E2160" t="str">
            <v xml:space="preserve"> </v>
          </cell>
          <cell r="F2160" t="str">
            <v xml:space="preserve"> </v>
          </cell>
          <cell r="G2160" t="str">
            <v>EXPENDITURE</v>
          </cell>
          <cell r="H2160" t="str">
            <v>OTHER EXPENSES</v>
          </cell>
          <cell r="I2160" t="str">
            <v>EXPENSES AT FOREIGN LIASON OFFICE</v>
          </cell>
        </row>
        <row r="2161">
          <cell r="A2161" t="str">
            <v>X518001-011</v>
          </cell>
          <cell r="B2161" t="str">
            <v>Expenses London Off- Stationery</v>
          </cell>
          <cell r="C2161" t="str">
            <v>EXPENSES</v>
          </cell>
          <cell r="D2161" t="str">
            <v>INCOME STATEMENT</v>
          </cell>
          <cell r="E2161" t="str">
            <v xml:space="preserve"> </v>
          </cell>
          <cell r="F2161" t="str">
            <v xml:space="preserve"> </v>
          </cell>
          <cell r="G2161" t="str">
            <v>EXPENDITURE</v>
          </cell>
          <cell r="H2161" t="str">
            <v>OTHER EXPENSES</v>
          </cell>
          <cell r="I2161" t="str">
            <v>EXPENSES AT FOREIGN LIASON OFFICE</v>
          </cell>
        </row>
        <row r="2162">
          <cell r="A2162" t="str">
            <v>X518001-012</v>
          </cell>
          <cell r="B2162" t="str">
            <v>Expenses London Off- Property Tax</v>
          </cell>
          <cell r="C2162" t="str">
            <v>EXPENSES</v>
          </cell>
          <cell r="D2162" t="str">
            <v>INCOME STATEMENT</v>
          </cell>
          <cell r="E2162" t="str">
            <v xml:space="preserve"> </v>
          </cell>
          <cell r="F2162" t="str">
            <v xml:space="preserve"> </v>
          </cell>
          <cell r="G2162" t="str">
            <v>EXPENDITURE</v>
          </cell>
          <cell r="H2162" t="str">
            <v>OTHER EXPENSES</v>
          </cell>
          <cell r="I2162" t="str">
            <v>EXPENSES AT FOREIGN LIASON OFFICE</v>
          </cell>
        </row>
        <row r="2163">
          <cell r="A2163" t="str">
            <v>X518001-013</v>
          </cell>
          <cell r="B2163" t="str">
            <v>Expenses London Off- Business Promotion</v>
          </cell>
          <cell r="C2163" t="str">
            <v>EXPENSES</v>
          </cell>
          <cell r="D2163" t="str">
            <v>INCOME STATEMENT</v>
          </cell>
          <cell r="E2163" t="str">
            <v xml:space="preserve"> </v>
          </cell>
          <cell r="F2163" t="str">
            <v xml:space="preserve"> </v>
          </cell>
          <cell r="G2163" t="str">
            <v>EXPENDITURE</v>
          </cell>
          <cell r="H2163" t="str">
            <v>OTHER EXPENSES</v>
          </cell>
          <cell r="I2163" t="str">
            <v>EXPENSES AT FOREIGN LIASON OFFICE</v>
          </cell>
        </row>
        <row r="2164">
          <cell r="A2164" t="str">
            <v>X518001-014</v>
          </cell>
          <cell r="B2164" t="str">
            <v>Expenses London Off- Building Repair</v>
          </cell>
          <cell r="C2164" t="str">
            <v>EXPENSES</v>
          </cell>
          <cell r="D2164" t="str">
            <v>INCOME STATEMENT</v>
          </cell>
          <cell r="E2164" t="str">
            <v xml:space="preserve"> </v>
          </cell>
          <cell r="F2164" t="str">
            <v xml:space="preserve"> </v>
          </cell>
          <cell r="G2164" t="str">
            <v>EXPENDITURE</v>
          </cell>
          <cell r="H2164" t="str">
            <v>OTHER EXPENSES</v>
          </cell>
          <cell r="I2164" t="str">
            <v>EXPENSES AT FOREIGN LIASON OFFICE</v>
          </cell>
        </row>
        <row r="2165">
          <cell r="A2165" t="str">
            <v>X518001-015</v>
          </cell>
          <cell r="B2165" t="str">
            <v>Expenses London Off- Air Condition Repai</v>
          </cell>
          <cell r="C2165" t="str">
            <v>EXPENSES</v>
          </cell>
          <cell r="D2165" t="str">
            <v>INCOME STATEMENT</v>
          </cell>
          <cell r="E2165" t="str">
            <v xml:space="preserve"> </v>
          </cell>
          <cell r="F2165" t="str">
            <v xml:space="preserve"> </v>
          </cell>
          <cell r="G2165" t="str">
            <v>EXPENDITURE</v>
          </cell>
          <cell r="H2165" t="str">
            <v>OTHER EXPENSES</v>
          </cell>
          <cell r="I2165" t="str">
            <v>EXPENSES AT FOREIGN LIASON OFFICE</v>
          </cell>
        </row>
        <row r="2166">
          <cell r="A2166" t="str">
            <v>X518001-016</v>
          </cell>
          <cell r="B2166" t="str">
            <v>Expenses London Off- A M C</v>
          </cell>
          <cell r="C2166" t="str">
            <v>EXPENSES</v>
          </cell>
          <cell r="D2166" t="str">
            <v>INCOME STATEMENT</v>
          </cell>
          <cell r="E2166" t="str">
            <v xml:space="preserve"> </v>
          </cell>
          <cell r="F2166" t="str">
            <v xml:space="preserve"> </v>
          </cell>
          <cell r="G2166" t="str">
            <v>EXPENDITURE</v>
          </cell>
          <cell r="H2166" t="str">
            <v>OTHER EXPENSES</v>
          </cell>
          <cell r="I2166" t="str">
            <v>EXPENSES AT FOREIGN LIASON OFFICE</v>
          </cell>
        </row>
        <row r="2167">
          <cell r="A2167" t="str">
            <v>X518001-017</v>
          </cell>
          <cell r="B2167" t="str">
            <v>Expenses London Off- Building Insurance</v>
          </cell>
          <cell r="C2167" t="str">
            <v>EXPENSES</v>
          </cell>
          <cell r="D2167" t="str">
            <v>INCOME STATEMENT</v>
          </cell>
          <cell r="E2167" t="str">
            <v xml:space="preserve"> </v>
          </cell>
          <cell r="F2167" t="str">
            <v xml:space="preserve"> </v>
          </cell>
          <cell r="G2167" t="str">
            <v>EXPENDITURE</v>
          </cell>
          <cell r="H2167" t="str">
            <v>OTHER EXPENSES</v>
          </cell>
          <cell r="I2167" t="str">
            <v>EXPENSES AT FOREIGN LIASON OFFICE</v>
          </cell>
        </row>
        <row r="2168">
          <cell r="A2168" t="str">
            <v>X518001-018</v>
          </cell>
          <cell r="B2168" t="str">
            <v>Expenses London Off- Professional Fee</v>
          </cell>
          <cell r="C2168" t="str">
            <v>EXPENSES</v>
          </cell>
          <cell r="D2168" t="str">
            <v>INCOME STATEMENT</v>
          </cell>
          <cell r="E2168" t="str">
            <v xml:space="preserve"> </v>
          </cell>
          <cell r="F2168" t="str">
            <v xml:space="preserve"> </v>
          </cell>
          <cell r="G2168" t="str">
            <v>EXPENDITURE</v>
          </cell>
          <cell r="H2168" t="str">
            <v>OTHER EXPENSES</v>
          </cell>
          <cell r="I2168" t="str">
            <v>EXPENSES AT FOREIGN LIASON OFFICE</v>
          </cell>
        </row>
        <row r="2169">
          <cell r="A2169" t="str">
            <v>X519001-001</v>
          </cell>
          <cell r="B2169" t="str">
            <v>Recruitment &amp; Training</v>
          </cell>
          <cell r="C2169" t="str">
            <v>EXPENSES</v>
          </cell>
          <cell r="D2169" t="str">
            <v>INCOME STATEMENT</v>
          </cell>
          <cell r="E2169" t="str">
            <v xml:space="preserve"> </v>
          </cell>
          <cell r="F2169" t="str">
            <v xml:space="preserve"> </v>
          </cell>
          <cell r="G2169" t="str">
            <v>EXPENDITURE</v>
          </cell>
          <cell r="H2169" t="str">
            <v>OTHER EXPENSES</v>
          </cell>
          <cell r="I2169" t="str">
            <v>RECRUITMENT &amp; TRAINING</v>
          </cell>
        </row>
        <row r="2170">
          <cell r="A2170" t="str">
            <v>X519001-002</v>
          </cell>
          <cell r="B2170" t="str">
            <v>Recruitment &amp; Training- Recruitment Exp</v>
          </cell>
          <cell r="C2170" t="str">
            <v>EXPENSES</v>
          </cell>
          <cell r="D2170" t="str">
            <v>INCOME STATEMENT</v>
          </cell>
          <cell r="E2170" t="str">
            <v xml:space="preserve"> </v>
          </cell>
          <cell r="F2170" t="str">
            <v xml:space="preserve"> </v>
          </cell>
          <cell r="G2170" t="str">
            <v>EXPENDITURE</v>
          </cell>
          <cell r="H2170" t="str">
            <v>OTHER EXPENSES</v>
          </cell>
          <cell r="I2170" t="str">
            <v>RECRUITMENT &amp; TRAINING</v>
          </cell>
        </row>
        <row r="2171">
          <cell r="A2171" t="str">
            <v>X519001-003</v>
          </cell>
          <cell r="B2171" t="str">
            <v>Recruitment &amp; Training- Training  Exp</v>
          </cell>
          <cell r="C2171" t="str">
            <v>EXPENSES</v>
          </cell>
          <cell r="D2171" t="str">
            <v>INCOME STATEMENT</v>
          </cell>
          <cell r="E2171" t="str">
            <v xml:space="preserve"> </v>
          </cell>
          <cell r="F2171" t="str">
            <v xml:space="preserve"> </v>
          </cell>
          <cell r="G2171" t="str">
            <v>EXPENDITURE</v>
          </cell>
          <cell r="H2171" t="str">
            <v>OTHER EXPENSES</v>
          </cell>
          <cell r="I2171" t="str">
            <v>RECRUITMENT &amp; TRAINING</v>
          </cell>
        </row>
        <row r="2172">
          <cell r="A2172" t="str">
            <v>X519001-004</v>
          </cell>
          <cell r="B2172" t="str">
            <v>Recruitment &amp; Training- Hospitality Exp</v>
          </cell>
          <cell r="C2172" t="str">
            <v>EXPENSES</v>
          </cell>
          <cell r="D2172" t="str">
            <v>INCOME STATEMENT</v>
          </cell>
          <cell r="E2172" t="str">
            <v xml:space="preserve"> </v>
          </cell>
          <cell r="F2172" t="str">
            <v xml:space="preserve"> </v>
          </cell>
          <cell r="G2172" t="str">
            <v>EXPENDITURE</v>
          </cell>
          <cell r="H2172" t="str">
            <v>OTHER EXPENSES</v>
          </cell>
          <cell r="I2172" t="str">
            <v>RECRUITMENT &amp; TRAINING</v>
          </cell>
        </row>
        <row r="2173">
          <cell r="A2173" t="str">
            <v>X519001-005</v>
          </cell>
          <cell r="B2173" t="str">
            <v>Recruitment &amp; Training- Participation Fe</v>
          </cell>
          <cell r="C2173" t="str">
            <v>EXPENSES</v>
          </cell>
          <cell r="D2173" t="str">
            <v>INCOME STATEMENT</v>
          </cell>
          <cell r="E2173" t="str">
            <v xml:space="preserve"> </v>
          </cell>
          <cell r="F2173" t="str">
            <v xml:space="preserve"> </v>
          </cell>
          <cell r="G2173" t="str">
            <v>EXPENDITURE</v>
          </cell>
          <cell r="H2173" t="str">
            <v>OTHER EXPENSES</v>
          </cell>
          <cell r="I2173" t="str">
            <v>RECRUITMENT &amp; TRAINING</v>
          </cell>
        </row>
        <row r="2174">
          <cell r="A2174" t="str">
            <v>X519101</v>
          </cell>
          <cell r="B2174" t="str">
            <v>Meetings &amp; Seminars</v>
          </cell>
          <cell r="C2174" t="str">
            <v>EXPENSES</v>
          </cell>
          <cell r="D2174" t="str">
            <v>INCOME STATEMENT</v>
          </cell>
          <cell r="E2174" t="str">
            <v xml:space="preserve"> </v>
          </cell>
          <cell r="F2174" t="str">
            <v xml:space="preserve"> </v>
          </cell>
          <cell r="G2174" t="str">
            <v>EXPENDITURE</v>
          </cell>
          <cell r="H2174" t="str">
            <v>OTHER EXPENSES</v>
          </cell>
          <cell r="I2174" t="str">
            <v>RECRUITMENT &amp; TRAINING</v>
          </cell>
        </row>
        <row r="2175">
          <cell r="A2175" t="str">
            <v>X520001</v>
          </cell>
          <cell r="B2175" t="str">
            <v>Prior period expenses</v>
          </cell>
          <cell r="C2175" t="str">
            <v>EXPENSES</v>
          </cell>
          <cell r="D2175" t="str">
            <v>INCOME STATEMENT</v>
          </cell>
          <cell r="E2175" t="str">
            <v xml:space="preserve"> </v>
          </cell>
          <cell r="F2175" t="str">
            <v xml:space="preserve"> </v>
          </cell>
          <cell r="G2175" t="str">
            <v>EXPENDITURE</v>
          </cell>
          <cell r="H2175" t="str">
            <v>OTHER EXPENSES</v>
          </cell>
          <cell r="I2175" t="str">
            <v>PRIOR PERIOD EXPENSES</v>
          </cell>
        </row>
        <row r="2176">
          <cell r="A2176" t="str">
            <v>X520101</v>
          </cell>
          <cell r="B2176" t="str">
            <v>Loss on disposal of fixed assets</v>
          </cell>
          <cell r="C2176" t="str">
            <v>EXPENSES</v>
          </cell>
          <cell r="D2176" t="str">
            <v>INCOME STATEMENT</v>
          </cell>
          <cell r="E2176" t="str">
            <v xml:space="preserve"> </v>
          </cell>
          <cell r="F2176" t="str">
            <v xml:space="preserve"> </v>
          </cell>
          <cell r="G2176" t="str">
            <v>EXPENDITURE</v>
          </cell>
          <cell r="H2176" t="str">
            <v>OTHER EXPENSES</v>
          </cell>
          <cell r="I2176" t="str">
            <v>LOSS ON SALE OF ASSET</v>
          </cell>
        </row>
        <row r="2177">
          <cell r="A2177" t="str">
            <v>X520102</v>
          </cell>
          <cell r="B2177" t="str">
            <v>Loss on disposal of investments(Lng trm)</v>
          </cell>
          <cell r="C2177" t="str">
            <v>EXPENSES</v>
          </cell>
          <cell r="D2177" t="str">
            <v>INCOME STATEMENT</v>
          </cell>
          <cell r="E2177" t="str">
            <v xml:space="preserve"> </v>
          </cell>
          <cell r="F2177" t="str">
            <v xml:space="preserve"> </v>
          </cell>
          <cell r="G2177" t="str">
            <v>EXPENDITURE</v>
          </cell>
          <cell r="H2177" t="str">
            <v>OTHER EXPENSES</v>
          </cell>
          <cell r="I2177" t="str">
            <v>LOSS ON SALE OF INVESTMENT</v>
          </cell>
        </row>
        <row r="2178">
          <cell r="A2178" t="str">
            <v>X520103</v>
          </cell>
          <cell r="B2178" t="str">
            <v>Loss on disposal of inv.(Shrt trm)</v>
          </cell>
          <cell r="C2178" t="str">
            <v>EXPENSES</v>
          </cell>
          <cell r="D2178" t="str">
            <v>INCOME STATEMENT</v>
          </cell>
          <cell r="E2178" t="str">
            <v xml:space="preserve"> </v>
          </cell>
          <cell r="F2178" t="str">
            <v xml:space="preserve"> </v>
          </cell>
          <cell r="G2178" t="str">
            <v>EXPENDITURE</v>
          </cell>
          <cell r="H2178" t="str">
            <v>OTHER EXPENSES</v>
          </cell>
          <cell r="I2178" t="str">
            <v>LOSS ON SALE OF INVESTMENT</v>
          </cell>
        </row>
        <row r="2179">
          <cell r="A2179" t="str">
            <v>X520201</v>
          </cell>
          <cell r="B2179" t="str">
            <v>Assets written off</v>
          </cell>
          <cell r="C2179" t="str">
            <v>EXPENSES</v>
          </cell>
          <cell r="D2179" t="str">
            <v>INCOME STATEMENT</v>
          </cell>
          <cell r="E2179" t="str">
            <v xml:space="preserve"> </v>
          </cell>
          <cell r="F2179" t="str">
            <v xml:space="preserve"> </v>
          </cell>
          <cell r="G2179" t="str">
            <v>EXPENDITURE</v>
          </cell>
          <cell r="H2179" t="str">
            <v>OTHER EXPENSES</v>
          </cell>
          <cell r="I2179" t="str">
            <v>MISCELLANEOUS EXPENDITURE WRITTEN OFF</v>
          </cell>
        </row>
        <row r="2180">
          <cell r="A2180" t="str">
            <v>X520202</v>
          </cell>
          <cell r="B2180" t="str">
            <v>Amount written off</v>
          </cell>
          <cell r="C2180" t="str">
            <v>EXPENSES</v>
          </cell>
          <cell r="D2180" t="str">
            <v>INCOME STATEMENT</v>
          </cell>
          <cell r="E2180" t="str">
            <v xml:space="preserve"> </v>
          </cell>
          <cell r="F2180" t="str">
            <v xml:space="preserve"> </v>
          </cell>
          <cell r="G2180" t="str">
            <v>EXPENDITURE</v>
          </cell>
          <cell r="H2180" t="str">
            <v>OTHER EXPENSES</v>
          </cell>
          <cell r="I2180" t="str">
            <v>MISCELLANEOUS EXPENDITURE WRITTEN OFF</v>
          </cell>
        </row>
        <row r="2181">
          <cell r="A2181" t="str">
            <v>X520203</v>
          </cell>
          <cell r="B2181" t="str">
            <v>Bad Debts Written Off</v>
          </cell>
          <cell r="C2181" t="str">
            <v>EXPENSES</v>
          </cell>
          <cell r="D2181" t="str">
            <v>INCOME STATEMENT</v>
          </cell>
          <cell r="E2181" t="str">
            <v xml:space="preserve"> </v>
          </cell>
          <cell r="F2181" t="str">
            <v xml:space="preserve"> </v>
          </cell>
          <cell r="G2181" t="str">
            <v>EXPENDITURE</v>
          </cell>
          <cell r="H2181" t="str">
            <v>OTHER EXPENSES</v>
          </cell>
          <cell r="I2181" t="str">
            <v>MISCELLANEOUS EXPENDITURE WRITTEN OFF</v>
          </cell>
        </row>
        <row r="2182">
          <cell r="A2182" t="str">
            <v>X520301</v>
          </cell>
          <cell r="B2182" t="str">
            <v>Deferred Revenue Exp. W/Off</v>
          </cell>
          <cell r="C2182" t="str">
            <v>EXPENSES</v>
          </cell>
          <cell r="D2182" t="str">
            <v>INCOME STATEMENT</v>
          </cell>
          <cell r="E2182" t="str">
            <v xml:space="preserve"> </v>
          </cell>
          <cell r="F2182" t="str">
            <v xml:space="preserve"> </v>
          </cell>
          <cell r="G2182" t="str">
            <v>EXPENDITURE</v>
          </cell>
          <cell r="H2182" t="str">
            <v>OTHER EXPENSES</v>
          </cell>
          <cell r="I2182" t="str">
            <v>MISCELLANEOUS EXPENDITURE WRITTEN OFF</v>
          </cell>
        </row>
        <row r="2183">
          <cell r="A2183" t="str">
            <v>X520401</v>
          </cell>
          <cell r="B2183" t="str">
            <v>Obsolete Material Unuseable Written Off</v>
          </cell>
          <cell r="C2183" t="str">
            <v>EXPENSES</v>
          </cell>
          <cell r="D2183" t="str">
            <v>INCOME STATEMENT</v>
          </cell>
          <cell r="E2183" t="str">
            <v xml:space="preserve"> </v>
          </cell>
          <cell r="F2183" t="str">
            <v xml:space="preserve"> </v>
          </cell>
          <cell r="G2183" t="str">
            <v>EXPENDITURE</v>
          </cell>
          <cell r="H2183" t="str">
            <v>OTHER EXPENSES</v>
          </cell>
          <cell r="I2183" t="str">
            <v>MISCELLANEOUS EXPENDITURE WRITTEN OFF</v>
          </cell>
        </row>
        <row r="2184">
          <cell r="A2184" t="str">
            <v>X520402</v>
          </cell>
          <cell r="B2184" t="str">
            <v>Project Abandoned Expenses Written Off</v>
          </cell>
          <cell r="C2184" t="str">
            <v>EXPENSES</v>
          </cell>
          <cell r="D2184" t="str">
            <v>INCOME STATEMENT</v>
          </cell>
          <cell r="E2184" t="str">
            <v xml:space="preserve"> </v>
          </cell>
          <cell r="F2184" t="str">
            <v xml:space="preserve"> </v>
          </cell>
          <cell r="G2184" t="str">
            <v>EXPENDITURE</v>
          </cell>
          <cell r="H2184" t="str">
            <v>OTHER EXPENSES</v>
          </cell>
          <cell r="I2184" t="str">
            <v>MISCELLANEOUS EXPENDITURE WRITTEN OFF</v>
          </cell>
        </row>
        <row r="2185">
          <cell r="A2185" t="str">
            <v>X520501</v>
          </cell>
          <cell r="B2185" t="str">
            <v>Preliminary Expenses w/off</v>
          </cell>
          <cell r="C2185" t="str">
            <v>EXPENSES</v>
          </cell>
          <cell r="D2185" t="str">
            <v>INCOME STATEMENT</v>
          </cell>
          <cell r="E2185" t="str">
            <v xml:space="preserve"> </v>
          </cell>
          <cell r="F2185" t="str">
            <v xml:space="preserve"> </v>
          </cell>
          <cell r="G2185" t="str">
            <v>EXPENDITURE</v>
          </cell>
          <cell r="H2185" t="str">
            <v>OTHER EXPENSES</v>
          </cell>
          <cell r="I2185" t="str">
            <v>MISCELLANEOUS EXPENDITURE WRITTEN OFF</v>
          </cell>
        </row>
        <row r="2186">
          <cell r="A2186" t="str">
            <v>X520502</v>
          </cell>
          <cell r="B2186" t="str">
            <v>Pre-Operative Expenses W/Off</v>
          </cell>
          <cell r="C2186" t="str">
            <v>EXPENSES</v>
          </cell>
          <cell r="D2186" t="str">
            <v>INCOME STATEMENT</v>
          </cell>
          <cell r="E2186" t="str">
            <v xml:space="preserve"> </v>
          </cell>
          <cell r="F2186" t="str">
            <v xml:space="preserve"> </v>
          </cell>
          <cell r="G2186" t="str">
            <v>EXPENDITURE</v>
          </cell>
          <cell r="H2186" t="str">
            <v>OTHER EXPENSES</v>
          </cell>
          <cell r="I2186" t="str">
            <v>MISCELLANEOUS EXPENDITURE WRITTEN OFF</v>
          </cell>
        </row>
        <row r="2187">
          <cell r="A2187" t="str">
            <v>X520503</v>
          </cell>
          <cell r="B2187" t="str">
            <v>Capital Arrangement Fees W/Off</v>
          </cell>
          <cell r="C2187" t="str">
            <v>EXPENSES</v>
          </cell>
          <cell r="D2187" t="str">
            <v>INCOME STATEMENT</v>
          </cell>
          <cell r="E2187" t="str">
            <v xml:space="preserve"> </v>
          </cell>
          <cell r="F2187" t="str">
            <v xml:space="preserve"> </v>
          </cell>
          <cell r="G2187" t="str">
            <v>EXPENDITURE</v>
          </cell>
          <cell r="H2187" t="str">
            <v>OTHER EXPENSES</v>
          </cell>
          <cell r="I2187" t="str">
            <v>MISCELLANEOUS EXPENDITURE WRITTEN OFF</v>
          </cell>
        </row>
        <row r="2188">
          <cell r="A2188" t="str">
            <v>X520601</v>
          </cell>
          <cell r="B2188" t="str">
            <v>Other Amortisation</v>
          </cell>
          <cell r="C2188" t="str">
            <v>EXPENSES</v>
          </cell>
          <cell r="D2188" t="str">
            <v>INCOME STATEMENT</v>
          </cell>
          <cell r="E2188" t="str">
            <v xml:space="preserve"> </v>
          </cell>
          <cell r="F2188" t="str">
            <v xml:space="preserve"> </v>
          </cell>
          <cell r="G2188" t="str">
            <v>EXPENDITURE</v>
          </cell>
          <cell r="H2188" t="str">
            <v>OTHER EXPENSES</v>
          </cell>
          <cell r="I2188" t="str">
            <v>MISCELLANEOUS EXPENDITURE WRITTEN OFF</v>
          </cell>
        </row>
        <row r="2189">
          <cell r="A2189" t="str">
            <v>X520701</v>
          </cell>
          <cell r="B2189" t="str">
            <v>Research &amp; Development W/Off</v>
          </cell>
          <cell r="C2189" t="str">
            <v>EXPENSES</v>
          </cell>
          <cell r="D2189" t="str">
            <v>INCOME STATEMENT</v>
          </cell>
          <cell r="E2189" t="str">
            <v xml:space="preserve"> </v>
          </cell>
          <cell r="F2189" t="str">
            <v xml:space="preserve"> </v>
          </cell>
          <cell r="G2189" t="str">
            <v>EXPENDITURE</v>
          </cell>
          <cell r="H2189" t="str">
            <v>OTHER EXPENSES</v>
          </cell>
          <cell r="I2189" t="str">
            <v>MISCELLANEOUS EXPENDITURE WRITTEN OFF</v>
          </cell>
        </row>
        <row r="2190">
          <cell r="A2190" t="str">
            <v>X521001</v>
          </cell>
          <cell r="B2190" t="str">
            <v>Miscellaneous expenses</v>
          </cell>
          <cell r="C2190" t="str">
            <v>EXPENSES</v>
          </cell>
          <cell r="D2190" t="str">
            <v>INCOME STATEMENT</v>
          </cell>
          <cell r="E2190" t="str">
            <v xml:space="preserve"> </v>
          </cell>
          <cell r="F2190" t="str">
            <v xml:space="preserve"> </v>
          </cell>
          <cell r="G2190" t="str">
            <v>EXPENDITURE</v>
          </cell>
          <cell r="H2190" t="str">
            <v>OTHER EXPENSES</v>
          </cell>
          <cell r="I2190" t="str">
            <v>MISCELLANEOUS EXPENSES</v>
          </cell>
        </row>
        <row r="2191">
          <cell r="A2191" t="str">
            <v>X521002</v>
          </cell>
          <cell r="B2191" t="str">
            <v>Farm Expenses</v>
          </cell>
          <cell r="C2191" t="str">
            <v>EXPENSES</v>
          </cell>
          <cell r="D2191" t="str">
            <v>INCOME STATEMENT</v>
          </cell>
          <cell r="E2191" t="str">
            <v xml:space="preserve"> </v>
          </cell>
          <cell r="F2191" t="str">
            <v xml:space="preserve"> </v>
          </cell>
          <cell r="G2191" t="str">
            <v>EXPENDITURE</v>
          </cell>
          <cell r="H2191" t="str">
            <v>OTHER EXPENSES</v>
          </cell>
          <cell r="I2191" t="str">
            <v>MISCELLANEOUS EXPENSES</v>
          </cell>
        </row>
        <row r="2192">
          <cell r="A2192" t="str">
            <v>X521003</v>
          </cell>
          <cell r="B2192" t="str">
            <v>Farm Development Exp(Mussoorie)</v>
          </cell>
          <cell r="C2192" t="str">
            <v>EXPENSES</v>
          </cell>
          <cell r="D2192" t="str">
            <v>INCOME STATEMENT</v>
          </cell>
          <cell r="E2192" t="str">
            <v xml:space="preserve"> </v>
          </cell>
          <cell r="F2192" t="str">
            <v xml:space="preserve"> </v>
          </cell>
          <cell r="G2192" t="str">
            <v>EXPENDITURE</v>
          </cell>
          <cell r="H2192" t="str">
            <v>OTHER EXPENSES</v>
          </cell>
          <cell r="I2192" t="str">
            <v>MISCELLANEOUS EXPENSES</v>
          </cell>
        </row>
        <row r="2193">
          <cell r="A2193" t="str">
            <v>X521004</v>
          </cell>
          <cell r="B2193" t="str">
            <v>Farm Exps (Mussoorie)</v>
          </cell>
          <cell r="C2193" t="str">
            <v>EXPENSES</v>
          </cell>
          <cell r="D2193" t="str">
            <v>INCOME STATEMENT</v>
          </cell>
          <cell r="E2193" t="str">
            <v xml:space="preserve"> </v>
          </cell>
          <cell r="F2193" t="str">
            <v xml:space="preserve"> </v>
          </cell>
          <cell r="G2193" t="str">
            <v>EXPENDITURE</v>
          </cell>
          <cell r="H2193" t="str">
            <v>OTHER EXPENSES</v>
          </cell>
          <cell r="I2193" t="str">
            <v>MISCELLANEOUS EXPENSES</v>
          </cell>
        </row>
        <row r="2194">
          <cell r="A2194" t="str">
            <v>X521005</v>
          </cell>
          <cell r="B2194" t="str">
            <v>General Charges</v>
          </cell>
          <cell r="C2194" t="str">
            <v>EXPENSES</v>
          </cell>
          <cell r="D2194" t="str">
            <v>INCOME STATEMENT</v>
          </cell>
          <cell r="E2194" t="str">
            <v xml:space="preserve"> </v>
          </cell>
          <cell r="F2194" t="str">
            <v xml:space="preserve"> </v>
          </cell>
          <cell r="G2194" t="str">
            <v>EXPENDITURE</v>
          </cell>
          <cell r="H2194" t="str">
            <v>OTHER EXPENSES</v>
          </cell>
          <cell r="I2194" t="str">
            <v>MISCELLANEOUS EXPENSES</v>
          </cell>
        </row>
        <row r="2195">
          <cell r="A2195" t="str">
            <v>X521006</v>
          </cell>
          <cell r="B2195" t="str">
            <v>Lawns &amp; Garden</v>
          </cell>
          <cell r="C2195" t="str">
            <v>EXPENSES</v>
          </cell>
          <cell r="D2195" t="str">
            <v>INCOME STATEMENT</v>
          </cell>
          <cell r="E2195" t="str">
            <v xml:space="preserve"> </v>
          </cell>
          <cell r="F2195" t="str">
            <v xml:space="preserve"> </v>
          </cell>
          <cell r="G2195" t="str">
            <v>EXPENDITURE</v>
          </cell>
          <cell r="H2195" t="str">
            <v>OTHER EXPENSES</v>
          </cell>
          <cell r="I2195" t="str">
            <v>MISCELLANEOUS EXPENSES</v>
          </cell>
        </row>
        <row r="2196">
          <cell r="A2196" t="str">
            <v>X521007</v>
          </cell>
          <cell r="B2196" t="str">
            <v>Books &amp; Periodicals</v>
          </cell>
          <cell r="C2196" t="str">
            <v>EXPENSES</v>
          </cell>
          <cell r="D2196" t="str">
            <v>INCOME STATEMENT</v>
          </cell>
          <cell r="E2196" t="str">
            <v xml:space="preserve"> </v>
          </cell>
          <cell r="F2196" t="str">
            <v xml:space="preserve"> </v>
          </cell>
          <cell r="G2196" t="str">
            <v>EXPENDITURE</v>
          </cell>
          <cell r="H2196" t="str">
            <v>OTHER EXPENSES</v>
          </cell>
          <cell r="I2196" t="str">
            <v>MISCELLANEOUS EXPENSES</v>
          </cell>
        </row>
        <row r="2197">
          <cell r="A2197" t="str">
            <v>X521008</v>
          </cell>
          <cell r="B2197" t="str">
            <v>Software/ License Exp fee</v>
          </cell>
          <cell r="C2197" t="str">
            <v>EXPENSES</v>
          </cell>
          <cell r="D2197" t="str">
            <v>INCOME STATEMENT</v>
          </cell>
          <cell r="E2197" t="str">
            <v xml:space="preserve"> </v>
          </cell>
          <cell r="F2197" t="str">
            <v xml:space="preserve"> </v>
          </cell>
          <cell r="G2197" t="str">
            <v>EXPENDITURE</v>
          </cell>
          <cell r="H2197" t="str">
            <v>OTHER EXPENSES</v>
          </cell>
          <cell r="I2197" t="str">
            <v>MISCELLANEOUS EXPENSES</v>
          </cell>
        </row>
        <row r="2198">
          <cell r="A2198" t="str">
            <v>X521009</v>
          </cell>
          <cell r="B2198" t="str">
            <v>Sanitation Expenses</v>
          </cell>
          <cell r="C2198" t="str">
            <v>EXPENSES</v>
          </cell>
          <cell r="D2198" t="str">
            <v>INCOME STATEMENT</v>
          </cell>
          <cell r="E2198" t="str">
            <v xml:space="preserve"> </v>
          </cell>
          <cell r="F2198" t="str">
            <v xml:space="preserve"> </v>
          </cell>
          <cell r="G2198" t="str">
            <v>EXPENDITURE</v>
          </cell>
          <cell r="H2198" t="str">
            <v>OTHER EXPENSES</v>
          </cell>
          <cell r="I2198" t="str">
            <v>MISCELLANEOUS EXPENSES</v>
          </cell>
        </row>
        <row r="2199">
          <cell r="A2199" t="str">
            <v>X521010</v>
          </cell>
          <cell r="B2199" t="str">
            <v>Crockery Replacement</v>
          </cell>
          <cell r="C2199" t="str">
            <v>EXPENSES</v>
          </cell>
          <cell r="D2199" t="str">
            <v>INCOME STATEMENT</v>
          </cell>
          <cell r="E2199" t="str">
            <v xml:space="preserve"> </v>
          </cell>
          <cell r="F2199" t="str">
            <v xml:space="preserve"> </v>
          </cell>
          <cell r="G2199" t="str">
            <v>EXPENDITURE</v>
          </cell>
          <cell r="H2199" t="str">
            <v>OTHER EXPENSES</v>
          </cell>
          <cell r="I2199" t="str">
            <v>MISCELLANEOUS EXPENSES</v>
          </cell>
        </row>
        <row r="2200">
          <cell r="A2200" t="str">
            <v>X521011</v>
          </cell>
          <cell r="B2200" t="str">
            <v>Subscription Fee</v>
          </cell>
          <cell r="C2200" t="str">
            <v>EXPENSES</v>
          </cell>
          <cell r="D2200" t="str">
            <v>INCOME STATEMENT</v>
          </cell>
          <cell r="E2200" t="str">
            <v xml:space="preserve"> </v>
          </cell>
          <cell r="F2200" t="str">
            <v xml:space="preserve"> </v>
          </cell>
          <cell r="G2200" t="str">
            <v>EXPENDITURE</v>
          </cell>
          <cell r="H2200" t="str">
            <v>OTHER EXPENSES</v>
          </cell>
          <cell r="I2200" t="str">
            <v>MISCELLANEOUS EXPENSES</v>
          </cell>
        </row>
        <row r="2201">
          <cell r="A2201" t="str">
            <v>X521012</v>
          </cell>
          <cell r="B2201" t="str">
            <v>Subscription Fee- Directors</v>
          </cell>
          <cell r="C2201" t="str">
            <v>EXPENSES</v>
          </cell>
          <cell r="D2201" t="str">
            <v>INCOME STATEMENT</v>
          </cell>
          <cell r="E2201" t="str">
            <v xml:space="preserve"> </v>
          </cell>
          <cell r="F2201" t="str">
            <v xml:space="preserve"> </v>
          </cell>
          <cell r="G2201" t="str">
            <v>EXPENDITURE</v>
          </cell>
          <cell r="H2201" t="str">
            <v>OTHER EXPENSES</v>
          </cell>
          <cell r="I2201" t="str">
            <v>MISCELLANEOUS EXPENSES</v>
          </cell>
        </row>
        <row r="2202">
          <cell r="A2202" t="str">
            <v>X521013</v>
          </cell>
          <cell r="B2202" t="str">
            <v>Tender Fee</v>
          </cell>
          <cell r="C2202" t="str">
            <v>EXPENSES</v>
          </cell>
          <cell r="D2202" t="str">
            <v>INCOME STATEMENT</v>
          </cell>
          <cell r="E2202" t="str">
            <v xml:space="preserve"> </v>
          </cell>
          <cell r="F2202" t="str">
            <v xml:space="preserve"> </v>
          </cell>
          <cell r="G2202" t="str">
            <v>EXPENDITURE</v>
          </cell>
          <cell r="H2202" t="str">
            <v>OTHER EXPENSES</v>
          </cell>
          <cell r="I2202" t="str">
            <v>MISCELLANEOUS EXPENSES</v>
          </cell>
        </row>
        <row r="2203">
          <cell r="A2203" t="str">
            <v>X521014</v>
          </cell>
          <cell r="B2203" t="str">
            <v>Laundry and linen</v>
          </cell>
          <cell r="C2203" t="str">
            <v>EXPENSES</v>
          </cell>
          <cell r="D2203" t="str">
            <v>INCOME STATEMENT</v>
          </cell>
          <cell r="E2203" t="str">
            <v xml:space="preserve"> </v>
          </cell>
          <cell r="F2203" t="str">
            <v xml:space="preserve"> </v>
          </cell>
          <cell r="G2203" t="str">
            <v>EXPENDITURE</v>
          </cell>
          <cell r="H2203" t="str">
            <v>OTHER EXPENSES</v>
          </cell>
          <cell r="I2203" t="str">
            <v>MISCELLANEOUS EXPENSES</v>
          </cell>
        </row>
        <row r="2204">
          <cell r="A2204" t="str">
            <v>X521015</v>
          </cell>
          <cell r="B2204" t="str">
            <v>Orchestra and other hire charges</v>
          </cell>
          <cell r="C2204" t="str">
            <v>EXPENSES</v>
          </cell>
          <cell r="D2204" t="str">
            <v>INCOME STATEMENT</v>
          </cell>
          <cell r="E2204" t="str">
            <v xml:space="preserve"> </v>
          </cell>
          <cell r="F2204" t="str">
            <v xml:space="preserve"> </v>
          </cell>
          <cell r="G2204" t="str">
            <v>EXPENDITURE</v>
          </cell>
          <cell r="H2204" t="str">
            <v>OTHER EXPENSES</v>
          </cell>
          <cell r="I2204" t="str">
            <v>MISCELLANEOUS EXPENSES</v>
          </cell>
        </row>
        <row r="2205">
          <cell r="A2205" t="str">
            <v>X521016</v>
          </cell>
          <cell r="B2205" t="str">
            <v>Golf course horticulture expenses</v>
          </cell>
          <cell r="C2205" t="str">
            <v>EXPENSES</v>
          </cell>
          <cell r="D2205" t="str">
            <v>INCOME STATEMENT</v>
          </cell>
          <cell r="E2205" t="str">
            <v xml:space="preserve"> </v>
          </cell>
          <cell r="F2205" t="str">
            <v xml:space="preserve"> </v>
          </cell>
          <cell r="G2205" t="str">
            <v>EXPENDITURE</v>
          </cell>
          <cell r="H2205" t="str">
            <v>OTHER EXPENSES</v>
          </cell>
          <cell r="I2205" t="str">
            <v>MISCELLANEOUS EXPENSES</v>
          </cell>
        </row>
        <row r="2206">
          <cell r="A2206" t="str">
            <v>X521017</v>
          </cell>
          <cell r="B2206" t="str">
            <v>Revenue Stamps</v>
          </cell>
          <cell r="C2206" t="str">
            <v>EXPENSES</v>
          </cell>
          <cell r="D2206" t="str">
            <v>INCOME STATEMENT</v>
          </cell>
          <cell r="E2206" t="str">
            <v xml:space="preserve"> </v>
          </cell>
          <cell r="F2206" t="str">
            <v xml:space="preserve"> </v>
          </cell>
          <cell r="G2206" t="str">
            <v>EXPENDITURE</v>
          </cell>
          <cell r="H2206" t="str">
            <v>OTHER EXPENSES</v>
          </cell>
          <cell r="I2206" t="str">
            <v>MISCELLANEOUS EXPENSES</v>
          </cell>
        </row>
        <row r="2207">
          <cell r="A2207" t="str">
            <v>X521018</v>
          </cell>
          <cell r="B2207" t="str">
            <v>Carriage Handling</v>
          </cell>
          <cell r="C2207" t="str">
            <v>EXPENSES</v>
          </cell>
          <cell r="D2207" t="str">
            <v>INCOME STATEMENT</v>
          </cell>
          <cell r="E2207" t="str">
            <v xml:space="preserve"> </v>
          </cell>
          <cell r="F2207" t="str">
            <v xml:space="preserve"> </v>
          </cell>
          <cell r="G2207" t="str">
            <v>EXPENDITURE</v>
          </cell>
          <cell r="H2207" t="str">
            <v>OTHER EXPENSES</v>
          </cell>
          <cell r="I2207" t="str">
            <v>MISCELLANEOUS EXPENSES</v>
          </cell>
        </row>
        <row r="2208">
          <cell r="A2208" t="str">
            <v>X521019</v>
          </cell>
          <cell r="B2208" t="str">
            <v>Annual General Meeting/EGM Exps</v>
          </cell>
          <cell r="C2208" t="str">
            <v>EXPENSES</v>
          </cell>
          <cell r="D2208" t="str">
            <v>INCOME STATEMENT</v>
          </cell>
          <cell r="E2208" t="str">
            <v xml:space="preserve"> </v>
          </cell>
          <cell r="F2208" t="str">
            <v xml:space="preserve"> </v>
          </cell>
          <cell r="G2208" t="str">
            <v>EXPENDITURE</v>
          </cell>
          <cell r="H2208" t="str">
            <v>OTHER EXPENSES</v>
          </cell>
          <cell r="I2208" t="str">
            <v>MISCELLANEOUS EXPENSES</v>
          </cell>
        </row>
        <row r="2209">
          <cell r="A2209" t="str">
            <v>X521020</v>
          </cell>
          <cell r="B2209" t="str">
            <v>Director's Sitting Fees</v>
          </cell>
          <cell r="C2209" t="str">
            <v>EXPENSES</v>
          </cell>
          <cell r="D2209" t="str">
            <v>INCOME STATEMENT</v>
          </cell>
          <cell r="E2209" t="str">
            <v xml:space="preserve"> </v>
          </cell>
          <cell r="F2209" t="str">
            <v xml:space="preserve"> </v>
          </cell>
          <cell r="G2209" t="str">
            <v>EXPENDITURE</v>
          </cell>
          <cell r="H2209" t="str">
            <v>OTHER EXPENSES</v>
          </cell>
          <cell r="I2209" t="str">
            <v>MISCELLANEOUS EXPENSES</v>
          </cell>
        </row>
        <row r="2210">
          <cell r="A2210" t="str">
            <v>X521021</v>
          </cell>
          <cell r="B2210" t="str">
            <v>Administration Charges-Others</v>
          </cell>
          <cell r="C2210" t="str">
            <v>EXPENSES</v>
          </cell>
          <cell r="D2210" t="str">
            <v>INCOME STATEMENT</v>
          </cell>
          <cell r="E2210" t="str">
            <v xml:space="preserve"> </v>
          </cell>
          <cell r="F2210" t="str">
            <v xml:space="preserve"> </v>
          </cell>
          <cell r="G2210" t="str">
            <v>EXPENDITURE</v>
          </cell>
          <cell r="H2210" t="str">
            <v>OTHER EXPENSES</v>
          </cell>
          <cell r="I2210" t="str">
            <v>MISCELLANEOUS EXPENSES</v>
          </cell>
        </row>
        <row r="2211">
          <cell r="A2211" t="str">
            <v>X521022</v>
          </cell>
          <cell r="B2211" t="str">
            <v>Testing Charges</v>
          </cell>
          <cell r="C2211" t="str">
            <v>EXPENSES</v>
          </cell>
          <cell r="D2211" t="str">
            <v>INCOME STATEMENT</v>
          </cell>
          <cell r="E2211" t="str">
            <v xml:space="preserve"> </v>
          </cell>
          <cell r="F2211" t="str">
            <v xml:space="preserve"> </v>
          </cell>
          <cell r="G2211" t="str">
            <v>EXPENDITURE</v>
          </cell>
          <cell r="H2211" t="str">
            <v>OTHER EXPENSES</v>
          </cell>
          <cell r="I2211" t="str">
            <v>MISCELLANEOUS EXPENSES</v>
          </cell>
        </row>
        <row r="2212">
          <cell r="A2212" t="str">
            <v>X521023</v>
          </cell>
          <cell r="B2212" t="str">
            <v>Hire Chgs Of Machinery</v>
          </cell>
          <cell r="C2212" t="str">
            <v>EXPENSES</v>
          </cell>
          <cell r="D2212" t="str">
            <v>INCOME STATEMENT</v>
          </cell>
          <cell r="E2212" t="str">
            <v xml:space="preserve"> </v>
          </cell>
          <cell r="F2212" t="str">
            <v xml:space="preserve"> </v>
          </cell>
          <cell r="G2212" t="str">
            <v>EXPENDITURE</v>
          </cell>
          <cell r="H2212" t="str">
            <v>OTHER EXPENSES</v>
          </cell>
          <cell r="I2212" t="str">
            <v>MISCELLANEOUS EXPENSES</v>
          </cell>
        </row>
        <row r="2213">
          <cell r="A2213" t="str">
            <v>X521024</v>
          </cell>
          <cell r="B2213" t="str">
            <v>Hire Charges-Others</v>
          </cell>
          <cell r="C2213" t="str">
            <v>EXPENSES</v>
          </cell>
          <cell r="D2213" t="str">
            <v>INCOME STATEMENT</v>
          </cell>
          <cell r="E2213" t="str">
            <v xml:space="preserve"> </v>
          </cell>
          <cell r="F2213" t="str">
            <v xml:space="preserve"> </v>
          </cell>
          <cell r="G2213" t="str">
            <v>EXPENDITURE</v>
          </cell>
          <cell r="H2213" t="str">
            <v>OTHER EXPENSES</v>
          </cell>
          <cell r="I2213" t="str">
            <v>MISCELLANEOUS EXPENSES</v>
          </cell>
        </row>
        <row r="2214">
          <cell r="A2214" t="str">
            <v>X521025</v>
          </cell>
          <cell r="B2214" t="str">
            <v>Hire Charges-Central Equp.Pool</v>
          </cell>
          <cell r="C2214" t="str">
            <v>EXPENSES</v>
          </cell>
          <cell r="D2214" t="str">
            <v>INCOME STATEMENT</v>
          </cell>
          <cell r="E2214" t="str">
            <v xml:space="preserve"> </v>
          </cell>
          <cell r="F2214" t="str">
            <v xml:space="preserve"> </v>
          </cell>
          <cell r="G2214" t="str">
            <v>EXPENDITURE</v>
          </cell>
          <cell r="H2214" t="str">
            <v>OTHER EXPENSES</v>
          </cell>
          <cell r="I2214" t="str">
            <v>MISCELLANEOUS EXPENSES</v>
          </cell>
        </row>
        <row r="2215">
          <cell r="A2215" t="str">
            <v>X521026</v>
          </cell>
          <cell r="B2215" t="str">
            <v>Freight &amp; Cartage-Others</v>
          </cell>
          <cell r="C2215" t="str">
            <v>EXPENSES</v>
          </cell>
          <cell r="D2215" t="str">
            <v>INCOME STATEMENT</v>
          </cell>
          <cell r="E2215" t="str">
            <v xml:space="preserve"> </v>
          </cell>
          <cell r="F2215" t="str">
            <v xml:space="preserve"> </v>
          </cell>
          <cell r="G2215" t="str">
            <v>EXPENDITURE</v>
          </cell>
          <cell r="H2215" t="str">
            <v>OTHER EXPENSES</v>
          </cell>
          <cell r="I2215" t="str">
            <v>MISCELLANEOUS EXPENSES</v>
          </cell>
        </row>
        <row r="2216">
          <cell r="A2216" t="str">
            <v>X521027</v>
          </cell>
          <cell r="B2216" t="str">
            <v>Security Services (Watch/Guard) Expenses</v>
          </cell>
          <cell r="C2216" t="str">
            <v>EXPENSES</v>
          </cell>
          <cell r="D2216" t="str">
            <v>INCOME STATEMENT</v>
          </cell>
          <cell r="E2216" t="str">
            <v xml:space="preserve"> </v>
          </cell>
          <cell r="F2216" t="str">
            <v xml:space="preserve"> </v>
          </cell>
          <cell r="G2216" t="str">
            <v>EXPENDITURE</v>
          </cell>
          <cell r="H2216" t="str">
            <v>OTHER EXPENSES</v>
          </cell>
          <cell r="I2216" t="str">
            <v>MISCELLANEOUS EXPENSES</v>
          </cell>
        </row>
        <row r="2217">
          <cell r="A2217" t="str">
            <v>X521028</v>
          </cell>
          <cell r="B2217" t="str">
            <v>Demarcation PH-I,II,II,III,IV,GV</v>
          </cell>
          <cell r="C2217" t="str">
            <v>EXPENSES</v>
          </cell>
          <cell r="D2217" t="str">
            <v>INCOME STATEMENT</v>
          </cell>
          <cell r="E2217" t="str">
            <v xml:space="preserve"> </v>
          </cell>
          <cell r="F2217" t="str">
            <v xml:space="preserve"> </v>
          </cell>
          <cell r="G2217" t="str">
            <v>EXPENDITURE</v>
          </cell>
          <cell r="H2217" t="str">
            <v>OTHER EXPENSES</v>
          </cell>
          <cell r="I2217" t="str">
            <v>MISCELLANEOUS EXPENSES</v>
          </cell>
        </row>
        <row r="2218">
          <cell r="A2218" t="str">
            <v>X521029</v>
          </cell>
          <cell r="B2218" t="str">
            <v>Town Services Charges</v>
          </cell>
          <cell r="C2218" t="str">
            <v>EXPENSES</v>
          </cell>
          <cell r="D2218" t="str">
            <v>INCOME STATEMENT</v>
          </cell>
          <cell r="E2218" t="str">
            <v xml:space="preserve"> </v>
          </cell>
          <cell r="F2218" t="str">
            <v xml:space="preserve"> </v>
          </cell>
          <cell r="G2218" t="str">
            <v>EXPENDITURE</v>
          </cell>
          <cell r="H2218" t="str">
            <v>OTHER EXPENSES</v>
          </cell>
          <cell r="I2218" t="str">
            <v>MISCELLANEOUS EXPENSES</v>
          </cell>
        </row>
        <row r="2219">
          <cell r="A2219" t="str">
            <v>X521030</v>
          </cell>
          <cell r="B2219" t="str">
            <v>Software Development Expenses</v>
          </cell>
          <cell r="C2219" t="str">
            <v>EXPENSES</v>
          </cell>
          <cell r="D2219" t="str">
            <v>INCOME STATEMENT</v>
          </cell>
          <cell r="E2219" t="str">
            <v xml:space="preserve"> </v>
          </cell>
          <cell r="F2219" t="str">
            <v xml:space="preserve"> </v>
          </cell>
          <cell r="G2219" t="str">
            <v>EXPENDITURE</v>
          </cell>
          <cell r="H2219" t="str">
            <v>OTHER EXPENSES</v>
          </cell>
          <cell r="I2219" t="str">
            <v>MISCELLANEOUS EXPENSES</v>
          </cell>
        </row>
        <row r="2220">
          <cell r="A2220" t="str">
            <v>X521031</v>
          </cell>
          <cell r="B2220" t="str">
            <v>M/O Lawn &amp; Garden Ph-I,II,III</v>
          </cell>
          <cell r="C2220" t="str">
            <v>EXPENSES</v>
          </cell>
          <cell r="D2220" t="str">
            <v>INCOME STATEMENT</v>
          </cell>
          <cell r="E2220" t="str">
            <v xml:space="preserve"> </v>
          </cell>
          <cell r="F2220" t="str">
            <v xml:space="preserve"> </v>
          </cell>
          <cell r="G2220" t="str">
            <v>EXPENDITURE</v>
          </cell>
          <cell r="H2220" t="str">
            <v>OTHER EXPENSES</v>
          </cell>
          <cell r="I2220" t="str">
            <v>MISCELLANEOUS EXPENSES</v>
          </cell>
        </row>
        <row r="2221">
          <cell r="A2221" t="str">
            <v>X521032</v>
          </cell>
          <cell r="B2221" t="str">
            <v>M/O Lawn &amp; Garden Ph-IV</v>
          </cell>
          <cell r="C2221" t="str">
            <v>EXPENSES</v>
          </cell>
          <cell r="D2221" t="str">
            <v>INCOME STATEMENT</v>
          </cell>
          <cell r="E2221" t="str">
            <v xml:space="preserve"> </v>
          </cell>
          <cell r="F2221" t="str">
            <v xml:space="preserve"> </v>
          </cell>
          <cell r="G2221" t="str">
            <v>EXPENDITURE</v>
          </cell>
          <cell r="H2221" t="str">
            <v>OTHER EXPENSES</v>
          </cell>
          <cell r="I2221" t="str">
            <v>MISCELLANEOUS EXPENSES</v>
          </cell>
        </row>
        <row r="2222">
          <cell r="A2222" t="str">
            <v>X521033</v>
          </cell>
          <cell r="B2222" t="str">
            <v>Consumption of consumables and stores</v>
          </cell>
          <cell r="C2222" t="str">
            <v>EXPENSES</v>
          </cell>
          <cell r="D2222" t="str">
            <v>INCOME STATEMENT</v>
          </cell>
          <cell r="E2222" t="str">
            <v xml:space="preserve"> </v>
          </cell>
          <cell r="F2222" t="str">
            <v xml:space="preserve"> </v>
          </cell>
          <cell r="G2222" t="str">
            <v>EXPENDITURE</v>
          </cell>
          <cell r="H2222" t="str">
            <v>OTHER EXPENSES</v>
          </cell>
          <cell r="I2222" t="str">
            <v>MISCELLANEOUS EXPENSES</v>
          </cell>
        </row>
        <row r="2223">
          <cell r="A2223" t="str">
            <v>X521034</v>
          </cell>
          <cell r="B2223" t="str">
            <v>Uniform Charges A/C</v>
          </cell>
          <cell r="C2223" t="str">
            <v>EXPENSES</v>
          </cell>
          <cell r="D2223" t="str">
            <v>INCOME STATEMENT</v>
          </cell>
          <cell r="E2223" t="str">
            <v xml:space="preserve"> </v>
          </cell>
          <cell r="F2223" t="str">
            <v xml:space="preserve"> </v>
          </cell>
          <cell r="G2223" t="str">
            <v>EXPENDITURE</v>
          </cell>
          <cell r="H2223" t="str">
            <v>OTHER EXPENSES</v>
          </cell>
          <cell r="I2223" t="str">
            <v>MISCELLANEOUS EXPENSES</v>
          </cell>
        </row>
        <row r="2224">
          <cell r="A2224" t="str">
            <v>X521035</v>
          </cell>
          <cell r="B2224" t="str">
            <v>Guest House Expenses</v>
          </cell>
          <cell r="C2224" t="str">
            <v>EXPENSES</v>
          </cell>
          <cell r="D2224" t="str">
            <v>INCOME STATEMENT</v>
          </cell>
          <cell r="E2224" t="str">
            <v xml:space="preserve"> </v>
          </cell>
          <cell r="F2224" t="str">
            <v xml:space="preserve"> </v>
          </cell>
          <cell r="G2224" t="str">
            <v>EXPENDITURE</v>
          </cell>
          <cell r="H2224" t="str">
            <v>OTHER EXPENSES</v>
          </cell>
          <cell r="I2224" t="str">
            <v>MISCELLANEOUS EXPENSES</v>
          </cell>
        </row>
        <row r="2225">
          <cell r="A2225" t="str">
            <v>X521036</v>
          </cell>
          <cell r="B2225" t="str">
            <v>Common Pool/ Inter Unit Expenses</v>
          </cell>
          <cell r="C2225" t="str">
            <v>EXPENSES</v>
          </cell>
          <cell r="D2225" t="str">
            <v>INCOME STATEMENT</v>
          </cell>
          <cell r="E2225" t="str">
            <v xml:space="preserve"> </v>
          </cell>
          <cell r="F2225" t="str">
            <v xml:space="preserve"> </v>
          </cell>
          <cell r="G2225" t="str">
            <v>EXPENDITURE</v>
          </cell>
          <cell r="H2225" t="str">
            <v>OTHER EXPENSES</v>
          </cell>
          <cell r="I2225" t="str">
            <v>MISCELLANEOUS EXPENSES</v>
          </cell>
        </row>
        <row r="2226">
          <cell r="A2226" t="str">
            <v>X521037</v>
          </cell>
          <cell r="B2226" t="str">
            <v>Rebate</v>
          </cell>
          <cell r="C2226" t="str">
            <v>EXPENSES</v>
          </cell>
          <cell r="D2226" t="str">
            <v>INCOME STATEMENT</v>
          </cell>
          <cell r="E2226" t="str">
            <v xml:space="preserve"> </v>
          </cell>
          <cell r="F2226" t="str">
            <v xml:space="preserve"> </v>
          </cell>
          <cell r="G2226" t="str">
            <v>EXPENDITURE</v>
          </cell>
          <cell r="H2226" t="str">
            <v>OTHER EXPENSES</v>
          </cell>
          <cell r="I2226" t="str">
            <v>MISCELLANEOUS EXPENSES</v>
          </cell>
        </row>
        <row r="2227">
          <cell r="A2227" t="str">
            <v>X521038</v>
          </cell>
          <cell r="B2227" t="str">
            <v>Power Back Up Expenses</v>
          </cell>
          <cell r="C2227" t="str">
            <v>EXPENSES</v>
          </cell>
          <cell r="D2227" t="str">
            <v>INCOME STATEMENT</v>
          </cell>
          <cell r="E2227" t="str">
            <v xml:space="preserve"> </v>
          </cell>
          <cell r="F2227" t="str">
            <v xml:space="preserve"> </v>
          </cell>
          <cell r="G2227" t="str">
            <v>EXPENDITURE</v>
          </cell>
          <cell r="H2227" t="str">
            <v>OTHER EXPENSES</v>
          </cell>
          <cell r="I2227" t="str">
            <v>MISCELLANEOUS EXPENSES</v>
          </cell>
        </row>
        <row r="2228">
          <cell r="A2228" t="str">
            <v>X521039</v>
          </cell>
          <cell r="B2228" t="str">
            <v>Sale Tax</v>
          </cell>
          <cell r="C2228" t="str">
            <v>EXPENSES</v>
          </cell>
          <cell r="D2228" t="str">
            <v>INCOME STATEMENT</v>
          </cell>
          <cell r="E2228" t="str">
            <v xml:space="preserve"> </v>
          </cell>
          <cell r="F2228" t="str">
            <v xml:space="preserve"> </v>
          </cell>
          <cell r="G2228" t="str">
            <v>EXPENDITURE</v>
          </cell>
          <cell r="H2228" t="str">
            <v>OTHER EXPENSES</v>
          </cell>
          <cell r="I2228" t="str">
            <v>MISCELLANEOUS EXPENSES</v>
          </cell>
        </row>
        <row r="2229">
          <cell r="A2229" t="str">
            <v>X521040</v>
          </cell>
          <cell r="B2229" t="str">
            <v>Service Tax</v>
          </cell>
          <cell r="C2229" t="str">
            <v>EXPENSES</v>
          </cell>
          <cell r="D2229" t="str">
            <v>INCOME STATEMENT</v>
          </cell>
          <cell r="E2229" t="str">
            <v xml:space="preserve"> </v>
          </cell>
          <cell r="F2229" t="str">
            <v xml:space="preserve"> </v>
          </cell>
          <cell r="G2229" t="str">
            <v>EXPENDITURE</v>
          </cell>
          <cell r="H2229" t="str">
            <v>OTHER EXPENSES</v>
          </cell>
          <cell r="I2229" t="str">
            <v>MISCELLANEOUS EXPENSES</v>
          </cell>
        </row>
        <row r="2230">
          <cell r="A2230" t="str">
            <v>X521041</v>
          </cell>
          <cell r="B2230" t="str">
            <v>Service Tax - Freight</v>
          </cell>
          <cell r="C2230" t="str">
            <v>EXPENSES</v>
          </cell>
          <cell r="D2230" t="str">
            <v>INCOME STATEMENT</v>
          </cell>
          <cell r="E2230" t="str">
            <v xml:space="preserve"> </v>
          </cell>
          <cell r="F2230" t="str">
            <v xml:space="preserve"> </v>
          </cell>
          <cell r="G2230" t="str">
            <v>EXPENDITURE</v>
          </cell>
          <cell r="H2230" t="str">
            <v>OTHER EXPENSES</v>
          </cell>
          <cell r="I2230" t="str">
            <v>MISCELLANEOUS EXPENSES</v>
          </cell>
        </row>
        <row r="2231">
          <cell r="A2231" t="str">
            <v>X521042</v>
          </cell>
          <cell r="B2231" t="str">
            <v>Service Tax - C &amp; F</v>
          </cell>
          <cell r="C2231" t="str">
            <v>EXPENSES</v>
          </cell>
          <cell r="D2231" t="str">
            <v>INCOME STATEMENT</v>
          </cell>
          <cell r="E2231" t="str">
            <v xml:space="preserve"> </v>
          </cell>
          <cell r="F2231" t="str">
            <v xml:space="preserve"> </v>
          </cell>
          <cell r="G2231" t="str">
            <v>EXPENDITURE</v>
          </cell>
          <cell r="H2231" t="str">
            <v>OTHER EXPENSES</v>
          </cell>
          <cell r="I2231" t="str">
            <v>MISCELLANEOUS EXPENSES</v>
          </cell>
        </row>
        <row r="2232">
          <cell r="A2232" t="str">
            <v>X521043</v>
          </cell>
          <cell r="B2232" t="str">
            <v>Transport Tax</v>
          </cell>
          <cell r="C2232" t="str">
            <v>EXPENSES</v>
          </cell>
          <cell r="D2232" t="str">
            <v>INCOME STATEMENT</v>
          </cell>
          <cell r="E2232" t="str">
            <v xml:space="preserve"> </v>
          </cell>
          <cell r="F2232" t="str">
            <v xml:space="preserve"> </v>
          </cell>
          <cell r="G2232" t="str">
            <v>EXPENDITURE</v>
          </cell>
          <cell r="H2232" t="str">
            <v>OTHER EXPENSES</v>
          </cell>
          <cell r="I2232" t="str">
            <v>MISCELLANEOUS EXPENSES</v>
          </cell>
        </row>
        <row r="2233">
          <cell r="A2233" t="str">
            <v>X521044</v>
          </cell>
          <cell r="B2233" t="str">
            <v>Stock Adjustment</v>
          </cell>
          <cell r="C2233" t="str">
            <v>EXPENSES</v>
          </cell>
          <cell r="D2233" t="str">
            <v>INCOME STATEMENT</v>
          </cell>
          <cell r="E2233" t="str">
            <v xml:space="preserve"> </v>
          </cell>
          <cell r="F2233" t="str">
            <v xml:space="preserve"> </v>
          </cell>
          <cell r="G2233" t="str">
            <v>EXPENDITURE</v>
          </cell>
          <cell r="H2233" t="str">
            <v>OTHER EXPENSES</v>
          </cell>
          <cell r="I2233" t="str">
            <v>MISCELLANEOUS EXPENSES</v>
          </cell>
        </row>
        <row r="2234">
          <cell r="A2234" t="str">
            <v>X521045</v>
          </cell>
          <cell r="B2234" t="str">
            <v>Purchase Price Vairance</v>
          </cell>
          <cell r="C2234" t="str">
            <v>EXPENSES</v>
          </cell>
          <cell r="D2234" t="str">
            <v>INCOME STATEMENT</v>
          </cell>
          <cell r="E2234" t="str">
            <v xml:space="preserve"> </v>
          </cell>
          <cell r="F2234" t="str">
            <v xml:space="preserve"> </v>
          </cell>
          <cell r="G2234" t="str">
            <v>EXPENDITURE</v>
          </cell>
          <cell r="H2234" t="str">
            <v>OTHER EXPENSES</v>
          </cell>
          <cell r="I2234" t="str">
            <v>MISCELLANEOUS EXPENSES</v>
          </cell>
        </row>
        <row r="2235">
          <cell r="A2235" t="str">
            <v>X521046</v>
          </cell>
          <cell r="B2235" t="str">
            <v>Hire Charges - Photocopier</v>
          </cell>
          <cell r="C2235" t="str">
            <v>EXPENSES</v>
          </cell>
          <cell r="D2235" t="str">
            <v>INCOME STATEMENT</v>
          </cell>
          <cell r="E2235" t="str">
            <v xml:space="preserve"> </v>
          </cell>
          <cell r="F2235" t="str">
            <v xml:space="preserve"> </v>
          </cell>
          <cell r="G2235" t="str">
            <v>EXPENDITURE</v>
          </cell>
          <cell r="H2235" t="str">
            <v>OTHER EXPENSES</v>
          </cell>
          <cell r="I2235" t="str">
            <v>MISCELLANEOUS EXPENSES</v>
          </cell>
        </row>
        <row r="2236">
          <cell r="A2236" t="str">
            <v>X521047</v>
          </cell>
          <cell r="B2236" t="str">
            <v>Property Tax</v>
          </cell>
          <cell r="C2236" t="str">
            <v>EXPENSES</v>
          </cell>
          <cell r="D2236" t="str">
            <v>INCOME STATEMENT</v>
          </cell>
          <cell r="E2236" t="str">
            <v xml:space="preserve"> </v>
          </cell>
          <cell r="F2236" t="str">
            <v xml:space="preserve"> </v>
          </cell>
          <cell r="G2236" t="str">
            <v>EXPENDITURE</v>
          </cell>
          <cell r="H2236" t="str">
            <v>OTHER EXPENSES</v>
          </cell>
          <cell r="I2236" t="str">
            <v>MISCELLANEOUS EXPENSES</v>
          </cell>
        </row>
        <row r="2237">
          <cell r="A2237" t="str">
            <v>X521048</v>
          </cell>
          <cell r="B2237" t="str">
            <v>Director's Meeting Fees</v>
          </cell>
          <cell r="C2237" t="str">
            <v>EXPENSES</v>
          </cell>
          <cell r="D2237" t="str">
            <v>INCOME STATEMENT</v>
          </cell>
          <cell r="E2237" t="str">
            <v xml:space="preserve"> </v>
          </cell>
          <cell r="F2237" t="str">
            <v xml:space="preserve"> </v>
          </cell>
          <cell r="G2237" t="str">
            <v>EXPENDITURE</v>
          </cell>
          <cell r="H2237" t="str">
            <v>OTHER EXPENSES</v>
          </cell>
          <cell r="I2237" t="str">
            <v>MISCELLANEOUS EXPENSES</v>
          </cell>
        </row>
        <row r="2238">
          <cell r="A2238" t="str">
            <v>X521049</v>
          </cell>
          <cell r="B2238" t="str">
            <v>Reimbursement of Expenses (DCPC)</v>
          </cell>
          <cell r="C2238" t="str">
            <v>EXPENSES</v>
          </cell>
          <cell r="D2238" t="str">
            <v>INCOME STATEMENT</v>
          </cell>
          <cell r="E2238" t="str">
            <v xml:space="preserve"> </v>
          </cell>
          <cell r="F2238" t="str">
            <v xml:space="preserve"> </v>
          </cell>
          <cell r="G2238" t="str">
            <v>EXPENDITURE</v>
          </cell>
          <cell r="H2238" t="str">
            <v>OTHER EXPENSES</v>
          </cell>
          <cell r="I2238" t="str">
            <v>MISCELLANEOUS EXPENSES</v>
          </cell>
        </row>
        <row r="2239">
          <cell r="A2239" t="str">
            <v>X521050</v>
          </cell>
          <cell r="B2239" t="str">
            <v>Hire Charges- Air Conditioners</v>
          </cell>
          <cell r="C2239" t="str">
            <v>EXPENSES</v>
          </cell>
          <cell r="D2239" t="str">
            <v>INCOME STATEMENT</v>
          </cell>
          <cell r="E2239" t="str">
            <v xml:space="preserve"> </v>
          </cell>
          <cell r="F2239" t="str">
            <v xml:space="preserve"> </v>
          </cell>
          <cell r="G2239" t="str">
            <v>EXPENDITURE</v>
          </cell>
          <cell r="H2239" t="str">
            <v>OTHER EXPENSES</v>
          </cell>
          <cell r="I2239" t="str">
            <v>MISCELLANEOUS EXPENSES</v>
          </cell>
        </row>
        <row r="2240">
          <cell r="A2240" t="str">
            <v>X521051</v>
          </cell>
          <cell r="B2240" t="str">
            <v>Office General Expenses</v>
          </cell>
          <cell r="C2240" t="str">
            <v>EXPENSES</v>
          </cell>
          <cell r="D2240" t="str">
            <v>INCOME STATEMENT</v>
          </cell>
          <cell r="E2240" t="str">
            <v xml:space="preserve"> </v>
          </cell>
          <cell r="F2240" t="str">
            <v xml:space="preserve"> </v>
          </cell>
          <cell r="G2240" t="str">
            <v>EXPENDITURE</v>
          </cell>
          <cell r="H2240" t="str">
            <v>OTHER EXPENSES</v>
          </cell>
          <cell r="I2240" t="str">
            <v>MISCELLANEOUS EXPENSES</v>
          </cell>
        </row>
        <row r="2241">
          <cell r="A2241" t="str">
            <v>X521052</v>
          </cell>
          <cell r="B2241" t="str">
            <v>Period Inspection Charges</v>
          </cell>
          <cell r="C2241" t="str">
            <v>EXPENSES</v>
          </cell>
          <cell r="D2241" t="str">
            <v>INCOME STATEMENT</v>
          </cell>
          <cell r="E2241" t="str">
            <v xml:space="preserve"> </v>
          </cell>
          <cell r="F2241" t="str">
            <v xml:space="preserve"> </v>
          </cell>
          <cell r="G2241" t="str">
            <v>EXPENDITURE</v>
          </cell>
          <cell r="H2241" t="str">
            <v>OTHER EXPENSES</v>
          </cell>
          <cell r="I2241" t="str">
            <v>MISCELLANEOUS EXPENSES</v>
          </cell>
        </row>
        <row r="2242">
          <cell r="A2242" t="str">
            <v>X521053</v>
          </cell>
          <cell r="B2242" t="str">
            <v>House Rent Percentage</v>
          </cell>
          <cell r="C2242" t="str">
            <v>EXPENSES</v>
          </cell>
          <cell r="D2242" t="str">
            <v>INCOME STATEMENT</v>
          </cell>
          <cell r="E2242" t="str">
            <v xml:space="preserve"> </v>
          </cell>
          <cell r="F2242" t="str">
            <v xml:space="preserve"> </v>
          </cell>
          <cell r="G2242" t="str">
            <v>EXPENDITURE</v>
          </cell>
          <cell r="H2242" t="str">
            <v>OTHER EXPENSES</v>
          </cell>
          <cell r="I2242" t="str">
            <v>MISCELLANEOUS EXPENSES</v>
          </cell>
        </row>
        <row r="2243">
          <cell r="A2243" t="str">
            <v>X521054</v>
          </cell>
          <cell r="B2243" t="str">
            <v>VPF Percentage</v>
          </cell>
          <cell r="C2243" t="str">
            <v>EXPENSES</v>
          </cell>
          <cell r="D2243" t="str">
            <v>INCOME STATEMENT</v>
          </cell>
          <cell r="E2243" t="str">
            <v xml:space="preserve"> </v>
          </cell>
          <cell r="F2243" t="str">
            <v xml:space="preserve"> </v>
          </cell>
          <cell r="G2243" t="str">
            <v>EXPENDITURE</v>
          </cell>
          <cell r="H2243" t="str">
            <v>OTHER EXPENSES</v>
          </cell>
          <cell r="I2243" t="str">
            <v>MISCELLANEOUS EXPENSES</v>
          </cell>
        </row>
        <row r="2244">
          <cell r="A2244" t="str">
            <v>X521055</v>
          </cell>
          <cell r="B2244" t="str">
            <v>Notice Period Days</v>
          </cell>
          <cell r="C2244" t="str">
            <v>EXPENSES</v>
          </cell>
          <cell r="D2244" t="str">
            <v>INCOME STATEMENT</v>
          </cell>
          <cell r="E2244" t="str">
            <v xml:space="preserve"> </v>
          </cell>
          <cell r="F2244" t="str">
            <v xml:space="preserve"> </v>
          </cell>
          <cell r="G2244" t="str">
            <v>EXPENDITURE</v>
          </cell>
          <cell r="H2244" t="str">
            <v>OTHER EXPENSES</v>
          </cell>
          <cell r="I2244" t="str">
            <v>MISCELLANEOUS EXPENSES</v>
          </cell>
        </row>
        <row r="2245">
          <cell r="A2245" t="str">
            <v>X521056</v>
          </cell>
          <cell r="B2245" t="str">
            <v>Hire Charges- DG Sets</v>
          </cell>
          <cell r="C2245" t="str">
            <v>EXPENSES</v>
          </cell>
          <cell r="D2245" t="str">
            <v>INCOME STATEMENT</v>
          </cell>
          <cell r="E2245" t="str">
            <v xml:space="preserve"> </v>
          </cell>
          <cell r="F2245" t="str">
            <v xml:space="preserve"> </v>
          </cell>
          <cell r="G2245" t="str">
            <v>EXPENDITURE</v>
          </cell>
          <cell r="H2245" t="str">
            <v>OTHER EXPENSES</v>
          </cell>
          <cell r="I2245" t="str">
            <v>MISCELLANEOUS EXPENSES</v>
          </cell>
        </row>
        <row r="2246">
          <cell r="A2246" t="str">
            <v>X521057</v>
          </cell>
          <cell r="B2246" t="str">
            <v>Scrap Expense</v>
          </cell>
          <cell r="C2246" t="str">
            <v>EXPENSES</v>
          </cell>
          <cell r="D2246" t="str">
            <v>INCOME STATEMENT</v>
          </cell>
          <cell r="E2246" t="str">
            <v xml:space="preserve"> </v>
          </cell>
          <cell r="F2246" t="str">
            <v>SCRAP</v>
          </cell>
          <cell r="G2246" t="str">
            <v>EXPENDITURE</v>
          </cell>
          <cell r="H2246" t="str">
            <v>OTHER EXPENSES</v>
          </cell>
          <cell r="I2246" t="str">
            <v>MISCELLANEOUS EXPENSES</v>
          </cell>
        </row>
        <row r="2247">
          <cell r="A2247" t="str">
            <v>X521058</v>
          </cell>
          <cell r="B2247" t="str">
            <v>Provision for Doubtful Debts (Expense)</v>
          </cell>
          <cell r="C2247" t="str">
            <v>EXPENSES</v>
          </cell>
          <cell r="D2247" t="str">
            <v>INCOME STATEMENT</v>
          </cell>
          <cell r="E2247" t="str">
            <v xml:space="preserve"> </v>
          </cell>
          <cell r="F2247" t="str">
            <v xml:space="preserve"> </v>
          </cell>
          <cell r="G2247" t="str">
            <v>EXPENDITURE</v>
          </cell>
          <cell r="H2247" t="str">
            <v>OTHER EXPENSES</v>
          </cell>
          <cell r="I2247" t="str">
            <v>MISCELLANEOUS EXPENSES</v>
          </cell>
        </row>
        <row r="2248">
          <cell r="A2248" t="str">
            <v>X521059</v>
          </cell>
          <cell r="B2248" t="str">
            <v>F&amp;B Consumables</v>
          </cell>
          <cell r="C2248" t="str">
            <v>EXPENSES</v>
          </cell>
          <cell r="D2248" t="str">
            <v>INCOME STATEMENT</v>
          </cell>
          <cell r="E2248" t="str">
            <v xml:space="preserve"> </v>
          </cell>
          <cell r="F2248" t="str">
            <v xml:space="preserve"> </v>
          </cell>
          <cell r="G2248" t="str">
            <v>EXPENDITURE</v>
          </cell>
          <cell r="H2248" t="str">
            <v>OTHER EXPENSES</v>
          </cell>
          <cell r="I2248" t="str">
            <v>MISCELLANEOUS EXPENSES</v>
          </cell>
        </row>
        <row r="2249">
          <cell r="A2249" t="str">
            <v>X521060</v>
          </cell>
          <cell r="B2249" t="str">
            <v>Commission for Tenners</v>
          </cell>
          <cell r="C2249" t="str">
            <v>EXPENSES</v>
          </cell>
          <cell r="D2249" t="str">
            <v>INCOME STATEMENT</v>
          </cell>
          <cell r="E2249" t="str">
            <v xml:space="preserve"> </v>
          </cell>
          <cell r="F2249" t="str">
            <v xml:space="preserve"> </v>
          </cell>
          <cell r="G2249" t="str">
            <v>EXPENDITURE</v>
          </cell>
          <cell r="H2249" t="str">
            <v>OTHER EXPENSES</v>
          </cell>
          <cell r="I2249" t="str">
            <v>MISCELLANEOUS EXPENSES</v>
          </cell>
        </row>
        <row r="2250">
          <cell r="A2250" t="str">
            <v>X521061</v>
          </cell>
          <cell r="B2250" t="str">
            <v>F&amp;B Consumables - Agt. C Form</v>
          </cell>
          <cell r="C2250" t="str">
            <v>EXPENSES</v>
          </cell>
          <cell r="D2250" t="str">
            <v>INCOME STATEMENT</v>
          </cell>
          <cell r="E2250" t="str">
            <v xml:space="preserve"> </v>
          </cell>
          <cell r="F2250" t="str">
            <v xml:space="preserve"> </v>
          </cell>
          <cell r="G2250" t="str">
            <v>EXPENDITURE</v>
          </cell>
          <cell r="H2250" t="str">
            <v>OTHER EXPENSES</v>
          </cell>
          <cell r="I2250" t="str">
            <v>MISCELLANEOUS EXPENSES</v>
          </cell>
        </row>
        <row r="2251">
          <cell r="A2251" t="str">
            <v>X521062</v>
          </cell>
          <cell r="B2251" t="str">
            <v>Conference Expenses</v>
          </cell>
          <cell r="C2251" t="str">
            <v>EXPENSES</v>
          </cell>
          <cell r="D2251" t="str">
            <v>INCOME STATEMENT</v>
          </cell>
          <cell r="E2251" t="str">
            <v xml:space="preserve"> </v>
          </cell>
          <cell r="F2251" t="str">
            <v xml:space="preserve"> </v>
          </cell>
          <cell r="G2251" t="str">
            <v>EXPENDITURE</v>
          </cell>
          <cell r="H2251" t="str">
            <v>OTHER EXPENSES</v>
          </cell>
          <cell r="I2251" t="str">
            <v>MISCELLANEOUS EXPENSES</v>
          </cell>
        </row>
        <row r="2252">
          <cell r="A2252" t="str">
            <v>X521063</v>
          </cell>
          <cell r="B2252" t="str">
            <v>Gifts &amp; Presentations</v>
          </cell>
          <cell r="C2252" t="str">
            <v>EXPENSES</v>
          </cell>
          <cell r="D2252" t="str">
            <v>INCOME STATEMENT</v>
          </cell>
          <cell r="E2252" t="str">
            <v xml:space="preserve"> </v>
          </cell>
          <cell r="F2252" t="str">
            <v xml:space="preserve"> </v>
          </cell>
          <cell r="G2252" t="str">
            <v>EXPENDITURE</v>
          </cell>
          <cell r="H2252" t="str">
            <v>OTHER EXPENSES</v>
          </cell>
          <cell r="I2252" t="str">
            <v>MISCELLANEOUS EXPENSES</v>
          </cell>
        </row>
        <row r="2253">
          <cell r="A2253" t="str">
            <v>X521064</v>
          </cell>
          <cell r="B2253" t="str">
            <v>Online Expense (Credit Cards)</v>
          </cell>
          <cell r="C2253" t="str">
            <v>EXPENSES</v>
          </cell>
          <cell r="D2253" t="str">
            <v>INCOME STATEMENT</v>
          </cell>
          <cell r="E2253" t="str">
            <v xml:space="preserve"> </v>
          </cell>
          <cell r="F2253" t="str">
            <v xml:space="preserve"> </v>
          </cell>
          <cell r="G2253" t="str">
            <v>EXPENDITURE</v>
          </cell>
          <cell r="H2253" t="str">
            <v>OTHER EXPENSES</v>
          </cell>
          <cell r="I2253" t="str">
            <v>MISCELLANEOUS EXPENSES</v>
          </cell>
        </row>
        <row r="2254">
          <cell r="A2254" t="str">
            <v>X521065</v>
          </cell>
          <cell r="B2254" t="str">
            <v>Ticketing Cost</v>
          </cell>
          <cell r="C2254" t="str">
            <v>EXPENSES</v>
          </cell>
          <cell r="D2254" t="str">
            <v>INCOME STATEMENT</v>
          </cell>
          <cell r="E2254" t="str">
            <v xml:space="preserve"> </v>
          </cell>
          <cell r="F2254" t="str">
            <v xml:space="preserve"> </v>
          </cell>
          <cell r="G2254" t="str">
            <v>EXPENDITURE</v>
          </cell>
          <cell r="H2254" t="str">
            <v>OTHER EXPENSES</v>
          </cell>
          <cell r="I2254" t="str">
            <v>MISCELLANEOUS EXPENSES</v>
          </cell>
        </row>
        <row r="2255">
          <cell r="A2255" t="str">
            <v>X521066</v>
          </cell>
          <cell r="B2255" t="str">
            <v>Cinema Licence Fee</v>
          </cell>
          <cell r="C2255" t="str">
            <v>EXPENSES</v>
          </cell>
          <cell r="D2255" t="str">
            <v>INCOME STATEMENT</v>
          </cell>
          <cell r="E2255" t="str">
            <v xml:space="preserve"> </v>
          </cell>
          <cell r="F2255" t="str">
            <v xml:space="preserve"> </v>
          </cell>
          <cell r="G2255" t="str">
            <v>EXPENDITURE</v>
          </cell>
          <cell r="H2255" t="str">
            <v>OTHER EXPENSES</v>
          </cell>
          <cell r="I2255" t="str">
            <v>MISCELLANEOUS EXPENSES</v>
          </cell>
        </row>
        <row r="2256">
          <cell r="A2256" t="str">
            <v>X521067</v>
          </cell>
          <cell r="B2256" t="str">
            <v>Dividend - Preference Shares</v>
          </cell>
          <cell r="C2256" t="str">
            <v>EXPENSES</v>
          </cell>
          <cell r="D2256" t="str">
            <v>INCOME STATEMENT</v>
          </cell>
          <cell r="E2256" t="str">
            <v xml:space="preserve"> </v>
          </cell>
          <cell r="F2256" t="str">
            <v xml:space="preserve"> </v>
          </cell>
          <cell r="G2256" t="str">
            <v>EXPENDITURE</v>
          </cell>
          <cell r="H2256" t="str">
            <v>OTHER EXPENSES</v>
          </cell>
          <cell r="I2256" t="str">
            <v>MISCELLANEOUS EXPENSES</v>
          </cell>
        </row>
        <row r="2257">
          <cell r="A2257" t="str">
            <v>X521068</v>
          </cell>
          <cell r="B2257" t="str">
            <v>EXCHANGE FLUCTUATION RESERVE</v>
          </cell>
          <cell r="C2257" t="str">
            <v>EXPENSES</v>
          </cell>
          <cell r="D2257" t="str">
            <v>INCOME STATEMENT</v>
          </cell>
          <cell r="G2257" t="str">
            <v>EXPENDITURE</v>
          </cell>
          <cell r="H2257" t="str">
            <v>OTHER EXPENSES</v>
          </cell>
          <cell r="I2257" t="str">
            <v>MISCELLANEOUS EXPENSES</v>
          </cell>
        </row>
        <row r="2258">
          <cell r="A2258" t="str">
            <v>X521069</v>
          </cell>
          <cell r="B2258" t="str">
            <v>SOIL TESTING &amp; DESIGN CONSULT.</v>
          </cell>
          <cell r="C2258" t="str">
            <v>EXPENSES</v>
          </cell>
          <cell r="D2258" t="str">
            <v>INCOME STATEMENT</v>
          </cell>
          <cell r="E2258" t="str">
            <v xml:space="preserve"> </v>
          </cell>
          <cell r="G2258" t="str">
            <v>EXPENDITURE</v>
          </cell>
          <cell r="H2258" t="str">
            <v>OTHER EXPENSES</v>
          </cell>
          <cell r="I2258" t="str">
            <v>MISCELLANEOUS EXPENSES</v>
          </cell>
        </row>
        <row r="2259">
          <cell r="A2259" t="str">
            <v>X521070</v>
          </cell>
          <cell r="B2259" t="str">
            <v>DIRECTORS EXPENSES</v>
          </cell>
          <cell r="C2259" t="str">
            <v>EXPENSES</v>
          </cell>
          <cell r="D2259" t="str">
            <v>INCOME STATEMENT</v>
          </cell>
          <cell r="G2259" t="str">
            <v>EXPENDITURE</v>
          </cell>
          <cell r="H2259" t="str">
            <v>OTHER EXPENSES</v>
          </cell>
          <cell r="I2259" t="str">
            <v>MISCELLANEOUS EXPENSES</v>
          </cell>
        </row>
        <row r="2260">
          <cell r="A2260" t="str">
            <v>X521071</v>
          </cell>
          <cell r="B2260" t="str">
            <v>PERFORMANCE PENALTY</v>
          </cell>
          <cell r="C2260" t="str">
            <v>EXPENSES</v>
          </cell>
          <cell r="D2260" t="str">
            <v>INCOME STATEMENT</v>
          </cell>
          <cell r="G2260" t="str">
            <v>EXPENDITURE</v>
          </cell>
          <cell r="H2260" t="str">
            <v>OTHER EXPENSES</v>
          </cell>
          <cell r="I2260" t="str">
            <v>MISCELLANEOUS EXPENSES</v>
          </cell>
        </row>
        <row r="2261">
          <cell r="A2261" t="str">
            <v>X521072</v>
          </cell>
          <cell r="B2261" t="str">
            <v>INVESTMENT ALLOWANCE</v>
          </cell>
          <cell r="C2261" t="str">
            <v>EXPENSES</v>
          </cell>
          <cell r="D2261" t="str">
            <v>INCOME STATEMENT</v>
          </cell>
          <cell r="G2261" t="str">
            <v>EXPENDITURE</v>
          </cell>
          <cell r="H2261" t="str">
            <v>OTHER EXPENSES</v>
          </cell>
          <cell r="I2261" t="str">
            <v>MISCELLANEOUS EXPENSES</v>
          </cell>
        </row>
        <row r="2262">
          <cell r="A2262" t="str">
            <v>X521998</v>
          </cell>
          <cell r="B2262" t="str">
            <v>IB-EXPENSE</v>
          </cell>
          <cell r="C2262" t="str">
            <v>EXPENSES</v>
          </cell>
          <cell r="D2262" t="str">
            <v>INCOME STATEMENT</v>
          </cell>
          <cell r="E2262" t="str">
            <v xml:space="preserve"> </v>
          </cell>
          <cell r="F2262" t="str">
            <v xml:space="preserve"> </v>
          </cell>
          <cell r="G2262" t="str">
            <v>EXPENDITURE</v>
          </cell>
          <cell r="H2262" t="str">
            <v>OTHER EXPENSES</v>
          </cell>
          <cell r="I2262" t="str">
            <v>MISCELLANEOUS EXPENSES</v>
          </cell>
        </row>
        <row r="2263">
          <cell r="A2263" t="str">
            <v>X521999</v>
          </cell>
          <cell r="B2263" t="str">
            <v>Round Off Account</v>
          </cell>
          <cell r="C2263" t="str">
            <v>EXPENSES</v>
          </cell>
          <cell r="D2263" t="str">
            <v>INCOME STATEMENT</v>
          </cell>
          <cell r="E2263" t="str">
            <v xml:space="preserve"> </v>
          </cell>
          <cell r="F2263" t="str">
            <v>ROUNDING OFF</v>
          </cell>
          <cell r="G2263" t="str">
            <v>EXPENDITURE</v>
          </cell>
          <cell r="H2263" t="str">
            <v>OTHER EXPENSES</v>
          </cell>
          <cell r="I2263" t="str">
            <v>MISCELLANEOUS EXPENSES</v>
          </cell>
        </row>
        <row r="2264">
          <cell r="A2264" t="str">
            <v>X601001</v>
          </cell>
          <cell r="B2264" t="str">
            <v>Provision for Income Tax- Current Period</v>
          </cell>
          <cell r="C2264" t="str">
            <v>EXPENSES</v>
          </cell>
          <cell r="D2264" t="str">
            <v>INCOME STATEMENT</v>
          </cell>
          <cell r="E2264" t="str">
            <v xml:space="preserve"> </v>
          </cell>
          <cell r="F2264" t="str">
            <v xml:space="preserve"> </v>
          </cell>
          <cell r="G2264" t="str">
            <v>EXPENDITURE</v>
          </cell>
          <cell r="H2264" t="str">
            <v>TAXES</v>
          </cell>
          <cell r="I2264" t="str">
            <v>TAXES</v>
          </cell>
        </row>
        <row r="2265">
          <cell r="A2265" t="str">
            <v>X601002</v>
          </cell>
          <cell r="B2265" t="str">
            <v>Provision for Income Tax- Prior Period</v>
          </cell>
          <cell r="C2265" t="str">
            <v>EXPENSES</v>
          </cell>
          <cell r="D2265" t="str">
            <v>INCOME STATEMENT</v>
          </cell>
          <cell r="E2265" t="str">
            <v xml:space="preserve"> </v>
          </cell>
          <cell r="F2265" t="str">
            <v xml:space="preserve"> </v>
          </cell>
          <cell r="G2265" t="str">
            <v>EXPENDITURE</v>
          </cell>
          <cell r="H2265" t="str">
            <v>TAXES</v>
          </cell>
          <cell r="I2265" t="str">
            <v>TAXES</v>
          </cell>
        </row>
        <row r="2266">
          <cell r="A2266" t="str">
            <v>X601003</v>
          </cell>
          <cell r="B2266" t="str">
            <v>Fringe Benefit Tax</v>
          </cell>
          <cell r="C2266" t="str">
            <v>EXPENSES</v>
          </cell>
          <cell r="D2266" t="str">
            <v>INCOME STATEMENT</v>
          </cell>
          <cell r="E2266" t="str">
            <v xml:space="preserve"> </v>
          </cell>
          <cell r="F2266" t="str">
            <v xml:space="preserve"> </v>
          </cell>
          <cell r="G2266" t="str">
            <v>EXPENDITURE</v>
          </cell>
          <cell r="H2266" t="str">
            <v>TAXES</v>
          </cell>
          <cell r="I2266" t="str">
            <v>TAXES</v>
          </cell>
        </row>
        <row r="2267">
          <cell r="A2267" t="str">
            <v>X601004</v>
          </cell>
          <cell r="B2267" t="str">
            <v>Deferred Tax Expenses</v>
          </cell>
          <cell r="C2267" t="str">
            <v>EXPENSES</v>
          </cell>
          <cell r="D2267" t="str">
            <v>INCOME STATEMENT</v>
          </cell>
          <cell r="E2267" t="str">
            <v xml:space="preserve"> </v>
          </cell>
          <cell r="F2267" t="str">
            <v xml:space="preserve"> </v>
          </cell>
          <cell r="G2267" t="str">
            <v>EXPENDITURE</v>
          </cell>
          <cell r="H2267" t="str">
            <v>TAXES</v>
          </cell>
          <cell r="I2267" t="str">
            <v>TAXES</v>
          </cell>
        </row>
        <row r="2268">
          <cell r="A2268" t="str">
            <v>X601005</v>
          </cell>
          <cell r="B2268" t="str">
            <v>Staff Welfare (FBT)</v>
          </cell>
          <cell r="C2268" t="str">
            <v>EXPENSES</v>
          </cell>
          <cell r="D2268" t="str">
            <v>INCOME STATEMENT</v>
          </cell>
          <cell r="E2268" t="str">
            <v xml:space="preserve"> </v>
          </cell>
          <cell r="F2268" t="str">
            <v xml:space="preserve"> </v>
          </cell>
          <cell r="G2268" t="str">
            <v>EXPENDITURE</v>
          </cell>
          <cell r="H2268" t="str">
            <v>TAXES</v>
          </cell>
          <cell r="I2268" t="str">
            <v>TAXES</v>
          </cell>
        </row>
        <row r="2269">
          <cell r="A2269" t="str">
            <v>X601006</v>
          </cell>
          <cell r="B2269" t="str">
            <v>Entertainment Tax</v>
          </cell>
          <cell r="C2269" t="str">
            <v>EXPENSES</v>
          </cell>
          <cell r="D2269" t="str">
            <v>INCOME STATEMENT</v>
          </cell>
          <cell r="E2269" t="str">
            <v xml:space="preserve"> </v>
          </cell>
          <cell r="F2269" t="str">
            <v xml:space="preserve"> </v>
          </cell>
          <cell r="G2269" t="str">
            <v>EXPENDITURE</v>
          </cell>
          <cell r="H2269" t="str">
            <v>TAXES</v>
          </cell>
          <cell r="I2269" t="str">
            <v>TAXES</v>
          </cell>
        </row>
        <row r="2270">
          <cell r="A2270" t="str">
            <v>X601007</v>
          </cell>
          <cell r="B2270" t="str">
            <v>I N R Charges</v>
          </cell>
          <cell r="C2270" t="str">
            <v>EXPENSES</v>
          </cell>
          <cell r="D2270" t="str">
            <v>INCOME STATEMENT</v>
          </cell>
          <cell r="E2270" t="str">
            <v xml:space="preserve"> </v>
          </cell>
          <cell r="F2270" t="str">
            <v xml:space="preserve"> </v>
          </cell>
          <cell r="G2270" t="str">
            <v>EXPENDITURE</v>
          </cell>
          <cell r="H2270" t="str">
            <v>TAXES</v>
          </cell>
          <cell r="I2270" t="str">
            <v>TAXES</v>
          </cell>
        </row>
        <row r="2271">
          <cell r="A2271" t="str">
            <v>X601008</v>
          </cell>
          <cell r="B2271" t="str">
            <v>Dividend Distribution Tax</v>
          </cell>
          <cell r="C2271" t="str">
            <v>EXPENSES</v>
          </cell>
          <cell r="D2271" t="str">
            <v>INCOME STATEMENT</v>
          </cell>
          <cell r="E2271" t="str">
            <v xml:space="preserve"> </v>
          </cell>
          <cell r="F2271" t="str">
            <v xml:space="preserve"> </v>
          </cell>
          <cell r="G2271" t="str">
            <v>EXPENDITURE</v>
          </cell>
          <cell r="H2271" t="str">
            <v>TAXES</v>
          </cell>
          <cell r="I2271" t="str">
            <v>TAXES</v>
          </cell>
        </row>
        <row r="2272">
          <cell r="A2272" t="str">
            <v>X701001</v>
          </cell>
          <cell r="B2272" t="str">
            <v>Amortisation- Land- Lease Hold</v>
          </cell>
          <cell r="C2272" t="str">
            <v>EXPENSES</v>
          </cell>
          <cell r="D2272" t="str">
            <v>INCOME STATEMENT</v>
          </cell>
          <cell r="E2272" t="str">
            <v xml:space="preserve"> </v>
          </cell>
          <cell r="F2272" t="str">
            <v xml:space="preserve"> </v>
          </cell>
          <cell r="G2272" t="str">
            <v>EXPENDITURE</v>
          </cell>
          <cell r="H2272" t="str">
            <v>DEPRECIATION</v>
          </cell>
          <cell r="I2272" t="str">
            <v>DEPRECIATION</v>
          </cell>
        </row>
        <row r="2273">
          <cell r="A2273" t="str">
            <v>X701002</v>
          </cell>
          <cell r="B2273" t="str">
            <v>Depreciation- Buildings</v>
          </cell>
          <cell r="C2273" t="str">
            <v>EXPENSES</v>
          </cell>
          <cell r="D2273" t="str">
            <v>INCOME STATEMENT</v>
          </cell>
          <cell r="E2273" t="str">
            <v xml:space="preserve"> </v>
          </cell>
          <cell r="F2273" t="str">
            <v xml:space="preserve"> </v>
          </cell>
          <cell r="G2273" t="str">
            <v>EXPENDITURE</v>
          </cell>
          <cell r="H2273" t="str">
            <v>DEPRECIATION</v>
          </cell>
          <cell r="I2273" t="str">
            <v>DEPRECIATION</v>
          </cell>
        </row>
        <row r="2274">
          <cell r="A2274" t="str">
            <v>X701003</v>
          </cell>
          <cell r="B2274" t="str">
            <v>Depreciation- Plant &amp; Machinery</v>
          </cell>
          <cell r="C2274" t="str">
            <v>EXPENSES</v>
          </cell>
          <cell r="D2274" t="str">
            <v>INCOME STATEMENT</v>
          </cell>
          <cell r="E2274" t="str">
            <v>DEPRECIATION A/C</v>
          </cell>
          <cell r="F2274" t="str">
            <v xml:space="preserve"> </v>
          </cell>
          <cell r="G2274" t="str">
            <v>EXPENDITURE</v>
          </cell>
          <cell r="H2274" t="str">
            <v>DEPRECIATION</v>
          </cell>
          <cell r="I2274" t="str">
            <v>DEPRECIATION</v>
          </cell>
        </row>
        <row r="2275">
          <cell r="A2275" t="str">
            <v>X701004</v>
          </cell>
          <cell r="B2275" t="str">
            <v>Depreciation- Air Conditions</v>
          </cell>
          <cell r="C2275" t="str">
            <v>EXPENSES</v>
          </cell>
          <cell r="D2275" t="str">
            <v>INCOME STATEMENT</v>
          </cell>
          <cell r="E2275" t="str">
            <v xml:space="preserve"> </v>
          </cell>
          <cell r="F2275" t="str">
            <v xml:space="preserve"> </v>
          </cell>
          <cell r="G2275" t="str">
            <v>EXPENDITURE</v>
          </cell>
          <cell r="H2275" t="str">
            <v>DEPRECIATION</v>
          </cell>
          <cell r="I2275" t="str">
            <v>DEPRECIATION</v>
          </cell>
        </row>
        <row r="2276">
          <cell r="A2276" t="str">
            <v>X701005</v>
          </cell>
          <cell r="B2276" t="str">
            <v>Depreciation- Office Equipments</v>
          </cell>
          <cell r="C2276" t="str">
            <v>EXPENSES</v>
          </cell>
          <cell r="D2276" t="str">
            <v>INCOME STATEMENT</v>
          </cell>
          <cell r="E2276" t="str">
            <v xml:space="preserve"> </v>
          </cell>
          <cell r="F2276" t="str">
            <v xml:space="preserve"> </v>
          </cell>
          <cell r="G2276" t="str">
            <v>EXPENDITURE</v>
          </cell>
          <cell r="H2276" t="str">
            <v>DEPRECIATION</v>
          </cell>
          <cell r="I2276" t="str">
            <v>DEPRECIATION</v>
          </cell>
        </row>
        <row r="2277">
          <cell r="A2277" t="str">
            <v>X701006</v>
          </cell>
          <cell r="B2277" t="str">
            <v>Depreciation- Computers &amp; EDP Hardwares</v>
          </cell>
          <cell r="C2277" t="str">
            <v>EXPENSES</v>
          </cell>
          <cell r="D2277" t="str">
            <v>INCOME STATEMENT</v>
          </cell>
          <cell r="E2277" t="str">
            <v>DEPRECIATION A/C</v>
          </cell>
          <cell r="F2277" t="str">
            <v xml:space="preserve"> </v>
          </cell>
          <cell r="G2277" t="str">
            <v>EXPENDITURE</v>
          </cell>
          <cell r="H2277" t="str">
            <v>DEPRECIATION</v>
          </cell>
          <cell r="I2277" t="str">
            <v>DEPRECIATION</v>
          </cell>
        </row>
        <row r="2278">
          <cell r="A2278" t="str">
            <v>X701007</v>
          </cell>
          <cell r="B2278" t="str">
            <v>Depreciation- Networking And Wan Setup</v>
          </cell>
          <cell r="C2278" t="str">
            <v>EXPENSES</v>
          </cell>
          <cell r="D2278" t="str">
            <v>INCOME STATEMENT</v>
          </cell>
          <cell r="E2278" t="str">
            <v xml:space="preserve"> </v>
          </cell>
          <cell r="F2278" t="str">
            <v xml:space="preserve"> </v>
          </cell>
          <cell r="G2278" t="str">
            <v>EXPENDITURE</v>
          </cell>
          <cell r="H2278" t="str">
            <v>DEPRECIATION</v>
          </cell>
          <cell r="I2278" t="str">
            <v>DEPRECIATION</v>
          </cell>
        </row>
        <row r="2279">
          <cell r="A2279" t="str">
            <v>X701008</v>
          </cell>
          <cell r="B2279" t="str">
            <v>Depreciation- Software</v>
          </cell>
          <cell r="C2279" t="str">
            <v>EXPENSES</v>
          </cell>
          <cell r="D2279" t="str">
            <v>INCOME STATEMENT</v>
          </cell>
          <cell r="E2279" t="str">
            <v xml:space="preserve"> </v>
          </cell>
          <cell r="F2279" t="str">
            <v xml:space="preserve"> </v>
          </cell>
          <cell r="G2279" t="str">
            <v>EXPENDITURE</v>
          </cell>
          <cell r="H2279" t="str">
            <v>DEPRECIATION</v>
          </cell>
          <cell r="I2279" t="str">
            <v>DEPRECIATION</v>
          </cell>
        </row>
        <row r="2280">
          <cell r="A2280" t="str">
            <v>X701009</v>
          </cell>
          <cell r="B2280" t="str">
            <v>Depreciation- Furniture And Fixtures</v>
          </cell>
          <cell r="C2280" t="str">
            <v>EXPENSES</v>
          </cell>
          <cell r="D2280" t="str">
            <v>INCOME STATEMENT</v>
          </cell>
          <cell r="E2280" t="str">
            <v>DEPRECIATION A/C</v>
          </cell>
          <cell r="F2280" t="str">
            <v xml:space="preserve"> </v>
          </cell>
          <cell r="G2280" t="str">
            <v>EXPENDITURE</v>
          </cell>
          <cell r="H2280" t="str">
            <v>DEPRECIATION</v>
          </cell>
          <cell r="I2280" t="str">
            <v>DEPRECIATION</v>
          </cell>
        </row>
        <row r="2281">
          <cell r="A2281" t="str">
            <v>X701010</v>
          </cell>
          <cell r="B2281" t="str">
            <v>Depreciation- Vehicles</v>
          </cell>
          <cell r="C2281" t="str">
            <v>EXPENSES</v>
          </cell>
          <cell r="D2281" t="str">
            <v>INCOME STATEMENT</v>
          </cell>
          <cell r="E2281" t="str">
            <v>DEPRECIATION A/C</v>
          </cell>
          <cell r="F2281" t="str">
            <v xml:space="preserve"> </v>
          </cell>
          <cell r="G2281" t="str">
            <v>EXPENDITURE</v>
          </cell>
          <cell r="H2281" t="str">
            <v>DEPRECIATION</v>
          </cell>
          <cell r="I2281" t="str">
            <v>DEPRECIATION</v>
          </cell>
        </row>
        <row r="2282">
          <cell r="A2282" t="str">
            <v>X701011</v>
          </cell>
          <cell r="B2282" t="str">
            <v>Depreciation- Air Craft</v>
          </cell>
          <cell r="C2282" t="str">
            <v>EXPENSES</v>
          </cell>
          <cell r="D2282" t="str">
            <v>INCOME STATEMENT</v>
          </cell>
          <cell r="E2282" t="str">
            <v xml:space="preserve"> </v>
          </cell>
          <cell r="F2282" t="str">
            <v xml:space="preserve"> </v>
          </cell>
          <cell r="G2282" t="str">
            <v>EXPENDITURE</v>
          </cell>
          <cell r="H2282" t="str">
            <v>DEPRECIATION</v>
          </cell>
          <cell r="I2282" t="str">
            <v>DEPRECIATION</v>
          </cell>
        </row>
        <row r="2283">
          <cell r="A2283" t="str">
            <v>X701012</v>
          </cell>
          <cell r="B2283" t="str">
            <v>Depreciation- Stock Properties</v>
          </cell>
          <cell r="C2283" t="str">
            <v>EXPENSES</v>
          </cell>
          <cell r="D2283" t="str">
            <v>INCOME STATEMENT</v>
          </cell>
          <cell r="E2283" t="str">
            <v xml:space="preserve"> </v>
          </cell>
          <cell r="F2283" t="str">
            <v xml:space="preserve"> </v>
          </cell>
          <cell r="G2283" t="str">
            <v>EXPENDITURE</v>
          </cell>
          <cell r="H2283" t="str">
            <v>DEPRECIATION</v>
          </cell>
          <cell r="I2283" t="str">
            <v>DEPRECIATION</v>
          </cell>
        </row>
        <row r="2284">
          <cell r="A2284" t="str">
            <v>X701013</v>
          </cell>
          <cell r="B2284" t="str">
            <v>Depreciation-Others</v>
          </cell>
          <cell r="C2284" t="str">
            <v>EXPENSES</v>
          </cell>
          <cell r="D2284" t="str">
            <v>INCOME STATEMENT</v>
          </cell>
          <cell r="E2284" t="str">
            <v xml:space="preserve"> </v>
          </cell>
          <cell r="F2284" t="str">
            <v xml:space="preserve"> </v>
          </cell>
          <cell r="G2284" t="str">
            <v>EXPENDITURE</v>
          </cell>
          <cell r="H2284" t="str">
            <v>DEPRECIATION</v>
          </cell>
          <cell r="I2284" t="str">
            <v>DEPRECIATION</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_SL-ACC CODE MATRIX"/>
      <sheetName val="GL-ACCOUNT CODE MAPPING"/>
      <sheetName val="coa_ramco_168"/>
    </sheetNames>
    <sheetDataSet>
      <sheetData sheetId="0"/>
      <sheetData sheetId="1"/>
      <sheetData sheetId="2" refreshError="1">
        <row r="2">
          <cell r="A2" t="str">
            <v>A101001</v>
          </cell>
          <cell r="B2" t="str">
            <v>Land- Free Hold</v>
          </cell>
          <cell r="C2" t="str">
            <v>ASSET</v>
          </cell>
          <cell r="D2" t="str">
            <v>BALANCE SHEET</v>
          </cell>
          <cell r="E2" t="str">
            <v>ASSET A/C</v>
          </cell>
          <cell r="F2" t="str">
            <v xml:space="preserve"> </v>
          </cell>
          <cell r="G2" t="str">
            <v>FIXED ASSETS</v>
          </cell>
          <cell r="H2" t="str">
            <v>GROSS BLOCK</v>
          </cell>
          <cell r="I2" t="str">
            <v>LAND</v>
          </cell>
        </row>
        <row r="3">
          <cell r="A3" t="str">
            <v>A101002</v>
          </cell>
          <cell r="B3" t="str">
            <v>Land -Lease Hold</v>
          </cell>
          <cell r="C3" t="str">
            <v>ASSET</v>
          </cell>
          <cell r="D3" t="str">
            <v>BALANCE SHEET</v>
          </cell>
          <cell r="E3" t="str">
            <v>ASSET A/C</v>
          </cell>
          <cell r="F3" t="str">
            <v xml:space="preserve"> </v>
          </cell>
          <cell r="G3" t="str">
            <v>FIXED ASSETS</v>
          </cell>
          <cell r="H3" t="str">
            <v>GROSS BLOCK</v>
          </cell>
          <cell r="I3" t="str">
            <v>LAND</v>
          </cell>
        </row>
        <row r="4">
          <cell r="A4" t="str">
            <v>A101101</v>
          </cell>
          <cell r="B4" t="str">
            <v>Buildings-Main</v>
          </cell>
          <cell r="C4" t="str">
            <v>ASSET</v>
          </cell>
          <cell r="D4" t="str">
            <v>BALANCE SHEET</v>
          </cell>
          <cell r="E4" t="str">
            <v>ASSET A/C</v>
          </cell>
          <cell r="F4" t="str">
            <v xml:space="preserve"> </v>
          </cell>
          <cell r="G4" t="str">
            <v>FIXED ASSETS</v>
          </cell>
          <cell r="H4" t="str">
            <v>GROSS BLOCK</v>
          </cell>
          <cell r="I4" t="str">
            <v>BUILDINGS</v>
          </cell>
        </row>
        <row r="5">
          <cell r="A5" t="str">
            <v>A101102</v>
          </cell>
          <cell r="B5" t="str">
            <v>Buildings-Office</v>
          </cell>
          <cell r="C5" t="str">
            <v>ASSET</v>
          </cell>
          <cell r="D5" t="str">
            <v>BALANCE SHEET</v>
          </cell>
          <cell r="E5" t="str">
            <v>ASSET A/C</v>
          </cell>
          <cell r="F5" t="str">
            <v xml:space="preserve"> </v>
          </cell>
          <cell r="G5" t="str">
            <v>FIXED ASSETS</v>
          </cell>
          <cell r="H5" t="str">
            <v>GROSS BLOCK</v>
          </cell>
          <cell r="I5" t="str">
            <v>BUILDINGS</v>
          </cell>
        </row>
        <row r="6">
          <cell r="A6" t="str">
            <v>A101103</v>
          </cell>
          <cell r="B6" t="str">
            <v>Buildings-Residential</v>
          </cell>
          <cell r="C6" t="str">
            <v>ASSET</v>
          </cell>
          <cell r="D6" t="str">
            <v>BALANCE SHEET</v>
          </cell>
          <cell r="E6" t="str">
            <v>ASSET A/C</v>
          </cell>
          <cell r="F6" t="str">
            <v xml:space="preserve"> </v>
          </cell>
          <cell r="G6" t="str">
            <v>FIXED ASSETS</v>
          </cell>
          <cell r="H6" t="str">
            <v>GROSS BLOCK</v>
          </cell>
          <cell r="I6" t="str">
            <v>BUILDINGS</v>
          </cell>
        </row>
        <row r="7">
          <cell r="A7" t="str">
            <v>A101104</v>
          </cell>
          <cell r="B7" t="str">
            <v>Buildings-Temporary</v>
          </cell>
          <cell r="C7" t="str">
            <v>ASSET</v>
          </cell>
          <cell r="D7" t="str">
            <v>BALANCE SHEET</v>
          </cell>
          <cell r="E7" t="str">
            <v>ASSET A/C</v>
          </cell>
          <cell r="F7" t="str">
            <v xml:space="preserve"> </v>
          </cell>
          <cell r="G7" t="str">
            <v>FIXED ASSETS</v>
          </cell>
          <cell r="H7" t="str">
            <v>GROSS BLOCK</v>
          </cell>
          <cell r="I7" t="str">
            <v>BUILDINGS</v>
          </cell>
        </row>
        <row r="8">
          <cell r="A8" t="str">
            <v>A101105</v>
          </cell>
          <cell r="B8" t="str">
            <v>Buildings-Roads</v>
          </cell>
          <cell r="C8" t="str">
            <v>ASSET</v>
          </cell>
          <cell r="D8" t="str">
            <v>BALANCE SHEET</v>
          </cell>
          <cell r="E8" t="str">
            <v>ASSET A/C</v>
          </cell>
          <cell r="F8" t="str">
            <v xml:space="preserve"> </v>
          </cell>
          <cell r="G8" t="str">
            <v>FIXED ASSETS</v>
          </cell>
          <cell r="H8" t="str">
            <v>GROSS BLOCK</v>
          </cell>
          <cell r="I8" t="str">
            <v>BUILDINGS</v>
          </cell>
        </row>
        <row r="9">
          <cell r="A9" t="str">
            <v>A101106</v>
          </cell>
          <cell r="B9" t="str">
            <v>Buildings-Tubewells</v>
          </cell>
          <cell r="C9" t="str">
            <v>ASSET</v>
          </cell>
          <cell r="D9" t="str">
            <v>BALANCE SHEET</v>
          </cell>
          <cell r="E9" t="str">
            <v>ASSET A/C</v>
          </cell>
          <cell r="F9" t="str">
            <v xml:space="preserve"> </v>
          </cell>
          <cell r="G9" t="str">
            <v>FIXED ASSETS</v>
          </cell>
          <cell r="H9" t="str">
            <v>GROSS BLOCK</v>
          </cell>
          <cell r="I9" t="str">
            <v>BUILDINGS</v>
          </cell>
        </row>
        <row r="10">
          <cell r="A10" t="str">
            <v>A101107</v>
          </cell>
          <cell r="B10" t="str">
            <v>BUILDINGS</v>
          </cell>
          <cell r="C10" t="str">
            <v>ASSET</v>
          </cell>
          <cell r="D10" t="str">
            <v>BALANCE SHEET</v>
          </cell>
          <cell r="E10" t="str">
            <v xml:space="preserve"> </v>
          </cell>
          <cell r="F10" t="str">
            <v xml:space="preserve"> </v>
          </cell>
          <cell r="G10" t="str">
            <v>FIXED ASSETS</v>
          </cell>
          <cell r="H10" t="str">
            <v>GROSS BLOCK</v>
          </cell>
          <cell r="I10" t="str">
            <v>BUILDINGS</v>
          </cell>
        </row>
        <row r="11">
          <cell r="A11" t="str">
            <v>A101201</v>
          </cell>
          <cell r="B11" t="str">
            <v>Plant &amp; Machinery- Other Plant &amp; Mach.</v>
          </cell>
          <cell r="C11" t="str">
            <v>ASSET</v>
          </cell>
          <cell r="D11" t="str">
            <v>BALANCE SHEET</v>
          </cell>
          <cell r="E11" t="str">
            <v>ASSET A/C</v>
          </cell>
          <cell r="F11" t="str">
            <v xml:space="preserve"> </v>
          </cell>
          <cell r="G11" t="str">
            <v>FIXED ASSETS</v>
          </cell>
          <cell r="H11" t="str">
            <v>GROSS BLOCK</v>
          </cell>
          <cell r="I11" t="str">
            <v>PLANT AND MACHINERY</v>
          </cell>
        </row>
        <row r="12">
          <cell r="A12" t="str">
            <v>A101202</v>
          </cell>
          <cell r="B12" t="str">
            <v>Plant &amp; Machinery- Generators</v>
          </cell>
          <cell r="C12" t="str">
            <v>ASSET</v>
          </cell>
          <cell r="D12" t="str">
            <v>BALANCE SHEET</v>
          </cell>
          <cell r="E12" t="str">
            <v>ASSET A/C</v>
          </cell>
          <cell r="F12" t="str">
            <v xml:space="preserve"> </v>
          </cell>
          <cell r="G12" t="str">
            <v>FIXED ASSETS</v>
          </cell>
          <cell r="H12" t="str">
            <v>GROSS BLOCK</v>
          </cell>
          <cell r="I12" t="str">
            <v>PLANT AND MACHINERY</v>
          </cell>
        </row>
        <row r="13">
          <cell r="A13" t="str">
            <v>A101203</v>
          </cell>
          <cell r="B13" t="str">
            <v>Plant &amp; Machinery- Cranes</v>
          </cell>
          <cell r="C13" t="str">
            <v>ASSET</v>
          </cell>
          <cell r="D13" t="str">
            <v>BALANCE SHEET</v>
          </cell>
          <cell r="E13" t="str">
            <v>ASSET A/C</v>
          </cell>
          <cell r="F13" t="str">
            <v xml:space="preserve"> </v>
          </cell>
          <cell r="G13" t="str">
            <v>FIXED ASSETS</v>
          </cell>
          <cell r="H13" t="str">
            <v>GROSS BLOCK</v>
          </cell>
          <cell r="I13" t="str">
            <v>PLANT AND MACHINERY</v>
          </cell>
        </row>
        <row r="14">
          <cell r="A14" t="str">
            <v>A101204</v>
          </cell>
          <cell r="B14" t="str">
            <v>Plant &amp; Machinery- Excavators</v>
          </cell>
          <cell r="C14" t="str">
            <v>ASSET</v>
          </cell>
          <cell r="D14" t="str">
            <v>BALANCE SHEET</v>
          </cell>
          <cell r="E14" t="str">
            <v>ASSET A/C</v>
          </cell>
          <cell r="F14" t="str">
            <v xml:space="preserve"> </v>
          </cell>
          <cell r="G14" t="str">
            <v>FIXED ASSETS</v>
          </cell>
          <cell r="H14" t="str">
            <v>GROSS BLOCK</v>
          </cell>
          <cell r="I14" t="str">
            <v>PLANT AND MACHINERY</v>
          </cell>
        </row>
        <row r="15">
          <cell r="A15" t="str">
            <v>A101205</v>
          </cell>
          <cell r="B15" t="str">
            <v>Plant &amp; Machinery- Batching Plant</v>
          </cell>
          <cell r="C15" t="str">
            <v>ASSET</v>
          </cell>
          <cell r="D15" t="str">
            <v>BALANCE SHEET</v>
          </cell>
          <cell r="E15" t="str">
            <v>ASSET A/C</v>
          </cell>
          <cell r="F15" t="str">
            <v xml:space="preserve"> </v>
          </cell>
          <cell r="G15" t="str">
            <v>FIXED ASSETS</v>
          </cell>
          <cell r="H15" t="str">
            <v>GROSS BLOCK</v>
          </cell>
          <cell r="I15" t="str">
            <v>PLANT AND MACHINERY</v>
          </cell>
        </row>
        <row r="16">
          <cell r="A16" t="str">
            <v>A101206</v>
          </cell>
          <cell r="B16" t="str">
            <v>Plant &amp; Machinery- Tippers &amp; Transit Mix</v>
          </cell>
          <cell r="C16" t="str">
            <v>ASSET</v>
          </cell>
          <cell r="D16" t="str">
            <v>BALANCE SHEET</v>
          </cell>
          <cell r="E16" t="str">
            <v>ASSET A/C</v>
          </cell>
          <cell r="F16" t="str">
            <v xml:space="preserve"> </v>
          </cell>
          <cell r="G16" t="str">
            <v>FIXED ASSETS</v>
          </cell>
          <cell r="H16" t="str">
            <v>GROSS BLOCK</v>
          </cell>
          <cell r="I16" t="str">
            <v>PLANT AND MACHINERY</v>
          </cell>
        </row>
        <row r="17">
          <cell r="A17" t="str">
            <v>A101207</v>
          </cell>
          <cell r="B17" t="str">
            <v>Plant &amp; Machinery- Tractors &amp; Trailors</v>
          </cell>
          <cell r="C17" t="str">
            <v>ASSET</v>
          </cell>
          <cell r="D17" t="str">
            <v>BALANCE SHEET</v>
          </cell>
          <cell r="E17" t="str">
            <v>ASSET A/C</v>
          </cell>
          <cell r="F17" t="str">
            <v xml:space="preserve"> </v>
          </cell>
          <cell r="G17" t="str">
            <v>FIXED ASSETS</v>
          </cell>
          <cell r="H17" t="str">
            <v>GROSS BLOCK</v>
          </cell>
          <cell r="I17" t="str">
            <v>PLANT AND MACHINERY</v>
          </cell>
        </row>
        <row r="18">
          <cell r="A18" t="str">
            <v>A101208</v>
          </cell>
          <cell r="B18" t="str">
            <v>Plant &amp; Machinery- Steel Shuttering</v>
          </cell>
          <cell r="C18" t="str">
            <v>ASSET</v>
          </cell>
          <cell r="D18" t="str">
            <v>BALANCE SHEET</v>
          </cell>
          <cell r="E18" t="str">
            <v>ASSET A/C</v>
          </cell>
          <cell r="F18" t="str">
            <v xml:space="preserve"> </v>
          </cell>
          <cell r="G18" t="str">
            <v>FIXED ASSETS</v>
          </cell>
          <cell r="H18" t="str">
            <v>GROSS BLOCK</v>
          </cell>
          <cell r="I18" t="str">
            <v>PLANT AND MACHINERY</v>
          </cell>
        </row>
        <row r="19">
          <cell r="A19" t="str">
            <v>A101209</v>
          </cell>
          <cell r="B19" t="str">
            <v>Plant &amp; Machinery- Other Const. Equipmnt</v>
          </cell>
          <cell r="C19" t="str">
            <v>ASSET</v>
          </cell>
          <cell r="D19" t="str">
            <v>BALANCE SHEET</v>
          </cell>
          <cell r="E19" t="str">
            <v>ASSET A/C</v>
          </cell>
          <cell r="F19" t="str">
            <v xml:space="preserve"> </v>
          </cell>
          <cell r="G19" t="str">
            <v>FIXED ASSETS</v>
          </cell>
          <cell r="H19" t="str">
            <v>GROSS BLOCK</v>
          </cell>
          <cell r="I19" t="str">
            <v>PLANT AND MACHINERY</v>
          </cell>
        </row>
        <row r="20">
          <cell r="A20" t="str">
            <v>A101210</v>
          </cell>
          <cell r="B20" t="str">
            <v>Plant &amp; Machinery- Wooden Shuttering</v>
          </cell>
          <cell r="C20" t="str">
            <v>ASSET</v>
          </cell>
          <cell r="D20" t="str">
            <v>BALANCE SHEET</v>
          </cell>
          <cell r="E20" t="str">
            <v>ASSET A/C</v>
          </cell>
          <cell r="F20" t="str">
            <v xml:space="preserve"> </v>
          </cell>
          <cell r="G20" t="str">
            <v>FIXED ASSETS</v>
          </cell>
          <cell r="H20" t="str">
            <v>GROSS BLOCK</v>
          </cell>
          <cell r="I20" t="str">
            <v>PLANT AND MACHINERY</v>
          </cell>
        </row>
        <row r="21">
          <cell r="A21" t="str">
            <v>A101211</v>
          </cell>
          <cell r="B21" t="str">
            <v>Plant &amp; Machinery- Tools &amp; Equipments</v>
          </cell>
          <cell r="C21" t="str">
            <v>ASSET</v>
          </cell>
          <cell r="D21" t="str">
            <v>BALANCE SHEET</v>
          </cell>
          <cell r="E21" t="str">
            <v>ASSET A/C</v>
          </cell>
          <cell r="F21" t="str">
            <v xml:space="preserve"> </v>
          </cell>
          <cell r="G21" t="str">
            <v>FIXED ASSETS</v>
          </cell>
          <cell r="H21" t="str">
            <v>GROSS BLOCK</v>
          </cell>
          <cell r="I21" t="str">
            <v>PLANT AND MACHINERY</v>
          </cell>
        </row>
        <row r="22">
          <cell r="A22" t="str">
            <v>A101212</v>
          </cell>
          <cell r="B22" t="str">
            <v>Plant &amp; Machinery</v>
          </cell>
          <cell r="C22" t="str">
            <v>ASSET</v>
          </cell>
          <cell r="D22" t="str">
            <v>BALANCE SHEET</v>
          </cell>
          <cell r="E22" t="str">
            <v xml:space="preserve"> </v>
          </cell>
          <cell r="F22" t="str">
            <v xml:space="preserve"> </v>
          </cell>
          <cell r="G22" t="str">
            <v>FIXED ASSETS</v>
          </cell>
          <cell r="H22" t="str">
            <v>GROSS BLOCK</v>
          </cell>
          <cell r="I22" t="str">
            <v>PLANT AND MACHINERY</v>
          </cell>
        </row>
        <row r="23">
          <cell r="A23" t="str">
            <v>A101213</v>
          </cell>
          <cell r="B23" t="str">
            <v>Concession Equipment</v>
          </cell>
          <cell r="C23" t="str">
            <v>ASSET</v>
          </cell>
          <cell r="D23" t="str">
            <v>BALANCE SHEET</v>
          </cell>
          <cell r="E23" t="str">
            <v xml:space="preserve"> </v>
          </cell>
          <cell r="F23" t="str">
            <v xml:space="preserve"> </v>
          </cell>
          <cell r="G23" t="str">
            <v>FIXED ASSETS</v>
          </cell>
          <cell r="H23" t="str">
            <v>GROSS BLOCK</v>
          </cell>
          <cell r="I23" t="str">
            <v>PLANT AND MACHINERY</v>
          </cell>
        </row>
        <row r="24">
          <cell r="A24" t="str">
            <v>A101214</v>
          </cell>
          <cell r="B24" t="str">
            <v>Projection System</v>
          </cell>
          <cell r="C24" t="str">
            <v>ASSET</v>
          </cell>
          <cell r="D24" t="str">
            <v>BALANCE SHEET</v>
          </cell>
          <cell r="E24" t="str">
            <v xml:space="preserve"> </v>
          </cell>
          <cell r="F24" t="str">
            <v xml:space="preserve"> </v>
          </cell>
          <cell r="G24" t="str">
            <v>FIXED ASSETS</v>
          </cell>
          <cell r="H24" t="str">
            <v>GROSS BLOCK</v>
          </cell>
          <cell r="I24" t="str">
            <v>PLANT AND MACHINERY</v>
          </cell>
        </row>
        <row r="25">
          <cell r="A25" t="str">
            <v>A101301</v>
          </cell>
          <cell r="B25" t="str">
            <v>Air Conditions</v>
          </cell>
          <cell r="C25" t="str">
            <v>ASSET</v>
          </cell>
          <cell r="D25" t="str">
            <v>BALANCE SHEET</v>
          </cell>
          <cell r="E25" t="str">
            <v>ASSET A/C</v>
          </cell>
          <cell r="F25" t="str">
            <v xml:space="preserve"> </v>
          </cell>
          <cell r="G25" t="str">
            <v>FIXED ASSETS</v>
          </cell>
          <cell r="H25" t="str">
            <v>GROSS BLOCK</v>
          </cell>
          <cell r="I25" t="str">
            <v>AIR CONDITIONS</v>
          </cell>
        </row>
        <row r="26">
          <cell r="A26" t="str">
            <v>A101401</v>
          </cell>
          <cell r="B26" t="str">
            <v>Office Equipments</v>
          </cell>
          <cell r="C26" t="str">
            <v>ASSET</v>
          </cell>
          <cell r="D26" t="str">
            <v>BALANCE SHEET</v>
          </cell>
          <cell r="E26" t="str">
            <v>ASSET A/C</v>
          </cell>
          <cell r="F26" t="str">
            <v xml:space="preserve"> </v>
          </cell>
          <cell r="G26" t="str">
            <v>FIXED ASSETS</v>
          </cell>
          <cell r="H26" t="str">
            <v>GROSS BLOCK</v>
          </cell>
          <cell r="I26" t="str">
            <v>OFFICE EQUIPMENTS</v>
          </cell>
        </row>
        <row r="27">
          <cell r="A27" t="str">
            <v>A101402</v>
          </cell>
          <cell r="B27" t="str">
            <v>TELEPHONE - MOBILES</v>
          </cell>
          <cell r="C27" t="str">
            <v>ASSET</v>
          </cell>
          <cell r="D27" t="str">
            <v>BALANCE SHEET</v>
          </cell>
          <cell r="E27" t="str">
            <v xml:space="preserve"> </v>
          </cell>
          <cell r="F27" t="str">
            <v xml:space="preserve"> </v>
          </cell>
          <cell r="G27" t="str">
            <v>FIXED ASSETS</v>
          </cell>
          <cell r="H27" t="str">
            <v>GROSS BLOCK</v>
          </cell>
          <cell r="I27" t="str">
            <v>OFFICE EQUIPMENTS</v>
          </cell>
        </row>
        <row r="28">
          <cell r="A28" t="str">
            <v>A101403</v>
          </cell>
          <cell r="B28" t="str">
            <v>OFFICE EQUIPMENTS</v>
          </cell>
          <cell r="C28" t="str">
            <v>ASSET</v>
          </cell>
          <cell r="D28" t="str">
            <v>BALANCE SHEET</v>
          </cell>
          <cell r="E28" t="str">
            <v xml:space="preserve"> </v>
          </cell>
          <cell r="F28" t="str">
            <v xml:space="preserve"> </v>
          </cell>
          <cell r="G28" t="str">
            <v>FIXED ASSETS</v>
          </cell>
          <cell r="H28" t="str">
            <v>GROSS BLOCK</v>
          </cell>
          <cell r="I28" t="str">
            <v>OFFICE EQUIPMENTS</v>
          </cell>
        </row>
        <row r="29">
          <cell r="A29" t="str">
            <v>A101501</v>
          </cell>
          <cell r="B29" t="str">
            <v>Computers and EDP Hardwares</v>
          </cell>
          <cell r="C29" t="str">
            <v>ASSET</v>
          </cell>
          <cell r="D29" t="str">
            <v>BALANCE SHEET</v>
          </cell>
          <cell r="E29" t="str">
            <v>ASSET A/C</v>
          </cell>
          <cell r="F29" t="str">
            <v xml:space="preserve"> </v>
          </cell>
          <cell r="G29" t="str">
            <v>FIXED ASSETS</v>
          </cell>
          <cell r="H29" t="str">
            <v>GROSS BLOCK</v>
          </cell>
          <cell r="I29" t="str">
            <v>COMPUTERS</v>
          </cell>
        </row>
        <row r="30">
          <cell r="A30" t="str">
            <v>A101502</v>
          </cell>
          <cell r="B30" t="str">
            <v>Networking and WAN Setup</v>
          </cell>
          <cell r="C30" t="str">
            <v>ASSET</v>
          </cell>
          <cell r="D30" t="str">
            <v>BALANCE SHEET</v>
          </cell>
          <cell r="E30" t="str">
            <v>ASSET A/C</v>
          </cell>
          <cell r="F30" t="str">
            <v xml:space="preserve"> </v>
          </cell>
          <cell r="G30" t="str">
            <v>FIXED ASSETS</v>
          </cell>
          <cell r="H30" t="str">
            <v>GROSS BLOCK</v>
          </cell>
          <cell r="I30" t="str">
            <v>COMPUTERS</v>
          </cell>
        </row>
        <row r="31">
          <cell r="A31" t="str">
            <v>A101503</v>
          </cell>
          <cell r="B31" t="str">
            <v>Software</v>
          </cell>
          <cell r="C31" t="str">
            <v>ASSET</v>
          </cell>
          <cell r="D31" t="str">
            <v>BALANCE SHEET</v>
          </cell>
          <cell r="E31" t="str">
            <v>ASSET A/C</v>
          </cell>
          <cell r="F31" t="str">
            <v xml:space="preserve"> </v>
          </cell>
          <cell r="G31" t="str">
            <v>FIXED ASSETS</v>
          </cell>
          <cell r="H31" t="str">
            <v>GROSS BLOCK</v>
          </cell>
          <cell r="I31" t="str">
            <v>COMPUTERS</v>
          </cell>
        </row>
        <row r="32">
          <cell r="A32" t="str">
            <v>A101504</v>
          </cell>
          <cell r="B32" t="str">
            <v>Computer &amp; EDP Hardware</v>
          </cell>
          <cell r="C32" t="str">
            <v>ASSET</v>
          </cell>
          <cell r="D32" t="str">
            <v>BALANCE SHEET</v>
          </cell>
          <cell r="E32" t="str">
            <v xml:space="preserve"> </v>
          </cell>
          <cell r="F32" t="str">
            <v xml:space="preserve"> </v>
          </cell>
          <cell r="G32" t="str">
            <v>FIXED ASSETS</v>
          </cell>
          <cell r="H32" t="str">
            <v>GROSS BLOCK</v>
          </cell>
          <cell r="I32" t="str">
            <v>COMPUTERS</v>
          </cell>
        </row>
        <row r="33">
          <cell r="A33" t="str">
            <v>A101505</v>
          </cell>
          <cell r="B33" t="str">
            <v>Printers</v>
          </cell>
          <cell r="C33" t="str">
            <v>ASSET</v>
          </cell>
          <cell r="D33" t="str">
            <v>BALANCE SHEET</v>
          </cell>
          <cell r="E33" t="str">
            <v xml:space="preserve"> </v>
          </cell>
          <cell r="F33" t="str">
            <v xml:space="preserve"> </v>
          </cell>
          <cell r="G33" t="str">
            <v>FIXED ASSETS</v>
          </cell>
          <cell r="H33" t="str">
            <v>GROSS BLOCK</v>
          </cell>
          <cell r="I33" t="str">
            <v>COMPUTERS</v>
          </cell>
        </row>
        <row r="34">
          <cell r="A34" t="str">
            <v>A101506</v>
          </cell>
          <cell r="B34" t="str">
            <v>SOFTWARE</v>
          </cell>
          <cell r="C34" t="str">
            <v>ASSET</v>
          </cell>
          <cell r="D34" t="str">
            <v>BALANCE SHEET</v>
          </cell>
          <cell r="E34" t="str">
            <v xml:space="preserve"> </v>
          </cell>
          <cell r="F34" t="str">
            <v xml:space="preserve"> </v>
          </cell>
          <cell r="G34" t="str">
            <v>FIXED ASSETS</v>
          </cell>
          <cell r="H34" t="str">
            <v>GROSS BLOCK</v>
          </cell>
          <cell r="I34" t="str">
            <v>COMPUTERS</v>
          </cell>
        </row>
        <row r="35">
          <cell r="A35" t="str">
            <v>A101601</v>
          </cell>
          <cell r="B35" t="str">
            <v>Furniture and Fixtures</v>
          </cell>
          <cell r="C35" t="str">
            <v>ASSET</v>
          </cell>
          <cell r="D35" t="str">
            <v>BALANCE SHEET</v>
          </cell>
          <cell r="E35" t="str">
            <v>ASSET A/C</v>
          </cell>
          <cell r="F35" t="str">
            <v xml:space="preserve"> </v>
          </cell>
          <cell r="G35" t="str">
            <v>FIXED ASSETS</v>
          </cell>
          <cell r="H35" t="str">
            <v>GROSS BLOCK</v>
          </cell>
          <cell r="I35" t="str">
            <v>FURNITURE AND FITTINGS</v>
          </cell>
        </row>
        <row r="36">
          <cell r="A36" t="str">
            <v>A101602</v>
          </cell>
          <cell r="B36" t="str">
            <v>FURNITURE AND FITTINGS</v>
          </cell>
          <cell r="C36" t="str">
            <v>ASSET</v>
          </cell>
          <cell r="D36" t="str">
            <v>BALANCE SHEET</v>
          </cell>
          <cell r="E36" t="str">
            <v xml:space="preserve"> </v>
          </cell>
          <cell r="F36" t="str">
            <v xml:space="preserve"> </v>
          </cell>
          <cell r="G36" t="str">
            <v>FIXED ASSETS</v>
          </cell>
          <cell r="H36" t="str">
            <v>GROSS BLOCK</v>
          </cell>
          <cell r="I36" t="str">
            <v>FURNITURE AND FITTINGS</v>
          </cell>
        </row>
        <row r="37">
          <cell r="A37" t="str">
            <v>A101701</v>
          </cell>
          <cell r="B37" t="str">
            <v>Vehicles- Car</v>
          </cell>
          <cell r="C37" t="str">
            <v>ASSET</v>
          </cell>
          <cell r="D37" t="str">
            <v>BALANCE SHEET</v>
          </cell>
          <cell r="E37" t="str">
            <v>ASSET A/C</v>
          </cell>
          <cell r="F37" t="str">
            <v xml:space="preserve"> </v>
          </cell>
          <cell r="G37" t="str">
            <v>FIXED ASSETS</v>
          </cell>
          <cell r="H37" t="str">
            <v>GROSS BLOCK</v>
          </cell>
          <cell r="I37" t="str">
            <v>VEHICLES</v>
          </cell>
        </row>
        <row r="38">
          <cell r="A38" t="str">
            <v>A101702</v>
          </cell>
          <cell r="B38" t="str">
            <v>Vehicles- Motor Cycles/ Scooters/ Mopeds</v>
          </cell>
          <cell r="C38" t="str">
            <v>ASSET</v>
          </cell>
          <cell r="D38" t="str">
            <v>BALANCE SHEET</v>
          </cell>
          <cell r="E38" t="str">
            <v>ASSET A/C</v>
          </cell>
          <cell r="F38" t="str">
            <v xml:space="preserve"> </v>
          </cell>
          <cell r="G38" t="str">
            <v>FIXED ASSETS</v>
          </cell>
          <cell r="H38" t="str">
            <v>GROSS BLOCK</v>
          </cell>
          <cell r="I38" t="str">
            <v>VEHICLES</v>
          </cell>
        </row>
        <row r="39">
          <cell r="A39" t="str">
            <v>A101703</v>
          </cell>
          <cell r="B39" t="str">
            <v>Vehicles- Cycles</v>
          </cell>
          <cell r="C39" t="str">
            <v>ASSET</v>
          </cell>
          <cell r="D39" t="str">
            <v>BALANCE SHEET</v>
          </cell>
          <cell r="E39" t="str">
            <v>ASSET A/C</v>
          </cell>
          <cell r="F39" t="str">
            <v xml:space="preserve"> </v>
          </cell>
          <cell r="G39" t="str">
            <v>FIXED ASSETS</v>
          </cell>
          <cell r="H39" t="str">
            <v>GROSS BLOCK</v>
          </cell>
          <cell r="I39" t="str">
            <v>VEHICLES</v>
          </cell>
        </row>
        <row r="40">
          <cell r="A40" t="str">
            <v>A101704</v>
          </cell>
          <cell r="B40" t="str">
            <v>Vehicles- Motor Buses/ Lorries</v>
          </cell>
          <cell r="C40" t="str">
            <v>ASSET</v>
          </cell>
          <cell r="D40" t="str">
            <v>BALANCE SHEET</v>
          </cell>
          <cell r="E40" t="str">
            <v>ASSET A/C</v>
          </cell>
          <cell r="F40" t="str">
            <v xml:space="preserve"> </v>
          </cell>
          <cell r="G40" t="str">
            <v>FIXED ASSETS</v>
          </cell>
          <cell r="H40" t="str">
            <v>GROSS BLOCK</v>
          </cell>
          <cell r="I40" t="str">
            <v>VEHICLES</v>
          </cell>
        </row>
        <row r="41">
          <cell r="A41" t="str">
            <v>A101705</v>
          </cell>
          <cell r="B41" t="str">
            <v>Vehicles-Others</v>
          </cell>
          <cell r="C41" t="str">
            <v>ASSET</v>
          </cell>
          <cell r="D41" t="str">
            <v>BALANCE SHEET</v>
          </cell>
          <cell r="E41" t="str">
            <v>ASSET A/C</v>
          </cell>
          <cell r="F41" t="str">
            <v xml:space="preserve"> </v>
          </cell>
          <cell r="G41" t="str">
            <v>FIXED ASSETS</v>
          </cell>
          <cell r="H41" t="str">
            <v>GROSS BLOCK</v>
          </cell>
          <cell r="I41" t="str">
            <v>VEHICLES</v>
          </cell>
        </row>
        <row r="42">
          <cell r="A42" t="str">
            <v>A101706</v>
          </cell>
          <cell r="B42" t="str">
            <v>VEHICLES</v>
          </cell>
          <cell r="C42" t="str">
            <v>ASSET</v>
          </cell>
          <cell r="D42" t="str">
            <v>BALANCE SHEET</v>
          </cell>
          <cell r="E42" t="str">
            <v xml:space="preserve"> </v>
          </cell>
          <cell r="F42" t="str">
            <v xml:space="preserve"> </v>
          </cell>
          <cell r="G42" t="str">
            <v>FIXED ASSETS</v>
          </cell>
          <cell r="H42" t="str">
            <v>GROSS BLOCK</v>
          </cell>
          <cell r="I42" t="str">
            <v>VEHICLES</v>
          </cell>
        </row>
        <row r="43">
          <cell r="A43" t="str">
            <v>A101707</v>
          </cell>
          <cell r="B43" t="str">
            <v>Vehicles-Motorcycle</v>
          </cell>
          <cell r="C43" t="str">
            <v>ASSET</v>
          </cell>
          <cell r="D43" t="str">
            <v>BALANCE SHEET</v>
          </cell>
          <cell r="E43" t="str">
            <v xml:space="preserve"> </v>
          </cell>
          <cell r="F43" t="str">
            <v xml:space="preserve"> </v>
          </cell>
          <cell r="G43" t="str">
            <v>FIXED ASSETS</v>
          </cell>
          <cell r="H43" t="str">
            <v>GROSS BLOCK</v>
          </cell>
          <cell r="I43" t="str">
            <v>VEHICLES</v>
          </cell>
        </row>
        <row r="44">
          <cell r="A44" t="str">
            <v>A101801</v>
          </cell>
          <cell r="B44" t="str">
            <v>Air Craft</v>
          </cell>
          <cell r="C44" t="str">
            <v>ASSET</v>
          </cell>
          <cell r="D44" t="str">
            <v>BALANCE SHEET</v>
          </cell>
          <cell r="E44" t="str">
            <v>ASSET A/C</v>
          </cell>
          <cell r="F44" t="str">
            <v xml:space="preserve"> </v>
          </cell>
          <cell r="G44" t="str">
            <v>FIXED ASSETS</v>
          </cell>
          <cell r="H44" t="str">
            <v>GROSS BLOCK</v>
          </cell>
          <cell r="I44" t="str">
            <v>AIR CRAFT</v>
          </cell>
        </row>
        <row r="45">
          <cell r="A45" t="str">
            <v>A102001</v>
          </cell>
          <cell r="B45" t="str">
            <v>Fixed Assets on Lease</v>
          </cell>
          <cell r="C45" t="str">
            <v>ASSET</v>
          </cell>
          <cell r="D45" t="str">
            <v>BALANCE SHEET</v>
          </cell>
          <cell r="E45" t="str">
            <v>ASSET A/C</v>
          </cell>
          <cell r="F45" t="str">
            <v xml:space="preserve"> </v>
          </cell>
          <cell r="G45" t="str">
            <v>FIXED ASSETS</v>
          </cell>
          <cell r="H45" t="str">
            <v>GROSS BLOCK</v>
          </cell>
          <cell r="I45" t="str">
            <v>FIXED ASSETS ON LEASE</v>
          </cell>
        </row>
        <row r="46">
          <cell r="A46" t="str">
            <v>A103001</v>
          </cell>
          <cell r="B46" t="str">
            <v>Sale Of Assets</v>
          </cell>
          <cell r="C46" t="str">
            <v>ASSET</v>
          </cell>
          <cell r="D46" t="str">
            <v>BALANCE SHEET</v>
          </cell>
          <cell r="E46" t="str">
            <v>ASSET A/C</v>
          </cell>
          <cell r="F46" t="str">
            <v xml:space="preserve"> </v>
          </cell>
          <cell r="G46" t="str">
            <v>FIXED ASSETS</v>
          </cell>
          <cell r="H46" t="str">
            <v>GROSS BLOCK</v>
          </cell>
          <cell r="I46" t="str">
            <v>SALE OF ASSETS</v>
          </cell>
        </row>
        <row r="47">
          <cell r="A47" t="str">
            <v>A103999</v>
          </cell>
          <cell r="B47" t="str">
            <v>Accumulated Depreciation</v>
          </cell>
          <cell r="C47" t="str">
            <v>ASSET</v>
          </cell>
          <cell r="D47" t="str">
            <v>BALANCE SHEET</v>
          </cell>
          <cell r="E47" t="str">
            <v>ASSET A/C</v>
          </cell>
          <cell r="F47" t="str">
            <v xml:space="preserve"> </v>
          </cell>
          <cell r="G47" t="str">
            <v>FIXED ASSETS</v>
          </cell>
          <cell r="H47" t="str">
            <v>GROSS BLOCK</v>
          </cell>
          <cell r="I47" t="str">
            <v>SALE OF ASSETS</v>
          </cell>
        </row>
        <row r="48">
          <cell r="A48" t="str">
            <v>A105001</v>
          </cell>
          <cell r="B48" t="str">
            <v>CWIP- Land</v>
          </cell>
          <cell r="C48" t="str">
            <v>ASSET</v>
          </cell>
          <cell r="D48" t="str">
            <v>BALANCE SHEET</v>
          </cell>
          <cell r="E48" t="str">
            <v>CAPITAL WIP A/C</v>
          </cell>
          <cell r="F48" t="str">
            <v xml:space="preserve"> </v>
          </cell>
          <cell r="G48" t="str">
            <v>FIXED ASSETS</v>
          </cell>
          <cell r="H48" t="str">
            <v>CAPITAL WORK IN PROGRESS</v>
          </cell>
          <cell r="I48" t="str">
            <v>CAPITAL WORK IN PROGRESS</v>
          </cell>
        </row>
        <row r="49">
          <cell r="A49" t="str">
            <v>A105002</v>
          </cell>
          <cell r="B49" t="str">
            <v>CWIP- Development Expenses</v>
          </cell>
          <cell r="C49" t="str">
            <v>ASSET</v>
          </cell>
          <cell r="D49" t="str">
            <v>BALANCE SHEET</v>
          </cell>
          <cell r="E49" t="str">
            <v xml:space="preserve"> </v>
          </cell>
          <cell r="F49" t="str">
            <v xml:space="preserve"> </v>
          </cell>
          <cell r="G49" t="str">
            <v>FIXED ASSETS</v>
          </cell>
          <cell r="H49" t="str">
            <v>CAPITAL WORK IN PROGRESS</v>
          </cell>
          <cell r="I49" t="str">
            <v>CAPITAL WORK IN PROGRESS</v>
          </cell>
        </row>
        <row r="50">
          <cell r="A50" t="str">
            <v>A105101</v>
          </cell>
          <cell r="B50" t="str">
            <v>CWIP- Buildings</v>
          </cell>
          <cell r="C50" t="str">
            <v>ASSET</v>
          </cell>
          <cell r="D50" t="str">
            <v>BALANCE SHEET</v>
          </cell>
          <cell r="E50" t="str">
            <v>CAPITAL WIP A/C</v>
          </cell>
          <cell r="F50" t="str">
            <v xml:space="preserve"> </v>
          </cell>
          <cell r="G50" t="str">
            <v>FIXED ASSETS</v>
          </cell>
          <cell r="H50" t="str">
            <v>CAPITAL WORK IN PROGRESS</v>
          </cell>
          <cell r="I50" t="str">
            <v>CAPITAL WORK IN PROGRESS</v>
          </cell>
        </row>
        <row r="51">
          <cell r="A51" t="str">
            <v>A105102</v>
          </cell>
          <cell r="B51" t="str">
            <v>CWIP- Electricals</v>
          </cell>
          <cell r="C51" t="str">
            <v>ASSET</v>
          </cell>
          <cell r="D51" t="str">
            <v>BALANCE SHEET</v>
          </cell>
          <cell r="E51" t="str">
            <v>CAPITAL WIP A/C</v>
          </cell>
          <cell r="F51" t="str">
            <v xml:space="preserve"> </v>
          </cell>
          <cell r="G51" t="str">
            <v>FIXED ASSETS</v>
          </cell>
          <cell r="H51" t="str">
            <v>CAPITAL WORK IN PROGRESS</v>
          </cell>
          <cell r="I51" t="str">
            <v>CAPITAL WORK IN PROGRESS</v>
          </cell>
        </row>
        <row r="52">
          <cell r="A52" t="str">
            <v>A105103</v>
          </cell>
          <cell r="B52" t="str">
            <v>CWIP - Civil &amp; Interior Works</v>
          </cell>
          <cell r="C52" t="str">
            <v>ASSET</v>
          </cell>
          <cell r="D52" t="str">
            <v>BALANCE SHEET</v>
          </cell>
          <cell r="E52" t="str">
            <v xml:space="preserve"> </v>
          </cell>
          <cell r="F52" t="str">
            <v xml:space="preserve"> </v>
          </cell>
          <cell r="G52" t="str">
            <v>FIXED ASSETS</v>
          </cell>
          <cell r="H52" t="str">
            <v>CAPITAL WORK IN PROGRESS</v>
          </cell>
          <cell r="I52" t="str">
            <v>CAPITAL WORK IN PROGRESS</v>
          </cell>
        </row>
        <row r="53">
          <cell r="A53" t="str">
            <v>A105104</v>
          </cell>
          <cell r="B53" t="str">
            <v>CWIP - Electrical Works</v>
          </cell>
          <cell r="C53" t="str">
            <v>ASSET</v>
          </cell>
          <cell r="D53" t="str">
            <v>BALANCE SHEET</v>
          </cell>
          <cell r="E53" t="str">
            <v xml:space="preserve"> </v>
          </cell>
          <cell r="F53" t="str">
            <v xml:space="preserve"> </v>
          </cell>
          <cell r="G53" t="str">
            <v>FIXED ASSETS</v>
          </cell>
          <cell r="H53" t="str">
            <v>CAPITAL WORK IN PROGRESS</v>
          </cell>
          <cell r="I53" t="str">
            <v>CAPITAL WORK IN PROGRESS</v>
          </cell>
        </row>
        <row r="54">
          <cell r="A54" t="str">
            <v>A105105</v>
          </cell>
          <cell r="B54" t="str">
            <v>CWIP - Fire Fighting Works</v>
          </cell>
          <cell r="C54" t="str">
            <v>ASSET</v>
          </cell>
          <cell r="D54" t="str">
            <v>BALANCE SHEET</v>
          </cell>
          <cell r="E54" t="str">
            <v xml:space="preserve"> </v>
          </cell>
          <cell r="F54" t="str">
            <v xml:space="preserve"> </v>
          </cell>
          <cell r="G54" t="str">
            <v>FIXED ASSETS</v>
          </cell>
          <cell r="H54" t="str">
            <v>CAPITAL WORK IN PROGRESS</v>
          </cell>
          <cell r="I54" t="str">
            <v>CAPITAL WORK IN PROGRESS</v>
          </cell>
        </row>
        <row r="55">
          <cell r="A55" t="str">
            <v>A105106</v>
          </cell>
          <cell r="B55" t="str">
            <v>CWIP - Distributed Music System Works</v>
          </cell>
          <cell r="C55" t="str">
            <v>ASSET</v>
          </cell>
          <cell r="D55" t="str">
            <v>BALANCE SHEET</v>
          </cell>
          <cell r="E55" t="str">
            <v xml:space="preserve"> </v>
          </cell>
          <cell r="F55" t="str">
            <v xml:space="preserve"> </v>
          </cell>
          <cell r="G55" t="str">
            <v>FIXED ASSETS</v>
          </cell>
          <cell r="H55" t="str">
            <v>CAPITAL WORK IN PROGRESS</v>
          </cell>
          <cell r="I55" t="str">
            <v>CAPITAL WORK IN PROGRESS</v>
          </cell>
        </row>
        <row r="56">
          <cell r="A56" t="str">
            <v>A105201</v>
          </cell>
          <cell r="B56" t="str">
            <v>CWIP- Plant &amp; Machinery</v>
          </cell>
          <cell r="C56" t="str">
            <v>ASSET</v>
          </cell>
          <cell r="D56" t="str">
            <v>BALANCE SHEET</v>
          </cell>
          <cell r="E56" t="str">
            <v>CAPITAL WIP A/C</v>
          </cell>
          <cell r="F56" t="str">
            <v xml:space="preserve"> </v>
          </cell>
          <cell r="G56" t="str">
            <v>FIXED ASSETS</v>
          </cell>
          <cell r="H56" t="str">
            <v>CAPITAL WORK IN PROGRESS</v>
          </cell>
          <cell r="I56" t="str">
            <v>CAPITAL WORK IN PROGRESS</v>
          </cell>
        </row>
        <row r="57">
          <cell r="A57" t="str">
            <v>A105202</v>
          </cell>
          <cell r="B57" t="str">
            <v>CWIP- DG Set</v>
          </cell>
          <cell r="C57" t="str">
            <v>ASSET</v>
          </cell>
          <cell r="D57" t="str">
            <v>BALANCE SHEET</v>
          </cell>
          <cell r="E57" t="str">
            <v>CAPITAL WIP A/C</v>
          </cell>
          <cell r="F57" t="str">
            <v xml:space="preserve"> </v>
          </cell>
          <cell r="G57" t="str">
            <v>FIXED ASSETS</v>
          </cell>
          <cell r="H57" t="str">
            <v>CAPITAL WORK IN PROGRESS</v>
          </cell>
          <cell r="I57" t="str">
            <v>CAPITAL WORK IN PROGRESS</v>
          </cell>
        </row>
        <row r="58">
          <cell r="A58" t="str">
            <v>A105301</v>
          </cell>
          <cell r="B58" t="str">
            <v>CWIP- AC</v>
          </cell>
          <cell r="C58" t="str">
            <v>ASSET</v>
          </cell>
          <cell r="D58" t="str">
            <v>BALANCE SHEET</v>
          </cell>
          <cell r="E58" t="str">
            <v>CAPITAL WIP A/C</v>
          </cell>
          <cell r="F58" t="str">
            <v xml:space="preserve"> </v>
          </cell>
          <cell r="G58" t="str">
            <v>FIXED ASSETS</v>
          </cell>
          <cell r="H58" t="str">
            <v>CAPITAL WORK IN PROGRESS</v>
          </cell>
          <cell r="I58" t="str">
            <v>CAPITAL WORK IN PROGRESS</v>
          </cell>
        </row>
        <row r="59">
          <cell r="A59" t="str">
            <v>A105401</v>
          </cell>
          <cell r="B59" t="str">
            <v>CWIP-Furniture &amp; Fittings</v>
          </cell>
          <cell r="C59" t="str">
            <v>ASSET</v>
          </cell>
          <cell r="D59" t="str">
            <v>BALANCE SHEET</v>
          </cell>
          <cell r="E59" t="str">
            <v>CAPITAL WIP A/C</v>
          </cell>
          <cell r="F59" t="str">
            <v xml:space="preserve"> </v>
          </cell>
          <cell r="G59" t="str">
            <v>FIXED ASSETS</v>
          </cell>
          <cell r="H59" t="str">
            <v>CAPITAL WORK IN PROGRESS</v>
          </cell>
          <cell r="I59" t="str">
            <v>CAPITAL WORK IN PROGRESS</v>
          </cell>
        </row>
        <row r="60">
          <cell r="A60" t="str">
            <v>A105501</v>
          </cell>
          <cell r="B60" t="str">
            <v>CWIP- Computers</v>
          </cell>
          <cell r="C60" t="str">
            <v>ASSET</v>
          </cell>
          <cell r="D60" t="str">
            <v>BALANCE SHEET</v>
          </cell>
          <cell r="E60" t="str">
            <v>CAPITAL WIP A/C</v>
          </cell>
          <cell r="F60" t="str">
            <v xml:space="preserve"> </v>
          </cell>
          <cell r="G60" t="str">
            <v>FIXED ASSETS</v>
          </cell>
          <cell r="H60" t="str">
            <v>CAPITAL WORK IN PROGRESS</v>
          </cell>
          <cell r="I60" t="str">
            <v>CAPITAL WORK IN PROGRESS</v>
          </cell>
        </row>
        <row r="61">
          <cell r="A61" t="str">
            <v>A105502</v>
          </cell>
          <cell r="B61" t="str">
            <v>CWIP- Networking/WAN Setup</v>
          </cell>
          <cell r="C61" t="str">
            <v>ASSET</v>
          </cell>
          <cell r="D61" t="str">
            <v>BALANCE SHEET</v>
          </cell>
          <cell r="E61" t="str">
            <v>CAPITAL WIP A/C</v>
          </cell>
          <cell r="F61" t="str">
            <v xml:space="preserve"> </v>
          </cell>
          <cell r="G61" t="str">
            <v>FIXED ASSETS</v>
          </cell>
          <cell r="H61" t="str">
            <v>CAPITAL WORK IN PROGRESS</v>
          </cell>
          <cell r="I61" t="str">
            <v>CAPITAL WORK IN PROGRESS</v>
          </cell>
        </row>
        <row r="62">
          <cell r="A62" t="str">
            <v>A105601</v>
          </cell>
          <cell r="B62" t="str">
            <v>CWIP- Other Items</v>
          </cell>
          <cell r="C62" t="str">
            <v>ASSET</v>
          </cell>
          <cell r="D62" t="str">
            <v>BALANCE SHEET</v>
          </cell>
          <cell r="E62" t="str">
            <v>CAPITAL WIP A/C</v>
          </cell>
          <cell r="F62" t="str">
            <v xml:space="preserve"> </v>
          </cell>
          <cell r="G62" t="str">
            <v>FIXED ASSETS</v>
          </cell>
          <cell r="H62" t="str">
            <v>CAPITAL WORK IN PROGRESS</v>
          </cell>
          <cell r="I62" t="str">
            <v>CAPITAL WORK IN PROGRESS</v>
          </cell>
        </row>
        <row r="63">
          <cell r="A63" t="str">
            <v>A105602</v>
          </cell>
          <cell r="B63" t="str">
            <v>CWIP- Others</v>
          </cell>
          <cell r="C63" t="str">
            <v>ASSET</v>
          </cell>
          <cell r="D63" t="str">
            <v>BALANCE SHEET</v>
          </cell>
          <cell r="E63" t="str">
            <v xml:space="preserve"> </v>
          </cell>
          <cell r="F63" t="str">
            <v xml:space="preserve"> </v>
          </cell>
          <cell r="G63" t="str">
            <v>FIXED ASSETS</v>
          </cell>
          <cell r="H63" t="str">
            <v>CAPITAL WORK IN PROGRESS</v>
          </cell>
          <cell r="I63" t="str">
            <v>CAPITAL WORK IN PROGRESS</v>
          </cell>
        </row>
        <row r="64">
          <cell r="A64" t="str">
            <v>A105701</v>
          </cell>
          <cell r="B64" t="str">
            <v>CWIP- General Admin. Expenses</v>
          </cell>
          <cell r="C64" t="str">
            <v>ASSET</v>
          </cell>
          <cell r="D64" t="str">
            <v>BALANCE SHEET</v>
          </cell>
          <cell r="E64" t="str">
            <v xml:space="preserve"> </v>
          </cell>
          <cell r="F64" t="str">
            <v xml:space="preserve"> </v>
          </cell>
          <cell r="G64" t="str">
            <v>FIXED ASSETS</v>
          </cell>
          <cell r="H64" t="str">
            <v>CAPITAL WORK IN PROGRESS</v>
          </cell>
          <cell r="I64" t="str">
            <v>CAPITAL WORK IN PROGRESS</v>
          </cell>
        </row>
        <row r="65">
          <cell r="A65" t="str">
            <v>A105702</v>
          </cell>
          <cell r="B65" t="str">
            <v>Expenses Allocable To Projects</v>
          </cell>
          <cell r="C65" t="str">
            <v>ASSET</v>
          </cell>
          <cell r="D65" t="str">
            <v>BALANCE SHEET</v>
          </cell>
          <cell r="E65" t="str">
            <v xml:space="preserve"> </v>
          </cell>
          <cell r="F65" t="str">
            <v xml:space="preserve"> </v>
          </cell>
          <cell r="G65" t="str">
            <v>FIXED ASSETS</v>
          </cell>
          <cell r="H65" t="str">
            <v>CAPITAL WORK IN PROGRESS</v>
          </cell>
          <cell r="I65" t="str">
            <v>CAPITAL WORK IN PROGRESS</v>
          </cell>
        </row>
        <row r="66">
          <cell r="A66" t="str">
            <v>A105703</v>
          </cell>
          <cell r="B66" t="str">
            <v>Incidental Exp. Pending Allocation</v>
          </cell>
          <cell r="C66" t="str">
            <v>ASSET</v>
          </cell>
          <cell r="D66" t="str">
            <v>BALANCE SHEET</v>
          </cell>
          <cell r="E66" t="str">
            <v xml:space="preserve"> </v>
          </cell>
          <cell r="F66" t="str">
            <v xml:space="preserve"> </v>
          </cell>
          <cell r="G66" t="str">
            <v>FIXED ASSETS</v>
          </cell>
          <cell r="H66" t="str">
            <v>CAPITAL WORK IN PROGRESS</v>
          </cell>
          <cell r="I66" t="str">
            <v>CAPITAL WORK IN PROGRESS</v>
          </cell>
        </row>
        <row r="67">
          <cell r="A67" t="str">
            <v>A105704</v>
          </cell>
          <cell r="B67" t="str">
            <v>Exps.-Proj. Under Commencement</v>
          </cell>
          <cell r="C67" t="str">
            <v>ASSET</v>
          </cell>
          <cell r="D67" t="str">
            <v>BALANCE SHEET</v>
          </cell>
          <cell r="E67" t="str">
            <v xml:space="preserve"> </v>
          </cell>
          <cell r="F67" t="str">
            <v xml:space="preserve"> </v>
          </cell>
          <cell r="G67" t="str">
            <v>FIXED ASSETS</v>
          </cell>
          <cell r="H67" t="str">
            <v>CAPITAL WORK IN PROGRESS</v>
          </cell>
          <cell r="I67" t="str">
            <v>CAPITAL WORK IN PROGRESS</v>
          </cell>
        </row>
        <row r="68">
          <cell r="A68" t="str">
            <v>A105705</v>
          </cell>
          <cell r="B68" t="str">
            <v>Pipe Line Expenses Capitalized</v>
          </cell>
          <cell r="C68" t="str">
            <v>ASSET</v>
          </cell>
          <cell r="D68" t="str">
            <v>BALANCE SHEET</v>
          </cell>
          <cell r="E68" t="str">
            <v xml:space="preserve"> </v>
          </cell>
          <cell r="F68" t="str">
            <v xml:space="preserve"> </v>
          </cell>
          <cell r="G68" t="str">
            <v>FIXED ASSETS</v>
          </cell>
          <cell r="H68" t="str">
            <v>CAPITAL WORK IN PROGRESS</v>
          </cell>
          <cell r="I68" t="str">
            <v>CAPITAL WORK IN PROGRESS</v>
          </cell>
        </row>
        <row r="69">
          <cell r="A69" t="str">
            <v>A105706</v>
          </cell>
          <cell r="B69" t="str">
            <v>Capital Exp.On Non-Owned Asset</v>
          </cell>
          <cell r="C69" t="str">
            <v>ASSET</v>
          </cell>
          <cell r="D69" t="str">
            <v>BALANCE SHEET</v>
          </cell>
          <cell r="E69" t="str">
            <v xml:space="preserve"> </v>
          </cell>
          <cell r="F69" t="str">
            <v xml:space="preserve"> </v>
          </cell>
          <cell r="G69" t="str">
            <v>FIXED ASSETS</v>
          </cell>
          <cell r="H69" t="str">
            <v>CAPITAL WORK IN PROGRESS</v>
          </cell>
          <cell r="I69" t="str">
            <v>CAPITAL WORK IN PROGRESS</v>
          </cell>
        </row>
        <row r="70">
          <cell r="A70" t="str">
            <v>A105999</v>
          </cell>
          <cell r="B70" t="str">
            <v>Fixed Asset Suspense Account</v>
          </cell>
          <cell r="C70" t="str">
            <v>ASSET</v>
          </cell>
          <cell r="D70" t="str">
            <v>BALANCE SHEET</v>
          </cell>
          <cell r="E70" t="str">
            <v xml:space="preserve"> </v>
          </cell>
          <cell r="F70" t="str">
            <v>FIXED ASSET SUSPENSE</v>
          </cell>
          <cell r="G70" t="str">
            <v>FIXED ASSETS</v>
          </cell>
          <cell r="H70" t="str">
            <v>CAPITAL WORK IN PROGRESS</v>
          </cell>
          <cell r="I70" t="str">
            <v>CAPITAL WORK IN PROGRESS</v>
          </cell>
        </row>
        <row r="71">
          <cell r="A71" t="str">
            <v>A201001-000</v>
          </cell>
          <cell r="B71" t="str">
            <v>Investments (Subsidiary Companies)</v>
          </cell>
          <cell r="C71" t="str">
            <v>ASSET</v>
          </cell>
          <cell r="D71" t="str">
            <v>BALANCE SHEET</v>
          </cell>
          <cell r="E71" t="str">
            <v xml:space="preserve"> </v>
          </cell>
          <cell r="F71" t="str">
            <v xml:space="preserve"> </v>
          </cell>
          <cell r="G71" t="str">
            <v>INVESTMENTS</v>
          </cell>
          <cell r="H71" t="str">
            <v>LONG TERM INVESTMENTS</v>
          </cell>
          <cell r="I71" t="str">
            <v>INVESTMENTS IN SHARES</v>
          </cell>
        </row>
        <row r="72">
          <cell r="A72" t="str">
            <v>A201001-538</v>
          </cell>
          <cell r="B72" t="str">
            <v>Investments (Subsidiary Companies)-DLF G</v>
          </cell>
          <cell r="C72" t="str">
            <v>ASSET</v>
          </cell>
          <cell r="D72" t="str">
            <v>BALANCE SHEET</v>
          </cell>
          <cell r="E72" t="str">
            <v xml:space="preserve"> </v>
          </cell>
          <cell r="F72" t="str">
            <v xml:space="preserve"> </v>
          </cell>
          <cell r="G72" t="str">
            <v>INVESTMENTS</v>
          </cell>
          <cell r="H72" t="str">
            <v>LONG TERM INVESTMENTS</v>
          </cell>
          <cell r="I72" t="str">
            <v>INVESTMENTS IN SHARES</v>
          </cell>
        </row>
        <row r="73">
          <cell r="A73" t="str">
            <v>A202001-000</v>
          </cell>
          <cell r="B73" t="str">
            <v>Investment(Oth Co)</v>
          </cell>
          <cell r="C73" t="str">
            <v>ASSET</v>
          </cell>
          <cell r="D73" t="str">
            <v>BALANCE SHEET</v>
          </cell>
          <cell r="E73" t="str">
            <v xml:space="preserve"> </v>
          </cell>
          <cell r="F73" t="str">
            <v xml:space="preserve"> </v>
          </cell>
          <cell r="G73" t="str">
            <v>INVESTMENTS</v>
          </cell>
          <cell r="H73" t="str">
            <v>LONG TERM INVESTMENTS</v>
          </cell>
          <cell r="I73" t="str">
            <v>INVESTMENTS IN SHARES</v>
          </cell>
        </row>
        <row r="74">
          <cell r="A74" t="str">
            <v>A202001-265</v>
          </cell>
          <cell r="B74" t="str">
            <v>Investment(Oth Co)-DLF Resi. Developers</v>
          </cell>
          <cell r="C74" t="str">
            <v>ASSET</v>
          </cell>
          <cell r="D74" t="str">
            <v>BALANCE SHEET</v>
          </cell>
          <cell r="E74" t="str">
            <v xml:space="preserve"> </v>
          </cell>
          <cell r="F74" t="str">
            <v xml:space="preserve"> </v>
          </cell>
          <cell r="G74" t="str">
            <v>INVESTMENTS</v>
          </cell>
          <cell r="H74" t="str">
            <v>LONG TERM INVESTMENTS</v>
          </cell>
          <cell r="I74" t="str">
            <v>INVESTMENTS IN SHARES</v>
          </cell>
        </row>
        <row r="75">
          <cell r="A75" t="str">
            <v>A202001-280</v>
          </cell>
          <cell r="B75" t="str">
            <v>Investment(Oth Co)-Cee Pee Maint Srv P L</v>
          </cell>
          <cell r="C75" t="str">
            <v>ASSET</v>
          </cell>
          <cell r="D75" t="str">
            <v>BALANCE SHEET</v>
          </cell>
          <cell r="E75" t="str">
            <v xml:space="preserve"> </v>
          </cell>
          <cell r="F75" t="str">
            <v xml:space="preserve"> </v>
          </cell>
          <cell r="G75" t="str">
            <v>INVESTMENTS</v>
          </cell>
          <cell r="H75" t="str">
            <v>LONG TERM INVESTMENTS</v>
          </cell>
          <cell r="I75" t="str">
            <v>INVESTMENTS IN SHARES</v>
          </cell>
        </row>
        <row r="76">
          <cell r="A76" t="str">
            <v>A202001-281</v>
          </cell>
          <cell r="B76" t="str">
            <v>Investment(Oth Co)-PEE TEE Prop Mgt Srv</v>
          </cell>
          <cell r="C76" t="str">
            <v>ASSET</v>
          </cell>
          <cell r="D76" t="str">
            <v>BALANCE SHEET</v>
          </cell>
          <cell r="E76" t="str">
            <v xml:space="preserve"> </v>
          </cell>
          <cell r="F76" t="str">
            <v xml:space="preserve"> </v>
          </cell>
          <cell r="G76" t="str">
            <v>INVESTMENTS</v>
          </cell>
          <cell r="H76" t="str">
            <v>LONG TERM INVESTMENTS</v>
          </cell>
          <cell r="I76" t="str">
            <v>INVESTMENTS IN SHARES</v>
          </cell>
        </row>
        <row r="77">
          <cell r="A77" t="str">
            <v>A202001-282</v>
          </cell>
          <cell r="B77" t="str">
            <v>Investment(Oth Co)-Silver Oaks Prop Mgt</v>
          </cell>
          <cell r="C77" t="str">
            <v>ASSET</v>
          </cell>
          <cell r="D77" t="str">
            <v>BALANCE SHEET</v>
          </cell>
          <cell r="E77" t="str">
            <v xml:space="preserve"> </v>
          </cell>
          <cell r="F77" t="str">
            <v xml:space="preserve"> </v>
          </cell>
          <cell r="G77" t="str">
            <v>INVESTMENTS</v>
          </cell>
          <cell r="H77" t="str">
            <v>LONG TERM INVESTMENTS</v>
          </cell>
          <cell r="I77" t="str">
            <v>INVESTMENTS IN SHARES</v>
          </cell>
        </row>
        <row r="78">
          <cell r="A78" t="str">
            <v>A202001-299</v>
          </cell>
          <cell r="B78" t="str">
            <v>Investment(Oth Co)-DLF CYBER CITY</v>
          </cell>
          <cell r="C78" t="str">
            <v>ASSET</v>
          </cell>
          <cell r="D78" t="str">
            <v>BALANCE SHEET</v>
          </cell>
          <cell r="E78" t="str">
            <v xml:space="preserve"> </v>
          </cell>
          <cell r="F78" t="str">
            <v xml:space="preserve"> </v>
          </cell>
          <cell r="G78" t="str">
            <v>INVESTMENTS</v>
          </cell>
          <cell r="H78" t="str">
            <v>LONG TERM INVESTMENTS</v>
          </cell>
          <cell r="I78" t="str">
            <v>INVESTMENTS IN SHARES</v>
          </cell>
        </row>
        <row r="79">
          <cell r="A79" t="str">
            <v>A202001-303</v>
          </cell>
          <cell r="B79" t="str">
            <v>Investment(Oth Co)-HighValue Builder P L</v>
          </cell>
          <cell r="C79" t="str">
            <v>ASSET</v>
          </cell>
          <cell r="D79" t="str">
            <v>BALANCE SHEET</v>
          </cell>
          <cell r="E79" t="str">
            <v xml:space="preserve"> </v>
          </cell>
          <cell r="F79" t="str">
            <v xml:space="preserve"> </v>
          </cell>
          <cell r="G79" t="str">
            <v>INVESTMENTS</v>
          </cell>
          <cell r="H79" t="str">
            <v>LONG TERM INVESTMENTS</v>
          </cell>
          <cell r="I79" t="str">
            <v>INVESTMENTS IN SHARES</v>
          </cell>
        </row>
        <row r="80">
          <cell r="A80" t="str">
            <v>A202001-304</v>
          </cell>
          <cell r="B80" t="str">
            <v>Investment(Oth Co)-Sunlight Promoters P</v>
          </cell>
          <cell r="C80" t="str">
            <v>ASSET</v>
          </cell>
          <cell r="D80" t="str">
            <v>BALANCE SHEET</v>
          </cell>
          <cell r="E80" t="str">
            <v xml:space="preserve"> </v>
          </cell>
          <cell r="F80" t="str">
            <v xml:space="preserve"> </v>
          </cell>
          <cell r="G80" t="str">
            <v>INVESTMENTS</v>
          </cell>
          <cell r="H80" t="str">
            <v>LONG TERM INVESTMENTS</v>
          </cell>
          <cell r="I80" t="str">
            <v>INVESTMENTS IN SHARES</v>
          </cell>
        </row>
        <row r="81">
          <cell r="A81" t="str">
            <v>A202001-305</v>
          </cell>
          <cell r="B81" t="str">
            <v>Investment(Oth Co)- Prompt Real Est P L</v>
          </cell>
          <cell r="C81" t="str">
            <v>ASSET</v>
          </cell>
          <cell r="D81" t="str">
            <v>BALANCE SHEET</v>
          </cell>
          <cell r="E81" t="str">
            <v xml:space="preserve"> </v>
          </cell>
          <cell r="F81" t="str">
            <v xml:space="preserve"> </v>
          </cell>
          <cell r="G81" t="str">
            <v>INVESTMENTS</v>
          </cell>
          <cell r="H81" t="str">
            <v>LONG TERM INVESTMENTS</v>
          </cell>
          <cell r="I81" t="str">
            <v>INVESTMENTS IN SHARES</v>
          </cell>
        </row>
        <row r="82">
          <cell r="A82" t="str">
            <v>A202001-306</v>
          </cell>
          <cell r="B82" t="str">
            <v>Investment(Oth Co)-Comfort Buildcon P L</v>
          </cell>
          <cell r="C82" t="str">
            <v>ASSET</v>
          </cell>
          <cell r="D82" t="str">
            <v>BALANCE SHEET</v>
          </cell>
          <cell r="E82" t="str">
            <v xml:space="preserve"> </v>
          </cell>
          <cell r="F82" t="str">
            <v xml:space="preserve"> </v>
          </cell>
          <cell r="G82" t="str">
            <v>INVESTMENTS</v>
          </cell>
          <cell r="H82" t="str">
            <v>LONG TERM INVESTMENTS</v>
          </cell>
          <cell r="I82" t="str">
            <v>INVESTMENTS IN SHARES</v>
          </cell>
        </row>
        <row r="83">
          <cell r="A83" t="str">
            <v>A202001-381</v>
          </cell>
          <cell r="B83" t="str">
            <v>Investment(Oth Co)-DLF Cyber City Dev L</v>
          </cell>
          <cell r="C83" t="str">
            <v>ASSET</v>
          </cell>
          <cell r="D83" t="str">
            <v>BALANCE SHEET</v>
          </cell>
          <cell r="E83" t="str">
            <v xml:space="preserve"> </v>
          </cell>
          <cell r="F83" t="str">
            <v xml:space="preserve"> </v>
          </cell>
          <cell r="G83" t="str">
            <v>INVESTMENTS</v>
          </cell>
          <cell r="H83" t="str">
            <v>LONG TERM INVESTMENTS</v>
          </cell>
          <cell r="I83" t="str">
            <v>INVESTMENTS IN SHARES</v>
          </cell>
        </row>
        <row r="84">
          <cell r="A84" t="str">
            <v>A202001-515</v>
          </cell>
          <cell r="B84" t="str">
            <v>Investment(Oth Co)-Nachiketa Real Estate</v>
          </cell>
          <cell r="C84" t="str">
            <v>ASSET</v>
          </cell>
          <cell r="D84" t="str">
            <v>BALANCE SHEET</v>
          </cell>
          <cell r="E84" t="str">
            <v xml:space="preserve"> </v>
          </cell>
          <cell r="F84" t="str">
            <v xml:space="preserve"> </v>
          </cell>
          <cell r="G84" t="str">
            <v>INVESTMENTS</v>
          </cell>
          <cell r="H84" t="str">
            <v>LONG TERM INVESTMENTS</v>
          </cell>
          <cell r="I84" t="str">
            <v>INVESTMENTS IN SHARES</v>
          </cell>
        </row>
        <row r="85">
          <cell r="A85" t="str">
            <v>A202001-516</v>
          </cell>
          <cell r="B85" t="str">
            <v>Investment(Oth Co)-Pee Tee Maint Srv</v>
          </cell>
          <cell r="C85" t="str">
            <v>ASSET</v>
          </cell>
          <cell r="D85" t="str">
            <v>BALANCE SHEET</v>
          </cell>
          <cell r="E85" t="str">
            <v xml:space="preserve"> </v>
          </cell>
          <cell r="F85" t="str">
            <v xml:space="preserve"> </v>
          </cell>
          <cell r="G85" t="str">
            <v>INVESTMENTS</v>
          </cell>
          <cell r="H85" t="str">
            <v>LONG TERM INVESTMENTS</v>
          </cell>
          <cell r="I85" t="str">
            <v>INVESTMENTS IN SHARES</v>
          </cell>
        </row>
        <row r="86">
          <cell r="A86" t="str">
            <v>A202001-538</v>
          </cell>
          <cell r="B86" t="str">
            <v>Investment(Oth Co)-DLF GK RESIDENCY</v>
          </cell>
          <cell r="C86" t="str">
            <v>ASSET</v>
          </cell>
          <cell r="D86" t="str">
            <v>BALANCE SHEET</v>
          </cell>
          <cell r="E86" t="str">
            <v xml:space="preserve"> </v>
          </cell>
          <cell r="F86" t="str">
            <v xml:space="preserve"> </v>
          </cell>
          <cell r="G86" t="str">
            <v>INVESTMENTS</v>
          </cell>
          <cell r="H86" t="str">
            <v>LONG TERM INVESTMENTS</v>
          </cell>
          <cell r="I86" t="str">
            <v>INVESTMENTS IN SHARES</v>
          </cell>
        </row>
        <row r="87">
          <cell r="A87" t="str">
            <v>A202002-001-265</v>
          </cell>
          <cell r="B87" t="str">
            <v>Inv in Sub Co(Eq)-DLF Resi. Developers</v>
          </cell>
          <cell r="C87" t="str">
            <v>ASSET</v>
          </cell>
          <cell r="D87" t="str">
            <v>BALANCE SHEET</v>
          </cell>
          <cell r="E87" t="str">
            <v xml:space="preserve"> </v>
          </cell>
          <cell r="F87" t="str">
            <v xml:space="preserve"> </v>
          </cell>
          <cell r="G87" t="str">
            <v>INVESTMENTS</v>
          </cell>
          <cell r="H87" t="str">
            <v>LONG TERM INVESTMENTS</v>
          </cell>
          <cell r="I87" t="str">
            <v>INVESTMENTS IN SHARES</v>
          </cell>
        </row>
        <row r="88">
          <cell r="A88" t="str">
            <v>A202002-001-280</v>
          </cell>
          <cell r="B88" t="str">
            <v>Inv in Sub Co(Eq)-Cee Pee Maint Srv P L</v>
          </cell>
          <cell r="C88" t="str">
            <v>ASSET</v>
          </cell>
          <cell r="D88" t="str">
            <v>BALANCE SHEET</v>
          </cell>
          <cell r="E88" t="str">
            <v xml:space="preserve"> </v>
          </cell>
          <cell r="F88" t="str">
            <v xml:space="preserve"> </v>
          </cell>
          <cell r="G88" t="str">
            <v>INVESTMENTS</v>
          </cell>
          <cell r="H88" t="str">
            <v>LONG TERM INVESTMENTS</v>
          </cell>
          <cell r="I88" t="str">
            <v>INVESTMENTS IN SHARES</v>
          </cell>
        </row>
        <row r="89">
          <cell r="A89" t="str">
            <v>A202002-001-281</v>
          </cell>
          <cell r="B89" t="str">
            <v>Inv in Sub Co(Eq)-PEE TEE Prop Mgt Srv</v>
          </cell>
          <cell r="C89" t="str">
            <v>ASSET</v>
          </cell>
          <cell r="D89" t="str">
            <v>BALANCE SHEET</v>
          </cell>
          <cell r="E89" t="str">
            <v xml:space="preserve"> </v>
          </cell>
          <cell r="F89" t="str">
            <v xml:space="preserve"> </v>
          </cell>
          <cell r="G89" t="str">
            <v>INVESTMENTS</v>
          </cell>
          <cell r="H89" t="str">
            <v>LONG TERM INVESTMENTS</v>
          </cell>
          <cell r="I89" t="str">
            <v>INVESTMENTS IN SHARES</v>
          </cell>
        </row>
        <row r="90">
          <cell r="A90" t="str">
            <v>A202002-001-282</v>
          </cell>
          <cell r="B90" t="str">
            <v>Inv in Sub Co(Eq)-Silver Oaks Prop Mgt</v>
          </cell>
          <cell r="C90" t="str">
            <v>ASSET</v>
          </cell>
          <cell r="D90" t="str">
            <v>BALANCE SHEET</v>
          </cell>
          <cell r="E90" t="str">
            <v xml:space="preserve"> </v>
          </cell>
          <cell r="F90" t="str">
            <v xml:space="preserve"> </v>
          </cell>
          <cell r="G90" t="str">
            <v>INVESTMENTS</v>
          </cell>
          <cell r="H90" t="str">
            <v>LONG TERM INVESTMENTS</v>
          </cell>
          <cell r="I90" t="str">
            <v>INVESTMENTS IN SHARES</v>
          </cell>
        </row>
        <row r="91">
          <cell r="A91" t="str">
            <v>A202002-001-299</v>
          </cell>
          <cell r="B91" t="str">
            <v>Inv in Sub Co(Eq)-DLF CYBER CITY</v>
          </cell>
          <cell r="C91" t="str">
            <v>ASSET</v>
          </cell>
          <cell r="D91" t="str">
            <v>BALANCE SHEET</v>
          </cell>
          <cell r="E91" t="str">
            <v xml:space="preserve"> </v>
          </cell>
          <cell r="F91" t="str">
            <v xml:space="preserve"> </v>
          </cell>
          <cell r="G91" t="str">
            <v>INVESTMENTS</v>
          </cell>
          <cell r="H91" t="str">
            <v>LONG TERM INVESTMENTS</v>
          </cell>
          <cell r="I91" t="str">
            <v>INVESTMENTS IN SHARES</v>
          </cell>
        </row>
        <row r="92">
          <cell r="A92" t="str">
            <v>A202002-001-303</v>
          </cell>
          <cell r="B92" t="str">
            <v>Inv in Sub Co(Eq)-HighValue Builder P L</v>
          </cell>
          <cell r="C92" t="str">
            <v>ASSET</v>
          </cell>
          <cell r="D92" t="str">
            <v>BALANCE SHEET</v>
          </cell>
          <cell r="E92" t="str">
            <v xml:space="preserve"> </v>
          </cell>
          <cell r="F92" t="str">
            <v xml:space="preserve"> </v>
          </cell>
          <cell r="G92" t="str">
            <v>INVESTMENTS</v>
          </cell>
          <cell r="H92" t="str">
            <v>LONG TERM INVESTMENTS</v>
          </cell>
          <cell r="I92" t="str">
            <v>INVESTMENTS IN SHARES</v>
          </cell>
        </row>
        <row r="93">
          <cell r="A93" t="str">
            <v>A202002-001-304</v>
          </cell>
          <cell r="B93" t="str">
            <v>Inv in Sub Co(Eq)-Sunlight Promoters P</v>
          </cell>
          <cell r="C93" t="str">
            <v>ASSET</v>
          </cell>
          <cell r="D93" t="str">
            <v>BALANCE SHEET</v>
          </cell>
          <cell r="E93" t="str">
            <v xml:space="preserve"> </v>
          </cell>
          <cell r="F93" t="str">
            <v xml:space="preserve"> </v>
          </cell>
          <cell r="G93" t="str">
            <v>INVESTMENTS</v>
          </cell>
          <cell r="H93" t="str">
            <v>LONG TERM INVESTMENTS</v>
          </cell>
          <cell r="I93" t="str">
            <v>INVESTMENTS IN SHARES</v>
          </cell>
        </row>
        <row r="94">
          <cell r="A94" t="str">
            <v>A202002-001-305</v>
          </cell>
          <cell r="B94" t="str">
            <v>Inv in Sub Co(Eq)-Prompt Real Est P L</v>
          </cell>
          <cell r="C94" t="str">
            <v>ASSET</v>
          </cell>
          <cell r="D94" t="str">
            <v>BALANCE SHEET</v>
          </cell>
          <cell r="E94" t="str">
            <v xml:space="preserve"> </v>
          </cell>
          <cell r="F94" t="str">
            <v xml:space="preserve"> </v>
          </cell>
          <cell r="G94" t="str">
            <v>INVESTMENTS</v>
          </cell>
          <cell r="H94" t="str">
            <v>LONG TERM INVESTMENTS</v>
          </cell>
          <cell r="I94" t="str">
            <v>INVESTMENTS IN SHARES</v>
          </cell>
        </row>
        <row r="95">
          <cell r="A95" t="str">
            <v>A202002-001-306</v>
          </cell>
          <cell r="B95" t="str">
            <v>Inv in Sub Co(Eq)-Comfort Buildcon P L</v>
          </cell>
          <cell r="C95" t="str">
            <v>ASSET</v>
          </cell>
          <cell r="D95" t="str">
            <v>BALANCE SHEET</v>
          </cell>
          <cell r="E95" t="str">
            <v xml:space="preserve"> </v>
          </cell>
          <cell r="F95" t="str">
            <v xml:space="preserve"> </v>
          </cell>
          <cell r="G95" t="str">
            <v>INVESTMENTS</v>
          </cell>
          <cell r="H95" t="str">
            <v>LONG TERM INVESTMENTS</v>
          </cell>
          <cell r="I95" t="str">
            <v>INVESTMENTS IN SHARES</v>
          </cell>
        </row>
        <row r="96">
          <cell r="A96" t="str">
            <v>A202002-001-381</v>
          </cell>
          <cell r="B96" t="str">
            <v>Inv in Sub Co(Eq)-DLF Cyber City Dev L</v>
          </cell>
          <cell r="C96" t="str">
            <v>ASSET</v>
          </cell>
          <cell r="D96" t="str">
            <v>BALANCE SHEET</v>
          </cell>
          <cell r="E96" t="str">
            <v xml:space="preserve"> </v>
          </cell>
          <cell r="F96" t="str">
            <v xml:space="preserve"> </v>
          </cell>
          <cell r="G96" t="str">
            <v>INVESTMENTS</v>
          </cell>
          <cell r="H96" t="str">
            <v>LONG TERM INVESTMENTS</v>
          </cell>
          <cell r="I96" t="str">
            <v>INVESTMENTS IN SHARES</v>
          </cell>
        </row>
        <row r="97">
          <cell r="A97" t="str">
            <v>A202002-001-515</v>
          </cell>
          <cell r="B97" t="str">
            <v>Inv in Sub Co(Eq)-Nachiketa Real Estate</v>
          </cell>
          <cell r="C97" t="str">
            <v>ASSET</v>
          </cell>
          <cell r="D97" t="str">
            <v>BALANCE SHEET</v>
          </cell>
          <cell r="E97" t="str">
            <v xml:space="preserve"> </v>
          </cell>
          <cell r="F97" t="str">
            <v xml:space="preserve"> </v>
          </cell>
          <cell r="G97" t="str">
            <v>INVESTMENTS</v>
          </cell>
          <cell r="H97" t="str">
            <v>LONG TERM INVESTMENTS</v>
          </cell>
          <cell r="I97" t="str">
            <v>INVESTMENTS IN SHARES</v>
          </cell>
        </row>
        <row r="98">
          <cell r="A98" t="str">
            <v>A202002-001-516</v>
          </cell>
          <cell r="B98" t="str">
            <v>Inv in Sub Co(Eq)-Pee Tee Maint Srv</v>
          </cell>
          <cell r="C98" t="str">
            <v>ASSET</v>
          </cell>
          <cell r="D98" t="str">
            <v>BALANCE SHEET</v>
          </cell>
          <cell r="E98" t="str">
            <v xml:space="preserve"> </v>
          </cell>
          <cell r="F98" t="str">
            <v xml:space="preserve"> </v>
          </cell>
          <cell r="G98" t="str">
            <v>INVESTMENTS</v>
          </cell>
          <cell r="H98" t="str">
            <v>LONG TERM INVESTMENTS</v>
          </cell>
          <cell r="I98" t="str">
            <v>INVESTMENTS IN SHARES</v>
          </cell>
        </row>
        <row r="99">
          <cell r="A99" t="str">
            <v>A202002-002-265</v>
          </cell>
          <cell r="B99" t="str">
            <v>Inv in Sub Co(Pref)-DLF Resi. Developers</v>
          </cell>
          <cell r="C99" t="str">
            <v>ASSET</v>
          </cell>
          <cell r="D99" t="str">
            <v>BALANCE SHEET</v>
          </cell>
          <cell r="E99" t="str">
            <v xml:space="preserve"> </v>
          </cell>
          <cell r="F99" t="str">
            <v xml:space="preserve"> </v>
          </cell>
          <cell r="G99" t="str">
            <v>INVESTMENTS</v>
          </cell>
          <cell r="H99" t="str">
            <v>LONG TERM INVESTMENTS</v>
          </cell>
          <cell r="I99" t="str">
            <v>INVESTMENTS IN SHARES</v>
          </cell>
        </row>
        <row r="100">
          <cell r="A100" t="str">
            <v>A202002-002-280</v>
          </cell>
          <cell r="B100" t="str">
            <v>Inv in Sub Co(Pref)-Cee Pee Maint Srv PL</v>
          </cell>
          <cell r="C100" t="str">
            <v>ASSET</v>
          </cell>
          <cell r="D100" t="str">
            <v>BALANCE SHEET</v>
          </cell>
          <cell r="E100" t="str">
            <v xml:space="preserve"> </v>
          </cell>
          <cell r="F100" t="str">
            <v xml:space="preserve"> </v>
          </cell>
          <cell r="G100" t="str">
            <v>INVESTMENTS</v>
          </cell>
          <cell r="H100" t="str">
            <v>LONG TERM INVESTMENTS</v>
          </cell>
          <cell r="I100" t="str">
            <v>INVESTMENTS IN SHARES</v>
          </cell>
        </row>
        <row r="101">
          <cell r="A101" t="str">
            <v>A202002-002-281</v>
          </cell>
          <cell r="B101" t="str">
            <v>Inv in Sub Co(Pref)-PEE TEE Prop Mgt Srv</v>
          </cell>
          <cell r="C101" t="str">
            <v>ASSET</v>
          </cell>
          <cell r="D101" t="str">
            <v>BALANCE SHEET</v>
          </cell>
          <cell r="E101" t="str">
            <v xml:space="preserve"> </v>
          </cell>
          <cell r="F101" t="str">
            <v xml:space="preserve"> </v>
          </cell>
          <cell r="G101" t="str">
            <v>INVESTMENTS</v>
          </cell>
          <cell r="H101" t="str">
            <v>LONG TERM INVESTMENTS</v>
          </cell>
          <cell r="I101" t="str">
            <v>INVESTMENTS IN SHARES</v>
          </cell>
        </row>
        <row r="102">
          <cell r="A102" t="str">
            <v>A202002-002-282</v>
          </cell>
          <cell r="B102" t="str">
            <v>Inv in Sub Co(Pref)-Silver Oaks Prop Mgt</v>
          </cell>
          <cell r="C102" t="str">
            <v>ASSET</v>
          </cell>
          <cell r="D102" t="str">
            <v>BALANCE SHEET</v>
          </cell>
          <cell r="E102" t="str">
            <v xml:space="preserve"> </v>
          </cell>
          <cell r="F102" t="str">
            <v xml:space="preserve"> </v>
          </cell>
          <cell r="G102" t="str">
            <v>INVESTMENTS</v>
          </cell>
          <cell r="H102" t="str">
            <v>LONG TERM INVESTMENTS</v>
          </cell>
          <cell r="I102" t="str">
            <v>INVESTMENTS IN SHARES</v>
          </cell>
        </row>
        <row r="103">
          <cell r="A103" t="str">
            <v>A202002-002-299</v>
          </cell>
          <cell r="B103" t="str">
            <v>Inv in Sub Co(Pref)-DLF CYBER CITY</v>
          </cell>
          <cell r="C103" t="str">
            <v>ASSET</v>
          </cell>
          <cell r="D103" t="str">
            <v>BALANCE SHEET</v>
          </cell>
          <cell r="E103" t="str">
            <v xml:space="preserve"> </v>
          </cell>
          <cell r="F103" t="str">
            <v xml:space="preserve"> </v>
          </cell>
          <cell r="G103" t="str">
            <v>INVESTMENTS</v>
          </cell>
          <cell r="H103" t="str">
            <v>LONG TERM INVESTMENTS</v>
          </cell>
          <cell r="I103" t="str">
            <v>INVESTMENTS IN SHARES</v>
          </cell>
        </row>
        <row r="104">
          <cell r="A104" t="str">
            <v>A202002-002-303</v>
          </cell>
          <cell r="B104" t="str">
            <v>Inv in Sub Co(Pref)-HighValue Builder PL</v>
          </cell>
          <cell r="C104" t="str">
            <v>ASSET</v>
          </cell>
          <cell r="D104" t="str">
            <v>BALANCE SHEET</v>
          </cell>
          <cell r="E104" t="str">
            <v xml:space="preserve"> </v>
          </cell>
          <cell r="F104" t="str">
            <v xml:space="preserve"> </v>
          </cell>
          <cell r="G104" t="str">
            <v>INVESTMENTS</v>
          </cell>
          <cell r="H104" t="str">
            <v>LONG TERM INVESTMENTS</v>
          </cell>
          <cell r="I104" t="str">
            <v>INVESTMENTS IN SHARES</v>
          </cell>
        </row>
        <row r="105">
          <cell r="A105" t="str">
            <v>A202002-002-304</v>
          </cell>
          <cell r="B105" t="str">
            <v>Inv in Sub Co(Pref)-Sunlight Promoters P</v>
          </cell>
          <cell r="C105" t="str">
            <v>ASSET</v>
          </cell>
          <cell r="D105" t="str">
            <v>BALANCE SHEET</v>
          </cell>
          <cell r="E105" t="str">
            <v xml:space="preserve"> </v>
          </cell>
          <cell r="F105" t="str">
            <v xml:space="preserve"> </v>
          </cell>
          <cell r="G105" t="str">
            <v>INVESTMENTS</v>
          </cell>
          <cell r="H105" t="str">
            <v>LONG TERM INVESTMENTS</v>
          </cell>
          <cell r="I105" t="str">
            <v>INVESTMENTS IN SHARES</v>
          </cell>
        </row>
        <row r="106">
          <cell r="A106" t="str">
            <v>A202002-002-305</v>
          </cell>
          <cell r="B106" t="str">
            <v>Inv in Sub Co(Pref)-Prompt Real Est P L</v>
          </cell>
          <cell r="C106" t="str">
            <v>ASSET</v>
          </cell>
          <cell r="D106" t="str">
            <v>BALANCE SHEET</v>
          </cell>
          <cell r="E106" t="str">
            <v xml:space="preserve"> </v>
          </cell>
          <cell r="F106" t="str">
            <v xml:space="preserve"> </v>
          </cell>
          <cell r="G106" t="str">
            <v>INVESTMENTS</v>
          </cell>
          <cell r="H106" t="str">
            <v>LONG TERM INVESTMENTS</v>
          </cell>
          <cell r="I106" t="str">
            <v>INVESTMENTS IN SHARES</v>
          </cell>
        </row>
        <row r="107">
          <cell r="A107" t="str">
            <v>A202002-002-306</v>
          </cell>
          <cell r="B107" t="str">
            <v>Inv in Sub Co(Pref)-Comfort Buildcon P L</v>
          </cell>
          <cell r="C107" t="str">
            <v>ASSET</v>
          </cell>
          <cell r="D107" t="str">
            <v>BALANCE SHEET</v>
          </cell>
          <cell r="E107" t="str">
            <v xml:space="preserve"> </v>
          </cell>
          <cell r="F107" t="str">
            <v xml:space="preserve"> </v>
          </cell>
          <cell r="G107" t="str">
            <v>INVESTMENTS</v>
          </cell>
          <cell r="H107" t="str">
            <v>LONG TERM INVESTMENTS</v>
          </cell>
          <cell r="I107" t="str">
            <v>INVESTMENTS IN SHARES</v>
          </cell>
        </row>
        <row r="108">
          <cell r="A108" t="str">
            <v>A202002-002-381</v>
          </cell>
          <cell r="B108" t="str">
            <v>Inv in Sub Co(Pref)-DLF Cyber City Dev L</v>
          </cell>
          <cell r="C108" t="str">
            <v>ASSET</v>
          </cell>
          <cell r="D108" t="str">
            <v>BALANCE SHEET</v>
          </cell>
          <cell r="E108" t="str">
            <v xml:space="preserve"> </v>
          </cell>
          <cell r="F108" t="str">
            <v xml:space="preserve"> </v>
          </cell>
          <cell r="G108" t="str">
            <v>INVESTMENTS</v>
          </cell>
          <cell r="H108" t="str">
            <v>LONG TERM INVESTMENTS</v>
          </cell>
          <cell r="I108" t="str">
            <v>INVESTMENTS IN SHARES</v>
          </cell>
        </row>
        <row r="109">
          <cell r="A109" t="str">
            <v>A202002-002-515</v>
          </cell>
          <cell r="B109" t="str">
            <v>Inv in Sub Co(Pref)-Nachiketa Real Est</v>
          </cell>
          <cell r="C109" t="str">
            <v>ASSET</v>
          </cell>
          <cell r="D109" t="str">
            <v>BALANCE SHEET</v>
          </cell>
          <cell r="E109" t="str">
            <v xml:space="preserve"> </v>
          </cell>
          <cell r="F109" t="str">
            <v xml:space="preserve"> </v>
          </cell>
          <cell r="G109" t="str">
            <v>INVESTMENTS</v>
          </cell>
          <cell r="H109" t="str">
            <v>LONG TERM INVESTMENTS</v>
          </cell>
          <cell r="I109" t="str">
            <v>INVESTMENTS IN SHARES</v>
          </cell>
        </row>
        <row r="110">
          <cell r="A110" t="str">
            <v>A202002-002-516</v>
          </cell>
          <cell r="B110" t="str">
            <v>Inv in Sub Co(Pref)-Pee Tee Maint Srv</v>
          </cell>
          <cell r="C110" t="str">
            <v>ASSET</v>
          </cell>
          <cell r="D110" t="str">
            <v>BALANCE SHEET</v>
          </cell>
          <cell r="E110" t="str">
            <v xml:space="preserve"> </v>
          </cell>
          <cell r="F110" t="str">
            <v xml:space="preserve"> </v>
          </cell>
          <cell r="G110" t="str">
            <v>INVESTMENTS</v>
          </cell>
          <cell r="H110" t="str">
            <v>LONG TERM INVESTMENTS</v>
          </cell>
          <cell r="I110" t="str">
            <v>INVESTMENTS IN SHARES</v>
          </cell>
        </row>
        <row r="111">
          <cell r="A111" t="str">
            <v>A203001-000</v>
          </cell>
          <cell r="B111" t="str">
            <v>Investments (Debentures)</v>
          </cell>
          <cell r="C111" t="str">
            <v>ASSET</v>
          </cell>
          <cell r="D111" t="str">
            <v>BALANCE SHEET</v>
          </cell>
          <cell r="E111" t="str">
            <v xml:space="preserve"> </v>
          </cell>
          <cell r="F111" t="str">
            <v xml:space="preserve"> </v>
          </cell>
          <cell r="G111" t="str">
            <v>INVESTMENTS</v>
          </cell>
          <cell r="H111" t="str">
            <v>LONG TERM INVESTMENTS</v>
          </cell>
          <cell r="I111" t="str">
            <v>INVESTMENT IN DEBENTURES OR BONDS</v>
          </cell>
        </row>
        <row r="112">
          <cell r="A112" t="str">
            <v>A204001-000</v>
          </cell>
          <cell r="B112" t="str">
            <v>Inv. (Partner. Firm)</v>
          </cell>
          <cell r="C112" t="str">
            <v>ASSET</v>
          </cell>
          <cell r="D112" t="str">
            <v>BALANCE SHEET</v>
          </cell>
          <cell r="E112" t="str">
            <v xml:space="preserve"> </v>
          </cell>
          <cell r="F112" t="str">
            <v xml:space="preserve"> </v>
          </cell>
          <cell r="G112" t="str">
            <v>INVESTMENTS</v>
          </cell>
          <cell r="H112" t="str">
            <v>LONG TERM INVESTMENTS</v>
          </cell>
          <cell r="I112" t="str">
            <v>INVESTMENT IN PARTNERSHIP FIRMS</v>
          </cell>
        </row>
        <row r="113">
          <cell r="A113" t="str">
            <v>A204001-037</v>
          </cell>
          <cell r="B113" t="str">
            <v>Inv. (Partner. Firm)- Dlf City Centr</v>
          </cell>
          <cell r="C113" t="str">
            <v>ASSET</v>
          </cell>
          <cell r="D113" t="str">
            <v>BALANCE SHEET</v>
          </cell>
          <cell r="E113" t="str">
            <v xml:space="preserve"> </v>
          </cell>
          <cell r="F113" t="str">
            <v xml:space="preserve"> </v>
          </cell>
          <cell r="G113" t="str">
            <v>INVESTMENTS</v>
          </cell>
          <cell r="H113" t="str">
            <v>LONG TERM INVESTMENTS</v>
          </cell>
          <cell r="I113" t="str">
            <v>INVESTMENT IN PARTNERSHIP FIRMS</v>
          </cell>
        </row>
        <row r="114">
          <cell r="A114" t="str">
            <v>A204001-245</v>
          </cell>
          <cell r="B114" t="str">
            <v>Inv. (Partner. Firm)-DLF CPC</v>
          </cell>
          <cell r="C114" t="str">
            <v>ASSET</v>
          </cell>
          <cell r="D114" t="str">
            <v>BALANCE SHEET</v>
          </cell>
          <cell r="E114" t="str">
            <v xml:space="preserve"> </v>
          </cell>
          <cell r="F114" t="str">
            <v xml:space="preserve"> </v>
          </cell>
          <cell r="G114" t="str">
            <v>INVESTMENTS</v>
          </cell>
          <cell r="H114" t="str">
            <v>LONG TERM INVESTMENTS</v>
          </cell>
          <cell r="I114" t="str">
            <v>INVESTMENT IN PARTNERSHIP FIRMS</v>
          </cell>
        </row>
        <row r="115">
          <cell r="A115" t="str">
            <v>A204001-261</v>
          </cell>
          <cell r="B115" t="str">
            <v>Inv. (Partner. Firm)- Real Est. Buil</v>
          </cell>
          <cell r="C115" t="str">
            <v>ASSET</v>
          </cell>
          <cell r="D115" t="str">
            <v>BALANCE SHEET</v>
          </cell>
          <cell r="E115" t="str">
            <v xml:space="preserve"> </v>
          </cell>
          <cell r="F115" t="str">
            <v xml:space="preserve"> </v>
          </cell>
          <cell r="G115" t="str">
            <v>INVESTMENTS</v>
          </cell>
          <cell r="H115" t="str">
            <v>LONG TERM INVESTMENTS</v>
          </cell>
          <cell r="I115" t="str">
            <v>INVESTMENT IN PARTNERSHIP FIRMS</v>
          </cell>
        </row>
        <row r="116">
          <cell r="A116" t="str">
            <v>A204001-263</v>
          </cell>
          <cell r="B116" t="str">
            <v>Inv. (Partner. Firm)- Dlf Prop. Deve</v>
          </cell>
          <cell r="C116" t="str">
            <v>ASSET</v>
          </cell>
          <cell r="D116" t="str">
            <v>BALANCE SHEET</v>
          </cell>
          <cell r="E116" t="str">
            <v xml:space="preserve"> </v>
          </cell>
          <cell r="F116" t="str">
            <v xml:space="preserve"> </v>
          </cell>
          <cell r="G116" t="str">
            <v>INVESTMENTS</v>
          </cell>
          <cell r="H116" t="str">
            <v>LONG TERM INVESTMENTS</v>
          </cell>
          <cell r="I116" t="str">
            <v>INVESTMENT IN PARTNERSHIP FIRMS</v>
          </cell>
        </row>
        <row r="117">
          <cell r="A117" t="str">
            <v>A204001-264</v>
          </cell>
          <cell r="B117" t="str">
            <v>Inv. (Partner. Firm)- Dlf Office Dev</v>
          </cell>
          <cell r="C117" t="str">
            <v>ASSET</v>
          </cell>
          <cell r="D117" t="str">
            <v>BALANCE SHEET</v>
          </cell>
          <cell r="E117" t="str">
            <v xml:space="preserve"> </v>
          </cell>
          <cell r="F117" t="str">
            <v xml:space="preserve"> </v>
          </cell>
          <cell r="G117" t="str">
            <v>INVESTMENTS</v>
          </cell>
          <cell r="H117" t="str">
            <v>LONG TERM INVESTMENTS</v>
          </cell>
          <cell r="I117" t="str">
            <v>INVESTMENT IN PARTNERSHIP FIRMS</v>
          </cell>
        </row>
        <row r="118">
          <cell r="A118" t="str">
            <v>A204001-265</v>
          </cell>
          <cell r="B118" t="str">
            <v>Inv. (Partner. Firm)- Dlf Resi. Dev</v>
          </cell>
          <cell r="C118" t="str">
            <v>ASSET</v>
          </cell>
          <cell r="D118" t="str">
            <v>BALANCE SHEET</v>
          </cell>
          <cell r="E118" t="str">
            <v xml:space="preserve"> </v>
          </cell>
          <cell r="F118" t="str">
            <v xml:space="preserve"> </v>
          </cell>
          <cell r="G118" t="str">
            <v>INVESTMENTS</v>
          </cell>
          <cell r="H118" t="str">
            <v>LONG TERM INVESTMENTS</v>
          </cell>
          <cell r="I118" t="str">
            <v>INVESTMENT IN PARTNERSHIP FIRMS</v>
          </cell>
        </row>
        <row r="119">
          <cell r="A119" t="str">
            <v>A204001-267</v>
          </cell>
          <cell r="B119" t="str">
            <v>Inv. (Partner. Firm)- Dlf Resi. Part</v>
          </cell>
          <cell r="C119" t="str">
            <v>ASSET</v>
          </cell>
          <cell r="D119" t="str">
            <v>BALANCE SHEET</v>
          </cell>
          <cell r="E119" t="str">
            <v xml:space="preserve"> </v>
          </cell>
          <cell r="F119" t="str">
            <v xml:space="preserve"> </v>
          </cell>
          <cell r="G119" t="str">
            <v>INVESTMENTS</v>
          </cell>
          <cell r="H119" t="str">
            <v>LONG TERM INVESTMENTS</v>
          </cell>
          <cell r="I119" t="str">
            <v>INVESTMENT IN PARTNERSHIP FIRMS</v>
          </cell>
        </row>
        <row r="120">
          <cell r="A120" t="str">
            <v>A204001-268</v>
          </cell>
          <cell r="B120" t="str">
            <v>Inv. (Partner. Firm)- Dlf Resi. Buil</v>
          </cell>
          <cell r="C120" t="str">
            <v>ASSET</v>
          </cell>
          <cell r="D120" t="str">
            <v>BALANCE SHEET</v>
          </cell>
          <cell r="E120" t="str">
            <v xml:space="preserve"> </v>
          </cell>
          <cell r="F120" t="str">
            <v xml:space="preserve"> </v>
          </cell>
          <cell r="G120" t="str">
            <v>INVESTMENTS</v>
          </cell>
          <cell r="H120" t="str">
            <v>LONG TERM INVESTMENTS</v>
          </cell>
          <cell r="I120" t="str">
            <v>INVESTMENT IN PARTNERSHIP FIRMS</v>
          </cell>
        </row>
        <row r="121">
          <cell r="A121" t="str">
            <v>A204001-272</v>
          </cell>
          <cell r="B121" t="str">
            <v>Inv. (Partner. Firm)- Rational Buil.</v>
          </cell>
          <cell r="C121" t="str">
            <v>ASSET</v>
          </cell>
          <cell r="D121" t="str">
            <v>BALANCE SHEET</v>
          </cell>
          <cell r="E121" t="str">
            <v xml:space="preserve"> </v>
          </cell>
          <cell r="F121" t="str">
            <v xml:space="preserve"> </v>
          </cell>
          <cell r="G121" t="str">
            <v>INVESTMENTS</v>
          </cell>
          <cell r="H121" t="str">
            <v>LONG TERM INVESTMENTS</v>
          </cell>
          <cell r="I121" t="str">
            <v>INVESTMENT IN PARTNERSHIP FIRMS</v>
          </cell>
        </row>
        <row r="122">
          <cell r="A122" t="str">
            <v>A204001-280</v>
          </cell>
          <cell r="B122" t="str">
            <v>Inv.(Partner. Firm)-CeePee Maint Srv PL</v>
          </cell>
          <cell r="C122" t="str">
            <v>ASSET</v>
          </cell>
          <cell r="D122" t="str">
            <v>BALANCE SHEET</v>
          </cell>
          <cell r="E122" t="str">
            <v xml:space="preserve"> </v>
          </cell>
          <cell r="F122" t="str">
            <v xml:space="preserve"> </v>
          </cell>
          <cell r="G122" t="str">
            <v>INVESTMENTS</v>
          </cell>
          <cell r="H122" t="str">
            <v>LONG TERM INVESTMENTS</v>
          </cell>
          <cell r="I122" t="str">
            <v>INVESTMENT IN PARTNERSHIP FIRMS</v>
          </cell>
        </row>
        <row r="123">
          <cell r="A123" t="str">
            <v>A204001-281</v>
          </cell>
          <cell r="B123" t="str">
            <v>Inv.(Partner. Firm)-Pee Tee Prop Mgt Srv</v>
          </cell>
          <cell r="C123" t="str">
            <v>ASSET</v>
          </cell>
          <cell r="D123" t="str">
            <v>BALANCE SHEET</v>
          </cell>
          <cell r="E123" t="str">
            <v xml:space="preserve"> </v>
          </cell>
          <cell r="F123" t="str">
            <v xml:space="preserve"> </v>
          </cell>
          <cell r="G123" t="str">
            <v>INVESTMENTS</v>
          </cell>
          <cell r="H123" t="str">
            <v>LONG TERM INVESTMENTS</v>
          </cell>
          <cell r="I123" t="str">
            <v>INVESTMENT IN PARTNERSHIP FIRMS</v>
          </cell>
        </row>
        <row r="124">
          <cell r="A124" t="str">
            <v>A204001-282</v>
          </cell>
          <cell r="B124" t="str">
            <v>Inv.(Partner. Firm)-Silver Oaks Prop Mgt</v>
          </cell>
          <cell r="C124" t="str">
            <v>ASSET</v>
          </cell>
          <cell r="D124" t="str">
            <v>BALANCE SHEET</v>
          </cell>
          <cell r="E124" t="str">
            <v xml:space="preserve"> </v>
          </cell>
          <cell r="F124" t="str">
            <v xml:space="preserve"> </v>
          </cell>
          <cell r="G124" t="str">
            <v>INVESTMENTS</v>
          </cell>
          <cell r="H124" t="str">
            <v>LONG TERM INVESTMENTS</v>
          </cell>
          <cell r="I124" t="str">
            <v>INVESTMENT IN PARTNERSHIP FIRMS</v>
          </cell>
        </row>
        <row r="125">
          <cell r="A125" t="str">
            <v>A204001-288</v>
          </cell>
          <cell r="B125" t="str">
            <v>Inv. (Partner. Firm)- Dlf Sth Pt</v>
          </cell>
          <cell r="C125" t="str">
            <v>ASSET</v>
          </cell>
          <cell r="D125" t="str">
            <v>BALANCE SHEET</v>
          </cell>
          <cell r="E125" t="str">
            <v xml:space="preserve"> </v>
          </cell>
          <cell r="F125" t="str">
            <v xml:space="preserve"> </v>
          </cell>
          <cell r="G125" t="str">
            <v>INVESTMENTS</v>
          </cell>
          <cell r="H125" t="str">
            <v>LONG TERM INVESTMENTS</v>
          </cell>
          <cell r="I125" t="str">
            <v>INVESTMENT IN PARTNERSHIP FIRMS</v>
          </cell>
        </row>
        <row r="126">
          <cell r="A126" t="str">
            <v>A204001-290</v>
          </cell>
          <cell r="B126" t="str">
            <v>Inv. (Partner. Firm)- Kavicon Partne</v>
          </cell>
          <cell r="C126" t="str">
            <v>ASSET</v>
          </cell>
          <cell r="D126" t="str">
            <v>BALANCE SHEET</v>
          </cell>
          <cell r="E126" t="str">
            <v xml:space="preserve"> </v>
          </cell>
          <cell r="F126" t="str">
            <v xml:space="preserve"> </v>
          </cell>
          <cell r="G126" t="str">
            <v>INVESTMENTS</v>
          </cell>
          <cell r="H126" t="str">
            <v>LONG TERM INVESTMENTS</v>
          </cell>
          <cell r="I126" t="str">
            <v>INVESTMENT IN PARTNERSHIP FIRMS</v>
          </cell>
        </row>
        <row r="127">
          <cell r="A127" t="str">
            <v>A204001-299</v>
          </cell>
          <cell r="B127" t="str">
            <v>Inv. (Partner. Firm)- DLF CYBER CITY</v>
          </cell>
          <cell r="C127" t="str">
            <v>ASSET</v>
          </cell>
          <cell r="D127" t="str">
            <v>BALANCE SHEET</v>
          </cell>
          <cell r="E127" t="str">
            <v xml:space="preserve"> </v>
          </cell>
          <cell r="F127" t="str">
            <v xml:space="preserve"> </v>
          </cell>
          <cell r="G127" t="str">
            <v>INVESTMENTS</v>
          </cell>
          <cell r="H127" t="str">
            <v>LONG TERM INVESTMENTS</v>
          </cell>
          <cell r="I127" t="str">
            <v>INVESTMENT IN PARTNERSHIP FIRMS</v>
          </cell>
        </row>
        <row r="128">
          <cell r="A128" t="str">
            <v>A204001-303</v>
          </cell>
          <cell r="B128" t="str">
            <v>Inv. (Partner. Firm)-Highvaluebuil</v>
          </cell>
          <cell r="C128" t="str">
            <v>ASSET</v>
          </cell>
          <cell r="D128" t="str">
            <v>BALANCE SHEET</v>
          </cell>
          <cell r="E128" t="str">
            <v xml:space="preserve"> </v>
          </cell>
          <cell r="F128" t="str">
            <v xml:space="preserve"> </v>
          </cell>
          <cell r="G128" t="str">
            <v>INVESTMENTS</v>
          </cell>
          <cell r="H128" t="str">
            <v>LONG TERM INVESTMENTS</v>
          </cell>
          <cell r="I128" t="str">
            <v>INVESTMENT IN PARTNERSHIP FIRMS</v>
          </cell>
        </row>
        <row r="129">
          <cell r="A129" t="str">
            <v>A204001-304</v>
          </cell>
          <cell r="B129" t="str">
            <v>Inv. (Partner. Firm)-Sunlight Promotors</v>
          </cell>
          <cell r="C129" t="str">
            <v>ASSET</v>
          </cell>
          <cell r="D129" t="str">
            <v>BALANCE SHEET</v>
          </cell>
          <cell r="E129" t="str">
            <v xml:space="preserve"> </v>
          </cell>
          <cell r="F129" t="str">
            <v xml:space="preserve"> </v>
          </cell>
          <cell r="G129" t="str">
            <v>INVESTMENTS</v>
          </cell>
          <cell r="H129" t="str">
            <v>LONG TERM INVESTMENTS</v>
          </cell>
          <cell r="I129" t="str">
            <v>INVESTMENT IN PARTNERSHIP FIRMS</v>
          </cell>
        </row>
        <row r="130">
          <cell r="A130" t="str">
            <v>A204001-305</v>
          </cell>
          <cell r="B130" t="str">
            <v>Inv. (Partner Firm)- Prompt Real Est</v>
          </cell>
          <cell r="C130" t="str">
            <v>ASSET</v>
          </cell>
          <cell r="D130" t="str">
            <v>BALANCE SHEET</v>
          </cell>
          <cell r="E130" t="str">
            <v xml:space="preserve"> </v>
          </cell>
          <cell r="F130" t="str">
            <v xml:space="preserve"> </v>
          </cell>
          <cell r="G130" t="str">
            <v>INVESTMENTS</v>
          </cell>
          <cell r="H130" t="str">
            <v>LONG TERM INVESTMENTS</v>
          </cell>
          <cell r="I130" t="str">
            <v>INVESTMENT IN PARTNERSHIP FIRMS</v>
          </cell>
        </row>
        <row r="131">
          <cell r="A131" t="str">
            <v>A204001-306</v>
          </cell>
          <cell r="B131" t="str">
            <v>Inv. (Partner. Firm)-Comfort Buildcon</v>
          </cell>
          <cell r="C131" t="str">
            <v>ASSET</v>
          </cell>
          <cell r="D131" t="str">
            <v>BALANCE SHEET</v>
          </cell>
          <cell r="E131" t="str">
            <v xml:space="preserve"> </v>
          </cell>
          <cell r="F131" t="str">
            <v xml:space="preserve"> </v>
          </cell>
          <cell r="G131" t="str">
            <v>INVESTMENTS</v>
          </cell>
          <cell r="H131" t="str">
            <v>LONG TERM INVESTMENTS</v>
          </cell>
          <cell r="I131" t="str">
            <v>INVESTMENT IN PARTNERSHIP FIRMS</v>
          </cell>
        </row>
        <row r="132">
          <cell r="A132" t="str">
            <v>A205001-000</v>
          </cell>
          <cell r="B132" t="str">
            <v>Investments (Trusts)</v>
          </cell>
          <cell r="C132" t="str">
            <v>ASSET</v>
          </cell>
          <cell r="D132" t="str">
            <v>BALANCE SHEET</v>
          </cell>
          <cell r="E132" t="str">
            <v xml:space="preserve"> </v>
          </cell>
          <cell r="F132" t="str">
            <v xml:space="preserve"> </v>
          </cell>
          <cell r="G132" t="str">
            <v>INVESTMENTS</v>
          </cell>
          <cell r="H132" t="str">
            <v>LONG TERM INVESTMENTS</v>
          </cell>
          <cell r="I132" t="str">
            <v>INVESTMENT IN TRUSTS</v>
          </cell>
        </row>
        <row r="133">
          <cell r="A133" t="str">
            <v>A206001-000</v>
          </cell>
          <cell r="B133" t="str">
            <v>Investments (Mutual Funds)</v>
          </cell>
          <cell r="C133" t="str">
            <v>ASSET</v>
          </cell>
          <cell r="D133" t="str">
            <v>BALANCE SHEET</v>
          </cell>
          <cell r="E133" t="str">
            <v xml:space="preserve"> </v>
          </cell>
          <cell r="F133" t="str">
            <v xml:space="preserve"> </v>
          </cell>
          <cell r="G133" t="str">
            <v>INVESTMENTS</v>
          </cell>
          <cell r="H133" t="str">
            <v>LONG TERM INVESTMENTS</v>
          </cell>
          <cell r="I133" t="str">
            <v>INVESTMENT IN MUTUAL FUNDS</v>
          </cell>
        </row>
        <row r="134">
          <cell r="A134" t="str">
            <v>A206001-001</v>
          </cell>
          <cell r="B134" t="str">
            <v>Investments (Mutual Funds)-ICICI</v>
          </cell>
          <cell r="C134" t="str">
            <v>ASSET</v>
          </cell>
          <cell r="D134" t="str">
            <v>BALANCE SHEET</v>
          </cell>
          <cell r="E134" t="str">
            <v xml:space="preserve"> </v>
          </cell>
          <cell r="F134" t="str">
            <v xml:space="preserve"> </v>
          </cell>
          <cell r="G134" t="str">
            <v>INVESTMENTS</v>
          </cell>
          <cell r="H134" t="str">
            <v>LONG TERM INVESTMENTS</v>
          </cell>
          <cell r="I134" t="str">
            <v>INVESTMENT IN MUTUAL FUNDS</v>
          </cell>
        </row>
        <row r="135">
          <cell r="A135" t="str">
            <v>A206001-002</v>
          </cell>
          <cell r="B135" t="str">
            <v>Investments (Mutual Fund)-Kotak Mahindra</v>
          </cell>
          <cell r="C135" t="str">
            <v>ASSET</v>
          </cell>
          <cell r="D135" t="str">
            <v>BALANCE SHEET</v>
          </cell>
          <cell r="E135" t="str">
            <v xml:space="preserve"> </v>
          </cell>
          <cell r="F135" t="str">
            <v xml:space="preserve"> </v>
          </cell>
          <cell r="G135" t="str">
            <v>INVESTMENTS</v>
          </cell>
          <cell r="H135" t="str">
            <v>LONG TERM INVESTMENTS</v>
          </cell>
          <cell r="I135" t="str">
            <v>INVESTMENT IN MUTUAL FUNDS</v>
          </cell>
        </row>
        <row r="136">
          <cell r="A136" t="str">
            <v>A207001-000</v>
          </cell>
          <cell r="B136" t="str">
            <v>Investments (Properties)</v>
          </cell>
          <cell r="C136" t="str">
            <v>ASSET</v>
          </cell>
          <cell r="D136" t="str">
            <v>BALANCE SHEET</v>
          </cell>
          <cell r="E136" t="str">
            <v xml:space="preserve"> </v>
          </cell>
          <cell r="F136" t="str">
            <v xml:space="preserve"> </v>
          </cell>
          <cell r="G136" t="str">
            <v>INVESTMENTS</v>
          </cell>
          <cell r="H136" t="str">
            <v>LONG TERM INVESTMENTS</v>
          </cell>
          <cell r="I136" t="str">
            <v>INVESTMENT IN PROPERTIES</v>
          </cell>
        </row>
        <row r="137">
          <cell r="A137" t="str">
            <v>A207001-001</v>
          </cell>
          <cell r="B137" t="str">
            <v>Investments (Prop)-Land (Golf Course)</v>
          </cell>
          <cell r="C137" t="str">
            <v>ASSET</v>
          </cell>
          <cell r="D137" t="str">
            <v>BALANCE SHEET</v>
          </cell>
          <cell r="E137" t="str">
            <v xml:space="preserve"> </v>
          </cell>
          <cell r="F137" t="str">
            <v xml:space="preserve"> </v>
          </cell>
          <cell r="G137" t="str">
            <v>INVESTMENTS</v>
          </cell>
          <cell r="H137" t="str">
            <v>LONG TERM INVESTMENTS</v>
          </cell>
          <cell r="I137" t="str">
            <v>INVESTMENT IN PROPERTIES</v>
          </cell>
        </row>
        <row r="138">
          <cell r="A138" t="str">
            <v>A208001</v>
          </cell>
          <cell r="B138" t="str">
            <v>Investment In Public Deposits</v>
          </cell>
          <cell r="C138" t="str">
            <v>ASSET</v>
          </cell>
          <cell r="D138" t="str">
            <v>BALANCE SHEET</v>
          </cell>
          <cell r="E138" t="str">
            <v xml:space="preserve"> </v>
          </cell>
          <cell r="F138" t="str">
            <v xml:space="preserve"> </v>
          </cell>
          <cell r="G138" t="str">
            <v>INVESTMENTS</v>
          </cell>
          <cell r="H138" t="str">
            <v>LONG TERM INVESTMENTS</v>
          </cell>
          <cell r="I138" t="str">
            <v>INVESTMENT IN PUBLIC DEPOSITS</v>
          </cell>
        </row>
        <row r="139">
          <cell r="A139" t="str">
            <v>A301001</v>
          </cell>
          <cell r="B139" t="str">
            <v>Stores &amp; Spares</v>
          </cell>
          <cell r="C139" t="str">
            <v>ASSET</v>
          </cell>
          <cell r="D139" t="str">
            <v>BALANCE SHEET</v>
          </cell>
          <cell r="E139" t="str">
            <v xml:space="preserve"> </v>
          </cell>
          <cell r="F139" t="str">
            <v xml:space="preserve"> </v>
          </cell>
          <cell r="G139" t="str">
            <v>CURRENT ASSETS, LOANS AND ADVANCES</v>
          </cell>
          <cell r="H139" t="str">
            <v>INVENTORIES</v>
          </cell>
          <cell r="I139" t="str">
            <v>STORES AND SPARES</v>
          </cell>
        </row>
        <row r="140">
          <cell r="A140" t="str">
            <v>A301002</v>
          </cell>
          <cell r="B140" t="str">
            <v>Packaging material</v>
          </cell>
          <cell r="C140" t="str">
            <v>ASSET</v>
          </cell>
          <cell r="D140" t="str">
            <v>BALANCE SHEET</v>
          </cell>
          <cell r="E140" t="str">
            <v xml:space="preserve"> </v>
          </cell>
          <cell r="F140" t="str">
            <v xml:space="preserve"> </v>
          </cell>
          <cell r="G140" t="str">
            <v>CURRENT ASSETS, LOANS AND ADVANCES</v>
          </cell>
          <cell r="H140" t="str">
            <v>INVENTORIES</v>
          </cell>
          <cell r="I140" t="str">
            <v>STORES AND SPARES</v>
          </cell>
        </row>
        <row r="141">
          <cell r="A141" t="str">
            <v>A301003</v>
          </cell>
          <cell r="B141" t="str">
            <v>Liquor/ Beverages/ Merchandise</v>
          </cell>
          <cell r="C141" t="str">
            <v>ASSET</v>
          </cell>
          <cell r="D141" t="str">
            <v>BALANCE SHEET</v>
          </cell>
          <cell r="E141" t="str">
            <v xml:space="preserve"> </v>
          </cell>
          <cell r="F141" t="str">
            <v xml:space="preserve"> </v>
          </cell>
          <cell r="G141" t="str">
            <v>CURRENT ASSETS, LOANS AND ADVANCES</v>
          </cell>
          <cell r="H141" t="str">
            <v>INVENTORIES</v>
          </cell>
          <cell r="I141" t="str">
            <v>STORES AND SPARES</v>
          </cell>
        </row>
        <row r="142">
          <cell r="A142" t="str">
            <v>A301004</v>
          </cell>
          <cell r="B142" t="str">
            <v>Consumable Stores</v>
          </cell>
          <cell r="C142" t="str">
            <v>ASSET</v>
          </cell>
          <cell r="D142" t="str">
            <v>BALANCE SHEET</v>
          </cell>
          <cell r="E142" t="str">
            <v xml:space="preserve"> </v>
          </cell>
          <cell r="F142" t="str">
            <v xml:space="preserve"> </v>
          </cell>
          <cell r="G142" t="str">
            <v>CURRENT ASSETS, LOANS AND ADVANCES</v>
          </cell>
          <cell r="H142" t="str">
            <v>INVENTORIES</v>
          </cell>
          <cell r="I142" t="str">
            <v>STORES AND SPARES</v>
          </cell>
        </row>
        <row r="143">
          <cell r="A143" t="str">
            <v>A301005</v>
          </cell>
          <cell r="B143" t="str">
            <v>Material and components</v>
          </cell>
          <cell r="C143" t="str">
            <v>ASSET</v>
          </cell>
          <cell r="D143" t="str">
            <v>BALANCE SHEET</v>
          </cell>
          <cell r="E143" t="str">
            <v xml:space="preserve"> </v>
          </cell>
          <cell r="F143" t="str">
            <v xml:space="preserve"> </v>
          </cell>
          <cell r="G143" t="str">
            <v>CURRENT ASSETS, LOANS AND ADVANCES</v>
          </cell>
          <cell r="H143" t="str">
            <v>INVENTORIES</v>
          </cell>
          <cell r="I143" t="str">
            <v>STORES AND SPARES</v>
          </cell>
        </row>
        <row r="144">
          <cell r="A144" t="str">
            <v>A301006</v>
          </cell>
          <cell r="B144" t="str">
            <v>Wooden Shuttering-Material</v>
          </cell>
          <cell r="C144" t="str">
            <v>ASSET</v>
          </cell>
          <cell r="D144" t="str">
            <v>BALANCE SHEET</v>
          </cell>
          <cell r="E144" t="str">
            <v xml:space="preserve"> </v>
          </cell>
          <cell r="F144" t="str">
            <v xml:space="preserve"> </v>
          </cell>
          <cell r="G144" t="str">
            <v>CURRENT ASSETS, LOANS AND ADVANCES</v>
          </cell>
          <cell r="H144" t="str">
            <v>INVENTORIES</v>
          </cell>
          <cell r="I144" t="str">
            <v>STORES AND SPARES</v>
          </cell>
        </row>
        <row r="145">
          <cell r="A145" t="str">
            <v>A301007</v>
          </cell>
          <cell r="B145" t="str">
            <v>Steel Shuttering-Material</v>
          </cell>
          <cell r="C145" t="str">
            <v>ASSET</v>
          </cell>
          <cell r="D145" t="str">
            <v>BALANCE SHEET</v>
          </cell>
          <cell r="E145" t="str">
            <v xml:space="preserve"> </v>
          </cell>
          <cell r="F145" t="str">
            <v xml:space="preserve"> </v>
          </cell>
          <cell r="G145" t="str">
            <v>CURRENT ASSETS, LOANS AND ADVANCES</v>
          </cell>
          <cell r="H145" t="str">
            <v>INVENTORIES</v>
          </cell>
          <cell r="I145" t="str">
            <v>STORES AND SPARES</v>
          </cell>
        </row>
        <row r="146">
          <cell r="A146" t="str">
            <v>A301008</v>
          </cell>
          <cell r="B146" t="str">
            <v>Scrap And Salvage</v>
          </cell>
          <cell r="C146" t="str">
            <v>ASSET</v>
          </cell>
          <cell r="D146" t="str">
            <v>BALANCE SHEET</v>
          </cell>
          <cell r="E146" t="str">
            <v xml:space="preserve"> </v>
          </cell>
          <cell r="F146" t="str">
            <v xml:space="preserve"> </v>
          </cell>
          <cell r="G146" t="str">
            <v>CURRENT ASSETS, LOANS AND ADVANCES</v>
          </cell>
          <cell r="H146" t="str">
            <v>INVENTORIES</v>
          </cell>
          <cell r="I146" t="str">
            <v>STORES AND SPARES</v>
          </cell>
        </row>
        <row r="147">
          <cell r="A147" t="str">
            <v>A301009</v>
          </cell>
          <cell r="B147" t="str">
            <v>Stores (Others)</v>
          </cell>
          <cell r="C147" t="str">
            <v>ASSET</v>
          </cell>
          <cell r="D147" t="str">
            <v>BALANCE SHEET</v>
          </cell>
          <cell r="E147" t="str">
            <v xml:space="preserve"> </v>
          </cell>
          <cell r="F147" t="str">
            <v xml:space="preserve"> </v>
          </cell>
          <cell r="G147" t="str">
            <v>CURRENT ASSETS, LOANS AND ADVANCES</v>
          </cell>
          <cell r="H147" t="str">
            <v>INVENTORIES</v>
          </cell>
          <cell r="I147" t="str">
            <v>STORES AND SPARES</v>
          </cell>
        </row>
        <row r="148">
          <cell r="A148" t="str">
            <v>A301101</v>
          </cell>
          <cell r="B148" t="str">
            <v>Loose Tools</v>
          </cell>
          <cell r="C148" t="str">
            <v>ASSET</v>
          </cell>
          <cell r="D148" t="str">
            <v>BALANCE SHEET</v>
          </cell>
          <cell r="E148" t="str">
            <v xml:space="preserve"> </v>
          </cell>
          <cell r="F148" t="str">
            <v xml:space="preserve"> </v>
          </cell>
          <cell r="G148" t="str">
            <v>CURRENT ASSETS, LOANS AND ADVANCES</v>
          </cell>
          <cell r="H148" t="str">
            <v>INVENTORIES</v>
          </cell>
          <cell r="I148" t="str">
            <v>LOOSE TOOLS</v>
          </cell>
        </row>
        <row r="149">
          <cell r="A149" t="str">
            <v>A301102</v>
          </cell>
          <cell r="B149" t="str">
            <v>Tools And Implements</v>
          </cell>
          <cell r="C149" t="str">
            <v>ASSET</v>
          </cell>
          <cell r="D149" t="str">
            <v>BALANCE SHEET</v>
          </cell>
          <cell r="E149" t="str">
            <v xml:space="preserve"> </v>
          </cell>
          <cell r="F149" t="str">
            <v xml:space="preserve"> </v>
          </cell>
          <cell r="G149" t="str">
            <v>CURRENT ASSETS, LOANS AND ADVANCES</v>
          </cell>
          <cell r="H149" t="str">
            <v>INVENTORIES</v>
          </cell>
          <cell r="I149" t="str">
            <v>LOOSE TOOLS</v>
          </cell>
        </row>
        <row r="150">
          <cell r="A150" t="str">
            <v>A302001</v>
          </cell>
          <cell r="B150" t="str">
            <v>Land - WIP</v>
          </cell>
          <cell r="C150" t="str">
            <v>ASSET</v>
          </cell>
          <cell r="D150" t="str">
            <v>BALANCE SHEET</v>
          </cell>
          <cell r="E150" t="str">
            <v xml:space="preserve"> </v>
          </cell>
          <cell r="F150" t="str">
            <v xml:space="preserve"> </v>
          </cell>
          <cell r="G150" t="str">
            <v>CURRENT ASSETS, LOANS AND ADVANCES</v>
          </cell>
          <cell r="H150" t="str">
            <v>INVENTORIES</v>
          </cell>
          <cell r="I150" t="str">
            <v>WORK IN PROGRESS</v>
          </cell>
        </row>
        <row r="151">
          <cell r="A151" t="str">
            <v>A302002</v>
          </cell>
          <cell r="B151" t="str">
            <v>Licence Fee Paid</v>
          </cell>
          <cell r="C151" t="str">
            <v>ASSET</v>
          </cell>
          <cell r="D151" t="str">
            <v>BALANCE SHEET</v>
          </cell>
          <cell r="E151" t="str">
            <v xml:space="preserve"> </v>
          </cell>
          <cell r="F151" t="str">
            <v xml:space="preserve"> </v>
          </cell>
          <cell r="G151" t="str">
            <v>CURRENT ASSETS, LOANS AND ADVANCES</v>
          </cell>
          <cell r="H151" t="str">
            <v>INVENTORIES</v>
          </cell>
          <cell r="I151" t="str">
            <v>WORK IN PROGRESS</v>
          </cell>
        </row>
        <row r="152">
          <cell r="A152" t="str">
            <v>A302003</v>
          </cell>
          <cell r="B152" t="str">
            <v>WIP( Project / Construction WIP)</v>
          </cell>
          <cell r="C152" t="str">
            <v>ASSET</v>
          </cell>
          <cell r="D152" t="str">
            <v>BALANCE SHEET</v>
          </cell>
          <cell r="E152" t="str">
            <v xml:space="preserve"> </v>
          </cell>
          <cell r="F152" t="str">
            <v xml:space="preserve"> </v>
          </cell>
          <cell r="G152" t="str">
            <v>CURRENT ASSETS, LOANS AND ADVANCES</v>
          </cell>
          <cell r="H152" t="str">
            <v>INVENTORIES</v>
          </cell>
          <cell r="I152" t="str">
            <v>WORK IN PROGRESS</v>
          </cell>
        </row>
        <row r="153">
          <cell r="A153" t="str">
            <v>A302004</v>
          </cell>
          <cell r="B153" t="str">
            <v>Construction Wip - Certified</v>
          </cell>
          <cell r="C153" t="str">
            <v>ASSET</v>
          </cell>
          <cell r="D153" t="str">
            <v>BALANCE SHEET</v>
          </cell>
          <cell r="E153" t="str">
            <v xml:space="preserve"> </v>
          </cell>
          <cell r="F153" t="str">
            <v xml:space="preserve"> </v>
          </cell>
          <cell r="G153" t="str">
            <v>CURRENT ASSETS, LOANS AND ADVANCES</v>
          </cell>
          <cell r="H153" t="str">
            <v>INVENTORIES</v>
          </cell>
          <cell r="I153" t="str">
            <v>WORK IN PROGRESS</v>
          </cell>
        </row>
        <row r="154">
          <cell r="A154" t="str">
            <v>A302101-000-000</v>
          </cell>
          <cell r="B154" t="str">
            <v>Prov. For Const</v>
          </cell>
          <cell r="C154" t="str">
            <v>ASSET</v>
          </cell>
          <cell r="D154" t="str">
            <v>BALANCE SHEET</v>
          </cell>
          <cell r="E154" t="str">
            <v xml:space="preserve"> </v>
          </cell>
          <cell r="F154" t="str">
            <v xml:space="preserve"> </v>
          </cell>
          <cell r="G154" t="str">
            <v>CURRENT ASSETS, LOANS AND ADVANCES</v>
          </cell>
          <cell r="H154" t="str">
            <v>INVENTORIES</v>
          </cell>
          <cell r="I154" t="str">
            <v>WORK IN PROGRESS</v>
          </cell>
        </row>
        <row r="155">
          <cell r="A155" t="str">
            <v>A302101-000-001</v>
          </cell>
          <cell r="B155" t="str">
            <v>Prov. For Const- Ankur Vihar Devpt</v>
          </cell>
          <cell r="C155" t="str">
            <v>ASSET</v>
          </cell>
          <cell r="D155" t="str">
            <v>BALANCE SHEET</v>
          </cell>
          <cell r="E155" t="str">
            <v xml:space="preserve"> </v>
          </cell>
          <cell r="F155" t="str">
            <v xml:space="preserve"> </v>
          </cell>
          <cell r="G155" t="str">
            <v>CURRENT ASSETS, LOANS AND ADVANCES</v>
          </cell>
          <cell r="H155" t="str">
            <v>INVENTORIES</v>
          </cell>
          <cell r="I155" t="str">
            <v>WORK IN PROGRESS</v>
          </cell>
        </row>
        <row r="156">
          <cell r="A156" t="str">
            <v>A302101-000-004</v>
          </cell>
          <cell r="B156" t="str">
            <v>Prov. For Const- Beverly Park 1</v>
          </cell>
          <cell r="C156" t="str">
            <v>ASSET</v>
          </cell>
          <cell r="D156" t="str">
            <v>BALANCE SHEET</v>
          </cell>
          <cell r="E156" t="str">
            <v xml:space="preserve"> </v>
          </cell>
          <cell r="F156" t="str">
            <v xml:space="preserve"> </v>
          </cell>
          <cell r="G156" t="str">
            <v>CURRENT ASSETS, LOANS AND ADVANCES</v>
          </cell>
          <cell r="H156" t="str">
            <v>INVENTORIES</v>
          </cell>
          <cell r="I156" t="str">
            <v>WORK IN PROGRESS</v>
          </cell>
        </row>
        <row r="157">
          <cell r="A157" t="str">
            <v>A302101-000-005</v>
          </cell>
          <cell r="B157" t="str">
            <v>Prov. For Const- Beverly Park 2</v>
          </cell>
          <cell r="C157" t="str">
            <v>ASSET</v>
          </cell>
          <cell r="D157" t="str">
            <v>BALANCE SHEET</v>
          </cell>
          <cell r="E157" t="str">
            <v xml:space="preserve"> </v>
          </cell>
          <cell r="F157" t="str">
            <v xml:space="preserve"> </v>
          </cell>
          <cell r="G157" t="str">
            <v>CURRENT ASSETS, LOANS AND ADVANCES</v>
          </cell>
          <cell r="H157" t="str">
            <v>INVENTORIES</v>
          </cell>
          <cell r="I157" t="str">
            <v>WORK IN PROGRESS</v>
          </cell>
        </row>
        <row r="158">
          <cell r="A158" t="str">
            <v>A302101-000-008</v>
          </cell>
          <cell r="B158" t="str">
            <v>Prov. For Const- Corporate Park</v>
          </cell>
          <cell r="C158" t="str">
            <v>ASSET</v>
          </cell>
          <cell r="D158" t="str">
            <v>BALANCE SHEET</v>
          </cell>
          <cell r="E158" t="str">
            <v xml:space="preserve"> </v>
          </cell>
          <cell r="F158" t="str">
            <v xml:space="preserve"> </v>
          </cell>
          <cell r="G158" t="str">
            <v>CURRENT ASSETS, LOANS AND ADVANCES</v>
          </cell>
          <cell r="H158" t="str">
            <v>INVENTORIES</v>
          </cell>
          <cell r="I158" t="str">
            <v>WORK IN PROGRESS</v>
          </cell>
        </row>
        <row r="159">
          <cell r="A159" t="str">
            <v>A302101-000-011</v>
          </cell>
          <cell r="B159" t="str">
            <v>Prov. For Const- Executive Homes</v>
          </cell>
          <cell r="C159" t="str">
            <v>ASSET</v>
          </cell>
          <cell r="D159" t="str">
            <v>BALANCE SHEET</v>
          </cell>
          <cell r="E159" t="str">
            <v xml:space="preserve"> </v>
          </cell>
          <cell r="F159" t="str">
            <v xml:space="preserve"> </v>
          </cell>
          <cell r="G159" t="str">
            <v>CURRENT ASSETS, LOANS AND ADVANCES</v>
          </cell>
          <cell r="H159" t="str">
            <v>INVENTORIES</v>
          </cell>
          <cell r="I159" t="str">
            <v>WORK IN PROGRESS</v>
          </cell>
        </row>
        <row r="160">
          <cell r="A160" t="str">
            <v>A302101-000-013</v>
          </cell>
          <cell r="B160" t="str">
            <v>Prov. For Const- Hamilton Court</v>
          </cell>
          <cell r="C160" t="str">
            <v>ASSET</v>
          </cell>
          <cell r="D160" t="str">
            <v>BALANCE SHEET</v>
          </cell>
          <cell r="E160" t="str">
            <v xml:space="preserve"> </v>
          </cell>
          <cell r="F160" t="str">
            <v xml:space="preserve"> </v>
          </cell>
          <cell r="G160" t="str">
            <v>CURRENT ASSETS, LOANS AND ADVANCES</v>
          </cell>
          <cell r="H160" t="str">
            <v>INVENTORIES</v>
          </cell>
          <cell r="I160" t="str">
            <v>WORK IN PROGRESS</v>
          </cell>
        </row>
        <row r="161">
          <cell r="A161" t="str">
            <v>A302101-000-016</v>
          </cell>
          <cell r="B161" t="str">
            <v>Prov. For Const- Park N Shop</v>
          </cell>
          <cell r="C161" t="str">
            <v>ASSET</v>
          </cell>
          <cell r="D161" t="str">
            <v>BALANCE SHEET</v>
          </cell>
          <cell r="E161" t="str">
            <v xml:space="preserve"> </v>
          </cell>
          <cell r="F161" t="str">
            <v xml:space="preserve"> </v>
          </cell>
          <cell r="G161" t="str">
            <v>CURRENT ASSETS, LOANS AND ADVANCES</v>
          </cell>
          <cell r="H161" t="str">
            <v>INVENTORIES</v>
          </cell>
          <cell r="I161" t="str">
            <v>WORK IN PROGRESS</v>
          </cell>
        </row>
        <row r="162">
          <cell r="A162" t="str">
            <v>A302101-000-017</v>
          </cell>
          <cell r="B162" t="str">
            <v>Prov. For Const- Qutab Enclave IV</v>
          </cell>
          <cell r="C162" t="str">
            <v>ASSET</v>
          </cell>
          <cell r="D162" t="str">
            <v>BALANCE SHEET</v>
          </cell>
          <cell r="E162" t="str">
            <v xml:space="preserve"> </v>
          </cell>
          <cell r="F162" t="str">
            <v xml:space="preserve"> </v>
          </cell>
          <cell r="G162" t="str">
            <v>CURRENT ASSETS, LOANS AND ADVANCES</v>
          </cell>
          <cell r="H162" t="str">
            <v>INVENTORIES</v>
          </cell>
          <cell r="I162" t="str">
            <v>WORK IN PROGRESS</v>
          </cell>
        </row>
        <row r="163">
          <cell r="A163" t="str">
            <v>A302101-000-018</v>
          </cell>
          <cell r="B163" t="str">
            <v>Prov. For Const- Qutab Enclave V</v>
          </cell>
          <cell r="C163" t="str">
            <v>ASSET</v>
          </cell>
          <cell r="D163" t="str">
            <v>BALANCE SHEET</v>
          </cell>
          <cell r="E163" t="str">
            <v xml:space="preserve"> </v>
          </cell>
          <cell r="F163" t="str">
            <v xml:space="preserve"> </v>
          </cell>
          <cell r="G163" t="str">
            <v>CURRENT ASSETS, LOANS AND ADVANCES</v>
          </cell>
          <cell r="H163" t="str">
            <v>INVENTORIES</v>
          </cell>
          <cell r="I163" t="str">
            <v>WORK IN PROGRESS</v>
          </cell>
        </row>
        <row r="164">
          <cell r="A164" t="str">
            <v>A302101-000-022</v>
          </cell>
          <cell r="B164" t="str">
            <v>Prov. For Const- Richmond Park</v>
          </cell>
          <cell r="C164" t="str">
            <v>ASSET</v>
          </cell>
          <cell r="D164" t="str">
            <v>BALANCE SHEET</v>
          </cell>
          <cell r="E164" t="str">
            <v xml:space="preserve"> </v>
          </cell>
          <cell r="F164" t="str">
            <v xml:space="preserve"> </v>
          </cell>
          <cell r="G164" t="str">
            <v>CURRENT ASSETS, LOANS AND ADVANCES</v>
          </cell>
          <cell r="H164" t="str">
            <v>INVENTORIES</v>
          </cell>
          <cell r="I164" t="str">
            <v>WORK IN PROGRESS</v>
          </cell>
        </row>
        <row r="165">
          <cell r="A165" t="str">
            <v>A302101-000-023</v>
          </cell>
          <cell r="B165" t="str">
            <v>Prov. For Const- Super Mart II</v>
          </cell>
          <cell r="C165" t="str">
            <v>ASSET</v>
          </cell>
          <cell r="D165" t="str">
            <v>BALANCE SHEET</v>
          </cell>
          <cell r="E165" t="str">
            <v xml:space="preserve"> </v>
          </cell>
          <cell r="F165" t="str">
            <v xml:space="preserve"> </v>
          </cell>
          <cell r="G165" t="str">
            <v>CURRENT ASSETS, LOANS AND ADVANCES</v>
          </cell>
          <cell r="H165" t="str">
            <v>INVENTORIES</v>
          </cell>
          <cell r="I165" t="str">
            <v>WORK IN PROGRESS</v>
          </cell>
        </row>
        <row r="166">
          <cell r="A166" t="str">
            <v>A302101-000-027</v>
          </cell>
          <cell r="B166" t="str">
            <v>Prov. For Const- Stop N Shop</v>
          </cell>
          <cell r="C166" t="str">
            <v>ASSET</v>
          </cell>
          <cell r="D166" t="str">
            <v>BALANCE SHEET</v>
          </cell>
          <cell r="E166" t="str">
            <v xml:space="preserve"> </v>
          </cell>
          <cell r="F166" t="str">
            <v xml:space="preserve"> </v>
          </cell>
          <cell r="G166" t="str">
            <v>CURRENT ASSETS, LOANS AND ADVANCES</v>
          </cell>
          <cell r="H166" t="str">
            <v>INVENTORIES</v>
          </cell>
          <cell r="I166" t="str">
            <v>WORK IN PROGRESS</v>
          </cell>
        </row>
        <row r="167">
          <cell r="A167" t="str">
            <v>A302101-000-028</v>
          </cell>
          <cell r="B167" t="str">
            <v>Prov. For Const- Silver Oaks</v>
          </cell>
          <cell r="C167" t="str">
            <v>ASSET</v>
          </cell>
          <cell r="D167" t="str">
            <v>BALANCE SHEET</v>
          </cell>
          <cell r="E167" t="str">
            <v xml:space="preserve"> </v>
          </cell>
          <cell r="F167" t="str">
            <v xml:space="preserve"> </v>
          </cell>
          <cell r="G167" t="str">
            <v>CURRENT ASSETS, LOANS AND ADVANCES</v>
          </cell>
          <cell r="H167" t="str">
            <v>INVENTORIES</v>
          </cell>
          <cell r="I167" t="str">
            <v>WORK IN PROGRESS</v>
          </cell>
        </row>
        <row r="168">
          <cell r="A168" t="str">
            <v>A302101-000-034</v>
          </cell>
          <cell r="B168" t="str">
            <v>Prov. For Const- Windsor Court</v>
          </cell>
          <cell r="C168" t="str">
            <v>ASSET</v>
          </cell>
          <cell r="D168" t="str">
            <v>BALANCE SHEET</v>
          </cell>
          <cell r="E168" t="str">
            <v xml:space="preserve"> </v>
          </cell>
          <cell r="F168" t="str">
            <v xml:space="preserve"> </v>
          </cell>
          <cell r="G168" t="str">
            <v>CURRENT ASSETS, LOANS AND ADVANCES</v>
          </cell>
          <cell r="H168" t="str">
            <v>INVENTORIES</v>
          </cell>
          <cell r="I168" t="str">
            <v>WORK IN PROGRESS</v>
          </cell>
        </row>
        <row r="169">
          <cell r="A169" t="str">
            <v>A302101-000-037</v>
          </cell>
          <cell r="B169" t="str">
            <v>Prov. For Const- FMT/C. Point</v>
          </cell>
          <cell r="C169" t="str">
            <v>ASSET</v>
          </cell>
          <cell r="D169" t="str">
            <v>BALANCE SHEET</v>
          </cell>
          <cell r="E169" t="str">
            <v xml:space="preserve"> </v>
          </cell>
          <cell r="F169" t="str">
            <v xml:space="preserve"> </v>
          </cell>
          <cell r="G169" t="str">
            <v>CURRENT ASSETS, LOANS AND ADVANCES</v>
          </cell>
          <cell r="H169" t="str">
            <v>INVENTORIES</v>
          </cell>
          <cell r="I169" t="str">
            <v>WORK IN PROGRESS</v>
          </cell>
        </row>
        <row r="170">
          <cell r="A170" t="str">
            <v>A302101-000-039</v>
          </cell>
          <cell r="B170" t="str">
            <v>Prov. For Const- Ridgewood</v>
          </cell>
          <cell r="C170" t="str">
            <v>ASSET</v>
          </cell>
          <cell r="D170" t="str">
            <v>BALANCE SHEET</v>
          </cell>
          <cell r="E170" t="str">
            <v xml:space="preserve"> </v>
          </cell>
          <cell r="F170" t="str">
            <v xml:space="preserve"> </v>
          </cell>
          <cell r="G170" t="str">
            <v>CURRENT ASSETS, LOANS AND ADVANCES</v>
          </cell>
          <cell r="H170" t="str">
            <v>INVENTORIES</v>
          </cell>
          <cell r="I170" t="str">
            <v>WORK IN PROGRESS</v>
          </cell>
        </row>
        <row r="171">
          <cell r="A171" t="str">
            <v>A302101-000-040</v>
          </cell>
          <cell r="B171" t="str">
            <v>Prov. For Const- OAKWOOD</v>
          </cell>
          <cell r="C171" t="str">
            <v>ASSET</v>
          </cell>
          <cell r="D171" t="str">
            <v>BALANCE SHEET</v>
          </cell>
          <cell r="E171" t="str">
            <v xml:space="preserve"> </v>
          </cell>
          <cell r="F171" t="str">
            <v xml:space="preserve"> </v>
          </cell>
          <cell r="G171" t="str">
            <v>CURRENT ASSETS, LOANS AND ADVANCES</v>
          </cell>
          <cell r="H171" t="str">
            <v>INVENTORIES</v>
          </cell>
          <cell r="I171" t="str">
            <v>WORK IN PROGRESS</v>
          </cell>
        </row>
        <row r="172">
          <cell r="A172" t="str">
            <v>A302101-000-041</v>
          </cell>
          <cell r="B172" t="str">
            <v>Prov. For Const- Wellington</v>
          </cell>
          <cell r="C172" t="str">
            <v>ASSET</v>
          </cell>
          <cell r="D172" t="str">
            <v>BALANCE SHEET</v>
          </cell>
          <cell r="E172" t="str">
            <v xml:space="preserve"> </v>
          </cell>
          <cell r="F172" t="str">
            <v xml:space="preserve"> </v>
          </cell>
          <cell r="G172" t="str">
            <v>CURRENT ASSETS, LOANS AND ADVANCES</v>
          </cell>
          <cell r="H172" t="str">
            <v>INVENTORIES</v>
          </cell>
          <cell r="I172" t="str">
            <v>WORK IN PROGRESS</v>
          </cell>
        </row>
        <row r="173">
          <cell r="A173" t="str">
            <v>A302101-000-046</v>
          </cell>
          <cell r="B173" t="str">
            <v>Prov. For Const- Princeton</v>
          </cell>
          <cell r="C173" t="str">
            <v>ASSET</v>
          </cell>
          <cell r="D173" t="str">
            <v>BALANCE SHEET</v>
          </cell>
          <cell r="E173" t="str">
            <v xml:space="preserve"> </v>
          </cell>
          <cell r="F173" t="str">
            <v xml:space="preserve"> </v>
          </cell>
          <cell r="G173" t="str">
            <v>CURRENT ASSETS, LOANS AND ADVANCES</v>
          </cell>
          <cell r="H173" t="str">
            <v>INVENTORIES</v>
          </cell>
          <cell r="I173" t="str">
            <v>WORK IN PROGRESS</v>
          </cell>
        </row>
        <row r="174">
          <cell r="A174" t="str">
            <v>A302101-000-049</v>
          </cell>
          <cell r="B174" t="str">
            <v>Prov. For Const- Regent House</v>
          </cell>
          <cell r="C174" t="str">
            <v>ASSET</v>
          </cell>
          <cell r="D174" t="str">
            <v>BALANCE SHEET</v>
          </cell>
          <cell r="E174" t="str">
            <v xml:space="preserve"> </v>
          </cell>
          <cell r="F174" t="str">
            <v xml:space="preserve"> </v>
          </cell>
          <cell r="G174" t="str">
            <v>CURRENT ASSETS, LOANS AND ADVANCES</v>
          </cell>
          <cell r="H174" t="str">
            <v>INVENTORIES</v>
          </cell>
          <cell r="I174" t="str">
            <v>WORK IN PROGRESS</v>
          </cell>
        </row>
        <row r="175">
          <cell r="A175" t="str">
            <v>A302101-000-050</v>
          </cell>
          <cell r="B175" t="str">
            <v>Prov. For Const- Carlton</v>
          </cell>
          <cell r="C175" t="str">
            <v>ASSET</v>
          </cell>
          <cell r="D175" t="str">
            <v>BALANCE SHEET</v>
          </cell>
          <cell r="E175" t="str">
            <v xml:space="preserve"> </v>
          </cell>
          <cell r="F175" t="str">
            <v xml:space="preserve"> </v>
          </cell>
          <cell r="G175" t="str">
            <v>CURRENT ASSETS, LOANS AND ADVANCES</v>
          </cell>
          <cell r="H175" t="str">
            <v>INVENTORIES</v>
          </cell>
          <cell r="I175" t="str">
            <v>WORK IN PROGRESS</v>
          </cell>
        </row>
        <row r="176">
          <cell r="A176" t="str">
            <v>A302101-000-054</v>
          </cell>
          <cell r="B176" t="str">
            <v>Prov. For Const- Belv. Park</v>
          </cell>
          <cell r="C176" t="str">
            <v>ASSET</v>
          </cell>
          <cell r="D176" t="str">
            <v>BALANCE SHEET</v>
          </cell>
          <cell r="E176" t="str">
            <v xml:space="preserve"> </v>
          </cell>
          <cell r="F176" t="str">
            <v xml:space="preserve"> </v>
          </cell>
          <cell r="G176" t="str">
            <v>CURRENT ASSETS, LOANS AND ADVANCES</v>
          </cell>
          <cell r="H176" t="str">
            <v>INVENTORIES</v>
          </cell>
          <cell r="I176" t="str">
            <v>WORK IN PROGRESS</v>
          </cell>
        </row>
        <row r="177">
          <cell r="A177" t="str">
            <v>A302101-000-055</v>
          </cell>
          <cell r="B177" t="str">
            <v>Prov. For Const- Belv. Tower</v>
          </cell>
          <cell r="C177" t="str">
            <v>ASSET</v>
          </cell>
          <cell r="D177" t="str">
            <v>BALANCE SHEET</v>
          </cell>
          <cell r="E177" t="str">
            <v xml:space="preserve"> </v>
          </cell>
          <cell r="F177" t="str">
            <v xml:space="preserve"> </v>
          </cell>
          <cell r="G177" t="str">
            <v>CURRENT ASSETS, LOANS AND ADVANCES</v>
          </cell>
          <cell r="H177" t="str">
            <v>INVENTORIES</v>
          </cell>
          <cell r="I177" t="str">
            <v>WORK IN PROGRESS</v>
          </cell>
        </row>
        <row r="178">
          <cell r="A178" t="str">
            <v>A302101-000-056</v>
          </cell>
          <cell r="B178" t="str">
            <v>Prov. For Const- City Centre</v>
          </cell>
          <cell r="C178" t="str">
            <v>ASSET</v>
          </cell>
          <cell r="D178" t="str">
            <v>BALANCE SHEET</v>
          </cell>
          <cell r="E178" t="str">
            <v xml:space="preserve"> </v>
          </cell>
          <cell r="F178" t="str">
            <v xml:space="preserve"> </v>
          </cell>
          <cell r="G178" t="str">
            <v>CURRENT ASSETS, LOANS AND ADVANCES</v>
          </cell>
          <cell r="H178" t="str">
            <v>INVENTORIES</v>
          </cell>
          <cell r="I178" t="str">
            <v>WORK IN PROGRESS</v>
          </cell>
        </row>
        <row r="179">
          <cell r="A179" t="str">
            <v>A302101-000-058</v>
          </cell>
          <cell r="B179" t="str">
            <v>Prov. For Const- Exclusive Floor</v>
          </cell>
          <cell r="C179" t="str">
            <v>ASSET</v>
          </cell>
          <cell r="D179" t="str">
            <v>BALANCE SHEET</v>
          </cell>
          <cell r="E179" t="str">
            <v xml:space="preserve"> </v>
          </cell>
          <cell r="F179" t="str">
            <v xml:space="preserve"> </v>
          </cell>
          <cell r="G179" t="str">
            <v>CURRENT ASSETS, LOANS AND ADVANCES</v>
          </cell>
          <cell r="H179" t="str">
            <v>INVENTORIES</v>
          </cell>
          <cell r="I179" t="str">
            <v>WORK IN PROGRESS</v>
          </cell>
        </row>
        <row r="180">
          <cell r="A180" t="str">
            <v>A302101-000-059</v>
          </cell>
          <cell r="B180" t="str">
            <v>Prov. For Const- Moulsari Arcade</v>
          </cell>
          <cell r="C180" t="str">
            <v>ASSET</v>
          </cell>
          <cell r="D180" t="str">
            <v>BALANCE SHEET</v>
          </cell>
          <cell r="E180" t="str">
            <v xml:space="preserve"> </v>
          </cell>
          <cell r="F180" t="str">
            <v xml:space="preserve"> </v>
          </cell>
          <cell r="G180" t="str">
            <v>CURRENT ASSETS, LOANS AND ADVANCES</v>
          </cell>
          <cell r="H180" t="str">
            <v>INVENTORIES</v>
          </cell>
          <cell r="I180" t="str">
            <v>WORK IN PROGRESS</v>
          </cell>
        </row>
        <row r="181">
          <cell r="A181" t="str">
            <v>A302101-000-060</v>
          </cell>
          <cell r="B181" t="str">
            <v>Prov. For Const- Trinity Towers</v>
          </cell>
          <cell r="C181" t="str">
            <v>ASSET</v>
          </cell>
          <cell r="D181" t="str">
            <v>BALANCE SHEET</v>
          </cell>
          <cell r="E181" t="str">
            <v xml:space="preserve"> </v>
          </cell>
          <cell r="F181" t="str">
            <v xml:space="preserve"> </v>
          </cell>
          <cell r="G181" t="str">
            <v>CURRENT ASSETS, LOANS AND ADVANCES</v>
          </cell>
          <cell r="H181" t="str">
            <v>INVENTORIES</v>
          </cell>
          <cell r="I181" t="str">
            <v>WORK IN PROGRESS</v>
          </cell>
        </row>
        <row r="182">
          <cell r="A182" t="str">
            <v>A302101-000-061</v>
          </cell>
          <cell r="B182" t="str">
            <v>Prov. For Const- Grand Mall</v>
          </cell>
          <cell r="C182" t="str">
            <v>ASSET</v>
          </cell>
          <cell r="D182" t="str">
            <v>BALANCE SHEET</v>
          </cell>
          <cell r="E182" t="str">
            <v xml:space="preserve"> </v>
          </cell>
          <cell r="F182" t="str">
            <v xml:space="preserve"> </v>
          </cell>
          <cell r="G182" t="str">
            <v>CURRENT ASSETS, LOANS AND ADVANCES</v>
          </cell>
          <cell r="H182" t="str">
            <v>INVENTORIES</v>
          </cell>
          <cell r="I182" t="str">
            <v>WORK IN PROGRESS</v>
          </cell>
        </row>
        <row r="183">
          <cell r="A183" t="str">
            <v>A302101-000-062</v>
          </cell>
          <cell r="B183" t="str">
            <v>Prov. For Const- Aralia</v>
          </cell>
          <cell r="C183" t="str">
            <v>ASSET</v>
          </cell>
          <cell r="D183" t="str">
            <v>BALANCE SHEET</v>
          </cell>
          <cell r="E183" t="str">
            <v xml:space="preserve"> </v>
          </cell>
          <cell r="F183" t="str">
            <v xml:space="preserve"> </v>
          </cell>
          <cell r="G183" t="str">
            <v>CURRENT ASSETS, LOANS AND ADVANCES</v>
          </cell>
          <cell r="H183" t="str">
            <v>INVENTORIES</v>
          </cell>
          <cell r="I183" t="str">
            <v>WORK IN PROGRESS</v>
          </cell>
        </row>
        <row r="184">
          <cell r="A184" t="str">
            <v>A302101-000-064</v>
          </cell>
          <cell r="B184" t="str">
            <v>Prov. For Const- Westend Heights</v>
          </cell>
          <cell r="C184" t="str">
            <v>ASSET</v>
          </cell>
          <cell r="D184" t="str">
            <v>BALANCE SHEET</v>
          </cell>
          <cell r="E184" t="str">
            <v xml:space="preserve"> </v>
          </cell>
          <cell r="F184" t="str">
            <v xml:space="preserve"> </v>
          </cell>
          <cell r="G184" t="str">
            <v>CURRENT ASSETS, LOANS AND ADVANCES</v>
          </cell>
          <cell r="H184" t="str">
            <v>INVENTORIES</v>
          </cell>
          <cell r="I184" t="str">
            <v>WORK IN PROGRESS</v>
          </cell>
        </row>
        <row r="185">
          <cell r="A185" t="str">
            <v>A302101-000-066</v>
          </cell>
          <cell r="B185" t="str">
            <v>Prov. For Const- Green Valley</v>
          </cell>
          <cell r="C185" t="str">
            <v>ASSET</v>
          </cell>
          <cell r="D185" t="str">
            <v>BALANCE SHEET</v>
          </cell>
          <cell r="E185" t="str">
            <v xml:space="preserve"> </v>
          </cell>
          <cell r="F185" t="str">
            <v xml:space="preserve"> </v>
          </cell>
          <cell r="G185" t="str">
            <v>CURRENT ASSETS, LOANS AND ADVANCES</v>
          </cell>
          <cell r="H185" t="str">
            <v>INVENTORIES</v>
          </cell>
          <cell r="I185" t="str">
            <v>WORK IN PROGRESS</v>
          </cell>
        </row>
        <row r="186">
          <cell r="A186" t="str">
            <v>A302101-000-069</v>
          </cell>
          <cell r="B186" t="str">
            <v>Prov. For Const- The Pinacle</v>
          </cell>
          <cell r="C186" t="str">
            <v>ASSET</v>
          </cell>
          <cell r="D186" t="str">
            <v>BALANCE SHEET</v>
          </cell>
          <cell r="E186" t="str">
            <v xml:space="preserve"> </v>
          </cell>
          <cell r="F186" t="str">
            <v xml:space="preserve"> </v>
          </cell>
          <cell r="G186" t="str">
            <v>CURRENT ASSETS, LOANS AND ADVANCES</v>
          </cell>
          <cell r="H186" t="str">
            <v>INVENTORIES</v>
          </cell>
          <cell r="I186" t="str">
            <v>WORK IN PROGRESS</v>
          </cell>
        </row>
        <row r="187">
          <cell r="A187" t="str">
            <v>A302101-000-070</v>
          </cell>
          <cell r="B187" t="str">
            <v>Prov. For Const- Royalton</v>
          </cell>
          <cell r="C187" t="str">
            <v>ASSET</v>
          </cell>
          <cell r="D187" t="str">
            <v>BALANCE SHEET</v>
          </cell>
          <cell r="E187" t="str">
            <v xml:space="preserve"> </v>
          </cell>
          <cell r="F187" t="str">
            <v xml:space="preserve"> </v>
          </cell>
          <cell r="G187" t="str">
            <v>CURRENT ASSETS, LOANS AND ADVANCES</v>
          </cell>
          <cell r="H187" t="str">
            <v>INVENTORIES</v>
          </cell>
          <cell r="I187" t="str">
            <v>WORK IN PROGRESS</v>
          </cell>
        </row>
        <row r="188">
          <cell r="A188" t="str">
            <v>A302101-000-071</v>
          </cell>
          <cell r="B188" t="str">
            <v>Prov. For Const- The Icon</v>
          </cell>
          <cell r="C188" t="str">
            <v>ASSET</v>
          </cell>
          <cell r="D188" t="str">
            <v>BALANCE SHEET</v>
          </cell>
          <cell r="E188" t="str">
            <v xml:space="preserve"> </v>
          </cell>
          <cell r="F188" t="str">
            <v xml:space="preserve"> </v>
          </cell>
          <cell r="G188" t="str">
            <v>CURRENT ASSETS, LOANS AND ADVANCES</v>
          </cell>
          <cell r="H188" t="str">
            <v>INVENTORIES</v>
          </cell>
          <cell r="I188" t="str">
            <v>WORK IN PROGRESS</v>
          </cell>
        </row>
        <row r="189">
          <cell r="A189" t="str">
            <v>A302101-000-075</v>
          </cell>
          <cell r="B189" t="str">
            <v>Prov. For Const- The Summit</v>
          </cell>
          <cell r="C189" t="str">
            <v>ASSET</v>
          </cell>
          <cell r="D189" t="str">
            <v>BALANCE SHEET</v>
          </cell>
          <cell r="E189" t="str">
            <v xml:space="preserve"> </v>
          </cell>
          <cell r="F189" t="str">
            <v xml:space="preserve"> </v>
          </cell>
          <cell r="G189" t="str">
            <v>CURRENT ASSETS, LOANS AND ADVANCES</v>
          </cell>
          <cell r="H189" t="str">
            <v>INVENTORIES</v>
          </cell>
          <cell r="I189" t="str">
            <v>WORK IN PROGRESS</v>
          </cell>
        </row>
        <row r="190">
          <cell r="A190" t="str">
            <v>A302101-000-080</v>
          </cell>
          <cell r="B190" t="str">
            <v>Prov. For Const- Magnolias</v>
          </cell>
          <cell r="C190" t="str">
            <v>ASSET</v>
          </cell>
          <cell r="D190" t="str">
            <v>BALANCE SHEET</v>
          </cell>
          <cell r="E190" t="str">
            <v xml:space="preserve"> </v>
          </cell>
          <cell r="F190" t="str">
            <v xml:space="preserve"> </v>
          </cell>
          <cell r="G190" t="str">
            <v>CURRENT ASSETS, LOANS AND ADVANCES</v>
          </cell>
          <cell r="H190" t="str">
            <v>INVENTORIES</v>
          </cell>
          <cell r="I190" t="str">
            <v>WORK IN PROGRESS</v>
          </cell>
        </row>
        <row r="191">
          <cell r="A191" t="str">
            <v>A302101-000-088</v>
          </cell>
          <cell r="B191" t="str">
            <v>Prov. For Const- The Belaire</v>
          </cell>
          <cell r="C191" t="str">
            <v>ASSET</v>
          </cell>
          <cell r="D191" t="str">
            <v>BALANCE SHEET</v>
          </cell>
          <cell r="E191" t="str">
            <v xml:space="preserve"> </v>
          </cell>
          <cell r="F191" t="str">
            <v xml:space="preserve"> </v>
          </cell>
          <cell r="G191" t="str">
            <v>CURRENT ASSETS, LOANS AND ADVANCES</v>
          </cell>
          <cell r="H191" t="str">
            <v>INVENTORIES</v>
          </cell>
          <cell r="I191" t="str">
            <v>WORK IN PROGRESS</v>
          </cell>
        </row>
        <row r="192">
          <cell r="A192" t="str">
            <v>A302101-000-107</v>
          </cell>
          <cell r="B192" t="str">
            <v>Prov. For Const- Regency Park 1</v>
          </cell>
          <cell r="C192" t="str">
            <v>ASSET</v>
          </cell>
          <cell r="D192" t="str">
            <v>BALANCE SHEET</v>
          </cell>
          <cell r="E192" t="str">
            <v xml:space="preserve"> </v>
          </cell>
          <cell r="F192" t="str">
            <v xml:space="preserve"> </v>
          </cell>
          <cell r="G192" t="str">
            <v>CURRENT ASSETS, LOANS AND ADVANCES</v>
          </cell>
          <cell r="H192" t="str">
            <v>INVENTORIES</v>
          </cell>
          <cell r="I192" t="str">
            <v>WORK IN PROGRESS</v>
          </cell>
        </row>
        <row r="193">
          <cell r="A193" t="str">
            <v>A302101-000-108</v>
          </cell>
          <cell r="B193" t="str">
            <v>Prov. For Const- Regency Park 2</v>
          </cell>
          <cell r="C193" t="str">
            <v>ASSET</v>
          </cell>
          <cell r="D193" t="str">
            <v>BALANCE SHEET</v>
          </cell>
          <cell r="E193" t="str">
            <v xml:space="preserve"> </v>
          </cell>
          <cell r="F193" t="str">
            <v xml:space="preserve"> </v>
          </cell>
          <cell r="G193" t="str">
            <v>CURRENT ASSETS, LOANS AND ADVANCES</v>
          </cell>
          <cell r="H193" t="str">
            <v>INVENTORIES</v>
          </cell>
          <cell r="I193" t="str">
            <v>WORK IN PROGRESS</v>
          </cell>
        </row>
        <row r="194">
          <cell r="A194" t="str">
            <v>A302101-000-109</v>
          </cell>
          <cell r="B194" t="str">
            <v>Prov. For Const- Qutab Enclave</v>
          </cell>
          <cell r="C194" t="str">
            <v>ASSET</v>
          </cell>
          <cell r="D194" t="str">
            <v>BALANCE SHEET</v>
          </cell>
          <cell r="E194" t="str">
            <v xml:space="preserve"> </v>
          </cell>
          <cell r="F194" t="str">
            <v xml:space="preserve"> </v>
          </cell>
          <cell r="G194" t="str">
            <v>CURRENT ASSETS, LOANS AND ADVANCES</v>
          </cell>
          <cell r="H194" t="str">
            <v>INVENTORIES</v>
          </cell>
          <cell r="I194" t="str">
            <v>WORK IN PROGRESS</v>
          </cell>
        </row>
        <row r="195">
          <cell r="A195" t="str">
            <v>A302101-000-110</v>
          </cell>
          <cell r="B195" t="str">
            <v>Prov. For Const- GHS IV</v>
          </cell>
          <cell r="C195" t="str">
            <v>ASSET</v>
          </cell>
          <cell r="D195" t="str">
            <v>BALANCE SHEET</v>
          </cell>
          <cell r="E195" t="str">
            <v xml:space="preserve"> </v>
          </cell>
          <cell r="F195" t="str">
            <v xml:space="preserve"> </v>
          </cell>
          <cell r="G195" t="str">
            <v>CURRENT ASSETS, LOANS AND ADVANCES</v>
          </cell>
          <cell r="H195" t="str">
            <v>INVENTORIES</v>
          </cell>
          <cell r="I195" t="str">
            <v>WORK IN PROGRESS</v>
          </cell>
        </row>
        <row r="196">
          <cell r="A196" t="str">
            <v>A302101-000-111</v>
          </cell>
          <cell r="B196" t="str">
            <v>Prov. For Const- Cyber City - I</v>
          </cell>
          <cell r="C196" t="str">
            <v>ASSET</v>
          </cell>
          <cell r="D196" t="str">
            <v>BALANCE SHEET</v>
          </cell>
          <cell r="E196" t="str">
            <v xml:space="preserve"> </v>
          </cell>
          <cell r="F196" t="str">
            <v xml:space="preserve"> </v>
          </cell>
          <cell r="G196" t="str">
            <v>CURRENT ASSETS, LOANS AND ADVANCES</v>
          </cell>
          <cell r="H196" t="str">
            <v>INVENTORIES</v>
          </cell>
          <cell r="I196" t="str">
            <v>WORK IN PROGRESS</v>
          </cell>
        </row>
        <row r="197">
          <cell r="A197" t="str">
            <v>A302101-000-112</v>
          </cell>
          <cell r="B197" t="str">
            <v>Prov. For Const- SILOKHRA 2.756 ACRE COM</v>
          </cell>
          <cell r="C197" t="str">
            <v>ASSET</v>
          </cell>
          <cell r="D197" t="str">
            <v>BALANCE SHEET</v>
          </cell>
          <cell r="E197" t="str">
            <v xml:space="preserve"> </v>
          </cell>
          <cell r="F197" t="str">
            <v xml:space="preserve"> </v>
          </cell>
          <cell r="G197" t="str">
            <v>CURRENT ASSETS, LOANS AND ADVANCES</v>
          </cell>
          <cell r="H197" t="str">
            <v>INVENTORIES</v>
          </cell>
          <cell r="I197" t="str">
            <v>WORK IN PROGRESS</v>
          </cell>
        </row>
        <row r="198">
          <cell r="A198" t="str">
            <v>A302101-000-113</v>
          </cell>
          <cell r="B198" t="str">
            <v>Prov. For Const- OBEROI LAND 29.80ACRE</v>
          </cell>
          <cell r="C198" t="str">
            <v>ASSET</v>
          </cell>
          <cell r="D198" t="str">
            <v>BALANCE SHEET</v>
          </cell>
          <cell r="E198" t="str">
            <v xml:space="preserve"> </v>
          </cell>
          <cell r="F198" t="str">
            <v xml:space="preserve"> </v>
          </cell>
          <cell r="G198" t="str">
            <v>CURRENT ASSETS, LOANS AND ADVANCES</v>
          </cell>
          <cell r="H198" t="str">
            <v>INVENTORIES</v>
          </cell>
          <cell r="I198" t="str">
            <v>WORK IN PROGRESS</v>
          </cell>
        </row>
        <row r="199">
          <cell r="A199" t="str">
            <v>A302101-000-114</v>
          </cell>
          <cell r="B199" t="str">
            <v>Prov. For Const- Jalandhar</v>
          </cell>
          <cell r="C199" t="str">
            <v>ASSET</v>
          </cell>
          <cell r="D199" t="str">
            <v>BALANCE SHEET</v>
          </cell>
          <cell r="E199" t="str">
            <v xml:space="preserve"> </v>
          </cell>
          <cell r="F199" t="str">
            <v xml:space="preserve"> </v>
          </cell>
          <cell r="G199" t="str">
            <v>CURRENT ASSETS, LOANS AND ADVANCES</v>
          </cell>
          <cell r="H199" t="str">
            <v>INVENTORIES</v>
          </cell>
          <cell r="I199" t="str">
            <v>WORK IN PROGRESS</v>
          </cell>
        </row>
        <row r="200">
          <cell r="A200" t="str">
            <v>A302101-000-115</v>
          </cell>
          <cell r="B200" t="str">
            <v>Prov. For Const- Ludhiana</v>
          </cell>
          <cell r="C200" t="str">
            <v>ASSET</v>
          </cell>
          <cell r="D200" t="str">
            <v>BALANCE SHEET</v>
          </cell>
          <cell r="E200" t="str">
            <v xml:space="preserve"> </v>
          </cell>
          <cell r="F200" t="str">
            <v xml:space="preserve"> </v>
          </cell>
          <cell r="G200" t="str">
            <v>CURRENT ASSETS, LOANS AND ADVANCES</v>
          </cell>
          <cell r="H200" t="str">
            <v>INVENTORIES</v>
          </cell>
          <cell r="I200" t="str">
            <v>WORK IN PROGRESS</v>
          </cell>
        </row>
        <row r="201">
          <cell r="A201" t="str">
            <v>A302201</v>
          </cell>
          <cell r="B201" t="str">
            <v>Work In Progress - Infra.</v>
          </cell>
          <cell r="C201" t="str">
            <v>ASSET</v>
          </cell>
          <cell r="D201" t="str">
            <v>BALANCE SHEET</v>
          </cell>
          <cell r="E201" t="str">
            <v xml:space="preserve"> </v>
          </cell>
          <cell r="F201" t="str">
            <v xml:space="preserve"> </v>
          </cell>
          <cell r="G201" t="str">
            <v>CURRENT ASSETS, LOANS AND ADVANCES</v>
          </cell>
          <cell r="H201" t="str">
            <v>INVENTORIES</v>
          </cell>
          <cell r="I201" t="str">
            <v>WORK IN PROGRESS</v>
          </cell>
        </row>
        <row r="202">
          <cell r="A202" t="str">
            <v>A302202</v>
          </cell>
          <cell r="B202" t="str">
            <v>Infrastructure-Cost</v>
          </cell>
          <cell r="C202" t="str">
            <v>ASSET</v>
          </cell>
          <cell r="D202" t="str">
            <v>BALANCE SHEET</v>
          </cell>
          <cell r="E202" t="str">
            <v xml:space="preserve"> </v>
          </cell>
          <cell r="F202" t="str">
            <v xml:space="preserve"> </v>
          </cell>
          <cell r="G202" t="str">
            <v>CURRENT ASSETS, LOANS AND ADVANCES</v>
          </cell>
          <cell r="H202" t="str">
            <v>INVENTORIES</v>
          </cell>
          <cell r="I202" t="str">
            <v>WORK IN PROGRESS</v>
          </cell>
        </row>
        <row r="203">
          <cell r="A203" t="str">
            <v>A302203</v>
          </cell>
          <cell r="B203" t="str">
            <v>SECURED ADVANCES</v>
          </cell>
          <cell r="C203" t="str">
            <v>ASSET</v>
          </cell>
          <cell r="D203" t="str">
            <v>BALANCE SHEET</v>
          </cell>
          <cell r="E203" t="str">
            <v>SUPPLIER PREPAYMENT A/C</v>
          </cell>
          <cell r="G203" t="str">
            <v>CURRENT ASSETS, LOANS AND ADVANCES</v>
          </cell>
          <cell r="H203" t="str">
            <v>INVENTORIES</v>
          </cell>
          <cell r="I203" t="str">
            <v>WORK IN PROGRESS</v>
          </cell>
        </row>
        <row r="204">
          <cell r="A204" t="str">
            <v>A302301</v>
          </cell>
          <cell r="B204" t="str">
            <v>Development expenses (IDC)</v>
          </cell>
          <cell r="C204" t="str">
            <v>ASSET</v>
          </cell>
          <cell r="D204" t="str">
            <v>BALANCE SHEET</v>
          </cell>
          <cell r="E204" t="str">
            <v xml:space="preserve"> </v>
          </cell>
          <cell r="F204" t="str">
            <v xml:space="preserve"> </v>
          </cell>
          <cell r="G204" t="str">
            <v>CURRENT ASSETS, LOANS AND ADVANCES</v>
          </cell>
          <cell r="H204" t="str">
            <v>INVENTORIES</v>
          </cell>
          <cell r="I204" t="str">
            <v>WORK IN PROGRESS</v>
          </cell>
        </row>
        <row r="205">
          <cell r="A205" t="str">
            <v>A302302</v>
          </cell>
          <cell r="B205" t="str">
            <v>Edc Paid - Phase V</v>
          </cell>
          <cell r="C205" t="str">
            <v>ASSET</v>
          </cell>
          <cell r="D205" t="str">
            <v>BALANCE SHEET</v>
          </cell>
          <cell r="E205" t="str">
            <v xml:space="preserve"> </v>
          </cell>
          <cell r="F205" t="str">
            <v xml:space="preserve"> </v>
          </cell>
          <cell r="G205" t="str">
            <v>CURRENT ASSETS, LOANS AND ADVANCES</v>
          </cell>
          <cell r="H205" t="str">
            <v>INVENTORIES</v>
          </cell>
          <cell r="I205" t="str">
            <v>WORK IN PROGRESS</v>
          </cell>
        </row>
        <row r="206">
          <cell r="A206" t="str">
            <v>A302303</v>
          </cell>
          <cell r="B206" t="str">
            <v>Edc Paid</v>
          </cell>
          <cell r="C206" t="str">
            <v>ASSET</v>
          </cell>
          <cell r="D206" t="str">
            <v>BALANCE SHEET</v>
          </cell>
          <cell r="E206" t="str">
            <v xml:space="preserve"> </v>
          </cell>
          <cell r="F206" t="str">
            <v xml:space="preserve"> </v>
          </cell>
          <cell r="G206" t="str">
            <v>CURRENT ASSETS, LOANS AND ADVANCES</v>
          </cell>
          <cell r="H206" t="str">
            <v>INVENTORIES</v>
          </cell>
          <cell r="I206" t="str">
            <v>WORK IN PROGRESS</v>
          </cell>
        </row>
        <row r="207">
          <cell r="A207" t="str">
            <v>A302401-000-001</v>
          </cell>
          <cell r="B207" t="str">
            <v>Prov. For Dev.(Oth)- Bangalor</v>
          </cell>
          <cell r="C207" t="str">
            <v>ASSET</v>
          </cell>
          <cell r="D207" t="str">
            <v>BALANCE SHEET</v>
          </cell>
          <cell r="E207" t="str">
            <v xml:space="preserve"> </v>
          </cell>
          <cell r="F207" t="str">
            <v xml:space="preserve"> </v>
          </cell>
          <cell r="G207" t="str">
            <v>CURRENT ASSETS, LOANS AND ADVANCES</v>
          </cell>
          <cell r="H207" t="str">
            <v>INVENTORIES</v>
          </cell>
          <cell r="I207" t="str">
            <v>WORK IN PROGRESS</v>
          </cell>
        </row>
        <row r="208">
          <cell r="A208" t="str">
            <v>A302401-000-002</v>
          </cell>
          <cell r="B208" t="str">
            <v>Prov. For Dev.(Oth)- GK 1 &amp; 2</v>
          </cell>
          <cell r="C208" t="str">
            <v>ASSET</v>
          </cell>
          <cell r="D208" t="str">
            <v>BALANCE SHEET</v>
          </cell>
          <cell r="E208" t="str">
            <v xml:space="preserve"> </v>
          </cell>
          <cell r="F208" t="str">
            <v xml:space="preserve"> </v>
          </cell>
          <cell r="G208" t="str">
            <v>CURRENT ASSETS, LOANS AND ADVANCES</v>
          </cell>
          <cell r="H208" t="str">
            <v>INVENTORIES</v>
          </cell>
          <cell r="I208" t="str">
            <v>WORK IN PROGRESS</v>
          </cell>
        </row>
        <row r="209">
          <cell r="A209" t="str">
            <v>A302401-000-003</v>
          </cell>
          <cell r="B209" t="str">
            <v>Prov. For Dev.(Oth)- Model Town</v>
          </cell>
          <cell r="C209" t="str">
            <v>ASSET</v>
          </cell>
          <cell r="D209" t="str">
            <v>BALANCE SHEET</v>
          </cell>
          <cell r="E209" t="str">
            <v xml:space="preserve"> </v>
          </cell>
          <cell r="F209" t="str">
            <v xml:space="preserve"> </v>
          </cell>
          <cell r="G209" t="str">
            <v>CURRENT ASSETS, LOANS AND ADVANCES</v>
          </cell>
          <cell r="H209" t="str">
            <v>INVENTORIES</v>
          </cell>
          <cell r="I209" t="str">
            <v>WORK IN PROGRESS</v>
          </cell>
        </row>
        <row r="210">
          <cell r="A210" t="str">
            <v>A302401-000-004</v>
          </cell>
          <cell r="B210" t="str">
            <v>Prov. For Dev.(Oth)- Temp. HUTMRNT Bnglr</v>
          </cell>
          <cell r="C210" t="str">
            <v>ASSET</v>
          </cell>
          <cell r="D210" t="str">
            <v>BALANCE SHEET</v>
          </cell>
          <cell r="E210" t="str">
            <v xml:space="preserve"> </v>
          </cell>
          <cell r="F210" t="str">
            <v xml:space="preserve"> </v>
          </cell>
          <cell r="G210" t="str">
            <v>CURRENT ASSETS, LOANS AND ADVANCES</v>
          </cell>
          <cell r="H210" t="str">
            <v>INVENTORIES</v>
          </cell>
          <cell r="I210" t="str">
            <v>WORK IN PROGRESS</v>
          </cell>
        </row>
        <row r="211">
          <cell r="A211" t="str">
            <v>A302401-000-005</v>
          </cell>
          <cell r="B211" t="str">
            <v>Prov. For Dev.(Oth)- ORCHARD TREE Plntn</v>
          </cell>
          <cell r="C211" t="str">
            <v>ASSET</v>
          </cell>
          <cell r="D211" t="str">
            <v>BALANCE SHEET</v>
          </cell>
          <cell r="E211" t="str">
            <v xml:space="preserve"> </v>
          </cell>
          <cell r="F211" t="str">
            <v xml:space="preserve"> </v>
          </cell>
          <cell r="G211" t="str">
            <v>CURRENT ASSETS, LOANS AND ADVANCES</v>
          </cell>
          <cell r="H211" t="str">
            <v>INVENTORIES</v>
          </cell>
          <cell r="I211" t="str">
            <v>WORK IN PROGRESS</v>
          </cell>
        </row>
        <row r="212">
          <cell r="A212" t="str">
            <v>A302401-000-006</v>
          </cell>
          <cell r="B212" t="str">
            <v>Prov. For Dev.(Oth)- Ankur Vihar</v>
          </cell>
          <cell r="C212" t="str">
            <v>ASSET</v>
          </cell>
          <cell r="D212" t="str">
            <v>BALANCE SHEET</v>
          </cell>
          <cell r="E212" t="str">
            <v xml:space="preserve"> </v>
          </cell>
          <cell r="F212" t="str">
            <v xml:space="preserve"> </v>
          </cell>
          <cell r="G212" t="str">
            <v>CURRENT ASSETS, LOANS AND ADVANCES</v>
          </cell>
          <cell r="H212" t="str">
            <v>INVENTORIES</v>
          </cell>
          <cell r="I212" t="str">
            <v>WORK IN PROGRESS</v>
          </cell>
        </row>
        <row r="213">
          <cell r="A213" t="str">
            <v>A302401-000-007</v>
          </cell>
          <cell r="B213" t="str">
            <v>Prov. For Dev.(Oth)- DG II</v>
          </cell>
          <cell r="C213" t="str">
            <v>ASSET</v>
          </cell>
          <cell r="D213" t="str">
            <v>BALANCE SHEET</v>
          </cell>
          <cell r="E213" t="str">
            <v xml:space="preserve"> </v>
          </cell>
          <cell r="F213" t="str">
            <v xml:space="preserve"> </v>
          </cell>
          <cell r="G213" t="str">
            <v>CURRENT ASSETS, LOANS AND ADVANCES</v>
          </cell>
          <cell r="H213" t="str">
            <v>INVENTORIES</v>
          </cell>
          <cell r="I213" t="str">
            <v>WORK IN PROGRESS</v>
          </cell>
        </row>
        <row r="214">
          <cell r="A214" t="str">
            <v>A302401-000-008</v>
          </cell>
          <cell r="B214" t="str">
            <v>Prov. For Dev.(Oth)- Faridabad Model Twn</v>
          </cell>
          <cell r="C214" t="str">
            <v>ASSET</v>
          </cell>
          <cell r="D214" t="str">
            <v>BALANCE SHEET</v>
          </cell>
          <cell r="E214" t="str">
            <v xml:space="preserve"> </v>
          </cell>
          <cell r="F214" t="str">
            <v xml:space="preserve"> </v>
          </cell>
          <cell r="G214" t="str">
            <v>CURRENT ASSETS, LOANS AND ADVANCES</v>
          </cell>
          <cell r="H214" t="str">
            <v>INVENTORIES</v>
          </cell>
          <cell r="I214" t="str">
            <v>WORK IN PROGRESS</v>
          </cell>
        </row>
        <row r="215">
          <cell r="A215" t="str">
            <v>A302402-000-000</v>
          </cell>
          <cell r="B215" t="str">
            <v>Prov. For Dev.(Qe)</v>
          </cell>
          <cell r="C215" t="str">
            <v>ASSET</v>
          </cell>
          <cell r="D215" t="str">
            <v>BALANCE SHEET</v>
          </cell>
          <cell r="E215" t="str">
            <v xml:space="preserve"> </v>
          </cell>
          <cell r="F215" t="str">
            <v xml:space="preserve"> </v>
          </cell>
          <cell r="G215" t="str">
            <v>CURRENT ASSETS, LOANS AND ADVANCES</v>
          </cell>
          <cell r="H215" t="str">
            <v>INVENTORIES</v>
          </cell>
          <cell r="I215" t="str">
            <v>WORK IN PROGRESS</v>
          </cell>
        </row>
        <row r="216">
          <cell r="A216" t="str">
            <v>A302402-000-017</v>
          </cell>
          <cell r="B216" t="str">
            <v>Prov. For Dev.(Qe)- Qutab Enclave 4</v>
          </cell>
          <cell r="C216" t="str">
            <v>ASSET</v>
          </cell>
          <cell r="D216" t="str">
            <v>BALANCE SHEET</v>
          </cell>
          <cell r="E216" t="str">
            <v xml:space="preserve"> </v>
          </cell>
          <cell r="F216" t="str">
            <v xml:space="preserve"> </v>
          </cell>
          <cell r="G216" t="str">
            <v>CURRENT ASSETS, LOANS AND ADVANCES</v>
          </cell>
          <cell r="H216" t="str">
            <v>INVENTORIES</v>
          </cell>
          <cell r="I216" t="str">
            <v>WORK IN PROGRESS</v>
          </cell>
        </row>
        <row r="217">
          <cell r="A217" t="str">
            <v>A302402-000-018</v>
          </cell>
          <cell r="B217" t="str">
            <v>Prov. For Dev.(Qe)- Qutab Enclave 5</v>
          </cell>
          <cell r="C217" t="str">
            <v>ASSET</v>
          </cell>
          <cell r="D217" t="str">
            <v>BALANCE SHEET</v>
          </cell>
          <cell r="E217" t="str">
            <v xml:space="preserve"> </v>
          </cell>
          <cell r="F217" t="str">
            <v xml:space="preserve"> </v>
          </cell>
          <cell r="G217" t="str">
            <v>CURRENT ASSETS, LOANS AND ADVANCES</v>
          </cell>
          <cell r="H217" t="str">
            <v>INVENTORIES</v>
          </cell>
          <cell r="I217" t="str">
            <v>WORK IN PROGRESS</v>
          </cell>
        </row>
        <row r="218">
          <cell r="A218" t="str">
            <v>A302402-000-066</v>
          </cell>
          <cell r="B218" t="str">
            <v>Prov. For Dev.(Qe)- Green Valley (Const)</v>
          </cell>
          <cell r="C218" t="str">
            <v>ASSET</v>
          </cell>
          <cell r="D218" t="str">
            <v>BALANCE SHEET</v>
          </cell>
          <cell r="E218" t="str">
            <v xml:space="preserve"> </v>
          </cell>
          <cell r="F218" t="str">
            <v xml:space="preserve"> </v>
          </cell>
          <cell r="G218" t="str">
            <v>CURRENT ASSETS, LOANS AND ADVANCES</v>
          </cell>
          <cell r="H218" t="str">
            <v>INVENTORIES</v>
          </cell>
          <cell r="I218" t="str">
            <v>WORK IN PROGRESS</v>
          </cell>
        </row>
        <row r="219">
          <cell r="A219" t="str">
            <v>A302402-000-109</v>
          </cell>
          <cell r="B219" t="str">
            <v>Prov. For Dev.(Qe)- Qutab Enclave</v>
          </cell>
          <cell r="C219" t="str">
            <v>ASSET</v>
          </cell>
          <cell r="D219" t="str">
            <v>BALANCE SHEET</v>
          </cell>
          <cell r="E219" t="str">
            <v xml:space="preserve"> </v>
          </cell>
          <cell r="F219" t="str">
            <v xml:space="preserve"> </v>
          </cell>
          <cell r="G219" t="str">
            <v>CURRENT ASSETS, LOANS AND ADVANCES</v>
          </cell>
          <cell r="H219" t="str">
            <v>INVENTORIES</v>
          </cell>
          <cell r="I219" t="str">
            <v>WORK IN PROGRESS</v>
          </cell>
        </row>
        <row r="220">
          <cell r="A220" t="str">
            <v>A302402-000-111</v>
          </cell>
          <cell r="B220" t="str">
            <v>Prov. For Dev.(Qe)- Cyber City I</v>
          </cell>
          <cell r="C220" t="str">
            <v>ASSET</v>
          </cell>
          <cell r="D220" t="str">
            <v>BALANCE SHEET</v>
          </cell>
          <cell r="E220" t="str">
            <v xml:space="preserve"> </v>
          </cell>
          <cell r="F220" t="str">
            <v xml:space="preserve"> </v>
          </cell>
          <cell r="G220" t="str">
            <v>CURRENT ASSETS, LOANS AND ADVANCES</v>
          </cell>
          <cell r="H220" t="str">
            <v>INVENTORIES</v>
          </cell>
          <cell r="I220" t="str">
            <v>WORK IN PROGRESS</v>
          </cell>
        </row>
        <row r="221">
          <cell r="A221" t="str">
            <v>A302403</v>
          </cell>
          <cell r="B221" t="str">
            <v>Development / Construction material</v>
          </cell>
          <cell r="C221" t="str">
            <v>ASSET</v>
          </cell>
          <cell r="D221" t="str">
            <v>BALANCE SHEET</v>
          </cell>
          <cell r="E221" t="str">
            <v xml:space="preserve"> </v>
          </cell>
          <cell r="F221" t="str">
            <v xml:space="preserve"> </v>
          </cell>
          <cell r="G221" t="str">
            <v>CURRENT ASSETS, LOANS AND ADVANCES</v>
          </cell>
          <cell r="H221" t="str">
            <v>INVENTORIES</v>
          </cell>
          <cell r="I221" t="str">
            <v>WORK IN PROGRESS</v>
          </cell>
        </row>
        <row r="222">
          <cell r="A222" t="str">
            <v>A302501</v>
          </cell>
          <cell r="B222" t="str">
            <v>Work In Progress- Plant &amp; Machinery</v>
          </cell>
          <cell r="C222" t="str">
            <v>ASSET</v>
          </cell>
          <cell r="D222" t="str">
            <v>BALANCE SHEET</v>
          </cell>
          <cell r="E222" t="str">
            <v xml:space="preserve"> </v>
          </cell>
          <cell r="F222" t="str">
            <v xml:space="preserve"> </v>
          </cell>
          <cell r="G222" t="str">
            <v>CURRENT ASSETS, LOANS AND ADVANCES</v>
          </cell>
          <cell r="H222" t="str">
            <v>INVENTORIES</v>
          </cell>
          <cell r="I222" t="str">
            <v>WORK IN PROGRESS</v>
          </cell>
        </row>
        <row r="223">
          <cell r="A223" t="str">
            <v>A302601</v>
          </cell>
          <cell r="B223" t="str">
            <v>Secured advances for  construction</v>
          </cell>
          <cell r="C223" t="str">
            <v>ASSET</v>
          </cell>
          <cell r="D223" t="str">
            <v>BALANCE SHEET</v>
          </cell>
          <cell r="E223" t="str">
            <v xml:space="preserve"> </v>
          </cell>
          <cell r="F223" t="str">
            <v xml:space="preserve"> </v>
          </cell>
          <cell r="G223" t="str">
            <v>CURRENT ASSETS, LOANS AND ADVANCES</v>
          </cell>
          <cell r="H223" t="str">
            <v>INVENTORIES</v>
          </cell>
          <cell r="I223" t="str">
            <v>WORK IN PROGRESS</v>
          </cell>
        </row>
        <row r="224">
          <cell r="A224" t="str">
            <v>A302701</v>
          </cell>
          <cell r="B224" t="str">
            <v>Scrutiny Fees</v>
          </cell>
          <cell r="C224" t="str">
            <v>ASSET</v>
          </cell>
          <cell r="D224" t="str">
            <v>BALANCE SHEET</v>
          </cell>
          <cell r="E224" t="str">
            <v xml:space="preserve"> </v>
          </cell>
          <cell r="F224" t="str">
            <v xml:space="preserve"> </v>
          </cell>
          <cell r="G224" t="str">
            <v>CURRENT ASSETS, LOANS AND ADVANCES</v>
          </cell>
          <cell r="H224" t="str">
            <v>INVENTORIES</v>
          </cell>
          <cell r="I224" t="str">
            <v>WORK IN PROGRESS</v>
          </cell>
        </row>
        <row r="225">
          <cell r="A225" t="str">
            <v>A303001</v>
          </cell>
          <cell r="B225" t="str">
            <v>Material -Imported</v>
          </cell>
          <cell r="C225" t="str">
            <v>ASSET</v>
          </cell>
          <cell r="D225" t="str">
            <v>BALANCE SHEET</v>
          </cell>
          <cell r="E225" t="str">
            <v xml:space="preserve"> </v>
          </cell>
          <cell r="F225" t="str">
            <v xml:space="preserve"> </v>
          </cell>
          <cell r="G225" t="str">
            <v>CURRENT ASSETS, LOANS AND ADVANCES</v>
          </cell>
          <cell r="H225" t="str">
            <v>INVENTORIES</v>
          </cell>
          <cell r="I225" t="str">
            <v>RAW MATERIALS</v>
          </cell>
        </row>
        <row r="226">
          <cell r="A226" t="str">
            <v>A303002</v>
          </cell>
          <cell r="B226" t="str">
            <v>Material At Site</v>
          </cell>
          <cell r="C226" t="str">
            <v>ASSET</v>
          </cell>
          <cell r="D226" t="str">
            <v>BALANCE SHEET</v>
          </cell>
          <cell r="E226" t="str">
            <v xml:space="preserve"> </v>
          </cell>
          <cell r="F226" t="str">
            <v xml:space="preserve"> </v>
          </cell>
          <cell r="G226" t="str">
            <v>CURRENT ASSETS, LOANS AND ADVANCES</v>
          </cell>
          <cell r="H226" t="str">
            <v>INVENTORIES</v>
          </cell>
          <cell r="I226" t="str">
            <v>RAW MATERIALS</v>
          </cell>
        </row>
        <row r="227">
          <cell r="A227" t="str">
            <v>A303003</v>
          </cell>
          <cell r="B227" t="str">
            <v>Material With Processors</v>
          </cell>
          <cell r="C227" t="str">
            <v>ASSET</v>
          </cell>
          <cell r="D227" t="str">
            <v>BALANCE SHEET</v>
          </cell>
          <cell r="E227" t="str">
            <v xml:space="preserve"> </v>
          </cell>
          <cell r="F227" t="str">
            <v xml:space="preserve"> </v>
          </cell>
          <cell r="G227" t="str">
            <v>CURRENT ASSETS, LOANS AND ADVANCES</v>
          </cell>
          <cell r="H227" t="str">
            <v>INVENTORIES</v>
          </cell>
          <cell r="I227" t="str">
            <v>RAW MATERIALS</v>
          </cell>
        </row>
        <row r="228">
          <cell r="A228" t="str">
            <v>A303004</v>
          </cell>
          <cell r="B228" t="str">
            <v>Material In Transit</v>
          </cell>
          <cell r="C228" t="str">
            <v>ASSET</v>
          </cell>
          <cell r="D228" t="str">
            <v>BALANCE SHEET</v>
          </cell>
          <cell r="E228" t="str">
            <v xml:space="preserve"> </v>
          </cell>
          <cell r="F228" t="str">
            <v xml:space="preserve"> </v>
          </cell>
          <cell r="G228" t="str">
            <v>CURRENT ASSETS, LOANS AND ADVANCES</v>
          </cell>
          <cell r="H228" t="str">
            <v>INVENTORIES</v>
          </cell>
          <cell r="I228" t="str">
            <v>STOCK IN TRANSIT</v>
          </cell>
        </row>
        <row r="229">
          <cell r="A229" t="str">
            <v>A303005</v>
          </cell>
          <cell r="B229" t="str">
            <v>Material At Close</v>
          </cell>
          <cell r="C229" t="str">
            <v>ASSET</v>
          </cell>
          <cell r="D229" t="str">
            <v>BALANCE SHEET</v>
          </cell>
          <cell r="E229" t="str">
            <v xml:space="preserve"> </v>
          </cell>
          <cell r="F229" t="str">
            <v xml:space="preserve"> </v>
          </cell>
          <cell r="G229" t="str">
            <v>CURRENT ASSETS, LOANS AND ADVANCES</v>
          </cell>
          <cell r="H229" t="str">
            <v>INVENTORIES</v>
          </cell>
          <cell r="I229" t="str">
            <v>FINISHED GOODS</v>
          </cell>
        </row>
        <row r="230">
          <cell r="A230" t="str">
            <v>A303999</v>
          </cell>
          <cell r="B230" t="str">
            <v>Stock Suspense</v>
          </cell>
          <cell r="C230" t="str">
            <v>ASSET</v>
          </cell>
          <cell r="D230" t="str">
            <v>BALANCE SHEET</v>
          </cell>
          <cell r="E230" t="str">
            <v xml:space="preserve"> </v>
          </cell>
          <cell r="F230" t="str">
            <v>STOCK SUSPENSE</v>
          </cell>
          <cell r="G230" t="str">
            <v>CURRENT ASSETS, LOANS AND ADVANCES</v>
          </cell>
          <cell r="H230" t="str">
            <v>INVENTORIES</v>
          </cell>
          <cell r="I230" t="str">
            <v>STOCK IN TRANSIT</v>
          </cell>
        </row>
        <row r="231">
          <cell r="A231" t="str">
            <v>A304001</v>
          </cell>
          <cell r="B231" t="str">
            <v>Land- Stock</v>
          </cell>
          <cell r="C231" t="str">
            <v>ASSET</v>
          </cell>
          <cell r="D231" t="str">
            <v>BALANCE SHEET</v>
          </cell>
          <cell r="E231" t="str">
            <v xml:space="preserve"> </v>
          </cell>
          <cell r="F231" t="str">
            <v xml:space="preserve"> </v>
          </cell>
          <cell r="G231" t="str">
            <v>CURRENT ASSETS, LOANS AND ADVANCES</v>
          </cell>
          <cell r="H231" t="str">
            <v>INVENTORIES</v>
          </cell>
          <cell r="I231" t="str">
            <v>FINISHED GOODS</v>
          </cell>
        </row>
        <row r="232">
          <cell r="A232" t="str">
            <v>A304002</v>
          </cell>
          <cell r="B232" t="str">
            <v>Devleloped Plots</v>
          </cell>
          <cell r="C232" t="str">
            <v>ASSET</v>
          </cell>
          <cell r="D232" t="str">
            <v>BALANCE SHEET</v>
          </cell>
          <cell r="E232" t="str">
            <v xml:space="preserve"> </v>
          </cell>
          <cell r="F232" t="str">
            <v xml:space="preserve"> </v>
          </cell>
          <cell r="G232" t="str">
            <v>CURRENT ASSETS, LOANS AND ADVANCES</v>
          </cell>
          <cell r="H232" t="str">
            <v>INVENTORIES</v>
          </cell>
          <cell r="I232" t="str">
            <v>FINISHED GOODS</v>
          </cell>
        </row>
        <row r="233">
          <cell r="A233" t="str">
            <v>A304003</v>
          </cell>
          <cell r="B233" t="str">
            <v>Constructed Properties</v>
          </cell>
          <cell r="C233" t="str">
            <v>ASSET</v>
          </cell>
          <cell r="D233" t="str">
            <v>BALANCE SHEET</v>
          </cell>
          <cell r="E233" t="str">
            <v xml:space="preserve"> </v>
          </cell>
          <cell r="F233" t="str">
            <v xml:space="preserve"> </v>
          </cell>
          <cell r="G233" t="str">
            <v>CURRENT ASSETS, LOANS AND ADVANCES</v>
          </cell>
          <cell r="H233" t="str">
            <v>INVENTORIES</v>
          </cell>
          <cell r="I233" t="str">
            <v>FINISHED GOODS</v>
          </cell>
        </row>
        <row r="234">
          <cell r="A234" t="str">
            <v>A304004</v>
          </cell>
          <cell r="B234" t="str">
            <v>Rented Buildings (Leasehold)</v>
          </cell>
          <cell r="C234" t="str">
            <v>ASSET</v>
          </cell>
          <cell r="D234" t="str">
            <v>BALANCE SHEET</v>
          </cell>
          <cell r="E234" t="str">
            <v xml:space="preserve"> </v>
          </cell>
          <cell r="F234" t="str">
            <v xml:space="preserve"> </v>
          </cell>
          <cell r="G234" t="str">
            <v>CURRENT ASSETS, LOANS AND ADVANCES</v>
          </cell>
          <cell r="H234" t="str">
            <v>INVENTORIES</v>
          </cell>
          <cell r="I234" t="str">
            <v>FINISHED GOODS</v>
          </cell>
        </row>
        <row r="235">
          <cell r="A235" t="str">
            <v>A304005</v>
          </cell>
          <cell r="B235" t="str">
            <v>Rented Buildings (Free Hold)</v>
          </cell>
          <cell r="C235" t="str">
            <v>ASSET</v>
          </cell>
          <cell r="D235" t="str">
            <v>BALANCE SHEET</v>
          </cell>
          <cell r="E235" t="str">
            <v xml:space="preserve"> </v>
          </cell>
          <cell r="F235" t="str">
            <v xml:space="preserve"> </v>
          </cell>
          <cell r="G235" t="str">
            <v>CURRENT ASSETS, LOANS AND ADVANCES</v>
          </cell>
          <cell r="H235" t="str">
            <v>INVENTORIES</v>
          </cell>
          <cell r="I235" t="str">
            <v>FINISHED GOODS</v>
          </cell>
        </row>
        <row r="236">
          <cell r="A236" t="str">
            <v>A304006</v>
          </cell>
          <cell r="B236" t="str">
            <v>Finished Goods (Others)</v>
          </cell>
          <cell r="C236" t="str">
            <v>ASSET</v>
          </cell>
          <cell r="D236" t="str">
            <v>BALANCE SHEET</v>
          </cell>
          <cell r="E236" t="str">
            <v xml:space="preserve"> </v>
          </cell>
          <cell r="F236" t="str">
            <v xml:space="preserve"> </v>
          </cell>
          <cell r="G236" t="str">
            <v>CURRENT ASSETS, LOANS AND ADVANCES</v>
          </cell>
          <cell r="H236" t="str">
            <v>INVENTORIES</v>
          </cell>
          <cell r="I236" t="str">
            <v>FINISHED GOODS</v>
          </cell>
        </row>
        <row r="237">
          <cell r="A237" t="str">
            <v>A304007</v>
          </cell>
          <cell r="B237" t="str">
            <v>Stock of Shares &amp; Debentures</v>
          </cell>
          <cell r="C237" t="str">
            <v>ASSET</v>
          </cell>
          <cell r="D237" t="str">
            <v>BALANCE SHEET</v>
          </cell>
          <cell r="E237" t="str">
            <v xml:space="preserve"> </v>
          </cell>
          <cell r="F237" t="str">
            <v xml:space="preserve"> </v>
          </cell>
          <cell r="G237" t="str">
            <v>CURRENT ASSETS, LOANS AND ADVANCES</v>
          </cell>
          <cell r="H237" t="str">
            <v>INVENTORIES</v>
          </cell>
          <cell r="I237" t="str">
            <v>FINISHED GOODS</v>
          </cell>
        </row>
        <row r="238">
          <cell r="A238" t="str">
            <v>A304008</v>
          </cell>
          <cell r="B238" t="str">
            <v>Stock A/c</v>
          </cell>
          <cell r="C238" t="str">
            <v>ASSET</v>
          </cell>
          <cell r="D238" t="str">
            <v>BALANCE SHEET</v>
          </cell>
          <cell r="E238" t="str">
            <v xml:space="preserve"> </v>
          </cell>
          <cell r="F238" t="str">
            <v xml:space="preserve"> </v>
          </cell>
          <cell r="G238" t="str">
            <v>CURRENT ASSETS, LOANS AND ADVANCES</v>
          </cell>
          <cell r="H238" t="str">
            <v>INVENTORIES</v>
          </cell>
          <cell r="I238" t="str">
            <v>FINISHED GOODS</v>
          </cell>
        </row>
        <row r="239">
          <cell r="A239" t="str">
            <v>A305001</v>
          </cell>
          <cell r="B239" t="str">
            <v>Ernst mny/part pymt to pur land/cons pro</v>
          </cell>
          <cell r="C239" t="str">
            <v>ASSET</v>
          </cell>
          <cell r="D239" t="str">
            <v>BALANCE SHEET</v>
          </cell>
          <cell r="E239" t="str">
            <v xml:space="preserve"> </v>
          </cell>
          <cell r="F239" t="str">
            <v xml:space="preserve"> </v>
          </cell>
          <cell r="G239" t="str">
            <v>CURRENT ASSETS, LOANS AND ADVANCES</v>
          </cell>
          <cell r="H239" t="str">
            <v>INVENTORIES</v>
          </cell>
          <cell r="I239" t="str">
            <v>EARNEST MONEY PAID</v>
          </cell>
        </row>
        <row r="240">
          <cell r="A240" t="str">
            <v>A305002</v>
          </cell>
          <cell r="B240" t="str">
            <v>Earnst Mny paid undr agrmnt for dev rght</v>
          </cell>
          <cell r="C240" t="str">
            <v>ASSET</v>
          </cell>
          <cell r="D240" t="str">
            <v>BALANCE SHEET</v>
          </cell>
          <cell r="E240" t="str">
            <v xml:space="preserve"> </v>
          </cell>
          <cell r="F240" t="str">
            <v xml:space="preserve"> </v>
          </cell>
          <cell r="G240" t="str">
            <v>CURRENT ASSETS, LOANS AND ADVANCES</v>
          </cell>
          <cell r="H240" t="str">
            <v>INVENTORIES</v>
          </cell>
          <cell r="I240" t="str">
            <v>EARNEST MONEY PAID</v>
          </cell>
        </row>
        <row r="241">
          <cell r="A241" t="str">
            <v>A306001</v>
          </cell>
          <cell r="B241" t="str">
            <v>Land Purchase- Pending Adjustme</v>
          </cell>
          <cell r="C241" t="str">
            <v>ASSET</v>
          </cell>
          <cell r="D241" t="str">
            <v>BALANCE SHEET</v>
          </cell>
          <cell r="E241" t="str">
            <v xml:space="preserve"> </v>
          </cell>
          <cell r="F241" t="str">
            <v xml:space="preserve"> </v>
          </cell>
          <cell r="G241" t="str">
            <v>CURRENT ASSETS, LOANS AND ADVANCES</v>
          </cell>
          <cell r="H241" t="str">
            <v>INVENTORIES</v>
          </cell>
          <cell r="I241" t="str">
            <v>EARNEST MONEY PAID</v>
          </cell>
        </row>
        <row r="242">
          <cell r="A242" t="str">
            <v>A306002</v>
          </cell>
          <cell r="B242" t="str">
            <v>Land Purchase</v>
          </cell>
          <cell r="C242" t="str">
            <v>ASSET</v>
          </cell>
          <cell r="D242" t="str">
            <v>BALANCE SHEET</v>
          </cell>
          <cell r="E242" t="str">
            <v xml:space="preserve"> </v>
          </cell>
          <cell r="F242" t="str">
            <v xml:space="preserve"> </v>
          </cell>
          <cell r="G242" t="str">
            <v>CURRENT ASSETS, LOANS AND ADVANCES</v>
          </cell>
          <cell r="H242" t="str">
            <v>INVENTORIES</v>
          </cell>
          <cell r="I242" t="str">
            <v>EARNEST MONEY PAID</v>
          </cell>
        </row>
        <row r="243">
          <cell r="A243" t="str">
            <v>A307001</v>
          </cell>
          <cell r="B243" t="str">
            <v>Amount Pyble-Rented Prop Land</v>
          </cell>
          <cell r="C243" t="str">
            <v>ASSET</v>
          </cell>
          <cell r="D243" t="str">
            <v>BALANCE SHEET</v>
          </cell>
          <cell r="E243" t="str">
            <v xml:space="preserve"> </v>
          </cell>
          <cell r="F243" t="str">
            <v xml:space="preserve"> </v>
          </cell>
          <cell r="G243" t="str">
            <v>CURRENT ASSETS, LOANS AND ADVANCES</v>
          </cell>
          <cell r="H243" t="str">
            <v>INVENTORIES</v>
          </cell>
          <cell r="I243" t="str">
            <v>EARNEST MONEY PAID</v>
          </cell>
        </row>
        <row r="244">
          <cell r="A244" t="str">
            <v>A401001</v>
          </cell>
          <cell r="B244" t="str">
            <v>Sundry Debtors Secured</v>
          </cell>
          <cell r="C244" t="str">
            <v>ASSET</v>
          </cell>
          <cell r="D244" t="str">
            <v>BALANCE SHEET</v>
          </cell>
          <cell r="E244" t="str">
            <v xml:space="preserve"> </v>
          </cell>
          <cell r="F244" t="str">
            <v xml:space="preserve"> </v>
          </cell>
          <cell r="G244" t="str">
            <v>CURRENT ASSETS, LOANS AND ADVANCES</v>
          </cell>
          <cell r="H244" t="str">
            <v>SUNDRY DEBTORS</v>
          </cell>
          <cell r="I244" t="str">
            <v>SUNDRY DEBTORS</v>
          </cell>
        </row>
        <row r="245">
          <cell r="A245" t="str">
            <v>A401002</v>
          </cell>
          <cell r="B245" t="str">
            <v>Sundry Debtors (Group Companies)</v>
          </cell>
          <cell r="C245" t="str">
            <v>ASSET</v>
          </cell>
          <cell r="D245" t="str">
            <v>BALANCE SHEET</v>
          </cell>
          <cell r="E245" t="str">
            <v xml:space="preserve"> </v>
          </cell>
          <cell r="F245" t="str">
            <v xml:space="preserve"> </v>
          </cell>
          <cell r="G245" t="str">
            <v>CURRENT ASSETS, LOANS AND ADVANCES</v>
          </cell>
          <cell r="H245" t="str">
            <v>SUNDRY DEBTORS</v>
          </cell>
          <cell r="I245" t="str">
            <v>SUNDRY DEBTORS</v>
          </cell>
        </row>
        <row r="246">
          <cell r="A246" t="str">
            <v>A401003</v>
          </cell>
          <cell r="B246" t="str">
            <v>Sundry Debtors (Third Parties)</v>
          </cell>
          <cell r="C246" t="str">
            <v>ASSET</v>
          </cell>
          <cell r="D246" t="str">
            <v>BALANCE SHEET</v>
          </cell>
          <cell r="E246" t="str">
            <v>CUSTOMER RECEIVABLE A/C</v>
          </cell>
          <cell r="F246" t="str">
            <v xml:space="preserve"> </v>
          </cell>
          <cell r="G246" t="str">
            <v>CURRENT ASSETS, LOANS AND ADVANCES</v>
          </cell>
          <cell r="H246" t="str">
            <v>SUNDRY DEBTORS</v>
          </cell>
          <cell r="I246" t="str">
            <v>SUNDRY DEBTORS</v>
          </cell>
        </row>
        <row r="247">
          <cell r="A247" t="str">
            <v>A401101</v>
          </cell>
          <cell r="B247" t="str">
            <v>Other Debtors</v>
          </cell>
          <cell r="C247" t="str">
            <v>ASSET</v>
          </cell>
          <cell r="D247" t="str">
            <v>BALANCE SHEET</v>
          </cell>
          <cell r="E247" t="str">
            <v xml:space="preserve"> </v>
          </cell>
          <cell r="F247" t="str">
            <v xml:space="preserve"> </v>
          </cell>
          <cell r="G247" t="str">
            <v>CURRENT ASSETS, LOANS AND ADVANCES</v>
          </cell>
          <cell r="H247" t="str">
            <v>SUNDRY DEBTORS</v>
          </cell>
          <cell r="I247" t="str">
            <v>SUNDRY DEBTORS</v>
          </cell>
        </row>
        <row r="248">
          <cell r="A248" t="str">
            <v>A401201</v>
          </cell>
          <cell r="B248" t="str">
            <v>Debtors For Scrap</v>
          </cell>
          <cell r="C248" t="str">
            <v>ASSET</v>
          </cell>
          <cell r="D248" t="str">
            <v>BALANCE SHEET</v>
          </cell>
          <cell r="E248" t="str">
            <v xml:space="preserve"> </v>
          </cell>
          <cell r="F248" t="str">
            <v xml:space="preserve"> </v>
          </cell>
          <cell r="G248" t="str">
            <v>CURRENT ASSETS, LOANS AND ADVANCES</v>
          </cell>
          <cell r="H248" t="str">
            <v>SUNDRY DEBTORS</v>
          </cell>
          <cell r="I248" t="str">
            <v>SUNDRY DEBTORS</v>
          </cell>
        </row>
        <row r="249">
          <cell r="A249" t="str">
            <v>A401301</v>
          </cell>
          <cell r="B249" t="str">
            <v>Sundry Debtors - Electricity</v>
          </cell>
          <cell r="C249" t="str">
            <v>ASSET</v>
          </cell>
          <cell r="D249" t="str">
            <v>BALANCE SHEET</v>
          </cell>
          <cell r="E249" t="str">
            <v xml:space="preserve"> </v>
          </cell>
          <cell r="F249" t="str">
            <v xml:space="preserve"> </v>
          </cell>
          <cell r="G249" t="str">
            <v>CURRENT ASSETS, LOANS AND ADVANCES</v>
          </cell>
          <cell r="H249" t="str">
            <v>SUNDRY DEBTORS</v>
          </cell>
          <cell r="I249" t="str">
            <v>SUNDRY DEBTORS</v>
          </cell>
        </row>
        <row r="250">
          <cell r="A250" t="str">
            <v>A401302</v>
          </cell>
          <cell r="B250" t="str">
            <v>Sun. Debtors-Add Maint.</v>
          </cell>
          <cell r="C250" t="str">
            <v>ASSET</v>
          </cell>
          <cell r="D250" t="str">
            <v>BALANCE SHEET</v>
          </cell>
          <cell r="E250" t="str">
            <v xml:space="preserve"> </v>
          </cell>
          <cell r="F250" t="str">
            <v xml:space="preserve"> </v>
          </cell>
          <cell r="G250" t="str">
            <v>CURRENT ASSETS, LOANS AND ADVANCES</v>
          </cell>
          <cell r="H250" t="str">
            <v>SUNDRY DEBTORS</v>
          </cell>
          <cell r="I250" t="str">
            <v>SUNDRY DEBTORS</v>
          </cell>
        </row>
        <row r="251">
          <cell r="A251" t="str">
            <v>A401303</v>
          </cell>
          <cell r="B251" t="str">
            <v>Sundry Debtors-Promotions</v>
          </cell>
          <cell r="C251" t="str">
            <v>ASSET</v>
          </cell>
          <cell r="D251" t="str">
            <v>BALANCE SHEET</v>
          </cell>
          <cell r="E251" t="str">
            <v xml:space="preserve"> </v>
          </cell>
          <cell r="F251" t="str">
            <v xml:space="preserve"> </v>
          </cell>
          <cell r="G251" t="str">
            <v>CURRENT ASSETS, LOANS AND ADVANCES</v>
          </cell>
          <cell r="H251" t="str">
            <v>SUNDRY DEBTORS</v>
          </cell>
          <cell r="I251" t="str">
            <v>SUNDRY DEBTORS</v>
          </cell>
        </row>
        <row r="252">
          <cell r="A252" t="str">
            <v>A401304</v>
          </cell>
          <cell r="B252" t="str">
            <v>Sundry Debtors-Circulation</v>
          </cell>
          <cell r="C252" t="str">
            <v>ASSET</v>
          </cell>
          <cell r="D252" t="str">
            <v>BALANCE SHEET</v>
          </cell>
          <cell r="E252" t="str">
            <v xml:space="preserve"> </v>
          </cell>
          <cell r="F252" t="str">
            <v xml:space="preserve"> </v>
          </cell>
          <cell r="G252" t="str">
            <v>CURRENT ASSETS, LOANS AND ADVANCES</v>
          </cell>
          <cell r="H252" t="str">
            <v>SUNDRY DEBTORS</v>
          </cell>
          <cell r="I252" t="str">
            <v>SUNDRY DEBTORS</v>
          </cell>
        </row>
        <row r="253">
          <cell r="A253" t="str">
            <v>A401305</v>
          </cell>
          <cell r="B253" t="str">
            <v>Subscription Receivable</v>
          </cell>
          <cell r="C253" t="str">
            <v>ASSET</v>
          </cell>
          <cell r="D253" t="str">
            <v>BALANCE SHEET</v>
          </cell>
          <cell r="E253" t="str">
            <v xml:space="preserve"> </v>
          </cell>
          <cell r="F253" t="str">
            <v xml:space="preserve"> </v>
          </cell>
          <cell r="G253" t="str">
            <v>CURRENT ASSETS, LOANS AND ADVANCES</v>
          </cell>
          <cell r="H253" t="str">
            <v>SUNDRY DEBTORS</v>
          </cell>
          <cell r="I253" t="str">
            <v>SUNDRY DEBTORS</v>
          </cell>
        </row>
        <row r="254">
          <cell r="A254" t="str">
            <v>A401401</v>
          </cell>
          <cell r="B254" t="str">
            <v>Service Tax Receivable - Customers</v>
          </cell>
          <cell r="C254" t="str">
            <v>ASSET</v>
          </cell>
          <cell r="D254" t="str">
            <v>BALANCE SHEET</v>
          </cell>
          <cell r="E254" t="str">
            <v xml:space="preserve"> </v>
          </cell>
          <cell r="F254" t="str">
            <v xml:space="preserve"> </v>
          </cell>
          <cell r="G254" t="str">
            <v>CURRENT ASSETS, LOANS AND ADVANCES</v>
          </cell>
          <cell r="H254" t="str">
            <v>SUNDRY DEBTORS</v>
          </cell>
          <cell r="I254" t="str">
            <v>SUNDRY DEBTORS</v>
          </cell>
        </row>
        <row r="255">
          <cell r="A255" t="str">
            <v>A401402</v>
          </cell>
          <cell r="B255" t="str">
            <v>SERVICE TAX SUPPLIERS (PROV. PAYABLE)</v>
          </cell>
          <cell r="C255" t="str">
            <v>ASSET</v>
          </cell>
          <cell r="D255" t="str">
            <v>BALANCE SHEET</v>
          </cell>
          <cell r="E255" t="str">
            <v>INPUTTAX</v>
          </cell>
          <cell r="F255" t="str">
            <v xml:space="preserve"> </v>
          </cell>
          <cell r="G255" t="str">
            <v>CURRENT ASSETS, LOANS AND ADVANCES</v>
          </cell>
          <cell r="H255" t="str">
            <v>SUNDRY DEBTORS</v>
          </cell>
          <cell r="I255" t="str">
            <v>SUNDRY DEBTORS</v>
          </cell>
        </row>
        <row r="256">
          <cell r="A256" t="str">
            <v>A401403</v>
          </cell>
          <cell r="B256" t="str">
            <v>SERVICE TAX SUPPLIERS (ACTU. PAYABLE)</v>
          </cell>
          <cell r="C256" t="str">
            <v>ASSET</v>
          </cell>
          <cell r="D256" t="str">
            <v>BALANCE SHEET</v>
          </cell>
          <cell r="E256" t="str">
            <v>INPUTTAX</v>
          </cell>
          <cell r="F256" t="str">
            <v xml:space="preserve"> </v>
          </cell>
          <cell r="G256" t="str">
            <v>CURRENT ASSETS, LOANS AND ADVANCES</v>
          </cell>
          <cell r="H256" t="str">
            <v>SUNDRY DEBTORS</v>
          </cell>
          <cell r="I256" t="str">
            <v>SUNDRY DEBTORS</v>
          </cell>
        </row>
        <row r="257">
          <cell r="A257" t="str">
            <v>A401404</v>
          </cell>
          <cell r="B257" t="str">
            <v>Cenvat Receivable on Service Tax</v>
          </cell>
          <cell r="C257" t="str">
            <v>ASSET</v>
          </cell>
          <cell r="D257" t="str">
            <v>BALANCE SHEET</v>
          </cell>
          <cell r="E257" t="str">
            <v xml:space="preserve"> </v>
          </cell>
          <cell r="F257" t="str">
            <v xml:space="preserve"> </v>
          </cell>
          <cell r="G257" t="str">
            <v>CURRENT ASSETS, LOANS AND ADVANCES</v>
          </cell>
          <cell r="H257" t="str">
            <v>SUNDRY DEBTORS</v>
          </cell>
          <cell r="I257" t="str">
            <v>SUNDRY DEBTORS</v>
          </cell>
        </row>
        <row r="258">
          <cell r="A258" t="str">
            <v>A401405</v>
          </cell>
          <cell r="B258" t="str">
            <v>Cenvat Receivable on Edu. Cess</v>
          </cell>
          <cell r="C258" t="str">
            <v>ASSET</v>
          </cell>
          <cell r="D258" t="str">
            <v>BALANCE SHEET</v>
          </cell>
          <cell r="E258" t="str">
            <v xml:space="preserve"> </v>
          </cell>
          <cell r="F258" t="str">
            <v xml:space="preserve"> </v>
          </cell>
          <cell r="G258" t="str">
            <v>CURRENT ASSETS, LOANS AND ADVANCES</v>
          </cell>
          <cell r="H258" t="str">
            <v>SUNDRY DEBTORS</v>
          </cell>
          <cell r="I258" t="str">
            <v>SUNDRY DEBTORS</v>
          </cell>
        </row>
        <row r="259">
          <cell r="A259" t="str">
            <v>A401406</v>
          </cell>
          <cell r="B259" t="str">
            <v>Cenvat Receivable on S &amp; HE Cess</v>
          </cell>
          <cell r="C259" t="str">
            <v>ASSET</v>
          </cell>
          <cell r="D259" t="str">
            <v>BALANCE SHEET</v>
          </cell>
          <cell r="E259" t="str">
            <v xml:space="preserve"> </v>
          </cell>
          <cell r="F259" t="str">
            <v xml:space="preserve"> </v>
          </cell>
          <cell r="G259" t="str">
            <v>CURRENT ASSETS, LOANS AND ADVANCES</v>
          </cell>
          <cell r="H259" t="str">
            <v>SUNDRY DEBTORS</v>
          </cell>
          <cell r="I259" t="str">
            <v>SUNDRY DEBTORS</v>
          </cell>
        </row>
        <row r="260">
          <cell r="A260" t="str">
            <v>A401407</v>
          </cell>
          <cell r="B260" t="str">
            <v>Consolidated Input Tax (Service Tax)</v>
          </cell>
          <cell r="C260" t="str">
            <v>ASSET</v>
          </cell>
          <cell r="D260" t="str">
            <v>BALANCE SHEET</v>
          </cell>
          <cell r="E260" t="str">
            <v xml:space="preserve"> </v>
          </cell>
          <cell r="F260" t="str">
            <v xml:space="preserve"> </v>
          </cell>
          <cell r="G260" t="str">
            <v>CURRENT ASSETS, LOANS AND ADVANCES</v>
          </cell>
          <cell r="H260" t="str">
            <v>SUNDRY DEBTORS</v>
          </cell>
          <cell r="I260" t="str">
            <v>SUNDRY DEBTORS</v>
          </cell>
        </row>
        <row r="261">
          <cell r="A261" t="str">
            <v>A401408</v>
          </cell>
          <cell r="B261" t="str">
            <v>Education Cess - Rentals</v>
          </cell>
          <cell r="C261" t="str">
            <v>ASSET</v>
          </cell>
          <cell r="D261" t="str">
            <v>BALANCE SHEET</v>
          </cell>
          <cell r="E261" t="str">
            <v xml:space="preserve"> </v>
          </cell>
          <cell r="F261" t="str">
            <v xml:space="preserve"> </v>
          </cell>
          <cell r="G261" t="str">
            <v>CURRENT ASSETS, LOANS AND ADVANCES</v>
          </cell>
          <cell r="H261" t="str">
            <v>SUNDRY DEBTORS</v>
          </cell>
          <cell r="I261" t="str">
            <v>SUNDRY DEBTORS</v>
          </cell>
        </row>
        <row r="262">
          <cell r="A262" t="str">
            <v>A401409</v>
          </cell>
          <cell r="B262" t="str">
            <v>Input Credit-Capital Goods</v>
          </cell>
          <cell r="C262" t="str">
            <v>ASSET</v>
          </cell>
          <cell r="D262" t="str">
            <v>BALANCE SHEET</v>
          </cell>
          <cell r="E262" t="str">
            <v xml:space="preserve"> </v>
          </cell>
          <cell r="F262" t="str">
            <v xml:space="preserve"> </v>
          </cell>
          <cell r="G262" t="str">
            <v>CURRENT ASSETS, LOANS AND ADVANCES</v>
          </cell>
          <cell r="H262" t="str">
            <v>SUNDRY DEBTORS</v>
          </cell>
          <cell r="I262" t="str">
            <v>SUNDRY DEBTORS</v>
          </cell>
        </row>
        <row r="263">
          <cell r="A263" t="str">
            <v>A401410</v>
          </cell>
          <cell r="B263" t="str">
            <v>Input Service Tax - Rentals</v>
          </cell>
          <cell r="C263" t="str">
            <v>ASSET</v>
          </cell>
          <cell r="D263" t="str">
            <v>BALANCE SHEET</v>
          </cell>
          <cell r="E263" t="str">
            <v xml:space="preserve"> </v>
          </cell>
          <cell r="F263" t="str">
            <v xml:space="preserve"> </v>
          </cell>
          <cell r="G263" t="str">
            <v>CURRENT ASSETS, LOANS AND ADVANCES</v>
          </cell>
          <cell r="H263" t="str">
            <v>SUNDRY DEBTORS</v>
          </cell>
          <cell r="I263" t="str">
            <v>SUNDRY DEBTORS</v>
          </cell>
        </row>
        <row r="264">
          <cell r="A264" t="str">
            <v>A401411</v>
          </cell>
          <cell r="B264" t="str">
            <v>Secondary &amp; Higher Educatin Cess-Rentals</v>
          </cell>
          <cell r="C264" t="str">
            <v>ASSET</v>
          </cell>
          <cell r="D264" t="str">
            <v>BALANCE SHEET</v>
          </cell>
          <cell r="E264" t="str">
            <v xml:space="preserve"> </v>
          </cell>
          <cell r="F264" t="str">
            <v xml:space="preserve"> </v>
          </cell>
          <cell r="G264" t="str">
            <v>CURRENT ASSETS, LOANS AND ADVANCES</v>
          </cell>
          <cell r="H264" t="str">
            <v>SUNDRY DEBTORS</v>
          </cell>
          <cell r="I264" t="str">
            <v>SUNDRY DEBTORS</v>
          </cell>
        </row>
        <row r="265">
          <cell r="A265" t="str">
            <v>A401501</v>
          </cell>
          <cell r="B265" t="str">
            <v>Retention Money With Customer</v>
          </cell>
          <cell r="C265" t="str">
            <v>ASSET</v>
          </cell>
          <cell r="D265" t="str">
            <v>BALANCE SHEET</v>
          </cell>
          <cell r="E265" t="str">
            <v xml:space="preserve"> </v>
          </cell>
          <cell r="F265" t="str">
            <v xml:space="preserve"> </v>
          </cell>
          <cell r="G265" t="str">
            <v>CURRENT ASSETS, LOANS AND ADVANCES</v>
          </cell>
          <cell r="H265" t="str">
            <v>SUNDRY DEBTORS</v>
          </cell>
          <cell r="I265" t="str">
            <v>SUNDRY DEBTORS</v>
          </cell>
        </row>
        <row r="266">
          <cell r="A266" t="str">
            <v>A467823</v>
          </cell>
          <cell r="B266" t="str">
            <v>stock sit</v>
          </cell>
          <cell r="C266" t="str">
            <v>ASSET</v>
          </cell>
          <cell r="D266" t="str">
            <v>BALANCE SHEET</v>
          </cell>
          <cell r="E266" t="str">
            <v xml:space="preserve"> </v>
          </cell>
          <cell r="F266" t="str">
            <v>STOCK TRANSFER SIT</v>
          </cell>
          <cell r="G266" t="str">
            <v>CURRENT ASSETS, LOANS AND ADVANCES</v>
          </cell>
          <cell r="H266" t="str">
            <v>OTHER CURRENT ASSETS</v>
          </cell>
          <cell r="I266" t="str">
            <v>OTHER CURRENT ASSETS</v>
          </cell>
        </row>
        <row r="267">
          <cell r="A267" t="str">
            <v>A501001-000</v>
          </cell>
          <cell r="B267" t="str">
            <v>Loans (Gr Co)</v>
          </cell>
          <cell r="C267" t="str">
            <v>ASSET</v>
          </cell>
          <cell r="D267" t="str">
            <v>BALANCE SHEET</v>
          </cell>
          <cell r="E267" t="str">
            <v xml:space="preserve"> </v>
          </cell>
          <cell r="F267" t="str">
            <v xml:space="preserve"> </v>
          </cell>
          <cell r="G267" t="str">
            <v>CURRENT ASSETS, LOANS AND ADVANCES</v>
          </cell>
          <cell r="H267" t="str">
            <v>LOANS AND ADVANCES</v>
          </cell>
          <cell r="I267" t="str">
            <v>LOANS</v>
          </cell>
        </row>
        <row r="268">
          <cell r="A268" t="str">
            <v>A501001-010</v>
          </cell>
          <cell r="B268" t="str">
            <v>Loans (Gr Co)-DLF Ltd Cnstr</v>
          </cell>
          <cell r="C268" t="str">
            <v>ASSET</v>
          </cell>
          <cell r="D268" t="str">
            <v>BALANCE SHEET</v>
          </cell>
          <cell r="E268" t="str">
            <v xml:space="preserve"> </v>
          </cell>
          <cell r="F268" t="str">
            <v xml:space="preserve"> </v>
          </cell>
          <cell r="G268" t="str">
            <v>CURRENT ASSETS, LOANS AND ADVANCES</v>
          </cell>
          <cell r="H268" t="str">
            <v>LOANS AND ADVANCES</v>
          </cell>
          <cell r="I268" t="str">
            <v>LOANS</v>
          </cell>
        </row>
        <row r="269">
          <cell r="A269" t="str">
            <v>A501001-020</v>
          </cell>
          <cell r="B269" t="str">
            <v>Loans (Gr Co)- DEDL</v>
          </cell>
          <cell r="C269" t="str">
            <v>ASSET</v>
          </cell>
          <cell r="D269" t="str">
            <v>BALANCE SHEET</v>
          </cell>
          <cell r="E269" t="str">
            <v xml:space="preserve"> </v>
          </cell>
          <cell r="F269" t="str">
            <v xml:space="preserve"> </v>
          </cell>
          <cell r="G269" t="str">
            <v>CURRENT ASSETS, LOANS AND ADVANCES</v>
          </cell>
          <cell r="H269" t="str">
            <v>LOANS AND ADVANCES</v>
          </cell>
          <cell r="I269" t="str">
            <v>LOANS</v>
          </cell>
        </row>
        <row r="270">
          <cell r="A270" t="str">
            <v>A501001-076</v>
          </cell>
          <cell r="B270" t="str">
            <v>Loans (Gr Co)- Dlf Info City(Kolkata)</v>
          </cell>
          <cell r="C270" t="str">
            <v>ASSET</v>
          </cell>
          <cell r="D270" t="str">
            <v>BALANCE SHEET</v>
          </cell>
          <cell r="E270" t="str">
            <v xml:space="preserve"> </v>
          </cell>
          <cell r="F270" t="str">
            <v xml:space="preserve"> </v>
          </cell>
          <cell r="G270" t="str">
            <v>CURRENT ASSETS, LOANS AND ADVANCES</v>
          </cell>
          <cell r="H270" t="str">
            <v>LOANS AND ADVANCES</v>
          </cell>
          <cell r="I270" t="str">
            <v>LOANS</v>
          </cell>
        </row>
        <row r="271">
          <cell r="A271" t="str">
            <v>A501001-101</v>
          </cell>
          <cell r="B271" t="str">
            <v>Loans (Gr Co)-DLF Ltd</v>
          </cell>
          <cell r="C271" t="str">
            <v>ASSET</v>
          </cell>
          <cell r="D271" t="str">
            <v>BALANCE SHEET</v>
          </cell>
          <cell r="E271" t="str">
            <v xml:space="preserve"> </v>
          </cell>
          <cell r="F271" t="str">
            <v xml:space="preserve"> </v>
          </cell>
          <cell r="G271" t="str">
            <v>CURRENT ASSETS, LOANS AND ADVANCES</v>
          </cell>
          <cell r="H271" t="str">
            <v>LOANS AND ADVANCES</v>
          </cell>
          <cell r="I271" t="str">
            <v>LOANS</v>
          </cell>
        </row>
        <row r="272">
          <cell r="A272" t="str">
            <v>A501001-274</v>
          </cell>
          <cell r="B272" t="str">
            <v>Loans (Gr Co)-DRDL</v>
          </cell>
          <cell r="C272" t="str">
            <v>ASSET</v>
          </cell>
          <cell r="D272" t="str">
            <v>BALANCE SHEET</v>
          </cell>
          <cell r="E272" t="str">
            <v xml:space="preserve"> </v>
          </cell>
          <cell r="F272" t="str">
            <v xml:space="preserve"> </v>
          </cell>
          <cell r="G272" t="str">
            <v>CURRENT ASSETS, LOANS AND ADVANCES</v>
          </cell>
          <cell r="H272" t="str">
            <v>LOANS AND ADVANCES</v>
          </cell>
          <cell r="I272" t="str">
            <v>LOANS</v>
          </cell>
        </row>
        <row r="273">
          <cell r="A273" t="str">
            <v>A501001-278</v>
          </cell>
          <cell r="B273" t="str">
            <v>Loans (Gr Co)-DHDL</v>
          </cell>
          <cell r="C273" t="str">
            <v>ASSET</v>
          </cell>
          <cell r="D273" t="str">
            <v>BALANCE SHEET</v>
          </cell>
          <cell r="E273" t="str">
            <v xml:space="preserve"> </v>
          </cell>
          <cell r="F273" t="str">
            <v xml:space="preserve"> </v>
          </cell>
          <cell r="G273" t="str">
            <v>CURRENT ASSETS, LOANS AND ADVANCES</v>
          </cell>
          <cell r="H273" t="str">
            <v>LOANS AND ADVANCES</v>
          </cell>
          <cell r="I273" t="str">
            <v>LOANS</v>
          </cell>
        </row>
        <row r="274">
          <cell r="A274" t="str">
            <v>A501001-279</v>
          </cell>
          <cell r="B274" t="str">
            <v>Loans (Gr Co)-DCDL</v>
          </cell>
          <cell r="C274" t="str">
            <v>ASSET</v>
          </cell>
          <cell r="D274" t="str">
            <v>BALANCE SHEET</v>
          </cell>
          <cell r="E274" t="str">
            <v xml:space="preserve"> </v>
          </cell>
          <cell r="F274" t="str">
            <v xml:space="preserve"> </v>
          </cell>
          <cell r="G274" t="str">
            <v>CURRENT ASSETS, LOANS AND ADVANCES</v>
          </cell>
          <cell r="H274" t="str">
            <v>LOANS AND ADVANCES</v>
          </cell>
          <cell r="I274" t="str">
            <v>LOANS</v>
          </cell>
        </row>
        <row r="275">
          <cell r="A275" t="str">
            <v>A501001-280</v>
          </cell>
          <cell r="B275" t="str">
            <v>Loans (Gr Co)-Cee Pee Maint Srv L</v>
          </cell>
          <cell r="C275" t="str">
            <v>ASSET</v>
          </cell>
          <cell r="D275" t="str">
            <v>BALANCE SHEET</v>
          </cell>
          <cell r="E275" t="str">
            <v xml:space="preserve"> </v>
          </cell>
          <cell r="F275" t="str">
            <v xml:space="preserve"> </v>
          </cell>
          <cell r="G275" t="str">
            <v>CURRENT ASSETS, LOANS AND ADVANCES</v>
          </cell>
          <cell r="H275" t="str">
            <v>LOANS AND ADVANCES</v>
          </cell>
          <cell r="I275" t="str">
            <v>LOANS</v>
          </cell>
        </row>
        <row r="276">
          <cell r="A276" t="str">
            <v>A501001-282</v>
          </cell>
          <cell r="B276" t="str">
            <v>Loans (Gr Co)-Silver Oaks Prop Mgt Srv P</v>
          </cell>
          <cell r="C276" t="str">
            <v>ASSET</v>
          </cell>
          <cell r="D276" t="str">
            <v>BALANCE SHEET</v>
          </cell>
          <cell r="E276" t="str">
            <v xml:space="preserve"> </v>
          </cell>
          <cell r="F276" t="str">
            <v xml:space="preserve"> </v>
          </cell>
          <cell r="G276" t="str">
            <v>CURRENT ASSETS, LOANS AND ADVANCES</v>
          </cell>
          <cell r="H276" t="str">
            <v>LOANS AND ADVANCES</v>
          </cell>
          <cell r="I276" t="str">
            <v>LOANS</v>
          </cell>
        </row>
        <row r="277">
          <cell r="A277" t="str">
            <v>A501001-289</v>
          </cell>
          <cell r="B277" t="str">
            <v>Loans (Gr Co)-Atria Partners</v>
          </cell>
          <cell r="C277" t="str">
            <v>ASSET</v>
          </cell>
          <cell r="D277" t="str">
            <v>BALANCE SHEET</v>
          </cell>
          <cell r="E277" t="str">
            <v xml:space="preserve"> </v>
          </cell>
          <cell r="F277" t="str">
            <v xml:space="preserve"> </v>
          </cell>
          <cell r="G277" t="str">
            <v>CURRENT ASSETS, LOANS AND ADVANCES</v>
          </cell>
          <cell r="H277" t="str">
            <v>LOANS AND ADVANCES</v>
          </cell>
          <cell r="I277" t="str">
            <v>LOANS</v>
          </cell>
        </row>
        <row r="278">
          <cell r="A278" t="str">
            <v>A501001-291</v>
          </cell>
          <cell r="B278" t="str">
            <v>Loans (Gr Co)-Renkon Partners</v>
          </cell>
          <cell r="C278" t="str">
            <v>ASSET</v>
          </cell>
          <cell r="D278" t="str">
            <v>BALANCE SHEET</v>
          </cell>
          <cell r="E278" t="str">
            <v xml:space="preserve"> </v>
          </cell>
          <cell r="F278" t="str">
            <v xml:space="preserve"> </v>
          </cell>
          <cell r="G278" t="str">
            <v>CURRENT ASSETS, LOANS AND ADVANCES</v>
          </cell>
          <cell r="H278" t="str">
            <v>LOANS AND ADVANCES</v>
          </cell>
          <cell r="I278" t="str">
            <v>LOANS</v>
          </cell>
        </row>
        <row r="279">
          <cell r="A279" t="str">
            <v>A501001-292</v>
          </cell>
          <cell r="B279" t="str">
            <v>Loans (Gr Co)-Plaza Partners</v>
          </cell>
          <cell r="C279" t="str">
            <v>ASSET</v>
          </cell>
          <cell r="D279" t="str">
            <v>BALANCE SHEET</v>
          </cell>
          <cell r="E279" t="str">
            <v xml:space="preserve"> </v>
          </cell>
          <cell r="F279" t="str">
            <v xml:space="preserve"> </v>
          </cell>
          <cell r="G279" t="str">
            <v>CURRENT ASSETS, LOANS AND ADVANCES</v>
          </cell>
          <cell r="H279" t="str">
            <v>LOANS AND ADVANCES</v>
          </cell>
          <cell r="I279" t="str">
            <v>LOANS</v>
          </cell>
        </row>
        <row r="280">
          <cell r="A280" t="str">
            <v>A501001-299</v>
          </cell>
          <cell r="B280" t="str">
            <v>Loans (Gr Co)- DLF Cyber City Dev L</v>
          </cell>
          <cell r="C280" t="str">
            <v>ASSET</v>
          </cell>
          <cell r="D280" t="str">
            <v>BALANCE SHEET</v>
          </cell>
          <cell r="E280" t="str">
            <v xml:space="preserve"> </v>
          </cell>
          <cell r="F280" t="str">
            <v xml:space="preserve"> </v>
          </cell>
          <cell r="G280" t="str">
            <v>CURRENT ASSETS, LOANS AND ADVANCES</v>
          </cell>
          <cell r="H280" t="str">
            <v>LOANS AND ADVANCES</v>
          </cell>
          <cell r="I280" t="str">
            <v>LOANS</v>
          </cell>
        </row>
        <row r="281">
          <cell r="A281" t="str">
            <v>A501001-305</v>
          </cell>
          <cell r="B281" t="str">
            <v>Loans (Gr Co)-Prompt Real Estate P L</v>
          </cell>
          <cell r="C281" t="str">
            <v>ASSET</v>
          </cell>
          <cell r="D281" t="str">
            <v>BALANCE SHEET</v>
          </cell>
          <cell r="E281" t="str">
            <v xml:space="preserve"> </v>
          </cell>
          <cell r="F281" t="str">
            <v xml:space="preserve"> </v>
          </cell>
          <cell r="G281" t="str">
            <v>CURRENT ASSETS, LOANS AND ADVANCES</v>
          </cell>
          <cell r="H281" t="str">
            <v>LOANS AND ADVANCES</v>
          </cell>
          <cell r="I281" t="str">
            <v>LOANS</v>
          </cell>
        </row>
        <row r="282">
          <cell r="A282" t="str">
            <v>A501001-321</v>
          </cell>
          <cell r="B282" t="str">
            <v>Loans (Gr Co)- Passion Buil &amp; Dev P Ltd</v>
          </cell>
          <cell r="C282" t="str">
            <v>ASSET</v>
          </cell>
          <cell r="D282" t="str">
            <v>BALANCE SHEET</v>
          </cell>
          <cell r="E282" t="str">
            <v xml:space="preserve"> </v>
          </cell>
          <cell r="F282" t="str">
            <v xml:space="preserve"> </v>
          </cell>
          <cell r="G282" t="str">
            <v>CURRENT ASSETS, LOANS AND ADVANCES</v>
          </cell>
          <cell r="H282" t="str">
            <v>LOANS AND ADVANCES</v>
          </cell>
          <cell r="I282" t="str">
            <v>LOANS</v>
          </cell>
        </row>
        <row r="283">
          <cell r="A283" t="str">
            <v>A501001-325</v>
          </cell>
          <cell r="B283" t="str">
            <v>Loans (Gr Co)-Edward Keventer</v>
          </cell>
          <cell r="C283" t="str">
            <v>ASSET</v>
          </cell>
          <cell r="D283" t="str">
            <v>BALANCE SHEET</v>
          </cell>
          <cell r="E283" t="str">
            <v xml:space="preserve"> </v>
          </cell>
          <cell r="F283" t="str">
            <v xml:space="preserve"> </v>
          </cell>
          <cell r="G283" t="str">
            <v>CURRENT ASSETS, LOANS AND ADVANCES</v>
          </cell>
          <cell r="H283" t="str">
            <v>LOANS AND ADVANCES</v>
          </cell>
          <cell r="I283" t="str">
            <v>LOANS</v>
          </cell>
        </row>
        <row r="284">
          <cell r="A284" t="str">
            <v>A501001-419</v>
          </cell>
          <cell r="B284" t="str">
            <v>Loans (Gr Co)-Kenneth Buil &amp; Dev</v>
          </cell>
          <cell r="C284" t="str">
            <v>ASSET</v>
          </cell>
          <cell r="D284" t="str">
            <v>BALANCE SHEET</v>
          </cell>
          <cell r="E284" t="str">
            <v xml:space="preserve"> </v>
          </cell>
          <cell r="F284" t="str">
            <v xml:space="preserve"> </v>
          </cell>
          <cell r="G284" t="str">
            <v>CURRENT ASSETS, LOANS AND ADVANCES</v>
          </cell>
          <cell r="H284" t="str">
            <v>LOANS AND ADVANCES</v>
          </cell>
          <cell r="I284" t="str">
            <v>LOANS</v>
          </cell>
        </row>
        <row r="285">
          <cell r="A285" t="str">
            <v>A501001-428</v>
          </cell>
          <cell r="B285" t="str">
            <v>Loans (Gr Co)- DLF Assets Pvt L</v>
          </cell>
          <cell r="C285" t="str">
            <v>ASSET</v>
          </cell>
          <cell r="D285" t="str">
            <v>BALANCE SHEET</v>
          </cell>
          <cell r="E285" t="str">
            <v xml:space="preserve"> </v>
          </cell>
          <cell r="F285" t="str">
            <v xml:space="preserve"> </v>
          </cell>
          <cell r="G285" t="str">
            <v>CURRENT ASSETS, LOANS AND ADVANCES</v>
          </cell>
          <cell r="H285" t="str">
            <v>LOANS AND ADVANCES</v>
          </cell>
          <cell r="I285" t="str">
            <v>LOANS</v>
          </cell>
        </row>
        <row r="286">
          <cell r="A286" t="str">
            <v>A501001-516</v>
          </cell>
          <cell r="B286" t="str">
            <v>Loans (Gr Co)-Pee Tee Maint Srv L</v>
          </cell>
          <cell r="C286" t="str">
            <v>ASSET</v>
          </cell>
          <cell r="D286" t="str">
            <v>BALANCE SHEET</v>
          </cell>
          <cell r="E286" t="str">
            <v xml:space="preserve"> </v>
          </cell>
          <cell r="F286" t="str">
            <v xml:space="preserve"> </v>
          </cell>
          <cell r="G286" t="str">
            <v>CURRENT ASSETS, LOANS AND ADVANCES</v>
          </cell>
          <cell r="H286" t="str">
            <v>LOANS AND ADVANCES</v>
          </cell>
          <cell r="I286" t="str">
            <v>LOANS</v>
          </cell>
        </row>
        <row r="287">
          <cell r="A287" t="str">
            <v>A501001-525</v>
          </cell>
          <cell r="B287" t="str">
            <v>Loans (Gr Co)-Digital Talkies Pvt L</v>
          </cell>
          <cell r="C287" t="str">
            <v>ASSET</v>
          </cell>
          <cell r="D287" t="str">
            <v>BALANCE SHEET</v>
          </cell>
          <cell r="E287" t="str">
            <v xml:space="preserve"> </v>
          </cell>
          <cell r="F287" t="str">
            <v xml:space="preserve"> </v>
          </cell>
          <cell r="G287" t="str">
            <v>CURRENT ASSETS, LOANS AND ADVANCES</v>
          </cell>
          <cell r="H287" t="str">
            <v>LOANS AND ADVANCES</v>
          </cell>
          <cell r="I287" t="str">
            <v>LOANS</v>
          </cell>
        </row>
        <row r="288">
          <cell r="A288" t="str">
            <v>A501001-526</v>
          </cell>
          <cell r="B288" t="str">
            <v>Loans (Gr Co)-DT Cinemas Pvt L</v>
          </cell>
          <cell r="C288" t="str">
            <v>ASSET</v>
          </cell>
          <cell r="D288" t="str">
            <v>BALANCE SHEET</v>
          </cell>
          <cell r="E288" t="str">
            <v xml:space="preserve"> </v>
          </cell>
          <cell r="F288" t="str">
            <v xml:space="preserve"> </v>
          </cell>
          <cell r="G288" t="str">
            <v>CURRENT ASSETS, LOANS AND ADVANCES</v>
          </cell>
          <cell r="H288" t="str">
            <v>LOANS AND ADVANCES</v>
          </cell>
          <cell r="I288" t="str">
            <v>LOANS</v>
          </cell>
        </row>
        <row r="289">
          <cell r="A289" t="str">
            <v>A501001-532</v>
          </cell>
          <cell r="B289" t="str">
            <v>Loans (Gr Co)-Kenneth B&amp;D Cnstr Div</v>
          </cell>
          <cell r="C289" t="str">
            <v>ASSET</v>
          </cell>
          <cell r="D289" t="str">
            <v>BALANCE SHEET</v>
          </cell>
          <cell r="E289" t="str">
            <v xml:space="preserve"> </v>
          </cell>
          <cell r="F289" t="str">
            <v xml:space="preserve"> </v>
          </cell>
          <cell r="G289" t="str">
            <v>CURRENT ASSETS, LOANS AND ADVANCES</v>
          </cell>
          <cell r="H289" t="str">
            <v>LOANS AND ADVANCES</v>
          </cell>
          <cell r="I289" t="str">
            <v>LOANS</v>
          </cell>
        </row>
        <row r="290">
          <cell r="A290" t="str">
            <v>A501001-533</v>
          </cell>
          <cell r="B290" t="str">
            <v>Loans (Gr Co)-Nilgiri Power Div</v>
          </cell>
          <cell r="C290" t="str">
            <v>ASSET</v>
          </cell>
          <cell r="D290" t="str">
            <v>BALANCE SHEET</v>
          </cell>
          <cell r="E290" t="str">
            <v xml:space="preserve"> </v>
          </cell>
          <cell r="F290" t="str">
            <v xml:space="preserve"> </v>
          </cell>
          <cell r="G290" t="str">
            <v>CURRENT ASSETS, LOANS AND ADVANCES</v>
          </cell>
          <cell r="H290" t="str">
            <v>LOANS AND ADVANCES</v>
          </cell>
          <cell r="I290" t="str">
            <v>LOANS</v>
          </cell>
        </row>
        <row r="291">
          <cell r="A291" t="str">
            <v>A501001-543</v>
          </cell>
          <cell r="B291" t="str">
            <v>Loans (Gr Co)-Turan Infratech Pvt Ltd</v>
          </cell>
          <cell r="C291" t="str">
            <v>ASSET</v>
          </cell>
          <cell r="D291" t="str">
            <v>BALANCE SHEET</v>
          </cell>
          <cell r="E291" t="str">
            <v xml:space="preserve"> </v>
          </cell>
          <cell r="F291" t="str">
            <v xml:space="preserve"> </v>
          </cell>
          <cell r="G291" t="str">
            <v>CURRENT ASSETS, LOANS AND ADVANCES</v>
          </cell>
          <cell r="H291" t="str">
            <v>LOANS AND ADVANCES</v>
          </cell>
          <cell r="I291" t="str">
            <v>LOANS</v>
          </cell>
        </row>
        <row r="292">
          <cell r="A292" t="str">
            <v>A501001-544</v>
          </cell>
          <cell r="B292" t="str">
            <v>Loans (Gr Co)-Thalia Infratech Pvt Ltd</v>
          </cell>
          <cell r="C292" t="str">
            <v>ASSET</v>
          </cell>
          <cell r="D292" t="str">
            <v>BALANCE SHEET</v>
          </cell>
          <cell r="E292" t="str">
            <v xml:space="preserve"> </v>
          </cell>
          <cell r="F292" t="str">
            <v xml:space="preserve"> </v>
          </cell>
          <cell r="G292" t="str">
            <v>CURRENT ASSETS, LOANS AND ADVANCES</v>
          </cell>
          <cell r="H292" t="str">
            <v>LOANS AND ADVANCES</v>
          </cell>
          <cell r="I292" t="str">
            <v>LOANS</v>
          </cell>
        </row>
        <row r="293">
          <cell r="A293" t="str">
            <v>A501001-707</v>
          </cell>
          <cell r="B293" t="str">
            <v>Loans - DHRL</v>
          </cell>
          <cell r="C293" t="str">
            <v>ASSET</v>
          </cell>
          <cell r="D293" t="str">
            <v>BALANCE SHEET</v>
          </cell>
          <cell r="E293" t="str">
            <v xml:space="preserve"> </v>
          </cell>
          <cell r="F293" t="str">
            <v xml:space="preserve"> </v>
          </cell>
          <cell r="G293" t="str">
            <v>CURRENT ASSETS, LOANS AND ADVANCES</v>
          </cell>
          <cell r="H293" t="str">
            <v>LOANS AND ADVANCES</v>
          </cell>
          <cell r="I293" t="str">
            <v>LOANS</v>
          </cell>
        </row>
        <row r="294">
          <cell r="A294" t="str">
            <v>A501101-001</v>
          </cell>
          <cell r="B294" t="str">
            <v>Adv Agst Jv Agreement- Mangal Shrusti</v>
          </cell>
          <cell r="C294" t="str">
            <v>ASSET</v>
          </cell>
          <cell r="D294" t="str">
            <v>BALANCE SHEET</v>
          </cell>
          <cell r="E294" t="str">
            <v xml:space="preserve"> </v>
          </cell>
          <cell r="F294" t="str">
            <v xml:space="preserve"> </v>
          </cell>
          <cell r="G294" t="str">
            <v>CURRENT ASSETS, LOANS AND ADVANCES</v>
          </cell>
          <cell r="H294" t="str">
            <v>LOANS AND ADVANCES</v>
          </cell>
          <cell r="I294" t="str">
            <v>OTHER LOANS</v>
          </cell>
        </row>
        <row r="295">
          <cell r="A295" t="str">
            <v>A501101-002</v>
          </cell>
          <cell r="B295" t="str">
            <v>Adv Agst Jv Agreement- Aakruti</v>
          </cell>
          <cell r="C295" t="str">
            <v>ASSET</v>
          </cell>
          <cell r="D295" t="str">
            <v>BALANCE SHEET</v>
          </cell>
          <cell r="E295" t="str">
            <v xml:space="preserve"> </v>
          </cell>
          <cell r="F295" t="str">
            <v xml:space="preserve"> </v>
          </cell>
          <cell r="G295" t="str">
            <v>CURRENT ASSETS, LOANS AND ADVANCES</v>
          </cell>
          <cell r="H295" t="str">
            <v>LOANS AND ADVANCES</v>
          </cell>
          <cell r="I295" t="str">
            <v>OTHER LOANS</v>
          </cell>
        </row>
        <row r="296">
          <cell r="A296" t="str">
            <v>A501101-003</v>
          </cell>
          <cell r="B296" t="str">
            <v>Adv Agst Jv Agreement- Hilton Hotel</v>
          </cell>
          <cell r="C296" t="str">
            <v>ASSET</v>
          </cell>
          <cell r="D296" t="str">
            <v>BALANCE SHEET</v>
          </cell>
          <cell r="E296" t="str">
            <v xml:space="preserve"> </v>
          </cell>
          <cell r="F296" t="str">
            <v xml:space="preserve"> </v>
          </cell>
          <cell r="G296" t="str">
            <v>CURRENT ASSETS, LOANS AND ADVANCES</v>
          </cell>
          <cell r="H296" t="str">
            <v>LOANS AND ADVANCES</v>
          </cell>
          <cell r="I296" t="str">
            <v>OTHER LOANS</v>
          </cell>
        </row>
        <row r="297">
          <cell r="A297" t="str">
            <v>A501201</v>
          </cell>
          <cell r="B297" t="str">
            <v>Staff Loan- Short term Loan</v>
          </cell>
          <cell r="C297" t="str">
            <v>ASSET</v>
          </cell>
          <cell r="D297" t="str">
            <v>BALANCE SHEET</v>
          </cell>
          <cell r="E297" t="str">
            <v>SUPPLIER PREPAYMENT A/C</v>
          </cell>
          <cell r="F297" t="str">
            <v xml:space="preserve"> </v>
          </cell>
          <cell r="G297" t="str">
            <v>CURRENT ASSETS, LOANS AND ADVANCES</v>
          </cell>
          <cell r="H297" t="str">
            <v>LOANS AND ADVANCES</v>
          </cell>
          <cell r="I297" t="str">
            <v>STAFF LOAN</v>
          </cell>
        </row>
        <row r="298">
          <cell r="A298" t="str">
            <v>A501202</v>
          </cell>
          <cell r="B298" t="str">
            <v>Staff Loan- Vehicle Loan</v>
          </cell>
          <cell r="C298" t="str">
            <v>ASSET</v>
          </cell>
          <cell r="D298" t="str">
            <v>BALANCE SHEET</v>
          </cell>
          <cell r="E298" t="str">
            <v>SUPPLIER PREPAYMENT A/C</v>
          </cell>
          <cell r="F298" t="str">
            <v xml:space="preserve"> </v>
          </cell>
          <cell r="G298" t="str">
            <v>CURRENT ASSETS, LOANS AND ADVANCES</v>
          </cell>
          <cell r="H298" t="str">
            <v>LOANS AND ADVANCES</v>
          </cell>
          <cell r="I298" t="str">
            <v>STAFF LOAN</v>
          </cell>
        </row>
        <row r="299">
          <cell r="A299" t="str">
            <v>A501203</v>
          </cell>
          <cell r="B299" t="str">
            <v>Staff Loan- PF Loan Account</v>
          </cell>
          <cell r="C299" t="str">
            <v>ASSET</v>
          </cell>
          <cell r="D299" t="str">
            <v>BALANCE SHEET</v>
          </cell>
          <cell r="E299" t="str">
            <v>SUPPLIER PREPAYMENT A/C</v>
          </cell>
          <cell r="F299" t="str">
            <v xml:space="preserve"> </v>
          </cell>
          <cell r="G299" t="str">
            <v>CURRENT ASSETS, LOANS AND ADVANCES</v>
          </cell>
          <cell r="H299" t="str">
            <v>LOANS AND ADVANCES</v>
          </cell>
          <cell r="I299" t="str">
            <v>STAFF LOAN</v>
          </cell>
        </row>
        <row r="300">
          <cell r="A300" t="str">
            <v>A501204</v>
          </cell>
          <cell r="B300" t="str">
            <v>Staff Loan- House</v>
          </cell>
          <cell r="C300" t="str">
            <v>ASSET</v>
          </cell>
          <cell r="D300" t="str">
            <v>BALANCE SHEET</v>
          </cell>
          <cell r="E300" t="str">
            <v xml:space="preserve"> </v>
          </cell>
          <cell r="F300" t="str">
            <v xml:space="preserve"> </v>
          </cell>
          <cell r="G300" t="str">
            <v>CURRENT ASSETS, LOANS AND ADVANCES</v>
          </cell>
          <cell r="H300" t="str">
            <v>LOANS AND ADVANCES</v>
          </cell>
          <cell r="I300" t="str">
            <v>STAFF LOAN</v>
          </cell>
        </row>
        <row r="301">
          <cell r="A301" t="str">
            <v>A501205</v>
          </cell>
          <cell r="B301" t="str">
            <v>Staff Loan- Mobile Phone</v>
          </cell>
          <cell r="C301" t="str">
            <v>ASSET</v>
          </cell>
          <cell r="D301" t="str">
            <v>BALANCE SHEET</v>
          </cell>
          <cell r="E301" t="str">
            <v xml:space="preserve"> </v>
          </cell>
          <cell r="F301" t="str">
            <v xml:space="preserve"> </v>
          </cell>
          <cell r="G301" t="str">
            <v>CURRENT ASSETS, LOANS AND ADVANCES</v>
          </cell>
          <cell r="H301" t="str">
            <v>LOANS AND ADVANCES</v>
          </cell>
          <cell r="I301" t="str">
            <v>STAFF LOAN</v>
          </cell>
        </row>
        <row r="302">
          <cell r="A302" t="str">
            <v>A501206</v>
          </cell>
          <cell r="B302" t="str">
            <v>Staff Loan- PF Loan Account</v>
          </cell>
          <cell r="C302" t="str">
            <v>ASSET</v>
          </cell>
          <cell r="D302" t="str">
            <v>BALANCE SHEET</v>
          </cell>
          <cell r="E302" t="str">
            <v xml:space="preserve"> </v>
          </cell>
          <cell r="F302" t="str">
            <v xml:space="preserve"> </v>
          </cell>
          <cell r="G302" t="str">
            <v>CURRENT ASSETS, LOANS AND ADVANCES</v>
          </cell>
          <cell r="H302" t="str">
            <v>LOANS AND ADVANCES</v>
          </cell>
          <cell r="I302" t="str">
            <v>STAFF LOAN</v>
          </cell>
        </row>
        <row r="303">
          <cell r="A303" t="str">
            <v>A501301</v>
          </cell>
          <cell r="B303" t="str">
            <v>Loan (Others)</v>
          </cell>
          <cell r="C303" t="str">
            <v>ASSET</v>
          </cell>
          <cell r="D303" t="str">
            <v>BALANCE SHEET</v>
          </cell>
          <cell r="E303" t="str">
            <v xml:space="preserve"> </v>
          </cell>
          <cell r="F303" t="str">
            <v xml:space="preserve"> </v>
          </cell>
          <cell r="G303" t="str">
            <v>CURRENT ASSETS, LOANS AND ADVANCES</v>
          </cell>
          <cell r="H303" t="str">
            <v>LOANS AND ADVANCES</v>
          </cell>
          <cell r="I303" t="str">
            <v>LOANS</v>
          </cell>
        </row>
        <row r="304">
          <cell r="A304" t="str">
            <v>A501401-000</v>
          </cell>
          <cell r="B304" t="str">
            <v>Loan To Condm.</v>
          </cell>
          <cell r="C304" t="str">
            <v>ASSET</v>
          </cell>
          <cell r="D304" t="str">
            <v>BALANCE SHEET</v>
          </cell>
          <cell r="E304" t="str">
            <v xml:space="preserve"> </v>
          </cell>
          <cell r="F304" t="str">
            <v xml:space="preserve"> </v>
          </cell>
          <cell r="G304" t="str">
            <v>CURRENT ASSETS, LOANS AND ADVANCES</v>
          </cell>
          <cell r="H304" t="str">
            <v>LOANS AND ADVANCES</v>
          </cell>
          <cell r="I304" t="str">
            <v>LOANS</v>
          </cell>
        </row>
        <row r="305">
          <cell r="A305" t="str">
            <v>A501401-001</v>
          </cell>
          <cell r="B305" t="str">
            <v>Loan To Condm.- Ridgewood Estate Cond.</v>
          </cell>
          <cell r="C305" t="str">
            <v>ASSET</v>
          </cell>
          <cell r="D305" t="str">
            <v>BALANCE SHEET</v>
          </cell>
          <cell r="E305" t="str">
            <v xml:space="preserve"> </v>
          </cell>
          <cell r="F305" t="str">
            <v xml:space="preserve"> </v>
          </cell>
          <cell r="G305" t="str">
            <v>CURRENT ASSETS, LOANS AND ADVANCES</v>
          </cell>
          <cell r="H305" t="str">
            <v>LOANS AND ADVANCES</v>
          </cell>
          <cell r="I305" t="str">
            <v>LOANS</v>
          </cell>
        </row>
        <row r="306">
          <cell r="A306" t="str">
            <v>A501401-002</v>
          </cell>
          <cell r="B306" t="str">
            <v>Loan To Condm.- Oakwood Estate Cond.</v>
          </cell>
          <cell r="C306" t="str">
            <v>ASSET</v>
          </cell>
          <cell r="D306" t="str">
            <v>BALANCE SHEET</v>
          </cell>
          <cell r="E306" t="str">
            <v xml:space="preserve"> </v>
          </cell>
          <cell r="F306" t="str">
            <v xml:space="preserve"> </v>
          </cell>
          <cell r="G306" t="str">
            <v>CURRENT ASSETS, LOANS AND ADVANCES</v>
          </cell>
          <cell r="H306" t="str">
            <v>LOANS AND ADVANCES</v>
          </cell>
          <cell r="I306" t="str">
            <v>LOANS</v>
          </cell>
        </row>
        <row r="307">
          <cell r="A307" t="str">
            <v>A501401-003</v>
          </cell>
          <cell r="B307" t="str">
            <v>Loan To Condm.- Silver Oaks Cond.</v>
          </cell>
          <cell r="C307" t="str">
            <v>ASSET</v>
          </cell>
          <cell r="D307" t="str">
            <v>BALANCE SHEET</v>
          </cell>
          <cell r="E307" t="str">
            <v xml:space="preserve"> </v>
          </cell>
          <cell r="F307" t="str">
            <v xml:space="preserve"> </v>
          </cell>
          <cell r="G307" t="str">
            <v>CURRENT ASSETS, LOANS AND ADVANCES</v>
          </cell>
          <cell r="H307" t="str">
            <v>LOANS AND ADVANCES</v>
          </cell>
          <cell r="I307" t="str">
            <v>LOANS</v>
          </cell>
        </row>
        <row r="308">
          <cell r="A308" t="str">
            <v>A501401-004</v>
          </cell>
          <cell r="B308" t="str">
            <v>Loan To Condm.- Wellington Estate Cond.</v>
          </cell>
          <cell r="C308" t="str">
            <v>ASSET</v>
          </cell>
          <cell r="D308" t="str">
            <v>BALANCE SHEET</v>
          </cell>
          <cell r="E308" t="str">
            <v xml:space="preserve"> </v>
          </cell>
          <cell r="F308" t="str">
            <v xml:space="preserve"> </v>
          </cell>
          <cell r="G308" t="str">
            <v>CURRENT ASSETS, LOANS AND ADVANCES</v>
          </cell>
          <cell r="H308" t="str">
            <v>LOANS AND ADVANCES</v>
          </cell>
          <cell r="I308" t="str">
            <v>LOANS</v>
          </cell>
        </row>
        <row r="309">
          <cell r="A309" t="str">
            <v>A501401-005</v>
          </cell>
          <cell r="B309" t="str">
            <v>Loan To Condm.- Princeton Estate Cond.</v>
          </cell>
          <cell r="C309" t="str">
            <v>ASSET</v>
          </cell>
          <cell r="D309" t="str">
            <v>BALANCE SHEET</v>
          </cell>
          <cell r="E309" t="str">
            <v xml:space="preserve"> </v>
          </cell>
          <cell r="F309" t="str">
            <v xml:space="preserve"> </v>
          </cell>
          <cell r="G309" t="str">
            <v>CURRENT ASSETS, LOANS AND ADVANCES</v>
          </cell>
          <cell r="H309" t="str">
            <v>LOANS AND ADVANCES</v>
          </cell>
          <cell r="I309" t="str">
            <v>LOANS</v>
          </cell>
        </row>
        <row r="310">
          <cell r="A310" t="str">
            <v>A501401-006</v>
          </cell>
          <cell r="B310" t="str">
            <v>Loan To Condm.- Carlton Estate Cond.</v>
          </cell>
          <cell r="C310" t="str">
            <v>ASSET</v>
          </cell>
          <cell r="D310" t="str">
            <v>BALANCE SHEET</v>
          </cell>
          <cell r="E310" t="str">
            <v xml:space="preserve"> </v>
          </cell>
          <cell r="F310" t="str">
            <v xml:space="preserve"> </v>
          </cell>
          <cell r="G310" t="str">
            <v>CURRENT ASSETS, LOANS AND ADVANCES</v>
          </cell>
          <cell r="H310" t="str">
            <v>LOANS AND ADVANCES</v>
          </cell>
          <cell r="I310" t="str">
            <v>LOANS</v>
          </cell>
        </row>
        <row r="311">
          <cell r="A311" t="str">
            <v>A501401-007</v>
          </cell>
          <cell r="B311" t="str">
            <v>Loan To Condm.- Belvedere Park Cond</v>
          </cell>
          <cell r="C311" t="str">
            <v>ASSET</v>
          </cell>
          <cell r="D311" t="str">
            <v>BALANCE SHEET</v>
          </cell>
          <cell r="E311" t="str">
            <v xml:space="preserve"> </v>
          </cell>
          <cell r="F311" t="str">
            <v xml:space="preserve"> </v>
          </cell>
          <cell r="G311" t="str">
            <v>CURRENT ASSETS, LOANS AND ADVANCES</v>
          </cell>
          <cell r="H311" t="str">
            <v>LOANS AND ADVANCES</v>
          </cell>
          <cell r="I311" t="str">
            <v>LOANS</v>
          </cell>
        </row>
        <row r="312">
          <cell r="A312" t="str">
            <v>A501401-008</v>
          </cell>
          <cell r="B312" t="str">
            <v>Loan To Condm.- HTON,WNDSR,RPII COND ASS</v>
          </cell>
          <cell r="C312" t="str">
            <v>ASSET</v>
          </cell>
          <cell r="D312" t="str">
            <v>BALANCE SHEET</v>
          </cell>
          <cell r="E312" t="str">
            <v xml:space="preserve"> </v>
          </cell>
          <cell r="F312" t="str">
            <v xml:space="preserve"> </v>
          </cell>
          <cell r="G312" t="str">
            <v>CURRENT ASSETS, LOANS AND ADVANCES</v>
          </cell>
          <cell r="H312" t="str">
            <v>LOANS AND ADVANCES</v>
          </cell>
          <cell r="I312" t="str">
            <v>LOANS</v>
          </cell>
        </row>
        <row r="313">
          <cell r="A313" t="str">
            <v>A501401-009</v>
          </cell>
          <cell r="B313" t="str">
            <v>Loan To Condm.- RICH.REG.COND. ASS</v>
          </cell>
          <cell r="C313" t="str">
            <v>ASSET</v>
          </cell>
          <cell r="D313" t="str">
            <v>BALANCE SHEET</v>
          </cell>
          <cell r="E313" t="str">
            <v xml:space="preserve"> </v>
          </cell>
          <cell r="F313" t="str">
            <v xml:space="preserve"> </v>
          </cell>
          <cell r="G313" t="str">
            <v>CURRENT ASSETS, LOANS AND ADVANCES</v>
          </cell>
          <cell r="H313" t="str">
            <v>LOANS AND ADVANCES</v>
          </cell>
          <cell r="I313" t="str">
            <v>LOANS</v>
          </cell>
        </row>
        <row r="314">
          <cell r="A314" t="str">
            <v>A501401-010</v>
          </cell>
          <cell r="B314" t="str">
            <v>Loan To Condm.- RICHMOND.REG.COND. ASS</v>
          </cell>
          <cell r="C314" t="str">
            <v>ASSET</v>
          </cell>
          <cell r="D314" t="str">
            <v>BALANCE SHEET</v>
          </cell>
          <cell r="E314" t="str">
            <v xml:space="preserve"> </v>
          </cell>
          <cell r="F314" t="str">
            <v xml:space="preserve"> </v>
          </cell>
          <cell r="G314" t="str">
            <v>CURRENT ASSETS, LOANS AND ADVANCES</v>
          </cell>
          <cell r="H314" t="str">
            <v>LOANS AND ADVANCES</v>
          </cell>
          <cell r="I314" t="str">
            <v>LOANS</v>
          </cell>
        </row>
        <row r="315">
          <cell r="A315" t="str">
            <v>A501401-011</v>
          </cell>
          <cell r="B315" t="str">
            <v>Loan To Condm.- Exclusive Floor</v>
          </cell>
          <cell r="C315" t="str">
            <v>ASSET</v>
          </cell>
          <cell r="D315" t="str">
            <v>BALANCE SHEET</v>
          </cell>
          <cell r="E315" t="str">
            <v xml:space="preserve"> </v>
          </cell>
          <cell r="F315" t="str">
            <v xml:space="preserve"> </v>
          </cell>
          <cell r="G315" t="str">
            <v>CURRENT ASSETS, LOANS AND ADVANCES</v>
          </cell>
          <cell r="H315" t="str">
            <v>LOANS AND ADVANCES</v>
          </cell>
          <cell r="I315" t="str">
            <v>LOANS</v>
          </cell>
        </row>
        <row r="316">
          <cell r="A316" t="str">
            <v>A501401-012</v>
          </cell>
          <cell r="B316" t="str">
            <v>Loan To Condm.- Qutab Plaza</v>
          </cell>
          <cell r="C316" t="str">
            <v>ASSET</v>
          </cell>
          <cell r="D316" t="str">
            <v>BALANCE SHEET</v>
          </cell>
          <cell r="E316" t="str">
            <v xml:space="preserve"> </v>
          </cell>
          <cell r="F316" t="str">
            <v xml:space="preserve"> </v>
          </cell>
          <cell r="G316" t="str">
            <v>CURRENT ASSETS, LOANS AND ADVANCES</v>
          </cell>
          <cell r="H316" t="str">
            <v>LOANS AND ADVANCES</v>
          </cell>
          <cell r="I316" t="str">
            <v>LOANS</v>
          </cell>
        </row>
        <row r="317">
          <cell r="A317" t="str">
            <v>A501401-013</v>
          </cell>
          <cell r="B317" t="str">
            <v>Loan To Condm.- Super Mart I &amp; II</v>
          </cell>
          <cell r="C317" t="str">
            <v>ASSET</v>
          </cell>
          <cell r="D317" t="str">
            <v>BALANCE SHEET</v>
          </cell>
          <cell r="E317" t="str">
            <v xml:space="preserve"> </v>
          </cell>
          <cell r="F317" t="str">
            <v xml:space="preserve"> </v>
          </cell>
          <cell r="G317" t="str">
            <v>CURRENT ASSETS, LOANS AND ADVANCES</v>
          </cell>
          <cell r="H317" t="str">
            <v>LOANS AND ADVANCES</v>
          </cell>
          <cell r="I317" t="str">
            <v>LOANS</v>
          </cell>
        </row>
        <row r="318">
          <cell r="A318" t="str">
            <v>A501401-014</v>
          </cell>
          <cell r="B318" t="str">
            <v>Loan To Condm.- Central Arcade Cond.</v>
          </cell>
          <cell r="C318" t="str">
            <v>ASSET</v>
          </cell>
          <cell r="D318" t="str">
            <v>BALANCE SHEET</v>
          </cell>
          <cell r="E318" t="str">
            <v xml:space="preserve"> </v>
          </cell>
          <cell r="F318" t="str">
            <v xml:space="preserve"> </v>
          </cell>
          <cell r="G318" t="str">
            <v>CURRENT ASSETS, LOANS AND ADVANCES</v>
          </cell>
          <cell r="H318" t="str">
            <v>LOANS AND ADVANCES</v>
          </cell>
          <cell r="I318" t="str">
            <v>LOANS</v>
          </cell>
        </row>
        <row r="319">
          <cell r="A319" t="str">
            <v>A501401-015</v>
          </cell>
          <cell r="B319" t="str">
            <v>Loan To Condm.-Trinity Tower Cond Ass</v>
          </cell>
          <cell r="C319" t="str">
            <v>ASSET</v>
          </cell>
          <cell r="D319" t="str">
            <v>BALANCE SHEET</v>
          </cell>
          <cell r="E319" t="str">
            <v xml:space="preserve"> </v>
          </cell>
          <cell r="F319" t="str">
            <v xml:space="preserve"> </v>
          </cell>
          <cell r="G319" t="str">
            <v>CURRENT ASSETS, LOANS AND ADVANCES</v>
          </cell>
          <cell r="H319" t="str">
            <v>LOANS AND ADVANCES</v>
          </cell>
          <cell r="I319" t="str">
            <v>LOANS</v>
          </cell>
        </row>
        <row r="320">
          <cell r="A320" t="str">
            <v>A501401-016</v>
          </cell>
          <cell r="B320" t="str">
            <v>Loan To Condm.-Westend Heights Cond Ass</v>
          </cell>
          <cell r="C320" t="str">
            <v>ASSET</v>
          </cell>
          <cell r="D320" t="str">
            <v>BALANCE SHEET</v>
          </cell>
          <cell r="E320" t="str">
            <v xml:space="preserve"> </v>
          </cell>
          <cell r="F320" t="str">
            <v xml:space="preserve"> </v>
          </cell>
          <cell r="G320" t="str">
            <v>CURRENT ASSETS, LOANS AND ADVANCES</v>
          </cell>
          <cell r="H320" t="str">
            <v>LOANS AND ADVANCES</v>
          </cell>
          <cell r="I320" t="str">
            <v>LOANS</v>
          </cell>
        </row>
        <row r="321">
          <cell r="A321" t="str">
            <v>A501501</v>
          </cell>
          <cell r="B321" t="str">
            <v>Loan To Trusts</v>
          </cell>
          <cell r="C321" t="str">
            <v>ASSET</v>
          </cell>
          <cell r="D321" t="str">
            <v>BALANCE SHEET</v>
          </cell>
          <cell r="E321" t="str">
            <v xml:space="preserve"> </v>
          </cell>
          <cell r="F321" t="str">
            <v xml:space="preserve"> </v>
          </cell>
          <cell r="G321" t="str">
            <v>CURRENT ASSETS, LOANS AND ADVANCES</v>
          </cell>
          <cell r="H321" t="str">
            <v>LOANS AND ADVANCES</v>
          </cell>
          <cell r="I321" t="str">
            <v>LOANS</v>
          </cell>
        </row>
        <row r="322">
          <cell r="A322" t="str">
            <v>A501502</v>
          </cell>
          <cell r="B322" t="str">
            <v>Loan Lodhi Property Company Ltd</v>
          </cell>
          <cell r="C322" t="str">
            <v>ASSET</v>
          </cell>
          <cell r="D322" t="str">
            <v>BALANCE SHEET</v>
          </cell>
          <cell r="E322" t="str">
            <v xml:space="preserve"> </v>
          </cell>
          <cell r="F322" t="str">
            <v xml:space="preserve"> </v>
          </cell>
          <cell r="G322" t="str">
            <v>CURRENT ASSETS, LOANS AND ADVANCES</v>
          </cell>
          <cell r="H322" t="str">
            <v>LOANS AND ADVANCES</v>
          </cell>
          <cell r="I322" t="str">
            <v>LOANS</v>
          </cell>
        </row>
        <row r="323">
          <cell r="A323" t="str">
            <v>A501601-001</v>
          </cell>
          <cell r="B323" t="str">
            <v>Adv-Ainstey Buil And Cnstr</v>
          </cell>
          <cell r="C323" t="str">
            <v>ASSET</v>
          </cell>
          <cell r="D323" t="str">
            <v>BALANCE SHEET</v>
          </cell>
          <cell r="E323" t="str">
            <v xml:space="preserve"> </v>
          </cell>
          <cell r="F323" t="str">
            <v xml:space="preserve"> </v>
          </cell>
          <cell r="G323" t="str">
            <v>CURRENT ASSETS, LOANS AND ADVANCES</v>
          </cell>
          <cell r="H323" t="str">
            <v>LOANS AND ADVANCES</v>
          </cell>
          <cell r="I323" t="str">
            <v>ADVANCES</v>
          </cell>
        </row>
        <row r="324">
          <cell r="A324" t="str">
            <v>A501601-002</v>
          </cell>
          <cell r="B324" t="str">
            <v>Adv-Adeline Buil And Dev</v>
          </cell>
          <cell r="C324" t="str">
            <v>ASSET</v>
          </cell>
          <cell r="D324" t="str">
            <v>BALANCE SHEET</v>
          </cell>
          <cell r="E324" t="str">
            <v xml:space="preserve"> </v>
          </cell>
          <cell r="F324" t="str">
            <v xml:space="preserve"> </v>
          </cell>
          <cell r="G324" t="str">
            <v>CURRENT ASSETS, LOANS AND ADVANCES</v>
          </cell>
          <cell r="H324" t="str">
            <v>LOANS AND ADVANCES</v>
          </cell>
          <cell r="I324" t="str">
            <v>ADVANCES</v>
          </cell>
        </row>
        <row r="325">
          <cell r="A325" t="str">
            <v>A501601-003</v>
          </cell>
          <cell r="B325" t="str">
            <v>Adv-Armand Buil &amp; Cnstr P L</v>
          </cell>
          <cell r="C325" t="str">
            <v>ASSET</v>
          </cell>
          <cell r="D325" t="str">
            <v>BALANCE SHEET</v>
          </cell>
          <cell r="E325" t="str">
            <v xml:space="preserve"> </v>
          </cell>
          <cell r="F325" t="str">
            <v xml:space="preserve"> </v>
          </cell>
          <cell r="G325" t="str">
            <v>CURRENT ASSETS, LOANS AND ADVANCES</v>
          </cell>
          <cell r="H325" t="str">
            <v>LOANS AND ADVANCES</v>
          </cell>
          <cell r="I325" t="str">
            <v>ADVANCES</v>
          </cell>
        </row>
        <row r="326">
          <cell r="A326" t="str">
            <v>A501601-004</v>
          </cell>
          <cell r="B326" t="str">
            <v>Adv-Babette Real Estate Pvt Ltd</v>
          </cell>
          <cell r="C326" t="str">
            <v>ASSET</v>
          </cell>
          <cell r="D326" t="str">
            <v>BALANCE SHEET</v>
          </cell>
          <cell r="E326" t="str">
            <v xml:space="preserve"> </v>
          </cell>
          <cell r="F326" t="str">
            <v xml:space="preserve"> </v>
          </cell>
          <cell r="G326" t="str">
            <v>CURRENT ASSETS, LOANS AND ADVANCES</v>
          </cell>
          <cell r="H326" t="str">
            <v>LOANS AND ADVANCES</v>
          </cell>
          <cell r="I326" t="str">
            <v>ADVANCES</v>
          </cell>
        </row>
        <row r="327">
          <cell r="A327" t="str">
            <v>A501601-005</v>
          </cell>
          <cell r="B327" t="str">
            <v>Adv-Balint Real Estates P Ltd</v>
          </cell>
          <cell r="C327" t="str">
            <v>ASSET</v>
          </cell>
          <cell r="D327" t="str">
            <v>BALANCE SHEET</v>
          </cell>
          <cell r="E327" t="str">
            <v xml:space="preserve"> </v>
          </cell>
          <cell r="F327" t="str">
            <v xml:space="preserve"> </v>
          </cell>
          <cell r="G327" t="str">
            <v>CURRENT ASSETS, LOANS AND ADVANCES</v>
          </cell>
          <cell r="H327" t="str">
            <v>LOANS AND ADVANCES</v>
          </cell>
          <cell r="I327" t="str">
            <v>ADVANCES</v>
          </cell>
        </row>
        <row r="328">
          <cell r="A328" t="str">
            <v>A501601-006</v>
          </cell>
          <cell r="B328" t="str">
            <v>Adv-Cameo Builders &amp; Constructions P L</v>
          </cell>
          <cell r="C328" t="str">
            <v>ASSET</v>
          </cell>
          <cell r="D328" t="str">
            <v>BALANCE SHEET</v>
          </cell>
          <cell r="E328" t="str">
            <v xml:space="preserve"> </v>
          </cell>
          <cell r="F328" t="str">
            <v xml:space="preserve"> </v>
          </cell>
          <cell r="G328" t="str">
            <v>CURRENT ASSETS, LOANS AND ADVANCES</v>
          </cell>
          <cell r="H328" t="str">
            <v>LOANS AND ADVANCES</v>
          </cell>
          <cell r="I328" t="str">
            <v>ADVANCES</v>
          </cell>
        </row>
        <row r="329">
          <cell r="A329" t="str">
            <v>A501601-007</v>
          </cell>
          <cell r="B329" t="str">
            <v>Adv-Cachet Real Estates P Ltd</v>
          </cell>
          <cell r="C329" t="str">
            <v>ASSET</v>
          </cell>
          <cell r="D329" t="str">
            <v>BALANCE SHEET</v>
          </cell>
          <cell r="E329" t="str">
            <v xml:space="preserve"> </v>
          </cell>
          <cell r="F329" t="str">
            <v xml:space="preserve"> </v>
          </cell>
          <cell r="G329" t="str">
            <v>CURRENT ASSETS, LOANS AND ADVANCES</v>
          </cell>
          <cell r="H329" t="str">
            <v>LOANS AND ADVANCES</v>
          </cell>
          <cell r="I329" t="str">
            <v>ADVANCES</v>
          </cell>
        </row>
        <row r="330">
          <cell r="A330" t="str">
            <v>A501601-008</v>
          </cell>
          <cell r="B330" t="str">
            <v>Adv-Calvine Builders And Const P Ltd</v>
          </cell>
          <cell r="C330" t="str">
            <v>ASSET</v>
          </cell>
          <cell r="D330" t="str">
            <v>BALANCE SHEET</v>
          </cell>
          <cell r="E330" t="str">
            <v xml:space="preserve"> </v>
          </cell>
          <cell r="F330" t="str">
            <v xml:space="preserve"> </v>
          </cell>
          <cell r="G330" t="str">
            <v>CURRENT ASSETS, LOANS AND ADVANCES</v>
          </cell>
          <cell r="H330" t="str">
            <v>LOANS AND ADVANCES</v>
          </cell>
          <cell r="I330" t="str">
            <v>ADVANCES</v>
          </cell>
        </row>
        <row r="331">
          <cell r="A331" t="str">
            <v>A501601-009</v>
          </cell>
          <cell r="B331" t="str">
            <v>Adv-Calista Real Esates P Ltd</v>
          </cell>
          <cell r="C331" t="str">
            <v>ASSET</v>
          </cell>
          <cell r="D331" t="str">
            <v>BALANCE SHEET</v>
          </cell>
          <cell r="E331" t="str">
            <v xml:space="preserve"> </v>
          </cell>
          <cell r="F331" t="str">
            <v xml:space="preserve"> </v>
          </cell>
          <cell r="G331" t="str">
            <v>CURRENT ASSETS, LOANS AND ADVANCES</v>
          </cell>
          <cell r="H331" t="str">
            <v>LOANS AND ADVANCES</v>
          </cell>
          <cell r="I331" t="str">
            <v>ADVANCES</v>
          </cell>
        </row>
        <row r="332">
          <cell r="A332" t="str">
            <v>A501601-010</v>
          </cell>
          <cell r="B332" t="str">
            <v>Adv-Cayenne Builders And Const P Ltd</v>
          </cell>
          <cell r="C332" t="str">
            <v>ASSET</v>
          </cell>
          <cell r="D332" t="str">
            <v>BALANCE SHEET</v>
          </cell>
          <cell r="E332" t="str">
            <v xml:space="preserve"> </v>
          </cell>
          <cell r="F332" t="str">
            <v xml:space="preserve"> </v>
          </cell>
          <cell r="G332" t="str">
            <v>CURRENT ASSETS, LOANS AND ADVANCES</v>
          </cell>
          <cell r="H332" t="str">
            <v>LOANS AND ADVANCES</v>
          </cell>
          <cell r="I332" t="str">
            <v>ADVANCES</v>
          </cell>
        </row>
        <row r="333">
          <cell r="A333" t="str">
            <v>A501601-011</v>
          </cell>
          <cell r="B333" t="str">
            <v>Adv-Candace Builders And Const P Ltd</v>
          </cell>
          <cell r="C333" t="str">
            <v>ASSET</v>
          </cell>
          <cell r="D333" t="str">
            <v>BALANCE SHEET</v>
          </cell>
          <cell r="E333" t="str">
            <v xml:space="preserve"> </v>
          </cell>
          <cell r="F333" t="str">
            <v xml:space="preserve"> </v>
          </cell>
          <cell r="G333" t="str">
            <v>CURRENT ASSETS, LOANS AND ADVANCES</v>
          </cell>
          <cell r="H333" t="str">
            <v>LOANS AND ADVANCES</v>
          </cell>
          <cell r="I333" t="str">
            <v>ADVANCES</v>
          </cell>
        </row>
        <row r="334">
          <cell r="A334" t="str">
            <v>A501601-012</v>
          </cell>
          <cell r="B334" t="str">
            <v>Adv-Chevalier Buil &amp; Cnstr Pvt Ltd</v>
          </cell>
          <cell r="C334" t="str">
            <v>ASSET</v>
          </cell>
          <cell r="D334" t="str">
            <v>BALANCE SHEET</v>
          </cell>
          <cell r="E334" t="str">
            <v xml:space="preserve"> </v>
          </cell>
          <cell r="F334" t="str">
            <v xml:space="preserve"> </v>
          </cell>
          <cell r="G334" t="str">
            <v>CURRENT ASSETS, LOANS AND ADVANCES</v>
          </cell>
          <cell r="H334" t="str">
            <v>LOANS AND ADVANCES</v>
          </cell>
          <cell r="I334" t="str">
            <v>ADVANCES</v>
          </cell>
        </row>
        <row r="335">
          <cell r="A335" t="str">
            <v>A501601-013</v>
          </cell>
          <cell r="B335" t="str">
            <v>Adv-Cubby Builders &amp; Developers Pvt Ltd</v>
          </cell>
          <cell r="C335" t="str">
            <v>ASSET</v>
          </cell>
          <cell r="D335" t="str">
            <v>BALANCE SHEET</v>
          </cell>
          <cell r="E335" t="str">
            <v xml:space="preserve"> </v>
          </cell>
          <cell r="F335" t="str">
            <v xml:space="preserve"> </v>
          </cell>
          <cell r="G335" t="str">
            <v>CURRENT ASSETS, LOANS AND ADVANCES</v>
          </cell>
          <cell r="H335" t="str">
            <v>LOANS AND ADVANCES</v>
          </cell>
          <cell r="I335" t="str">
            <v>ADVANCES</v>
          </cell>
        </row>
        <row r="336">
          <cell r="A336" t="str">
            <v>A501601-014</v>
          </cell>
          <cell r="B336" t="str">
            <v>Adv-Delta Land Real Estates P Ltd</v>
          </cell>
          <cell r="C336" t="str">
            <v>ASSET</v>
          </cell>
          <cell r="D336" t="str">
            <v>BALANCE SHEET</v>
          </cell>
          <cell r="E336" t="str">
            <v xml:space="preserve"> </v>
          </cell>
          <cell r="F336" t="str">
            <v xml:space="preserve"> </v>
          </cell>
          <cell r="G336" t="str">
            <v>CURRENT ASSETS, LOANS AND ADVANCES</v>
          </cell>
          <cell r="H336" t="str">
            <v>LOANS AND ADVANCES</v>
          </cell>
          <cell r="I336" t="str">
            <v>ADVANCES</v>
          </cell>
        </row>
        <row r="337">
          <cell r="A337" t="str">
            <v>A501601-015</v>
          </cell>
          <cell r="B337" t="str">
            <v>Adv-Dabria Real Estates P Ltd</v>
          </cell>
          <cell r="C337" t="str">
            <v>ASSET</v>
          </cell>
          <cell r="D337" t="str">
            <v>BALANCE SHEET</v>
          </cell>
          <cell r="E337" t="str">
            <v xml:space="preserve"> </v>
          </cell>
          <cell r="F337" t="str">
            <v xml:space="preserve"> </v>
          </cell>
          <cell r="G337" t="str">
            <v>CURRENT ASSETS, LOANS AND ADVANCES</v>
          </cell>
          <cell r="H337" t="str">
            <v>LOANS AND ADVANCES</v>
          </cell>
          <cell r="I337" t="str">
            <v>ADVANCES</v>
          </cell>
        </row>
        <row r="338">
          <cell r="A338" t="str">
            <v>A501601-016</v>
          </cell>
          <cell r="B338" t="str">
            <v>Adv-Despine Builders And Dev P Ltd</v>
          </cell>
          <cell r="C338" t="str">
            <v>ASSET</v>
          </cell>
          <cell r="D338" t="str">
            <v>BALANCE SHEET</v>
          </cell>
          <cell r="E338" t="str">
            <v xml:space="preserve"> </v>
          </cell>
          <cell r="F338" t="str">
            <v xml:space="preserve"> </v>
          </cell>
          <cell r="G338" t="str">
            <v>CURRENT ASSETS, LOANS AND ADVANCES</v>
          </cell>
          <cell r="H338" t="str">
            <v>LOANS AND ADVANCES</v>
          </cell>
          <cell r="I338" t="str">
            <v>ADVANCES</v>
          </cell>
        </row>
        <row r="339">
          <cell r="A339" t="str">
            <v>A501601-017</v>
          </cell>
          <cell r="B339" t="str">
            <v>Adv-Domus Real Estates Pvt Ltd</v>
          </cell>
          <cell r="C339" t="str">
            <v>ASSET</v>
          </cell>
          <cell r="D339" t="str">
            <v>BALANCE SHEET</v>
          </cell>
          <cell r="E339" t="str">
            <v xml:space="preserve"> </v>
          </cell>
          <cell r="F339" t="str">
            <v xml:space="preserve"> </v>
          </cell>
          <cell r="G339" t="str">
            <v>CURRENT ASSETS, LOANS AND ADVANCES</v>
          </cell>
          <cell r="H339" t="str">
            <v>LOANS AND ADVANCES</v>
          </cell>
          <cell r="I339" t="str">
            <v>ADVANCES</v>
          </cell>
        </row>
        <row r="340">
          <cell r="A340" t="str">
            <v>A501601-018</v>
          </cell>
          <cell r="B340" t="str">
            <v>Adv-Dylan Builders &amp; Developers Pvt Ltd.</v>
          </cell>
          <cell r="C340" t="str">
            <v>ASSET</v>
          </cell>
          <cell r="D340" t="str">
            <v>BALANCE SHEET</v>
          </cell>
          <cell r="E340" t="str">
            <v xml:space="preserve"> </v>
          </cell>
          <cell r="F340" t="str">
            <v xml:space="preserve"> </v>
          </cell>
          <cell r="G340" t="str">
            <v>CURRENT ASSETS, LOANS AND ADVANCES</v>
          </cell>
          <cell r="H340" t="str">
            <v>LOANS AND ADVANCES</v>
          </cell>
          <cell r="I340" t="str">
            <v>ADVANCES</v>
          </cell>
        </row>
        <row r="341">
          <cell r="A341" t="str">
            <v>A501601-019</v>
          </cell>
          <cell r="B341" t="str">
            <v>Adv-Ernesta Real Estate Pvt Ltd</v>
          </cell>
          <cell r="C341" t="str">
            <v>ASSET</v>
          </cell>
          <cell r="D341" t="str">
            <v>BALANCE SHEET</v>
          </cell>
          <cell r="E341" t="str">
            <v xml:space="preserve"> </v>
          </cell>
          <cell r="F341" t="str">
            <v xml:space="preserve"> </v>
          </cell>
          <cell r="G341" t="str">
            <v>CURRENT ASSETS, LOANS AND ADVANCES</v>
          </cell>
          <cell r="H341" t="str">
            <v>LOANS AND ADVANCES</v>
          </cell>
          <cell r="I341" t="str">
            <v>ADVANCES</v>
          </cell>
        </row>
        <row r="342">
          <cell r="A342" t="str">
            <v>A501601-020</v>
          </cell>
          <cell r="B342" t="str">
            <v>Adv-Elaine Builders &amp; Developers Pvt Ltd</v>
          </cell>
          <cell r="C342" t="str">
            <v>ASSET</v>
          </cell>
          <cell r="D342" t="str">
            <v>BALANCE SHEET</v>
          </cell>
          <cell r="E342" t="str">
            <v xml:space="preserve"> </v>
          </cell>
          <cell r="F342" t="str">
            <v xml:space="preserve"> </v>
          </cell>
          <cell r="G342" t="str">
            <v>CURRENT ASSETS, LOANS AND ADVANCES</v>
          </cell>
          <cell r="H342" t="str">
            <v>LOANS AND ADVANCES</v>
          </cell>
          <cell r="I342" t="str">
            <v>ADVANCES</v>
          </cell>
        </row>
        <row r="343">
          <cell r="A343" t="str">
            <v>A501601-021</v>
          </cell>
          <cell r="B343" t="str">
            <v>Adv-Eloise Builders &amp; Constructions P L</v>
          </cell>
          <cell r="C343" t="str">
            <v>ASSET</v>
          </cell>
          <cell r="D343" t="str">
            <v>BALANCE SHEET</v>
          </cell>
          <cell r="E343" t="str">
            <v xml:space="preserve"> </v>
          </cell>
          <cell r="F343" t="str">
            <v xml:space="preserve"> </v>
          </cell>
          <cell r="G343" t="str">
            <v>CURRENT ASSETS, LOANS AND ADVANCES</v>
          </cell>
          <cell r="H343" t="str">
            <v>LOANS AND ADVANCES</v>
          </cell>
          <cell r="I343" t="str">
            <v>ADVANCES</v>
          </cell>
        </row>
        <row r="344">
          <cell r="A344" t="str">
            <v>A501601-022</v>
          </cell>
          <cell r="B344" t="str">
            <v>Adv-Elaine Builders &amp; Constructions P L</v>
          </cell>
          <cell r="C344" t="str">
            <v>ASSET</v>
          </cell>
          <cell r="D344" t="str">
            <v>BALANCE SHEET</v>
          </cell>
          <cell r="E344" t="str">
            <v xml:space="preserve"> </v>
          </cell>
          <cell r="F344" t="str">
            <v xml:space="preserve"> </v>
          </cell>
          <cell r="G344" t="str">
            <v>CURRENT ASSETS, LOANS AND ADVANCES</v>
          </cell>
          <cell r="H344" t="str">
            <v>LOANS AND ADVANCES</v>
          </cell>
          <cell r="I344" t="str">
            <v>ADVANCES</v>
          </cell>
        </row>
        <row r="345">
          <cell r="A345" t="str">
            <v>A501601-023</v>
          </cell>
          <cell r="B345" t="str">
            <v>Adv-Estio Builders &amp; Developers Pvt Ltd</v>
          </cell>
          <cell r="C345" t="str">
            <v>ASSET</v>
          </cell>
          <cell r="D345" t="str">
            <v>BALANCE SHEET</v>
          </cell>
          <cell r="E345" t="str">
            <v xml:space="preserve"> </v>
          </cell>
          <cell r="F345" t="str">
            <v xml:space="preserve"> </v>
          </cell>
          <cell r="G345" t="str">
            <v>CURRENT ASSETS, LOANS AND ADVANCES</v>
          </cell>
          <cell r="H345" t="str">
            <v>LOANS AND ADVANCES</v>
          </cell>
          <cell r="I345" t="str">
            <v>ADVANCES</v>
          </cell>
        </row>
        <row r="346">
          <cell r="A346" t="str">
            <v>A501601-024</v>
          </cell>
          <cell r="B346" t="str">
            <v>Adv-First City Real Estate P Ltd</v>
          </cell>
          <cell r="C346" t="str">
            <v>ASSET</v>
          </cell>
          <cell r="D346" t="str">
            <v>BALANCE SHEET</v>
          </cell>
          <cell r="E346" t="str">
            <v xml:space="preserve"> </v>
          </cell>
          <cell r="F346" t="str">
            <v xml:space="preserve"> </v>
          </cell>
          <cell r="G346" t="str">
            <v>CURRENT ASSETS, LOANS AND ADVANCES</v>
          </cell>
          <cell r="H346" t="str">
            <v>LOANS AND ADVANCES</v>
          </cell>
          <cell r="I346" t="str">
            <v>ADVANCES</v>
          </cell>
        </row>
        <row r="347">
          <cell r="A347" t="str">
            <v>A501601-025</v>
          </cell>
          <cell r="B347" t="str">
            <v>Adv-Galvin Builders And Dev P Ltd</v>
          </cell>
          <cell r="C347" t="str">
            <v>ASSET</v>
          </cell>
          <cell r="D347" t="str">
            <v>BALANCE SHEET</v>
          </cell>
          <cell r="E347" t="str">
            <v xml:space="preserve"> </v>
          </cell>
          <cell r="F347" t="str">
            <v xml:space="preserve"> </v>
          </cell>
          <cell r="G347" t="str">
            <v>CURRENT ASSETS, LOANS AND ADVANCES</v>
          </cell>
          <cell r="H347" t="str">
            <v>LOANS AND ADVANCES</v>
          </cell>
          <cell r="I347" t="str">
            <v>ADVANCES</v>
          </cell>
        </row>
        <row r="348">
          <cell r="A348" t="str">
            <v>A501601-026</v>
          </cell>
          <cell r="B348" t="str">
            <v>Adv-Gorochana Estates Dev Pvt Ltd</v>
          </cell>
          <cell r="C348" t="str">
            <v>ASSET</v>
          </cell>
          <cell r="D348" t="str">
            <v>BALANCE SHEET</v>
          </cell>
          <cell r="E348" t="str">
            <v xml:space="preserve"> </v>
          </cell>
          <cell r="F348" t="str">
            <v xml:space="preserve"> </v>
          </cell>
          <cell r="G348" t="str">
            <v>CURRENT ASSETS, LOANS AND ADVANCES</v>
          </cell>
          <cell r="H348" t="str">
            <v>LOANS AND ADVANCES</v>
          </cell>
          <cell r="I348" t="str">
            <v>ADVANCES</v>
          </cell>
        </row>
        <row r="349">
          <cell r="A349" t="str">
            <v>A501601-027</v>
          </cell>
          <cell r="B349" t="str">
            <v>Adv-Gareth Builders And Const P Ltd</v>
          </cell>
          <cell r="C349" t="str">
            <v>ASSET</v>
          </cell>
          <cell r="D349" t="str">
            <v>BALANCE SHEET</v>
          </cell>
          <cell r="E349" t="str">
            <v xml:space="preserve"> </v>
          </cell>
          <cell r="F349" t="str">
            <v xml:space="preserve"> </v>
          </cell>
          <cell r="G349" t="str">
            <v>CURRENT ASSETS, LOANS AND ADVANCES</v>
          </cell>
          <cell r="H349" t="str">
            <v>LOANS AND ADVANCES</v>
          </cell>
          <cell r="I349" t="str">
            <v>ADVANCES</v>
          </cell>
        </row>
        <row r="350">
          <cell r="A350" t="str">
            <v>A501601-028</v>
          </cell>
          <cell r="B350" t="str">
            <v>Adv-Gavel Build &amp; Cnstr Pvt Ltd</v>
          </cell>
          <cell r="C350" t="str">
            <v>ASSET</v>
          </cell>
          <cell r="D350" t="str">
            <v>BALANCE SHEET</v>
          </cell>
          <cell r="E350" t="str">
            <v xml:space="preserve"> </v>
          </cell>
          <cell r="F350" t="str">
            <v xml:space="preserve"> </v>
          </cell>
          <cell r="G350" t="str">
            <v>CURRENT ASSETS, LOANS AND ADVANCES</v>
          </cell>
          <cell r="H350" t="str">
            <v>LOANS AND ADVANCES</v>
          </cell>
          <cell r="I350" t="str">
            <v>ADVANCES</v>
          </cell>
        </row>
        <row r="351">
          <cell r="A351" t="str">
            <v>A501601-029</v>
          </cell>
          <cell r="B351" t="str">
            <v>Adv-Hansel Builder  And Dev P Ltd</v>
          </cell>
          <cell r="C351" t="str">
            <v>ASSET</v>
          </cell>
          <cell r="D351" t="str">
            <v>BALANCE SHEET</v>
          </cell>
          <cell r="E351" t="str">
            <v xml:space="preserve"> </v>
          </cell>
          <cell r="F351" t="str">
            <v xml:space="preserve"> </v>
          </cell>
          <cell r="G351" t="str">
            <v>CURRENT ASSETS, LOANS AND ADVANCES</v>
          </cell>
          <cell r="H351" t="str">
            <v>LOANS AND ADVANCES</v>
          </cell>
          <cell r="I351" t="str">
            <v>ADVANCES</v>
          </cell>
        </row>
        <row r="352">
          <cell r="A352" t="str">
            <v>A501601-030</v>
          </cell>
          <cell r="B352" t="str">
            <v>Adv-Hurley Builders &amp; Developers Pvt Ltd</v>
          </cell>
          <cell r="C352" t="str">
            <v>ASSET</v>
          </cell>
          <cell r="D352" t="str">
            <v>BALANCE SHEET</v>
          </cell>
          <cell r="E352" t="str">
            <v xml:space="preserve"> </v>
          </cell>
          <cell r="F352" t="str">
            <v xml:space="preserve"> </v>
          </cell>
          <cell r="G352" t="str">
            <v>CURRENT ASSETS, LOANS AND ADVANCES</v>
          </cell>
          <cell r="H352" t="str">
            <v>LOANS AND ADVANCES</v>
          </cell>
          <cell r="I352" t="str">
            <v>ADVANCES</v>
          </cell>
        </row>
        <row r="353">
          <cell r="A353" t="str">
            <v>A501601-031</v>
          </cell>
          <cell r="B353" t="str">
            <v>Adv-Hoshi Builders &amp; Developers Pvt Ltd</v>
          </cell>
          <cell r="C353" t="str">
            <v>ASSET</v>
          </cell>
          <cell r="D353" t="str">
            <v>BALANCE SHEET</v>
          </cell>
          <cell r="E353" t="str">
            <v xml:space="preserve"> </v>
          </cell>
          <cell r="F353" t="str">
            <v xml:space="preserve"> </v>
          </cell>
          <cell r="G353" t="str">
            <v>CURRENT ASSETS, LOANS AND ADVANCES</v>
          </cell>
          <cell r="H353" t="str">
            <v>LOANS AND ADVANCES</v>
          </cell>
          <cell r="I353" t="str">
            <v>ADVANCES</v>
          </cell>
        </row>
        <row r="354">
          <cell r="A354" t="str">
            <v>A501601-032</v>
          </cell>
          <cell r="B354" t="str">
            <v>Adv-Isidro Builders Pvt Ltd</v>
          </cell>
          <cell r="C354" t="str">
            <v>ASSET</v>
          </cell>
          <cell r="D354" t="str">
            <v>BALANCE SHEET</v>
          </cell>
          <cell r="E354" t="str">
            <v xml:space="preserve"> </v>
          </cell>
          <cell r="F354" t="str">
            <v xml:space="preserve"> </v>
          </cell>
          <cell r="G354" t="str">
            <v>CURRENT ASSETS, LOANS AND ADVANCES</v>
          </cell>
          <cell r="H354" t="str">
            <v>LOANS AND ADVANCES</v>
          </cell>
          <cell r="I354" t="str">
            <v>ADVANCES</v>
          </cell>
        </row>
        <row r="355">
          <cell r="A355" t="str">
            <v>A501601-033</v>
          </cell>
          <cell r="B355" t="str">
            <v>Adv-Jesen Builders &amp; Developers Pvt Ltd</v>
          </cell>
          <cell r="C355" t="str">
            <v>ASSET</v>
          </cell>
          <cell r="D355" t="str">
            <v>BALANCE SHEET</v>
          </cell>
          <cell r="E355" t="str">
            <v xml:space="preserve"> </v>
          </cell>
          <cell r="F355" t="str">
            <v xml:space="preserve"> </v>
          </cell>
          <cell r="G355" t="str">
            <v>CURRENT ASSETS, LOANS AND ADVANCES</v>
          </cell>
          <cell r="H355" t="str">
            <v>LOANS AND ADVANCES</v>
          </cell>
          <cell r="I355" t="str">
            <v>ADVANCES</v>
          </cell>
        </row>
        <row r="356">
          <cell r="A356" t="str">
            <v>A501601-034</v>
          </cell>
          <cell r="B356" t="str">
            <v>Adv-Jingle Builders &amp; Developers P L</v>
          </cell>
          <cell r="C356" t="str">
            <v>ASSET</v>
          </cell>
          <cell r="D356" t="str">
            <v>BALANCE SHEET</v>
          </cell>
          <cell r="E356" t="str">
            <v xml:space="preserve"> </v>
          </cell>
          <cell r="F356" t="str">
            <v xml:space="preserve"> </v>
          </cell>
          <cell r="G356" t="str">
            <v>CURRENT ASSETS, LOANS AND ADVANCES</v>
          </cell>
          <cell r="H356" t="str">
            <v>LOANS AND ADVANCES</v>
          </cell>
          <cell r="I356" t="str">
            <v>ADVANCES</v>
          </cell>
        </row>
        <row r="357">
          <cell r="A357" t="str">
            <v>A501601-035</v>
          </cell>
          <cell r="B357" t="str">
            <v>Adv-Kolya Builders &amp; Developers Pvt Ltd</v>
          </cell>
          <cell r="C357" t="str">
            <v>ASSET</v>
          </cell>
          <cell r="D357" t="str">
            <v>BALANCE SHEET</v>
          </cell>
          <cell r="E357" t="str">
            <v xml:space="preserve"> </v>
          </cell>
          <cell r="F357" t="str">
            <v xml:space="preserve"> </v>
          </cell>
          <cell r="G357" t="str">
            <v>CURRENT ASSETS, LOANS AND ADVANCES</v>
          </cell>
          <cell r="H357" t="str">
            <v>LOANS AND ADVANCES</v>
          </cell>
          <cell r="I357" t="str">
            <v>ADVANCES</v>
          </cell>
        </row>
        <row r="358">
          <cell r="A358" t="str">
            <v>A501601-036</v>
          </cell>
          <cell r="B358" t="str">
            <v>Adv-Kirtimaan Builders Ltd.</v>
          </cell>
          <cell r="C358" t="str">
            <v>ASSET</v>
          </cell>
          <cell r="D358" t="str">
            <v>BALANCE SHEET</v>
          </cell>
          <cell r="E358" t="str">
            <v xml:space="preserve"> </v>
          </cell>
          <cell r="F358" t="str">
            <v xml:space="preserve"> </v>
          </cell>
          <cell r="G358" t="str">
            <v>CURRENT ASSETS, LOANS AND ADVANCES</v>
          </cell>
          <cell r="H358" t="str">
            <v>LOANS AND ADVANCES</v>
          </cell>
          <cell r="I358" t="str">
            <v>ADVANCES</v>
          </cell>
        </row>
        <row r="359">
          <cell r="A359" t="str">
            <v>A501601-037</v>
          </cell>
          <cell r="B359" t="str">
            <v>Adv-Keyna Build &amp; Cnstr Pvt Ltd</v>
          </cell>
          <cell r="C359" t="str">
            <v>ASSET</v>
          </cell>
          <cell r="D359" t="str">
            <v>BALANCE SHEET</v>
          </cell>
          <cell r="E359" t="str">
            <v xml:space="preserve"> </v>
          </cell>
          <cell r="F359" t="str">
            <v xml:space="preserve"> </v>
          </cell>
          <cell r="G359" t="str">
            <v>CURRENT ASSETS, LOANS AND ADVANCES</v>
          </cell>
          <cell r="H359" t="str">
            <v>LOANS AND ADVANCES</v>
          </cell>
          <cell r="I359" t="str">
            <v>ADVANCES</v>
          </cell>
        </row>
        <row r="360">
          <cell r="A360" t="str">
            <v>A501601-038</v>
          </cell>
          <cell r="B360" t="str">
            <v>Adv-Laverne Builders And Developers P L</v>
          </cell>
          <cell r="C360" t="str">
            <v>ASSET</v>
          </cell>
          <cell r="D360" t="str">
            <v>BALANCE SHEET</v>
          </cell>
          <cell r="E360" t="str">
            <v xml:space="preserve"> </v>
          </cell>
          <cell r="F360" t="str">
            <v xml:space="preserve"> </v>
          </cell>
          <cell r="G360" t="str">
            <v>CURRENT ASSETS, LOANS AND ADVANCES</v>
          </cell>
          <cell r="H360" t="str">
            <v>LOANS AND ADVANCES</v>
          </cell>
          <cell r="I360" t="str">
            <v>ADVANCES</v>
          </cell>
        </row>
        <row r="361">
          <cell r="A361" t="str">
            <v>A501601-039</v>
          </cell>
          <cell r="B361" t="str">
            <v>Adv-Lenore Real Estates P Ltd</v>
          </cell>
          <cell r="C361" t="str">
            <v>ASSET</v>
          </cell>
          <cell r="D361" t="str">
            <v>BALANCE SHEET</v>
          </cell>
          <cell r="E361" t="str">
            <v xml:space="preserve"> </v>
          </cell>
          <cell r="F361" t="str">
            <v xml:space="preserve"> </v>
          </cell>
          <cell r="G361" t="str">
            <v>CURRENT ASSETS, LOANS AND ADVANCES</v>
          </cell>
          <cell r="H361" t="str">
            <v>LOANS AND ADVANCES</v>
          </cell>
          <cell r="I361" t="str">
            <v>ADVANCES</v>
          </cell>
        </row>
        <row r="362">
          <cell r="A362" t="str">
            <v>A501601-040</v>
          </cell>
          <cell r="B362" t="str">
            <v>Adv-Lainey Builders And Const P Ltd</v>
          </cell>
          <cell r="C362" t="str">
            <v>ASSET</v>
          </cell>
          <cell r="D362" t="str">
            <v>BALANCE SHEET</v>
          </cell>
          <cell r="E362" t="str">
            <v xml:space="preserve"> </v>
          </cell>
          <cell r="F362" t="str">
            <v xml:space="preserve"> </v>
          </cell>
          <cell r="G362" t="str">
            <v>CURRENT ASSETS, LOANS AND ADVANCES</v>
          </cell>
          <cell r="H362" t="str">
            <v>LOANS AND ADVANCES</v>
          </cell>
          <cell r="I362" t="str">
            <v>ADVANCES</v>
          </cell>
        </row>
        <row r="363">
          <cell r="A363" t="str">
            <v>A501601-041</v>
          </cell>
          <cell r="B363" t="str">
            <v>Adv-Lanza Builders And Const P Ltd</v>
          </cell>
          <cell r="C363" t="str">
            <v>ASSET</v>
          </cell>
          <cell r="D363" t="str">
            <v>BALANCE SHEET</v>
          </cell>
          <cell r="E363" t="str">
            <v xml:space="preserve"> </v>
          </cell>
          <cell r="F363" t="str">
            <v xml:space="preserve"> </v>
          </cell>
          <cell r="G363" t="str">
            <v>CURRENT ASSETS, LOANS AND ADVANCES</v>
          </cell>
          <cell r="H363" t="str">
            <v>LOANS AND ADVANCES</v>
          </cell>
          <cell r="I363" t="str">
            <v>ADVANCES</v>
          </cell>
        </row>
        <row r="364">
          <cell r="A364" t="str">
            <v>A501601-042</v>
          </cell>
          <cell r="B364" t="str">
            <v>Adv-Lavinita Builders &amp; Developers P L</v>
          </cell>
          <cell r="C364" t="str">
            <v>ASSET</v>
          </cell>
          <cell r="D364" t="str">
            <v>BALANCE SHEET</v>
          </cell>
          <cell r="E364" t="str">
            <v xml:space="preserve"> </v>
          </cell>
          <cell r="F364" t="str">
            <v xml:space="preserve"> </v>
          </cell>
          <cell r="G364" t="str">
            <v>CURRENT ASSETS, LOANS AND ADVANCES</v>
          </cell>
          <cell r="H364" t="str">
            <v>LOANS AND ADVANCES</v>
          </cell>
          <cell r="I364" t="str">
            <v>ADVANCES</v>
          </cell>
        </row>
        <row r="365">
          <cell r="A365" t="str">
            <v>A501601-043</v>
          </cell>
          <cell r="B365" t="str">
            <v>Adv-Livana Builders &amp; Developers Pvt Ltd</v>
          </cell>
          <cell r="C365" t="str">
            <v>ASSET</v>
          </cell>
          <cell r="D365" t="str">
            <v>BALANCE SHEET</v>
          </cell>
          <cell r="E365" t="str">
            <v xml:space="preserve"> </v>
          </cell>
          <cell r="F365" t="str">
            <v xml:space="preserve"> </v>
          </cell>
          <cell r="G365" t="str">
            <v>CURRENT ASSETS, LOANS AND ADVANCES</v>
          </cell>
          <cell r="H365" t="str">
            <v>LOANS AND ADVANCES</v>
          </cell>
          <cell r="I365" t="str">
            <v>ADVANCES</v>
          </cell>
        </row>
        <row r="366">
          <cell r="A366" t="str">
            <v>A501601-044</v>
          </cell>
          <cell r="B366" t="str">
            <v>Adv-Latona Builders &amp; Constructions P L</v>
          </cell>
          <cell r="C366" t="str">
            <v>ASSET</v>
          </cell>
          <cell r="D366" t="str">
            <v>BALANCE SHEET</v>
          </cell>
          <cell r="E366" t="str">
            <v xml:space="preserve"> </v>
          </cell>
          <cell r="F366" t="str">
            <v xml:space="preserve"> </v>
          </cell>
          <cell r="G366" t="str">
            <v>CURRENT ASSETS, LOANS AND ADVANCES</v>
          </cell>
          <cell r="H366" t="str">
            <v>LOANS AND ADVANCES</v>
          </cell>
          <cell r="I366" t="str">
            <v>ADVANCES</v>
          </cell>
        </row>
        <row r="367">
          <cell r="A367" t="str">
            <v>A501601-045</v>
          </cell>
          <cell r="B367" t="str">
            <v>Adv-Mufallah Builders And Dev P Ltd</v>
          </cell>
          <cell r="C367" t="str">
            <v>ASSET</v>
          </cell>
          <cell r="D367" t="str">
            <v>BALANCE SHEET</v>
          </cell>
          <cell r="E367" t="str">
            <v xml:space="preserve"> </v>
          </cell>
          <cell r="F367" t="str">
            <v xml:space="preserve"> </v>
          </cell>
          <cell r="G367" t="str">
            <v>CURRENT ASSETS, LOANS AND ADVANCES</v>
          </cell>
          <cell r="H367" t="str">
            <v>LOANS AND ADVANCES</v>
          </cell>
          <cell r="I367" t="str">
            <v>ADVANCES</v>
          </cell>
        </row>
        <row r="368">
          <cell r="A368" t="str">
            <v>A501601-046</v>
          </cell>
          <cell r="B368" t="str">
            <v>Adv-Melosa Builders And Dev Pvt Ltd</v>
          </cell>
          <cell r="C368" t="str">
            <v>ASSET</v>
          </cell>
          <cell r="D368" t="str">
            <v>BALANCE SHEET</v>
          </cell>
          <cell r="E368" t="str">
            <v xml:space="preserve"> </v>
          </cell>
          <cell r="F368" t="str">
            <v xml:space="preserve"> </v>
          </cell>
          <cell r="G368" t="str">
            <v>CURRENT ASSETS, LOANS AND ADVANCES</v>
          </cell>
          <cell r="H368" t="str">
            <v>LOANS AND ADVANCES</v>
          </cell>
          <cell r="I368" t="str">
            <v>ADVANCES</v>
          </cell>
        </row>
        <row r="369">
          <cell r="A369" t="str">
            <v>A501601-047</v>
          </cell>
          <cell r="B369" t="str">
            <v>Adv-Mariposa Builders And Dev Pvt Ltd</v>
          </cell>
          <cell r="C369" t="str">
            <v>ASSET</v>
          </cell>
          <cell r="D369" t="str">
            <v>BALANCE SHEET</v>
          </cell>
          <cell r="E369" t="str">
            <v xml:space="preserve"> </v>
          </cell>
          <cell r="F369" t="str">
            <v xml:space="preserve"> </v>
          </cell>
          <cell r="G369" t="str">
            <v>CURRENT ASSETS, LOANS AND ADVANCES</v>
          </cell>
          <cell r="H369" t="str">
            <v>LOANS AND ADVANCES</v>
          </cell>
          <cell r="I369" t="str">
            <v>ADVANCES</v>
          </cell>
        </row>
        <row r="370">
          <cell r="A370" t="str">
            <v>A501601-048</v>
          </cell>
          <cell r="B370" t="str">
            <v>Adv-Melisenda Builders And Dev P  Ltd</v>
          </cell>
          <cell r="C370" t="str">
            <v>ASSET</v>
          </cell>
          <cell r="D370" t="str">
            <v>BALANCE SHEET</v>
          </cell>
          <cell r="E370" t="str">
            <v xml:space="preserve"> </v>
          </cell>
          <cell r="F370" t="str">
            <v xml:space="preserve"> </v>
          </cell>
          <cell r="G370" t="str">
            <v>CURRENT ASSETS, LOANS AND ADVANCES</v>
          </cell>
          <cell r="H370" t="str">
            <v>LOANS AND ADVANCES</v>
          </cell>
          <cell r="I370" t="str">
            <v>ADVANCES</v>
          </cell>
        </row>
        <row r="371">
          <cell r="A371" t="str">
            <v>A501601-049</v>
          </cell>
          <cell r="B371" t="str">
            <v>Adv-Malcolm Builders And Dev P Ltd</v>
          </cell>
          <cell r="C371" t="str">
            <v>ASSET</v>
          </cell>
          <cell r="D371" t="str">
            <v>BALANCE SHEET</v>
          </cell>
          <cell r="E371" t="str">
            <v xml:space="preserve"> </v>
          </cell>
          <cell r="F371" t="str">
            <v xml:space="preserve"> </v>
          </cell>
          <cell r="G371" t="str">
            <v>CURRENT ASSETS, LOANS AND ADVANCES</v>
          </cell>
          <cell r="H371" t="str">
            <v>LOANS AND ADVANCES</v>
          </cell>
          <cell r="I371" t="str">
            <v>ADVANCES</v>
          </cell>
        </row>
        <row r="372">
          <cell r="A372" t="str">
            <v>A501601-050</v>
          </cell>
          <cell r="B372" t="str">
            <v>Adv-Morina Builders &amp; Developers P L</v>
          </cell>
          <cell r="C372" t="str">
            <v>ASSET</v>
          </cell>
          <cell r="D372" t="str">
            <v>BALANCE SHEET</v>
          </cell>
          <cell r="E372" t="str">
            <v xml:space="preserve"> </v>
          </cell>
          <cell r="F372" t="str">
            <v xml:space="preserve"> </v>
          </cell>
          <cell r="G372" t="str">
            <v>CURRENT ASSETS, LOANS AND ADVANCES</v>
          </cell>
          <cell r="H372" t="str">
            <v>LOANS AND ADVANCES</v>
          </cell>
          <cell r="I372" t="str">
            <v>ADVANCES</v>
          </cell>
        </row>
        <row r="373">
          <cell r="A373" t="str">
            <v>A501601-051</v>
          </cell>
          <cell r="B373" t="str">
            <v>Adv-Morgan Builders &amp; Developers P L</v>
          </cell>
          <cell r="C373" t="str">
            <v>ASSET</v>
          </cell>
          <cell r="D373" t="str">
            <v>BALANCE SHEET</v>
          </cell>
          <cell r="E373" t="str">
            <v xml:space="preserve"> </v>
          </cell>
          <cell r="F373" t="str">
            <v xml:space="preserve"> </v>
          </cell>
          <cell r="G373" t="str">
            <v>CURRENT ASSETS, LOANS AND ADVANCES</v>
          </cell>
          <cell r="H373" t="str">
            <v>LOANS AND ADVANCES</v>
          </cell>
          <cell r="I373" t="str">
            <v>ADVANCES</v>
          </cell>
        </row>
        <row r="374">
          <cell r="A374" t="str">
            <v>A501601-052</v>
          </cell>
          <cell r="B374" t="str">
            <v>Adv-Morven Builders &amp; Developers P L</v>
          </cell>
          <cell r="C374" t="str">
            <v>ASSET</v>
          </cell>
          <cell r="D374" t="str">
            <v>BALANCE SHEET</v>
          </cell>
          <cell r="E374" t="str">
            <v xml:space="preserve"> </v>
          </cell>
          <cell r="F374" t="str">
            <v xml:space="preserve"> </v>
          </cell>
          <cell r="G374" t="str">
            <v>CURRENT ASSETS, LOANS AND ADVANCES</v>
          </cell>
          <cell r="H374" t="str">
            <v>LOANS AND ADVANCES</v>
          </cell>
          <cell r="I374" t="str">
            <v>ADVANCES</v>
          </cell>
        </row>
        <row r="375">
          <cell r="A375" t="str">
            <v>A501601-053</v>
          </cell>
          <cell r="B375" t="str">
            <v>Adv-Muriel Builders &amp; Developers Pvt</v>
          </cell>
          <cell r="C375" t="str">
            <v>ASSET</v>
          </cell>
          <cell r="D375" t="str">
            <v>BALANCE SHEET</v>
          </cell>
          <cell r="E375" t="str">
            <v xml:space="preserve"> </v>
          </cell>
          <cell r="F375" t="str">
            <v xml:space="preserve"> </v>
          </cell>
          <cell r="G375" t="str">
            <v>CURRENT ASSETS, LOANS AND ADVANCES</v>
          </cell>
          <cell r="H375" t="str">
            <v>LOANS AND ADVANCES</v>
          </cell>
          <cell r="I375" t="str">
            <v>ADVANCES</v>
          </cell>
        </row>
        <row r="376">
          <cell r="A376" t="str">
            <v>A501601-054</v>
          </cell>
          <cell r="B376" t="str">
            <v>Adv-Molan Builders &amp; Constructions P L</v>
          </cell>
          <cell r="C376" t="str">
            <v>ASSET</v>
          </cell>
          <cell r="D376" t="str">
            <v>BALANCE SHEET</v>
          </cell>
          <cell r="E376" t="str">
            <v xml:space="preserve"> </v>
          </cell>
          <cell r="F376" t="str">
            <v xml:space="preserve"> </v>
          </cell>
          <cell r="G376" t="str">
            <v>CURRENT ASSETS, LOANS AND ADVANCES</v>
          </cell>
          <cell r="H376" t="str">
            <v>LOANS AND ADVANCES</v>
          </cell>
          <cell r="I376" t="str">
            <v>ADVANCES</v>
          </cell>
        </row>
        <row r="377">
          <cell r="A377" t="str">
            <v>A501601-055</v>
          </cell>
          <cell r="B377" t="str">
            <v>Adv-Madge Builders &amp; Constructions P L</v>
          </cell>
          <cell r="C377" t="str">
            <v>ASSET</v>
          </cell>
          <cell r="D377" t="str">
            <v>BALANCE SHEET</v>
          </cell>
          <cell r="E377" t="str">
            <v xml:space="preserve"> </v>
          </cell>
          <cell r="F377" t="str">
            <v xml:space="preserve"> </v>
          </cell>
          <cell r="G377" t="str">
            <v>CURRENT ASSETS, LOANS AND ADVANCES</v>
          </cell>
          <cell r="H377" t="str">
            <v>LOANS AND ADVANCES</v>
          </cell>
          <cell r="I377" t="str">
            <v>ADVANCES</v>
          </cell>
        </row>
        <row r="378">
          <cell r="A378" t="str">
            <v>A501601-056</v>
          </cell>
          <cell r="B378" t="str">
            <v>Adv-Nerina Builders And Dev Pvt Ltd</v>
          </cell>
          <cell r="C378" t="str">
            <v>ASSET</v>
          </cell>
          <cell r="D378" t="str">
            <v>BALANCE SHEET</v>
          </cell>
          <cell r="E378" t="str">
            <v xml:space="preserve"> </v>
          </cell>
          <cell r="F378" t="str">
            <v xml:space="preserve"> </v>
          </cell>
          <cell r="G378" t="str">
            <v>CURRENT ASSETS, LOANS AND ADVANCES</v>
          </cell>
          <cell r="H378" t="str">
            <v>LOANS AND ADVANCES</v>
          </cell>
          <cell r="I378" t="str">
            <v>ADVANCES</v>
          </cell>
        </row>
        <row r="379">
          <cell r="A379" t="str">
            <v>A501601-057</v>
          </cell>
          <cell r="B379" t="str">
            <v>Adv-Naja Estate Dev P Ltd</v>
          </cell>
          <cell r="C379" t="str">
            <v>ASSET</v>
          </cell>
          <cell r="D379" t="str">
            <v>BALANCE SHEET</v>
          </cell>
          <cell r="E379" t="str">
            <v xml:space="preserve"> </v>
          </cell>
          <cell r="F379" t="str">
            <v xml:space="preserve"> </v>
          </cell>
          <cell r="G379" t="str">
            <v>CURRENT ASSETS, LOANS AND ADVANCES</v>
          </cell>
          <cell r="H379" t="str">
            <v>LOANS AND ADVANCES</v>
          </cell>
          <cell r="I379" t="str">
            <v>ADVANCES</v>
          </cell>
        </row>
        <row r="380">
          <cell r="A380" t="str">
            <v>A501601-058</v>
          </cell>
          <cell r="B380" t="str">
            <v>Adv-Nasturtium Builders &amp; Dev Pvt Ltd</v>
          </cell>
          <cell r="C380" t="str">
            <v>ASSET</v>
          </cell>
          <cell r="D380" t="str">
            <v>BALANCE SHEET</v>
          </cell>
          <cell r="E380" t="str">
            <v xml:space="preserve"> </v>
          </cell>
          <cell r="F380" t="str">
            <v xml:space="preserve"> </v>
          </cell>
          <cell r="G380" t="str">
            <v>CURRENT ASSETS, LOANS AND ADVANCES</v>
          </cell>
          <cell r="H380" t="str">
            <v>LOANS AND ADVANCES</v>
          </cell>
          <cell r="I380" t="str">
            <v>ADVANCES</v>
          </cell>
        </row>
        <row r="381">
          <cell r="A381" t="str">
            <v>A501601-059</v>
          </cell>
          <cell r="B381" t="str">
            <v>Adv-Padmavasa Buil And Dev Pvt Ltd</v>
          </cell>
          <cell r="C381" t="str">
            <v>ASSET</v>
          </cell>
          <cell r="D381" t="str">
            <v>BALANCE SHEET</v>
          </cell>
          <cell r="E381" t="str">
            <v xml:space="preserve"> </v>
          </cell>
          <cell r="F381" t="str">
            <v xml:space="preserve"> </v>
          </cell>
          <cell r="G381" t="str">
            <v>CURRENT ASSETS, LOANS AND ADVANCES</v>
          </cell>
          <cell r="H381" t="str">
            <v>LOANS AND ADVANCES</v>
          </cell>
          <cell r="I381" t="str">
            <v>ADVANCES</v>
          </cell>
        </row>
        <row r="382">
          <cell r="A382" t="str">
            <v>A501601-060</v>
          </cell>
          <cell r="B382" t="str">
            <v>Adv-Paean Estates Estates Dev P Ltd</v>
          </cell>
          <cell r="C382" t="str">
            <v>ASSET</v>
          </cell>
          <cell r="D382" t="str">
            <v>BALANCE SHEET</v>
          </cell>
          <cell r="E382" t="str">
            <v xml:space="preserve"> </v>
          </cell>
          <cell r="F382" t="str">
            <v xml:space="preserve"> </v>
          </cell>
          <cell r="G382" t="str">
            <v>CURRENT ASSETS, LOANS AND ADVANCES</v>
          </cell>
          <cell r="H382" t="str">
            <v>LOANS AND ADVANCES</v>
          </cell>
          <cell r="I382" t="str">
            <v>ADVANCES</v>
          </cell>
        </row>
        <row r="383">
          <cell r="A383" t="str">
            <v>A501601-061</v>
          </cell>
          <cell r="B383" t="str">
            <v>Adv-Prasheetha Estate Dev P Ltd</v>
          </cell>
          <cell r="C383" t="str">
            <v>ASSET</v>
          </cell>
          <cell r="D383" t="str">
            <v>BALANCE SHEET</v>
          </cell>
          <cell r="E383" t="str">
            <v xml:space="preserve"> </v>
          </cell>
          <cell r="F383" t="str">
            <v xml:space="preserve"> </v>
          </cell>
          <cell r="G383" t="str">
            <v>CURRENT ASSETS, LOANS AND ADVANCES</v>
          </cell>
          <cell r="H383" t="str">
            <v>LOANS AND ADVANCES</v>
          </cell>
          <cell r="I383" t="str">
            <v>ADVANCES</v>
          </cell>
        </row>
        <row r="384">
          <cell r="A384" t="str">
            <v>A501601-062</v>
          </cell>
          <cell r="B384" t="str">
            <v>Adv-Peridot Estates Developers Pvt Ltd</v>
          </cell>
          <cell r="C384" t="str">
            <v>ASSET</v>
          </cell>
          <cell r="D384" t="str">
            <v>BALANCE SHEET</v>
          </cell>
          <cell r="E384" t="str">
            <v xml:space="preserve"> </v>
          </cell>
          <cell r="F384" t="str">
            <v xml:space="preserve"> </v>
          </cell>
          <cell r="G384" t="str">
            <v>CURRENT ASSETS, LOANS AND ADVANCES</v>
          </cell>
          <cell r="H384" t="str">
            <v>LOANS AND ADVANCES</v>
          </cell>
          <cell r="I384" t="str">
            <v>ADVANCES</v>
          </cell>
        </row>
        <row r="385">
          <cell r="A385" t="str">
            <v>A501601-063</v>
          </cell>
          <cell r="B385" t="str">
            <v>Adv-Pyrite Build &amp; Cnstr Pvt Ltd</v>
          </cell>
          <cell r="C385" t="str">
            <v>ASSET</v>
          </cell>
          <cell r="D385" t="str">
            <v>BALANCE SHEET</v>
          </cell>
          <cell r="E385" t="str">
            <v xml:space="preserve"> </v>
          </cell>
          <cell r="F385" t="str">
            <v xml:space="preserve"> </v>
          </cell>
          <cell r="G385" t="str">
            <v>CURRENT ASSETS, LOANS AND ADVANCES</v>
          </cell>
          <cell r="H385" t="str">
            <v>LOANS AND ADVANCES</v>
          </cell>
          <cell r="I385" t="str">
            <v>ADVANCES</v>
          </cell>
        </row>
        <row r="386">
          <cell r="A386" t="str">
            <v>A501601-064</v>
          </cell>
          <cell r="B386" t="str">
            <v>Adv-Qabil Builders &amp; Constructions P L</v>
          </cell>
          <cell r="C386" t="str">
            <v>ASSET</v>
          </cell>
          <cell r="D386" t="str">
            <v>BALANCE SHEET</v>
          </cell>
          <cell r="E386" t="str">
            <v xml:space="preserve"> </v>
          </cell>
          <cell r="F386" t="str">
            <v xml:space="preserve"> </v>
          </cell>
          <cell r="G386" t="str">
            <v>CURRENT ASSETS, LOANS AND ADVANCES</v>
          </cell>
          <cell r="H386" t="str">
            <v>LOANS AND ADVANCES</v>
          </cell>
          <cell r="I386" t="str">
            <v>ADVANCES</v>
          </cell>
        </row>
        <row r="387">
          <cell r="A387" t="str">
            <v>A501601-065</v>
          </cell>
          <cell r="B387" t="str">
            <v>Adv-Royalton Builders And  Dev Pvt Ltd</v>
          </cell>
          <cell r="C387" t="str">
            <v>ASSET</v>
          </cell>
          <cell r="D387" t="str">
            <v>BALANCE SHEET</v>
          </cell>
          <cell r="E387" t="str">
            <v xml:space="preserve"> </v>
          </cell>
          <cell r="F387" t="str">
            <v xml:space="preserve"> </v>
          </cell>
          <cell r="G387" t="str">
            <v>CURRENT ASSETS, LOANS AND ADVANCES</v>
          </cell>
          <cell r="H387" t="str">
            <v>LOANS AND ADVANCES</v>
          </cell>
          <cell r="I387" t="str">
            <v>ADVANCES</v>
          </cell>
        </row>
        <row r="388">
          <cell r="A388" t="str">
            <v>A501601-066</v>
          </cell>
          <cell r="B388" t="str">
            <v>Adv-Rochelle  Builders And  Const P Ltd</v>
          </cell>
          <cell r="C388" t="str">
            <v>ASSET</v>
          </cell>
          <cell r="D388" t="str">
            <v>BALANCE SHEET</v>
          </cell>
          <cell r="E388" t="str">
            <v xml:space="preserve"> </v>
          </cell>
          <cell r="F388" t="str">
            <v xml:space="preserve"> </v>
          </cell>
          <cell r="G388" t="str">
            <v>CURRENT ASSETS, LOANS AND ADVANCES</v>
          </cell>
          <cell r="H388" t="str">
            <v>LOANS AND ADVANCES</v>
          </cell>
          <cell r="I388" t="str">
            <v>ADVANCES</v>
          </cell>
        </row>
        <row r="389">
          <cell r="A389" t="str">
            <v>A501601-067</v>
          </cell>
          <cell r="B389" t="str">
            <v>Adv-Rosalind Builders And Cosnt P Ltd</v>
          </cell>
          <cell r="C389" t="str">
            <v>ASSET</v>
          </cell>
          <cell r="D389" t="str">
            <v>BALANCE SHEET</v>
          </cell>
          <cell r="E389" t="str">
            <v xml:space="preserve"> </v>
          </cell>
          <cell r="F389" t="str">
            <v xml:space="preserve"> </v>
          </cell>
          <cell r="G389" t="str">
            <v>CURRENT ASSETS, LOANS AND ADVANCES</v>
          </cell>
          <cell r="H389" t="str">
            <v>LOANS AND ADVANCES</v>
          </cell>
          <cell r="I389" t="str">
            <v>ADVANCES</v>
          </cell>
        </row>
        <row r="390">
          <cell r="A390" t="str">
            <v>A501601-068</v>
          </cell>
          <cell r="B390" t="str">
            <v>Adv-Rachelle Buil &amp; Cnstr Pvt Ltd</v>
          </cell>
          <cell r="C390" t="str">
            <v>ASSET</v>
          </cell>
          <cell r="D390" t="str">
            <v>BALANCE SHEET</v>
          </cell>
          <cell r="E390" t="str">
            <v xml:space="preserve"> </v>
          </cell>
          <cell r="F390" t="str">
            <v xml:space="preserve"> </v>
          </cell>
          <cell r="G390" t="str">
            <v>CURRENT ASSETS, LOANS AND ADVANCES</v>
          </cell>
          <cell r="H390" t="str">
            <v>LOANS AND ADVANCES</v>
          </cell>
          <cell r="I390" t="str">
            <v>ADVANCES</v>
          </cell>
        </row>
        <row r="391">
          <cell r="A391" t="str">
            <v>A501601-069</v>
          </cell>
          <cell r="B391" t="str">
            <v>Adv-Sommer Builders &amp; Developers Pvt Ltd</v>
          </cell>
          <cell r="C391" t="str">
            <v>ASSET</v>
          </cell>
          <cell r="D391" t="str">
            <v>BALANCE SHEET</v>
          </cell>
          <cell r="E391" t="str">
            <v xml:space="preserve"> </v>
          </cell>
          <cell r="F391" t="str">
            <v xml:space="preserve"> </v>
          </cell>
          <cell r="G391" t="str">
            <v>CURRENT ASSETS, LOANS AND ADVANCES</v>
          </cell>
          <cell r="H391" t="str">
            <v>LOANS AND ADVANCES</v>
          </cell>
          <cell r="I391" t="str">
            <v>ADVANCES</v>
          </cell>
        </row>
        <row r="392">
          <cell r="A392" t="str">
            <v>A501601-070</v>
          </cell>
          <cell r="B392" t="str">
            <v>Adv-Sorley Builders &amp; Developers Pvt Ltd</v>
          </cell>
          <cell r="C392" t="str">
            <v>ASSET</v>
          </cell>
          <cell r="D392" t="str">
            <v>BALANCE SHEET</v>
          </cell>
          <cell r="E392" t="str">
            <v xml:space="preserve"> </v>
          </cell>
          <cell r="F392" t="str">
            <v xml:space="preserve"> </v>
          </cell>
          <cell r="G392" t="str">
            <v>CURRENT ASSETS, LOANS AND ADVANCES</v>
          </cell>
          <cell r="H392" t="str">
            <v>LOANS AND ADVANCES</v>
          </cell>
          <cell r="I392" t="str">
            <v>ADVANCES</v>
          </cell>
        </row>
        <row r="393">
          <cell r="A393" t="str">
            <v>A501601-071</v>
          </cell>
          <cell r="B393" t="str">
            <v>Adv-Soraya Builders &amp; Constructions P L</v>
          </cell>
          <cell r="C393" t="str">
            <v>ASSET</v>
          </cell>
          <cell r="D393" t="str">
            <v>BALANCE SHEET</v>
          </cell>
          <cell r="E393" t="str">
            <v xml:space="preserve"> </v>
          </cell>
          <cell r="F393" t="str">
            <v xml:space="preserve"> </v>
          </cell>
          <cell r="G393" t="str">
            <v>CURRENT ASSETS, LOANS AND ADVANCES</v>
          </cell>
          <cell r="H393" t="str">
            <v>LOANS AND ADVANCES</v>
          </cell>
          <cell r="I393" t="str">
            <v>ADVANCES</v>
          </cell>
        </row>
        <row r="394">
          <cell r="A394" t="str">
            <v>A501601-072</v>
          </cell>
          <cell r="B394" t="str">
            <v>Adv-Shinanee Builders And Dev Ltd</v>
          </cell>
          <cell r="C394" t="str">
            <v>ASSET</v>
          </cell>
          <cell r="D394" t="str">
            <v>BALANCE SHEET</v>
          </cell>
          <cell r="E394" t="str">
            <v xml:space="preserve"> </v>
          </cell>
          <cell r="F394" t="str">
            <v xml:space="preserve"> </v>
          </cell>
          <cell r="G394" t="str">
            <v>CURRENT ASSETS, LOANS AND ADVANCES</v>
          </cell>
          <cell r="H394" t="str">
            <v>LOANS AND ADVANCES</v>
          </cell>
          <cell r="I394" t="str">
            <v>ADVANCES</v>
          </cell>
        </row>
        <row r="395">
          <cell r="A395" t="str">
            <v>A501601-073</v>
          </cell>
          <cell r="B395" t="str">
            <v>Adv-Saravati Builders And Const P Ltd</v>
          </cell>
          <cell r="C395" t="str">
            <v>ASSET</v>
          </cell>
          <cell r="D395" t="str">
            <v>BALANCE SHEET</v>
          </cell>
          <cell r="E395" t="str">
            <v xml:space="preserve"> </v>
          </cell>
          <cell r="F395" t="str">
            <v xml:space="preserve"> </v>
          </cell>
          <cell r="G395" t="str">
            <v>CURRENT ASSETS, LOANS AND ADVANCES</v>
          </cell>
          <cell r="H395" t="str">
            <v>LOANS AND ADVANCES</v>
          </cell>
          <cell r="I395" t="str">
            <v>ADVANCES</v>
          </cell>
        </row>
        <row r="396">
          <cell r="A396" t="str">
            <v>A501601-074</v>
          </cell>
          <cell r="B396" t="str">
            <v>Adv-Shamira Real Estate Developers P L</v>
          </cell>
          <cell r="C396" t="str">
            <v>ASSET</v>
          </cell>
          <cell r="D396" t="str">
            <v>BALANCE SHEET</v>
          </cell>
          <cell r="E396" t="str">
            <v xml:space="preserve"> </v>
          </cell>
          <cell r="F396" t="str">
            <v xml:space="preserve"> </v>
          </cell>
          <cell r="G396" t="str">
            <v>CURRENT ASSETS, LOANS AND ADVANCES</v>
          </cell>
          <cell r="H396" t="str">
            <v>LOANS AND ADVANCES</v>
          </cell>
          <cell r="I396" t="str">
            <v>ADVANCES</v>
          </cell>
        </row>
        <row r="397">
          <cell r="A397" t="str">
            <v>A501601-075</v>
          </cell>
          <cell r="B397" t="str">
            <v>Adv-Tusti Builders And Dev Pvt Ltd</v>
          </cell>
          <cell r="C397" t="str">
            <v>ASSET</v>
          </cell>
          <cell r="D397" t="str">
            <v>BALANCE SHEET</v>
          </cell>
          <cell r="E397" t="str">
            <v xml:space="preserve"> </v>
          </cell>
          <cell r="F397" t="str">
            <v xml:space="preserve"> </v>
          </cell>
          <cell r="G397" t="str">
            <v>CURRENT ASSETS, LOANS AND ADVANCES</v>
          </cell>
          <cell r="H397" t="str">
            <v>LOANS AND ADVANCES</v>
          </cell>
          <cell r="I397" t="str">
            <v>ADVANCES</v>
          </cell>
        </row>
        <row r="398">
          <cell r="A398" t="str">
            <v>A501601-076</v>
          </cell>
          <cell r="B398" t="str">
            <v>Adv-Talvi Builders &amp; Developers Pvt Ltd</v>
          </cell>
          <cell r="C398" t="str">
            <v>ASSET</v>
          </cell>
          <cell r="D398" t="str">
            <v>BALANCE SHEET</v>
          </cell>
          <cell r="E398" t="str">
            <v xml:space="preserve"> </v>
          </cell>
          <cell r="F398" t="str">
            <v xml:space="preserve"> </v>
          </cell>
          <cell r="G398" t="str">
            <v>CURRENT ASSETS, LOANS AND ADVANCES</v>
          </cell>
          <cell r="H398" t="str">
            <v>LOANS AND ADVANCES</v>
          </cell>
          <cell r="I398" t="str">
            <v>ADVANCES</v>
          </cell>
        </row>
        <row r="399">
          <cell r="A399" t="str">
            <v>A501601-077</v>
          </cell>
          <cell r="B399" t="str">
            <v>Adv-Uncial Builders &amp; Constructions P L</v>
          </cell>
          <cell r="C399" t="str">
            <v>ASSET</v>
          </cell>
          <cell r="D399" t="str">
            <v>BALANCE SHEET</v>
          </cell>
          <cell r="E399" t="str">
            <v xml:space="preserve"> </v>
          </cell>
          <cell r="F399" t="str">
            <v xml:space="preserve"> </v>
          </cell>
          <cell r="G399" t="str">
            <v>CURRENT ASSETS, LOANS AND ADVANCES</v>
          </cell>
          <cell r="H399" t="str">
            <v>LOANS AND ADVANCES</v>
          </cell>
          <cell r="I399" t="str">
            <v>ADVANCES</v>
          </cell>
        </row>
        <row r="400">
          <cell r="A400" t="str">
            <v>A501601-078</v>
          </cell>
          <cell r="B400" t="str">
            <v>Adv-Vinanti Builders And Dev P Ltd</v>
          </cell>
          <cell r="C400" t="str">
            <v>ASSET</v>
          </cell>
          <cell r="D400" t="str">
            <v>BALANCE SHEET</v>
          </cell>
          <cell r="E400" t="str">
            <v xml:space="preserve"> </v>
          </cell>
          <cell r="F400" t="str">
            <v xml:space="preserve"> </v>
          </cell>
          <cell r="G400" t="str">
            <v>CURRENT ASSETS, LOANS AND ADVANCES</v>
          </cell>
          <cell r="H400" t="str">
            <v>LOANS AND ADVANCES</v>
          </cell>
          <cell r="I400" t="str">
            <v>ADVANCES</v>
          </cell>
        </row>
        <row r="401">
          <cell r="A401" t="str">
            <v>A501601-079</v>
          </cell>
          <cell r="B401" t="str">
            <v>Adv-Vilina Estate Developers Pvt.Ltd.</v>
          </cell>
          <cell r="C401" t="str">
            <v>ASSET</v>
          </cell>
          <cell r="D401" t="str">
            <v>BALANCE SHEET</v>
          </cell>
          <cell r="E401" t="str">
            <v xml:space="preserve"> </v>
          </cell>
          <cell r="F401" t="str">
            <v xml:space="preserve"> </v>
          </cell>
          <cell r="G401" t="str">
            <v>CURRENT ASSETS, LOANS AND ADVANCES</v>
          </cell>
          <cell r="H401" t="str">
            <v>LOANS AND ADVANCES</v>
          </cell>
          <cell r="I401" t="str">
            <v>ADVANCES</v>
          </cell>
        </row>
        <row r="402">
          <cell r="A402" t="str">
            <v>A501601-080</v>
          </cell>
          <cell r="B402" t="str">
            <v>Adv-Yule Builders &amp; Developers Pvt Ltd</v>
          </cell>
          <cell r="C402" t="str">
            <v>ASSET</v>
          </cell>
          <cell r="D402" t="str">
            <v>BALANCE SHEET</v>
          </cell>
          <cell r="E402" t="str">
            <v xml:space="preserve"> </v>
          </cell>
          <cell r="F402" t="str">
            <v xml:space="preserve"> </v>
          </cell>
          <cell r="G402" t="str">
            <v>CURRENT ASSETS, LOANS AND ADVANCES</v>
          </cell>
          <cell r="H402" t="str">
            <v>LOANS AND ADVANCES</v>
          </cell>
          <cell r="I402" t="str">
            <v>ADVANCES</v>
          </cell>
        </row>
        <row r="403">
          <cell r="A403" t="str">
            <v>A501601-081</v>
          </cell>
          <cell r="B403" t="str">
            <v>Adv-Zima Builders &amp; Developers Pvt Ltd</v>
          </cell>
          <cell r="C403" t="str">
            <v>ASSET</v>
          </cell>
          <cell r="D403" t="str">
            <v>BALANCE SHEET</v>
          </cell>
          <cell r="E403" t="str">
            <v xml:space="preserve"> </v>
          </cell>
          <cell r="F403" t="str">
            <v xml:space="preserve"> </v>
          </cell>
          <cell r="G403" t="str">
            <v>CURRENT ASSETS, LOANS AND ADVANCES</v>
          </cell>
          <cell r="H403" t="str">
            <v>LOANS AND ADVANCES</v>
          </cell>
          <cell r="I403" t="str">
            <v>ADVANCES</v>
          </cell>
        </row>
        <row r="404">
          <cell r="A404" t="str">
            <v>A501601-082</v>
          </cell>
          <cell r="B404" t="str">
            <v>Adv-Irving Buil &amp; Dev Pvt Ltd</v>
          </cell>
          <cell r="C404" t="str">
            <v>ASSET</v>
          </cell>
          <cell r="D404" t="str">
            <v>BALANCE SHEET</v>
          </cell>
          <cell r="E404" t="str">
            <v xml:space="preserve"> </v>
          </cell>
          <cell r="F404" t="str">
            <v xml:space="preserve"> </v>
          </cell>
          <cell r="G404" t="str">
            <v>CURRENT ASSETS, LOANS AND ADVANCES</v>
          </cell>
          <cell r="H404" t="str">
            <v>LOANS AND ADVANCES</v>
          </cell>
          <cell r="I404" t="str">
            <v>ADVANCES</v>
          </cell>
        </row>
        <row r="405">
          <cell r="A405" t="str">
            <v>A501601-083</v>
          </cell>
          <cell r="B405" t="str">
            <v>Adv-Aeval Estates Pvt Ltd</v>
          </cell>
          <cell r="C405" t="str">
            <v>ASSET</v>
          </cell>
          <cell r="D405" t="str">
            <v>BALANCE SHEET</v>
          </cell>
          <cell r="E405" t="str">
            <v xml:space="preserve"> </v>
          </cell>
          <cell r="F405" t="str">
            <v xml:space="preserve"> </v>
          </cell>
          <cell r="G405" t="str">
            <v>CURRENT ASSETS, LOANS AND ADVANCES</v>
          </cell>
          <cell r="H405" t="str">
            <v>LOANS AND ADVANCES</v>
          </cell>
          <cell r="I405" t="str">
            <v>ADVANCES</v>
          </cell>
        </row>
        <row r="406">
          <cell r="A406" t="str">
            <v>A501601-084</v>
          </cell>
          <cell r="B406" t="str">
            <v>Adv-Lear Buil &amp; Dev Pvt Ltd</v>
          </cell>
          <cell r="C406" t="str">
            <v>ASSET</v>
          </cell>
          <cell r="D406" t="str">
            <v>BALANCE SHEET</v>
          </cell>
          <cell r="E406" t="str">
            <v xml:space="preserve"> </v>
          </cell>
          <cell r="F406" t="str">
            <v xml:space="preserve"> </v>
          </cell>
          <cell r="G406" t="str">
            <v>CURRENT ASSETS, LOANS AND ADVANCES</v>
          </cell>
          <cell r="H406" t="str">
            <v>LOANS AND ADVANCES</v>
          </cell>
          <cell r="I406" t="str">
            <v>ADVANCES</v>
          </cell>
        </row>
        <row r="407">
          <cell r="A407" t="str">
            <v>A501601-085</v>
          </cell>
          <cell r="B407" t="str">
            <v>Adv-Belden Homes Pvt Ltd</v>
          </cell>
          <cell r="C407" t="str">
            <v>ASSET</v>
          </cell>
          <cell r="D407" t="str">
            <v>BALANCE SHEET</v>
          </cell>
          <cell r="E407" t="str">
            <v xml:space="preserve"> </v>
          </cell>
          <cell r="F407" t="str">
            <v xml:space="preserve"> </v>
          </cell>
          <cell r="G407" t="str">
            <v>CURRENT ASSETS, LOANS AND ADVANCES</v>
          </cell>
          <cell r="H407" t="str">
            <v>LOANS AND ADVANCES</v>
          </cell>
          <cell r="I407" t="str">
            <v>ADVANCES</v>
          </cell>
        </row>
        <row r="408">
          <cell r="A408" t="str">
            <v>A501601-086</v>
          </cell>
          <cell r="B408" t="str">
            <v>Adv-Verano Buil &amp; Dev Pvt Ltd</v>
          </cell>
          <cell r="C408" t="str">
            <v>ASSET</v>
          </cell>
          <cell r="D408" t="str">
            <v>BALANCE SHEET</v>
          </cell>
          <cell r="E408" t="str">
            <v xml:space="preserve"> </v>
          </cell>
          <cell r="F408" t="str">
            <v xml:space="preserve"> </v>
          </cell>
          <cell r="G408" t="str">
            <v>CURRENT ASSETS, LOANS AND ADVANCES</v>
          </cell>
          <cell r="H408" t="str">
            <v>LOANS AND ADVANCES</v>
          </cell>
          <cell r="I408" t="str">
            <v>ADVANCES</v>
          </cell>
        </row>
        <row r="409">
          <cell r="A409" t="str">
            <v>A501601-087</v>
          </cell>
          <cell r="B409" t="str">
            <v>Adv-Nellis Buil &amp; Dev Pvt Ltd</v>
          </cell>
          <cell r="C409" t="str">
            <v>ASSET</v>
          </cell>
          <cell r="D409" t="str">
            <v>BALANCE SHEET</v>
          </cell>
          <cell r="E409" t="str">
            <v xml:space="preserve"> </v>
          </cell>
          <cell r="F409" t="str">
            <v xml:space="preserve"> </v>
          </cell>
          <cell r="G409" t="str">
            <v>CURRENT ASSETS, LOANS AND ADVANCES</v>
          </cell>
          <cell r="H409" t="str">
            <v>LOANS AND ADVANCES</v>
          </cell>
          <cell r="I409" t="str">
            <v>ADVANCES</v>
          </cell>
        </row>
        <row r="410">
          <cell r="A410" t="str">
            <v>A501601-088</v>
          </cell>
          <cell r="B410" t="str">
            <v>Adv-Larissa Build &amp; Dev Pvt Ltd</v>
          </cell>
          <cell r="C410" t="str">
            <v>ASSET</v>
          </cell>
          <cell r="D410" t="str">
            <v>BALANCE SHEET</v>
          </cell>
          <cell r="E410" t="str">
            <v xml:space="preserve"> </v>
          </cell>
          <cell r="F410" t="str">
            <v xml:space="preserve"> </v>
          </cell>
          <cell r="G410" t="str">
            <v>CURRENT ASSETS, LOANS AND ADVANCES</v>
          </cell>
          <cell r="H410" t="str">
            <v>LOANS AND ADVANCES</v>
          </cell>
          <cell r="I410" t="str">
            <v>ADVANCES</v>
          </cell>
        </row>
        <row r="411">
          <cell r="A411" t="str">
            <v>A501601-089</v>
          </cell>
          <cell r="B411" t="str">
            <v>Adv-Amon Estates Pvt Ltd</v>
          </cell>
          <cell r="C411" t="str">
            <v>ASSET</v>
          </cell>
          <cell r="D411" t="str">
            <v>BALANCE SHEET</v>
          </cell>
          <cell r="E411" t="str">
            <v xml:space="preserve"> </v>
          </cell>
          <cell r="F411" t="str">
            <v xml:space="preserve"> </v>
          </cell>
          <cell r="G411" t="str">
            <v>CURRENT ASSETS, LOANS AND ADVANCES</v>
          </cell>
          <cell r="H411" t="str">
            <v>LOANS AND ADVANCES</v>
          </cell>
          <cell r="I411" t="str">
            <v>ADVANCES</v>
          </cell>
        </row>
        <row r="412">
          <cell r="A412" t="str">
            <v>A501601-090</v>
          </cell>
          <cell r="B412" t="str">
            <v>Adv-Amor Estates Pvt Ltd</v>
          </cell>
          <cell r="C412" t="str">
            <v>ASSET</v>
          </cell>
          <cell r="D412" t="str">
            <v>BALANCE SHEET</v>
          </cell>
          <cell r="E412" t="str">
            <v xml:space="preserve"> </v>
          </cell>
          <cell r="F412" t="str">
            <v xml:space="preserve"> </v>
          </cell>
          <cell r="G412" t="str">
            <v>CURRENT ASSETS, LOANS AND ADVANCES</v>
          </cell>
          <cell r="H412" t="str">
            <v>LOANS AND ADVANCES</v>
          </cell>
          <cell r="I412" t="str">
            <v>ADVANCES</v>
          </cell>
        </row>
        <row r="413">
          <cell r="A413" t="str">
            <v>A501601-091</v>
          </cell>
          <cell r="B413" t="str">
            <v>Adv-Rujula Build &amp; Dev Pvt Ltd</v>
          </cell>
          <cell r="C413" t="str">
            <v>ASSET</v>
          </cell>
          <cell r="D413" t="str">
            <v>BALANCE SHEET</v>
          </cell>
          <cell r="E413" t="str">
            <v xml:space="preserve"> </v>
          </cell>
          <cell r="F413" t="str">
            <v xml:space="preserve"> </v>
          </cell>
          <cell r="G413" t="str">
            <v>CURRENT ASSETS, LOANS AND ADVANCES</v>
          </cell>
          <cell r="H413" t="str">
            <v>LOANS AND ADVANCES</v>
          </cell>
          <cell r="I413" t="str">
            <v>ADVANCES</v>
          </cell>
        </row>
        <row r="414">
          <cell r="A414" t="str">
            <v>A501601-092</v>
          </cell>
          <cell r="B414" t="str">
            <v>Adv-Senymour Build &amp; Dev Pvt Ltd</v>
          </cell>
          <cell r="C414" t="str">
            <v>ASSET</v>
          </cell>
          <cell r="D414" t="str">
            <v>BALANCE SHEET</v>
          </cell>
          <cell r="E414" t="str">
            <v xml:space="preserve"> </v>
          </cell>
          <cell r="F414" t="str">
            <v xml:space="preserve"> </v>
          </cell>
          <cell r="G414" t="str">
            <v>CURRENT ASSETS, LOANS AND ADVANCES</v>
          </cell>
          <cell r="H414" t="str">
            <v>LOANS AND ADVANCES</v>
          </cell>
          <cell r="I414" t="str">
            <v>ADVANCES</v>
          </cell>
        </row>
        <row r="415">
          <cell r="A415" t="str">
            <v>A501601-093</v>
          </cell>
          <cell r="B415" t="str">
            <v>Adv-Pan Infratech Pvt Ltd</v>
          </cell>
          <cell r="C415" t="str">
            <v>ASSET</v>
          </cell>
          <cell r="D415" t="str">
            <v>BALANCE SHEET</v>
          </cell>
          <cell r="E415" t="str">
            <v xml:space="preserve"> </v>
          </cell>
          <cell r="F415" t="str">
            <v xml:space="preserve"> </v>
          </cell>
          <cell r="G415" t="str">
            <v>CURRENT ASSETS, LOANS AND ADVANCES</v>
          </cell>
          <cell r="H415" t="str">
            <v>LOANS AND ADVANCES</v>
          </cell>
          <cell r="I415" t="str">
            <v>ADVANCES</v>
          </cell>
        </row>
        <row r="416">
          <cell r="A416" t="str">
            <v>A501601-094</v>
          </cell>
          <cell r="B416" t="str">
            <v>Adv-Erasma Builders &amp; Developers Pvt Ltd</v>
          </cell>
          <cell r="C416" t="str">
            <v>ASSET</v>
          </cell>
          <cell r="D416" t="str">
            <v>BALANCE SHEET</v>
          </cell>
          <cell r="E416" t="str">
            <v xml:space="preserve"> </v>
          </cell>
          <cell r="F416" t="str">
            <v xml:space="preserve"> </v>
          </cell>
          <cell r="G416" t="str">
            <v>CURRENT ASSETS, LOANS AND ADVANCES</v>
          </cell>
          <cell r="H416" t="str">
            <v>LOANS AND ADVANCES</v>
          </cell>
          <cell r="I416" t="str">
            <v>ADVANCES</v>
          </cell>
        </row>
        <row r="417">
          <cell r="A417" t="str">
            <v>A501601-095</v>
          </cell>
          <cell r="B417" t="str">
            <v>Adv-Apis Realtors Pvt Ltd</v>
          </cell>
          <cell r="C417" t="str">
            <v>ASSET</v>
          </cell>
          <cell r="D417" t="str">
            <v>BALANCE SHEET</v>
          </cell>
          <cell r="E417" t="str">
            <v xml:space="preserve"> </v>
          </cell>
          <cell r="F417" t="str">
            <v xml:space="preserve"> </v>
          </cell>
          <cell r="G417" t="str">
            <v>CURRENT ASSETS, LOANS AND ADVANCES</v>
          </cell>
          <cell r="H417" t="str">
            <v>LOANS AND ADVANCES</v>
          </cell>
          <cell r="I417" t="str">
            <v>ADVANCES</v>
          </cell>
        </row>
        <row r="418">
          <cell r="A418" t="str">
            <v>A501601-096</v>
          </cell>
          <cell r="B418" t="str">
            <v>Adv-DHCL Premium Mall Div</v>
          </cell>
          <cell r="C418" t="str">
            <v>ASSET</v>
          </cell>
          <cell r="D418" t="str">
            <v>BALANCE SHEET</v>
          </cell>
          <cell r="E418" t="str">
            <v xml:space="preserve"> </v>
          </cell>
          <cell r="F418" t="str">
            <v xml:space="preserve"> </v>
          </cell>
          <cell r="G418" t="str">
            <v>CURRENT ASSETS, LOANS AND ADVANCES</v>
          </cell>
          <cell r="H418" t="str">
            <v>LOANS AND ADVANCES</v>
          </cell>
          <cell r="I418" t="str">
            <v>ADVANCES</v>
          </cell>
        </row>
        <row r="419">
          <cell r="A419" t="str">
            <v>A501601-097</v>
          </cell>
          <cell r="B419" t="str">
            <v>Adv-Tane Estates Pvt Ltd</v>
          </cell>
          <cell r="C419" t="str">
            <v>ASSET</v>
          </cell>
          <cell r="D419" t="str">
            <v>BALANCE SHEET</v>
          </cell>
          <cell r="E419" t="str">
            <v xml:space="preserve"> </v>
          </cell>
          <cell r="F419" t="str">
            <v xml:space="preserve"> </v>
          </cell>
          <cell r="G419" t="str">
            <v>CURRENT ASSETS, LOANS AND ADVANCES</v>
          </cell>
          <cell r="H419" t="str">
            <v>LOANS AND ADVANCES</v>
          </cell>
          <cell r="I419" t="str">
            <v>ADVANCES</v>
          </cell>
        </row>
        <row r="420">
          <cell r="A420" t="str">
            <v>A501601-098</v>
          </cell>
          <cell r="B420" t="str">
            <v>Adv-Querida Buil &amp; Dev Pvt Ltd</v>
          </cell>
          <cell r="C420" t="str">
            <v>ASSET</v>
          </cell>
          <cell r="D420" t="str">
            <v>BALANCE SHEET</v>
          </cell>
          <cell r="E420" t="str">
            <v xml:space="preserve"> </v>
          </cell>
          <cell r="F420" t="str">
            <v xml:space="preserve"> </v>
          </cell>
          <cell r="G420" t="str">
            <v>CURRENT ASSETS, LOANS AND ADVANCES</v>
          </cell>
          <cell r="H420" t="str">
            <v>LOANS AND ADVANCES</v>
          </cell>
          <cell r="I420" t="str">
            <v>ADVANCES</v>
          </cell>
        </row>
        <row r="421">
          <cell r="A421" t="str">
            <v>A501601-099</v>
          </cell>
          <cell r="B421" t="str">
            <v>Adv-Peninab Buil &amp; Cnstr Pvt Ltd</v>
          </cell>
          <cell r="C421" t="str">
            <v>ASSET</v>
          </cell>
          <cell r="D421" t="str">
            <v>BALANCE SHEET</v>
          </cell>
          <cell r="E421" t="str">
            <v xml:space="preserve"> </v>
          </cell>
          <cell r="F421" t="str">
            <v xml:space="preserve"> </v>
          </cell>
          <cell r="G421" t="str">
            <v>CURRENT ASSETS, LOANS AND ADVANCES</v>
          </cell>
          <cell r="H421" t="str">
            <v>LOANS AND ADVANCES</v>
          </cell>
          <cell r="I421" t="str">
            <v>ADVANCES</v>
          </cell>
        </row>
        <row r="422">
          <cell r="A422" t="str">
            <v>A501601-100</v>
          </cell>
          <cell r="B422" t="str">
            <v>Adv-BAAL REALTORS PVT LTD</v>
          </cell>
          <cell r="C422" t="str">
            <v>ASSET</v>
          </cell>
          <cell r="D422" t="str">
            <v>BALANCE SHEET</v>
          </cell>
          <cell r="E422" t="str">
            <v xml:space="preserve"> </v>
          </cell>
          <cell r="F422" t="str">
            <v xml:space="preserve"> </v>
          </cell>
          <cell r="G422" t="str">
            <v>CURRENT ASSETS, LOANS AND ADVANCES</v>
          </cell>
          <cell r="H422" t="str">
            <v>LOANS AND ADVANCES</v>
          </cell>
          <cell r="I422" t="str">
            <v>ADVANCES</v>
          </cell>
        </row>
        <row r="423">
          <cell r="A423" t="str">
            <v>A501601-101</v>
          </cell>
          <cell r="B423" t="str">
            <v>Adv-Domus Realtors Pvt Ltd</v>
          </cell>
          <cell r="C423" t="str">
            <v>ASSET</v>
          </cell>
          <cell r="D423" t="str">
            <v>BALANCE SHEET</v>
          </cell>
          <cell r="E423" t="str">
            <v xml:space="preserve"> </v>
          </cell>
          <cell r="F423" t="str">
            <v xml:space="preserve"> </v>
          </cell>
          <cell r="G423" t="str">
            <v>CURRENT ASSETS, LOANS AND ADVANCES</v>
          </cell>
          <cell r="H423" t="str">
            <v>LOANS AND ADVANCES</v>
          </cell>
          <cell r="I423" t="str">
            <v>ADVANCES</v>
          </cell>
        </row>
        <row r="424">
          <cell r="A424" t="str">
            <v>A501601-102</v>
          </cell>
          <cell r="B424" t="str">
            <v>Adv-Liber Buildwell Pvt Ltd</v>
          </cell>
          <cell r="C424" t="str">
            <v>ASSET</v>
          </cell>
          <cell r="D424" t="str">
            <v>BALANCE SHEET</v>
          </cell>
          <cell r="E424" t="str">
            <v xml:space="preserve"> </v>
          </cell>
          <cell r="F424" t="str">
            <v xml:space="preserve"> </v>
          </cell>
          <cell r="G424" t="str">
            <v>CURRENT ASSETS, LOANS AND ADVANCES</v>
          </cell>
          <cell r="H424" t="str">
            <v>LOANS AND ADVANCES</v>
          </cell>
          <cell r="I424" t="str">
            <v>ADVANCES</v>
          </cell>
        </row>
        <row r="425">
          <cell r="A425" t="str">
            <v>A501601-103</v>
          </cell>
          <cell r="B425" t="str">
            <v>Adv-Fyme Buil &amp; Cnstr Pvt Ltd</v>
          </cell>
          <cell r="C425" t="str">
            <v>ASSET</v>
          </cell>
          <cell r="D425" t="str">
            <v>BALANCE SHEET</v>
          </cell>
          <cell r="E425" t="str">
            <v xml:space="preserve"> </v>
          </cell>
          <cell r="F425" t="str">
            <v xml:space="preserve"> </v>
          </cell>
          <cell r="G425" t="str">
            <v>CURRENT ASSETS, LOANS AND ADVANCES</v>
          </cell>
          <cell r="H425" t="str">
            <v>LOANS AND ADVANCES</v>
          </cell>
          <cell r="I425" t="str">
            <v>ADVANCES</v>
          </cell>
        </row>
        <row r="426">
          <cell r="A426" t="str">
            <v>A501601-104</v>
          </cell>
          <cell r="B426" t="str">
            <v>Adv-Laureny Buil &amp; Cnstr Pvt Ltd</v>
          </cell>
          <cell r="C426" t="str">
            <v>ASSET</v>
          </cell>
          <cell r="D426" t="str">
            <v>BALANCE SHEET</v>
          </cell>
          <cell r="E426" t="str">
            <v xml:space="preserve"> </v>
          </cell>
          <cell r="F426" t="str">
            <v xml:space="preserve"> </v>
          </cell>
          <cell r="G426" t="str">
            <v>CURRENT ASSETS, LOANS AND ADVANCES</v>
          </cell>
          <cell r="H426" t="str">
            <v>LOANS AND ADVANCES</v>
          </cell>
          <cell r="I426" t="str">
            <v>ADVANCES</v>
          </cell>
        </row>
        <row r="427">
          <cell r="A427" t="str">
            <v>A501601-105</v>
          </cell>
          <cell r="B427" t="str">
            <v>Adv-Alethia Buil &amp; Dev Pvt Ltd</v>
          </cell>
          <cell r="C427" t="str">
            <v>ASSET</v>
          </cell>
          <cell r="D427" t="str">
            <v>BALANCE SHEET</v>
          </cell>
          <cell r="E427" t="str">
            <v xml:space="preserve"> </v>
          </cell>
          <cell r="F427" t="str">
            <v xml:space="preserve"> </v>
          </cell>
          <cell r="G427" t="str">
            <v>CURRENT ASSETS, LOANS AND ADVANCES</v>
          </cell>
          <cell r="H427" t="str">
            <v>LOANS AND ADVANCES</v>
          </cell>
          <cell r="I427" t="str">
            <v>ADVANCES</v>
          </cell>
        </row>
        <row r="428">
          <cell r="A428" t="str">
            <v>A501601-106</v>
          </cell>
          <cell r="B428" t="str">
            <v>Adv-Nedra Buil &amp; Dev Pvt Ltd</v>
          </cell>
          <cell r="C428" t="str">
            <v>ASSET</v>
          </cell>
          <cell r="D428" t="str">
            <v>BALANCE SHEET</v>
          </cell>
          <cell r="E428" t="str">
            <v xml:space="preserve"> </v>
          </cell>
          <cell r="F428" t="str">
            <v xml:space="preserve"> </v>
          </cell>
          <cell r="G428" t="str">
            <v>CURRENT ASSETS, LOANS AND ADVANCES</v>
          </cell>
          <cell r="H428" t="str">
            <v>LOANS AND ADVANCES</v>
          </cell>
          <cell r="I428" t="str">
            <v>ADVANCES</v>
          </cell>
        </row>
        <row r="429">
          <cell r="A429" t="str">
            <v>A501601-107</v>
          </cell>
          <cell r="B429" t="str">
            <v>Adv-Elvira Build &amp; Cnstr Pvt Ltd</v>
          </cell>
          <cell r="C429" t="str">
            <v>ASSET</v>
          </cell>
          <cell r="D429" t="str">
            <v>BALANCE SHEET</v>
          </cell>
          <cell r="E429" t="str">
            <v xml:space="preserve"> </v>
          </cell>
          <cell r="F429" t="str">
            <v xml:space="preserve"> </v>
          </cell>
          <cell r="G429" t="str">
            <v>CURRENT ASSETS, LOANS AND ADVANCES</v>
          </cell>
          <cell r="H429" t="str">
            <v>LOANS AND ADVANCES</v>
          </cell>
          <cell r="I429" t="str">
            <v>ADVANCES</v>
          </cell>
        </row>
        <row r="430">
          <cell r="A430" t="str">
            <v>A601001</v>
          </cell>
          <cell r="B430" t="str">
            <v>Advances to Suppliers of goods /services</v>
          </cell>
          <cell r="C430" t="str">
            <v>ASSET</v>
          </cell>
          <cell r="D430" t="str">
            <v>BALANCE SHEET</v>
          </cell>
          <cell r="E430" t="str">
            <v>SUPPLIER PREPAYMENT A/C</v>
          </cell>
          <cell r="F430" t="str">
            <v xml:space="preserve"> </v>
          </cell>
          <cell r="G430" t="str">
            <v>CURRENT ASSETS, LOANS AND ADVANCES</v>
          </cell>
          <cell r="H430" t="str">
            <v>LOANS AND ADVANCES</v>
          </cell>
          <cell r="I430" t="str">
            <v>ADVANCES</v>
          </cell>
        </row>
        <row r="431">
          <cell r="A431" t="str">
            <v>A601002</v>
          </cell>
          <cell r="B431" t="str">
            <v>Advance Against Capital Goods</v>
          </cell>
          <cell r="C431" t="str">
            <v>ASSET</v>
          </cell>
          <cell r="D431" t="str">
            <v>BALANCE SHEET</v>
          </cell>
          <cell r="E431" t="str">
            <v>SUPPLIER PREPAYMENT A/C</v>
          </cell>
          <cell r="F431" t="str">
            <v xml:space="preserve"> </v>
          </cell>
          <cell r="G431" t="str">
            <v>CURRENT ASSETS, LOANS AND ADVANCES</v>
          </cell>
          <cell r="H431" t="str">
            <v>LOANS AND ADVANCES</v>
          </cell>
          <cell r="I431" t="str">
            <v>ADVANCES</v>
          </cell>
        </row>
        <row r="432">
          <cell r="A432" t="str">
            <v>A601003</v>
          </cell>
          <cell r="B432" t="str">
            <v>Works contract/Contractor Adv(Secured)</v>
          </cell>
          <cell r="C432" t="str">
            <v>ASSET</v>
          </cell>
          <cell r="D432" t="str">
            <v>BALANCE SHEET</v>
          </cell>
          <cell r="E432" t="str">
            <v>SUPPLIER PREPAYMENT A/C</v>
          </cell>
          <cell r="F432" t="str">
            <v xml:space="preserve"> </v>
          </cell>
          <cell r="G432" t="str">
            <v>CURRENT ASSETS, LOANS AND ADVANCES</v>
          </cell>
          <cell r="H432" t="str">
            <v>LOANS AND ADVANCES</v>
          </cell>
          <cell r="I432" t="str">
            <v>ADVANCES</v>
          </cell>
        </row>
        <row r="433">
          <cell r="A433" t="str">
            <v>A601004</v>
          </cell>
          <cell r="B433" t="str">
            <v>Works contract/Contractor Adv(Unsecured)</v>
          </cell>
          <cell r="C433" t="str">
            <v>ASSET</v>
          </cell>
          <cell r="D433" t="str">
            <v>BALANCE SHEET</v>
          </cell>
          <cell r="E433" t="str">
            <v>SUPPLIER PREPAYMENT A/C</v>
          </cell>
          <cell r="F433" t="str">
            <v xml:space="preserve"> </v>
          </cell>
          <cell r="G433" t="str">
            <v>CURRENT ASSETS, LOANS AND ADVANCES</v>
          </cell>
          <cell r="H433" t="str">
            <v>LOANS AND ADVANCES</v>
          </cell>
          <cell r="I433" t="str">
            <v>ADVANCES</v>
          </cell>
        </row>
        <row r="434">
          <cell r="A434" t="str">
            <v>A601005</v>
          </cell>
          <cell r="B434" t="str">
            <v>Advance to Retainers</v>
          </cell>
          <cell r="C434" t="str">
            <v>ASSET</v>
          </cell>
          <cell r="D434" t="str">
            <v>BALANCE SHEET</v>
          </cell>
          <cell r="E434" t="str">
            <v>SUPPLIER PREPAYMENT A/C</v>
          </cell>
          <cell r="F434" t="str">
            <v xml:space="preserve"> </v>
          </cell>
          <cell r="G434" t="str">
            <v>CURRENT ASSETS, LOANS AND ADVANCES</v>
          </cell>
          <cell r="H434" t="str">
            <v>LOANS AND ADVANCES</v>
          </cell>
          <cell r="I434" t="str">
            <v>ADVANCES</v>
          </cell>
        </row>
        <row r="435">
          <cell r="A435" t="str">
            <v>A601006</v>
          </cell>
          <cell r="B435" t="str">
            <v>Broker Advance</v>
          </cell>
          <cell r="C435" t="str">
            <v>ASSET</v>
          </cell>
          <cell r="D435" t="str">
            <v>BALANCE SHEET</v>
          </cell>
          <cell r="E435" t="str">
            <v>SUPPLIER PREPAYMENT A/C</v>
          </cell>
          <cell r="F435" t="str">
            <v xml:space="preserve"> </v>
          </cell>
          <cell r="G435" t="str">
            <v>CURRENT ASSETS, LOANS AND ADVANCES</v>
          </cell>
          <cell r="H435" t="str">
            <v>LOANS AND ADVANCES</v>
          </cell>
          <cell r="I435" t="str">
            <v>ADVANCES</v>
          </cell>
        </row>
        <row r="436">
          <cell r="A436" t="str">
            <v>A601101</v>
          </cell>
          <cell r="B436" t="str">
            <v>Advance Advertisement</v>
          </cell>
          <cell r="C436" t="str">
            <v>ASSET</v>
          </cell>
          <cell r="D436" t="str">
            <v>BALANCE SHEET</v>
          </cell>
          <cell r="E436" t="str">
            <v xml:space="preserve"> </v>
          </cell>
          <cell r="F436" t="str">
            <v xml:space="preserve"> </v>
          </cell>
          <cell r="G436" t="str">
            <v>CURRENT ASSETS, LOANS AND ADVANCES</v>
          </cell>
          <cell r="H436" t="str">
            <v>LOANS AND ADVANCES</v>
          </cell>
          <cell r="I436" t="str">
            <v>ADVANCES</v>
          </cell>
        </row>
        <row r="437">
          <cell r="A437" t="str">
            <v>A601102</v>
          </cell>
          <cell r="B437" t="str">
            <v>Advance Subscription</v>
          </cell>
          <cell r="C437" t="str">
            <v>ASSET</v>
          </cell>
          <cell r="D437" t="str">
            <v>BALANCE SHEET</v>
          </cell>
          <cell r="E437" t="str">
            <v xml:space="preserve"> </v>
          </cell>
          <cell r="F437" t="str">
            <v xml:space="preserve"> </v>
          </cell>
          <cell r="G437" t="str">
            <v>CURRENT ASSETS, LOANS AND ADVANCES</v>
          </cell>
          <cell r="H437" t="str">
            <v>LOANS AND ADVANCES</v>
          </cell>
          <cell r="I437" t="str">
            <v>ADVANCES</v>
          </cell>
        </row>
        <row r="438">
          <cell r="A438" t="str">
            <v>A601103</v>
          </cell>
          <cell r="B438" t="str">
            <v>Advance For Land Purchase</v>
          </cell>
          <cell r="C438" t="str">
            <v>ASSET</v>
          </cell>
          <cell r="D438" t="str">
            <v>BALANCE SHEET</v>
          </cell>
          <cell r="E438" t="str">
            <v>SUPPLIER PREPAYMENT A/C</v>
          </cell>
          <cell r="F438" t="str">
            <v xml:space="preserve"> </v>
          </cell>
          <cell r="G438" t="str">
            <v>CURRENT ASSETS, LOANS AND ADVANCES</v>
          </cell>
          <cell r="H438" t="str">
            <v>LOANS AND ADVANCES</v>
          </cell>
          <cell r="I438" t="str">
            <v>ADVANCES</v>
          </cell>
        </row>
        <row r="439">
          <cell r="A439" t="str">
            <v>A601104</v>
          </cell>
          <cell r="B439" t="str">
            <v>Other Business Advance</v>
          </cell>
          <cell r="C439" t="str">
            <v>ASSET</v>
          </cell>
          <cell r="D439" t="str">
            <v>BALANCE SHEET</v>
          </cell>
          <cell r="E439" t="str">
            <v xml:space="preserve"> </v>
          </cell>
          <cell r="F439" t="str">
            <v xml:space="preserve"> </v>
          </cell>
          <cell r="G439" t="str">
            <v>CURRENT ASSETS, LOANS AND ADVANCES</v>
          </cell>
          <cell r="H439" t="str">
            <v>LOANS AND ADVANCES</v>
          </cell>
          <cell r="I439" t="str">
            <v>ADVANCES</v>
          </cell>
        </row>
        <row r="440">
          <cell r="A440" t="str">
            <v>A601105-015</v>
          </cell>
          <cell r="B440" t="str">
            <v>Pmt agt collaboration-Matadin</v>
          </cell>
          <cell r="C440" t="str">
            <v>ASSET</v>
          </cell>
          <cell r="D440" t="str">
            <v>BALANCE SHEET</v>
          </cell>
          <cell r="E440" t="str">
            <v xml:space="preserve"> </v>
          </cell>
          <cell r="F440" t="str">
            <v xml:space="preserve"> </v>
          </cell>
          <cell r="G440" t="str">
            <v>CURRENT ASSETS, LOANS AND ADVANCES</v>
          </cell>
          <cell r="H440" t="str">
            <v>LOANS AND ADVANCES</v>
          </cell>
          <cell r="I440" t="str">
            <v>ADVANCES</v>
          </cell>
        </row>
        <row r="441">
          <cell r="A441" t="str">
            <v>A601105-016</v>
          </cell>
          <cell r="B441" t="str">
            <v>Pmt agt collaboration-Chatterpal</v>
          </cell>
          <cell r="C441" t="str">
            <v>ASSET</v>
          </cell>
          <cell r="D441" t="str">
            <v>BALANCE SHEET</v>
          </cell>
          <cell r="E441" t="str">
            <v xml:space="preserve"> </v>
          </cell>
          <cell r="F441" t="str">
            <v xml:space="preserve"> </v>
          </cell>
          <cell r="G441" t="str">
            <v>CURRENT ASSETS, LOANS AND ADVANCES</v>
          </cell>
          <cell r="H441" t="str">
            <v>LOANS AND ADVANCES</v>
          </cell>
          <cell r="I441" t="str">
            <v>ADVANCES</v>
          </cell>
        </row>
        <row r="442">
          <cell r="A442" t="str">
            <v>A601105-017</v>
          </cell>
          <cell r="B442" t="str">
            <v>Pmt agt collaboration-Satpal</v>
          </cell>
          <cell r="C442" t="str">
            <v>ASSET</v>
          </cell>
          <cell r="D442" t="str">
            <v>BALANCE SHEET</v>
          </cell>
          <cell r="E442" t="str">
            <v xml:space="preserve"> </v>
          </cell>
          <cell r="F442" t="str">
            <v xml:space="preserve"> </v>
          </cell>
          <cell r="G442" t="str">
            <v>CURRENT ASSETS, LOANS AND ADVANCES</v>
          </cell>
          <cell r="H442" t="str">
            <v>LOANS AND ADVANCES</v>
          </cell>
          <cell r="I442" t="str">
            <v>ADVANCES</v>
          </cell>
        </row>
        <row r="443">
          <cell r="A443" t="str">
            <v>A601106</v>
          </cell>
          <cell r="B443" t="str">
            <v>wrongly created</v>
          </cell>
          <cell r="C443" t="str">
            <v>ASSET</v>
          </cell>
          <cell r="D443" t="str">
            <v>BALANCE SHEET</v>
          </cell>
          <cell r="E443" t="str">
            <v>SUPPLIER PREPAYMENT A/C</v>
          </cell>
          <cell r="F443" t="str">
            <v xml:space="preserve"> </v>
          </cell>
          <cell r="G443" t="str">
            <v>CURRENT ASSETS, LOANS AND ADVANCES</v>
          </cell>
          <cell r="H443" t="str">
            <v>LOANS AND ADVANCES</v>
          </cell>
          <cell r="I443" t="str">
            <v>ADVANCES</v>
          </cell>
        </row>
        <row r="444">
          <cell r="A444" t="str">
            <v>A601107</v>
          </cell>
          <cell r="B444" t="str">
            <v>ADVANCE FOR LAND</v>
          </cell>
          <cell r="C444" t="str">
            <v>ASSET</v>
          </cell>
          <cell r="D444" t="str">
            <v>BALANCE SHEET</v>
          </cell>
          <cell r="G444" t="str">
            <v>CURRENT ASSETS, LOANS AND ADVANCES</v>
          </cell>
          <cell r="H444" t="str">
            <v>LOANS AND ADVANCES</v>
          </cell>
          <cell r="I444" t="str">
            <v>ADVANCES</v>
          </cell>
        </row>
        <row r="445">
          <cell r="A445" t="str">
            <v>A601108</v>
          </cell>
          <cell r="B445" t="str">
            <v>UNSECURED LOANS</v>
          </cell>
          <cell r="C445" t="str">
            <v>ASSET</v>
          </cell>
          <cell r="D445" t="str">
            <v>BALANCE SHEET</v>
          </cell>
          <cell r="E445" t="str">
            <v>SUPPLIER PREPAYMENT A/C</v>
          </cell>
          <cell r="G445" t="str">
            <v>CURRENT ASSETS, LOANS AND ADVANCES</v>
          </cell>
          <cell r="H445" t="str">
            <v>LOANS AND ADVANCES</v>
          </cell>
          <cell r="I445" t="str">
            <v>ADVANCES</v>
          </cell>
        </row>
        <row r="446">
          <cell r="A446" t="str">
            <v>A601109</v>
          </cell>
          <cell r="B446" t="str">
            <v>RENT IN ADVANCE</v>
          </cell>
          <cell r="C446" t="str">
            <v>ASSET</v>
          </cell>
          <cell r="D446" t="str">
            <v>BALANCE SHEET</v>
          </cell>
          <cell r="E446" t="str">
            <v>SUPPLIER PREPAYMENT A/C</v>
          </cell>
          <cell r="G446" t="str">
            <v>CURRENT ASSETS, LOANS AND ADVANCES</v>
          </cell>
          <cell r="H446" t="str">
            <v>LOANS AND ADVANCES</v>
          </cell>
          <cell r="I446" t="str">
            <v>ADVANCES</v>
          </cell>
        </row>
        <row r="447">
          <cell r="A447" t="str">
            <v>A601201</v>
          </cell>
          <cell r="B447" t="str">
            <v>Salary - Advance</v>
          </cell>
          <cell r="C447" t="str">
            <v>ASSET</v>
          </cell>
          <cell r="D447" t="str">
            <v>BALANCE SHEET</v>
          </cell>
          <cell r="E447" t="str">
            <v>SUPPLIER PREPAYMENT A/C</v>
          </cell>
          <cell r="F447" t="str">
            <v xml:space="preserve"> </v>
          </cell>
          <cell r="G447" t="str">
            <v>CURRENT ASSETS, LOANS AND ADVANCES</v>
          </cell>
          <cell r="H447" t="str">
            <v>LOANS AND ADVANCES</v>
          </cell>
          <cell r="I447" t="str">
            <v>STAFF ADVANCES</v>
          </cell>
        </row>
        <row r="448">
          <cell r="A448" t="str">
            <v>A601202</v>
          </cell>
          <cell r="B448" t="str">
            <v>Advance L. T. A.</v>
          </cell>
          <cell r="C448" t="str">
            <v>ASSET</v>
          </cell>
          <cell r="D448" t="str">
            <v>BALANCE SHEET</v>
          </cell>
          <cell r="E448" t="str">
            <v xml:space="preserve"> </v>
          </cell>
          <cell r="F448" t="str">
            <v xml:space="preserve"> </v>
          </cell>
          <cell r="G448" t="str">
            <v>CURRENT ASSETS, LOANS AND ADVANCES</v>
          </cell>
          <cell r="H448" t="str">
            <v>LOANS AND ADVANCES</v>
          </cell>
          <cell r="I448" t="str">
            <v>STAFF ADVANCES</v>
          </cell>
        </row>
        <row r="449">
          <cell r="A449" t="str">
            <v>A601203</v>
          </cell>
          <cell r="B449" t="str">
            <v>Staff Advances- Expenses/Imprest</v>
          </cell>
          <cell r="C449" t="str">
            <v>ASSET</v>
          </cell>
          <cell r="D449" t="str">
            <v>BALANCE SHEET</v>
          </cell>
          <cell r="E449" t="str">
            <v>SUPPLIER PREPAYMENT A/C</v>
          </cell>
          <cell r="F449" t="str">
            <v xml:space="preserve"> </v>
          </cell>
          <cell r="G449" t="str">
            <v>CURRENT ASSETS, LOANS AND ADVANCES</v>
          </cell>
          <cell r="H449" t="str">
            <v>LOANS AND ADVANCES</v>
          </cell>
          <cell r="I449" t="str">
            <v>STAFF ADVANCES</v>
          </cell>
        </row>
        <row r="450">
          <cell r="A450" t="str">
            <v>A601204</v>
          </cell>
          <cell r="B450" t="str">
            <v>Tour Advance</v>
          </cell>
          <cell r="C450" t="str">
            <v>ASSET</v>
          </cell>
          <cell r="D450" t="str">
            <v>BALANCE SHEET</v>
          </cell>
          <cell r="E450" t="str">
            <v>SUPPLIER PREPAYMENT A/C</v>
          </cell>
          <cell r="F450" t="str">
            <v xml:space="preserve"> </v>
          </cell>
          <cell r="G450" t="str">
            <v>CURRENT ASSETS, LOANS AND ADVANCES</v>
          </cell>
          <cell r="H450" t="str">
            <v>LOANS AND ADVANCES</v>
          </cell>
          <cell r="I450" t="str">
            <v>STAFF ADVANCES</v>
          </cell>
        </row>
        <row r="451">
          <cell r="A451" t="str">
            <v>A601205</v>
          </cell>
          <cell r="B451" t="str">
            <v>Staff Advances- Expenses/Imprest</v>
          </cell>
          <cell r="C451" t="str">
            <v>ASSET</v>
          </cell>
          <cell r="D451" t="str">
            <v>BALANCE SHEET</v>
          </cell>
          <cell r="E451" t="str">
            <v>SUPPLIER PREPAYMENT A/C</v>
          </cell>
          <cell r="F451" t="str">
            <v xml:space="preserve"> </v>
          </cell>
          <cell r="G451" t="str">
            <v>CURRENT ASSETS, LOANS AND ADVANCES</v>
          </cell>
          <cell r="H451" t="str">
            <v>LOANS AND ADVANCES</v>
          </cell>
          <cell r="I451" t="str">
            <v>STAFF ADVANCES</v>
          </cell>
        </row>
        <row r="452">
          <cell r="A452" t="str">
            <v>A601206</v>
          </cell>
          <cell r="B452" t="str">
            <v>STAFF ADVANCE</v>
          </cell>
          <cell r="C452" t="str">
            <v>ASSET</v>
          </cell>
          <cell r="D452" t="str">
            <v>BALANCE SHEET</v>
          </cell>
          <cell r="E452" t="str">
            <v>SUPPLIER PREPAYMENT A/C</v>
          </cell>
          <cell r="F452" t="str">
            <v xml:space="preserve"> </v>
          </cell>
          <cell r="G452" t="str">
            <v>CURRENT ASSETS, LOANS AND ADVANCES</v>
          </cell>
          <cell r="H452" t="str">
            <v>LOANS AND ADVANCES</v>
          </cell>
          <cell r="I452" t="str">
            <v>STAFF ADVANCES</v>
          </cell>
        </row>
        <row r="453">
          <cell r="A453" t="str">
            <v>A601207</v>
          </cell>
          <cell r="B453" t="str">
            <v>Interest Subsidy (Employee)</v>
          </cell>
          <cell r="C453" t="str">
            <v>ASSET</v>
          </cell>
          <cell r="D453" t="str">
            <v>BALANCE SHEET</v>
          </cell>
          <cell r="E453" t="str">
            <v>SUPPLIER PREPAYMENT A/C</v>
          </cell>
          <cell r="F453" t="str">
            <v xml:space="preserve"> </v>
          </cell>
          <cell r="G453" t="str">
            <v>CURRENT ASSETS, LOANS AND ADVANCES</v>
          </cell>
          <cell r="H453" t="str">
            <v>LOANS AND ADVANCES</v>
          </cell>
          <cell r="I453" t="str">
            <v>STAFF ADVANCES</v>
          </cell>
        </row>
        <row r="454">
          <cell r="A454" t="str">
            <v>A601208</v>
          </cell>
          <cell r="B454" t="str">
            <v>Team Member Shortages</v>
          </cell>
          <cell r="C454" t="str">
            <v>ASSET</v>
          </cell>
          <cell r="D454" t="str">
            <v>BALANCE SHEET</v>
          </cell>
          <cell r="E454" t="str">
            <v xml:space="preserve"> </v>
          </cell>
          <cell r="F454" t="str">
            <v xml:space="preserve"> </v>
          </cell>
          <cell r="G454" t="str">
            <v>CURRENT ASSETS, LOANS AND ADVANCES</v>
          </cell>
          <cell r="H454" t="str">
            <v>LOANS AND ADVANCES</v>
          </cell>
          <cell r="I454" t="str">
            <v>STAFF ADVANCES</v>
          </cell>
        </row>
        <row r="455">
          <cell r="A455" t="str">
            <v>A601209</v>
          </cell>
          <cell r="B455" t="str">
            <v>Staff Shortages</v>
          </cell>
          <cell r="C455" t="str">
            <v>ASSET</v>
          </cell>
          <cell r="D455" t="str">
            <v>BALANCE SHEET</v>
          </cell>
          <cell r="E455" t="str">
            <v xml:space="preserve"> </v>
          </cell>
          <cell r="F455" t="str">
            <v xml:space="preserve"> </v>
          </cell>
          <cell r="G455" t="str">
            <v>CURRENT ASSETS, LOANS AND ADVANCES</v>
          </cell>
          <cell r="H455" t="str">
            <v>LOANS AND ADVANCES</v>
          </cell>
          <cell r="I455" t="str">
            <v>STAFF ADVANCES</v>
          </cell>
        </row>
        <row r="456">
          <cell r="A456" t="str">
            <v>A601301</v>
          </cell>
          <cell r="B456" t="str">
            <v>Appl. Money Towards Investment</v>
          </cell>
          <cell r="C456" t="str">
            <v>ASSET</v>
          </cell>
          <cell r="D456" t="str">
            <v>BALANCE SHEET</v>
          </cell>
          <cell r="E456" t="str">
            <v xml:space="preserve"> </v>
          </cell>
          <cell r="F456" t="str">
            <v xml:space="preserve"> </v>
          </cell>
          <cell r="G456" t="str">
            <v>CURRENT ASSETS, LOANS AND ADVANCES</v>
          </cell>
          <cell r="H456" t="str">
            <v>LOANS AND ADVANCES</v>
          </cell>
          <cell r="I456" t="str">
            <v>OTHER ADVANCES</v>
          </cell>
        </row>
        <row r="457">
          <cell r="A457" t="str">
            <v>A601302</v>
          </cell>
          <cell r="B457" t="str">
            <v>Advance - Others</v>
          </cell>
          <cell r="C457" t="str">
            <v>ASSET</v>
          </cell>
          <cell r="D457" t="str">
            <v>BALANCE SHEET</v>
          </cell>
          <cell r="E457" t="str">
            <v xml:space="preserve"> </v>
          </cell>
          <cell r="F457" t="str">
            <v xml:space="preserve"> </v>
          </cell>
          <cell r="G457" t="str">
            <v>CURRENT ASSETS, LOANS AND ADVANCES</v>
          </cell>
          <cell r="H457" t="str">
            <v>LOANS AND ADVANCES</v>
          </cell>
          <cell r="I457" t="str">
            <v>OTHER ADVANCES</v>
          </cell>
        </row>
        <row r="458">
          <cell r="A458" t="str">
            <v>A601303</v>
          </cell>
          <cell r="B458" t="str">
            <v>Distributors Tickets Recoverable</v>
          </cell>
          <cell r="C458" t="str">
            <v>ASSET</v>
          </cell>
          <cell r="D458" t="str">
            <v>BALANCE SHEET</v>
          </cell>
          <cell r="E458" t="str">
            <v xml:space="preserve"> </v>
          </cell>
          <cell r="F458" t="str">
            <v xml:space="preserve"> </v>
          </cell>
          <cell r="G458" t="str">
            <v>CURRENT ASSETS, LOANS AND ADVANCES</v>
          </cell>
          <cell r="H458" t="str">
            <v>LOANS AND ADVANCES</v>
          </cell>
          <cell r="I458" t="str">
            <v>OTHER ADVANCES</v>
          </cell>
        </row>
        <row r="459">
          <cell r="A459" t="str">
            <v>A602001-000</v>
          </cell>
          <cell r="B459" t="str">
            <v>Amt Reco.(Grp Co)</v>
          </cell>
          <cell r="C459" t="str">
            <v>ASSET</v>
          </cell>
          <cell r="D459" t="str">
            <v>BALANCE SHEET</v>
          </cell>
          <cell r="E459" t="str">
            <v xml:space="preserve"> </v>
          </cell>
          <cell r="F459" t="str">
            <v xml:space="preserve"> </v>
          </cell>
          <cell r="G459" t="str">
            <v>CURRENT ASSETS, LOANS AND ADVANCES</v>
          </cell>
          <cell r="H459" t="str">
            <v>LOANS AND ADVANCES</v>
          </cell>
          <cell r="I459" t="str">
            <v>AMOUNT RECOVERABLES</v>
          </cell>
        </row>
        <row r="460">
          <cell r="A460" t="str">
            <v>A602001-010</v>
          </cell>
          <cell r="B460" t="str">
            <v>Amt Reco.(Grp Co)-DUL Cnstr Div</v>
          </cell>
          <cell r="C460" t="str">
            <v>ASSET</v>
          </cell>
          <cell r="D460" t="str">
            <v>BALANCE SHEET</v>
          </cell>
          <cell r="E460" t="str">
            <v xml:space="preserve"> </v>
          </cell>
          <cell r="F460" t="str">
            <v xml:space="preserve"> </v>
          </cell>
          <cell r="G460" t="str">
            <v>CURRENT ASSETS, LOANS AND ADVANCES</v>
          </cell>
          <cell r="H460" t="str">
            <v>LOANS AND ADVANCES</v>
          </cell>
          <cell r="I460" t="str">
            <v>AMOUNT RECOVERABLES</v>
          </cell>
        </row>
        <row r="461">
          <cell r="A461" t="str">
            <v>A602001-020</v>
          </cell>
          <cell r="B461" t="str">
            <v>Amt Reco.(Grp Co)- DEDL</v>
          </cell>
          <cell r="C461" t="str">
            <v>ASSET</v>
          </cell>
          <cell r="D461" t="str">
            <v>BALANCE SHEET</v>
          </cell>
          <cell r="E461" t="str">
            <v xml:space="preserve"> </v>
          </cell>
          <cell r="F461" t="str">
            <v xml:space="preserve"> </v>
          </cell>
          <cell r="G461" t="str">
            <v>CURRENT ASSETS, LOANS AND ADVANCES</v>
          </cell>
          <cell r="H461" t="str">
            <v>LOANS AND ADVANCES</v>
          </cell>
          <cell r="I461" t="str">
            <v>AMOUNT RECOVERABLES</v>
          </cell>
        </row>
        <row r="462">
          <cell r="A462" t="str">
            <v>A602001-022</v>
          </cell>
          <cell r="B462" t="str">
            <v>Amt Reco.(Grp Co)-  Dlf Info City(Chenn)</v>
          </cell>
          <cell r="C462" t="str">
            <v>ASSET</v>
          </cell>
          <cell r="D462" t="str">
            <v>BALANCE SHEET</v>
          </cell>
          <cell r="E462" t="str">
            <v xml:space="preserve"> </v>
          </cell>
          <cell r="F462" t="str">
            <v xml:space="preserve"> </v>
          </cell>
          <cell r="G462" t="str">
            <v>CURRENT ASSETS, LOANS AND ADVANCES</v>
          </cell>
          <cell r="H462" t="str">
            <v>LOANS AND ADVANCES</v>
          </cell>
          <cell r="I462" t="str">
            <v>AMOUNT RECOVERABLES</v>
          </cell>
        </row>
        <row r="463">
          <cell r="A463" t="str">
            <v>A602001-023</v>
          </cell>
          <cell r="B463" t="str">
            <v>Amt Reco.(Grp Co)- DLF INFOCITY(HYDERBD)</v>
          </cell>
          <cell r="C463" t="str">
            <v>ASSET</v>
          </cell>
          <cell r="D463" t="str">
            <v>BALANCE SHEET</v>
          </cell>
          <cell r="E463" t="str">
            <v xml:space="preserve"> </v>
          </cell>
          <cell r="F463" t="str">
            <v xml:space="preserve"> </v>
          </cell>
          <cell r="G463" t="str">
            <v>CURRENT ASSETS, LOANS AND ADVANCES</v>
          </cell>
          <cell r="H463" t="str">
            <v>LOANS AND ADVANCES</v>
          </cell>
          <cell r="I463" t="str">
            <v>AMOUNT RECOVERABLES</v>
          </cell>
        </row>
        <row r="464">
          <cell r="A464" t="str">
            <v>A602001-025</v>
          </cell>
          <cell r="B464" t="str">
            <v>Amt Reco.(Grp Co)-DLF Services L</v>
          </cell>
          <cell r="C464" t="str">
            <v>ASSET</v>
          </cell>
          <cell r="D464" t="str">
            <v>BALANCE SHEET</v>
          </cell>
          <cell r="E464" t="str">
            <v xml:space="preserve"> </v>
          </cell>
          <cell r="F464" t="str">
            <v xml:space="preserve"> </v>
          </cell>
          <cell r="G464" t="str">
            <v>CURRENT ASSETS, LOANS AND ADVANCES</v>
          </cell>
          <cell r="H464" t="str">
            <v>LOANS AND ADVANCES</v>
          </cell>
          <cell r="I464" t="str">
            <v>AMOUNT RECOVERABLES</v>
          </cell>
        </row>
        <row r="465">
          <cell r="A465" t="str">
            <v>A602001-030</v>
          </cell>
          <cell r="B465" t="str">
            <v>Amt Reco.(Grp Co)-  Newgen Medworld Hosp</v>
          </cell>
          <cell r="C465" t="str">
            <v>ASSET</v>
          </cell>
          <cell r="D465" t="str">
            <v>BALANCE SHEET</v>
          </cell>
          <cell r="E465" t="str">
            <v xml:space="preserve"> </v>
          </cell>
          <cell r="F465" t="str">
            <v xml:space="preserve"> </v>
          </cell>
          <cell r="G465" t="str">
            <v>CURRENT ASSETS, LOANS AND ADVANCES</v>
          </cell>
          <cell r="H465" t="str">
            <v>LOANS AND ADVANCES</v>
          </cell>
          <cell r="I465" t="str">
            <v>AMOUNT RECOVERABLES</v>
          </cell>
        </row>
        <row r="466">
          <cell r="A466" t="str">
            <v>A602001-033</v>
          </cell>
          <cell r="B466" t="str">
            <v>Amt Reco.(Grp Co)-  Dlf Info City(Noida)</v>
          </cell>
          <cell r="C466" t="str">
            <v>ASSET</v>
          </cell>
          <cell r="D466" t="str">
            <v>BALANCE SHEET</v>
          </cell>
          <cell r="E466" t="str">
            <v xml:space="preserve"> </v>
          </cell>
          <cell r="F466" t="str">
            <v xml:space="preserve"> </v>
          </cell>
          <cell r="G466" t="str">
            <v>CURRENT ASSETS, LOANS AND ADVANCES</v>
          </cell>
          <cell r="H466" t="str">
            <v>LOANS AND ADVANCES</v>
          </cell>
          <cell r="I466" t="str">
            <v>AMOUNT RECOVERABLES</v>
          </cell>
        </row>
        <row r="467">
          <cell r="A467" t="str">
            <v>A602001-034</v>
          </cell>
          <cell r="B467" t="str">
            <v>Amt Reco.(Grp Co)-  Bharuka Fin. Ltd</v>
          </cell>
          <cell r="C467" t="str">
            <v>ASSET</v>
          </cell>
          <cell r="D467" t="str">
            <v>BALANCE SHEET</v>
          </cell>
          <cell r="E467" t="str">
            <v xml:space="preserve"> </v>
          </cell>
          <cell r="F467" t="str">
            <v xml:space="preserve"> </v>
          </cell>
          <cell r="G467" t="str">
            <v>CURRENT ASSETS, LOANS AND ADVANCES</v>
          </cell>
          <cell r="H467" t="str">
            <v>LOANS AND ADVANCES</v>
          </cell>
          <cell r="I467" t="str">
            <v>AMOUNT RECOVERABLES</v>
          </cell>
        </row>
        <row r="468">
          <cell r="A468" t="str">
            <v>A602001-035</v>
          </cell>
          <cell r="B468" t="str">
            <v>Amt Reco.(Grp Co)- DLF RECR. FNDTN P LTD</v>
          </cell>
          <cell r="C468" t="str">
            <v>ASSET</v>
          </cell>
          <cell r="D468" t="str">
            <v>BALANCE SHEET</v>
          </cell>
          <cell r="E468" t="str">
            <v xml:space="preserve"> </v>
          </cell>
          <cell r="F468" t="str">
            <v xml:space="preserve"> </v>
          </cell>
          <cell r="G468" t="str">
            <v>CURRENT ASSETS, LOANS AND ADVANCES</v>
          </cell>
          <cell r="H468" t="str">
            <v>LOANS AND ADVANCES</v>
          </cell>
          <cell r="I468" t="str">
            <v>AMOUNT RECOVERABLES</v>
          </cell>
        </row>
        <row r="469">
          <cell r="A469" t="str">
            <v>A602001-036</v>
          </cell>
          <cell r="B469" t="str">
            <v>Amt Reco.(Grp Co)- GALAXY MECANTILES Ltd</v>
          </cell>
          <cell r="C469" t="str">
            <v>ASSET</v>
          </cell>
          <cell r="D469" t="str">
            <v>BALANCE SHEET</v>
          </cell>
          <cell r="E469" t="str">
            <v xml:space="preserve"> </v>
          </cell>
          <cell r="F469" t="str">
            <v xml:space="preserve"> </v>
          </cell>
          <cell r="G469" t="str">
            <v>CURRENT ASSETS, LOANS AND ADVANCES</v>
          </cell>
          <cell r="H469" t="str">
            <v>LOANS AND ADVANCES</v>
          </cell>
          <cell r="I469" t="str">
            <v>AMOUNT RECOVERABLES</v>
          </cell>
        </row>
        <row r="470">
          <cell r="A470" t="str">
            <v>A602001-055</v>
          </cell>
          <cell r="B470" t="str">
            <v>Amt Reco.(Grp Co)- DLF RECREA. FOUNDATN.</v>
          </cell>
          <cell r="C470" t="str">
            <v>ASSET</v>
          </cell>
          <cell r="D470" t="str">
            <v>BALANCE SHEET</v>
          </cell>
          <cell r="E470" t="str">
            <v xml:space="preserve"> </v>
          </cell>
          <cell r="F470" t="str">
            <v xml:space="preserve"> </v>
          </cell>
          <cell r="G470" t="str">
            <v>CURRENT ASSETS, LOANS AND ADVANCES</v>
          </cell>
          <cell r="H470" t="str">
            <v>LOANS AND ADVANCES</v>
          </cell>
          <cell r="I470" t="str">
            <v>AMOUNT RECOVERABLES</v>
          </cell>
        </row>
        <row r="471">
          <cell r="A471" t="str">
            <v>A602001-075</v>
          </cell>
          <cell r="B471" t="str">
            <v>Amt Reco.(Grp Co)-  Dlf Info City(Chand)</v>
          </cell>
          <cell r="C471" t="str">
            <v>ASSET</v>
          </cell>
          <cell r="D471" t="str">
            <v>BALANCE SHEET</v>
          </cell>
          <cell r="E471" t="str">
            <v xml:space="preserve"> </v>
          </cell>
          <cell r="F471" t="str">
            <v xml:space="preserve"> </v>
          </cell>
          <cell r="G471" t="str">
            <v>CURRENT ASSETS, LOANS AND ADVANCES</v>
          </cell>
          <cell r="H471" t="str">
            <v>LOANS AND ADVANCES</v>
          </cell>
          <cell r="I471" t="str">
            <v>AMOUNT RECOVERABLES</v>
          </cell>
        </row>
        <row r="472">
          <cell r="A472" t="str">
            <v>A602001-076</v>
          </cell>
          <cell r="B472" t="str">
            <v>Amt Reco.(Grp Co)-  Dlf Info City(Kolk.)</v>
          </cell>
          <cell r="C472" t="str">
            <v>ASSET</v>
          </cell>
          <cell r="D472" t="str">
            <v>BALANCE SHEET</v>
          </cell>
          <cell r="E472" t="str">
            <v xml:space="preserve"> </v>
          </cell>
          <cell r="F472" t="str">
            <v xml:space="preserve"> </v>
          </cell>
          <cell r="G472" t="str">
            <v>CURRENT ASSETS, LOANS AND ADVANCES</v>
          </cell>
          <cell r="H472" t="str">
            <v>LOANS AND ADVANCES</v>
          </cell>
          <cell r="I472" t="str">
            <v>AMOUNT RECOVERABLES</v>
          </cell>
        </row>
        <row r="473">
          <cell r="A473" t="str">
            <v>A602001-096</v>
          </cell>
          <cell r="B473" t="str">
            <v>Amt Reco.(Grp Co)- DLF LAING O'ROURKE</v>
          </cell>
          <cell r="C473" t="str">
            <v>ASSET</v>
          </cell>
          <cell r="D473" t="str">
            <v>BALANCE SHEET</v>
          </cell>
          <cell r="E473" t="str">
            <v xml:space="preserve"> </v>
          </cell>
          <cell r="F473" t="str">
            <v xml:space="preserve"> </v>
          </cell>
          <cell r="G473" t="str">
            <v>CURRENT ASSETS, LOANS AND ADVANCES</v>
          </cell>
          <cell r="H473" t="str">
            <v>LOANS AND ADVANCES</v>
          </cell>
          <cell r="I473" t="str">
            <v>AMOUNT RECOVERABLES</v>
          </cell>
        </row>
        <row r="474">
          <cell r="A474" t="str">
            <v>A602001-101</v>
          </cell>
          <cell r="B474" t="str">
            <v>Amt Reco.(Grp Co)- DLF Ltd</v>
          </cell>
          <cell r="C474" t="str">
            <v>ASSET</v>
          </cell>
          <cell r="D474" t="str">
            <v>BALANCE SHEET</v>
          </cell>
          <cell r="E474" t="str">
            <v xml:space="preserve"> </v>
          </cell>
          <cell r="F474" t="str">
            <v xml:space="preserve"> </v>
          </cell>
          <cell r="G474" t="str">
            <v>CURRENT ASSETS, LOANS AND ADVANCES</v>
          </cell>
          <cell r="H474" t="str">
            <v>LOANS AND ADVANCES</v>
          </cell>
          <cell r="I474" t="str">
            <v>AMOUNT RECOVERABLES</v>
          </cell>
        </row>
        <row r="475">
          <cell r="A475" t="str">
            <v>A602001-102</v>
          </cell>
          <cell r="B475" t="str">
            <v>Amt Reco.(Grp Co)- Savitri Cinema</v>
          </cell>
          <cell r="C475" t="str">
            <v>ASSET</v>
          </cell>
          <cell r="D475" t="str">
            <v>BALANCE SHEET</v>
          </cell>
          <cell r="E475" t="str">
            <v xml:space="preserve"> </v>
          </cell>
          <cell r="F475" t="str">
            <v xml:space="preserve"> </v>
          </cell>
          <cell r="G475" t="str">
            <v>CURRENT ASSETS, LOANS AND ADVANCES</v>
          </cell>
          <cell r="H475" t="str">
            <v>LOANS AND ADVANCES</v>
          </cell>
          <cell r="I475" t="str">
            <v>AMOUNT RECOVERABLES</v>
          </cell>
        </row>
        <row r="476">
          <cell r="A476" t="str">
            <v>A602001-207</v>
          </cell>
          <cell r="B476" t="str">
            <v>Amt Reco.(Grp Co)-DLF Buil &amp; Dev L</v>
          </cell>
          <cell r="C476" t="str">
            <v>ASSET</v>
          </cell>
          <cell r="D476" t="str">
            <v>BALANCE SHEET</v>
          </cell>
          <cell r="E476" t="str">
            <v xml:space="preserve"> </v>
          </cell>
          <cell r="F476" t="str">
            <v xml:space="preserve"> </v>
          </cell>
          <cell r="G476" t="str">
            <v>CURRENT ASSETS, LOANS AND ADVANCES</v>
          </cell>
          <cell r="H476" t="str">
            <v>LOANS AND ADVANCES</v>
          </cell>
          <cell r="I476" t="str">
            <v>AMOUNT RECOVERABLES</v>
          </cell>
        </row>
        <row r="477">
          <cell r="A477" t="str">
            <v>A602001-211</v>
          </cell>
          <cell r="B477" t="str">
            <v>Amt Reco.(Grp Co)-DLF Housing Cnstr L</v>
          </cell>
          <cell r="C477" t="str">
            <v>ASSET</v>
          </cell>
          <cell r="D477" t="str">
            <v>BALANCE SHEET</v>
          </cell>
          <cell r="E477" t="str">
            <v xml:space="preserve"> </v>
          </cell>
          <cell r="F477" t="str">
            <v xml:space="preserve"> </v>
          </cell>
          <cell r="G477" t="str">
            <v>CURRENT ASSETS, LOANS AND ADVANCES</v>
          </cell>
          <cell r="H477" t="str">
            <v>LOANS AND ADVANCES</v>
          </cell>
          <cell r="I477" t="str">
            <v>AMOUNT RECOVERABLES</v>
          </cell>
        </row>
        <row r="478">
          <cell r="A478" t="str">
            <v>A602001-212</v>
          </cell>
          <cell r="B478" t="str">
            <v>Amt Reco.(Grp Co)- MAYUR RECR &amp; DEV LTD.</v>
          </cell>
          <cell r="C478" t="str">
            <v>ASSET</v>
          </cell>
          <cell r="D478" t="str">
            <v>BALANCE SHEET</v>
          </cell>
          <cell r="E478" t="str">
            <v xml:space="preserve"> </v>
          </cell>
          <cell r="F478" t="str">
            <v xml:space="preserve"> </v>
          </cell>
          <cell r="G478" t="str">
            <v>CURRENT ASSETS, LOANS AND ADVANCES</v>
          </cell>
          <cell r="H478" t="str">
            <v>LOANS AND ADVANCES</v>
          </cell>
          <cell r="I478" t="str">
            <v>AMOUNT RECOVERABLES</v>
          </cell>
        </row>
        <row r="479">
          <cell r="A479" t="str">
            <v>A602001-223</v>
          </cell>
          <cell r="B479" t="str">
            <v>Amt Reco.(Grp Co)- NILGIRI CULTIVATION</v>
          </cell>
          <cell r="C479" t="str">
            <v>ASSET</v>
          </cell>
          <cell r="D479" t="str">
            <v>BALANCE SHEET</v>
          </cell>
          <cell r="E479" t="str">
            <v xml:space="preserve"> </v>
          </cell>
          <cell r="F479" t="str">
            <v xml:space="preserve"> </v>
          </cell>
          <cell r="G479" t="str">
            <v>CURRENT ASSETS, LOANS AND ADVANCES</v>
          </cell>
          <cell r="H479" t="str">
            <v>LOANS AND ADVANCES</v>
          </cell>
          <cell r="I479" t="str">
            <v>AMOUNT RECOVERABLES</v>
          </cell>
        </row>
        <row r="480">
          <cell r="A480" t="str">
            <v>A602001-244</v>
          </cell>
          <cell r="B480" t="str">
            <v>Amt Reco.(Grp Co)-  Dlf Comm Dev</v>
          </cell>
          <cell r="C480" t="str">
            <v>ASSET</v>
          </cell>
          <cell r="D480" t="str">
            <v>BALANCE SHEET</v>
          </cell>
          <cell r="E480" t="str">
            <v xml:space="preserve"> </v>
          </cell>
          <cell r="F480" t="str">
            <v xml:space="preserve"> </v>
          </cell>
          <cell r="G480" t="str">
            <v>CURRENT ASSETS, LOANS AND ADVANCES</v>
          </cell>
          <cell r="H480" t="str">
            <v>LOANS AND ADVANCES</v>
          </cell>
          <cell r="I480" t="str">
            <v>AMOUNT RECOVERABLES</v>
          </cell>
        </row>
        <row r="481">
          <cell r="A481" t="str">
            <v>A602001-245</v>
          </cell>
          <cell r="B481" t="str">
            <v>Amt Reco.(Grp Co)- Dlf Comm Prjts Corp.</v>
          </cell>
          <cell r="C481" t="str">
            <v>ASSET</v>
          </cell>
          <cell r="D481" t="str">
            <v>BALANCE SHEET</v>
          </cell>
          <cell r="E481" t="str">
            <v xml:space="preserve"> </v>
          </cell>
          <cell r="F481" t="str">
            <v xml:space="preserve"> </v>
          </cell>
          <cell r="G481" t="str">
            <v>CURRENT ASSETS, LOANS AND ADVANCES</v>
          </cell>
          <cell r="H481" t="str">
            <v>LOANS AND ADVANCES</v>
          </cell>
          <cell r="I481" t="str">
            <v>AMOUNT RECOVERABLES</v>
          </cell>
        </row>
        <row r="482">
          <cell r="A482" t="str">
            <v>A602001-251</v>
          </cell>
          <cell r="B482" t="str">
            <v>Amt Reco.(Grp Co)- NILAYAM BUIL. &amp; DEV.</v>
          </cell>
          <cell r="C482" t="str">
            <v>ASSET</v>
          </cell>
          <cell r="D482" t="str">
            <v>BALANCE SHEET</v>
          </cell>
          <cell r="E482" t="str">
            <v xml:space="preserve"> </v>
          </cell>
          <cell r="F482" t="str">
            <v xml:space="preserve"> </v>
          </cell>
          <cell r="G482" t="str">
            <v>CURRENT ASSETS, LOANS AND ADVANCES</v>
          </cell>
          <cell r="H482" t="str">
            <v>LOANS AND ADVANCES</v>
          </cell>
          <cell r="I482" t="str">
            <v>AMOUNT RECOVERABLES</v>
          </cell>
        </row>
        <row r="483">
          <cell r="A483" t="str">
            <v>A602001-255</v>
          </cell>
          <cell r="B483" t="str">
            <v>Amt Reco.(Grp Co)-Realest Buil &amp; Srv</v>
          </cell>
          <cell r="C483" t="str">
            <v>ASSET</v>
          </cell>
          <cell r="D483" t="str">
            <v>BALANCE SHEET</v>
          </cell>
          <cell r="E483" t="str">
            <v xml:space="preserve"> </v>
          </cell>
          <cell r="F483" t="str">
            <v xml:space="preserve"> </v>
          </cell>
          <cell r="G483" t="str">
            <v>CURRENT ASSETS, LOANS AND ADVANCES</v>
          </cell>
          <cell r="H483" t="str">
            <v>LOANS AND ADVANCES</v>
          </cell>
          <cell r="I483" t="str">
            <v>AMOUNT RECOVERABLES</v>
          </cell>
        </row>
        <row r="484">
          <cell r="A484" t="str">
            <v>A602001-261</v>
          </cell>
          <cell r="B484" t="str">
            <v>Amt Reco.(Grp Co)-Real Estate Developers</v>
          </cell>
          <cell r="C484" t="str">
            <v>ASSET</v>
          </cell>
          <cell r="D484" t="str">
            <v>BALANCE SHEET</v>
          </cell>
          <cell r="E484" t="str">
            <v xml:space="preserve"> </v>
          </cell>
          <cell r="F484" t="str">
            <v xml:space="preserve"> </v>
          </cell>
          <cell r="G484" t="str">
            <v>CURRENT ASSETS, LOANS AND ADVANCES</v>
          </cell>
          <cell r="H484" t="str">
            <v>LOANS AND ADVANCES</v>
          </cell>
          <cell r="I484" t="str">
            <v>AMOUNT RECOVERABLES</v>
          </cell>
        </row>
        <row r="485">
          <cell r="A485" t="str">
            <v>A602001-262</v>
          </cell>
          <cell r="B485" t="str">
            <v>Amt Reco.(Grp Co)- DSPL</v>
          </cell>
          <cell r="C485" t="str">
            <v>ASSET</v>
          </cell>
          <cell r="D485" t="str">
            <v>BALANCE SHEET</v>
          </cell>
          <cell r="E485" t="str">
            <v xml:space="preserve"> </v>
          </cell>
          <cell r="F485" t="str">
            <v xml:space="preserve"> </v>
          </cell>
          <cell r="G485" t="str">
            <v>CURRENT ASSETS, LOANS AND ADVANCES</v>
          </cell>
          <cell r="H485" t="str">
            <v>LOANS AND ADVANCES</v>
          </cell>
          <cell r="I485" t="str">
            <v>AMOUNT RECOVERABLES</v>
          </cell>
        </row>
        <row r="486">
          <cell r="A486" t="str">
            <v>A602001-263</v>
          </cell>
          <cell r="B486" t="str">
            <v>Amt Reco.(Grp Co)-DLF Property Developer</v>
          </cell>
          <cell r="C486" t="str">
            <v>ASSET</v>
          </cell>
          <cell r="D486" t="str">
            <v>BALANCE SHEET</v>
          </cell>
          <cell r="E486" t="str">
            <v xml:space="preserve"> </v>
          </cell>
          <cell r="F486" t="str">
            <v xml:space="preserve"> </v>
          </cell>
          <cell r="G486" t="str">
            <v>CURRENT ASSETS, LOANS AND ADVANCES</v>
          </cell>
          <cell r="H486" t="str">
            <v>LOANS AND ADVANCES</v>
          </cell>
          <cell r="I486" t="str">
            <v>AMOUNT RECOVERABLES</v>
          </cell>
        </row>
        <row r="487">
          <cell r="A487" t="str">
            <v>A602001-264</v>
          </cell>
          <cell r="B487" t="str">
            <v>Amt Reco.(Grp Co)- Dlf Office Developers</v>
          </cell>
          <cell r="C487" t="str">
            <v>ASSET</v>
          </cell>
          <cell r="D487" t="str">
            <v>BALANCE SHEET</v>
          </cell>
          <cell r="E487" t="str">
            <v xml:space="preserve"> </v>
          </cell>
          <cell r="F487" t="str">
            <v xml:space="preserve"> </v>
          </cell>
          <cell r="G487" t="str">
            <v>CURRENT ASSETS, LOANS AND ADVANCES</v>
          </cell>
          <cell r="H487" t="str">
            <v>LOANS AND ADVANCES</v>
          </cell>
          <cell r="I487" t="str">
            <v>AMOUNT RECOVERABLES</v>
          </cell>
        </row>
        <row r="488">
          <cell r="A488" t="str">
            <v>A602001-265</v>
          </cell>
          <cell r="B488" t="str">
            <v>Amt Reco.(Grp Co)-DLF Resi. Developers</v>
          </cell>
          <cell r="C488" t="str">
            <v>ASSET</v>
          </cell>
          <cell r="D488" t="str">
            <v>BALANCE SHEET</v>
          </cell>
          <cell r="E488" t="str">
            <v xml:space="preserve"> </v>
          </cell>
          <cell r="F488" t="str">
            <v xml:space="preserve"> </v>
          </cell>
          <cell r="G488" t="str">
            <v>CURRENT ASSETS, LOANS AND ADVANCES</v>
          </cell>
          <cell r="H488" t="str">
            <v>LOANS AND ADVANCES</v>
          </cell>
          <cell r="I488" t="str">
            <v>AMOUNT RECOVERABLES</v>
          </cell>
        </row>
        <row r="489">
          <cell r="A489" t="str">
            <v>A602001-266</v>
          </cell>
          <cell r="B489" t="str">
            <v>Amt Reco.(Grp Co)- DLF HOME BUILDERS</v>
          </cell>
          <cell r="C489" t="str">
            <v>ASSET</v>
          </cell>
          <cell r="D489" t="str">
            <v>BALANCE SHEET</v>
          </cell>
          <cell r="E489" t="str">
            <v xml:space="preserve"> </v>
          </cell>
          <cell r="F489" t="str">
            <v xml:space="preserve"> </v>
          </cell>
          <cell r="G489" t="str">
            <v>CURRENT ASSETS, LOANS AND ADVANCES</v>
          </cell>
          <cell r="H489" t="str">
            <v>LOANS AND ADVANCES</v>
          </cell>
          <cell r="I489" t="str">
            <v>AMOUNT RECOVERABLES</v>
          </cell>
        </row>
        <row r="490">
          <cell r="A490" t="str">
            <v>A602001-267</v>
          </cell>
          <cell r="B490" t="str">
            <v>Amt Reco.(Grp Co)-DLF Resi. Partners</v>
          </cell>
          <cell r="C490" t="str">
            <v>ASSET</v>
          </cell>
          <cell r="D490" t="str">
            <v>BALANCE SHEET</v>
          </cell>
          <cell r="E490" t="str">
            <v xml:space="preserve"> </v>
          </cell>
          <cell r="F490" t="str">
            <v xml:space="preserve"> </v>
          </cell>
          <cell r="G490" t="str">
            <v>CURRENT ASSETS, LOANS AND ADVANCES</v>
          </cell>
          <cell r="H490" t="str">
            <v>LOANS AND ADVANCES</v>
          </cell>
          <cell r="I490" t="str">
            <v>AMOUNT RECOVERABLES</v>
          </cell>
        </row>
        <row r="491">
          <cell r="A491" t="str">
            <v>A602001-268</v>
          </cell>
          <cell r="B491" t="str">
            <v>Amt Reco.(Grp Co)- DLF GOLF HOLDINGS</v>
          </cell>
          <cell r="C491" t="str">
            <v>ASSET</v>
          </cell>
          <cell r="D491" t="str">
            <v>BALANCE SHEET</v>
          </cell>
          <cell r="E491" t="str">
            <v xml:space="preserve"> </v>
          </cell>
          <cell r="F491" t="str">
            <v xml:space="preserve"> </v>
          </cell>
          <cell r="G491" t="str">
            <v>CURRENT ASSETS, LOANS AND ADVANCES</v>
          </cell>
          <cell r="H491" t="str">
            <v>LOANS AND ADVANCES</v>
          </cell>
          <cell r="I491" t="str">
            <v>AMOUNT RECOVERABLES</v>
          </cell>
        </row>
        <row r="492">
          <cell r="A492" t="str">
            <v>A602001-274</v>
          </cell>
          <cell r="B492" t="str">
            <v>Amt Reco.(Grp Co)-  Dlf Retail Dev. Ltd</v>
          </cell>
          <cell r="C492" t="str">
            <v>ASSET</v>
          </cell>
          <cell r="D492" t="str">
            <v>BALANCE SHEET</v>
          </cell>
          <cell r="E492" t="str">
            <v xml:space="preserve"> </v>
          </cell>
          <cell r="F492" t="str">
            <v xml:space="preserve"> </v>
          </cell>
          <cell r="G492" t="str">
            <v>CURRENT ASSETS, LOANS AND ADVANCES</v>
          </cell>
          <cell r="H492" t="str">
            <v>LOANS AND ADVANCES</v>
          </cell>
          <cell r="I492" t="str">
            <v>AMOUNT RECOVERABLES</v>
          </cell>
        </row>
        <row r="493">
          <cell r="A493" t="str">
            <v>A602001-278</v>
          </cell>
          <cell r="B493" t="str">
            <v>Amt Reco.(Grp Co)- DHDL</v>
          </cell>
          <cell r="C493" t="str">
            <v>ASSET</v>
          </cell>
          <cell r="D493" t="str">
            <v>BALANCE SHEET</v>
          </cell>
          <cell r="E493" t="str">
            <v xml:space="preserve"> </v>
          </cell>
          <cell r="F493" t="str">
            <v xml:space="preserve"> </v>
          </cell>
          <cell r="G493" t="str">
            <v>CURRENT ASSETS, LOANS AND ADVANCES</v>
          </cell>
          <cell r="H493" t="str">
            <v>LOANS AND ADVANCES</v>
          </cell>
          <cell r="I493" t="str">
            <v>AMOUNT RECOVERABLES</v>
          </cell>
        </row>
        <row r="494">
          <cell r="A494" t="str">
            <v>A602001-279</v>
          </cell>
          <cell r="B494" t="str">
            <v>Amt Reco.(Grp Co)-  DCDL</v>
          </cell>
          <cell r="C494" t="str">
            <v>ASSET</v>
          </cell>
          <cell r="D494" t="str">
            <v>BALANCE SHEET</v>
          </cell>
          <cell r="E494" t="str">
            <v xml:space="preserve"> </v>
          </cell>
          <cell r="F494" t="str">
            <v xml:space="preserve"> </v>
          </cell>
          <cell r="G494" t="str">
            <v>CURRENT ASSETS, LOANS AND ADVANCES</v>
          </cell>
          <cell r="H494" t="str">
            <v>LOANS AND ADVANCES</v>
          </cell>
          <cell r="I494" t="str">
            <v>AMOUNT RECOVERABLES</v>
          </cell>
        </row>
        <row r="495">
          <cell r="A495" t="str">
            <v>A602001-288</v>
          </cell>
          <cell r="B495" t="str">
            <v>Amt Reco.(Grp Co)- DLF SOUTH POINT</v>
          </cell>
          <cell r="C495" t="str">
            <v>ASSET</v>
          </cell>
          <cell r="D495" t="str">
            <v>BALANCE SHEET</v>
          </cell>
          <cell r="E495" t="str">
            <v xml:space="preserve"> </v>
          </cell>
          <cell r="F495" t="str">
            <v xml:space="preserve"> </v>
          </cell>
          <cell r="G495" t="str">
            <v>CURRENT ASSETS, LOANS AND ADVANCES</v>
          </cell>
          <cell r="H495" t="str">
            <v>LOANS AND ADVANCES</v>
          </cell>
          <cell r="I495" t="str">
            <v>AMOUNT RECOVERABLES</v>
          </cell>
        </row>
        <row r="496">
          <cell r="A496" t="str">
            <v>A602001-289</v>
          </cell>
          <cell r="B496" t="str">
            <v>Amt Reco.(Grp Co)- ATRIA PARTNERS</v>
          </cell>
          <cell r="C496" t="str">
            <v>ASSET</v>
          </cell>
          <cell r="D496" t="str">
            <v>BALANCE SHEET</v>
          </cell>
          <cell r="E496" t="str">
            <v xml:space="preserve"> </v>
          </cell>
          <cell r="F496" t="str">
            <v xml:space="preserve"> </v>
          </cell>
          <cell r="G496" t="str">
            <v>CURRENT ASSETS, LOANS AND ADVANCES</v>
          </cell>
          <cell r="H496" t="str">
            <v>LOANS AND ADVANCES</v>
          </cell>
          <cell r="I496" t="str">
            <v>AMOUNT RECOVERABLES</v>
          </cell>
        </row>
        <row r="497">
          <cell r="A497" t="str">
            <v>A602001-290</v>
          </cell>
          <cell r="B497" t="str">
            <v>Amt Reco.(Grp Co)- Kavicon Partners</v>
          </cell>
          <cell r="C497" t="str">
            <v>ASSET</v>
          </cell>
          <cell r="D497" t="str">
            <v>BALANCE SHEET</v>
          </cell>
          <cell r="E497" t="str">
            <v xml:space="preserve"> </v>
          </cell>
          <cell r="F497" t="str">
            <v xml:space="preserve"> </v>
          </cell>
          <cell r="G497" t="str">
            <v>CURRENT ASSETS, LOANS AND ADVANCES</v>
          </cell>
          <cell r="H497" t="str">
            <v>LOANS AND ADVANCES</v>
          </cell>
          <cell r="I497" t="str">
            <v>AMOUNT RECOVERABLES</v>
          </cell>
        </row>
        <row r="498">
          <cell r="A498" t="str">
            <v>A602001-291</v>
          </cell>
          <cell r="B498" t="str">
            <v>Amt Reco.(Grp Co)-Renkon Partners</v>
          </cell>
          <cell r="C498" t="str">
            <v>ASSET</v>
          </cell>
          <cell r="D498" t="str">
            <v>BALANCE SHEET</v>
          </cell>
          <cell r="E498" t="str">
            <v xml:space="preserve"> </v>
          </cell>
          <cell r="F498" t="str">
            <v xml:space="preserve"> </v>
          </cell>
          <cell r="G498" t="str">
            <v>CURRENT ASSETS, LOANS AND ADVANCES</v>
          </cell>
          <cell r="H498" t="str">
            <v>LOANS AND ADVANCES</v>
          </cell>
          <cell r="I498" t="str">
            <v>AMOUNT RECOVERABLES</v>
          </cell>
        </row>
        <row r="499">
          <cell r="A499" t="str">
            <v>A602001-292</v>
          </cell>
          <cell r="B499" t="str">
            <v>Amt Reco.(Grp Co)-Plaza Partners</v>
          </cell>
          <cell r="C499" t="str">
            <v>ASSET</v>
          </cell>
          <cell r="D499" t="str">
            <v>BALANCE SHEET</v>
          </cell>
          <cell r="E499" t="str">
            <v xml:space="preserve"> </v>
          </cell>
          <cell r="F499" t="str">
            <v xml:space="preserve"> </v>
          </cell>
          <cell r="G499" t="str">
            <v>CURRENT ASSETS, LOANS AND ADVANCES</v>
          </cell>
          <cell r="H499" t="str">
            <v>LOANS AND ADVANCES</v>
          </cell>
          <cell r="I499" t="str">
            <v>AMOUNT RECOVERABLES</v>
          </cell>
        </row>
        <row r="500">
          <cell r="A500" t="str">
            <v>A602001-293</v>
          </cell>
          <cell r="B500" t="str">
            <v>Amt Reco.(Grp Co)-  Dlf Com. Enterprises</v>
          </cell>
          <cell r="C500" t="str">
            <v>ASSET</v>
          </cell>
          <cell r="D500" t="str">
            <v>BALANCE SHEET</v>
          </cell>
          <cell r="E500" t="str">
            <v xml:space="preserve"> </v>
          </cell>
          <cell r="F500" t="str">
            <v xml:space="preserve"> </v>
          </cell>
          <cell r="G500" t="str">
            <v>CURRENT ASSETS, LOANS AND ADVANCES</v>
          </cell>
          <cell r="H500" t="str">
            <v>LOANS AND ADVANCES</v>
          </cell>
          <cell r="I500" t="str">
            <v>AMOUNT RECOVERABLES</v>
          </cell>
        </row>
        <row r="501">
          <cell r="A501" t="str">
            <v>A602001-295</v>
          </cell>
          <cell r="B501" t="str">
            <v>Amt Reco.(Grp Co)- BEVERLY PRK MNT SER L</v>
          </cell>
          <cell r="C501" t="str">
            <v>ASSET</v>
          </cell>
          <cell r="D501" t="str">
            <v>BALANCE SHEET</v>
          </cell>
          <cell r="E501" t="str">
            <v xml:space="preserve"> </v>
          </cell>
          <cell r="F501" t="str">
            <v xml:space="preserve"> </v>
          </cell>
          <cell r="G501" t="str">
            <v>CURRENT ASSETS, LOANS AND ADVANCES</v>
          </cell>
          <cell r="H501" t="str">
            <v>LOANS AND ADVANCES</v>
          </cell>
          <cell r="I501" t="str">
            <v>AMOUNT RECOVERABLES</v>
          </cell>
        </row>
        <row r="502">
          <cell r="A502" t="str">
            <v>A602001-296</v>
          </cell>
          <cell r="B502" t="str">
            <v>Amt Reco.(Grp Co)-  Galleria Pro Mgt Ser</v>
          </cell>
          <cell r="C502" t="str">
            <v>ASSET</v>
          </cell>
          <cell r="D502" t="str">
            <v>BALANCE SHEET</v>
          </cell>
          <cell r="E502" t="str">
            <v xml:space="preserve"> </v>
          </cell>
          <cell r="F502" t="str">
            <v xml:space="preserve"> </v>
          </cell>
          <cell r="G502" t="str">
            <v>CURRENT ASSETS, LOANS AND ADVANCES</v>
          </cell>
          <cell r="H502" t="str">
            <v>LOANS AND ADVANCES</v>
          </cell>
          <cell r="I502" t="str">
            <v>AMOUNT RECOVERABLES</v>
          </cell>
        </row>
        <row r="503">
          <cell r="A503" t="str">
            <v>A602001-299</v>
          </cell>
          <cell r="B503" t="str">
            <v>Amt Reco.(Grp Co)-DLF Cyber City</v>
          </cell>
          <cell r="C503" t="str">
            <v>ASSET</v>
          </cell>
          <cell r="D503" t="str">
            <v>BALANCE SHEET</v>
          </cell>
          <cell r="E503" t="str">
            <v xml:space="preserve"> </v>
          </cell>
          <cell r="F503" t="str">
            <v xml:space="preserve"> </v>
          </cell>
          <cell r="G503" t="str">
            <v>CURRENT ASSETS, LOANS AND ADVANCES</v>
          </cell>
          <cell r="H503" t="str">
            <v>LOANS AND ADVANCES</v>
          </cell>
          <cell r="I503" t="str">
            <v>AMOUNT RECOVERABLES</v>
          </cell>
        </row>
        <row r="504">
          <cell r="A504" t="str">
            <v>A602001-301</v>
          </cell>
          <cell r="B504" t="str">
            <v>Amt Reco.(Grp Co)- PALIWAL DEV. LTD</v>
          </cell>
          <cell r="C504" t="str">
            <v>ASSET</v>
          </cell>
          <cell r="D504" t="str">
            <v>BALANCE SHEET</v>
          </cell>
          <cell r="E504" t="str">
            <v xml:space="preserve"> </v>
          </cell>
          <cell r="F504" t="str">
            <v xml:space="preserve"> </v>
          </cell>
          <cell r="G504" t="str">
            <v>CURRENT ASSETS, LOANS AND ADVANCES</v>
          </cell>
          <cell r="H504" t="str">
            <v>LOANS AND ADVANCES</v>
          </cell>
          <cell r="I504" t="str">
            <v>AMOUNT RECOVERABLES</v>
          </cell>
        </row>
        <row r="505">
          <cell r="A505" t="str">
            <v>A602001-309</v>
          </cell>
          <cell r="B505" t="str">
            <v>Amt Reco.(Grp Co)-  Kairav Real Estate</v>
          </cell>
          <cell r="C505" t="str">
            <v>ASSET</v>
          </cell>
          <cell r="D505" t="str">
            <v>BALANCE SHEET</v>
          </cell>
          <cell r="E505" t="str">
            <v xml:space="preserve"> </v>
          </cell>
          <cell r="F505" t="str">
            <v xml:space="preserve"> </v>
          </cell>
          <cell r="G505" t="str">
            <v>CURRENT ASSETS, LOANS AND ADVANCES</v>
          </cell>
          <cell r="H505" t="str">
            <v>LOANS AND ADVANCES</v>
          </cell>
          <cell r="I505" t="str">
            <v>AMOUNT RECOVERABLES</v>
          </cell>
        </row>
        <row r="506">
          <cell r="A506" t="str">
            <v>A602001-311</v>
          </cell>
          <cell r="B506" t="str">
            <v>Amt Reco.(Grp Co)-  Solid Buildcon P L</v>
          </cell>
          <cell r="C506" t="str">
            <v>ASSET</v>
          </cell>
          <cell r="D506" t="str">
            <v>BALANCE SHEET</v>
          </cell>
          <cell r="E506" t="str">
            <v xml:space="preserve"> </v>
          </cell>
          <cell r="F506" t="str">
            <v xml:space="preserve"> </v>
          </cell>
          <cell r="G506" t="str">
            <v>CURRENT ASSETS, LOANS AND ADVANCES</v>
          </cell>
          <cell r="H506" t="str">
            <v>LOANS AND ADVANCES</v>
          </cell>
          <cell r="I506" t="str">
            <v>AMOUNT RECOVERABLES</v>
          </cell>
        </row>
        <row r="507">
          <cell r="A507" t="str">
            <v>A602001-324</v>
          </cell>
          <cell r="B507" t="str">
            <v>Amt Reco.(Grp Co)-  Dalmia Prom. &amp; Dev.</v>
          </cell>
          <cell r="C507" t="str">
            <v>ASSET</v>
          </cell>
          <cell r="D507" t="str">
            <v>BALANCE SHEET</v>
          </cell>
          <cell r="E507" t="str">
            <v xml:space="preserve"> </v>
          </cell>
          <cell r="F507" t="str">
            <v xml:space="preserve"> </v>
          </cell>
          <cell r="G507" t="str">
            <v>CURRENT ASSETS, LOANS AND ADVANCES</v>
          </cell>
          <cell r="H507" t="str">
            <v>LOANS AND ADVANCES</v>
          </cell>
          <cell r="I507" t="str">
            <v>AMOUNT RECOVERABLES</v>
          </cell>
        </row>
        <row r="508">
          <cell r="A508" t="str">
            <v>A602001-333</v>
          </cell>
          <cell r="B508" t="str">
            <v>Amt Reco.(Grp Co)-Kujjal Buil Pvt</v>
          </cell>
          <cell r="C508" t="str">
            <v>ASSET</v>
          </cell>
          <cell r="D508" t="str">
            <v>BALANCE SHEET</v>
          </cell>
          <cell r="E508" t="str">
            <v xml:space="preserve"> </v>
          </cell>
          <cell r="F508" t="str">
            <v xml:space="preserve"> </v>
          </cell>
          <cell r="G508" t="str">
            <v>CURRENT ASSETS, LOANS AND ADVANCES</v>
          </cell>
          <cell r="H508" t="str">
            <v>LOANS AND ADVANCES</v>
          </cell>
          <cell r="I508" t="str">
            <v>AMOUNT RECOVERABLES</v>
          </cell>
        </row>
        <row r="509">
          <cell r="A509" t="str">
            <v>A602001-336</v>
          </cell>
          <cell r="B509" t="str">
            <v>Amt Reco.(Grp Co)-  Dhoomketu Buil &amp; Dev</v>
          </cell>
          <cell r="C509" t="str">
            <v>ASSET</v>
          </cell>
          <cell r="D509" t="str">
            <v>BALANCE SHEET</v>
          </cell>
          <cell r="E509" t="str">
            <v xml:space="preserve"> </v>
          </cell>
          <cell r="F509" t="str">
            <v xml:space="preserve"> </v>
          </cell>
          <cell r="G509" t="str">
            <v>CURRENT ASSETS, LOANS AND ADVANCES</v>
          </cell>
          <cell r="H509" t="str">
            <v>LOANS AND ADVANCES</v>
          </cell>
          <cell r="I509" t="str">
            <v>AMOUNT RECOVERABLES</v>
          </cell>
        </row>
        <row r="510">
          <cell r="A510" t="str">
            <v>A602001-374</v>
          </cell>
          <cell r="B510" t="str">
            <v>Amt Reco.(Grp Co)-  Eila Buil &amp; Dev P Lt</v>
          </cell>
          <cell r="C510" t="str">
            <v>ASSET</v>
          </cell>
          <cell r="D510" t="str">
            <v>BALANCE SHEET</v>
          </cell>
          <cell r="E510" t="str">
            <v xml:space="preserve"> </v>
          </cell>
          <cell r="F510" t="str">
            <v xml:space="preserve"> </v>
          </cell>
          <cell r="G510" t="str">
            <v>CURRENT ASSETS, LOANS AND ADVANCES</v>
          </cell>
          <cell r="H510" t="str">
            <v>LOANS AND ADVANCES</v>
          </cell>
          <cell r="I510" t="str">
            <v>AMOUNT RECOVERABLES</v>
          </cell>
        </row>
        <row r="511">
          <cell r="A511" t="str">
            <v>A602001-381</v>
          </cell>
          <cell r="B511" t="str">
            <v>Amt Reco.(Grp Co)- DLF CYBER CITY DEV Lt</v>
          </cell>
          <cell r="C511" t="str">
            <v>ASSET</v>
          </cell>
          <cell r="D511" t="str">
            <v>BALANCE SHEET</v>
          </cell>
          <cell r="E511" t="str">
            <v xml:space="preserve"> </v>
          </cell>
          <cell r="F511" t="str">
            <v xml:space="preserve"> </v>
          </cell>
          <cell r="G511" t="str">
            <v>CURRENT ASSETS, LOANS AND ADVANCES</v>
          </cell>
          <cell r="H511" t="str">
            <v>LOANS AND ADVANCES</v>
          </cell>
          <cell r="I511" t="str">
            <v>AMOUNT RECOVERABLES</v>
          </cell>
        </row>
        <row r="512">
          <cell r="A512" t="str">
            <v>A602001-417</v>
          </cell>
          <cell r="B512" t="str">
            <v>Amt Reco.(Grp Co)-  Bridget Buil &amp; Dev</v>
          </cell>
          <cell r="C512" t="str">
            <v>ASSET</v>
          </cell>
          <cell r="D512" t="str">
            <v>BALANCE SHEET</v>
          </cell>
          <cell r="E512" t="str">
            <v xml:space="preserve"> </v>
          </cell>
          <cell r="F512" t="str">
            <v xml:space="preserve"> </v>
          </cell>
          <cell r="G512" t="str">
            <v>CURRENT ASSETS, LOANS AND ADVANCES</v>
          </cell>
          <cell r="H512" t="str">
            <v>LOANS AND ADVANCES</v>
          </cell>
          <cell r="I512" t="str">
            <v>AMOUNT RECOVERABLES</v>
          </cell>
        </row>
        <row r="513">
          <cell r="A513" t="str">
            <v>A602001-418</v>
          </cell>
          <cell r="B513" t="str">
            <v>Amt Reco.(Grp Co)-  Catherine Buil &amp; Dev</v>
          </cell>
          <cell r="C513" t="str">
            <v>ASSET</v>
          </cell>
          <cell r="D513" t="str">
            <v>BALANCE SHEET</v>
          </cell>
          <cell r="E513" t="str">
            <v xml:space="preserve"> </v>
          </cell>
          <cell r="F513" t="str">
            <v xml:space="preserve"> </v>
          </cell>
          <cell r="G513" t="str">
            <v>CURRENT ASSETS, LOANS AND ADVANCES</v>
          </cell>
          <cell r="H513" t="str">
            <v>LOANS AND ADVANCES</v>
          </cell>
          <cell r="I513" t="str">
            <v>AMOUNT RECOVERABLES</v>
          </cell>
        </row>
        <row r="514">
          <cell r="A514" t="str">
            <v>A602001-431</v>
          </cell>
          <cell r="B514" t="str">
            <v>Amt Reco.(Grp Co)-DLF Land Limited</v>
          </cell>
          <cell r="C514" t="str">
            <v>ASSET</v>
          </cell>
          <cell r="D514" t="str">
            <v>BALANCE SHEET</v>
          </cell>
          <cell r="E514" t="str">
            <v xml:space="preserve"> </v>
          </cell>
          <cell r="F514" t="str">
            <v xml:space="preserve"> </v>
          </cell>
          <cell r="G514" t="str">
            <v>CURRENT ASSETS, LOANS AND ADVANCES</v>
          </cell>
          <cell r="H514" t="str">
            <v>LOANS AND ADVANCES</v>
          </cell>
          <cell r="I514" t="str">
            <v>AMOUNT RECOVERABLES</v>
          </cell>
        </row>
        <row r="515">
          <cell r="A515" t="str">
            <v>A602001-512</v>
          </cell>
          <cell r="B515" t="str">
            <v>Amt Reco.(Grp Co)-DLF INNS</v>
          </cell>
          <cell r="C515" t="str">
            <v>ASSET</v>
          </cell>
          <cell r="D515" t="str">
            <v>BALANCE SHEET</v>
          </cell>
          <cell r="E515" t="str">
            <v xml:space="preserve"> </v>
          </cell>
          <cell r="F515" t="str">
            <v xml:space="preserve"> </v>
          </cell>
          <cell r="G515" t="str">
            <v>CURRENT ASSETS, LOANS AND ADVANCES</v>
          </cell>
          <cell r="H515" t="str">
            <v>LOANS AND ADVANCES</v>
          </cell>
          <cell r="I515" t="str">
            <v>AMOUNT RECOVERABLES</v>
          </cell>
        </row>
        <row r="516">
          <cell r="A516" t="str">
            <v>A602001-513</v>
          </cell>
          <cell r="B516" t="str">
            <v>Amt Reco.(Grp Co)-DLF Service Appt</v>
          </cell>
          <cell r="C516" t="str">
            <v>ASSET</v>
          </cell>
          <cell r="D516" t="str">
            <v>BALANCE SHEET</v>
          </cell>
          <cell r="E516" t="str">
            <v xml:space="preserve"> </v>
          </cell>
          <cell r="F516" t="str">
            <v xml:space="preserve"> </v>
          </cell>
          <cell r="G516" t="str">
            <v>CURRENT ASSETS, LOANS AND ADVANCES</v>
          </cell>
          <cell r="H516" t="str">
            <v>LOANS AND ADVANCES</v>
          </cell>
          <cell r="I516" t="str">
            <v>AMOUNT RECOVERABLES</v>
          </cell>
        </row>
        <row r="517">
          <cell r="A517" t="str">
            <v>A602001-514</v>
          </cell>
          <cell r="B517" t="str">
            <v>Amt Reco.(Grp Co)-DLF Luxury Hotels</v>
          </cell>
          <cell r="C517" t="str">
            <v>ASSET</v>
          </cell>
          <cell r="D517" t="str">
            <v>BALANCE SHEET</v>
          </cell>
          <cell r="E517" t="str">
            <v xml:space="preserve"> </v>
          </cell>
          <cell r="F517" t="str">
            <v xml:space="preserve"> </v>
          </cell>
          <cell r="G517" t="str">
            <v>CURRENT ASSETS, LOANS AND ADVANCES</v>
          </cell>
          <cell r="H517" t="str">
            <v>LOANS AND ADVANCES</v>
          </cell>
          <cell r="I517" t="str">
            <v>AMOUNT RECOVERABLES</v>
          </cell>
        </row>
        <row r="518">
          <cell r="A518" t="str">
            <v>A602001-526</v>
          </cell>
          <cell r="B518" t="str">
            <v>Amt Reco.(Grp Co)-DT Cinema P L</v>
          </cell>
          <cell r="C518" t="str">
            <v>ASSET</v>
          </cell>
          <cell r="D518" t="str">
            <v>BALANCE SHEET</v>
          </cell>
          <cell r="E518" t="str">
            <v xml:space="preserve"> </v>
          </cell>
          <cell r="F518" t="str">
            <v xml:space="preserve"> </v>
          </cell>
          <cell r="G518" t="str">
            <v>CURRENT ASSETS, LOANS AND ADVANCES</v>
          </cell>
          <cell r="H518" t="str">
            <v>LOANS AND ADVANCES</v>
          </cell>
          <cell r="I518" t="str">
            <v>AMOUNT RECOVERABLES</v>
          </cell>
        </row>
        <row r="519">
          <cell r="A519" t="str">
            <v>A602001-564</v>
          </cell>
          <cell r="B519" t="str">
            <v>Amt Reco.(Grp Co)-DLF New Ggn Homes Dev</v>
          </cell>
          <cell r="C519" t="str">
            <v>ASSET</v>
          </cell>
          <cell r="D519" t="str">
            <v>BALANCE SHEET</v>
          </cell>
          <cell r="E519" t="str">
            <v xml:space="preserve"> </v>
          </cell>
          <cell r="F519" t="str">
            <v xml:space="preserve"> </v>
          </cell>
          <cell r="G519" t="str">
            <v>CURRENT ASSETS, LOANS AND ADVANCES</v>
          </cell>
          <cell r="H519" t="str">
            <v>LOANS AND ADVANCES</v>
          </cell>
          <cell r="I519" t="str">
            <v>AMOUNT RECOVERABLES</v>
          </cell>
        </row>
        <row r="520">
          <cell r="A520" t="str">
            <v>A602002-000</v>
          </cell>
          <cell r="B520" t="str">
            <v>Amt Reco(Partnership Firms)</v>
          </cell>
          <cell r="C520" t="str">
            <v>ASSET</v>
          </cell>
          <cell r="D520" t="str">
            <v>BALANCE SHEET</v>
          </cell>
          <cell r="E520" t="str">
            <v xml:space="preserve"> </v>
          </cell>
          <cell r="F520" t="str">
            <v xml:space="preserve"> </v>
          </cell>
          <cell r="G520" t="str">
            <v>CURRENT ASSETS, LOANS AND ADVANCES</v>
          </cell>
          <cell r="H520" t="str">
            <v>LOANS AND ADVANCES</v>
          </cell>
          <cell r="I520" t="str">
            <v>AMOUNT RECOVERABLES</v>
          </cell>
        </row>
        <row r="521">
          <cell r="A521" t="str">
            <v>A602101</v>
          </cell>
          <cell r="B521" t="str">
            <v>Amount Recoverable(Third Party)</v>
          </cell>
          <cell r="C521" t="str">
            <v>ASSET</v>
          </cell>
          <cell r="D521" t="str">
            <v>BALANCE SHEET</v>
          </cell>
          <cell r="E521" t="str">
            <v xml:space="preserve"> </v>
          </cell>
          <cell r="F521" t="str">
            <v xml:space="preserve"> </v>
          </cell>
          <cell r="G521" t="str">
            <v>CURRENT ASSETS, LOANS AND ADVANCES</v>
          </cell>
          <cell r="H521" t="str">
            <v>LOANS AND ADVANCES</v>
          </cell>
          <cell r="I521" t="str">
            <v>AMOUNT RECOVERABLES</v>
          </cell>
        </row>
        <row r="522">
          <cell r="A522" t="str">
            <v>A602102</v>
          </cell>
          <cell r="B522" t="str">
            <v>Amt Reco(Thrd prty)- Earnest Money Aucti</v>
          </cell>
          <cell r="C522" t="str">
            <v>ASSET</v>
          </cell>
          <cell r="D522" t="str">
            <v>BALANCE SHEET</v>
          </cell>
          <cell r="E522" t="str">
            <v>SUPPLIER PREPAYMENT A/C</v>
          </cell>
          <cell r="F522" t="str">
            <v xml:space="preserve"> </v>
          </cell>
          <cell r="G522" t="str">
            <v>CURRENT ASSETS, LOANS AND ADVANCES</v>
          </cell>
          <cell r="H522" t="str">
            <v>LOANS AND ADVANCES</v>
          </cell>
          <cell r="I522" t="str">
            <v>AMOUNT RECOVERABLES</v>
          </cell>
        </row>
        <row r="523">
          <cell r="A523" t="str">
            <v>A602103</v>
          </cell>
          <cell r="B523" t="str">
            <v>Amt Reco(Thrd prty)- Invstmnt In Pub Dep</v>
          </cell>
          <cell r="C523" t="str">
            <v>ASSET</v>
          </cell>
          <cell r="D523" t="str">
            <v>BALANCE SHEET</v>
          </cell>
          <cell r="E523" t="str">
            <v>SUPPLIER PREPAYMENT A/C</v>
          </cell>
          <cell r="F523" t="str">
            <v xml:space="preserve"> </v>
          </cell>
          <cell r="G523" t="str">
            <v>CURRENT ASSETS, LOANS AND ADVANCES</v>
          </cell>
          <cell r="H523" t="str">
            <v>LOANS AND ADVANCES</v>
          </cell>
          <cell r="I523" t="str">
            <v>AMOUNT RECOVERABLES</v>
          </cell>
        </row>
        <row r="524">
          <cell r="A524" t="str">
            <v>A602104</v>
          </cell>
          <cell r="B524" t="str">
            <v>Amt Reco(Thrd prty)- Ipo Expenses</v>
          </cell>
          <cell r="C524" t="str">
            <v>ASSET</v>
          </cell>
          <cell r="D524" t="str">
            <v>BALANCE SHEET</v>
          </cell>
          <cell r="E524" t="str">
            <v>SUPPLIER PREPAYMENT A/C</v>
          </cell>
          <cell r="F524" t="str">
            <v xml:space="preserve"> </v>
          </cell>
          <cell r="G524" t="str">
            <v>CURRENT ASSETS, LOANS AND ADVANCES</v>
          </cell>
          <cell r="H524" t="str">
            <v>LOANS AND ADVANCES</v>
          </cell>
          <cell r="I524" t="str">
            <v>AMOUNT RECOVERABLES</v>
          </cell>
        </row>
        <row r="525">
          <cell r="A525" t="str">
            <v>A602105</v>
          </cell>
          <cell r="B525" t="str">
            <v>Amt Reco(Thrd prty)- Stamps Refundable</v>
          </cell>
          <cell r="C525" t="str">
            <v>ASSET</v>
          </cell>
          <cell r="D525" t="str">
            <v>BALANCE SHEET</v>
          </cell>
          <cell r="E525" t="str">
            <v>SUPPLIER PREPAYMENT A/C</v>
          </cell>
          <cell r="F525" t="str">
            <v xml:space="preserve"> </v>
          </cell>
          <cell r="G525" t="str">
            <v>CURRENT ASSETS, LOANS AND ADVANCES</v>
          </cell>
          <cell r="H525" t="str">
            <v>LOANS AND ADVANCES</v>
          </cell>
          <cell r="I525" t="str">
            <v>AMOUNT RECOVERABLES</v>
          </cell>
        </row>
        <row r="526">
          <cell r="A526" t="str">
            <v>A602106</v>
          </cell>
          <cell r="B526" t="str">
            <v>Amt Reco(Thrd prty)- Meter Cost</v>
          </cell>
          <cell r="C526" t="str">
            <v>ASSET</v>
          </cell>
          <cell r="D526" t="str">
            <v>BALANCE SHEET</v>
          </cell>
          <cell r="E526" t="str">
            <v xml:space="preserve"> </v>
          </cell>
          <cell r="F526" t="str">
            <v xml:space="preserve"> </v>
          </cell>
          <cell r="G526" t="str">
            <v>CURRENT ASSETS, LOANS AND ADVANCES</v>
          </cell>
          <cell r="H526" t="str">
            <v>LOANS AND ADVANCES</v>
          </cell>
          <cell r="I526" t="str">
            <v>AMOUNT RECOVERABLES</v>
          </cell>
        </row>
        <row r="527">
          <cell r="A527" t="str">
            <v>A602107</v>
          </cell>
          <cell r="B527" t="str">
            <v>Amt Reco(Thrd prty)-Rent</v>
          </cell>
          <cell r="C527" t="str">
            <v>ASSET</v>
          </cell>
          <cell r="D527" t="str">
            <v>BALANCE SHEET</v>
          </cell>
          <cell r="E527" t="str">
            <v xml:space="preserve"> </v>
          </cell>
          <cell r="F527" t="str">
            <v xml:space="preserve"> </v>
          </cell>
          <cell r="G527" t="str">
            <v>CURRENT ASSETS, LOANS AND ADVANCES</v>
          </cell>
          <cell r="H527" t="str">
            <v>LOANS AND ADVANCES</v>
          </cell>
          <cell r="I527" t="str">
            <v>AMOUNT RECOVERABLES</v>
          </cell>
        </row>
        <row r="528">
          <cell r="A528" t="str">
            <v>A602201-001</v>
          </cell>
          <cell r="B528" t="str">
            <v>Advance Recoverable (condn)</v>
          </cell>
          <cell r="C528" t="str">
            <v>ASSET</v>
          </cell>
          <cell r="D528" t="str">
            <v>BALANCE SHEET</v>
          </cell>
          <cell r="E528" t="str">
            <v xml:space="preserve"> </v>
          </cell>
          <cell r="F528" t="str">
            <v xml:space="preserve"> </v>
          </cell>
          <cell r="G528" t="str">
            <v>CURRENT ASSETS, LOANS AND ADVANCES</v>
          </cell>
          <cell r="H528" t="str">
            <v>LOANS AND ADVANCES</v>
          </cell>
          <cell r="I528" t="str">
            <v>AMOUNT RECOVERABLES</v>
          </cell>
        </row>
        <row r="529">
          <cell r="A529" t="str">
            <v>A602201-002</v>
          </cell>
          <cell r="B529" t="str">
            <v>Beverly Park-I (Condominium)</v>
          </cell>
          <cell r="C529" t="str">
            <v>ASSET</v>
          </cell>
          <cell r="D529" t="str">
            <v>BALANCE SHEET</v>
          </cell>
          <cell r="E529" t="str">
            <v xml:space="preserve"> </v>
          </cell>
          <cell r="F529" t="str">
            <v xml:space="preserve"> </v>
          </cell>
          <cell r="G529" t="str">
            <v>CURRENT ASSETS, LOANS AND ADVANCES</v>
          </cell>
          <cell r="H529" t="str">
            <v>LOANS AND ADVANCES</v>
          </cell>
          <cell r="I529" t="str">
            <v>AMOUNT RECOVERABLES</v>
          </cell>
        </row>
        <row r="530">
          <cell r="A530" t="str">
            <v>A602201-003</v>
          </cell>
          <cell r="B530" t="str">
            <v>Beverly Park-II(Condominium)</v>
          </cell>
          <cell r="C530" t="str">
            <v>ASSET</v>
          </cell>
          <cell r="D530" t="str">
            <v>BALANCE SHEET</v>
          </cell>
          <cell r="E530" t="str">
            <v xml:space="preserve"> </v>
          </cell>
          <cell r="F530" t="str">
            <v xml:space="preserve"> </v>
          </cell>
          <cell r="G530" t="str">
            <v>CURRENT ASSETS, LOANS AND ADVANCES</v>
          </cell>
          <cell r="H530" t="str">
            <v>LOANS AND ADVANCES</v>
          </cell>
          <cell r="I530" t="str">
            <v>AMOUNT RECOVERABLES</v>
          </cell>
        </row>
        <row r="531">
          <cell r="A531" t="str">
            <v>A602201-004</v>
          </cell>
          <cell r="B531" t="str">
            <v>Ridgewood Estate Condominium Association</v>
          </cell>
          <cell r="C531" t="str">
            <v>ASSET</v>
          </cell>
          <cell r="D531" t="str">
            <v>BALANCE SHEET</v>
          </cell>
          <cell r="E531" t="str">
            <v xml:space="preserve"> </v>
          </cell>
          <cell r="F531" t="str">
            <v xml:space="preserve"> </v>
          </cell>
          <cell r="G531" t="str">
            <v>CURRENT ASSETS, LOANS AND ADVANCES</v>
          </cell>
          <cell r="H531" t="str">
            <v>LOANS AND ADVANCES</v>
          </cell>
          <cell r="I531" t="str">
            <v>AMOUNT RECOVERABLES</v>
          </cell>
        </row>
        <row r="532">
          <cell r="A532" t="str">
            <v>A602201-005</v>
          </cell>
          <cell r="B532" t="str">
            <v>Silver Oaks Condominium Assoc.</v>
          </cell>
          <cell r="C532" t="str">
            <v>ASSET</v>
          </cell>
          <cell r="D532" t="str">
            <v>BALANCE SHEET</v>
          </cell>
          <cell r="E532" t="str">
            <v xml:space="preserve"> </v>
          </cell>
          <cell r="F532" t="str">
            <v xml:space="preserve"> </v>
          </cell>
          <cell r="G532" t="str">
            <v>CURRENT ASSETS, LOANS AND ADVANCES</v>
          </cell>
          <cell r="H532" t="str">
            <v>LOANS AND ADVANCES</v>
          </cell>
          <cell r="I532" t="str">
            <v>AMOUNT RECOVERABLES</v>
          </cell>
        </row>
        <row r="533">
          <cell r="A533" t="str">
            <v>A602201-006</v>
          </cell>
          <cell r="B533" t="str">
            <v>Oakwood Est. Condominium Ass.</v>
          </cell>
          <cell r="C533" t="str">
            <v>ASSET</v>
          </cell>
          <cell r="D533" t="str">
            <v>BALANCE SHEET</v>
          </cell>
          <cell r="E533" t="str">
            <v xml:space="preserve"> </v>
          </cell>
          <cell r="F533" t="str">
            <v xml:space="preserve"> </v>
          </cell>
          <cell r="G533" t="str">
            <v>CURRENT ASSETS, LOANS AND ADVANCES</v>
          </cell>
          <cell r="H533" t="str">
            <v>LOANS AND ADVANCES</v>
          </cell>
          <cell r="I533" t="str">
            <v>AMOUNT RECOVERABLES</v>
          </cell>
        </row>
        <row r="534">
          <cell r="A534" t="str">
            <v>A602201-007</v>
          </cell>
          <cell r="B534" t="str">
            <v>Uppal Hotel Account</v>
          </cell>
          <cell r="C534" t="str">
            <v>ASSET</v>
          </cell>
          <cell r="D534" t="str">
            <v>BALANCE SHEET</v>
          </cell>
          <cell r="E534" t="str">
            <v xml:space="preserve"> </v>
          </cell>
          <cell r="F534" t="str">
            <v xml:space="preserve"> </v>
          </cell>
          <cell r="G534" t="str">
            <v>CURRENT ASSETS, LOANS AND ADVANCES</v>
          </cell>
          <cell r="H534" t="str">
            <v>LOANS AND ADVANCES</v>
          </cell>
          <cell r="I534" t="str">
            <v>AMOUNT RECOVERABLES</v>
          </cell>
        </row>
        <row r="535">
          <cell r="A535" t="str">
            <v>A602201-008</v>
          </cell>
          <cell r="B535" t="str">
            <v>Wellington Estate Cond. As</v>
          </cell>
          <cell r="C535" t="str">
            <v>ASSET</v>
          </cell>
          <cell r="D535" t="str">
            <v>BALANCE SHEET</v>
          </cell>
          <cell r="E535" t="str">
            <v xml:space="preserve"> </v>
          </cell>
          <cell r="F535" t="str">
            <v xml:space="preserve"> </v>
          </cell>
          <cell r="G535" t="str">
            <v>CURRENT ASSETS, LOANS AND ADVANCES</v>
          </cell>
          <cell r="H535" t="str">
            <v>LOANS AND ADVANCES</v>
          </cell>
          <cell r="I535" t="str">
            <v>AMOUNT RECOVERABLES</v>
          </cell>
        </row>
        <row r="536">
          <cell r="A536" t="str">
            <v>A602201-009</v>
          </cell>
          <cell r="B536" t="str">
            <v>Princeton Estate Cond. Ass</v>
          </cell>
          <cell r="C536" t="str">
            <v>ASSET</v>
          </cell>
          <cell r="D536" t="str">
            <v>BALANCE SHEET</v>
          </cell>
          <cell r="E536" t="str">
            <v xml:space="preserve"> </v>
          </cell>
          <cell r="F536" t="str">
            <v xml:space="preserve"> </v>
          </cell>
          <cell r="G536" t="str">
            <v>CURRENT ASSETS, LOANS AND ADVANCES</v>
          </cell>
          <cell r="H536" t="str">
            <v>LOANS AND ADVANCES</v>
          </cell>
          <cell r="I536" t="str">
            <v>AMOUNT RECOVERABLES</v>
          </cell>
        </row>
        <row r="537">
          <cell r="A537" t="str">
            <v>A602201-010</v>
          </cell>
          <cell r="B537" t="str">
            <v>H.Court,W.Court &amp; Rp-II Condominium</v>
          </cell>
          <cell r="C537" t="str">
            <v>ASSET</v>
          </cell>
          <cell r="D537" t="str">
            <v>BALANCE SHEET</v>
          </cell>
          <cell r="E537" t="str">
            <v xml:space="preserve"> </v>
          </cell>
          <cell r="F537" t="str">
            <v xml:space="preserve"> </v>
          </cell>
          <cell r="G537" t="str">
            <v>CURRENT ASSETS, LOANS AND ADVANCES</v>
          </cell>
          <cell r="H537" t="str">
            <v>LOANS AND ADVANCES</v>
          </cell>
          <cell r="I537" t="str">
            <v>AMOUNT RECOVERABLES</v>
          </cell>
        </row>
        <row r="538">
          <cell r="A538" t="str">
            <v>A602201-011</v>
          </cell>
          <cell r="B538" t="str">
            <v>Carlton Estate Cond. Associatio</v>
          </cell>
          <cell r="C538" t="str">
            <v>ASSET</v>
          </cell>
          <cell r="D538" t="str">
            <v>BALANCE SHEET</v>
          </cell>
          <cell r="E538" t="str">
            <v xml:space="preserve"> </v>
          </cell>
          <cell r="F538" t="str">
            <v xml:space="preserve"> </v>
          </cell>
          <cell r="G538" t="str">
            <v>CURRENT ASSETS, LOANS AND ADVANCES</v>
          </cell>
          <cell r="H538" t="str">
            <v>LOANS AND ADVANCES</v>
          </cell>
          <cell r="I538" t="str">
            <v>AMOUNT RECOVERABLES</v>
          </cell>
        </row>
        <row r="539">
          <cell r="A539" t="str">
            <v>A602201-012</v>
          </cell>
          <cell r="B539" t="str">
            <v>Galleria Condominium Association</v>
          </cell>
          <cell r="C539" t="str">
            <v>ASSET</v>
          </cell>
          <cell r="D539" t="str">
            <v>BALANCE SHEET</v>
          </cell>
          <cell r="E539" t="str">
            <v xml:space="preserve"> </v>
          </cell>
          <cell r="F539" t="str">
            <v xml:space="preserve"> </v>
          </cell>
          <cell r="G539" t="str">
            <v>CURRENT ASSETS, LOANS AND ADVANCES</v>
          </cell>
          <cell r="H539" t="str">
            <v>LOANS AND ADVANCES</v>
          </cell>
          <cell r="I539" t="str">
            <v>AMOUNT RECOVERABLES</v>
          </cell>
        </row>
        <row r="540">
          <cell r="A540" t="str">
            <v>A602201-013</v>
          </cell>
          <cell r="B540" t="str">
            <v>Richreg Condominium Association</v>
          </cell>
          <cell r="C540" t="str">
            <v>ASSET</v>
          </cell>
          <cell r="D540" t="str">
            <v>BALANCE SHEET</v>
          </cell>
          <cell r="E540" t="str">
            <v xml:space="preserve"> </v>
          </cell>
          <cell r="F540" t="str">
            <v xml:space="preserve"> </v>
          </cell>
          <cell r="G540" t="str">
            <v>CURRENT ASSETS, LOANS AND ADVANCES</v>
          </cell>
          <cell r="H540" t="str">
            <v>LOANS AND ADVANCES</v>
          </cell>
          <cell r="I540" t="str">
            <v>AMOUNT RECOVERABLES</v>
          </cell>
        </row>
        <row r="541">
          <cell r="A541" t="str">
            <v>A602201-014</v>
          </cell>
          <cell r="B541" t="str">
            <v>Belvedere Tower Cond. Association</v>
          </cell>
          <cell r="C541" t="str">
            <v>ASSET</v>
          </cell>
          <cell r="D541" t="str">
            <v>BALANCE SHEET</v>
          </cell>
          <cell r="E541" t="str">
            <v xml:space="preserve"> </v>
          </cell>
          <cell r="F541" t="str">
            <v xml:space="preserve"> </v>
          </cell>
          <cell r="G541" t="str">
            <v>CURRENT ASSETS, LOANS AND ADVANCES</v>
          </cell>
          <cell r="H541" t="str">
            <v>LOANS AND ADVANCES</v>
          </cell>
          <cell r="I541" t="str">
            <v>AMOUNT RECOVERABLES</v>
          </cell>
        </row>
        <row r="542">
          <cell r="A542" t="str">
            <v>A602201-015</v>
          </cell>
          <cell r="B542" t="str">
            <v>Belvedere Park Cond. Association</v>
          </cell>
          <cell r="C542" t="str">
            <v>ASSET</v>
          </cell>
          <cell r="D542" t="str">
            <v>BALANCE SHEET</v>
          </cell>
          <cell r="E542" t="str">
            <v xml:space="preserve"> </v>
          </cell>
          <cell r="F542" t="str">
            <v xml:space="preserve"> </v>
          </cell>
          <cell r="G542" t="str">
            <v>CURRENT ASSETS, LOANS AND ADVANCES</v>
          </cell>
          <cell r="H542" t="str">
            <v>LOANS AND ADVANCES</v>
          </cell>
          <cell r="I542" t="str">
            <v>AMOUNT RECOVERABLES</v>
          </cell>
        </row>
        <row r="543">
          <cell r="A543" t="str">
            <v>A602201-016</v>
          </cell>
          <cell r="B543" t="str">
            <v>Central Arcade Condominium Association</v>
          </cell>
          <cell r="C543" t="str">
            <v>ASSET</v>
          </cell>
          <cell r="D543" t="str">
            <v>BALANCE SHEET</v>
          </cell>
          <cell r="E543" t="str">
            <v xml:space="preserve"> </v>
          </cell>
          <cell r="F543" t="str">
            <v xml:space="preserve"> </v>
          </cell>
          <cell r="G543" t="str">
            <v>CURRENT ASSETS, LOANS AND ADVANCES</v>
          </cell>
          <cell r="H543" t="str">
            <v>LOANS AND ADVANCES</v>
          </cell>
          <cell r="I543" t="str">
            <v>AMOUNT RECOVERABLES</v>
          </cell>
        </row>
        <row r="544">
          <cell r="A544" t="str">
            <v>A602201-017</v>
          </cell>
          <cell r="B544" t="str">
            <v>Qutab Plaza Condominium Association</v>
          </cell>
          <cell r="C544" t="str">
            <v>ASSET</v>
          </cell>
          <cell r="D544" t="str">
            <v>BALANCE SHEET</v>
          </cell>
          <cell r="E544" t="str">
            <v xml:space="preserve"> </v>
          </cell>
          <cell r="F544" t="str">
            <v xml:space="preserve"> </v>
          </cell>
          <cell r="G544" t="str">
            <v>CURRENT ASSETS, LOANS AND ADVANCES</v>
          </cell>
          <cell r="H544" t="str">
            <v>LOANS AND ADVANCES</v>
          </cell>
          <cell r="I544" t="str">
            <v>AMOUNT RECOVERABLES</v>
          </cell>
        </row>
        <row r="545">
          <cell r="A545" t="str">
            <v>A602201-018</v>
          </cell>
          <cell r="B545" t="str">
            <v>Super Mart Condominium Association</v>
          </cell>
          <cell r="C545" t="str">
            <v>ASSET</v>
          </cell>
          <cell r="D545" t="str">
            <v>BALANCE SHEET</v>
          </cell>
          <cell r="E545" t="str">
            <v xml:space="preserve"> </v>
          </cell>
          <cell r="F545" t="str">
            <v xml:space="preserve"> </v>
          </cell>
          <cell r="G545" t="str">
            <v>CURRENT ASSETS, LOANS AND ADVANCES</v>
          </cell>
          <cell r="H545" t="str">
            <v>LOANS AND ADVANCES</v>
          </cell>
          <cell r="I545" t="str">
            <v>AMOUNT RECOVERABLES</v>
          </cell>
        </row>
        <row r="546">
          <cell r="A546" t="str">
            <v>A602201-019</v>
          </cell>
          <cell r="B546" t="str">
            <v>Exclusive Floors Owners Society</v>
          </cell>
          <cell r="C546" t="str">
            <v>ASSET</v>
          </cell>
          <cell r="D546" t="str">
            <v>BALANCE SHEET</v>
          </cell>
          <cell r="E546" t="str">
            <v xml:space="preserve"> </v>
          </cell>
          <cell r="F546" t="str">
            <v xml:space="preserve"> </v>
          </cell>
          <cell r="G546" t="str">
            <v>CURRENT ASSETS, LOANS AND ADVANCES</v>
          </cell>
          <cell r="H546" t="str">
            <v>LOANS AND ADVANCES</v>
          </cell>
          <cell r="I546" t="str">
            <v>AMOUNT RECOVERABLES</v>
          </cell>
        </row>
        <row r="547">
          <cell r="A547" t="str">
            <v>A602201-020</v>
          </cell>
          <cell r="B547" t="str">
            <v>Moulsari Arcade</v>
          </cell>
          <cell r="C547" t="str">
            <v>ASSET</v>
          </cell>
          <cell r="D547" t="str">
            <v>BALANCE SHEET</v>
          </cell>
          <cell r="E547" t="str">
            <v xml:space="preserve"> </v>
          </cell>
          <cell r="F547" t="str">
            <v xml:space="preserve"> </v>
          </cell>
          <cell r="G547" t="str">
            <v>CURRENT ASSETS, LOANS AND ADVANCES</v>
          </cell>
          <cell r="H547" t="str">
            <v>LOANS AND ADVANCES</v>
          </cell>
          <cell r="I547" t="str">
            <v>AMOUNT RECOVERABLES</v>
          </cell>
        </row>
        <row r="548">
          <cell r="A548" t="str">
            <v>A602301</v>
          </cell>
          <cell r="B548" t="str">
            <v>Prepaid Expenses</v>
          </cell>
          <cell r="C548" t="str">
            <v>ASSET</v>
          </cell>
          <cell r="D548" t="str">
            <v>BALANCE SHEET</v>
          </cell>
          <cell r="E548" t="str">
            <v xml:space="preserve"> </v>
          </cell>
          <cell r="F548" t="str">
            <v xml:space="preserve"> </v>
          </cell>
          <cell r="G548" t="str">
            <v>CURRENT ASSETS, LOANS AND ADVANCES</v>
          </cell>
          <cell r="H548" t="str">
            <v>LOANS AND ADVANCES</v>
          </cell>
          <cell r="I548" t="str">
            <v>OTHER ADVANCES</v>
          </cell>
        </row>
        <row r="549">
          <cell r="A549" t="str">
            <v>A602302</v>
          </cell>
          <cell r="B549" t="str">
            <v>Rent paid in advance</v>
          </cell>
          <cell r="C549" t="str">
            <v>ASSET</v>
          </cell>
          <cell r="D549" t="str">
            <v>BALANCE SHEET</v>
          </cell>
          <cell r="E549" t="str">
            <v xml:space="preserve"> </v>
          </cell>
          <cell r="F549" t="str">
            <v xml:space="preserve"> </v>
          </cell>
          <cell r="G549" t="str">
            <v>CURRENT ASSETS, LOANS AND ADVANCES</v>
          </cell>
          <cell r="H549" t="str">
            <v>LOANS AND ADVANCES</v>
          </cell>
          <cell r="I549" t="str">
            <v>OTHER ADVANCES</v>
          </cell>
        </row>
        <row r="550">
          <cell r="A550" t="str">
            <v>A602401</v>
          </cell>
          <cell r="B550" t="str">
            <v>HO Branch Current Account- Chennai</v>
          </cell>
          <cell r="C550" t="str">
            <v>ASSET</v>
          </cell>
          <cell r="D550" t="str">
            <v>BALANCE SHEET</v>
          </cell>
          <cell r="E550" t="str">
            <v xml:space="preserve"> </v>
          </cell>
          <cell r="F550" t="str">
            <v xml:space="preserve"> </v>
          </cell>
          <cell r="G550" t="str">
            <v>CURRENT ASSETS, LOANS AND ADVANCES</v>
          </cell>
          <cell r="H550" t="str">
            <v>LOANS AND ADVANCES</v>
          </cell>
          <cell r="I550" t="str">
            <v>OTHER ADVANCES</v>
          </cell>
        </row>
        <row r="551">
          <cell r="A551" t="str">
            <v>A602402</v>
          </cell>
          <cell r="B551" t="str">
            <v>HO Branch Current Account- Bangalor</v>
          </cell>
          <cell r="C551" t="str">
            <v>ASSET</v>
          </cell>
          <cell r="D551" t="str">
            <v>BALANCE SHEET</v>
          </cell>
          <cell r="E551" t="str">
            <v xml:space="preserve"> </v>
          </cell>
          <cell r="F551" t="str">
            <v xml:space="preserve"> </v>
          </cell>
          <cell r="G551" t="str">
            <v>CURRENT ASSETS, LOANS AND ADVANCES</v>
          </cell>
          <cell r="H551" t="str">
            <v>LOANS AND ADVANCES</v>
          </cell>
          <cell r="I551" t="str">
            <v>OTHER ADVANCES</v>
          </cell>
        </row>
        <row r="552">
          <cell r="A552" t="str">
            <v>A602403</v>
          </cell>
          <cell r="B552" t="str">
            <v>HO Branch Current Account- Mumbai</v>
          </cell>
          <cell r="C552" t="str">
            <v>ASSET</v>
          </cell>
          <cell r="D552" t="str">
            <v>BALANCE SHEET</v>
          </cell>
          <cell r="E552" t="str">
            <v xml:space="preserve"> </v>
          </cell>
          <cell r="F552" t="str">
            <v xml:space="preserve"> </v>
          </cell>
          <cell r="G552" t="str">
            <v>CURRENT ASSETS, LOANS AND ADVANCES</v>
          </cell>
          <cell r="H552" t="str">
            <v>LOANS AND ADVANCES</v>
          </cell>
          <cell r="I552" t="str">
            <v>OTHER ADVANCES</v>
          </cell>
        </row>
        <row r="553">
          <cell r="A553" t="str">
            <v>A602404</v>
          </cell>
          <cell r="B553" t="str">
            <v>HO Branch Current Account- Pune</v>
          </cell>
          <cell r="C553" t="str">
            <v>ASSET</v>
          </cell>
          <cell r="D553" t="str">
            <v>BALANCE SHEET</v>
          </cell>
          <cell r="E553" t="str">
            <v xml:space="preserve"> </v>
          </cell>
          <cell r="F553" t="str">
            <v xml:space="preserve"> </v>
          </cell>
          <cell r="G553" t="str">
            <v>CURRENT ASSETS, LOANS AND ADVANCES</v>
          </cell>
          <cell r="H553" t="str">
            <v>LOANS AND ADVANCES</v>
          </cell>
          <cell r="I553" t="str">
            <v>OTHER ADVANCES</v>
          </cell>
        </row>
        <row r="554">
          <cell r="A554" t="str">
            <v>A602405</v>
          </cell>
          <cell r="B554" t="str">
            <v>HO Branch Current Account-Kochin</v>
          </cell>
          <cell r="C554" t="str">
            <v>ASSET</v>
          </cell>
          <cell r="D554" t="str">
            <v>BALANCE SHEET</v>
          </cell>
          <cell r="E554" t="str">
            <v xml:space="preserve"> </v>
          </cell>
          <cell r="F554" t="str">
            <v xml:space="preserve"> </v>
          </cell>
          <cell r="G554" t="str">
            <v>CURRENT ASSETS, LOANS AND ADVANCES</v>
          </cell>
          <cell r="H554" t="str">
            <v>LOANS AND ADVANCES</v>
          </cell>
          <cell r="I554" t="str">
            <v>OTHER ADVANCES</v>
          </cell>
        </row>
        <row r="555">
          <cell r="A555" t="str">
            <v>A602501-000</v>
          </cell>
          <cell r="B555" t="str">
            <v>Inter Branch Current Account</v>
          </cell>
          <cell r="C555" t="str">
            <v>ASSET</v>
          </cell>
          <cell r="D555" t="str">
            <v>BALANCE SHEET</v>
          </cell>
          <cell r="E555" t="str">
            <v xml:space="preserve"> </v>
          </cell>
          <cell r="F555" t="str">
            <v xml:space="preserve"> </v>
          </cell>
          <cell r="G555" t="str">
            <v>CURRENT ASSETS, LOANS AND ADVANCES</v>
          </cell>
          <cell r="H555" t="str">
            <v>LOANS AND ADVANCES</v>
          </cell>
          <cell r="I555" t="str">
            <v>OTHER ADVANCES</v>
          </cell>
        </row>
        <row r="556">
          <cell r="A556" t="str">
            <v>A602501-101</v>
          </cell>
          <cell r="B556" t="str">
            <v>Inter Branch Current Account-DLF LTD</v>
          </cell>
          <cell r="C556" t="str">
            <v>ASSET</v>
          </cell>
          <cell r="D556" t="str">
            <v>BALANCE SHEET</v>
          </cell>
          <cell r="E556" t="str">
            <v xml:space="preserve"> </v>
          </cell>
          <cell r="F556" t="str">
            <v xml:space="preserve"> </v>
          </cell>
          <cell r="G556" t="str">
            <v>CURRENT ASSETS, LOANS AND ADVANCES</v>
          </cell>
          <cell r="H556" t="str">
            <v>LOANS AND ADVANCES</v>
          </cell>
          <cell r="I556" t="str">
            <v>OTHER ADVANCES</v>
          </cell>
        </row>
        <row r="557">
          <cell r="A557" t="str">
            <v>A602601</v>
          </cell>
          <cell r="B557" t="str">
            <v>HO contstr div Current A/c</v>
          </cell>
          <cell r="C557" t="str">
            <v>ASSET</v>
          </cell>
          <cell r="D557" t="str">
            <v>BALANCE SHEET</v>
          </cell>
          <cell r="E557" t="str">
            <v xml:space="preserve"> </v>
          </cell>
          <cell r="F557" t="str">
            <v xml:space="preserve"> </v>
          </cell>
          <cell r="G557" t="str">
            <v>CURRENT ASSETS, LOANS AND ADVANCES</v>
          </cell>
          <cell r="H557" t="str">
            <v>LOANS AND ADVANCES</v>
          </cell>
          <cell r="I557" t="str">
            <v>OTHER ADVANCES</v>
          </cell>
        </row>
        <row r="558">
          <cell r="A558" t="str">
            <v>A602701</v>
          </cell>
          <cell r="B558" t="str">
            <v>Intr-Project Bank Control A/C</v>
          </cell>
          <cell r="C558" t="str">
            <v>ASSET</v>
          </cell>
          <cell r="D558" t="str">
            <v>BALANCE SHEET</v>
          </cell>
          <cell r="E558" t="str">
            <v xml:space="preserve"> </v>
          </cell>
          <cell r="F558" t="str">
            <v xml:space="preserve"> </v>
          </cell>
          <cell r="G558" t="str">
            <v>CURRENT ASSETS, LOANS AND ADVANCES</v>
          </cell>
          <cell r="H558" t="str">
            <v>LOANS AND ADVANCES</v>
          </cell>
          <cell r="I558" t="str">
            <v>OTHER ADVANCES</v>
          </cell>
        </row>
        <row r="559">
          <cell r="A559" t="str">
            <v>A602702-000</v>
          </cell>
          <cell r="B559" t="str">
            <v>Inter Project Control A/C</v>
          </cell>
          <cell r="C559" t="str">
            <v>ASSET</v>
          </cell>
          <cell r="D559" t="str">
            <v>BALANCE SHEET</v>
          </cell>
          <cell r="E559" t="str">
            <v xml:space="preserve"> </v>
          </cell>
          <cell r="F559" t="str">
            <v xml:space="preserve"> </v>
          </cell>
          <cell r="G559" t="str">
            <v>CURRENT ASSETS, LOANS AND ADVANCES</v>
          </cell>
          <cell r="H559" t="str">
            <v>LOANS AND ADVANCES</v>
          </cell>
          <cell r="I559" t="str">
            <v>OTHER ADVANCES</v>
          </cell>
        </row>
        <row r="560">
          <cell r="A560" t="str">
            <v>A602702-001</v>
          </cell>
          <cell r="B560" t="str">
            <v>INTER COMPANY CONTROL A/C</v>
          </cell>
          <cell r="C560" t="str">
            <v>ASSET</v>
          </cell>
          <cell r="D560" t="str">
            <v>BALANCE SHEET</v>
          </cell>
          <cell r="E560" t="str">
            <v xml:space="preserve"> </v>
          </cell>
          <cell r="F560" t="str">
            <v xml:space="preserve"> </v>
          </cell>
          <cell r="G560" t="str">
            <v>CURRENT ASSETS, LOANS AND ADVANCES</v>
          </cell>
          <cell r="H560" t="str">
            <v>SUNDRY DEBTORS</v>
          </cell>
          <cell r="I560" t="str">
            <v>SUNDRY DEBTORS</v>
          </cell>
        </row>
        <row r="561">
          <cell r="A561" t="str">
            <v>A602702-002</v>
          </cell>
          <cell r="B561" t="str">
            <v>INTER PROJECT CONTROL A/C-MATERIAL</v>
          </cell>
          <cell r="C561" t="str">
            <v>ASSET</v>
          </cell>
          <cell r="D561" t="str">
            <v>BALANCE SHEET</v>
          </cell>
          <cell r="E561" t="str">
            <v xml:space="preserve"> </v>
          </cell>
          <cell r="F561" t="str">
            <v xml:space="preserve"> </v>
          </cell>
          <cell r="G561" t="str">
            <v>CURRENT ASSETS, LOANS AND ADVANCES</v>
          </cell>
          <cell r="H561" t="str">
            <v>SUNDRY DEBTORS</v>
          </cell>
          <cell r="I561" t="str">
            <v>SUNDRY DEBTORS</v>
          </cell>
        </row>
        <row r="562">
          <cell r="A562" t="str">
            <v>A602702-003</v>
          </cell>
          <cell r="B562" t="str">
            <v>PROJECT CONTROL A/C-DT Divison</v>
          </cell>
          <cell r="C562" t="str">
            <v>ASSET</v>
          </cell>
          <cell r="D562" t="str">
            <v>BALANCE SHEET</v>
          </cell>
          <cell r="E562" t="str">
            <v xml:space="preserve"> </v>
          </cell>
          <cell r="F562" t="str">
            <v xml:space="preserve"> </v>
          </cell>
          <cell r="G562" t="str">
            <v>CURRENT ASSETS, LOANS AND ADVANCES</v>
          </cell>
          <cell r="H562" t="str">
            <v>SUNDRY DEBTORS</v>
          </cell>
          <cell r="I562" t="str">
            <v>SUNDRY DEBTORS</v>
          </cell>
        </row>
        <row r="563">
          <cell r="A563" t="str">
            <v>A602702-004</v>
          </cell>
          <cell r="B563" t="str">
            <v>Project Control A/C-DLF New Ggn Cstr Div</v>
          </cell>
          <cell r="C563" t="str">
            <v>ASSET</v>
          </cell>
          <cell r="D563" t="str">
            <v>BALANCE SHEET</v>
          </cell>
          <cell r="E563" t="str">
            <v xml:space="preserve"> </v>
          </cell>
          <cell r="F563" t="str">
            <v xml:space="preserve"> </v>
          </cell>
          <cell r="G563" t="str">
            <v>CURRENT ASSETS, LOANS AND ADVANCES</v>
          </cell>
          <cell r="H563" t="str">
            <v>SUNDRY DEBTORS</v>
          </cell>
          <cell r="I563" t="str">
            <v>SUNDRY DEBTORS</v>
          </cell>
        </row>
        <row r="564">
          <cell r="A564" t="str">
            <v>A602702-005</v>
          </cell>
          <cell r="B564" t="str">
            <v>Pjt Cntr A/C-Chennai Branch &amp; Cnstr Div</v>
          </cell>
          <cell r="C564" t="str">
            <v>ASSET</v>
          </cell>
          <cell r="D564" t="str">
            <v>BALANCE SHEET</v>
          </cell>
          <cell r="E564" t="str">
            <v xml:space="preserve"> </v>
          </cell>
          <cell r="F564" t="str">
            <v xml:space="preserve"> </v>
          </cell>
          <cell r="G564" t="str">
            <v>CURRENT ASSETS, LOANS AND ADVANCES</v>
          </cell>
          <cell r="H564" t="str">
            <v>SUNDRY DEBTORS</v>
          </cell>
          <cell r="I564" t="str">
            <v>SUNDRY DEBTORS</v>
          </cell>
        </row>
        <row r="565">
          <cell r="A565" t="str">
            <v>A602702-006</v>
          </cell>
          <cell r="B565" t="str">
            <v>Inter Project Cntrl A/c-Nilgri Power Div</v>
          </cell>
          <cell r="C565" t="str">
            <v>ASSET</v>
          </cell>
          <cell r="D565" t="str">
            <v>BALANCE SHEET</v>
          </cell>
          <cell r="E565" t="str">
            <v xml:space="preserve"> </v>
          </cell>
          <cell r="F565" t="str">
            <v xml:space="preserve"> </v>
          </cell>
          <cell r="G565" t="str">
            <v>CURRENT ASSETS, LOANS AND ADVANCES</v>
          </cell>
          <cell r="H565" t="str">
            <v>SUNDRY DEBTORS</v>
          </cell>
          <cell r="I565" t="str">
            <v>SUNDRY DEBTORS</v>
          </cell>
        </row>
        <row r="566">
          <cell r="A566" t="str">
            <v>A602801</v>
          </cell>
          <cell r="B566" t="str">
            <v>Transfer To Corporate Park</v>
          </cell>
          <cell r="C566" t="str">
            <v>ASSET</v>
          </cell>
          <cell r="D566" t="str">
            <v>BALANCE SHEET</v>
          </cell>
          <cell r="E566" t="str">
            <v xml:space="preserve"> </v>
          </cell>
          <cell r="F566" t="str">
            <v xml:space="preserve"> </v>
          </cell>
          <cell r="G566" t="str">
            <v>CURRENT ASSETS, LOANS AND ADVANCES</v>
          </cell>
          <cell r="H566" t="str">
            <v>LOANS AND ADVANCES</v>
          </cell>
          <cell r="I566" t="str">
            <v>OTHER ADVANCES</v>
          </cell>
        </row>
        <row r="567">
          <cell r="A567" t="str">
            <v>A602802</v>
          </cell>
          <cell r="B567" t="str">
            <v>Transfer To Plaza Tower</v>
          </cell>
          <cell r="C567" t="str">
            <v>ASSET</v>
          </cell>
          <cell r="D567" t="str">
            <v>BALANCE SHEET</v>
          </cell>
          <cell r="E567" t="str">
            <v xml:space="preserve"> </v>
          </cell>
          <cell r="F567" t="str">
            <v xml:space="preserve"> </v>
          </cell>
          <cell r="G567" t="str">
            <v>CURRENT ASSETS, LOANS AND ADVANCES</v>
          </cell>
          <cell r="H567" t="str">
            <v>LOANS AND ADVANCES</v>
          </cell>
          <cell r="I567" t="str">
            <v>OTHER ADVANCES</v>
          </cell>
        </row>
        <row r="568">
          <cell r="A568" t="str">
            <v>A602803</v>
          </cell>
          <cell r="B568" t="str">
            <v>Transfer To Gateway Tower</v>
          </cell>
          <cell r="C568" t="str">
            <v>ASSET</v>
          </cell>
          <cell r="D568" t="str">
            <v>BALANCE SHEET</v>
          </cell>
          <cell r="E568" t="str">
            <v xml:space="preserve"> </v>
          </cell>
          <cell r="F568" t="str">
            <v xml:space="preserve"> </v>
          </cell>
          <cell r="G568" t="str">
            <v>CURRENT ASSETS, LOANS AND ADVANCES</v>
          </cell>
          <cell r="H568" t="str">
            <v>LOANS AND ADVANCES</v>
          </cell>
          <cell r="I568" t="str">
            <v>OTHER ADVANCES</v>
          </cell>
        </row>
        <row r="569">
          <cell r="A569" t="str">
            <v>A602804</v>
          </cell>
          <cell r="B569" t="str">
            <v>Transfer To Dlf Square</v>
          </cell>
          <cell r="C569" t="str">
            <v>ASSET</v>
          </cell>
          <cell r="D569" t="str">
            <v>BALANCE SHEET</v>
          </cell>
          <cell r="E569" t="str">
            <v xml:space="preserve"> </v>
          </cell>
          <cell r="F569" t="str">
            <v xml:space="preserve"> </v>
          </cell>
          <cell r="G569" t="str">
            <v>CURRENT ASSETS, LOANS AND ADVANCES</v>
          </cell>
          <cell r="H569" t="str">
            <v>LOANS AND ADVANCES</v>
          </cell>
          <cell r="I569" t="str">
            <v>OTHER ADVANCES</v>
          </cell>
        </row>
        <row r="570">
          <cell r="A570" t="str">
            <v>A602805</v>
          </cell>
          <cell r="B570" t="str">
            <v>Transfer To Other Buildings</v>
          </cell>
          <cell r="C570" t="str">
            <v>ASSET</v>
          </cell>
          <cell r="D570" t="str">
            <v>BALANCE SHEET</v>
          </cell>
          <cell r="E570" t="str">
            <v xml:space="preserve"> </v>
          </cell>
          <cell r="F570" t="str">
            <v xml:space="preserve"> </v>
          </cell>
          <cell r="G570" t="str">
            <v>CURRENT ASSETS, LOANS AND ADVANCES</v>
          </cell>
          <cell r="H570" t="str">
            <v>LOANS AND ADVANCES</v>
          </cell>
          <cell r="I570" t="str">
            <v>OTHER ADVANCES</v>
          </cell>
        </row>
        <row r="571">
          <cell r="A571" t="str">
            <v>A603001</v>
          </cell>
          <cell r="B571" t="str">
            <v>Advance Tax-UPST</v>
          </cell>
          <cell r="C571" t="str">
            <v>ASSET</v>
          </cell>
          <cell r="D571" t="str">
            <v>BALANCE SHEET</v>
          </cell>
          <cell r="E571" t="str">
            <v xml:space="preserve"> </v>
          </cell>
          <cell r="F571" t="str">
            <v xml:space="preserve"> </v>
          </cell>
          <cell r="G571" t="str">
            <v>CURRENT ASSETS, LOANS AND ADVANCES</v>
          </cell>
          <cell r="H571" t="str">
            <v>LOANS AND ADVANCES</v>
          </cell>
          <cell r="I571" t="str">
            <v>OTHER ADVANCES</v>
          </cell>
        </row>
        <row r="572">
          <cell r="A572" t="str">
            <v>A603002</v>
          </cell>
          <cell r="B572" t="str">
            <v>Advance Tax-HST</v>
          </cell>
          <cell r="C572" t="str">
            <v>ASSET</v>
          </cell>
          <cell r="D572" t="str">
            <v>BALANCE SHEET</v>
          </cell>
          <cell r="E572" t="str">
            <v xml:space="preserve"> </v>
          </cell>
          <cell r="F572" t="str">
            <v xml:space="preserve"> </v>
          </cell>
          <cell r="G572" t="str">
            <v>CURRENT ASSETS, LOANS AND ADVANCES</v>
          </cell>
          <cell r="H572" t="str">
            <v>LOANS AND ADVANCES</v>
          </cell>
          <cell r="I572" t="str">
            <v>OTHER ADVANCES</v>
          </cell>
        </row>
        <row r="573">
          <cell r="A573" t="str">
            <v>A603003</v>
          </cell>
          <cell r="B573" t="str">
            <v>Advance Tax - Local Area Dev. Tax</v>
          </cell>
          <cell r="C573" t="str">
            <v>ASSET</v>
          </cell>
          <cell r="D573" t="str">
            <v>BALANCE SHEET</v>
          </cell>
          <cell r="E573" t="str">
            <v xml:space="preserve"> </v>
          </cell>
          <cell r="F573" t="str">
            <v xml:space="preserve"> </v>
          </cell>
          <cell r="G573" t="str">
            <v>CURRENT ASSETS, LOANS AND ADVANCES</v>
          </cell>
          <cell r="H573" t="str">
            <v>LOANS AND ADVANCES</v>
          </cell>
          <cell r="I573" t="str">
            <v>OTHER ADVANCES</v>
          </cell>
        </row>
        <row r="574">
          <cell r="A574" t="str">
            <v>A603004</v>
          </cell>
          <cell r="B574" t="str">
            <v>Advance Tax-Karnataka</v>
          </cell>
          <cell r="C574" t="str">
            <v>ASSET</v>
          </cell>
          <cell r="D574" t="str">
            <v>BALANCE SHEET</v>
          </cell>
          <cell r="E574" t="str">
            <v xml:space="preserve"> </v>
          </cell>
          <cell r="F574" t="str">
            <v xml:space="preserve"> </v>
          </cell>
          <cell r="G574" t="str">
            <v>CURRENT ASSETS, LOANS AND ADVANCES</v>
          </cell>
          <cell r="H574" t="str">
            <v>LOANS AND ADVANCES</v>
          </cell>
          <cell r="I574" t="str">
            <v>OTHER ADVANCES</v>
          </cell>
        </row>
        <row r="575">
          <cell r="A575" t="str">
            <v>A603005</v>
          </cell>
          <cell r="B575" t="str">
            <v>Sales Tax Recoverable</v>
          </cell>
          <cell r="C575" t="str">
            <v>ASSET</v>
          </cell>
          <cell r="D575" t="str">
            <v>BALANCE SHEET</v>
          </cell>
          <cell r="E575" t="str">
            <v xml:space="preserve"> </v>
          </cell>
          <cell r="F575" t="str">
            <v xml:space="preserve"> </v>
          </cell>
          <cell r="G575" t="str">
            <v>CURRENT ASSETS, LOANS AND ADVANCES</v>
          </cell>
          <cell r="H575" t="str">
            <v>LOANS AND ADVANCES</v>
          </cell>
          <cell r="I575" t="str">
            <v>OTHER ADVANCES</v>
          </cell>
        </row>
        <row r="576">
          <cell r="A576" t="str">
            <v>A603006</v>
          </cell>
          <cell r="B576" t="str">
            <v>Advance Tax-Others</v>
          </cell>
          <cell r="C576" t="str">
            <v>ASSET</v>
          </cell>
          <cell r="D576" t="str">
            <v>BALANCE SHEET</v>
          </cell>
          <cell r="E576" t="str">
            <v xml:space="preserve"> </v>
          </cell>
          <cell r="F576" t="str">
            <v xml:space="preserve"> </v>
          </cell>
          <cell r="G576" t="str">
            <v>CURRENT ASSETS, LOANS AND ADVANCES</v>
          </cell>
          <cell r="H576" t="str">
            <v>LOANS AND ADVANCES</v>
          </cell>
          <cell r="I576" t="str">
            <v>OTHER ADVANCES</v>
          </cell>
        </row>
        <row r="577">
          <cell r="A577" t="str">
            <v>A603007</v>
          </cell>
          <cell r="B577" t="str">
            <v>Entertainment Tax Paid in Advance</v>
          </cell>
          <cell r="C577" t="str">
            <v>ASSET</v>
          </cell>
          <cell r="D577" t="str">
            <v>BALANCE SHEET</v>
          </cell>
          <cell r="E577" t="str">
            <v xml:space="preserve"> </v>
          </cell>
          <cell r="F577" t="str">
            <v xml:space="preserve"> </v>
          </cell>
          <cell r="G577" t="str">
            <v>CURRENT ASSETS, LOANS AND ADVANCES</v>
          </cell>
          <cell r="H577" t="str">
            <v>LOANS AND ADVANCES</v>
          </cell>
          <cell r="I577" t="str">
            <v>OTHER ADVANCES</v>
          </cell>
        </row>
        <row r="578">
          <cell r="A578" t="str">
            <v>A603008</v>
          </cell>
          <cell r="B578" t="str">
            <v>Advance E.Tax (Pending Approval)</v>
          </cell>
          <cell r="C578" t="str">
            <v>ASSET</v>
          </cell>
          <cell r="D578" t="str">
            <v>BALANCE SHEET</v>
          </cell>
          <cell r="E578" t="str">
            <v xml:space="preserve"> </v>
          </cell>
          <cell r="F578" t="str">
            <v xml:space="preserve"> </v>
          </cell>
          <cell r="G578" t="str">
            <v>CURRENT ASSETS, LOANS AND ADVANCES</v>
          </cell>
          <cell r="H578" t="str">
            <v>LOANS AND ADVANCES</v>
          </cell>
          <cell r="I578" t="str">
            <v>OTHER ADVANCES</v>
          </cell>
        </row>
        <row r="579">
          <cell r="A579" t="str">
            <v>A603100</v>
          </cell>
          <cell r="B579" t="str">
            <v>Advance FBT</v>
          </cell>
          <cell r="C579" t="str">
            <v>ASSET</v>
          </cell>
          <cell r="D579" t="str">
            <v>BALANCE SHEET</v>
          </cell>
          <cell r="E579" t="str">
            <v xml:space="preserve"> </v>
          </cell>
          <cell r="F579" t="str">
            <v xml:space="preserve"> </v>
          </cell>
          <cell r="G579" t="str">
            <v>CURRENT ASSETS, LOANS AND ADVANCES</v>
          </cell>
          <cell r="H579" t="str">
            <v>LOANS AND ADVANCES</v>
          </cell>
          <cell r="I579" t="str">
            <v>OTHER ADVANCES</v>
          </cell>
        </row>
        <row r="580">
          <cell r="A580" t="str">
            <v>A604001</v>
          </cell>
          <cell r="B580" t="str">
            <v>Deposits / Bal. with Govt.
 Authorities</v>
          </cell>
          <cell r="C580" t="str">
            <v>ASSET</v>
          </cell>
          <cell r="D580" t="str">
            <v>BALANCE SHEET</v>
          </cell>
          <cell r="E580" t="str">
            <v xml:space="preserve"> </v>
          </cell>
          <cell r="F580" t="str">
            <v xml:space="preserve"> </v>
          </cell>
          <cell r="G580" t="str">
            <v>CURRENT ASSETS, LOANS AND ADVANCES</v>
          </cell>
          <cell r="H580" t="str">
            <v>LOANS AND ADVANCES</v>
          </cell>
          <cell r="I580" t="str">
            <v>SECURITY DEPOSITS (ASSETS)</v>
          </cell>
        </row>
        <row r="581">
          <cell r="A581" t="str">
            <v>A604002</v>
          </cell>
          <cell r="B581" t="str">
            <v>Security Paid Ledger Control</v>
          </cell>
          <cell r="C581" t="str">
            <v>ASSET</v>
          </cell>
          <cell r="D581" t="str">
            <v>BALANCE SHEET</v>
          </cell>
          <cell r="E581" t="str">
            <v xml:space="preserve"> </v>
          </cell>
          <cell r="F581" t="str">
            <v xml:space="preserve"> </v>
          </cell>
          <cell r="G581" t="str">
            <v>CURRENT ASSETS, LOANS AND ADVANCES</v>
          </cell>
          <cell r="H581" t="str">
            <v>LOANS AND ADVANCES</v>
          </cell>
          <cell r="I581" t="str">
            <v>SECURITY DEPOSITS (ASSETS)</v>
          </cell>
        </row>
        <row r="582">
          <cell r="A582" t="str">
            <v>A604003</v>
          </cell>
          <cell r="B582" t="str">
            <v>Security Paid Ledger Control-HSEB</v>
          </cell>
          <cell r="C582" t="str">
            <v>ASSET</v>
          </cell>
          <cell r="D582" t="str">
            <v>BALANCE SHEET</v>
          </cell>
          <cell r="E582" t="str">
            <v xml:space="preserve"> </v>
          </cell>
          <cell r="F582" t="str">
            <v xml:space="preserve"> </v>
          </cell>
          <cell r="G582" t="str">
            <v>CURRENT ASSETS, LOANS AND ADVANCES</v>
          </cell>
          <cell r="H582" t="str">
            <v>LOANS AND ADVANCES</v>
          </cell>
          <cell r="I582" t="str">
            <v>SECURITY DEPOSITS (ASSETS)</v>
          </cell>
        </row>
        <row r="583">
          <cell r="A583" t="str">
            <v>A604004</v>
          </cell>
          <cell r="B583" t="str">
            <v>Security - Lease Rent</v>
          </cell>
          <cell r="C583" t="str">
            <v>ASSET</v>
          </cell>
          <cell r="D583" t="str">
            <v>BALANCE SHEET</v>
          </cell>
          <cell r="E583" t="str">
            <v xml:space="preserve"> </v>
          </cell>
          <cell r="F583" t="str">
            <v xml:space="preserve"> </v>
          </cell>
          <cell r="G583" t="str">
            <v>CURRENT ASSETS, LOANS AND ADVANCES</v>
          </cell>
          <cell r="H583" t="str">
            <v>LOANS AND ADVANCES</v>
          </cell>
          <cell r="I583" t="str">
            <v>SECURITY DEPOSITS (ASSETS)</v>
          </cell>
        </row>
        <row r="584">
          <cell r="A584" t="str">
            <v>A604005</v>
          </cell>
          <cell r="B584" t="str">
            <v>Community Centre-Security</v>
          </cell>
          <cell r="C584" t="str">
            <v>ASSET</v>
          </cell>
          <cell r="D584" t="str">
            <v>BALANCE SHEET</v>
          </cell>
          <cell r="E584" t="str">
            <v xml:space="preserve"> </v>
          </cell>
          <cell r="F584" t="str">
            <v xml:space="preserve"> </v>
          </cell>
          <cell r="G584" t="str">
            <v>CURRENT ASSETS, LOANS AND ADVANCES</v>
          </cell>
          <cell r="H584" t="str">
            <v>LOANS AND ADVANCES</v>
          </cell>
          <cell r="I584" t="str">
            <v>SECURITY DEPOSITS (ASSETS)</v>
          </cell>
        </row>
        <row r="585">
          <cell r="A585" t="str">
            <v>A604006</v>
          </cell>
          <cell r="B585" t="str">
            <v>Security Deposit Refundable</v>
          </cell>
          <cell r="C585" t="str">
            <v>ASSET</v>
          </cell>
          <cell r="D585" t="str">
            <v>BALANCE SHEET</v>
          </cell>
          <cell r="E585" t="str">
            <v xml:space="preserve"> </v>
          </cell>
          <cell r="F585" t="str">
            <v xml:space="preserve"> </v>
          </cell>
          <cell r="G585" t="str">
            <v>CURRENT ASSETS, LOANS AND ADVANCES</v>
          </cell>
          <cell r="H585" t="str">
            <v>LOANS AND ADVANCES</v>
          </cell>
          <cell r="I585" t="str">
            <v>SECURITY DEPOSITS (ASSETS)</v>
          </cell>
        </row>
        <row r="586">
          <cell r="A586" t="str">
            <v>A604007</v>
          </cell>
          <cell r="B586" t="str">
            <v>SECURITY PAID-EMPLOYEE'S RESIDENCE</v>
          </cell>
          <cell r="C586" t="str">
            <v>ASSET</v>
          </cell>
          <cell r="D586" t="str">
            <v>BALANCE SHEET</v>
          </cell>
          <cell r="E586" t="str">
            <v xml:space="preserve"> </v>
          </cell>
          <cell r="F586" t="str">
            <v xml:space="preserve"> </v>
          </cell>
          <cell r="G586" t="str">
            <v>CURRENT ASSETS, LOANS AND ADVANCES</v>
          </cell>
          <cell r="H586" t="str">
            <v>LOANS AND ADVANCES</v>
          </cell>
          <cell r="I586" t="str">
            <v>SECURITY DEPOSITS (ASSETS)</v>
          </cell>
        </row>
        <row r="587">
          <cell r="A587" t="str">
            <v>A604008</v>
          </cell>
          <cell r="B587" t="str">
            <v>SECURITYPAID-OFFICE</v>
          </cell>
          <cell r="C587" t="str">
            <v>ASSET</v>
          </cell>
          <cell r="D587" t="str">
            <v>BALANCE SHEET</v>
          </cell>
          <cell r="E587" t="str">
            <v xml:space="preserve"> </v>
          </cell>
          <cell r="F587" t="str">
            <v xml:space="preserve"> </v>
          </cell>
          <cell r="G587" t="str">
            <v>CURRENT ASSETS, LOANS AND ADVANCES</v>
          </cell>
          <cell r="H587" t="str">
            <v>LOANS AND ADVANCES</v>
          </cell>
          <cell r="I587" t="str">
            <v>SECURITY DEPOSITS (ASSETS)</v>
          </cell>
        </row>
        <row r="588">
          <cell r="A588" t="str">
            <v>A604009</v>
          </cell>
          <cell r="B588" t="str">
            <v>SECURITY PAID-VEHICLES</v>
          </cell>
          <cell r="C588" t="str">
            <v>ASSET</v>
          </cell>
          <cell r="D588" t="str">
            <v>BALANCE SHEET</v>
          </cell>
          <cell r="E588" t="str">
            <v xml:space="preserve"> </v>
          </cell>
          <cell r="F588" t="str">
            <v xml:space="preserve"> </v>
          </cell>
          <cell r="G588" t="str">
            <v>CURRENT ASSETS, LOANS AND ADVANCES</v>
          </cell>
          <cell r="H588" t="str">
            <v>LOANS AND ADVANCES</v>
          </cell>
          <cell r="I588" t="str">
            <v>SECURITY DEPOSITS (ASSETS)</v>
          </cell>
        </row>
        <row r="589">
          <cell r="A589" t="str">
            <v>A604010</v>
          </cell>
          <cell r="B589" t="str">
            <v>SECURITY PAID-OTHERS</v>
          </cell>
          <cell r="C589" t="str">
            <v>ASSET</v>
          </cell>
          <cell r="D589" t="str">
            <v>BALANCE SHEET</v>
          </cell>
          <cell r="E589" t="str">
            <v xml:space="preserve"> </v>
          </cell>
          <cell r="F589" t="str">
            <v xml:space="preserve"> </v>
          </cell>
          <cell r="G589" t="str">
            <v>CURRENT ASSETS, LOANS AND ADVANCES</v>
          </cell>
          <cell r="H589" t="str">
            <v>LOANS AND ADVANCES</v>
          </cell>
          <cell r="I589" t="str">
            <v>SECURITY DEPOSITS (ASSETS)</v>
          </cell>
        </row>
        <row r="590">
          <cell r="A590" t="str">
            <v>A604011</v>
          </cell>
          <cell r="B590" t="str">
            <v>Security Deposit (Suppliers)</v>
          </cell>
          <cell r="C590" t="str">
            <v>ASSET</v>
          </cell>
          <cell r="D590" t="str">
            <v>BALANCE SHEET</v>
          </cell>
          <cell r="E590" t="str">
            <v>SUPPLIER DEPOSIT A/C</v>
          </cell>
          <cell r="F590" t="str">
            <v xml:space="preserve"> </v>
          </cell>
          <cell r="G590" t="str">
            <v>CURRENT ASSETS, LOANS AND ADVANCES</v>
          </cell>
          <cell r="H590" t="str">
            <v>LOANS AND ADVANCES</v>
          </cell>
          <cell r="I590" t="str">
            <v>SECURITY DEPOSITS (ASSETS)</v>
          </cell>
        </row>
        <row r="591">
          <cell r="A591" t="str">
            <v>A604012</v>
          </cell>
          <cell r="B591" t="str">
            <v>SECURITY DEPOSIT - SUPP</v>
          </cell>
          <cell r="C591" t="str">
            <v>ASSET</v>
          </cell>
          <cell r="D591" t="str">
            <v>BALANCE SHEET</v>
          </cell>
          <cell r="E591" t="str">
            <v xml:space="preserve"> </v>
          </cell>
          <cell r="F591" t="str">
            <v xml:space="preserve"> </v>
          </cell>
          <cell r="G591" t="str">
            <v>CURRENT ASSETS, LOANS AND ADVANCES</v>
          </cell>
          <cell r="H591" t="str">
            <v>LOANS AND ADVANCES</v>
          </cell>
          <cell r="I591" t="str">
            <v>SECURITY DEPOSITS (ASSETS)</v>
          </cell>
        </row>
        <row r="592">
          <cell r="A592" t="str">
            <v>A604013</v>
          </cell>
          <cell r="B592" t="str">
            <v>Security Deposit-Water</v>
          </cell>
          <cell r="C592" t="str">
            <v>ASSET</v>
          </cell>
          <cell r="D592" t="str">
            <v>BALANCE SHEET</v>
          </cell>
          <cell r="E592" t="str">
            <v xml:space="preserve"> </v>
          </cell>
          <cell r="F592" t="str">
            <v xml:space="preserve"> </v>
          </cell>
          <cell r="G592" t="str">
            <v>CURRENT ASSETS, LOANS AND ADVANCES</v>
          </cell>
          <cell r="H592" t="str">
            <v>LOANS AND ADVANCES</v>
          </cell>
          <cell r="I592" t="str">
            <v>SECURITY DEPOSITS (ASSETS)</v>
          </cell>
        </row>
        <row r="593">
          <cell r="A593" t="str">
            <v>A604014</v>
          </cell>
          <cell r="B593" t="str">
            <v>Security Deposit-Sewer</v>
          </cell>
          <cell r="C593" t="str">
            <v>ASSET</v>
          </cell>
          <cell r="D593" t="str">
            <v>BALANCE SHEET</v>
          </cell>
          <cell r="E593" t="str">
            <v xml:space="preserve"> </v>
          </cell>
          <cell r="F593" t="str">
            <v xml:space="preserve"> </v>
          </cell>
          <cell r="G593" t="str">
            <v>CURRENT ASSETS, LOANS AND ADVANCES</v>
          </cell>
          <cell r="H593" t="str">
            <v>LOANS AND ADVANCES</v>
          </cell>
          <cell r="I593" t="str">
            <v>SECURITY DEPOSITS (ASSETS)</v>
          </cell>
        </row>
        <row r="594">
          <cell r="A594" t="str">
            <v>A604015</v>
          </cell>
          <cell r="B594" t="str">
            <v>Advance Rent Deposit</v>
          </cell>
          <cell r="C594" t="str">
            <v>ASSET</v>
          </cell>
          <cell r="D594" t="str">
            <v>BALANCE SHEET</v>
          </cell>
          <cell r="E594" t="str">
            <v xml:space="preserve"> </v>
          </cell>
          <cell r="F594" t="str">
            <v xml:space="preserve"> </v>
          </cell>
          <cell r="G594" t="str">
            <v>CURRENT ASSETS, LOANS AND ADVANCES</v>
          </cell>
          <cell r="H594" t="str">
            <v>LOANS AND ADVANCES</v>
          </cell>
          <cell r="I594" t="str">
            <v>SECURITY DEPOSITS (ASSETS)</v>
          </cell>
        </row>
        <row r="595">
          <cell r="A595" t="str">
            <v>A604016</v>
          </cell>
          <cell r="B595" t="str">
            <v>Security Deposit- E.Tax</v>
          </cell>
          <cell r="C595" t="str">
            <v>ASSET</v>
          </cell>
          <cell r="D595" t="str">
            <v>BALANCE SHEET</v>
          </cell>
          <cell r="E595" t="str">
            <v xml:space="preserve"> </v>
          </cell>
          <cell r="F595" t="str">
            <v xml:space="preserve"> </v>
          </cell>
          <cell r="G595" t="str">
            <v>CURRENT ASSETS, LOANS AND ADVANCES</v>
          </cell>
          <cell r="H595" t="str">
            <v>LOANS AND ADVANCES</v>
          </cell>
          <cell r="I595" t="str">
            <v>SECURITY DEPOSITS (ASSETS)</v>
          </cell>
        </row>
        <row r="596">
          <cell r="A596" t="str">
            <v>A604017</v>
          </cell>
          <cell r="B596" t="str">
            <v>Security Deposit- Lease Rent</v>
          </cell>
          <cell r="C596" t="str">
            <v>ASSET</v>
          </cell>
          <cell r="D596" t="str">
            <v>BALANCE SHEET</v>
          </cell>
          <cell r="E596" t="str">
            <v>SUPPLIER DEPOSIT A/C</v>
          </cell>
          <cell r="F596" t="str">
            <v xml:space="preserve"> </v>
          </cell>
          <cell r="G596" t="str">
            <v>CURRENT ASSETS, LOANS AND ADVANCES</v>
          </cell>
          <cell r="H596" t="str">
            <v>LOANS AND ADVANCES</v>
          </cell>
          <cell r="I596" t="str">
            <v>SECURITY DEPOSITS (ASSETS)</v>
          </cell>
        </row>
        <row r="597">
          <cell r="A597" t="str">
            <v>A604018</v>
          </cell>
          <cell r="B597" t="str">
            <v>Advance Rent Deposit (Supplier)</v>
          </cell>
          <cell r="C597" t="str">
            <v>ASSET</v>
          </cell>
          <cell r="D597" t="str">
            <v>BALANCE SHEET</v>
          </cell>
          <cell r="E597" t="str">
            <v>SUPPLIER PREPAYMENT A/C</v>
          </cell>
          <cell r="F597" t="str">
            <v xml:space="preserve"> </v>
          </cell>
          <cell r="G597" t="str">
            <v>CURRENT ASSETS, LOANS AND ADVANCES</v>
          </cell>
          <cell r="H597" t="str">
            <v>LOANS AND ADVANCES</v>
          </cell>
          <cell r="I597" t="str">
            <v>SECURITY DEPOSITS (ASSETS)</v>
          </cell>
        </row>
        <row r="598">
          <cell r="A598" t="str">
            <v>A605001</v>
          </cell>
          <cell r="B598" t="str">
            <v>Income Tax Paid</v>
          </cell>
          <cell r="C598" t="str">
            <v>ASSET</v>
          </cell>
          <cell r="D598" t="str">
            <v>BALANCE SHEET</v>
          </cell>
          <cell r="E598" t="str">
            <v>TDSRECEIVABLE</v>
          </cell>
          <cell r="F598" t="str">
            <v xml:space="preserve"> </v>
          </cell>
          <cell r="G598" t="str">
            <v>CURRENT ASSETS, LOANS AND ADVANCES</v>
          </cell>
          <cell r="H598" t="str">
            <v>LOANS AND ADVANCES</v>
          </cell>
          <cell r="I598" t="str">
            <v>ADVANCE INCOME TAX</v>
          </cell>
        </row>
        <row r="599">
          <cell r="A599" t="str">
            <v>A605002</v>
          </cell>
          <cell r="B599" t="str">
            <v>Income Tax Paid (TDS on Interest)</v>
          </cell>
          <cell r="C599" t="str">
            <v>ASSET</v>
          </cell>
          <cell r="D599" t="str">
            <v>BALANCE SHEET</v>
          </cell>
          <cell r="E599" t="str">
            <v>TDSRECEIVABLE</v>
          </cell>
          <cell r="F599" t="str">
            <v xml:space="preserve"> </v>
          </cell>
          <cell r="G599" t="str">
            <v>CURRENT ASSETS, LOANS AND ADVANCES</v>
          </cell>
          <cell r="H599" t="str">
            <v>LOANS AND ADVANCES</v>
          </cell>
          <cell r="I599" t="str">
            <v>ADVANCE INCOME TAX</v>
          </cell>
        </row>
        <row r="600">
          <cell r="A600" t="str">
            <v>A605003</v>
          </cell>
          <cell r="B600" t="str">
            <v>Income Tax Paid (TDS Rent Received)</v>
          </cell>
          <cell r="C600" t="str">
            <v>ASSET</v>
          </cell>
          <cell r="D600" t="str">
            <v>BALANCE SHEET</v>
          </cell>
          <cell r="E600" t="str">
            <v>TDSRECEIVABLE</v>
          </cell>
          <cell r="F600" t="str">
            <v xml:space="preserve"> </v>
          </cell>
          <cell r="G600" t="str">
            <v>CURRENT ASSETS, LOANS AND ADVANCES</v>
          </cell>
          <cell r="H600" t="str">
            <v>LOANS AND ADVANCES</v>
          </cell>
          <cell r="I600" t="str">
            <v>ADVANCE INCOME TAX</v>
          </cell>
        </row>
        <row r="601">
          <cell r="A601" t="str">
            <v>A605004</v>
          </cell>
          <cell r="B601" t="str">
            <v>Amount Recoverable from
 Income tax</v>
          </cell>
          <cell r="C601" t="str">
            <v>ASSET</v>
          </cell>
          <cell r="D601" t="str">
            <v>BALANCE SHEET</v>
          </cell>
          <cell r="E601" t="str">
            <v xml:space="preserve"> </v>
          </cell>
          <cell r="F601" t="str">
            <v xml:space="preserve"> </v>
          </cell>
          <cell r="G601" t="str">
            <v>CURRENT ASSETS, LOANS AND ADVANCES</v>
          </cell>
          <cell r="H601" t="str">
            <v>LOANS AND ADVANCES</v>
          </cell>
          <cell r="I601" t="str">
            <v>ADVANCE INCOME TAX</v>
          </cell>
        </row>
        <row r="602">
          <cell r="A602" t="str">
            <v>A605005</v>
          </cell>
          <cell r="B602" t="str">
            <v>I T Certificates Recoverable A\C</v>
          </cell>
          <cell r="C602" t="str">
            <v>ASSET</v>
          </cell>
          <cell r="D602" t="str">
            <v>BALANCE SHEET</v>
          </cell>
          <cell r="E602" t="str">
            <v xml:space="preserve"> </v>
          </cell>
          <cell r="F602" t="str">
            <v xml:space="preserve"> </v>
          </cell>
          <cell r="G602" t="str">
            <v>CURRENT ASSETS, LOANS AND ADVANCES</v>
          </cell>
          <cell r="H602" t="str">
            <v>LOANS AND ADVANCES</v>
          </cell>
          <cell r="I602" t="str">
            <v>ADVANCE INCOME TAX</v>
          </cell>
        </row>
        <row r="603">
          <cell r="A603" t="str">
            <v>A605006</v>
          </cell>
          <cell r="B603" t="str">
            <v>TDS Receivable on Interest</v>
          </cell>
          <cell r="C603" t="str">
            <v>ASSET</v>
          </cell>
          <cell r="D603" t="str">
            <v>BALANCE SHEET</v>
          </cell>
          <cell r="E603" t="str">
            <v xml:space="preserve"> </v>
          </cell>
          <cell r="F603" t="str">
            <v xml:space="preserve"> </v>
          </cell>
          <cell r="G603" t="str">
            <v>CURRENT ASSETS, LOANS AND ADVANCES</v>
          </cell>
          <cell r="H603" t="str">
            <v>LOANS AND ADVANCES</v>
          </cell>
          <cell r="I603" t="str">
            <v>ADVANCE INCOME TAX</v>
          </cell>
        </row>
        <row r="604">
          <cell r="A604" t="str">
            <v>A605007</v>
          </cell>
          <cell r="B604" t="str">
            <v>TDS INTEREST</v>
          </cell>
          <cell r="C604" t="str">
            <v>ASSET</v>
          </cell>
          <cell r="D604" t="str">
            <v>BALANCE SHEET</v>
          </cell>
          <cell r="E604" t="str">
            <v xml:space="preserve"> </v>
          </cell>
          <cell r="F604" t="str">
            <v xml:space="preserve"> </v>
          </cell>
          <cell r="G604" t="str">
            <v>CURRENT ASSETS, LOANS AND ADVANCES</v>
          </cell>
          <cell r="H604" t="str">
            <v>LOANS AND ADVANCES</v>
          </cell>
          <cell r="I604" t="str">
            <v>ADVANCE INCOME TAX</v>
          </cell>
        </row>
        <row r="605">
          <cell r="A605" t="str">
            <v>A605008</v>
          </cell>
          <cell r="B605" t="str">
            <v>Income Tax Paid as Contract</v>
          </cell>
          <cell r="C605" t="str">
            <v>ASSET</v>
          </cell>
          <cell r="D605" t="str">
            <v>BALANCE SHEET</v>
          </cell>
          <cell r="E605" t="str">
            <v xml:space="preserve"> </v>
          </cell>
          <cell r="F605" t="str">
            <v xml:space="preserve"> </v>
          </cell>
          <cell r="G605" t="str">
            <v>CURRENT ASSETS, LOANS AND ADVANCES</v>
          </cell>
          <cell r="H605" t="str">
            <v>LOANS AND ADVANCES</v>
          </cell>
          <cell r="I605" t="str">
            <v>ADVANCE INCOME TAX</v>
          </cell>
        </row>
        <row r="606">
          <cell r="A606" t="str">
            <v>A605009</v>
          </cell>
          <cell r="B606" t="str">
            <v>Advance Income Tax</v>
          </cell>
          <cell r="C606" t="str">
            <v>ASSET</v>
          </cell>
          <cell r="D606" t="str">
            <v>BALANCE SHEET</v>
          </cell>
          <cell r="E606" t="str">
            <v xml:space="preserve"> </v>
          </cell>
          <cell r="F606" t="str">
            <v xml:space="preserve"> </v>
          </cell>
          <cell r="G606" t="str">
            <v>CURRENT ASSETS, LOANS AND ADVANCES</v>
          </cell>
          <cell r="H606" t="str">
            <v>LOANS AND ADVANCES</v>
          </cell>
          <cell r="I606" t="str">
            <v>ADVANCE INCOME TAX</v>
          </cell>
        </row>
        <row r="607">
          <cell r="A607" t="str">
            <v>A605010</v>
          </cell>
          <cell r="B607" t="str">
            <v>TDS Recoverable</v>
          </cell>
          <cell r="C607" t="str">
            <v>ASSET</v>
          </cell>
          <cell r="D607" t="str">
            <v>BALANCE SHEET</v>
          </cell>
          <cell r="E607" t="str">
            <v xml:space="preserve"> </v>
          </cell>
          <cell r="F607" t="str">
            <v xml:space="preserve"> </v>
          </cell>
          <cell r="G607" t="str">
            <v>CURRENT ASSETS, LOANS AND ADVANCES</v>
          </cell>
          <cell r="H607" t="str">
            <v>LOANS AND ADVANCES</v>
          </cell>
          <cell r="I607" t="str">
            <v>ADVANCE INCOME TAX</v>
          </cell>
        </row>
        <row r="608">
          <cell r="A608" t="str">
            <v>A701001</v>
          </cell>
          <cell r="B608" t="str">
            <v>Cash in Hand</v>
          </cell>
          <cell r="C608" t="str">
            <v>ASSET</v>
          </cell>
          <cell r="D608" t="str">
            <v>BALANCE SHEET</v>
          </cell>
          <cell r="E608" t="str">
            <v>BANK CASH PTT A/C</v>
          </cell>
          <cell r="F608" t="str">
            <v xml:space="preserve"> </v>
          </cell>
          <cell r="G608" t="str">
            <v>CURRENT ASSETS, LOANS AND ADVANCES</v>
          </cell>
          <cell r="H608" t="str">
            <v>CASH AND BANK BALANCES</v>
          </cell>
          <cell r="I608" t="str">
            <v>CASH/CHEQUE IN HAND</v>
          </cell>
        </row>
        <row r="609">
          <cell r="A609" t="str">
            <v>A701002</v>
          </cell>
          <cell r="B609" t="str">
            <v>Foreign Currency in Hand</v>
          </cell>
          <cell r="C609" t="str">
            <v>ASSET</v>
          </cell>
          <cell r="D609" t="str">
            <v>BALANCE SHEET</v>
          </cell>
          <cell r="E609" t="str">
            <v xml:space="preserve"> </v>
          </cell>
          <cell r="F609" t="str">
            <v xml:space="preserve"> </v>
          </cell>
          <cell r="G609" t="str">
            <v>CURRENT ASSETS, LOANS AND ADVANCES</v>
          </cell>
          <cell r="H609" t="str">
            <v>CASH AND BANK BALANCES</v>
          </cell>
          <cell r="I609" t="str">
            <v>CASH/CHEQUE IN HAND</v>
          </cell>
        </row>
        <row r="610">
          <cell r="A610" t="str">
            <v>A701003</v>
          </cell>
          <cell r="B610" t="str">
            <v>Gold</v>
          </cell>
          <cell r="C610" t="str">
            <v>ASSET</v>
          </cell>
          <cell r="D610" t="str">
            <v>BALANCE SHEET</v>
          </cell>
          <cell r="E610" t="str">
            <v xml:space="preserve"> </v>
          </cell>
          <cell r="F610" t="str">
            <v xml:space="preserve"> </v>
          </cell>
          <cell r="G610" t="str">
            <v>CURRENT ASSETS, LOANS AND ADVANCES</v>
          </cell>
          <cell r="H610" t="str">
            <v>CASH AND BANK BALANCES</v>
          </cell>
          <cell r="I610" t="str">
            <v>CASH/CHEQUE IN HAND</v>
          </cell>
        </row>
        <row r="611">
          <cell r="A611" t="str">
            <v>A701004</v>
          </cell>
          <cell r="B611" t="str">
            <v>Cheques in hand</v>
          </cell>
          <cell r="C611" t="str">
            <v>ASSET</v>
          </cell>
          <cell r="D611" t="str">
            <v>BALANCE SHEET</v>
          </cell>
          <cell r="E611" t="str">
            <v xml:space="preserve"> </v>
          </cell>
          <cell r="F611" t="str">
            <v xml:space="preserve"> </v>
          </cell>
          <cell r="G611" t="str">
            <v>CURRENT ASSETS, LOANS AND ADVANCES</v>
          </cell>
          <cell r="H611" t="str">
            <v>CASH AND BANK BALANCES</v>
          </cell>
          <cell r="I611" t="str">
            <v>CASH/CHEQUE IN HAND</v>
          </cell>
        </row>
        <row r="612">
          <cell r="A612" t="str">
            <v>A701005</v>
          </cell>
          <cell r="B612" t="str">
            <v>Drafts In Hand</v>
          </cell>
          <cell r="C612" t="str">
            <v>ASSET</v>
          </cell>
          <cell r="D612" t="str">
            <v>BALANCE SHEET</v>
          </cell>
          <cell r="E612" t="str">
            <v xml:space="preserve"> </v>
          </cell>
          <cell r="F612" t="str">
            <v xml:space="preserve"> </v>
          </cell>
          <cell r="G612" t="str">
            <v>CURRENT ASSETS, LOANS AND ADVANCES</v>
          </cell>
          <cell r="H612" t="str">
            <v>CASH AND BANK BALANCES</v>
          </cell>
          <cell r="I612" t="str">
            <v>CASH/CHEQUE IN HAND</v>
          </cell>
        </row>
        <row r="613">
          <cell r="A613" t="str">
            <v>A701006</v>
          </cell>
          <cell r="B613" t="str">
            <v>Postage stamps in hand</v>
          </cell>
          <cell r="C613" t="str">
            <v>ASSET</v>
          </cell>
          <cell r="D613" t="str">
            <v>BALANCE SHEET</v>
          </cell>
          <cell r="E613" t="str">
            <v xml:space="preserve"> </v>
          </cell>
          <cell r="F613" t="str">
            <v xml:space="preserve"> </v>
          </cell>
          <cell r="G613" t="str">
            <v>CURRENT ASSETS, LOANS AND ADVANCES</v>
          </cell>
          <cell r="H613" t="str">
            <v>CASH AND BANK BALANCES</v>
          </cell>
          <cell r="I613" t="str">
            <v>CASH/CHEQUE IN HAND</v>
          </cell>
        </row>
        <row r="614">
          <cell r="A614" t="str">
            <v>A701007</v>
          </cell>
          <cell r="B614" t="str">
            <v>Franking Machine</v>
          </cell>
          <cell r="C614" t="str">
            <v>ASSET</v>
          </cell>
          <cell r="D614" t="str">
            <v>BALANCE SHEET</v>
          </cell>
          <cell r="E614" t="str">
            <v xml:space="preserve"> </v>
          </cell>
          <cell r="F614" t="str">
            <v xml:space="preserve"> </v>
          </cell>
          <cell r="G614" t="str">
            <v>CURRENT ASSETS, LOANS AND ADVANCES</v>
          </cell>
          <cell r="H614" t="str">
            <v>CASH AND BANK BALANCES</v>
          </cell>
          <cell r="I614" t="str">
            <v>CASH/CHEQUE IN HAND</v>
          </cell>
        </row>
        <row r="615">
          <cell r="A615" t="str">
            <v>A701008</v>
          </cell>
          <cell r="B615" t="str">
            <v>Contra To Bank/Cash</v>
          </cell>
          <cell r="C615" t="str">
            <v>ASSET</v>
          </cell>
          <cell r="D615" t="str">
            <v>BALANCE SHEET</v>
          </cell>
          <cell r="E615" t="str">
            <v xml:space="preserve"> </v>
          </cell>
          <cell r="F615" t="str">
            <v xml:space="preserve"> </v>
          </cell>
          <cell r="G615" t="str">
            <v>CURRENT ASSETS, LOANS AND ADVANCES</v>
          </cell>
          <cell r="H615" t="str">
            <v>CASH AND BANK BALANCES</v>
          </cell>
          <cell r="I615" t="str">
            <v>CASH/CHEQUE IN HAND</v>
          </cell>
        </row>
        <row r="616">
          <cell r="A616" t="str">
            <v>A702001</v>
          </cell>
          <cell r="B616" t="str">
            <v>Amex Bank CP</v>
          </cell>
          <cell r="C616" t="str">
            <v>ASSET</v>
          </cell>
          <cell r="D616" t="str">
            <v>BALANCE SHEET</v>
          </cell>
          <cell r="E616" t="str">
            <v>BANK CASH PTT A/C</v>
          </cell>
          <cell r="F616" t="str">
            <v xml:space="preserve"> </v>
          </cell>
          <cell r="G616" t="str">
            <v>CURRENT ASSETS, LOANS AND ADVANCES</v>
          </cell>
          <cell r="H616" t="str">
            <v>CASH AND BANK BALANCES</v>
          </cell>
          <cell r="I616" t="str">
            <v>BANK ACCOUNTS- CURRENT</v>
          </cell>
        </row>
        <row r="617">
          <cell r="A617" t="str">
            <v>A702002</v>
          </cell>
          <cell r="B617" t="str">
            <v>ABN AMRO Bank MG Road Gurgaon</v>
          </cell>
          <cell r="C617" t="str">
            <v>ASSET</v>
          </cell>
          <cell r="D617" t="str">
            <v>BALANCE SHEET</v>
          </cell>
          <cell r="E617" t="str">
            <v>BANK CASH PTT A/C</v>
          </cell>
          <cell r="F617" t="str">
            <v xml:space="preserve"> </v>
          </cell>
          <cell r="G617" t="str">
            <v>CURRENT ASSETS, LOANS AND ADVANCES</v>
          </cell>
          <cell r="H617" t="str">
            <v>CASH AND BANK BALANCES</v>
          </cell>
          <cell r="I617" t="str">
            <v>BANK ACCOUNTS- CURRENT</v>
          </cell>
        </row>
        <row r="618">
          <cell r="A618" t="str">
            <v>A702003</v>
          </cell>
          <cell r="B618" t="str">
            <v>ABN AMRO Bank Barakhamba Road</v>
          </cell>
          <cell r="C618" t="str">
            <v>ASSET</v>
          </cell>
          <cell r="D618" t="str">
            <v>BALANCE SHEET</v>
          </cell>
          <cell r="E618" t="str">
            <v>BANK CASH PTT A/C</v>
          </cell>
          <cell r="F618" t="str">
            <v xml:space="preserve"> </v>
          </cell>
          <cell r="G618" t="str">
            <v>CURRENT ASSETS, LOANS AND ADVANCES</v>
          </cell>
          <cell r="H618" t="str">
            <v>CASH AND BANK BALANCES</v>
          </cell>
          <cell r="I618" t="str">
            <v>BANK ACCOUNTS- CURRENT</v>
          </cell>
        </row>
        <row r="619">
          <cell r="A619" t="str">
            <v>A702004</v>
          </cell>
          <cell r="B619" t="str">
            <v>ABN Escro A/C Barakhamba Road</v>
          </cell>
          <cell r="C619" t="str">
            <v>ASSET</v>
          </cell>
          <cell r="D619" t="str">
            <v>BALANCE SHEET</v>
          </cell>
          <cell r="E619" t="str">
            <v>BANK CASH PTT A/C</v>
          </cell>
          <cell r="F619" t="str">
            <v xml:space="preserve"> </v>
          </cell>
          <cell r="G619" t="str">
            <v>CURRENT ASSETS, LOANS AND ADVANCES</v>
          </cell>
          <cell r="H619" t="str">
            <v>CASH AND BANK BALANCES</v>
          </cell>
          <cell r="I619" t="str">
            <v>BANK ACCOUNTS- CURRENT</v>
          </cell>
        </row>
        <row r="620">
          <cell r="A620" t="str">
            <v>A702005</v>
          </cell>
          <cell r="B620" t="str">
            <v>Allahbad Bank Barakhamba Road</v>
          </cell>
          <cell r="C620" t="str">
            <v>ASSET</v>
          </cell>
          <cell r="D620" t="str">
            <v>BALANCE SHEET</v>
          </cell>
          <cell r="E620" t="str">
            <v>BANK CASH PTT A/C</v>
          </cell>
          <cell r="F620" t="str">
            <v xml:space="preserve"> </v>
          </cell>
          <cell r="G620" t="str">
            <v>CURRENT ASSETS, LOANS AND ADVANCES</v>
          </cell>
          <cell r="H620" t="str">
            <v>CASH AND BANK BALANCES</v>
          </cell>
          <cell r="I620" t="str">
            <v>BANK ACCOUNTS- CURRENT</v>
          </cell>
        </row>
        <row r="621">
          <cell r="A621" t="str">
            <v>A702006</v>
          </cell>
          <cell r="B621" t="str">
            <v>Bank Of Baroda Parliament Street</v>
          </cell>
          <cell r="C621" t="str">
            <v>ASSET</v>
          </cell>
          <cell r="D621" t="str">
            <v>BALANCE SHEET</v>
          </cell>
          <cell r="E621" t="str">
            <v>BANK CASH PTT A/C</v>
          </cell>
          <cell r="F621" t="str">
            <v xml:space="preserve"> </v>
          </cell>
          <cell r="G621" t="str">
            <v>CURRENT ASSETS, LOANS AND ADVANCES</v>
          </cell>
          <cell r="H621" t="str">
            <v>CASH AND BANK BALANCES</v>
          </cell>
          <cell r="I621" t="str">
            <v>BANK ACCOUNTS- CURRENT</v>
          </cell>
        </row>
        <row r="622">
          <cell r="A622" t="str">
            <v>A702007</v>
          </cell>
          <cell r="B622" t="str">
            <v>Bank of Baroda Khan Market</v>
          </cell>
          <cell r="C622" t="str">
            <v>ASSET</v>
          </cell>
          <cell r="D622" t="str">
            <v>BALANCE SHEET</v>
          </cell>
          <cell r="E622" t="str">
            <v>BANK CASH PTT A/C</v>
          </cell>
          <cell r="F622" t="str">
            <v xml:space="preserve"> </v>
          </cell>
          <cell r="G622" t="str">
            <v>CURRENT ASSETS, LOANS AND ADVANCES</v>
          </cell>
          <cell r="H622" t="str">
            <v>CASH AND BANK BALANCES</v>
          </cell>
          <cell r="I622" t="str">
            <v>BANK ACCOUNTS- CURRENT</v>
          </cell>
        </row>
        <row r="623">
          <cell r="A623" t="str">
            <v>A702008</v>
          </cell>
          <cell r="B623" t="str">
            <v>Bharat Overseas Bank Shopping Mall Gurg.</v>
          </cell>
          <cell r="C623" t="str">
            <v>ASSET</v>
          </cell>
          <cell r="D623" t="str">
            <v>BALANCE SHEET</v>
          </cell>
          <cell r="E623" t="str">
            <v>BANK CASH PTT A/C</v>
          </cell>
          <cell r="F623" t="str">
            <v xml:space="preserve"> </v>
          </cell>
          <cell r="G623" t="str">
            <v>CURRENT ASSETS, LOANS AND ADVANCES</v>
          </cell>
          <cell r="H623" t="str">
            <v>CASH AND BANK BALANCES</v>
          </cell>
          <cell r="I623" t="str">
            <v>BANK ACCOUNTS- CURRENT</v>
          </cell>
        </row>
        <row r="624">
          <cell r="A624" t="str">
            <v>A702009</v>
          </cell>
          <cell r="B624" t="str">
            <v>Central Bank of India JeevanTara Parliam</v>
          </cell>
          <cell r="C624" t="str">
            <v>ASSET</v>
          </cell>
          <cell r="D624" t="str">
            <v>BALANCE SHEET</v>
          </cell>
          <cell r="E624" t="str">
            <v>BANK CASH PTT A/C</v>
          </cell>
          <cell r="F624" t="str">
            <v xml:space="preserve"> </v>
          </cell>
          <cell r="G624" t="str">
            <v>CURRENT ASSETS, LOANS AND ADVANCES</v>
          </cell>
          <cell r="H624" t="str">
            <v>CASH AND BANK BALANCES</v>
          </cell>
          <cell r="I624" t="str">
            <v>BANK ACCOUNTS- CURRENT</v>
          </cell>
        </row>
        <row r="625">
          <cell r="A625" t="str">
            <v>A702010</v>
          </cell>
          <cell r="B625" t="str">
            <v>Central Bank of India Silchar Assam</v>
          </cell>
          <cell r="C625" t="str">
            <v>ASSET</v>
          </cell>
          <cell r="D625" t="str">
            <v>BALANCE SHEET</v>
          </cell>
          <cell r="E625" t="str">
            <v>BANK CASH PTT A/C</v>
          </cell>
          <cell r="F625" t="str">
            <v xml:space="preserve"> </v>
          </cell>
          <cell r="G625" t="str">
            <v>CURRENT ASSETS, LOANS AND ADVANCES</v>
          </cell>
          <cell r="H625" t="str">
            <v>CASH AND BANK BALANCES</v>
          </cell>
          <cell r="I625" t="str">
            <v>BANK ACCOUNTS- CURRENT</v>
          </cell>
        </row>
        <row r="626">
          <cell r="A626" t="str">
            <v>A702011</v>
          </cell>
          <cell r="B626" t="str">
            <v>Central Bank of India Hazaribagh Bihar</v>
          </cell>
          <cell r="C626" t="str">
            <v>ASSET</v>
          </cell>
          <cell r="D626" t="str">
            <v>BALANCE SHEET</v>
          </cell>
          <cell r="E626" t="str">
            <v>BANK CASH PTT A/C</v>
          </cell>
          <cell r="F626" t="str">
            <v xml:space="preserve"> </v>
          </cell>
          <cell r="G626" t="str">
            <v>CURRENT ASSETS, LOANS AND ADVANCES</v>
          </cell>
          <cell r="H626" t="str">
            <v>CASH AND BANK BALANCES</v>
          </cell>
          <cell r="I626" t="str">
            <v>BANK ACCOUNTS- CURRENT</v>
          </cell>
        </row>
        <row r="627">
          <cell r="A627" t="str">
            <v>A702012</v>
          </cell>
          <cell r="B627" t="str">
            <v>Citi Bank Jeevan Bharti CP</v>
          </cell>
          <cell r="C627" t="str">
            <v>ASSET</v>
          </cell>
          <cell r="D627" t="str">
            <v>BALANCE SHEET</v>
          </cell>
          <cell r="E627" t="str">
            <v>BANK CASH PTT A/C</v>
          </cell>
          <cell r="F627" t="str">
            <v xml:space="preserve"> </v>
          </cell>
          <cell r="G627" t="str">
            <v>CURRENT ASSETS, LOANS AND ADVANCES</v>
          </cell>
          <cell r="H627" t="str">
            <v>CASH AND BANK BALANCES</v>
          </cell>
          <cell r="I627" t="str">
            <v>BANK ACCOUNTS- CURRENT</v>
          </cell>
        </row>
        <row r="628">
          <cell r="A628" t="str">
            <v>A702013</v>
          </cell>
          <cell r="B628" t="str">
            <v>Citi Bank DLF Square Gurgaon</v>
          </cell>
          <cell r="C628" t="str">
            <v>ASSET</v>
          </cell>
          <cell r="D628" t="str">
            <v>BALANCE SHEET</v>
          </cell>
          <cell r="E628" t="str">
            <v>BANK CASH PTT A/C</v>
          </cell>
          <cell r="F628" t="str">
            <v xml:space="preserve"> </v>
          </cell>
          <cell r="G628" t="str">
            <v>CURRENT ASSETS, LOANS AND ADVANCES</v>
          </cell>
          <cell r="H628" t="str">
            <v>CASH AND BANK BALANCES</v>
          </cell>
          <cell r="I628" t="str">
            <v>BANK ACCOUNTS- CURRENT</v>
          </cell>
        </row>
        <row r="629">
          <cell r="A629" t="str">
            <v>A702014</v>
          </cell>
          <cell r="B629" t="str">
            <v>Citi Bank Annasalai Chennai</v>
          </cell>
          <cell r="C629" t="str">
            <v>ASSET</v>
          </cell>
          <cell r="D629" t="str">
            <v>BALANCE SHEET</v>
          </cell>
          <cell r="E629" t="str">
            <v>BANK CASH PTT A/C</v>
          </cell>
          <cell r="F629" t="str">
            <v xml:space="preserve"> </v>
          </cell>
          <cell r="G629" t="str">
            <v>CURRENT ASSETS, LOANS AND ADVANCES</v>
          </cell>
          <cell r="H629" t="str">
            <v>CASH AND BANK BALANCES</v>
          </cell>
          <cell r="I629" t="str">
            <v>BANK ACCOUNTS- CURRENT</v>
          </cell>
        </row>
        <row r="630">
          <cell r="A630" t="str">
            <v>A702015</v>
          </cell>
          <cell r="B630" t="str">
            <v>Citi Bank custodian account CP</v>
          </cell>
          <cell r="C630" t="str">
            <v>ASSET</v>
          </cell>
          <cell r="D630" t="str">
            <v>BALANCE SHEET</v>
          </cell>
          <cell r="E630" t="str">
            <v>BANK CASH PTT A/C</v>
          </cell>
          <cell r="F630" t="str">
            <v xml:space="preserve"> </v>
          </cell>
          <cell r="G630" t="str">
            <v>CURRENT ASSETS, LOANS AND ADVANCES</v>
          </cell>
          <cell r="H630" t="str">
            <v>CASH AND BANK BALANCES</v>
          </cell>
          <cell r="I630" t="str">
            <v>BANK ACCOUNTS- CURRENT</v>
          </cell>
        </row>
        <row r="631">
          <cell r="A631" t="str">
            <v>A702016</v>
          </cell>
          <cell r="B631" t="str">
            <v>Citi Bank Jeevan Bharti CP</v>
          </cell>
          <cell r="C631" t="str">
            <v>ASSET</v>
          </cell>
          <cell r="D631" t="str">
            <v>BALANCE SHEET</v>
          </cell>
          <cell r="E631" t="str">
            <v>BANK CASH PTT A/C</v>
          </cell>
          <cell r="F631" t="str">
            <v xml:space="preserve"> </v>
          </cell>
          <cell r="G631" t="str">
            <v>CURRENT ASSETS, LOANS AND ADVANCES</v>
          </cell>
          <cell r="H631" t="str">
            <v>CASH AND BANK BALANCES</v>
          </cell>
          <cell r="I631" t="str">
            <v>BANK ACCOUNTS- CURRENT</v>
          </cell>
        </row>
        <row r="632">
          <cell r="A632" t="str">
            <v>A702017</v>
          </cell>
          <cell r="B632" t="str">
            <v>Citi Bank Jeevan Bharti CP</v>
          </cell>
          <cell r="C632" t="str">
            <v>ASSET</v>
          </cell>
          <cell r="D632" t="str">
            <v>BALANCE SHEET</v>
          </cell>
          <cell r="E632" t="str">
            <v>BANK CASH PTT A/C</v>
          </cell>
          <cell r="F632" t="str">
            <v xml:space="preserve"> </v>
          </cell>
          <cell r="G632" t="str">
            <v>CURRENT ASSETS, LOANS AND ADVANCES</v>
          </cell>
          <cell r="H632" t="str">
            <v>CASH AND BANK BALANCES</v>
          </cell>
          <cell r="I632" t="str">
            <v>BANK ACCOUNTS- CURRENT</v>
          </cell>
        </row>
        <row r="633">
          <cell r="A633" t="str">
            <v>A702018</v>
          </cell>
          <cell r="B633" t="str">
            <v>Citi Bank ESCRO Jeevan Bharti CP</v>
          </cell>
          <cell r="C633" t="str">
            <v>ASSET</v>
          </cell>
          <cell r="D633" t="str">
            <v>BALANCE SHEET</v>
          </cell>
          <cell r="E633" t="str">
            <v>BANK CASH PTT A/C</v>
          </cell>
          <cell r="F633" t="str">
            <v xml:space="preserve"> </v>
          </cell>
          <cell r="G633" t="str">
            <v>CURRENT ASSETS, LOANS AND ADVANCES</v>
          </cell>
          <cell r="H633" t="str">
            <v>CASH AND BANK BALANCES</v>
          </cell>
          <cell r="I633" t="str">
            <v>BANK ACCOUNTS- CURRENT</v>
          </cell>
        </row>
        <row r="634">
          <cell r="A634" t="str">
            <v>A702019</v>
          </cell>
          <cell r="B634" t="str">
            <v>Corporatio Bank Karol Bagh</v>
          </cell>
          <cell r="C634" t="str">
            <v>ASSET</v>
          </cell>
          <cell r="D634" t="str">
            <v>BALANCE SHEET</v>
          </cell>
          <cell r="E634" t="str">
            <v>BANK CASH PTT A/C</v>
          </cell>
          <cell r="F634" t="str">
            <v xml:space="preserve"> </v>
          </cell>
          <cell r="G634" t="str">
            <v>CURRENT ASSETS, LOANS AND ADVANCES</v>
          </cell>
          <cell r="H634" t="str">
            <v>CASH AND BANK BALANCES</v>
          </cell>
          <cell r="I634" t="str">
            <v>BANK ACCOUNTS- CURRENT</v>
          </cell>
        </row>
        <row r="635">
          <cell r="A635" t="str">
            <v>A702020</v>
          </cell>
          <cell r="B635" t="str">
            <v>Corporation Bank KG Marg</v>
          </cell>
          <cell r="C635" t="str">
            <v>ASSET</v>
          </cell>
          <cell r="D635" t="str">
            <v>BALANCE SHEET</v>
          </cell>
          <cell r="E635" t="str">
            <v>BANK CASH PTT A/C</v>
          </cell>
          <cell r="F635" t="str">
            <v xml:space="preserve"> </v>
          </cell>
          <cell r="G635" t="str">
            <v>CURRENT ASSETS, LOANS AND ADVANCES</v>
          </cell>
          <cell r="H635" t="str">
            <v>CASH AND BANK BALANCES</v>
          </cell>
          <cell r="I635" t="str">
            <v>BANK ACCOUNTS- CURRENT</v>
          </cell>
        </row>
        <row r="636">
          <cell r="A636" t="str">
            <v>A702021</v>
          </cell>
          <cell r="B636" t="str">
            <v>Corporation Bank Sec 14 Gurgaon</v>
          </cell>
          <cell r="C636" t="str">
            <v>ASSET</v>
          </cell>
          <cell r="D636" t="str">
            <v>BALANCE SHEET</v>
          </cell>
          <cell r="E636" t="str">
            <v>BANK CASH PTT A/C</v>
          </cell>
          <cell r="F636" t="str">
            <v xml:space="preserve"> </v>
          </cell>
          <cell r="G636" t="str">
            <v>CURRENT ASSETS, LOANS AND ADVANCES</v>
          </cell>
          <cell r="H636" t="str">
            <v>CASH AND BANK BALANCES</v>
          </cell>
          <cell r="I636" t="str">
            <v>BANK ACCOUNTS- CURRENT</v>
          </cell>
        </row>
        <row r="637">
          <cell r="A637" t="str">
            <v>A702022</v>
          </cell>
          <cell r="B637" t="str">
            <v>Corporation Bank Phase I Gurgaon</v>
          </cell>
          <cell r="C637" t="str">
            <v>ASSET</v>
          </cell>
          <cell r="D637" t="str">
            <v>BALANCE SHEET</v>
          </cell>
          <cell r="E637" t="str">
            <v>BANK CASH PTT A/C</v>
          </cell>
          <cell r="F637" t="str">
            <v xml:space="preserve"> </v>
          </cell>
          <cell r="G637" t="str">
            <v>CURRENT ASSETS, LOANS AND ADVANCES</v>
          </cell>
          <cell r="H637" t="str">
            <v>CASH AND BANK BALANCES</v>
          </cell>
          <cell r="I637" t="str">
            <v>BANK ACCOUNTS- CURRENT</v>
          </cell>
        </row>
        <row r="638">
          <cell r="A638" t="str">
            <v>A702023</v>
          </cell>
          <cell r="B638" t="str">
            <v>Corporation Bank Sikandarpur Gurgaon</v>
          </cell>
          <cell r="C638" t="str">
            <v>ASSET</v>
          </cell>
          <cell r="D638" t="str">
            <v>BALANCE SHEET</v>
          </cell>
          <cell r="E638" t="str">
            <v>BANK CASH PTT A/C</v>
          </cell>
          <cell r="F638" t="str">
            <v xml:space="preserve"> </v>
          </cell>
          <cell r="G638" t="str">
            <v>CURRENT ASSETS, LOANS AND ADVANCES</v>
          </cell>
          <cell r="H638" t="str">
            <v>CASH AND BANK BALANCES</v>
          </cell>
          <cell r="I638" t="str">
            <v>BANK ACCOUNTS- CURRENT</v>
          </cell>
        </row>
        <row r="639">
          <cell r="A639" t="str">
            <v>A702024</v>
          </cell>
          <cell r="B639" t="str">
            <v>DBS Bank Barakhamba Road</v>
          </cell>
          <cell r="C639" t="str">
            <v>ASSET</v>
          </cell>
          <cell r="D639" t="str">
            <v>BALANCE SHEET</v>
          </cell>
          <cell r="E639" t="str">
            <v>BANK CASH PTT A/C</v>
          </cell>
          <cell r="F639" t="str">
            <v xml:space="preserve"> </v>
          </cell>
          <cell r="G639" t="str">
            <v>CURRENT ASSETS, LOANS AND ADVANCES</v>
          </cell>
          <cell r="H639" t="str">
            <v>CASH AND BANK BALANCES</v>
          </cell>
          <cell r="I639" t="str">
            <v>BANK ACCOUNTS- CURRENT</v>
          </cell>
        </row>
        <row r="640">
          <cell r="A640" t="str">
            <v>A702025</v>
          </cell>
          <cell r="B640" t="str">
            <v>Deutsche Bank KG Marg</v>
          </cell>
          <cell r="C640" t="str">
            <v>ASSET</v>
          </cell>
          <cell r="D640" t="str">
            <v>BALANCE SHEET</v>
          </cell>
          <cell r="E640" t="str">
            <v>BANK CASH PTT A/C</v>
          </cell>
          <cell r="F640" t="str">
            <v xml:space="preserve"> </v>
          </cell>
          <cell r="G640" t="str">
            <v>CURRENT ASSETS, LOANS AND ADVANCES</v>
          </cell>
          <cell r="H640" t="str">
            <v>CASH AND BANK BALANCES</v>
          </cell>
          <cell r="I640" t="str">
            <v>BANK ACCOUNTS- CURRENT</v>
          </cell>
        </row>
        <row r="641">
          <cell r="A641" t="str">
            <v>A702026</v>
          </cell>
          <cell r="B641" t="str">
            <v>HDFC Bank KG Marg</v>
          </cell>
          <cell r="C641" t="str">
            <v>ASSET</v>
          </cell>
          <cell r="D641" t="str">
            <v>BALANCE SHEET</v>
          </cell>
          <cell r="E641" t="str">
            <v>BANK CASH PTT A/C</v>
          </cell>
          <cell r="F641" t="str">
            <v xml:space="preserve"> </v>
          </cell>
          <cell r="G641" t="str">
            <v>CURRENT ASSETS, LOANS AND ADVANCES</v>
          </cell>
          <cell r="H641" t="str">
            <v>CASH AND BANK BALANCES</v>
          </cell>
          <cell r="I641" t="str">
            <v>BANK ACCOUNTS- CURRENT</v>
          </cell>
        </row>
        <row r="642">
          <cell r="A642" t="str">
            <v>A702027</v>
          </cell>
          <cell r="B642" t="str">
            <v>HDFC Bank HT House</v>
          </cell>
          <cell r="C642" t="str">
            <v>ASSET</v>
          </cell>
          <cell r="D642" t="str">
            <v>BALANCE SHEET</v>
          </cell>
          <cell r="E642" t="str">
            <v>BANK CASH PTT A/C</v>
          </cell>
          <cell r="F642" t="str">
            <v xml:space="preserve"> </v>
          </cell>
          <cell r="G642" t="str">
            <v>CURRENT ASSETS, LOANS AND ADVANCES</v>
          </cell>
          <cell r="H642" t="str">
            <v>CASH AND BANK BALANCES</v>
          </cell>
          <cell r="I642" t="str">
            <v>BANK ACCOUNTS- CURRENT</v>
          </cell>
        </row>
        <row r="643">
          <cell r="A643" t="str">
            <v>A702028</v>
          </cell>
          <cell r="B643" t="str">
            <v>HDFC Bank Kasturba Road Bangalore</v>
          </cell>
          <cell r="C643" t="str">
            <v>ASSET</v>
          </cell>
          <cell r="D643" t="str">
            <v>BALANCE SHEET</v>
          </cell>
          <cell r="E643" t="str">
            <v>BANK CASH PTT A/C</v>
          </cell>
          <cell r="F643" t="str">
            <v xml:space="preserve"> </v>
          </cell>
          <cell r="G643" t="str">
            <v>CURRENT ASSETS, LOANS AND ADVANCES</v>
          </cell>
          <cell r="H643" t="str">
            <v>CASH AND BANK BALANCES</v>
          </cell>
          <cell r="I643" t="str">
            <v>BANK ACCOUNTS- CURRENT</v>
          </cell>
        </row>
        <row r="644">
          <cell r="A644" t="str">
            <v>A702029</v>
          </cell>
          <cell r="B644" t="str">
            <v>HDFC Bank Shopping Mall Gurgaon</v>
          </cell>
          <cell r="C644" t="str">
            <v>ASSET</v>
          </cell>
          <cell r="D644" t="str">
            <v>BALANCE SHEET</v>
          </cell>
          <cell r="E644" t="str">
            <v>BANK CASH PTT A/C</v>
          </cell>
          <cell r="F644" t="str">
            <v xml:space="preserve"> </v>
          </cell>
          <cell r="G644" t="str">
            <v>CURRENT ASSETS, LOANS AND ADVANCES</v>
          </cell>
          <cell r="H644" t="str">
            <v>CASH AND BANK BALANCES</v>
          </cell>
          <cell r="I644" t="str">
            <v>BANK ACCOUNTS- CURRENT</v>
          </cell>
        </row>
        <row r="645">
          <cell r="A645" t="str">
            <v>A702030</v>
          </cell>
          <cell r="B645" t="str">
            <v>HDFC Bank ESCRO Acc KG Marg</v>
          </cell>
          <cell r="C645" t="str">
            <v>ASSET</v>
          </cell>
          <cell r="D645" t="str">
            <v>BALANCE SHEET</v>
          </cell>
          <cell r="E645" t="str">
            <v>BANK CASH PTT A/C</v>
          </cell>
          <cell r="F645" t="str">
            <v xml:space="preserve"> </v>
          </cell>
          <cell r="G645" t="str">
            <v>CURRENT ASSETS, LOANS AND ADVANCES</v>
          </cell>
          <cell r="H645" t="str">
            <v>CASH AND BANK BALANCES</v>
          </cell>
          <cell r="I645" t="str">
            <v>BANK ACCOUNTS- CURRENT</v>
          </cell>
        </row>
        <row r="646">
          <cell r="A646" t="str">
            <v>A702031</v>
          </cell>
          <cell r="B646" t="str">
            <v>HSBC Bank Barakhamba Road</v>
          </cell>
          <cell r="C646" t="str">
            <v>ASSET</v>
          </cell>
          <cell r="D646" t="str">
            <v>BALANCE SHEET</v>
          </cell>
          <cell r="E646" t="str">
            <v>BANK CASH PTT A/C</v>
          </cell>
          <cell r="F646" t="str">
            <v xml:space="preserve"> </v>
          </cell>
          <cell r="G646" t="str">
            <v>CURRENT ASSETS, LOANS AND ADVANCES</v>
          </cell>
          <cell r="H646" t="str">
            <v>CASH AND BANK BALANCES</v>
          </cell>
          <cell r="I646" t="str">
            <v>BANK ACCOUNTS- CURRENT</v>
          </cell>
        </row>
        <row r="647">
          <cell r="A647" t="str">
            <v>A702032</v>
          </cell>
          <cell r="B647" t="str">
            <v>HSBC Bank Barakhamba Road</v>
          </cell>
          <cell r="C647" t="str">
            <v>ASSET</v>
          </cell>
          <cell r="D647" t="str">
            <v>BALANCE SHEET</v>
          </cell>
          <cell r="E647" t="str">
            <v>BANK CASH PTT A/C</v>
          </cell>
          <cell r="F647" t="str">
            <v xml:space="preserve"> </v>
          </cell>
          <cell r="G647" t="str">
            <v>CURRENT ASSETS, LOANS AND ADVANCES</v>
          </cell>
          <cell r="H647" t="str">
            <v>CASH AND BANK BALANCES</v>
          </cell>
          <cell r="I647" t="str">
            <v>BANK ACCOUNTS- CURRENT</v>
          </cell>
        </row>
        <row r="648">
          <cell r="A648" t="str">
            <v>A702033</v>
          </cell>
          <cell r="B648" t="str">
            <v>HSBC Bank Central Arcade Gurgaon</v>
          </cell>
          <cell r="C648" t="str">
            <v>ASSET</v>
          </cell>
          <cell r="D648" t="str">
            <v>BALANCE SHEET</v>
          </cell>
          <cell r="E648" t="str">
            <v>BANK CASH PTT A/C</v>
          </cell>
          <cell r="F648" t="str">
            <v xml:space="preserve"> </v>
          </cell>
          <cell r="G648" t="str">
            <v>CURRENT ASSETS, LOANS AND ADVANCES</v>
          </cell>
          <cell r="H648" t="str">
            <v>CASH AND BANK BALANCES</v>
          </cell>
          <cell r="I648" t="str">
            <v>BANK ACCOUNTS- CURRENT</v>
          </cell>
        </row>
        <row r="649">
          <cell r="A649" t="str">
            <v>A702034</v>
          </cell>
          <cell r="B649" t="str">
            <v>HSBC Bank London</v>
          </cell>
          <cell r="C649" t="str">
            <v>ASSET</v>
          </cell>
          <cell r="D649" t="str">
            <v>BALANCE SHEET</v>
          </cell>
          <cell r="E649" t="str">
            <v>BANK CASH PTT A/C</v>
          </cell>
          <cell r="F649" t="str">
            <v xml:space="preserve"> </v>
          </cell>
          <cell r="G649" t="str">
            <v>CURRENT ASSETS, LOANS AND ADVANCES</v>
          </cell>
          <cell r="H649" t="str">
            <v>CASH AND BANK BALANCES</v>
          </cell>
          <cell r="I649" t="str">
            <v>BANK ACCOUNTS- CURRENT</v>
          </cell>
        </row>
        <row r="650">
          <cell r="A650" t="str">
            <v>A702035</v>
          </cell>
          <cell r="B650" t="str">
            <v>ICICI Bank HUDA Shopping Complex Gurgaon</v>
          </cell>
          <cell r="C650" t="str">
            <v>ASSET</v>
          </cell>
          <cell r="D650" t="str">
            <v>BALANCE SHEET</v>
          </cell>
          <cell r="E650" t="str">
            <v>BANK CASH PTT A/C</v>
          </cell>
          <cell r="F650" t="str">
            <v xml:space="preserve"> </v>
          </cell>
          <cell r="G650" t="str">
            <v>CURRENT ASSETS, LOANS AND ADVANCES</v>
          </cell>
          <cell r="H650" t="str">
            <v>CASH AND BANK BALANCES</v>
          </cell>
          <cell r="I650" t="str">
            <v>BANK ACCOUNTS- CURRENT</v>
          </cell>
        </row>
        <row r="651">
          <cell r="A651" t="str">
            <v>A702036</v>
          </cell>
          <cell r="B651" t="str">
            <v>ICICI Bank HUDA Shopping Complex Gurgaon</v>
          </cell>
          <cell r="C651" t="str">
            <v>ASSET</v>
          </cell>
          <cell r="D651" t="str">
            <v>BALANCE SHEET</v>
          </cell>
          <cell r="E651" t="str">
            <v>BANK CASH PTT A/C</v>
          </cell>
          <cell r="F651" t="str">
            <v xml:space="preserve"> </v>
          </cell>
          <cell r="G651" t="str">
            <v>CURRENT ASSETS, LOANS AND ADVANCES</v>
          </cell>
          <cell r="H651" t="str">
            <v>CASH AND BANK BALANCES</v>
          </cell>
          <cell r="I651" t="str">
            <v>BANK ACCOUNTS- CURRENT</v>
          </cell>
        </row>
        <row r="652">
          <cell r="A652" t="str">
            <v>A702037</v>
          </cell>
          <cell r="B652" t="str">
            <v>ICICI Bank Shastri Nagar Dhanbad</v>
          </cell>
          <cell r="C652" t="str">
            <v>ASSET</v>
          </cell>
          <cell r="D652" t="str">
            <v>BALANCE SHEET</v>
          </cell>
          <cell r="E652" t="str">
            <v>BANK CASH PTT A/C</v>
          </cell>
          <cell r="F652" t="str">
            <v xml:space="preserve"> </v>
          </cell>
          <cell r="G652" t="str">
            <v>CURRENT ASSETS, LOANS AND ADVANCES</v>
          </cell>
          <cell r="H652" t="str">
            <v>CASH AND BANK BALANCES</v>
          </cell>
          <cell r="I652" t="str">
            <v>BANK ACCOUNTS- CURRENT</v>
          </cell>
        </row>
        <row r="653">
          <cell r="A653" t="str">
            <v>A702038</v>
          </cell>
          <cell r="B653" t="str">
            <v>ICICI Bank 9A CP</v>
          </cell>
          <cell r="C653" t="str">
            <v>ASSET</v>
          </cell>
          <cell r="D653" t="str">
            <v>BALANCE SHEET</v>
          </cell>
          <cell r="E653" t="str">
            <v>BANK CASH PTT A/C</v>
          </cell>
          <cell r="F653" t="str">
            <v xml:space="preserve"> </v>
          </cell>
          <cell r="G653" t="str">
            <v>CURRENT ASSETS, LOANS AND ADVANCES</v>
          </cell>
          <cell r="H653" t="str">
            <v>CASH AND BANK BALANCES</v>
          </cell>
          <cell r="I653" t="str">
            <v>BANK ACCOUNTS- CURRENT</v>
          </cell>
        </row>
        <row r="654">
          <cell r="A654" t="str">
            <v>A702039</v>
          </cell>
          <cell r="B654" t="str">
            <v>ICICI Bank Qutab Plaza Ph1 Gurgaon</v>
          </cell>
          <cell r="C654" t="str">
            <v>ASSET</v>
          </cell>
          <cell r="D654" t="str">
            <v>BALANCE SHEET</v>
          </cell>
          <cell r="E654" t="str">
            <v>BANK CASH PTT A/C</v>
          </cell>
          <cell r="F654" t="str">
            <v xml:space="preserve"> </v>
          </cell>
          <cell r="G654" t="str">
            <v>CURRENT ASSETS, LOANS AND ADVANCES</v>
          </cell>
          <cell r="H654" t="str">
            <v>CASH AND BANK BALANCES</v>
          </cell>
          <cell r="I654" t="str">
            <v>BANK ACCOUNTS- CURRENT</v>
          </cell>
        </row>
        <row r="655">
          <cell r="A655" t="str">
            <v>A702040</v>
          </cell>
          <cell r="B655" t="str">
            <v>ICICI Bank Qutab Plaza Ph1 Gurgaon</v>
          </cell>
          <cell r="C655" t="str">
            <v>ASSET</v>
          </cell>
          <cell r="D655" t="str">
            <v>BALANCE SHEET</v>
          </cell>
          <cell r="E655" t="str">
            <v>BANK CASH PTT A/C</v>
          </cell>
          <cell r="F655" t="str">
            <v xml:space="preserve"> </v>
          </cell>
          <cell r="G655" t="str">
            <v>CURRENT ASSETS, LOANS AND ADVANCES</v>
          </cell>
          <cell r="H655" t="str">
            <v>CASH AND BANK BALANCES</v>
          </cell>
          <cell r="I655" t="str">
            <v>BANK ACCOUNTS- CURRENT</v>
          </cell>
        </row>
        <row r="656">
          <cell r="A656" t="str">
            <v>A702041</v>
          </cell>
          <cell r="B656" t="str">
            <v>ICICI Bank Saket</v>
          </cell>
          <cell r="C656" t="str">
            <v>ASSET</v>
          </cell>
          <cell r="D656" t="str">
            <v>BALANCE SHEET</v>
          </cell>
          <cell r="E656" t="str">
            <v>BANK CASH PTT A/C</v>
          </cell>
          <cell r="F656" t="str">
            <v xml:space="preserve"> </v>
          </cell>
          <cell r="G656" t="str">
            <v>CURRENT ASSETS, LOANS AND ADVANCES</v>
          </cell>
          <cell r="H656" t="str">
            <v>CASH AND BANK BALANCES</v>
          </cell>
          <cell r="I656" t="str">
            <v>BANK ACCOUNTS- CURRENT</v>
          </cell>
        </row>
        <row r="657">
          <cell r="A657" t="str">
            <v>A702042</v>
          </cell>
          <cell r="B657" t="str">
            <v>ICICI Bank Sushant Lok Ph1</v>
          </cell>
          <cell r="C657" t="str">
            <v>ASSET</v>
          </cell>
          <cell r="D657" t="str">
            <v>BALANCE SHEET</v>
          </cell>
          <cell r="E657" t="str">
            <v>BANK CASH PTT A/C</v>
          </cell>
          <cell r="F657" t="str">
            <v xml:space="preserve"> </v>
          </cell>
          <cell r="G657" t="str">
            <v>CURRENT ASSETS, LOANS AND ADVANCES</v>
          </cell>
          <cell r="H657" t="str">
            <v>CASH AND BANK BALANCES</v>
          </cell>
          <cell r="I657" t="str">
            <v>BANK ACCOUNTS- CURRENT</v>
          </cell>
        </row>
        <row r="658">
          <cell r="A658" t="str">
            <v>A702043</v>
          </cell>
          <cell r="B658" t="str">
            <v>ICICI Bank Nariman Pt Mumbai</v>
          </cell>
          <cell r="C658" t="str">
            <v>ASSET</v>
          </cell>
          <cell r="D658" t="str">
            <v>BALANCE SHEET</v>
          </cell>
          <cell r="E658" t="str">
            <v>BANK CASH PTT A/C</v>
          </cell>
          <cell r="F658" t="str">
            <v xml:space="preserve"> </v>
          </cell>
          <cell r="G658" t="str">
            <v>CURRENT ASSETS, LOANS AND ADVANCES</v>
          </cell>
          <cell r="H658" t="str">
            <v>CASH AND BANK BALANCES</v>
          </cell>
          <cell r="I658" t="str">
            <v>BANK ACCOUNTS- CURRENT</v>
          </cell>
        </row>
        <row r="659">
          <cell r="A659" t="str">
            <v>A702044</v>
          </cell>
          <cell r="B659" t="str">
            <v>ICICI Bank Deccan GymKhana Pune</v>
          </cell>
          <cell r="C659" t="str">
            <v>ASSET</v>
          </cell>
          <cell r="D659" t="str">
            <v>BALANCE SHEET</v>
          </cell>
          <cell r="E659" t="str">
            <v>BANK CASH PTT A/C</v>
          </cell>
          <cell r="F659" t="str">
            <v xml:space="preserve"> </v>
          </cell>
          <cell r="G659" t="str">
            <v>CURRENT ASSETS, LOANS AND ADVANCES</v>
          </cell>
          <cell r="H659" t="str">
            <v>CASH AND BANK BALANCES</v>
          </cell>
          <cell r="I659" t="str">
            <v>BANK ACCOUNTS- CURRENT</v>
          </cell>
        </row>
        <row r="660">
          <cell r="A660" t="str">
            <v>A702045</v>
          </cell>
          <cell r="B660" t="str">
            <v>ICICI Bank Langford Road Bangalore</v>
          </cell>
          <cell r="C660" t="str">
            <v>ASSET</v>
          </cell>
          <cell r="D660" t="str">
            <v>BALANCE SHEET</v>
          </cell>
          <cell r="E660" t="str">
            <v>BANK CASH PTT A/C</v>
          </cell>
          <cell r="F660" t="str">
            <v xml:space="preserve"> </v>
          </cell>
          <cell r="G660" t="str">
            <v>CURRENT ASSETS, LOANS AND ADVANCES</v>
          </cell>
          <cell r="H660" t="str">
            <v>CASH AND BANK BALANCES</v>
          </cell>
          <cell r="I660" t="str">
            <v>BANK ACCOUNTS- CURRENT</v>
          </cell>
        </row>
        <row r="661">
          <cell r="A661" t="str">
            <v>A702046</v>
          </cell>
          <cell r="B661" t="str">
            <v>ICICI Bank Bombay Samachar Marg fort Mum</v>
          </cell>
          <cell r="C661" t="str">
            <v>ASSET</v>
          </cell>
          <cell r="D661" t="str">
            <v>BALANCE SHEET</v>
          </cell>
          <cell r="E661" t="str">
            <v>BANK CASH PTT A/C</v>
          </cell>
          <cell r="F661" t="str">
            <v xml:space="preserve"> </v>
          </cell>
          <cell r="G661" t="str">
            <v>CURRENT ASSETS, LOANS AND ADVANCES</v>
          </cell>
          <cell r="H661" t="str">
            <v>CASH AND BANK BALANCES</v>
          </cell>
          <cell r="I661" t="str">
            <v>BANK ACCOUNTS- CURRENT</v>
          </cell>
        </row>
        <row r="662">
          <cell r="A662" t="str">
            <v>A702047</v>
          </cell>
          <cell r="B662" t="str">
            <v>ICICI Bank Cenotaph Road Chennai</v>
          </cell>
          <cell r="C662" t="str">
            <v>ASSET</v>
          </cell>
          <cell r="D662" t="str">
            <v>BALANCE SHEET</v>
          </cell>
          <cell r="E662" t="str">
            <v>BANK CASH PTT A/C</v>
          </cell>
          <cell r="F662" t="str">
            <v xml:space="preserve"> </v>
          </cell>
          <cell r="G662" t="str">
            <v>CURRENT ASSETS, LOANS AND ADVANCES</v>
          </cell>
          <cell r="H662" t="str">
            <v>CASH AND BANK BALANCES</v>
          </cell>
          <cell r="I662" t="str">
            <v>BANK ACCOUNTS- CURRENT</v>
          </cell>
        </row>
        <row r="663">
          <cell r="A663" t="str">
            <v>A702048</v>
          </cell>
          <cell r="B663" t="str">
            <v>ICICI Dividend Acc 00-01 9A CP</v>
          </cell>
          <cell r="C663" t="str">
            <v>ASSET</v>
          </cell>
          <cell r="D663" t="str">
            <v>BALANCE SHEET</v>
          </cell>
          <cell r="E663" t="str">
            <v>BANK CASH PTT A/C</v>
          </cell>
          <cell r="F663" t="str">
            <v xml:space="preserve"> </v>
          </cell>
          <cell r="G663" t="str">
            <v>CURRENT ASSETS, LOANS AND ADVANCES</v>
          </cell>
          <cell r="H663" t="str">
            <v>CASH AND BANK BALANCES</v>
          </cell>
          <cell r="I663" t="str">
            <v>BANK ACCOUNTS- CURRENT</v>
          </cell>
        </row>
        <row r="664">
          <cell r="A664" t="str">
            <v>A702049</v>
          </cell>
          <cell r="B664" t="str">
            <v>ICICI Dividend Acc 2002 9A CP</v>
          </cell>
          <cell r="C664" t="str">
            <v>ASSET</v>
          </cell>
          <cell r="D664" t="str">
            <v>BALANCE SHEET</v>
          </cell>
          <cell r="E664" t="str">
            <v>BANK CASH PTT A/C</v>
          </cell>
          <cell r="F664" t="str">
            <v xml:space="preserve"> </v>
          </cell>
          <cell r="G664" t="str">
            <v>CURRENT ASSETS, LOANS AND ADVANCES</v>
          </cell>
          <cell r="H664" t="str">
            <v>CASH AND BANK BALANCES</v>
          </cell>
          <cell r="I664" t="str">
            <v>BANK ACCOUNTS- CURRENT</v>
          </cell>
        </row>
        <row r="665">
          <cell r="A665" t="str">
            <v>A702050</v>
          </cell>
          <cell r="B665" t="str">
            <v>ICICI Dividend Acc 2003 9A CP</v>
          </cell>
          <cell r="C665" t="str">
            <v>ASSET</v>
          </cell>
          <cell r="D665" t="str">
            <v>BALANCE SHEET</v>
          </cell>
          <cell r="E665" t="str">
            <v>BANK CASH PTT A/C</v>
          </cell>
          <cell r="F665" t="str">
            <v xml:space="preserve"> </v>
          </cell>
          <cell r="G665" t="str">
            <v>CURRENT ASSETS, LOANS AND ADVANCES</v>
          </cell>
          <cell r="H665" t="str">
            <v>CASH AND BANK BALANCES</v>
          </cell>
          <cell r="I665" t="str">
            <v>BANK ACCOUNTS- CURRENT</v>
          </cell>
        </row>
        <row r="666">
          <cell r="A666" t="str">
            <v>A702051</v>
          </cell>
          <cell r="B666" t="str">
            <v>ICICI Dividend Acc 2004 9A CP</v>
          </cell>
          <cell r="C666" t="str">
            <v>ASSET</v>
          </cell>
          <cell r="D666" t="str">
            <v>BALANCE SHEET</v>
          </cell>
          <cell r="E666" t="str">
            <v>BANK CASH PTT A/C</v>
          </cell>
          <cell r="F666" t="str">
            <v xml:space="preserve"> </v>
          </cell>
          <cell r="G666" t="str">
            <v>CURRENT ASSETS, LOANS AND ADVANCES</v>
          </cell>
          <cell r="H666" t="str">
            <v>CASH AND BANK BALANCES</v>
          </cell>
          <cell r="I666" t="str">
            <v>BANK ACCOUNTS- CURRENT</v>
          </cell>
        </row>
        <row r="667">
          <cell r="A667" t="str">
            <v>A702052</v>
          </cell>
          <cell r="B667" t="str">
            <v>ICICI Dividend Acc 2005 9A CP</v>
          </cell>
          <cell r="C667" t="str">
            <v>ASSET</v>
          </cell>
          <cell r="D667" t="str">
            <v>BALANCE SHEET</v>
          </cell>
          <cell r="E667" t="str">
            <v>BANK CASH PTT A/C</v>
          </cell>
          <cell r="F667" t="str">
            <v xml:space="preserve"> </v>
          </cell>
          <cell r="G667" t="str">
            <v>CURRENT ASSETS, LOANS AND ADVANCES</v>
          </cell>
          <cell r="H667" t="str">
            <v>CASH AND BANK BALANCES</v>
          </cell>
          <cell r="I667" t="str">
            <v>BANK ACCOUNTS- CURRENT</v>
          </cell>
        </row>
        <row r="668">
          <cell r="A668" t="str">
            <v>A702053</v>
          </cell>
          <cell r="B668" t="str">
            <v>ICICI Dividend Acc 2006 9A CP</v>
          </cell>
          <cell r="C668" t="str">
            <v>ASSET</v>
          </cell>
          <cell r="D668" t="str">
            <v>BALANCE SHEET</v>
          </cell>
          <cell r="E668" t="str">
            <v>BANK CASH PTT A/C</v>
          </cell>
          <cell r="F668" t="str">
            <v xml:space="preserve"> </v>
          </cell>
          <cell r="G668" t="str">
            <v>CURRENT ASSETS, LOANS AND ADVANCES</v>
          </cell>
          <cell r="H668" t="str">
            <v>CASH AND BANK BALANCES</v>
          </cell>
          <cell r="I668" t="str">
            <v>BANK ACCOUNTS- CURRENT</v>
          </cell>
        </row>
        <row r="669">
          <cell r="A669" t="str">
            <v>A702054</v>
          </cell>
          <cell r="B669" t="str">
            <v>ICICI ESCRO Account</v>
          </cell>
          <cell r="C669" t="str">
            <v>ASSET</v>
          </cell>
          <cell r="D669" t="str">
            <v>BALANCE SHEET</v>
          </cell>
          <cell r="E669" t="str">
            <v>BANK CASH PTT A/C</v>
          </cell>
          <cell r="F669" t="str">
            <v xml:space="preserve"> </v>
          </cell>
          <cell r="G669" t="str">
            <v>CURRENT ASSETS, LOANS AND ADVANCES</v>
          </cell>
          <cell r="H669" t="str">
            <v>CASH AND BANK BALANCES</v>
          </cell>
          <cell r="I669" t="str">
            <v>BANK ACCOUNTS- CURRENT</v>
          </cell>
        </row>
        <row r="670">
          <cell r="A670" t="str">
            <v>A702055</v>
          </cell>
          <cell r="B670" t="str">
            <v>ICICI Mumbai Account</v>
          </cell>
          <cell r="C670" t="str">
            <v>ASSET</v>
          </cell>
          <cell r="D670" t="str">
            <v>BALANCE SHEET</v>
          </cell>
          <cell r="E670" t="str">
            <v>BANK CASH PTT A/C</v>
          </cell>
          <cell r="F670" t="str">
            <v xml:space="preserve"> </v>
          </cell>
          <cell r="G670" t="str">
            <v>CURRENT ASSETS, LOANS AND ADVANCES</v>
          </cell>
          <cell r="H670" t="str">
            <v>CASH AND BANK BALANCES</v>
          </cell>
          <cell r="I670" t="str">
            <v>BANK ACCOUNTS- CURRENT</v>
          </cell>
        </row>
        <row r="671">
          <cell r="A671" t="str">
            <v>A702056</v>
          </cell>
          <cell r="B671" t="str">
            <v>ICICI PH 1,2, 3 Dev Acc 9A CP</v>
          </cell>
          <cell r="C671" t="str">
            <v>ASSET</v>
          </cell>
          <cell r="D671" t="str">
            <v>BALANCE SHEET</v>
          </cell>
          <cell r="E671" t="str">
            <v>BANK CASH PTT A/C</v>
          </cell>
          <cell r="F671" t="str">
            <v xml:space="preserve"> </v>
          </cell>
          <cell r="G671" t="str">
            <v>CURRENT ASSETS, LOANS AND ADVANCES</v>
          </cell>
          <cell r="H671" t="str">
            <v>CASH AND BANK BALANCES</v>
          </cell>
          <cell r="I671" t="str">
            <v>BANK ACCOUNTS- CURRENT</v>
          </cell>
        </row>
        <row r="672">
          <cell r="A672" t="str">
            <v>A702057</v>
          </cell>
          <cell r="B672" t="str">
            <v>ICICI PH 4 Dev Acc 9A CP</v>
          </cell>
          <cell r="C672" t="str">
            <v>ASSET</v>
          </cell>
          <cell r="D672" t="str">
            <v>BALANCE SHEET</v>
          </cell>
          <cell r="E672" t="str">
            <v>BANK CASH PTT A/C</v>
          </cell>
          <cell r="F672" t="str">
            <v xml:space="preserve"> </v>
          </cell>
          <cell r="G672" t="str">
            <v>CURRENT ASSETS, LOANS AND ADVANCES</v>
          </cell>
          <cell r="H672" t="str">
            <v>CASH AND BANK BALANCES</v>
          </cell>
          <cell r="I672" t="str">
            <v>BANK ACCOUNTS- CURRENT</v>
          </cell>
        </row>
        <row r="673">
          <cell r="A673" t="str">
            <v>A702058</v>
          </cell>
          <cell r="B673" t="str">
            <v>ICICI PH 5 Dev Acc 9A CP</v>
          </cell>
          <cell r="C673" t="str">
            <v>ASSET</v>
          </cell>
          <cell r="D673" t="str">
            <v>BALANCE SHEET</v>
          </cell>
          <cell r="E673" t="str">
            <v>BANK CASH PTT A/C</v>
          </cell>
          <cell r="F673" t="str">
            <v xml:space="preserve"> </v>
          </cell>
          <cell r="G673" t="str">
            <v>CURRENT ASSETS, LOANS AND ADVANCES</v>
          </cell>
          <cell r="H673" t="str">
            <v>CASH AND BANK BALANCES</v>
          </cell>
          <cell r="I673" t="str">
            <v>BANK ACCOUNTS- CURRENT</v>
          </cell>
        </row>
        <row r="674">
          <cell r="A674" t="str">
            <v>A702059</v>
          </cell>
          <cell r="B674" t="str">
            <v>ICICI PH 5 Dev Acc 9A CP</v>
          </cell>
          <cell r="C674" t="str">
            <v>ASSET</v>
          </cell>
          <cell r="D674" t="str">
            <v>BALANCE SHEET</v>
          </cell>
          <cell r="E674" t="str">
            <v>BANK CASH PTT A/C</v>
          </cell>
          <cell r="F674" t="str">
            <v xml:space="preserve"> </v>
          </cell>
          <cell r="G674" t="str">
            <v>CURRENT ASSETS, LOANS AND ADVANCES</v>
          </cell>
          <cell r="H674" t="str">
            <v>CASH AND BANK BALANCES</v>
          </cell>
          <cell r="I674" t="str">
            <v>BANK ACCOUNTS- CURRENT</v>
          </cell>
        </row>
        <row r="675">
          <cell r="A675" t="str">
            <v>A702060</v>
          </cell>
          <cell r="B675" t="str">
            <v>IDBI Bank Surya Kiran KG Marg</v>
          </cell>
          <cell r="C675" t="str">
            <v>ASSET</v>
          </cell>
          <cell r="D675" t="str">
            <v>BALANCE SHEET</v>
          </cell>
          <cell r="E675" t="str">
            <v>BANK CASH PTT A/C</v>
          </cell>
          <cell r="F675" t="str">
            <v xml:space="preserve"> </v>
          </cell>
          <cell r="G675" t="str">
            <v>CURRENT ASSETS, LOANS AND ADVANCES</v>
          </cell>
          <cell r="H675" t="str">
            <v>CASH AND BANK BALANCES</v>
          </cell>
          <cell r="I675" t="str">
            <v>BANK ACCOUNTS- CURRENT</v>
          </cell>
        </row>
        <row r="676">
          <cell r="A676" t="str">
            <v>A702061</v>
          </cell>
          <cell r="B676" t="str">
            <v>IDBI Bank Surya Kiran KG Marg</v>
          </cell>
          <cell r="C676" t="str">
            <v>ASSET</v>
          </cell>
          <cell r="D676" t="str">
            <v>BALANCE SHEET</v>
          </cell>
          <cell r="E676" t="str">
            <v>BANK CASH PTT A/C</v>
          </cell>
          <cell r="F676" t="str">
            <v xml:space="preserve"> </v>
          </cell>
          <cell r="G676" t="str">
            <v>CURRENT ASSETS, LOANS AND ADVANCES</v>
          </cell>
          <cell r="H676" t="str">
            <v>CASH AND BANK BALANCES</v>
          </cell>
          <cell r="I676" t="str">
            <v>BANK ACCOUNTS- CURRENT</v>
          </cell>
        </row>
        <row r="677">
          <cell r="A677" t="str">
            <v>A702062</v>
          </cell>
          <cell r="B677" t="str">
            <v>Indian Bank CP</v>
          </cell>
          <cell r="C677" t="str">
            <v>ASSET</v>
          </cell>
          <cell r="D677" t="str">
            <v>BALANCE SHEET</v>
          </cell>
          <cell r="E677" t="str">
            <v>BANK CASH PTT A/C</v>
          </cell>
          <cell r="F677" t="str">
            <v xml:space="preserve"> </v>
          </cell>
          <cell r="G677" t="str">
            <v>CURRENT ASSETS, LOANS AND ADVANCES</v>
          </cell>
          <cell r="H677" t="str">
            <v>CASH AND BANK BALANCES</v>
          </cell>
          <cell r="I677" t="str">
            <v>BANK ACCOUNTS- CURRENT</v>
          </cell>
        </row>
        <row r="678">
          <cell r="A678" t="str">
            <v>A702063</v>
          </cell>
          <cell r="B678" t="str">
            <v>ING VYSYA Bank West Patel Ngr</v>
          </cell>
          <cell r="C678" t="str">
            <v>ASSET</v>
          </cell>
          <cell r="D678" t="str">
            <v>BALANCE SHEET</v>
          </cell>
          <cell r="E678" t="str">
            <v>BANK CASH PTT A/C</v>
          </cell>
          <cell r="F678" t="str">
            <v xml:space="preserve"> </v>
          </cell>
          <cell r="G678" t="str">
            <v>CURRENT ASSETS, LOANS AND ADVANCES</v>
          </cell>
          <cell r="H678" t="str">
            <v>CASH AND BANK BALANCES</v>
          </cell>
          <cell r="I678" t="str">
            <v>BANK ACCOUNTS- CURRENT</v>
          </cell>
        </row>
        <row r="679">
          <cell r="A679" t="str">
            <v>A702064</v>
          </cell>
          <cell r="B679" t="str">
            <v>ING VYSYA Bank Barakhamba Rd</v>
          </cell>
          <cell r="C679" t="str">
            <v>ASSET</v>
          </cell>
          <cell r="D679" t="str">
            <v>BALANCE SHEET</v>
          </cell>
          <cell r="E679" t="str">
            <v>BANK CASH PTT A/C</v>
          </cell>
          <cell r="F679" t="str">
            <v xml:space="preserve"> </v>
          </cell>
          <cell r="G679" t="str">
            <v>CURRENT ASSETS, LOANS AND ADVANCES</v>
          </cell>
          <cell r="H679" t="str">
            <v>CASH AND BANK BALANCES</v>
          </cell>
          <cell r="I679" t="str">
            <v>BANK ACCOUNTS- CURRENT</v>
          </cell>
        </row>
        <row r="680">
          <cell r="A680" t="str">
            <v>A702065</v>
          </cell>
          <cell r="B680" t="str">
            <v>J&amp;K Bank Shopping Mall Gurgaon</v>
          </cell>
          <cell r="C680" t="str">
            <v>ASSET</v>
          </cell>
          <cell r="D680" t="str">
            <v>BALANCE SHEET</v>
          </cell>
          <cell r="E680" t="str">
            <v>BANK CASH PTT A/C</v>
          </cell>
          <cell r="F680" t="str">
            <v xml:space="preserve"> </v>
          </cell>
          <cell r="G680" t="str">
            <v>CURRENT ASSETS, LOANS AND ADVANCES</v>
          </cell>
          <cell r="H680" t="str">
            <v>CASH AND BANK BALANCES</v>
          </cell>
          <cell r="I680" t="str">
            <v>BANK ACCOUNTS- CURRENT</v>
          </cell>
        </row>
        <row r="681">
          <cell r="A681" t="str">
            <v>A702066</v>
          </cell>
          <cell r="B681" t="str">
            <v>Kotak Mahindra Bank Ambadeep KG Marg</v>
          </cell>
          <cell r="C681" t="str">
            <v>ASSET</v>
          </cell>
          <cell r="D681" t="str">
            <v>BALANCE SHEET</v>
          </cell>
          <cell r="E681" t="str">
            <v>BANK CASH PTT A/C</v>
          </cell>
          <cell r="F681" t="str">
            <v xml:space="preserve"> </v>
          </cell>
          <cell r="G681" t="str">
            <v>CURRENT ASSETS, LOANS AND ADVANCES</v>
          </cell>
          <cell r="H681" t="str">
            <v>CASH AND BANK BALANCES</v>
          </cell>
          <cell r="I681" t="str">
            <v>BANK ACCOUNTS- CURRENT</v>
          </cell>
        </row>
        <row r="682">
          <cell r="A682" t="str">
            <v>A702067</v>
          </cell>
          <cell r="B682" t="str">
            <v>OBC Sec 17 Gurgaon</v>
          </cell>
          <cell r="C682" t="str">
            <v>ASSET</v>
          </cell>
          <cell r="D682" t="str">
            <v>BALANCE SHEET</v>
          </cell>
          <cell r="E682" t="str">
            <v>BANK CASH PTT A/C</v>
          </cell>
          <cell r="F682" t="str">
            <v xml:space="preserve"> </v>
          </cell>
          <cell r="G682" t="str">
            <v>CURRENT ASSETS, LOANS AND ADVANCES</v>
          </cell>
          <cell r="H682" t="str">
            <v>CASH AND BANK BALANCES</v>
          </cell>
          <cell r="I682" t="str">
            <v>BANK ACCOUNTS- CURRENT</v>
          </cell>
        </row>
        <row r="683">
          <cell r="A683" t="str">
            <v>A702068</v>
          </cell>
          <cell r="B683" t="str">
            <v>PNB Dividend Acc 99-00</v>
          </cell>
          <cell r="C683" t="str">
            <v>ASSET</v>
          </cell>
          <cell r="D683" t="str">
            <v>BALANCE SHEET</v>
          </cell>
          <cell r="E683" t="str">
            <v>BANK CASH PTT A/C</v>
          </cell>
          <cell r="F683" t="str">
            <v xml:space="preserve"> </v>
          </cell>
          <cell r="G683" t="str">
            <v>CURRENT ASSETS, LOANS AND ADVANCES</v>
          </cell>
          <cell r="H683" t="str">
            <v>CASH AND BANK BALANCES</v>
          </cell>
          <cell r="I683" t="str">
            <v>BANK ACCOUNTS- CURRENT</v>
          </cell>
        </row>
        <row r="684">
          <cell r="A684" t="str">
            <v>A702069</v>
          </cell>
          <cell r="B684" t="str">
            <v>PNB Fountain Chowk Gurgaon</v>
          </cell>
          <cell r="C684" t="str">
            <v>ASSET</v>
          </cell>
          <cell r="D684" t="str">
            <v>BALANCE SHEET</v>
          </cell>
          <cell r="E684" t="str">
            <v>BANK CASH PTT A/C</v>
          </cell>
          <cell r="F684" t="str">
            <v xml:space="preserve"> </v>
          </cell>
          <cell r="G684" t="str">
            <v>CURRENT ASSETS, LOANS AND ADVANCES</v>
          </cell>
          <cell r="H684" t="str">
            <v>CASH AND BANK BALANCES</v>
          </cell>
          <cell r="I684" t="str">
            <v>BANK ACCOUNTS- CURRENT</v>
          </cell>
        </row>
        <row r="685">
          <cell r="A685" t="str">
            <v>A702070</v>
          </cell>
          <cell r="B685" t="str">
            <v>PNB Hazaribagh Jharkhand</v>
          </cell>
          <cell r="C685" t="str">
            <v>ASSET</v>
          </cell>
          <cell r="D685" t="str">
            <v>BALANCE SHEET</v>
          </cell>
          <cell r="E685" t="str">
            <v>BANK CASH PTT A/C</v>
          </cell>
          <cell r="F685" t="str">
            <v xml:space="preserve"> </v>
          </cell>
          <cell r="G685" t="str">
            <v>CURRENT ASSETS, LOANS AND ADVANCES</v>
          </cell>
          <cell r="H685" t="str">
            <v>CASH AND BANK BALANCES</v>
          </cell>
          <cell r="I685" t="str">
            <v>BANK ACCOUNTS- CURRENT</v>
          </cell>
        </row>
        <row r="686">
          <cell r="A686" t="str">
            <v>A702071</v>
          </cell>
          <cell r="B686" t="str">
            <v>PNB L block CP</v>
          </cell>
          <cell r="C686" t="str">
            <v>ASSET</v>
          </cell>
          <cell r="D686" t="str">
            <v>BALANCE SHEET</v>
          </cell>
          <cell r="E686" t="str">
            <v>BANK CASH PTT A/C</v>
          </cell>
          <cell r="F686" t="str">
            <v xml:space="preserve"> </v>
          </cell>
          <cell r="G686" t="str">
            <v>CURRENT ASSETS, LOANS AND ADVANCES</v>
          </cell>
          <cell r="H686" t="str">
            <v>CASH AND BANK BALANCES</v>
          </cell>
          <cell r="I686" t="str">
            <v>BANK ACCOUNTS- CURRENT</v>
          </cell>
        </row>
        <row r="687">
          <cell r="A687" t="str">
            <v>A702072</v>
          </cell>
          <cell r="B687" t="str">
            <v>SBI ESCRO Account STC Building</v>
          </cell>
          <cell r="C687" t="str">
            <v>ASSET</v>
          </cell>
          <cell r="D687" t="str">
            <v>BALANCE SHEET</v>
          </cell>
          <cell r="E687" t="str">
            <v>BANK CASH PTT A/C</v>
          </cell>
          <cell r="F687" t="str">
            <v xml:space="preserve"> </v>
          </cell>
          <cell r="G687" t="str">
            <v>CURRENT ASSETS, LOANS AND ADVANCES</v>
          </cell>
          <cell r="H687" t="str">
            <v>CASH AND BANK BALANCES</v>
          </cell>
          <cell r="I687" t="str">
            <v>BANK ACCOUNTS- CURRENT</v>
          </cell>
        </row>
        <row r="688">
          <cell r="A688" t="str">
            <v>A702073</v>
          </cell>
          <cell r="B688" t="str">
            <v>SBI STC Building</v>
          </cell>
          <cell r="C688" t="str">
            <v>ASSET</v>
          </cell>
          <cell r="D688" t="str">
            <v>BALANCE SHEET</v>
          </cell>
          <cell r="E688" t="str">
            <v>BANK CASH PTT A/C</v>
          </cell>
          <cell r="F688" t="str">
            <v xml:space="preserve"> </v>
          </cell>
          <cell r="G688" t="str">
            <v>CURRENT ASSETS, LOANS AND ADVANCES</v>
          </cell>
          <cell r="H688" t="str">
            <v>CASH AND BANK BALANCES</v>
          </cell>
          <cell r="I688" t="str">
            <v>BANK ACCOUNTS- CURRENT</v>
          </cell>
        </row>
        <row r="689">
          <cell r="A689" t="str">
            <v>A702074</v>
          </cell>
          <cell r="B689" t="str">
            <v>SBI MG Road Gurgaon</v>
          </cell>
          <cell r="C689" t="str">
            <v>ASSET</v>
          </cell>
          <cell r="D689" t="str">
            <v>BALANCE SHEET</v>
          </cell>
          <cell r="E689" t="str">
            <v>BANK CASH PTT A/C</v>
          </cell>
          <cell r="F689" t="str">
            <v xml:space="preserve"> </v>
          </cell>
          <cell r="G689" t="str">
            <v>CURRENT ASSETS, LOANS AND ADVANCES</v>
          </cell>
          <cell r="H689" t="str">
            <v>CASH AND BANK BALANCES</v>
          </cell>
          <cell r="I689" t="str">
            <v>BANK ACCOUNTS- CURRENT</v>
          </cell>
        </row>
        <row r="690">
          <cell r="A690" t="str">
            <v>A702075</v>
          </cell>
          <cell r="B690" t="str">
            <v>SBI Palm Court Gurgaon</v>
          </cell>
          <cell r="C690" t="str">
            <v>ASSET</v>
          </cell>
          <cell r="D690" t="str">
            <v>BALANCE SHEET</v>
          </cell>
          <cell r="E690" t="str">
            <v>BANK CASH PTT A/C</v>
          </cell>
          <cell r="F690" t="str">
            <v xml:space="preserve"> </v>
          </cell>
          <cell r="G690" t="str">
            <v>CURRENT ASSETS, LOANS AND ADVANCES</v>
          </cell>
          <cell r="H690" t="str">
            <v>CASH AND BANK BALANCES</v>
          </cell>
          <cell r="I690" t="str">
            <v>BANK ACCOUNTS- CURRENT</v>
          </cell>
        </row>
        <row r="691">
          <cell r="A691" t="str">
            <v>A702076</v>
          </cell>
          <cell r="B691" t="str">
            <v>SBI New Guwahati</v>
          </cell>
          <cell r="C691" t="str">
            <v>ASSET</v>
          </cell>
          <cell r="D691" t="str">
            <v>BALANCE SHEET</v>
          </cell>
          <cell r="E691" t="str">
            <v>BANK CASH PTT A/C</v>
          </cell>
          <cell r="F691" t="str">
            <v xml:space="preserve"> </v>
          </cell>
          <cell r="G691" t="str">
            <v>CURRENT ASSETS, LOANS AND ADVANCES</v>
          </cell>
          <cell r="H691" t="str">
            <v>CASH AND BANK BALANCES</v>
          </cell>
          <cell r="I691" t="str">
            <v>BANK ACCOUNTS- CURRENT</v>
          </cell>
        </row>
        <row r="692">
          <cell r="A692" t="str">
            <v>A702077</v>
          </cell>
          <cell r="B692" t="str">
            <v>SBI Dhanbad</v>
          </cell>
          <cell r="C692" t="str">
            <v>ASSET</v>
          </cell>
          <cell r="D692" t="str">
            <v>BALANCE SHEET</v>
          </cell>
          <cell r="E692" t="str">
            <v>BANK CASH PTT A/C</v>
          </cell>
          <cell r="F692" t="str">
            <v xml:space="preserve"> </v>
          </cell>
          <cell r="G692" t="str">
            <v>CURRENT ASSETS, LOANS AND ADVANCES</v>
          </cell>
          <cell r="H692" t="str">
            <v>CASH AND BANK BALANCES</v>
          </cell>
          <cell r="I692" t="str">
            <v>BANK ACCOUNTS- CURRENT</v>
          </cell>
        </row>
        <row r="693">
          <cell r="A693" t="str">
            <v>A702078</v>
          </cell>
          <cell r="B693" t="str">
            <v>Standard Chartered Bank Barakhamba Road</v>
          </cell>
          <cell r="C693" t="str">
            <v>ASSET</v>
          </cell>
          <cell r="D693" t="str">
            <v>BALANCE SHEET</v>
          </cell>
          <cell r="E693" t="str">
            <v>BANK CASH PTT A/C</v>
          </cell>
          <cell r="F693" t="str">
            <v xml:space="preserve"> </v>
          </cell>
          <cell r="G693" t="str">
            <v>CURRENT ASSETS, LOANS AND ADVANCES</v>
          </cell>
          <cell r="H693" t="str">
            <v>CASH AND BANK BALANCES</v>
          </cell>
          <cell r="I693" t="str">
            <v>BANK ACCOUNTS- CURRENT</v>
          </cell>
        </row>
        <row r="694">
          <cell r="A694" t="str">
            <v>A702079</v>
          </cell>
          <cell r="B694" t="str">
            <v>Syndicate Bank Khan Market</v>
          </cell>
          <cell r="C694" t="str">
            <v>ASSET</v>
          </cell>
          <cell r="D694" t="str">
            <v>BALANCE SHEET</v>
          </cell>
          <cell r="E694" t="str">
            <v>BANK CASH PTT A/C</v>
          </cell>
          <cell r="F694" t="str">
            <v xml:space="preserve"> </v>
          </cell>
          <cell r="G694" t="str">
            <v>CURRENT ASSETS, LOANS AND ADVANCES</v>
          </cell>
          <cell r="H694" t="str">
            <v>CASH AND BANK BALANCES</v>
          </cell>
          <cell r="I694" t="str">
            <v>BANK ACCOUNTS- CURRENT</v>
          </cell>
        </row>
        <row r="695">
          <cell r="A695" t="str">
            <v>A702080</v>
          </cell>
          <cell r="B695" t="str">
            <v>The Laxmi Vilas Bank Karol Bagh</v>
          </cell>
          <cell r="C695" t="str">
            <v>ASSET</v>
          </cell>
          <cell r="D695" t="str">
            <v>BALANCE SHEET</v>
          </cell>
          <cell r="E695" t="str">
            <v>BANK CASH PTT A/C</v>
          </cell>
          <cell r="F695" t="str">
            <v xml:space="preserve"> </v>
          </cell>
          <cell r="G695" t="str">
            <v>CURRENT ASSETS, LOANS AND ADVANCES</v>
          </cell>
          <cell r="H695" t="str">
            <v>CASH AND BANK BALANCES</v>
          </cell>
          <cell r="I695" t="str">
            <v>BANK ACCOUNTS- CURRENT</v>
          </cell>
        </row>
        <row r="696">
          <cell r="A696" t="str">
            <v>A702081</v>
          </cell>
          <cell r="B696" t="str">
            <v>United Bank of India Nehru Place</v>
          </cell>
          <cell r="C696" t="str">
            <v>ASSET</v>
          </cell>
          <cell r="D696" t="str">
            <v>BALANCE SHEET</v>
          </cell>
          <cell r="E696" t="str">
            <v>BANK CASH PTT A/C</v>
          </cell>
          <cell r="F696" t="str">
            <v xml:space="preserve"> </v>
          </cell>
          <cell r="G696" t="str">
            <v>CURRENT ASSETS, LOANS AND ADVANCES</v>
          </cell>
          <cell r="H696" t="str">
            <v>CASH AND BANK BALANCES</v>
          </cell>
          <cell r="I696" t="str">
            <v>BANK ACCOUNTS- CURRENT</v>
          </cell>
        </row>
        <row r="697">
          <cell r="A697" t="str">
            <v>A702082</v>
          </cell>
          <cell r="B697" t="str">
            <v>UTI Bank Ltd Barakhamba Road</v>
          </cell>
          <cell r="C697" t="str">
            <v>ASSET</v>
          </cell>
          <cell r="D697" t="str">
            <v>BALANCE SHEET</v>
          </cell>
          <cell r="E697" t="str">
            <v>BANK CASH PTT A/C</v>
          </cell>
          <cell r="F697" t="str">
            <v xml:space="preserve"> </v>
          </cell>
          <cell r="G697" t="str">
            <v>CURRENT ASSETS, LOANS AND ADVANCES</v>
          </cell>
          <cell r="H697" t="str">
            <v>CASH AND BANK BALANCES</v>
          </cell>
          <cell r="I697" t="str">
            <v>BANK ACCOUNTS- CURRENT</v>
          </cell>
        </row>
        <row r="698">
          <cell r="A698" t="str">
            <v>A702083</v>
          </cell>
          <cell r="B698" t="str">
            <v>UTI Bank Ltd Galleria Shopping Mall Gurg</v>
          </cell>
          <cell r="C698" t="str">
            <v>ASSET</v>
          </cell>
          <cell r="D698" t="str">
            <v>BALANCE SHEET</v>
          </cell>
          <cell r="E698" t="str">
            <v>BANK CASH PTT A/C</v>
          </cell>
          <cell r="F698" t="str">
            <v xml:space="preserve"> </v>
          </cell>
          <cell r="G698" t="str">
            <v>CURRENT ASSETS, LOANS AND ADVANCES</v>
          </cell>
          <cell r="H698" t="str">
            <v>CASH AND BANK BALANCES</v>
          </cell>
          <cell r="I698" t="str">
            <v>BANK ACCOUNTS- CURRENT</v>
          </cell>
        </row>
        <row r="699">
          <cell r="A699" t="str">
            <v>A702084</v>
          </cell>
          <cell r="B699" t="str">
            <v>Canara Bank Bangalore</v>
          </cell>
          <cell r="C699" t="str">
            <v>ASSET</v>
          </cell>
          <cell r="D699" t="str">
            <v>BALANCE SHEET</v>
          </cell>
          <cell r="E699" t="str">
            <v>BANK CASH PTT A/C</v>
          </cell>
          <cell r="F699" t="str">
            <v xml:space="preserve"> </v>
          </cell>
          <cell r="G699" t="str">
            <v>CURRENT ASSETS, LOANS AND ADVANCES</v>
          </cell>
          <cell r="H699" t="str">
            <v>CASH AND BANK BALANCES</v>
          </cell>
          <cell r="I699" t="str">
            <v>BANK ACCOUNTS- CURRENT</v>
          </cell>
        </row>
        <row r="700">
          <cell r="A700" t="str">
            <v>A702085</v>
          </cell>
          <cell r="B700" t="str">
            <v>Hong Kong Bank New Delhi</v>
          </cell>
          <cell r="C700" t="str">
            <v>ASSET</v>
          </cell>
          <cell r="D700" t="str">
            <v>BALANCE SHEET</v>
          </cell>
          <cell r="E700" t="str">
            <v>BANK CASH PTT A/C</v>
          </cell>
          <cell r="F700" t="str">
            <v xml:space="preserve"> </v>
          </cell>
          <cell r="G700" t="str">
            <v>CURRENT ASSETS, LOANS AND ADVANCES</v>
          </cell>
          <cell r="H700" t="str">
            <v>CASH AND BANK BALANCES</v>
          </cell>
          <cell r="I700" t="str">
            <v>BANK ACCOUNTS- CURRENT</v>
          </cell>
        </row>
        <row r="701">
          <cell r="A701" t="str">
            <v>A702086</v>
          </cell>
          <cell r="B701" t="str">
            <v>SBI Opp Plaza Gurgaon</v>
          </cell>
          <cell r="C701" t="str">
            <v>ASSET</v>
          </cell>
          <cell r="D701" t="str">
            <v>BALANCE SHEET</v>
          </cell>
          <cell r="E701" t="str">
            <v>BANK CASH PTT A/C</v>
          </cell>
          <cell r="F701" t="str">
            <v xml:space="preserve"> </v>
          </cell>
          <cell r="G701" t="str">
            <v>CURRENT ASSETS, LOANS AND ADVANCES</v>
          </cell>
          <cell r="H701" t="str">
            <v>CASH AND BANK BALANCES</v>
          </cell>
          <cell r="I701" t="str">
            <v>BANK ACCOUNTS- CURRENT</v>
          </cell>
        </row>
        <row r="702">
          <cell r="A702" t="str">
            <v>A702087</v>
          </cell>
          <cell r="B702" t="str">
            <v>UTI Bank Chennai</v>
          </cell>
          <cell r="C702" t="str">
            <v>ASSET</v>
          </cell>
          <cell r="D702" t="str">
            <v>BALANCE SHEET</v>
          </cell>
          <cell r="E702" t="str">
            <v>BANK CASH PTT A/C</v>
          </cell>
          <cell r="F702" t="str">
            <v xml:space="preserve"> </v>
          </cell>
          <cell r="G702" t="str">
            <v>CURRENT ASSETS, LOANS AND ADVANCES</v>
          </cell>
          <cell r="H702" t="str">
            <v>CASH AND BANK BALANCES</v>
          </cell>
          <cell r="I702" t="str">
            <v>BANK ACCOUNTS- CURRENT</v>
          </cell>
        </row>
        <row r="703">
          <cell r="A703" t="str">
            <v>A702088</v>
          </cell>
          <cell r="B703" t="str">
            <v>SBI Qutab Plaza  Ph-1</v>
          </cell>
          <cell r="C703" t="str">
            <v>ASSET</v>
          </cell>
          <cell r="D703" t="str">
            <v>BALANCE SHEET</v>
          </cell>
          <cell r="E703" t="str">
            <v>BANK CASH PTT A/C</v>
          </cell>
          <cell r="F703" t="str">
            <v xml:space="preserve"> </v>
          </cell>
          <cell r="G703" t="str">
            <v>CURRENT ASSETS, LOANS AND ADVANCES</v>
          </cell>
          <cell r="H703" t="str">
            <v>CASH AND BANK BALANCES</v>
          </cell>
          <cell r="I703" t="str">
            <v>BANK ACCOUNTS- CURRENT</v>
          </cell>
        </row>
        <row r="704">
          <cell r="A704" t="str">
            <v>A702089</v>
          </cell>
          <cell r="B704" t="str">
            <v>ABN Amro Haddows Rd Chennai</v>
          </cell>
          <cell r="C704" t="str">
            <v>ASSET</v>
          </cell>
          <cell r="D704" t="str">
            <v>BALANCE SHEET</v>
          </cell>
          <cell r="E704" t="str">
            <v>BANK CASH PTT A/C</v>
          </cell>
          <cell r="F704" t="str">
            <v xml:space="preserve"> </v>
          </cell>
          <cell r="G704" t="str">
            <v>CURRENT ASSETS, LOANS AND ADVANCES</v>
          </cell>
          <cell r="H704" t="str">
            <v>CASH AND BANK BALANCES</v>
          </cell>
          <cell r="I704" t="str">
            <v>BANK ACCOUNTS- CURRENT</v>
          </cell>
        </row>
        <row r="705">
          <cell r="A705" t="str">
            <v>A702090</v>
          </cell>
          <cell r="B705" t="str">
            <v>SBI South Ext-1</v>
          </cell>
          <cell r="C705" t="str">
            <v>ASSET</v>
          </cell>
          <cell r="D705" t="str">
            <v>BALANCE SHEET</v>
          </cell>
          <cell r="E705" t="str">
            <v>BANK CASH PTT A/C</v>
          </cell>
          <cell r="F705" t="str">
            <v xml:space="preserve"> </v>
          </cell>
          <cell r="G705" t="str">
            <v>CURRENT ASSETS, LOANS AND ADVANCES</v>
          </cell>
          <cell r="H705" t="str">
            <v>CASH AND BANK BALANCES</v>
          </cell>
          <cell r="I705" t="str">
            <v>BANK ACCOUNTS- CURRENT</v>
          </cell>
        </row>
        <row r="706">
          <cell r="A706" t="str">
            <v>A702091</v>
          </cell>
          <cell r="B706" t="str">
            <v>UBI Nungambakkam Chennai</v>
          </cell>
          <cell r="C706" t="str">
            <v>ASSET</v>
          </cell>
          <cell r="D706" t="str">
            <v>BALANCE SHEET</v>
          </cell>
          <cell r="E706" t="str">
            <v>BANK CASH PTT A/C</v>
          </cell>
          <cell r="F706" t="str">
            <v xml:space="preserve"> </v>
          </cell>
          <cell r="G706" t="str">
            <v>CURRENT ASSETS, LOANS AND ADVANCES</v>
          </cell>
          <cell r="H706" t="str">
            <v>CASH AND BANK BALANCES</v>
          </cell>
          <cell r="I706" t="str">
            <v>BANK ACCOUNTS- CURRENT</v>
          </cell>
        </row>
        <row r="707">
          <cell r="A707" t="str">
            <v>A702092</v>
          </cell>
          <cell r="B707" t="str">
            <v>Corporation Bank Sikandarpur Gurgaon</v>
          </cell>
          <cell r="C707" t="str">
            <v>ASSET</v>
          </cell>
          <cell r="D707" t="str">
            <v>BALANCE SHEET</v>
          </cell>
          <cell r="E707" t="str">
            <v>BANK CASH PTT A/C</v>
          </cell>
          <cell r="F707" t="str">
            <v xml:space="preserve"> </v>
          </cell>
          <cell r="G707" t="str">
            <v>CURRENT ASSETS, LOANS AND ADVANCES</v>
          </cell>
          <cell r="H707" t="str">
            <v>CASH AND BANK BALANCES</v>
          </cell>
          <cell r="I707" t="str">
            <v>BANK ACCOUNTS- CURRENT</v>
          </cell>
        </row>
        <row r="708">
          <cell r="A708" t="str">
            <v>A702093</v>
          </cell>
          <cell r="B708" t="str">
            <v>Corporation Bank Sikandarpur Gurgaon</v>
          </cell>
          <cell r="C708" t="str">
            <v>ASSET</v>
          </cell>
          <cell r="D708" t="str">
            <v>BALANCE SHEET</v>
          </cell>
          <cell r="E708" t="str">
            <v>BANK CASH PTT A/C</v>
          </cell>
          <cell r="F708" t="str">
            <v xml:space="preserve"> </v>
          </cell>
          <cell r="G708" t="str">
            <v>CURRENT ASSETS, LOANS AND ADVANCES</v>
          </cell>
          <cell r="H708" t="str">
            <v>CASH AND BANK BALANCES</v>
          </cell>
          <cell r="I708" t="str">
            <v>BANK ACCOUNTS- CURRENT</v>
          </cell>
        </row>
        <row r="709">
          <cell r="A709" t="str">
            <v>A702094</v>
          </cell>
          <cell r="B709" t="str">
            <v>Corporation Bank Sikandarpur Gurgaon</v>
          </cell>
          <cell r="C709" t="str">
            <v>ASSET</v>
          </cell>
          <cell r="D709" t="str">
            <v>BALANCE SHEET</v>
          </cell>
          <cell r="E709" t="str">
            <v>BANK CASH PTT A/C</v>
          </cell>
          <cell r="F709" t="str">
            <v xml:space="preserve"> </v>
          </cell>
          <cell r="G709" t="str">
            <v>CURRENT ASSETS, LOANS AND ADVANCES</v>
          </cell>
          <cell r="H709" t="str">
            <v>CASH AND BANK BALANCES</v>
          </cell>
          <cell r="I709" t="str">
            <v>BANK ACCOUNTS- CURRENT</v>
          </cell>
        </row>
        <row r="710">
          <cell r="A710" t="str">
            <v>A702095</v>
          </cell>
          <cell r="B710" t="str">
            <v>Corporation Bank Sikandarpur Gurgaon</v>
          </cell>
          <cell r="C710" t="str">
            <v>ASSET</v>
          </cell>
          <cell r="D710" t="str">
            <v>BALANCE SHEET</v>
          </cell>
          <cell r="E710" t="str">
            <v>BANK CASH PTT A/C</v>
          </cell>
          <cell r="F710" t="str">
            <v xml:space="preserve"> </v>
          </cell>
          <cell r="G710" t="str">
            <v>CURRENT ASSETS, LOANS AND ADVANCES</v>
          </cell>
          <cell r="H710" t="str">
            <v>CASH AND BANK BALANCES</v>
          </cell>
          <cell r="I710" t="str">
            <v>BANK ACCOUNTS- CURRENT</v>
          </cell>
        </row>
        <row r="711">
          <cell r="A711" t="str">
            <v>A702096</v>
          </cell>
          <cell r="B711" t="str">
            <v>Bharat Overseas Bank Shopping Mall Gurg.</v>
          </cell>
          <cell r="C711" t="str">
            <v>ASSET</v>
          </cell>
          <cell r="D711" t="str">
            <v>BALANCE SHEET</v>
          </cell>
          <cell r="E711" t="str">
            <v>BANK CASH PTT A/C</v>
          </cell>
          <cell r="F711" t="str">
            <v xml:space="preserve"> </v>
          </cell>
          <cell r="G711" t="str">
            <v>CURRENT ASSETS, LOANS AND ADVANCES</v>
          </cell>
          <cell r="H711" t="str">
            <v>CASH AND BANK BALANCES</v>
          </cell>
          <cell r="I711" t="str">
            <v>BANK ACCOUNTS- CURRENT</v>
          </cell>
        </row>
        <row r="712">
          <cell r="A712" t="str">
            <v>A702097</v>
          </cell>
          <cell r="B712" t="str">
            <v>HDFC Bank Shopping Mall Gurgaon</v>
          </cell>
          <cell r="C712" t="str">
            <v>ASSET</v>
          </cell>
          <cell r="D712" t="str">
            <v>BALANCE SHEET</v>
          </cell>
          <cell r="E712" t="str">
            <v>BANK CASH PTT A/C</v>
          </cell>
          <cell r="F712" t="str">
            <v xml:space="preserve"> </v>
          </cell>
          <cell r="G712" t="str">
            <v>CURRENT ASSETS, LOANS AND ADVANCES</v>
          </cell>
          <cell r="H712" t="str">
            <v>CASH AND BANK BALANCES</v>
          </cell>
          <cell r="I712" t="str">
            <v>BANK ACCOUNTS- CURRENT</v>
          </cell>
        </row>
        <row r="713">
          <cell r="A713" t="str">
            <v>A702098</v>
          </cell>
          <cell r="B713" t="str">
            <v>SBI Sikandarpur Gurgaon</v>
          </cell>
          <cell r="C713" t="str">
            <v>ASSET</v>
          </cell>
          <cell r="D713" t="str">
            <v>BALANCE SHEET</v>
          </cell>
          <cell r="E713" t="str">
            <v>BANK CASH PTT A/C</v>
          </cell>
          <cell r="F713" t="str">
            <v xml:space="preserve"> </v>
          </cell>
          <cell r="G713" t="str">
            <v>CURRENT ASSETS, LOANS AND ADVANCES</v>
          </cell>
          <cell r="H713" t="str">
            <v>CASH AND BANK BALANCES</v>
          </cell>
          <cell r="I713" t="str">
            <v>BANK ACCOUNTS- CURRENT</v>
          </cell>
        </row>
        <row r="714">
          <cell r="A714" t="str">
            <v>A702099</v>
          </cell>
          <cell r="B714" t="str">
            <v>BANK INTERIM ACCOUNT</v>
          </cell>
          <cell r="C714" t="str">
            <v>ASSET</v>
          </cell>
          <cell r="D714" t="str">
            <v>BALANCE SHEET</v>
          </cell>
          <cell r="E714" t="str">
            <v>BANK CASH PTT A/C</v>
          </cell>
          <cell r="F714" t="str">
            <v xml:space="preserve"> </v>
          </cell>
          <cell r="G714" t="str">
            <v>CURRENT ASSETS, LOANS AND ADVANCES</v>
          </cell>
          <cell r="H714" t="str">
            <v>CASH AND BANK BALANCES</v>
          </cell>
          <cell r="I714" t="str">
            <v>BANK ACCOUNTS- CURRENT</v>
          </cell>
        </row>
        <row r="715">
          <cell r="A715" t="str">
            <v>A702100</v>
          </cell>
          <cell r="B715" t="str">
            <v>UTI Bank Hyderabad</v>
          </cell>
          <cell r="C715" t="str">
            <v>ASSET</v>
          </cell>
          <cell r="D715" t="str">
            <v>BALANCE SHEET</v>
          </cell>
          <cell r="E715" t="str">
            <v>BANK CASH PTT A/C</v>
          </cell>
          <cell r="F715" t="str">
            <v xml:space="preserve"> </v>
          </cell>
          <cell r="G715" t="str">
            <v>CURRENT ASSETS, LOANS AND ADVANCES</v>
          </cell>
          <cell r="H715" t="str">
            <v>CASH AND BANK BALANCES</v>
          </cell>
          <cell r="I715" t="str">
            <v>BANK ACCOUNTS- CURRENT</v>
          </cell>
        </row>
        <row r="716">
          <cell r="A716" t="str">
            <v>A702101</v>
          </cell>
          <cell r="B716" t="str">
            <v>UTI Bank Bangalore</v>
          </cell>
          <cell r="C716" t="str">
            <v>ASSET</v>
          </cell>
          <cell r="D716" t="str">
            <v>BALANCE SHEET</v>
          </cell>
          <cell r="E716" t="str">
            <v>BANK CASH PTT A/C</v>
          </cell>
          <cell r="F716" t="str">
            <v xml:space="preserve"> </v>
          </cell>
          <cell r="G716" t="str">
            <v>CURRENT ASSETS, LOANS AND ADVANCES</v>
          </cell>
          <cell r="H716" t="str">
            <v>CASH AND BANK BALANCES</v>
          </cell>
          <cell r="I716" t="str">
            <v>BANK ACCOUNTS- CURRENT</v>
          </cell>
        </row>
        <row r="717">
          <cell r="A717" t="str">
            <v>A702102</v>
          </cell>
          <cell r="B717" t="str">
            <v>Corporation Bank Sikandarpur Gurgaon</v>
          </cell>
          <cell r="C717" t="str">
            <v>ASSET</v>
          </cell>
          <cell r="D717" t="str">
            <v>BALANCE SHEET</v>
          </cell>
          <cell r="E717" t="str">
            <v>BANK CASH PTT A/C</v>
          </cell>
          <cell r="F717" t="str">
            <v xml:space="preserve"> </v>
          </cell>
          <cell r="G717" t="str">
            <v>CURRENT ASSETS, LOANS AND ADVANCES</v>
          </cell>
          <cell r="H717" t="str">
            <v>CASH AND BANK BALANCES</v>
          </cell>
          <cell r="I717" t="str">
            <v>BANK ACCOUNTS- CURRENT</v>
          </cell>
        </row>
        <row r="718">
          <cell r="A718" t="str">
            <v>A702103</v>
          </cell>
          <cell r="B718" t="str">
            <v>Corporation Bank Sikandarpur Gurgaon</v>
          </cell>
          <cell r="C718" t="str">
            <v>ASSET</v>
          </cell>
          <cell r="D718" t="str">
            <v>BALANCE SHEET</v>
          </cell>
          <cell r="E718" t="str">
            <v>BANK CASH PTT A/C</v>
          </cell>
          <cell r="F718" t="str">
            <v xml:space="preserve"> </v>
          </cell>
          <cell r="G718" t="str">
            <v>CURRENT ASSETS, LOANS AND ADVANCES</v>
          </cell>
          <cell r="H718" t="str">
            <v>CASH AND BANK BALANCES</v>
          </cell>
          <cell r="I718" t="str">
            <v>BANK ACCOUNTS- CURRENT</v>
          </cell>
        </row>
        <row r="719">
          <cell r="A719" t="str">
            <v>A702104</v>
          </cell>
          <cell r="B719" t="str">
            <v>Corporation Bank Sikandarpur Gurgaon</v>
          </cell>
          <cell r="C719" t="str">
            <v>ASSET</v>
          </cell>
          <cell r="D719" t="str">
            <v>BALANCE SHEET</v>
          </cell>
          <cell r="E719" t="str">
            <v>BANK CASH PTT A/C</v>
          </cell>
          <cell r="F719" t="str">
            <v xml:space="preserve"> </v>
          </cell>
          <cell r="G719" t="str">
            <v>CURRENT ASSETS, LOANS AND ADVANCES</v>
          </cell>
          <cell r="H719" t="str">
            <v>CASH AND BANK BALANCES</v>
          </cell>
          <cell r="I719" t="str">
            <v>BANK ACCOUNTS- CURRENT</v>
          </cell>
        </row>
        <row r="720">
          <cell r="A720" t="str">
            <v>A702105</v>
          </cell>
          <cell r="B720" t="str">
            <v>Corporation Bank Sikandarpur Gurgaon</v>
          </cell>
          <cell r="C720" t="str">
            <v>ASSET</v>
          </cell>
          <cell r="D720" t="str">
            <v>BALANCE SHEET</v>
          </cell>
          <cell r="E720" t="str">
            <v>BANK CASH PTT A/C</v>
          </cell>
          <cell r="F720" t="str">
            <v xml:space="preserve"> </v>
          </cell>
          <cell r="G720" t="str">
            <v>CURRENT ASSETS, LOANS AND ADVANCES</v>
          </cell>
          <cell r="H720" t="str">
            <v>CASH AND BANK BALANCES</v>
          </cell>
          <cell r="I720" t="str">
            <v>BANK ACCOUNTS- CURRENT</v>
          </cell>
        </row>
        <row r="721">
          <cell r="A721" t="str">
            <v>A702106</v>
          </cell>
          <cell r="B721" t="str">
            <v>Corporation Bank Sikandarpur Gurgaon</v>
          </cell>
          <cell r="C721" t="str">
            <v>ASSET</v>
          </cell>
          <cell r="D721" t="str">
            <v>BALANCE SHEET</v>
          </cell>
          <cell r="E721" t="str">
            <v>BANK CASH PTT A/C</v>
          </cell>
          <cell r="F721" t="str">
            <v xml:space="preserve"> </v>
          </cell>
          <cell r="G721" t="str">
            <v>CURRENT ASSETS, LOANS AND ADVANCES</v>
          </cell>
          <cell r="H721" t="str">
            <v>CASH AND BANK BALANCES</v>
          </cell>
          <cell r="I721" t="str">
            <v>BANK ACCOUNTS- CURRENT</v>
          </cell>
        </row>
        <row r="722">
          <cell r="A722" t="str">
            <v>A702107</v>
          </cell>
          <cell r="B722" t="str">
            <v>Corporation Bank Sikandarpur Gurgaon</v>
          </cell>
          <cell r="C722" t="str">
            <v>ASSET</v>
          </cell>
          <cell r="D722" t="str">
            <v>BALANCE SHEET</v>
          </cell>
          <cell r="E722" t="str">
            <v>BANK CASH PTT A/C</v>
          </cell>
          <cell r="F722" t="str">
            <v xml:space="preserve"> </v>
          </cell>
          <cell r="G722" t="str">
            <v>CURRENT ASSETS, LOANS AND ADVANCES</v>
          </cell>
          <cell r="H722" t="str">
            <v>CASH AND BANK BALANCES</v>
          </cell>
          <cell r="I722" t="str">
            <v>BANK ACCOUNTS- CURRENT</v>
          </cell>
        </row>
        <row r="723">
          <cell r="A723" t="str">
            <v>A702108</v>
          </cell>
          <cell r="B723" t="str">
            <v>Corporation Bank Sikandarpur Gurgaon</v>
          </cell>
          <cell r="C723" t="str">
            <v>ASSET</v>
          </cell>
          <cell r="D723" t="str">
            <v>BALANCE SHEET</v>
          </cell>
          <cell r="E723" t="str">
            <v>BANK CASH PTT A/C</v>
          </cell>
          <cell r="F723" t="str">
            <v xml:space="preserve"> </v>
          </cell>
          <cell r="G723" t="str">
            <v>CURRENT ASSETS, LOANS AND ADVANCES</v>
          </cell>
          <cell r="H723" t="str">
            <v>CASH AND BANK BALANCES</v>
          </cell>
          <cell r="I723" t="str">
            <v>BANK ACCOUNTS- CURRENT</v>
          </cell>
        </row>
        <row r="724">
          <cell r="A724" t="str">
            <v>A702109</v>
          </cell>
          <cell r="B724" t="str">
            <v>Corporation Bank Sikandarpur Gurgaon</v>
          </cell>
          <cell r="C724" t="str">
            <v>ASSET</v>
          </cell>
          <cell r="D724" t="str">
            <v>BALANCE SHEET</v>
          </cell>
          <cell r="E724" t="str">
            <v>BANK CASH PTT A/C</v>
          </cell>
          <cell r="F724" t="str">
            <v xml:space="preserve"> </v>
          </cell>
          <cell r="G724" t="str">
            <v>CURRENT ASSETS, LOANS AND ADVANCES</v>
          </cell>
          <cell r="H724" t="str">
            <v>CASH AND BANK BALANCES</v>
          </cell>
          <cell r="I724" t="str">
            <v>BANK ACCOUNTS- CURRENT</v>
          </cell>
        </row>
        <row r="725">
          <cell r="A725" t="str">
            <v>A702110</v>
          </cell>
          <cell r="B725" t="str">
            <v>Corporation Bank Sikandarpur Gurgaon</v>
          </cell>
          <cell r="C725" t="str">
            <v>ASSET</v>
          </cell>
          <cell r="D725" t="str">
            <v>BALANCE SHEET</v>
          </cell>
          <cell r="E725" t="str">
            <v>BANK CASH PTT A/C</v>
          </cell>
          <cell r="F725" t="str">
            <v xml:space="preserve"> </v>
          </cell>
          <cell r="G725" t="str">
            <v>CURRENT ASSETS, LOANS AND ADVANCES</v>
          </cell>
          <cell r="H725" t="str">
            <v>CASH AND BANK BALANCES</v>
          </cell>
          <cell r="I725" t="str">
            <v>BANK ACCOUNTS- CURRENT</v>
          </cell>
        </row>
        <row r="726">
          <cell r="A726" t="str">
            <v>A702111</v>
          </cell>
          <cell r="B726" t="str">
            <v>HDFC Bank Shopping Mall Gurgaon</v>
          </cell>
          <cell r="C726" t="str">
            <v>ASSET</v>
          </cell>
          <cell r="D726" t="str">
            <v>BALANCE SHEET</v>
          </cell>
          <cell r="E726" t="str">
            <v>BANK CASH PTT A/C</v>
          </cell>
          <cell r="F726" t="str">
            <v xml:space="preserve"> </v>
          </cell>
          <cell r="G726" t="str">
            <v>CURRENT ASSETS, LOANS AND ADVANCES</v>
          </cell>
          <cell r="H726" t="str">
            <v>CASH AND BANK BALANCES</v>
          </cell>
          <cell r="I726" t="str">
            <v>BANK ACCOUNTS- CURRENT</v>
          </cell>
        </row>
        <row r="727">
          <cell r="A727" t="str">
            <v>A702112</v>
          </cell>
          <cell r="B727" t="str">
            <v>HDFC Bank Shopping Mall Gurgaon</v>
          </cell>
          <cell r="C727" t="str">
            <v>ASSET</v>
          </cell>
          <cell r="D727" t="str">
            <v>BALANCE SHEET</v>
          </cell>
          <cell r="E727" t="str">
            <v>BANK CASH PTT A/C</v>
          </cell>
          <cell r="F727" t="str">
            <v xml:space="preserve"> </v>
          </cell>
          <cell r="G727" t="str">
            <v>CURRENT ASSETS, LOANS AND ADVANCES</v>
          </cell>
          <cell r="H727" t="str">
            <v>CASH AND BANK BALANCES</v>
          </cell>
          <cell r="I727" t="str">
            <v>BANK ACCOUNTS- CURRENT</v>
          </cell>
        </row>
        <row r="728">
          <cell r="A728" t="str">
            <v>A702113</v>
          </cell>
          <cell r="B728" t="str">
            <v>HDFC Bank Shopping Mall Gurgaon</v>
          </cell>
          <cell r="C728" t="str">
            <v>ASSET</v>
          </cell>
          <cell r="D728" t="str">
            <v>BALANCE SHEET</v>
          </cell>
          <cell r="E728" t="str">
            <v>BANK CASH PTT A/C</v>
          </cell>
          <cell r="F728" t="str">
            <v xml:space="preserve"> </v>
          </cell>
          <cell r="G728" t="str">
            <v>CURRENT ASSETS, LOANS AND ADVANCES</v>
          </cell>
          <cell r="H728" t="str">
            <v>CASH AND BANK BALANCES</v>
          </cell>
          <cell r="I728" t="str">
            <v>BANK ACCOUNTS- CURRENT</v>
          </cell>
        </row>
        <row r="729">
          <cell r="A729" t="str">
            <v>A702114</v>
          </cell>
          <cell r="B729" t="str">
            <v>SBI Qutab Plaza Ph-1</v>
          </cell>
          <cell r="C729" t="str">
            <v>ASSET</v>
          </cell>
          <cell r="D729" t="str">
            <v>BALANCE SHEET</v>
          </cell>
          <cell r="E729" t="str">
            <v>BANK CASH PTT A/C</v>
          </cell>
          <cell r="F729" t="str">
            <v xml:space="preserve"> </v>
          </cell>
          <cell r="G729" t="str">
            <v>CURRENT ASSETS, LOANS AND ADVANCES</v>
          </cell>
          <cell r="H729" t="str">
            <v>CASH AND BANK BALANCES</v>
          </cell>
          <cell r="I729" t="str">
            <v>BANK ACCOUNTS- CURRENT</v>
          </cell>
        </row>
        <row r="730">
          <cell r="A730" t="str">
            <v>A702115</v>
          </cell>
          <cell r="B730" t="str">
            <v>SBI Sikandarpur Gurgaon</v>
          </cell>
          <cell r="C730" t="str">
            <v>ASSET</v>
          </cell>
          <cell r="D730" t="str">
            <v>BALANCE SHEET</v>
          </cell>
          <cell r="E730" t="str">
            <v>BANK CASH PTT A/C</v>
          </cell>
          <cell r="F730" t="str">
            <v xml:space="preserve"> </v>
          </cell>
          <cell r="G730" t="str">
            <v>CURRENT ASSETS, LOANS AND ADVANCES</v>
          </cell>
          <cell r="H730" t="str">
            <v>CASH AND BANK BALANCES</v>
          </cell>
          <cell r="I730" t="str">
            <v>BANK ACCOUNTS- CURRENT</v>
          </cell>
        </row>
        <row r="731">
          <cell r="A731" t="str">
            <v>A702116</v>
          </cell>
          <cell r="B731" t="str">
            <v>ICICI Bank Qutab Plaza Ph1 Gurgaon</v>
          </cell>
          <cell r="C731" t="str">
            <v>ASSET</v>
          </cell>
          <cell r="D731" t="str">
            <v>BALANCE SHEET</v>
          </cell>
          <cell r="E731" t="str">
            <v>BANK CASH PTT A/C</v>
          </cell>
          <cell r="F731" t="str">
            <v xml:space="preserve"> </v>
          </cell>
          <cell r="G731" t="str">
            <v>CURRENT ASSETS, LOANS AND ADVANCES</v>
          </cell>
          <cell r="H731" t="str">
            <v>CASH AND BANK BALANCES</v>
          </cell>
          <cell r="I731" t="str">
            <v>BANK ACCOUNTS- CURRENT</v>
          </cell>
        </row>
        <row r="732">
          <cell r="A732" t="str">
            <v>A702117</v>
          </cell>
          <cell r="B732" t="str">
            <v>ICICI Bank - Chandigarh</v>
          </cell>
          <cell r="C732" t="str">
            <v>ASSET</v>
          </cell>
          <cell r="D732" t="str">
            <v>BALANCE SHEET</v>
          </cell>
          <cell r="E732" t="str">
            <v>BANK CASH PTT A/C</v>
          </cell>
          <cell r="F732" t="str">
            <v xml:space="preserve"> </v>
          </cell>
          <cell r="G732" t="str">
            <v>CURRENT ASSETS, LOANS AND ADVANCES</v>
          </cell>
          <cell r="H732" t="str">
            <v>CASH AND BANK BALANCES</v>
          </cell>
          <cell r="I732" t="str">
            <v>BANK ACCOUNTS- CURRENT</v>
          </cell>
        </row>
        <row r="733">
          <cell r="A733" t="str">
            <v>A702118</v>
          </cell>
          <cell r="B733" t="str">
            <v>STATE BANK OF INDIA - KOLKATA</v>
          </cell>
          <cell r="C733" t="str">
            <v>ASSET</v>
          </cell>
          <cell r="D733" t="str">
            <v>BALANCE SHEET</v>
          </cell>
          <cell r="E733" t="str">
            <v>BANK CASH PTT A/C</v>
          </cell>
          <cell r="F733" t="str">
            <v xml:space="preserve"> </v>
          </cell>
          <cell r="G733" t="str">
            <v>CURRENT ASSETS, LOANS AND ADVANCES</v>
          </cell>
          <cell r="H733" t="str">
            <v>CASH AND BANK BALANCES</v>
          </cell>
          <cell r="I733" t="str">
            <v>BANK ACCOUNTS- CURRENT</v>
          </cell>
        </row>
        <row r="734">
          <cell r="A734" t="str">
            <v>A702119</v>
          </cell>
          <cell r="B734" t="str">
            <v>Bank of India Khan Market</v>
          </cell>
          <cell r="C734" t="str">
            <v>ASSET</v>
          </cell>
          <cell r="D734" t="str">
            <v>BALANCE SHEET</v>
          </cell>
          <cell r="E734" t="str">
            <v>BANK CASH PTT A/C</v>
          </cell>
          <cell r="F734" t="str">
            <v xml:space="preserve"> </v>
          </cell>
          <cell r="G734" t="str">
            <v>CURRENT ASSETS, LOANS AND ADVANCES</v>
          </cell>
          <cell r="H734" t="str">
            <v>CASH AND BANK BALANCES</v>
          </cell>
          <cell r="I734" t="str">
            <v>BANK ACCOUNTS- CURRENT</v>
          </cell>
        </row>
        <row r="735">
          <cell r="A735" t="str">
            <v>A702120</v>
          </cell>
          <cell r="B735" t="str">
            <v>ICICI Bank 9A CP</v>
          </cell>
          <cell r="C735" t="str">
            <v>ASSET</v>
          </cell>
          <cell r="D735" t="str">
            <v>BALANCE SHEET</v>
          </cell>
          <cell r="E735" t="str">
            <v>BANK CASH PTT A/C</v>
          </cell>
          <cell r="F735" t="str">
            <v xml:space="preserve"> </v>
          </cell>
          <cell r="G735" t="str">
            <v>CURRENT ASSETS, LOANS AND ADVANCES</v>
          </cell>
          <cell r="H735" t="str">
            <v>CASH AND BANK BALANCES</v>
          </cell>
          <cell r="I735" t="str">
            <v>BANK ACCOUNTS- CURRENT</v>
          </cell>
        </row>
        <row r="736">
          <cell r="A736" t="str">
            <v>A702121</v>
          </cell>
          <cell r="B736" t="str">
            <v>ICICI Bank 9A CP</v>
          </cell>
          <cell r="C736" t="str">
            <v>ASSET</v>
          </cell>
          <cell r="D736" t="str">
            <v>BALANCE SHEET</v>
          </cell>
          <cell r="E736" t="str">
            <v>BANK CASH PTT A/C</v>
          </cell>
          <cell r="F736" t="str">
            <v xml:space="preserve"> </v>
          </cell>
          <cell r="G736" t="str">
            <v>CURRENT ASSETS, LOANS AND ADVANCES</v>
          </cell>
          <cell r="H736" t="str">
            <v>CASH AND BANK BALANCES</v>
          </cell>
          <cell r="I736" t="str">
            <v>BANK ACCOUNTS- CURRENT</v>
          </cell>
        </row>
        <row r="737">
          <cell r="A737" t="str">
            <v>A702122</v>
          </cell>
          <cell r="B737" t="str">
            <v>ICICI Bank 9A CP</v>
          </cell>
          <cell r="C737" t="str">
            <v>ASSET</v>
          </cell>
          <cell r="D737" t="str">
            <v>BALANCE SHEET</v>
          </cell>
          <cell r="E737" t="str">
            <v>BANK CASH PTT A/C</v>
          </cell>
          <cell r="F737" t="str">
            <v xml:space="preserve"> </v>
          </cell>
          <cell r="G737" t="str">
            <v>CURRENT ASSETS, LOANS AND ADVANCES</v>
          </cell>
          <cell r="H737" t="str">
            <v>CASH AND BANK BALANCES</v>
          </cell>
          <cell r="I737" t="str">
            <v>BANK ACCOUNTS- CURRENT</v>
          </cell>
        </row>
        <row r="738">
          <cell r="A738" t="str">
            <v>A702123</v>
          </cell>
          <cell r="B738" t="str">
            <v>UTI Escro A/C</v>
          </cell>
          <cell r="C738" t="str">
            <v>ASSET</v>
          </cell>
          <cell r="D738" t="str">
            <v>BALANCE SHEET</v>
          </cell>
          <cell r="E738" t="str">
            <v>BANK CASH PTT A/C</v>
          </cell>
          <cell r="F738" t="str">
            <v xml:space="preserve"> </v>
          </cell>
          <cell r="G738" t="str">
            <v>CURRENT ASSETS, LOANS AND ADVANCES</v>
          </cell>
          <cell r="H738" t="str">
            <v>CASH AND BANK BALANCES</v>
          </cell>
          <cell r="I738" t="str">
            <v>BANK ACCOUNTS- CURRENT</v>
          </cell>
        </row>
        <row r="739">
          <cell r="A739" t="str">
            <v>A702124</v>
          </cell>
          <cell r="B739" t="str">
            <v>ING Vysya Escro A/C</v>
          </cell>
          <cell r="C739" t="str">
            <v>ASSET</v>
          </cell>
          <cell r="D739" t="str">
            <v>BALANCE SHEET</v>
          </cell>
          <cell r="E739" t="str">
            <v>BANK CASH PTT A/C</v>
          </cell>
          <cell r="F739" t="str">
            <v xml:space="preserve"> </v>
          </cell>
          <cell r="G739" t="str">
            <v>CURRENT ASSETS, LOANS AND ADVANCES</v>
          </cell>
          <cell r="H739" t="str">
            <v>CASH AND BANK BALANCES</v>
          </cell>
          <cell r="I739" t="str">
            <v>BANK ACCOUNTS- CURRENT</v>
          </cell>
        </row>
        <row r="740">
          <cell r="A740" t="str">
            <v>A702125</v>
          </cell>
          <cell r="B740" t="str">
            <v>HDFC Bank Shopping Mall Gurgaon</v>
          </cell>
          <cell r="C740" t="str">
            <v>ASSET</v>
          </cell>
          <cell r="D740" t="str">
            <v>BALANCE SHEET</v>
          </cell>
          <cell r="E740" t="str">
            <v>BANK CASH PTT A/C</v>
          </cell>
          <cell r="F740" t="str">
            <v xml:space="preserve"> </v>
          </cell>
          <cell r="G740" t="str">
            <v>CURRENT ASSETS, LOANS AND ADVANCES</v>
          </cell>
          <cell r="H740" t="str">
            <v>CASH AND BANK BALANCES</v>
          </cell>
          <cell r="I740" t="str">
            <v>BANK ACCOUNTS- CURRENT</v>
          </cell>
        </row>
        <row r="741">
          <cell r="A741" t="str">
            <v>A702126</v>
          </cell>
          <cell r="B741" t="str">
            <v>HDFC Bank Salt Lake City Kolkota</v>
          </cell>
          <cell r="C741" t="str">
            <v>ASSET</v>
          </cell>
          <cell r="D741" t="str">
            <v>BALANCE SHEET</v>
          </cell>
          <cell r="E741" t="str">
            <v>BANK CASH PTT A/C</v>
          </cell>
          <cell r="F741" t="str">
            <v xml:space="preserve"> </v>
          </cell>
          <cell r="G741" t="str">
            <v>CURRENT ASSETS, LOANS AND ADVANCES</v>
          </cell>
          <cell r="H741" t="str">
            <v>CASH AND BANK BALANCES</v>
          </cell>
          <cell r="I741" t="str">
            <v>BANK ACCOUNTS- CURRENT</v>
          </cell>
        </row>
        <row r="742">
          <cell r="A742" t="str">
            <v>A702127</v>
          </cell>
          <cell r="B742" t="str">
            <v>Centurion Bank of Punjab CP</v>
          </cell>
          <cell r="C742" t="str">
            <v>ASSET</v>
          </cell>
          <cell r="D742" t="str">
            <v>BALANCE SHEET</v>
          </cell>
          <cell r="E742" t="str">
            <v>BANK CASH PTT A/C</v>
          </cell>
          <cell r="F742" t="str">
            <v xml:space="preserve"> </v>
          </cell>
          <cell r="G742" t="str">
            <v>CURRENT ASSETS, LOANS AND ADVANCES</v>
          </cell>
          <cell r="H742" t="str">
            <v>CASH AND BANK BALANCES</v>
          </cell>
          <cell r="I742" t="str">
            <v>BANK ACCOUNTS- CURRENT</v>
          </cell>
        </row>
        <row r="743">
          <cell r="A743" t="str">
            <v>A702128</v>
          </cell>
          <cell r="B743" t="str">
            <v>ICICI Bank Mylapore Chennai</v>
          </cell>
          <cell r="C743" t="str">
            <v>ASSET</v>
          </cell>
          <cell r="D743" t="str">
            <v>BALANCE SHEET</v>
          </cell>
          <cell r="E743" t="str">
            <v>BANK CASH PTT A/C</v>
          </cell>
          <cell r="F743" t="str">
            <v xml:space="preserve"> </v>
          </cell>
          <cell r="G743" t="str">
            <v>CURRENT ASSETS, LOANS AND ADVANCES</v>
          </cell>
          <cell r="H743" t="str">
            <v>CASH AND BANK BALANCES</v>
          </cell>
          <cell r="I743" t="str">
            <v>BANK ACCOUNTS- CURRENT</v>
          </cell>
        </row>
        <row r="744">
          <cell r="A744" t="str">
            <v>A702129</v>
          </cell>
          <cell r="B744" t="str">
            <v>ICICI Sec 54 Gurgaon</v>
          </cell>
          <cell r="C744" t="str">
            <v>ASSET</v>
          </cell>
          <cell r="D744" t="str">
            <v>BALANCE SHEET</v>
          </cell>
          <cell r="E744" t="str">
            <v>BANK CASH PTT A/C</v>
          </cell>
          <cell r="F744" t="str">
            <v xml:space="preserve"> </v>
          </cell>
          <cell r="G744" t="str">
            <v>CURRENT ASSETS, LOANS AND ADVANCES</v>
          </cell>
          <cell r="H744" t="str">
            <v>CASH AND BANK BALANCES</v>
          </cell>
          <cell r="I744" t="str">
            <v>BANK ACCOUNTS- CURRENT</v>
          </cell>
        </row>
        <row r="745">
          <cell r="A745" t="str">
            <v>A702130</v>
          </cell>
          <cell r="B745" t="str">
            <v>Central Bank of India Janpath</v>
          </cell>
          <cell r="C745" t="str">
            <v>ASSET</v>
          </cell>
          <cell r="D745" t="str">
            <v>BALANCE SHEET</v>
          </cell>
          <cell r="E745" t="str">
            <v>BANK CASH PTT A/C</v>
          </cell>
          <cell r="F745" t="str">
            <v xml:space="preserve"> </v>
          </cell>
          <cell r="G745" t="str">
            <v>CURRENT ASSETS, LOANS AND ADVANCES</v>
          </cell>
          <cell r="H745" t="str">
            <v>CASH AND BANK BALANCES</v>
          </cell>
          <cell r="I745" t="str">
            <v>BANK ACCOUNTS- CURRENT</v>
          </cell>
        </row>
        <row r="746">
          <cell r="A746" t="str">
            <v>A702131</v>
          </cell>
          <cell r="B746" t="str">
            <v>Bank of India Janpath</v>
          </cell>
          <cell r="C746" t="str">
            <v>ASSET</v>
          </cell>
          <cell r="D746" t="str">
            <v>BALANCE SHEET</v>
          </cell>
          <cell r="E746" t="str">
            <v>BANK CASH PTT A/C</v>
          </cell>
          <cell r="F746" t="str">
            <v xml:space="preserve"> </v>
          </cell>
          <cell r="G746" t="str">
            <v>CURRENT ASSETS, LOANS AND ADVANCES</v>
          </cell>
          <cell r="H746" t="str">
            <v>CASH AND BANK BALANCES</v>
          </cell>
          <cell r="I746" t="str">
            <v>BANK ACCOUNTS- CURRENT</v>
          </cell>
        </row>
        <row r="747">
          <cell r="A747" t="str">
            <v>A702132</v>
          </cell>
          <cell r="B747" t="str">
            <v>ICICI Bank Kochi</v>
          </cell>
          <cell r="C747" t="str">
            <v>ASSET</v>
          </cell>
          <cell r="D747" t="str">
            <v>BALANCE SHEET</v>
          </cell>
          <cell r="E747" t="str">
            <v>BANK CASH PTT A/C</v>
          </cell>
          <cell r="F747" t="str">
            <v xml:space="preserve"> </v>
          </cell>
          <cell r="G747" t="str">
            <v>CURRENT ASSETS, LOANS AND ADVANCES</v>
          </cell>
          <cell r="H747" t="str">
            <v>CASH AND BANK BALANCES</v>
          </cell>
          <cell r="I747" t="str">
            <v>BANK ACCOUNTS- CURRENT</v>
          </cell>
        </row>
        <row r="748">
          <cell r="A748" t="str">
            <v>A702133</v>
          </cell>
          <cell r="B748" t="str">
            <v>ICICI Bank Kochi (Current A/c)</v>
          </cell>
          <cell r="C748" t="str">
            <v>ASSET</v>
          </cell>
          <cell r="D748" t="str">
            <v>BALANCE SHEET</v>
          </cell>
          <cell r="E748" t="str">
            <v>BANK CASH PTT A/C</v>
          </cell>
          <cell r="F748" t="str">
            <v xml:space="preserve"> </v>
          </cell>
          <cell r="G748" t="str">
            <v>CURRENT ASSETS, LOANS AND ADVANCES</v>
          </cell>
          <cell r="H748" t="str">
            <v>CASH AND BANK BALANCES</v>
          </cell>
          <cell r="I748" t="str">
            <v>BANK ACCOUNTS- CURRENT</v>
          </cell>
        </row>
        <row r="749">
          <cell r="A749" t="str">
            <v>A702134</v>
          </cell>
          <cell r="B749" t="str">
            <v>ICICI BANK SALT LAKE CITY</v>
          </cell>
          <cell r="C749" t="str">
            <v>ASSET</v>
          </cell>
          <cell r="D749" t="str">
            <v>BALANCE SHEET</v>
          </cell>
          <cell r="E749" t="str">
            <v>BANK CASH PTT A/C</v>
          </cell>
          <cell r="F749" t="str">
            <v xml:space="preserve"> </v>
          </cell>
          <cell r="G749" t="str">
            <v>CURRENT ASSETS, LOANS AND ADVANCES</v>
          </cell>
          <cell r="H749" t="str">
            <v>CASH AND BANK BALANCES</v>
          </cell>
          <cell r="I749" t="str">
            <v>BANK ACCOUNTS- CURRENT</v>
          </cell>
        </row>
        <row r="750">
          <cell r="A750" t="str">
            <v>A702135</v>
          </cell>
          <cell r="B750" t="str">
            <v>CITI Bank DLF Square Gurgaon</v>
          </cell>
          <cell r="C750" t="str">
            <v>ASSET</v>
          </cell>
          <cell r="D750" t="str">
            <v>BALANCE SHEET</v>
          </cell>
          <cell r="E750" t="str">
            <v>BANK CASH PTT A/C</v>
          </cell>
          <cell r="F750" t="str">
            <v xml:space="preserve"> </v>
          </cell>
          <cell r="G750" t="str">
            <v>CURRENT ASSETS, LOANS AND ADVANCES</v>
          </cell>
          <cell r="H750" t="str">
            <v>CASH AND BANK BALANCES</v>
          </cell>
          <cell r="I750" t="str">
            <v>BANK ACCOUNTS- CURRENT</v>
          </cell>
        </row>
        <row r="751">
          <cell r="A751" t="str">
            <v>A702136</v>
          </cell>
          <cell r="B751" t="str">
            <v>SBI Chandigarh</v>
          </cell>
          <cell r="C751" t="str">
            <v>ASSET</v>
          </cell>
          <cell r="D751" t="str">
            <v>BALANCE SHEET</v>
          </cell>
          <cell r="E751" t="str">
            <v>BANK CASH PTT A/C</v>
          </cell>
          <cell r="F751" t="str">
            <v xml:space="preserve"> </v>
          </cell>
          <cell r="G751" t="str">
            <v>CURRENT ASSETS, LOANS AND ADVANCES</v>
          </cell>
          <cell r="H751" t="str">
            <v>CASH AND BANK BALANCES</v>
          </cell>
          <cell r="I751" t="str">
            <v>BANK ACCOUNTS- CURRENT</v>
          </cell>
        </row>
        <row r="752">
          <cell r="A752" t="str">
            <v>A702137</v>
          </cell>
          <cell r="B752" t="str">
            <v>SBI MG Road Gurgaon</v>
          </cell>
          <cell r="C752" t="str">
            <v>ASSET</v>
          </cell>
          <cell r="D752" t="str">
            <v>BALANCE SHEET</v>
          </cell>
          <cell r="E752" t="str">
            <v>BANK CASH PTT A/C</v>
          </cell>
          <cell r="F752" t="str">
            <v xml:space="preserve"> </v>
          </cell>
          <cell r="G752" t="str">
            <v>CURRENT ASSETS, LOANS AND ADVANCES</v>
          </cell>
          <cell r="H752" t="str">
            <v>CASH AND BANK BALANCES</v>
          </cell>
          <cell r="I752" t="str">
            <v>BANK ACCOUNTS- CURRENT</v>
          </cell>
        </row>
        <row r="753">
          <cell r="A753" t="str">
            <v>A702138</v>
          </cell>
          <cell r="B753" t="str">
            <v>B.K.M.E</v>
          </cell>
          <cell r="C753" t="str">
            <v>ASSET</v>
          </cell>
          <cell r="D753" t="str">
            <v>BALANCE SHEET</v>
          </cell>
          <cell r="E753" t="str">
            <v>BANK CASH PTT A/C</v>
          </cell>
          <cell r="G753" t="str">
            <v>CURRENT ASSETS, LOANS AND ADVANCES</v>
          </cell>
          <cell r="H753" t="str">
            <v>CASH AND BANK BALANCES</v>
          </cell>
          <cell r="I753" t="str">
            <v>BANK ACCOUNTS- CURRENT</v>
          </cell>
        </row>
        <row r="754">
          <cell r="A754" t="str">
            <v>A702139</v>
          </cell>
          <cell r="B754" t="str">
            <v>CITIBANK-LRD</v>
          </cell>
          <cell r="C754" t="str">
            <v>ASSET</v>
          </cell>
          <cell r="D754" t="str">
            <v>BALANCE SHEET</v>
          </cell>
          <cell r="E754" t="str">
            <v>BANK CASH PTT A/C</v>
          </cell>
          <cell r="G754" t="str">
            <v>CURRENT ASSETS, LOANS AND ADVANCES</v>
          </cell>
          <cell r="H754" t="str">
            <v>CASH AND BANK BALANCES</v>
          </cell>
          <cell r="I754" t="str">
            <v>BANK ACCOUNTS- CURRENT</v>
          </cell>
        </row>
        <row r="755">
          <cell r="A755" t="str">
            <v>A702140</v>
          </cell>
          <cell r="B755" t="str">
            <v>CANARA BANK</v>
          </cell>
          <cell r="C755" t="str">
            <v>ASSET</v>
          </cell>
          <cell r="D755" t="str">
            <v>BALANCE SHEET</v>
          </cell>
          <cell r="E755" t="str">
            <v>BANK CASH PTT A/C</v>
          </cell>
          <cell r="G755" t="str">
            <v>CURRENT ASSETS, LOANS AND ADVANCES</v>
          </cell>
          <cell r="H755" t="str">
            <v>CASH AND BANK BALANCES</v>
          </cell>
          <cell r="I755" t="str">
            <v>BANK ACCOUNTS- CURRENT</v>
          </cell>
        </row>
        <row r="756">
          <cell r="A756" t="str">
            <v>A702141</v>
          </cell>
          <cell r="B756" t="str">
            <v>ICICI BANK</v>
          </cell>
          <cell r="C756" t="str">
            <v>ASSET</v>
          </cell>
          <cell r="D756" t="str">
            <v>BALANCE SHEET</v>
          </cell>
          <cell r="E756" t="str">
            <v>BANK CASH PTT A/C</v>
          </cell>
          <cell r="G756" t="str">
            <v>CURRENT ASSETS, LOANS AND ADVANCES</v>
          </cell>
          <cell r="H756" t="str">
            <v>CASH AND BANK BALANCES</v>
          </cell>
          <cell r="I756" t="str">
            <v>BANK ACCOUNTS- CURRENT</v>
          </cell>
        </row>
        <row r="757">
          <cell r="A757" t="str">
            <v>A702142</v>
          </cell>
          <cell r="B757" t="str">
            <v>CORPORATION BANK, SIKANDERPUR</v>
          </cell>
          <cell r="C757" t="str">
            <v>ASSET</v>
          </cell>
          <cell r="D757" t="str">
            <v>BALANCE SHEET</v>
          </cell>
          <cell r="E757" t="str">
            <v>BANK CASH PTT A/C</v>
          </cell>
          <cell r="G757" t="str">
            <v>CURRENT ASSETS, LOANS AND ADVANCES</v>
          </cell>
          <cell r="H757" t="str">
            <v>CASH AND BANK BALANCES</v>
          </cell>
          <cell r="I757" t="str">
            <v>BANK ACCOUNTS- CURRENT</v>
          </cell>
        </row>
        <row r="758">
          <cell r="A758" t="str">
            <v>A702143</v>
          </cell>
          <cell r="B758" t="str">
            <v>CORPORATION BANK, SIKANDERPUR</v>
          </cell>
          <cell r="C758" t="str">
            <v>ASSET</v>
          </cell>
          <cell r="D758" t="str">
            <v>BALANCE SHEET</v>
          </cell>
          <cell r="E758" t="str">
            <v>BANK CASH PTT A/C</v>
          </cell>
          <cell r="G758" t="str">
            <v>CURRENT ASSETS, LOANS AND ADVANCES</v>
          </cell>
          <cell r="H758" t="str">
            <v>CASH AND BANK BALANCES</v>
          </cell>
          <cell r="I758" t="str">
            <v>BANK ACCOUNTS- CURRENT</v>
          </cell>
        </row>
        <row r="759">
          <cell r="A759" t="str">
            <v>A702144</v>
          </cell>
          <cell r="B759" t="str">
            <v>CORPORATION BANK, SIKANDERPUR</v>
          </cell>
          <cell r="C759" t="str">
            <v>ASSET</v>
          </cell>
          <cell r="D759" t="str">
            <v>BALANCE SHEET</v>
          </cell>
          <cell r="E759" t="str">
            <v>BANK CASH PTT A/C</v>
          </cell>
          <cell r="G759" t="str">
            <v>CURRENT ASSETS, LOANS AND ADVANCES</v>
          </cell>
          <cell r="H759" t="str">
            <v>CASH AND BANK BALANCES</v>
          </cell>
          <cell r="I759" t="str">
            <v>BANK ACCOUNTS- CURRENT</v>
          </cell>
        </row>
        <row r="760">
          <cell r="A760" t="str">
            <v>A702145</v>
          </cell>
          <cell r="B760" t="str">
            <v>CORPORATION BANK, SIKANDERPUR</v>
          </cell>
          <cell r="C760" t="str">
            <v>ASSET</v>
          </cell>
          <cell r="D760" t="str">
            <v>BALANCE SHEET</v>
          </cell>
          <cell r="E760" t="str">
            <v>BANK CASH PTT A/C</v>
          </cell>
          <cell r="G760" t="str">
            <v>CURRENT ASSETS, LOANS AND ADVANCES</v>
          </cell>
          <cell r="H760" t="str">
            <v>CASH AND BANK BALANCES</v>
          </cell>
          <cell r="I760" t="str">
            <v>BANK ACCOUNTS- CURRENT</v>
          </cell>
        </row>
        <row r="761">
          <cell r="A761" t="str">
            <v>A702146</v>
          </cell>
          <cell r="B761" t="str">
            <v>CORPORATION BANK, SIKANDERPUR</v>
          </cell>
          <cell r="C761" t="str">
            <v>ASSET</v>
          </cell>
          <cell r="D761" t="str">
            <v>BALANCE SHEET</v>
          </cell>
          <cell r="E761" t="str">
            <v>BANK CASH PTT A/C</v>
          </cell>
          <cell r="G761" t="str">
            <v>CURRENT ASSETS, LOANS AND ADVANCES</v>
          </cell>
          <cell r="H761" t="str">
            <v>CASH AND BANK BALANCES</v>
          </cell>
          <cell r="I761" t="str">
            <v>BANK ACCOUNTS- CURRENT</v>
          </cell>
        </row>
        <row r="762">
          <cell r="A762" t="str">
            <v>A702147</v>
          </cell>
          <cell r="B762" t="str">
            <v>STATE BANK OF INDIA, MG ROAD, GURGAON</v>
          </cell>
          <cell r="C762" t="str">
            <v>ASSET</v>
          </cell>
          <cell r="D762" t="str">
            <v>BALANCE SHEET</v>
          </cell>
          <cell r="E762" t="str">
            <v>BANK CASH PTT A/C</v>
          </cell>
          <cell r="G762" t="str">
            <v>CURRENT ASSETS, LOANS AND ADVANCES</v>
          </cell>
          <cell r="H762" t="str">
            <v>CASH AND BANK BALANCES</v>
          </cell>
          <cell r="I762" t="str">
            <v>BANK ACCOUNTS- CURRENT</v>
          </cell>
        </row>
        <row r="763">
          <cell r="A763" t="str">
            <v>A702148</v>
          </cell>
          <cell r="B763" t="str">
            <v>CORPORATION BANK, SIKANDERPUR</v>
          </cell>
          <cell r="C763" t="str">
            <v>ASSET</v>
          </cell>
          <cell r="D763" t="str">
            <v>BALANCE SHEET</v>
          </cell>
          <cell r="E763" t="str">
            <v>BANK CASH PTT A/C</v>
          </cell>
          <cell r="G763" t="str">
            <v>CURRENT ASSETS, LOANS AND ADVANCES</v>
          </cell>
          <cell r="H763" t="str">
            <v>CASH AND BANK BALANCES</v>
          </cell>
          <cell r="I763" t="str">
            <v>BANK ACCOUNTS- CURRENT</v>
          </cell>
        </row>
        <row r="764">
          <cell r="A764" t="str">
            <v>A702149</v>
          </cell>
          <cell r="B764" t="str">
            <v>CORPORATION BANK, SIKANDERPUR</v>
          </cell>
          <cell r="C764" t="str">
            <v>ASSET</v>
          </cell>
          <cell r="D764" t="str">
            <v>BALANCE SHEET</v>
          </cell>
          <cell r="E764" t="str">
            <v>BANK CASH PTT A/C</v>
          </cell>
          <cell r="G764" t="str">
            <v>CURRENT ASSETS, LOANS AND ADVANCES</v>
          </cell>
          <cell r="H764" t="str">
            <v>CASH AND BANK BALANCES</v>
          </cell>
          <cell r="I764" t="str">
            <v>BANK ACCOUNTS- CURRENT</v>
          </cell>
        </row>
        <row r="765">
          <cell r="A765" t="str">
            <v>A702150</v>
          </cell>
          <cell r="B765" t="str">
            <v>CORPORATION BANK, SIKANDERPUR</v>
          </cell>
          <cell r="C765" t="str">
            <v>ASSET</v>
          </cell>
          <cell r="D765" t="str">
            <v>BALANCE SHEET</v>
          </cell>
          <cell r="E765" t="str">
            <v>BANK CASH PTT A/C</v>
          </cell>
          <cell r="G765" t="str">
            <v>CURRENT ASSETS, LOANS AND ADVANCES</v>
          </cell>
          <cell r="H765" t="str">
            <v>CASH AND BANK BALANCES</v>
          </cell>
          <cell r="I765" t="str">
            <v>BANK ACCOUNTS- CURRENT</v>
          </cell>
        </row>
        <row r="766">
          <cell r="A766" t="str">
            <v>A702151</v>
          </cell>
          <cell r="B766" t="str">
            <v>CORPORATION BANK, SIKANDERPUR</v>
          </cell>
          <cell r="C766" t="str">
            <v>ASSET</v>
          </cell>
          <cell r="D766" t="str">
            <v>BALANCE SHEET</v>
          </cell>
          <cell r="E766" t="str">
            <v>BANK CASH PTT A/C</v>
          </cell>
          <cell r="G766" t="str">
            <v>CURRENT ASSETS, LOANS AND ADVANCES</v>
          </cell>
          <cell r="H766" t="str">
            <v>CASH AND BANK BALANCES</v>
          </cell>
          <cell r="I766" t="str">
            <v>BANK ACCOUNTS- CURRENT</v>
          </cell>
        </row>
        <row r="767">
          <cell r="A767" t="str">
            <v>A702152</v>
          </cell>
          <cell r="B767" t="str">
            <v>CORPORATION BANK, SIKANDERPUR</v>
          </cell>
          <cell r="C767" t="str">
            <v>ASSET</v>
          </cell>
          <cell r="D767" t="str">
            <v>BALANCE SHEET</v>
          </cell>
          <cell r="E767" t="str">
            <v>BANK CASH PTT A/C</v>
          </cell>
          <cell r="G767" t="str">
            <v>CURRENT ASSETS, LOANS AND ADVANCES</v>
          </cell>
          <cell r="H767" t="str">
            <v>CASH AND BANK BALANCES</v>
          </cell>
          <cell r="I767" t="str">
            <v>BANK ACCOUNTS- CURRENT</v>
          </cell>
        </row>
        <row r="768">
          <cell r="A768" t="str">
            <v>A702153</v>
          </cell>
          <cell r="B768" t="str">
            <v>CORPORATION BANK, SIKANDERPUR</v>
          </cell>
          <cell r="C768" t="str">
            <v>ASSET</v>
          </cell>
          <cell r="D768" t="str">
            <v>BALANCE SHEET</v>
          </cell>
          <cell r="E768" t="str">
            <v>BANK CASH PTT A/C</v>
          </cell>
          <cell r="G768" t="str">
            <v>CURRENT ASSETS, LOANS AND ADVANCES</v>
          </cell>
          <cell r="H768" t="str">
            <v>CASH AND BANK BALANCES</v>
          </cell>
          <cell r="I768" t="str">
            <v>BANK ACCOUNTS- CURRENT</v>
          </cell>
        </row>
        <row r="769">
          <cell r="A769" t="str">
            <v>A702154</v>
          </cell>
          <cell r="B769" t="str">
            <v>CORPORATION BANK, SIKANDERPUR</v>
          </cell>
          <cell r="C769" t="str">
            <v>ASSET</v>
          </cell>
          <cell r="D769" t="str">
            <v>BALANCE SHEET</v>
          </cell>
          <cell r="E769" t="str">
            <v>BANK CASH PTT A/C</v>
          </cell>
          <cell r="G769" t="str">
            <v>CURRENT ASSETS, LOANS AND ADVANCES</v>
          </cell>
          <cell r="H769" t="str">
            <v>CASH AND BANK BALANCES</v>
          </cell>
          <cell r="I769" t="str">
            <v>BANK ACCOUNTS- CURRENT</v>
          </cell>
        </row>
        <row r="770">
          <cell r="A770" t="str">
            <v>A702155</v>
          </cell>
          <cell r="B770" t="str">
            <v>CORPORATION BANK, SIKANDERPUR</v>
          </cell>
          <cell r="C770" t="str">
            <v>ASSET</v>
          </cell>
          <cell r="D770" t="str">
            <v>BALANCE SHEET</v>
          </cell>
          <cell r="E770" t="str">
            <v>BANK CASH PTT A/C</v>
          </cell>
          <cell r="G770" t="str">
            <v>CURRENT ASSETS, LOANS AND ADVANCES</v>
          </cell>
          <cell r="H770" t="str">
            <v>CASH AND BANK BALANCES</v>
          </cell>
          <cell r="I770" t="str">
            <v>BANK ACCOUNTS- CURRENT</v>
          </cell>
        </row>
        <row r="771">
          <cell r="A771" t="str">
            <v>A702156</v>
          </cell>
          <cell r="B771" t="str">
            <v>CORPORATION BANK, SIKANDERPUR</v>
          </cell>
          <cell r="C771" t="str">
            <v>ASSET</v>
          </cell>
          <cell r="D771" t="str">
            <v>BALANCE SHEET</v>
          </cell>
          <cell r="E771" t="str">
            <v>BANK CASH PTT A/C</v>
          </cell>
          <cell r="G771" t="str">
            <v>CURRENT ASSETS, LOANS AND ADVANCES</v>
          </cell>
          <cell r="H771" t="str">
            <v>CASH AND BANK BALANCES</v>
          </cell>
          <cell r="I771" t="str">
            <v>BANK ACCOUNTS- CURRENT</v>
          </cell>
        </row>
        <row r="772">
          <cell r="A772" t="str">
            <v>A702157</v>
          </cell>
          <cell r="B772" t="str">
            <v>CORPORATION BANK, SIKANDERPUR</v>
          </cell>
          <cell r="C772" t="str">
            <v>ASSET</v>
          </cell>
          <cell r="D772" t="str">
            <v>BALANCE SHEET</v>
          </cell>
          <cell r="E772" t="str">
            <v>BANK CASH PTT A/C</v>
          </cell>
          <cell r="G772" t="str">
            <v>CURRENT ASSETS, LOANS AND ADVANCES</v>
          </cell>
          <cell r="H772" t="str">
            <v>CASH AND BANK BALANCES</v>
          </cell>
          <cell r="I772" t="str">
            <v>BANK ACCOUNTS- CURRENT</v>
          </cell>
        </row>
        <row r="773">
          <cell r="A773" t="str">
            <v>A702158</v>
          </cell>
          <cell r="B773" t="str">
            <v>STATE BANK OF INDIA</v>
          </cell>
          <cell r="C773" t="str">
            <v>ASSET</v>
          </cell>
          <cell r="D773" t="str">
            <v>BALANCE SHEET</v>
          </cell>
          <cell r="E773" t="str">
            <v>BANK CASH PTT A/C</v>
          </cell>
          <cell r="G773" t="str">
            <v>CURRENT ASSETS, LOANS AND ADVANCES</v>
          </cell>
          <cell r="H773" t="str">
            <v>CASH AND BANK BALANCES</v>
          </cell>
          <cell r="I773" t="str">
            <v>BANK ACCOUNTS- CURRENT</v>
          </cell>
        </row>
        <row r="774">
          <cell r="A774" t="str">
            <v>A702159</v>
          </cell>
          <cell r="B774" t="str">
            <v>STATE BANK OF INDIA, PLAZA TOWER</v>
          </cell>
          <cell r="C774" t="str">
            <v>ASSET</v>
          </cell>
          <cell r="D774" t="str">
            <v>BALANCE SHEET</v>
          </cell>
          <cell r="E774" t="str">
            <v>BANK CASH PTT A/C</v>
          </cell>
          <cell r="G774" t="str">
            <v>CURRENT ASSETS, LOANS AND ADVANCES</v>
          </cell>
          <cell r="H774" t="str">
            <v>CASH AND BANK BALANCES</v>
          </cell>
          <cell r="I774" t="str">
            <v>BANK ACCOUNTS- CURRENT</v>
          </cell>
        </row>
        <row r="775">
          <cell r="A775" t="str">
            <v>A702199</v>
          </cell>
          <cell r="B775" t="str">
            <v>IB-BANK AND CASH</v>
          </cell>
          <cell r="C775" t="str">
            <v>ASSET</v>
          </cell>
          <cell r="D775" t="str">
            <v>BALANCE SHEET</v>
          </cell>
          <cell r="E775" t="str">
            <v xml:space="preserve"> </v>
          </cell>
          <cell r="F775" t="str">
            <v xml:space="preserve"> </v>
          </cell>
          <cell r="G775" t="str">
            <v>CURRENT ASSETS, LOANS AND ADVANCES</v>
          </cell>
          <cell r="H775" t="str">
            <v>CASH AND BANK BALANCES</v>
          </cell>
          <cell r="I775" t="str">
            <v>BANK ACCOUNTS- CURRENT</v>
          </cell>
        </row>
        <row r="776">
          <cell r="A776" t="str">
            <v>A703001</v>
          </cell>
          <cell r="B776" t="str">
            <v>Pledged Account</v>
          </cell>
          <cell r="C776" t="str">
            <v>ASSET</v>
          </cell>
          <cell r="D776" t="str">
            <v>BALANCE SHEET</v>
          </cell>
          <cell r="E776" t="str">
            <v xml:space="preserve"> </v>
          </cell>
          <cell r="F776" t="str">
            <v xml:space="preserve"> </v>
          </cell>
          <cell r="G776" t="str">
            <v>CURRENT ASSETS, LOANS AND ADVANCES</v>
          </cell>
          <cell r="H776" t="str">
            <v>CASH AND BANK BALANCES</v>
          </cell>
          <cell r="I776" t="str">
            <v>BANK ACCOUNTS- TERM DEPOSITS</v>
          </cell>
        </row>
        <row r="777">
          <cell r="A777" t="str">
            <v>A703002</v>
          </cell>
          <cell r="B777" t="str">
            <v>Fixed Deposits (FDR) With Bank</v>
          </cell>
          <cell r="C777" t="str">
            <v>ASSET</v>
          </cell>
          <cell r="D777" t="str">
            <v>BALANCE SHEET</v>
          </cell>
          <cell r="E777" t="str">
            <v xml:space="preserve"> </v>
          </cell>
          <cell r="F777" t="str">
            <v xml:space="preserve"> </v>
          </cell>
          <cell r="G777" t="str">
            <v>CURRENT ASSETS, LOANS AND ADVANCES</v>
          </cell>
          <cell r="H777" t="str">
            <v>CASH AND BANK BALANCES</v>
          </cell>
          <cell r="I777" t="str">
            <v>BANK ACCOUNTS- TERM DEPOSITS</v>
          </cell>
        </row>
        <row r="778">
          <cell r="A778" t="str">
            <v>A703003</v>
          </cell>
          <cell r="B778" t="str">
            <v>Development Deposits FDR (Lein)</v>
          </cell>
          <cell r="C778" t="str">
            <v>ASSET</v>
          </cell>
          <cell r="D778" t="str">
            <v>BALANCE SHEET</v>
          </cell>
          <cell r="E778" t="str">
            <v xml:space="preserve"> </v>
          </cell>
          <cell r="F778" t="str">
            <v xml:space="preserve"> </v>
          </cell>
          <cell r="G778" t="str">
            <v>CURRENT ASSETS, LOANS AND ADVANCES</v>
          </cell>
          <cell r="H778" t="str">
            <v>CASH AND BANK BALANCES</v>
          </cell>
          <cell r="I778" t="str">
            <v>BANK ACCOUNTS- TERM DEPOSITS</v>
          </cell>
        </row>
        <row r="779">
          <cell r="A779" t="str">
            <v>A703004</v>
          </cell>
          <cell r="B779" t="str">
            <v>Margin Money with banks</v>
          </cell>
          <cell r="C779" t="str">
            <v>ASSET</v>
          </cell>
          <cell r="D779" t="str">
            <v>BALANCE SHEET</v>
          </cell>
          <cell r="E779" t="str">
            <v xml:space="preserve"> </v>
          </cell>
          <cell r="F779" t="str">
            <v xml:space="preserve"> </v>
          </cell>
          <cell r="G779" t="str">
            <v>CURRENT ASSETS, LOANS AND ADVANCES</v>
          </cell>
          <cell r="H779" t="str">
            <v>CASH AND BANK BALANCES</v>
          </cell>
          <cell r="I779" t="str">
            <v>BANK ACCOUNTS- TERM DEPOSITS</v>
          </cell>
        </row>
        <row r="780">
          <cell r="A780" t="str">
            <v>A703005</v>
          </cell>
          <cell r="B780" t="str">
            <v>Margin Money On Bank Guarantee</v>
          </cell>
          <cell r="C780" t="str">
            <v>ASSET</v>
          </cell>
          <cell r="D780" t="str">
            <v>BALANCE SHEET</v>
          </cell>
          <cell r="E780" t="str">
            <v xml:space="preserve"> </v>
          </cell>
          <cell r="F780" t="str">
            <v xml:space="preserve"> </v>
          </cell>
          <cell r="G780" t="str">
            <v>CURRENT ASSETS, LOANS AND ADVANCES</v>
          </cell>
          <cell r="H780" t="str">
            <v>CASH AND BANK BALANCES</v>
          </cell>
          <cell r="I780" t="str">
            <v>BANK ACCOUNTS- TERM DEPOSITS</v>
          </cell>
        </row>
        <row r="781">
          <cell r="A781" t="str">
            <v>A704001</v>
          </cell>
          <cell r="B781" t="str">
            <v>Intra-Sub Div Bank Control A/C</v>
          </cell>
          <cell r="C781" t="str">
            <v>ASSET</v>
          </cell>
          <cell r="D781" t="str">
            <v>BALANCE SHEET</v>
          </cell>
          <cell r="E781" t="str">
            <v xml:space="preserve"> </v>
          </cell>
          <cell r="F781" t="str">
            <v xml:space="preserve"> </v>
          </cell>
          <cell r="G781" t="str">
            <v>CURRENT ASSETS, LOANS AND ADVANCES</v>
          </cell>
          <cell r="H781" t="str">
            <v>CASH AND BANK BALANCES</v>
          </cell>
          <cell r="I781" t="str">
            <v>BANK ACCOUNTS- TERM DEPOSITS</v>
          </cell>
        </row>
        <row r="782">
          <cell r="A782" t="str">
            <v>A801001</v>
          </cell>
          <cell r="B782" t="str">
            <v>Deferred Tax Assets</v>
          </cell>
          <cell r="C782" t="str">
            <v>ASSET</v>
          </cell>
          <cell r="D782" t="str">
            <v>BALANCE SHEET</v>
          </cell>
          <cell r="E782" t="str">
            <v xml:space="preserve"> </v>
          </cell>
          <cell r="F782" t="str">
            <v xml:space="preserve"> </v>
          </cell>
          <cell r="G782" t="str">
            <v>CURRENT ASSETS, LOANS AND ADVANCES</v>
          </cell>
          <cell r="H782" t="str">
            <v>DEFERRED TAX ASSETS</v>
          </cell>
          <cell r="I782" t="str">
            <v>DEFERRED TAX ASSETS</v>
          </cell>
        </row>
        <row r="783">
          <cell r="A783" t="str">
            <v>A801101</v>
          </cell>
          <cell r="B783" t="str">
            <v>Derivatives Assets</v>
          </cell>
          <cell r="C783" t="str">
            <v>ASSET</v>
          </cell>
          <cell r="D783" t="str">
            <v>BALANCE SHEET</v>
          </cell>
          <cell r="E783" t="str">
            <v xml:space="preserve"> </v>
          </cell>
          <cell r="F783" t="str">
            <v xml:space="preserve"> </v>
          </cell>
          <cell r="G783" t="str">
            <v>CURRENT ASSETS, LOANS AND ADVANCES</v>
          </cell>
          <cell r="H783" t="str">
            <v>DERIVATIVES ASSETS</v>
          </cell>
          <cell r="I783" t="str">
            <v>DERIVATIVES ASSETS</v>
          </cell>
        </row>
        <row r="784">
          <cell r="A784" t="str">
            <v>A901001</v>
          </cell>
          <cell r="B784" t="str">
            <v>Interest accrued- other than investments</v>
          </cell>
          <cell r="C784" t="str">
            <v>ASSET</v>
          </cell>
          <cell r="D784" t="str">
            <v>BALANCE SHEET</v>
          </cell>
          <cell r="E784" t="str">
            <v xml:space="preserve"> </v>
          </cell>
          <cell r="F784" t="str">
            <v xml:space="preserve"> </v>
          </cell>
          <cell r="G784" t="str">
            <v>CURRENT ASSETS, LOANS AND ADVANCES</v>
          </cell>
          <cell r="H784" t="str">
            <v>OTHER CURRENT ASSETS</v>
          </cell>
          <cell r="I784" t="str">
            <v>OTHER CURRENT ASSETS</v>
          </cell>
        </row>
        <row r="785">
          <cell r="A785" t="str">
            <v>A901002</v>
          </cell>
          <cell r="B785" t="str">
            <v>Interest Receivable</v>
          </cell>
          <cell r="C785" t="str">
            <v>ASSET</v>
          </cell>
          <cell r="D785" t="str">
            <v>BALANCE SHEET</v>
          </cell>
          <cell r="E785" t="str">
            <v xml:space="preserve"> </v>
          </cell>
          <cell r="F785" t="str">
            <v xml:space="preserve"> </v>
          </cell>
          <cell r="G785" t="str">
            <v>CURRENT ASSETS, LOANS AND ADVANCES</v>
          </cell>
          <cell r="H785" t="str">
            <v>OTHER CURRENT ASSETS</v>
          </cell>
          <cell r="I785" t="str">
            <v>OTHER CURRENT ASSETS</v>
          </cell>
        </row>
        <row r="786">
          <cell r="A786" t="str">
            <v>A901003</v>
          </cell>
          <cell r="B786" t="str">
            <v>Interest accrued-on investments</v>
          </cell>
          <cell r="C786" t="str">
            <v>ASSET</v>
          </cell>
          <cell r="D786" t="str">
            <v>BALANCE SHEET</v>
          </cell>
          <cell r="E786" t="str">
            <v xml:space="preserve"> </v>
          </cell>
          <cell r="F786" t="str">
            <v xml:space="preserve"> </v>
          </cell>
          <cell r="G786" t="str">
            <v>CURRENT ASSETS, LOANS AND ADVANCES</v>
          </cell>
          <cell r="H786" t="str">
            <v>OTHER CURRENT ASSETS</v>
          </cell>
          <cell r="I786" t="str">
            <v>OTHER CURRENT ASSETS</v>
          </cell>
        </row>
        <row r="787">
          <cell r="A787" t="str">
            <v>A901004</v>
          </cell>
          <cell r="B787" t="str">
            <v>Interest Accrued Not Due On Fd</v>
          </cell>
          <cell r="C787" t="str">
            <v>ASSET</v>
          </cell>
          <cell r="D787" t="str">
            <v>BALANCE SHEET</v>
          </cell>
          <cell r="E787" t="str">
            <v xml:space="preserve"> </v>
          </cell>
          <cell r="F787" t="str">
            <v xml:space="preserve"> </v>
          </cell>
          <cell r="G787" t="str">
            <v>CURRENT ASSETS, LOANS AND ADVANCES</v>
          </cell>
          <cell r="H787" t="str">
            <v>OTHER CURRENT ASSETS</v>
          </cell>
          <cell r="I787" t="str">
            <v>OTHER CURRENT ASSETS</v>
          </cell>
        </row>
        <row r="788">
          <cell r="A788" t="str">
            <v>A901005</v>
          </cell>
          <cell r="B788" t="str">
            <v>Interest Accrued But Not Due</v>
          </cell>
          <cell r="C788" t="str">
            <v>ASSET</v>
          </cell>
          <cell r="D788" t="str">
            <v>BALANCE SHEET</v>
          </cell>
          <cell r="E788" t="str">
            <v xml:space="preserve"> </v>
          </cell>
          <cell r="F788" t="str">
            <v xml:space="preserve"> </v>
          </cell>
          <cell r="G788" t="str">
            <v>CURRENT ASSETS, LOANS AND ADVANCES</v>
          </cell>
          <cell r="H788" t="str">
            <v>OTHER CURRENT ASSETS</v>
          </cell>
          <cell r="I788" t="str">
            <v>OTHER CURRENT ASSETS</v>
          </cell>
        </row>
        <row r="789">
          <cell r="A789" t="str">
            <v>A901101</v>
          </cell>
          <cell r="B789" t="str">
            <v>Compensation Receivable</v>
          </cell>
          <cell r="C789" t="str">
            <v>ASSET</v>
          </cell>
          <cell r="D789" t="str">
            <v>BALANCE SHEET</v>
          </cell>
          <cell r="E789" t="str">
            <v xml:space="preserve"> </v>
          </cell>
          <cell r="F789" t="str">
            <v xml:space="preserve"> </v>
          </cell>
          <cell r="G789" t="str">
            <v>CURRENT ASSETS, LOANS AND ADVANCES</v>
          </cell>
          <cell r="H789" t="str">
            <v>OTHER CURRENT ASSETS</v>
          </cell>
          <cell r="I789" t="str">
            <v>OTHER CURRENT ASSETS</v>
          </cell>
        </row>
        <row r="790">
          <cell r="A790" t="str">
            <v>A901102</v>
          </cell>
          <cell r="B790" t="str">
            <v>Claims Recoverables</v>
          </cell>
          <cell r="C790" t="str">
            <v>ASSET</v>
          </cell>
          <cell r="D790" t="str">
            <v>BALANCE SHEET</v>
          </cell>
          <cell r="E790" t="str">
            <v xml:space="preserve"> </v>
          </cell>
          <cell r="F790" t="str">
            <v xml:space="preserve"> </v>
          </cell>
          <cell r="G790" t="str">
            <v>CURRENT ASSETS, LOANS AND ADVANCES</v>
          </cell>
          <cell r="H790" t="str">
            <v>OTHER CURRENT ASSETS</v>
          </cell>
          <cell r="I790" t="str">
            <v>OTHER CURRENT ASSETS</v>
          </cell>
        </row>
        <row r="791">
          <cell r="A791" t="str">
            <v>A901103</v>
          </cell>
          <cell r="B791" t="str">
            <v>Insurance Chgs Recoverable</v>
          </cell>
          <cell r="C791" t="str">
            <v>ASSET</v>
          </cell>
          <cell r="D791" t="str">
            <v>BALANCE SHEET</v>
          </cell>
          <cell r="E791" t="str">
            <v xml:space="preserve"> </v>
          </cell>
          <cell r="F791" t="str">
            <v xml:space="preserve"> </v>
          </cell>
          <cell r="G791" t="str">
            <v>CURRENT ASSETS, LOANS AND ADVANCES</v>
          </cell>
          <cell r="H791" t="str">
            <v>OTHER CURRENT ASSETS</v>
          </cell>
          <cell r="I791" t="str">
            <v>OTHER CURRENT ASSETS</v>
          </cell>
        </row>
        <row r="792">
          <cell r="A792" t="str">
            <v>A901104</v>
          </cell>
          <cell r="B792" t="str">
            <v>INPUT EXCISE DUTY RECOVERABLE</v>
          </cell>
          <cell r="C792" t="str">
            <v>ASSET</v>
          </cell>
          <cell r="D792" t="str">
            <v>BALANCE SHEET</v>
          </cell>
          <cell r="G792" t="str">
            <v>CURRENT ASSETS, LOANS AND ADVANCES</v>
          </cell>
          <cell r="H792" t="str">
            <v>OTHER CURRENT ASSETS</v>
          </cell>
          <cell r="I792" t="str">
            <v>OTHER CURRENT ASSETS</v>
          </cell>
        </row>
        <row r="793">
          <cell r="A793" t="str">
            <v>A901105</v>
          </cell>
          <cell r="B793" t="str">
            <v>INPUT SERVICE TAX RECOVERABLE</v>
          </cell>
          <cell r="C793" t="str">
            <v>ASSET</v>
          </cell>
          <cell r="D793" t="str">
            <v>BALANCE SHEET</v>
          </cell>
          <cell r="G793" t="str">
            <v>CURRENT ASSETS, LOANS AND ADVANCES</v>
          </cell>
          <cell r="H793" t="str">
            <v>OTHER CURRENT ASSETS</v>
          </cell>
          <cell r="I793" t="str">
            <v>OTHER CURRENT ASSETS</v>
          </cell>
        </row>
        <row r="794">
          <cell r="A794" t="str">
            <v>A902001</v>
          </cell>
          <cell r="B794" t="str">
            <v>Int. on loan (Gp Co.)</v>
          </cell>
          <cell r="C794" t="str">
            <v>ASSET</v>
          </cell>
          <cell r="D794" t="str">
            <v>BALANCE SHEET</v>
          </cell>
          <cell r="E794" t="str">
            <v xml:space="preserve"> </v>
          </cell>
          <cell r="F794" t="str">
            <v xml:space="preserve"> </v>
          </cell>
          <cell r="G794" t="str">
            <v>CURRENT ASSETS, LOANS AND ADVANCES</v>
          </cell>
          <cell r="H794" t="str">
            <v>OTHER CURRENT ASSETS</v>
          </cell>
          <cell r="I794" t="str">
            <v>OTHER CURRENT ASSETS</v>
          </cell>
        </row>
        <row r="795">
          <cell r="A795" t="str">
            <v>A903001</v>
          </cell>
          <cell r="B795" t="str">
            <v>Preliminary Expenses</v>
          </cell>
          <cell r="C795" t="str">
            <v>ASSET</v>
          </cell>
          <cell r="D795" t="str">
            <v>BALANCE SHEET</v>
          </cell>
          <cell r="E795" t="str">
            <v xml:space="preserve"> </v>
          </cell>
          <cell r="F795" t="str">
            <v xml:space="preserve"> </v>
          </cell>
          <cell r="G795" t="str">
            <v>CURRENT ASSETS, LOANS AND ADVANCES</v>
          </cell>
          <cell r="H795" t="str">
            <v>OTHER CURRENT ASSETS</v>
          </cell>
          <cell r="I795" t="str">
            <v>OTHER CURRENT ASSETS</v>
          </cell>
        </row>
        <row r="796">
          <cell r="A796" t="str">
            <v>A903002</v>
          </cell>
          <cell r="B796" t="str">
            <v>Deferred Revenue Expenses</v>
          </cell>
          <cell r="C796" t="str">
            <v>ASSET</v>
          </cell>
          <cell r="D796" t="str">
            <v>BALANCE SHEET</v>
          </cell>
          <cell r="E796" t="str">
            <v xml:space="preserve"> </v>
          </cell>
          <cell r="F796" t="str">
            <v xml:space="preserve"> </v>
          </cell>
          <cell r="G796" t="str">
            <v>CURRENT ASSETS, LOANS AND ADVANCES</v>
          </cell>
          <cell r="H796" t="str">
            <v>OTHER CURRENT ASSETS</v>
          </cell>
          <cell r="I796" t="str">
            <v>OTHER CURRENT ASSETS</v>
          </cell>
        </row>
        <row r="797">
          <cell r="A797" t="str">
            <v>A903003</v>
          </cell>
          <cell r="B797" t="str">
            <v>Pre-Operative Expenses</v>
          </cell>
          <cell r="C797" t="str">
            <v>ASSET</v>
          </cell>
          <cell r="D797" t="str">
            <v>BALANCE SHEET</v>
          </cell>
          <cell r="E797" t="str">
            <v xml:space="preserve"> </v>
          </cell>
          <cell r="F797" t="str">
            <v xml:space="preserve"> </v>
          </cell>
          <cell r="G797" t="str">
            <v>CURRENT ASSETS, LOANS AND ADVANCES</v>
          </cell>
          <cell r="H797" t="str">
            <v>OTHER CURRENT ASSETS</v>
          </cell>
          <cell r="I797" t="str">
            <v>OTHER CURRENT ASSETS</v>
          </cell>
        </row>
        <row r="798">
          <cell r="A798" t="str">
            <v>A903004</v>
          </cell>
          <cell r="B798" t="str">
            <v>Capital Arrangement Fees</v>
          </cell>
          <cell r="C798" t="str">
            <v>ASSET</v>
          </cell>
          <cell r="D798" t="str">
            <v>BALANCE SHEET</v>
          </cell>
          <cell r="E798" t="str">
            <v xml:space="preserve"> </v>
          </cell>
          <cell r="F798" t="str">
            <v xml:space="preserve"> </v>
          </cell>
          <cell r="G798" t="str">
            <v>CURRENT ASSETS, LOANS AND ADVANCES</v>
          </cell>
          <cell r="H798" t="str">
            <v>OTHER CURRENT ASSETS</v>
          </cell>
          <cell r="I798" t="str">
            <v>OTHER CURRENT ASSETS</v>
          </cell>
        </row>
        <row r="799">
          <cell r="A799" t="str">
            <v>A904001</v>
          </cell>
          <cell r="B799" t="str">
            <v>Purchase of Dev Rights</v>
          </cell>
          <cell r="C799" t="str">
            <v>ASSET</v>
          </cell>
          <cell r="D799" t="str">
            <v>BALANCE SHEET</v>
          </cell>
          <cell r="E799" t="str">
            <v xml:space="preserve"> </v>
          </cell>
          <cell r="F799" t="str">
            <v xml:space="preserve"> </v>
          </cell>
          <cell r="G799" t="str">
            <v>CURRENT ASSETS, LOANS AND ADVANCES</v>
          </cell>
          <cell r="H799" t="str">
            <v>OTHER CURRENT ASSETS</v>
          </cell>
          <cell r="I799" t="str">
            <v>OTHER CURRENT ASSETS</v>
          </cell>
        </row>
        <row r="800">
          <cell r="A800" t="str">
            <v>L101000</v>
          </cell>
          <cell r="B800" t="str">
            <v>Shri Ganeshji Maharaj</v>
          </cell>
          <cell r="C800" t="str">
            <v>CAPITAL</v>
          </cell>
          <cell r="D800" t="str">
            <v>BALANCE SHEET</v>
          </cell>
          <cell r="E800" t="str">
            <v xml:space="preserve"> </v>
          </cell>
          <cell r="F800" t="str">
            <v xml:space="preserve"> </v>
          </cell>
          <cell r="G800" t="str">
            <v>SHAREHOLDERS FUNDS</v>
          </cell>
          <cell r="H800" t="str">
            <v>SHARE CAPITAL</v>
          </cell>
          <cell r="I800" t="str">
            <v>EQUITY SHARE CAPITAL</v>
          </cell>
        </row>
        <row r="801">
          <cell r="A801" t="str">
            <v>L101001</v>
          </cell>
          <cell r="B801" t="str">
            <v>Equity Sh. Capital</v>
          </cell>
          <cell r="C801" t="str">
            <v>CAPITAL</v>
          </cell>
          <cell r="D801" t="str">
            <v>BALANCE SHEET</v>
          </cell>
          <cell r="E801" t="str">
            <v xml:space="preserve"> </v>
          </cell>
          <cell r="F801" t="str">
            <v xml:space="preserve"> </v>
          </cell>
          <cell r="G801" t="str">
            <v>SHAREHOLDERS FUNDS</v>
          </cell>
          <cell r="H801" t="str">
            <v>SHARE CAPITAL</v>
          </cell>
          <cell r="I801" t="str">
            <v>EQUITY SHARE CAPITAL</v>
          </cell>
        </row>
        <row r="802">
          <cell r="A802" t="str">
            <v>L101002</v>
          </cell>
          <cell r="B802" t="str">
            <v>Equity Share Application Money</v>
          </cell>
          <cell r="C802" t="str">
            <v>CAPITAL</v>
          </cell>
          <cell r="D802" t="str">
            <v>BALANCE SHEET</v>
          </cell>
          <cell r="E802" t="str">
            <v xml:space="preserve"> </v>
          </cell>
          <cell r="F802" t="str">
            <v xml:space="preserve"> </v>
          </cell>
          <cell r="G802" t="str">
            <v>SHAREHOLDERS FUNDS</v>
          </cell>
          <cell r="H802" t="str">
            <v>SHARE CAPITAL</v>
          </cell>
          <cell r="I802" t="str">
            <v>EQUITY SHARE CAPITAL</v>
          </cell>
        </row>
        <row r="803">
          <cell r="A803" t="str">
            <v>L101003</v>
          </cell>
          <cell r="B803" t="str">
            <v>Equity Share Allotment Money</v>
          </cell>
          <cell r="C803" t="str">
            <v>CAPITAL</v>
          </cell>
          <cell r="D803" t="str">
            <v>BALANCE SHEET</v>
          </cell>
          <cell r="E803" t="str">
            <v xml:space="preserve"> </v>
          </cell>
          <cell r="F803" t="str">
            <v xml:space="preserve"> </v>
          </cell>
          <cell r="G803" t="str">
            <v>SHAREHOLDERS FUNDS</v>
          </cell>
          <cell r="H803" t="str">
            <v>SHARE CAPITAL</v>
          </cell>
          <cell r="I803" t="str">
            <v>EQUITY SHARE CAPITAL</v>
          </cell>
        </row>
        <row r="804">
          <cell r="A804" t="str">
            <v>L101004</v>
          </cell>
          <cell r="B804" t="str">
            <v>Equity Share Call Money</v>
          </cell>
          <cell r="C804" t="str">
            <v>CAPITAL</v>
          </cell>
          <cell r="D804" t="str">
            <v>BALANCE SHEET</v>
          </cell>
          <cell r="E804" t="str">
            <v xml:space="preserve"> </v>
          </cell>
          <cell r="F804" t="str">
            <v xml:space="preserve"> </v>
          </cell>
          <cell r="G804" t="str">
            <v>SHAREHOLDERS FUNDS</v>
          </cell>
          <cell r="H804" t="str">
            <v>SHARE CAPITAL</v>
          </cell>
          <cell r="I804" t="str">
            <v>EQUITY SHARE CAPITAL</v>
          </cell>
        </row>
        <row r="805">
          <cell r="A805" t="str">
            <v>L101005</v>
          </cell>
          <cell r="B805" t="str">
            <v>Equity Calls In Advance A/C</v>
          </cell>
          <cell r="C805" t="str">
            <v>CAPITAL</v>
          </cell>
          <cell r="D805" t="str">
            <v>BALANCE SHEET</v>
          </cell>
          <cell r="E805" t="str">
            <v xml:space="preserve"> </v>
          </cell>
          <cell r="F805" t="str">
            <v xml:space="preserve"> </v>
          </cell>
          <cell r="G805" t="str">
            <v>SHAREHOLDERS FUNDS</v>
          </cell>
          <cell r="H805" t="str">
            <v>SHARE CAPITAL</v>
          </cell>
          <cell r="I805" t="str">
            <v>EQUITY SHARE CAPITAL</v>
          </cell>
        </row>
        <row r="806">
          <cell r="A806" t="str">
            <v>L101006</v>
          </cell>
          <cell r="B806" t="str">
            <v>APPL. MONEY FOR PUR.OF EQ.SHA.</v>
          </cell>
          <cell r="C806" t="str">
            <v>LIABILITIES</v>
          </cell>
          <cell r="D806" t="str">
            <v>BALANCE SHEET</v>
          </cell>
          <cell r="E806" t="str">
            <v xml:space="preserve"> </v>
          </cell>
          <cell r="G806" t="str">
            <v>SHAREHOLDERS FUNDS</v>
          </cell>
          <cell r="H806" t="str">
            <v>SHARE CAPITAL</v>
          </cell>
          <cell r="I806" t="str">
            <v>EQUITY SHARE CAPITAL</v>
          </cell>
        </row>
        <row r="807">
          <cell r="A807" t="str">
            <v>L102001</v>
          </cell>
          <cell r="B807" t="str">
            <v>Preference Sh. Capital</v>
          </cell>
          <cell r="C807" t="str">
            <v>CAPITAL</v>
          </cell>
          <cell r="D807" t="str">
            <v>BALANCE SHEET</v>
          </cell>
          <cell r="E807" t="str">
            <v xml:space="preserve"> </v>
          </cell>
          <cell r="F807" t="str">
            <v xml:space="preserve"> </v>
          </cell>
          <cell r="G807" t="str">
            <v>SHAREHOLDERS FUNDS</v>
          </cell>
          <cell r="H807" t="str">
            <v>SHARE CAPITAL</v>
          </cell>
          <cell r="I807" t="str">
            <v>PREFERENCE SHARE CAPITAL</v>
          </cell>
        </row>
        <row r="808">
          <cell r="A808" t="str">
            <v>L102002</v>
          </cell>
          <cell r="B808" t="str">
            <v>Preference Share Application Money</v>
          </cell>
          <cell r="C808" t="str">
            <v>CAPITAL</v>
          </cell>
          <cell r="D808" t="str">
            <v>BALANCE SHEET</v>
          </cell>
          <cell r="E808" t="str">
            <v xml:space="preserve"> </v>
          </cell>
          <cell r="F808" t="str">
            <v xml:space="preserve"> </v>
          </cell>
          <cell r="G808" t="str">
            <v>SHAREHOLDERS FUNDS</v>
          </cell>
          <cell r="H808" t="str">
            <v>SHARE CAPITAL</v>
          </cell>
          <cell r="I808" t="str">
            <v>PREFERENCE SHARE CAPITAL</v>
          </cell>
        </row>
        <row r="809">
          <cell r="A809" t="str">
            <v>L103001-000</v>
          </cell>
          <cell r="B809" t="str">
            <v>Partner's Capital Account</v>
          </cell>
          <cell r="C809" t="str">
            <v>CAPITAL</v>
          </cell>
          <cell r="D809" t="str">
            <v>BALANCE SHEET</v>
          </cell>
          <cell r="E809" t="str">
            <v xml:space="preserve"> </v>
          </cell>
          <cell r="F809" t="str">
            <v xml:space="preserve"> </v>
          </cell>
          <cell r="G809" t="str">
            <v>SHAREHOLDERS FUNDS</v>
          </cell>
          <cell r="H809" t="str">
            <v>PARTNERS CAPITAL</v>
          </cell>
          <cell r="I809" t="str">
            <v>PARTNERS CAPITAL</v>
          </cell>
        </row>
        <row r="810">
          <cell r="A810" t="str">
            <v>L103001-101</v>
          </cell>
          <cell r="B810" t="str">
            <v>Partner's Capital Account-DLF Limited</v>
          </cell>
          <cell r="C810" t="str">
            <v>CAPITAL</v>
          </cell>
          <cell r="D810" t="str">
            <v>BALANCE SHEET</v>
          </cell>
          <cell r="E810" t="str">
            <v xml:space="preserve"> </v>
          </cell>
          <cell r="F810" t="str">
            <v xml:space="preserve"> </v>
          </cell>
          <cell r="G810" t="str">
            <v>SHAREHOLDERS FUNDS</v>
          </cell>
          <cell r="H810" t="str">
            <v>PARTNERS CAPITAL</v>
          </cell>
          <cell r="I810" t="str">
            <v>PARTNERS CAPITAL</v>
          </cell>
        </row>
        <row r="811">
          <cell r="A811" t="str">
            <v>L103001-211</v>
          </cell>
          <cell r="B811" t="str">
            <v>Partner's Capital A/c-DLF Hsng &amp; Cnstr L</v>
          </cell>
          <cell r="C811" t="str">
            <v>CAPITAL</v>
          </cell>
          <cell r="D811" t="str">
            <v>BALANCE SHEET</v>
          </cell>
          <cell r="E811" t="str">
            <v xml:space="preserve"> </v>
          </cell>
          <cell r="F811" t="str">
            <v xml:space="preserve"> </v>
          </cell>
          <cell r="G811" t="str">
            <v>SHAREHOLDERS FUNDS</v>
          </cell>
          <cell r="H811" t="str">
            <v>PARTNERS CAPITAL</v>
          </cell>
          <cell r="I811" t="str">
            <v>PARTNERS CAPITAL</v>
          </cell>
        </row>
        <row r="812">
          <cell r="A812" t="str">
            <v>L103001-247</v>
          </cell>
          <cell r="B812" t="str">
            <v>Partner's Capital Account-Kiritman</v>
          </cell>
          <cell r="C812" t="str">
            <v>CAPITAL</v>
          </cell>
          <cell r="D812" t="str">
            <v>BALANCE SHEET</v>
          </cell>
          <cell r="E812" t="str">
            <v xml:space="preserve"> </v>
          </cell>
          <cell r="F812" t="str">
            <v xml:space="preserve"> </v>
          </cell>
          <cell r="G812" t="str">
            <v>SHAREHOLDERS FUNDS</v>
          </cell>
          <cell r="H812" t="str">
            <v>PARTNERS CAPITAL</v>
          </cell>
          <cell r="I812" t="str">
            <v>PARTNERS CAPITAL</v>
          </cell>
        </row>
        <row r="813">
          <cell r="A813" t="str">
            <v>L103001-278</v>
          </cell>
          <cell r="B813" t="str">
            <v>Partner's Capital Account-DLF Home Dev</v>
          </cell>
          <cell r="C813" t="str">
            <v>CAPITAL</v>
          </cell>
          <cell r="D813" t="str">
            <v>BALANCE SHEET</v>
          </cell>
          <cell r="E813" t="str">
            <v xml:space="preserve"> </v>
          </cell>
          <cell r="F813" t="str">
            <v xml:space="preserve"> </v>
          </cell>
          <cell r="G813" t="str">
            <v>SHAREHOLDERS FUNDS</v>
          </cell>
          <cell r="H813" t="str">
            <v>PARTNERS CAPITAL</v>
          </cell>
          <cell r="I813" t="str">
            <v>PARTNERS CAPITAL</v>
          </cell>
        </row>
        <row r="814">
          <cell r="A814" t="str">
            <v>L103001-279</v>
          </cell>
          <cell r="B814" t="str">
            <v>Partner's Capital Account- DCDL</v>
          </cell>
          <cell r="C814" t="str">
            <v>CAPITAL</v>
          </cell>
          <cell r="D814" t="str">
            <v>BALANCE SHEET</v>
          </cell>
          <cell r="E814" t="str">
            <v xml:space="preserve"> </v>
          </cell>
          <cell r="F814" t="str">
            <v xml:space="preserve"> </v>
          </cell>
          <cell r="G814" t="str">
            <v>SHAREHOLDERS FUNDS</v>
          </cell>
          <cell r="H814" t="str">
            <v>PARTNERS CAPITAL</v>
          </cell>
          <cell r="I814" t="str">
            <v>PARTNERS CAPITAL</v>
          </cell>
        </row>
        <row r="815">
          <cell r="A815" t="str">
            <v>L103001-281</v>
          </cell>
          <cell r="B815" t="str">
            <v>Partner's Capital Account-Pee Tee Prop M</v>
          </cell>
          <cell r="C815" t="str">
            <v>CAPITAL</v>
          </cell>
          <cell r="D815" t="str">
            <v>BALANCE SHEET</v>
          </cell>
          <cell r="E815" t="str">
            <v xml:space="preserve"> </v>
          </cell>
          <cell r="F815" t="str">
            <v xml:space="preserve"> </v>
          </cell>
          <cell r="G815" t="str">
            <v>SHAREHOLDERS FUNDS</v>
          </cell>
          <cell r="H815" t="str">
            <v>PARTNERS CAPITAL</v>
          </cell>
          <cell r="I815" t="str">
            <v>PARTNERS CAPITAL</v>
          </cell>
        </row>
        <row r="816">
          <cell r="A816" t="str">
            <v>L103001-282</v>
          </cell>
          <cell r="B816" t="str">
            <v>Partner's Capital Account-Silver Oaks Pr</v>
          </cell>
          <cell r="C816" t="str">
            <v>CAPITAL</v>
          </cell>
          <cell r="D816" t="str">
            <v>BALANCE SHEET</v>
          </cell>
          <cell r="E816" t="str">
            <v xml:space="preserve"> </v>
          </cell>
          <cell r="F816" t="str">
            <v xml:space="preserve"> </v>
          </cell>
          <cell r="G816" t="str">
            <v>SHAREHOLDERS FUNDS</v>
          </cell>
          <cell r="H816" t="str">
            <v>PARTNERS CAPITAL</v>
          </cell>
          <cell r="I816" t="str">
            <v>PARTNERS CAPITAL</v>
          </cell>
        </row>
        <row r="817">
          <cell r="A817" t="str">
            <v>L103001-381</v>
          </cell>
          <cell r="B817" t="str">
            <v>Partner's Capital Account-DLF Cyber Cit</v>
          </cell>
          <cell r="C817" t="str">
            <v>CAPITAL</v>
          </cell>
          <cell r="D817" t="str">
            <v>BALANCE SHEET</v>
          </cell>
          <cell r="E817" t="str">
            <v xml:space="preserve"> </v>
          </cell>
          <cell r="F817" t="str">
            <v xml:space="preserve"> </v>
          </cell>
          <cell r="G817" t="str">
            <v>SHAREHOLDERS FUNDS</v>
          </cell>
          <cell r="H817" t="str">
            <v>PARTNERS CAPITAL</v>
          </cell>
          <cell r="I817" t="str">
            <v>PARTNERS CAPITAL</v>
          </cell>
        </row>
        <row r="818">
          <cell r="A818" t="str">
            <v>L103001-536</v>
          </cell>
          <cell r="B818" t="str">
            <v>Partner's Capital Account-Heimo</v>
          </cell>
          <cell r="C818" t="str">
            <v>CAPITAL</v>
          </cell>
          <cell r="D818" t="str">
            <v>BALANCE SHEET</v>
          </cell>
          <cell r="E818" t="str">
            <v xml:space="preserve"> </v>
          </cell>
          <cell r="F818" t="str">
            <v xml:space="preserve"> </v>
          </cell>
          <cell r="G818" t="str">
            <v>SHAREHOLDERS FUNDS</v>
          </cell>
          <cell r="H818" t="str">
            <v>PARTNERS CAPITAL</v>
          </cell>
          <cell r="I818" t="str">
            <v>PARTNERS CAPITAL</v>
          </cell>
        </row>
        <row r="819">
          <cell r="A819" t="str">
            <v>L103001-537</v>
          </cell>
          <cell r="B819" t="str">
            <v>Partner's Capital Account-Khem</v>
          </cell>
          <cell r="C819" t="str">
            <v>CAPITAL</v>
          </cell>
          <cell r="D819" t="str">
            <v>BALANCE SHEET</v>
          </cell>
          <cell r="E819" t="str">
            <v xml:space="preserve"> </v>
          </cell>
          <cell r="F819" t="str">
            <v xml:space="preserve"> </v>
          </cell>
          <cell r="G819" t="str">
            <v>SHAREHOLDERS FUNDS</v>
          </cell>
          <cell r="H819" t="str">
            <v>PARTNERS CAPITAL</v>
          </cell>
          <cell r="I819" t="str">
            <v>PARTNERS CAPITAL</v>
          </cell>
        </row>
        <row r="820">
          <cell r="A820" t="str">
            <v>L201001</v>
          </cell>
          <cell r="B820" t="str">
            <v>Capital Reserve</v>
          </cell>
          <cell r="C820" t="str">
            <v>CAPITAL</v>
          </cell>
          <cell r="D820" t="str">
            <v>BALANCE SHEET</v>
          </cell>
          <cell r="E820" t="str">
            <v xml:space="preserve"> </v>
          </cell>
          <cell r="F820" t="str">
            <v xml:space="preserve"> </v>
          </cell>
          <cell r="G820" t="str">
            <v>SHAREHOLDERS FUNDS</v>
          </cell>
          <cell r="H820" t="str">
            <v>RESERVES AND SURPLUS</v>
          </cell>
          <cell r="I820" t="str">
            <v>RESERVE- CAPITAL RESERVE</v>
          </cell>
        </row>
        <row r="821">
          <cell r="A821" t="str">
            <v>L202001</v>
          </cell>
          <cell r="B821" t="str">
            <v>Capital Redemption Reserve</v>
          </cell>
          <cell r="C821" t="str">
            <v>CAPITAL</v>
          </cell>
          <cell r="D821" t="str">
            <v>BALANCE SHEET</v>
          </cell>
          <cell r="E821" t="str">
            <v xml:space="preserve"> </v>
          </cell>
          <cell r="F821" t="str">
            <v xml:space="preserve"> </v>
          </cell>
          <cell r="G821" t="str">
            <v>SHAREHOLDERS FUNDS</v>
          </cell>
          <cell r="H821" t="str">
            <v>RESERVES AND SURPLUS</v>
          </cell>
          <cell r="I821" t="str">
            <v>RESERVE-CAPITAL REDEMPTION RESERVE</v>
          </cell>
        </row>
        <row r="822">
          <cell r="A822" t="str">
            <v>L203001</v>
          </cell>
          <cell r="B822" t="str">
            <v>Contingency Reserve</v>
          </cell>
          <cell r="C822" t="str">
            <v>CAPITAL</v>
          </cell>
          <cell r="D822" t="str">
            <v>BALANCE SHEET</v>
          </cell>
          <cell r="E822" t="str">
            <v xml:space="preserve"> </v>
          </cell>
          <cell r="F822" t="str">
            <v xml:space="preserve"> </v>
          </cell>
          <cell r="G822" t="str">
            <v>SHAREHOLDERS FUNDS</v>
          </cell>
          <cell r="H822" t="str">
            <v>RESERVES AND SURPLUS</v>
          </cell>
          <cell r="I822" t="str">
            <v>RESERVE- CONTINGENCY RESERVE</v>
          </cell>
        </row>
        <row r="823">
          <cell r="A823" t="str">
            <v>L204001</v>
          </cell>
          <cell r="B823" t="str">
            <v>Share Premium</v>
          </cell>
          <cell r="C823" t="str">
            <v>CAPITAL</v>
          </cell>
          <cell r="D823" t="str">
            <v>BALANCE SHEET</v>
          </cell>
          <cell r="E823" t="str">
            <v xml:space="preserve"> </v>
          </cell>
          <cell r="F823" t="str">
            <v xml:space="preserve"> </v>
          </cell>
          <cell r="G823" t="str">
            <v>SHAREHOLDERS FUNDS</v>
          </cell>
          <cell r="H823" t="str">
            <v>RESERVES AND SURPLUS</v>
          </cell>
          <cell r="I823" t="str">
            <v>RESERVE- SHARE PREMIUM</v>
          </cell>
        </row>
        <row r="824">
          <cell r="A824" t="str">
            <v>L205001</v>
          </cell>
          <cell r="B824" t="str">
            <v>General Reserve</v>
          </cell>
          <cell r="C824" t="str">
            <v>CAPITAL</v>
          </cell>
          <cell r="D824" t="str">
            <v>BALANCE SHEET</v>
          </cell>
          <cell r="E824" t="str">
            <v xml:space="preserve"> </v>
          </cell>
          <cell r="F824" t="str">
            <v xml:space="preserve"> </v>
          </cell>
          <cell r="G824" t="str">
            <v>SHAREHOLDERS FUNDS</v>
          </cell>
          <cell r="H824" t="str">
            <v>RESERVES AND SURPLUS</v>
          </cell>
          <cell r="I824" t="str">
            <v>RESERVE- GENERAL RESERVE</v>
          </cell>
        </row>
        <row r="825">
          <cell r="A825" t="str">
            <v>L206001</v>
          </cell>
          <cell r="B825" t="str">
            <v>Revaluation Reserve</v>
          </cell>
          <cell r="C825" t="str">
            <v>CAPITAL</v>
          </cell>
          <cell r="D825" t="str">
            <v>BALANCE SHEET</v>
          </cell>
          <cell r="E825" t="str">
            <v xml:space="preserve"> </v>
          </cell>
          <cell r="F825" t="str">
            <v xml:space="preserve"> </v>
          </cell>
          <cell r="G825" t="str">
            <v>SHAREHOLDERS FUNDS</v>
          </cell>
          <cell r="H825" t="str">
            <v>RESERVES AND SURPLUS</v>
          </cell>
          <cell r="I825" t="str">
            <v>RESERVE- REVALUATION RESERVE</v>
          </cell>
        </row>
        <row r="826">
          <cell r="A826" t="str">
            <v>L207001</v>
          </cell>
          <cell r="B826" t="str">
            <v>Investment Allowance Reserve</v>
          </cell>
          <cell r="C826" t="str">
            <v>CAPITAL</v>
          </cell>
          <cell r="D826" t="str">
            <v>BALANCE SHEET</v>
          </cell>
          <cell r="E826" t="str">
            <v xml:space="preserve"> </v>
          </cell>
          <cell r="F826" t="str">
            <v xml:space="preserve"> </v>
          </cell>
          <cell r="G826" t="str">
            <v>SHAREHOLDERS FUNDS</v>
          </cell>
          <cell r="H826" t="str">
            <v>RESERVES AND SURPLUS</v>
          </cell>
          <cell r="I826" t="str">
            <v>RESERVE- INVESTMENT ALLOWANCE</v>
          </cell>
        </row>
        <row r="827">
          <cell r="A827" t="str">
            <v>L208001</v>
          </cell>
          <cell r="B827" t="str">
            <v>Amalgamation Reserve</v>
          </cell>
          <cell r="C827" t="str">
            <v>CAPITAL</v>
          </cell>
          <cell r="D827" t="str">
            <v>BALANCE SHEET</v>
          </cell>
          <cell r="E827" t="str">
            <v xml:space="preserve"> </v>
          </cell>
          <cell r="F827" t="str">
            <v xml:space="preserve"> </v>
          </cell>
          <cell r="G827" t="str">
            <v>SHAREHOLDERS FUNDS</v>
          </cell>
          <cell r="H827" t="str">
            <v>RESERVES AND SURPLUS</v>
          </cell>
          <cell r="I827" t="str">
            <v>RESERVE- GENERAL RESERVE</v>
          </cell>
        </row>
        <row r="828">
          <cell r="A828" t="str">
            <v>L220001</v>
          </cell>
          <cell r="B828" t="str">
            <v>Profit &amp; Loss A/C</v>
          </cell>
          <cell r="C828" t="str">
            <v>CAPITAL</v>
          </cell>
          <cell r="D828" t="str">
            <v>BALANCE SHEET</v>
          </cell>
          <cell r="E828" t="str">
            <v xml:space="preserve"> </v>
          </cell>
          <cell r="F828" t="str">
            <v xml:space="preserve"> </v>
          </cell>
          <cell r="G828" t="str">
            <v>SHAREHOLDERS FUNDS</v>
          </cell>
          <cell r="H828" t="str">
            <v>RESERVES AND SURPLUS</v>
          </cell>
          <cell r="I828" t="str">
            <v>SURPLUS-PROFIT AND LOSS ACCOUNT</v>
          </cell>
        </row>
        <row r="829">
          <cell r="A829" t="str">
            <v>L230001-101</v>
          </cell>
          <cell r="B829" t="str">
            <v>Partner's Current A/c-DLF Ltd</v>
          </cell>
          <cell r="C829" t="str">
            <v>CAPITAL</v>
          </cell>
          <cell r="D829" t="str">
            <v>BALANCE SHEET</v>
          </cell>
          <cell r="E829" t="str">
            <v xml:space="preserve"> </v>
          </cell>
          <cell r="F829" t="str">
            <v xml:space="preserve"> </v>
          </cell>
          <cell r="G829" t="str">
            <v>SHAREHOLDERS FUNDS</v>
          </cell>
          <cell r="H829" t="str">
            <v>RESERVES AND SURPLUS</v>
          </cell>
          <cell r="I829" t="str">
            <v>SURPLUS-PROFIT AND LOSS ACCOUNT</v>
          </cell>
        </row>
        <row r="830">
          <cell r="A830" t="str">
            <v>L230001-211</v>
          </cell>
          <cell r="B830" t="str">
            <v>Partner's Current A/c-DLF Hsng &amp; Cnstr</v>
          </cell>
          <cell r="C830" t="str">
            <v>CAPITAL</v>
          </cell>
          <cell r="D830" t="str">
            <v>BALANCE SHEET</v>
          </cell>
          <cell r="E830" t="str">
            <v xml:space="preserve"> </v>
          </cell>
          <cell r="F830" t="str">
            <v xml:space="preserve"> </v>
          </cell>
          <cell r="G830" t="str">
            <v>SHAREHOLDERS FUNDS</v>
          </cell>
          <cell r="H830" t="str">
            <v>RESERVES AND SURPLUS</v>
          </cell>
          <cell r="I830" t="str">
            <v>SURPLUS-PROFIT AND LOSS ACCOUNT</v>
          </cell>
        </row>
        <row r="831">
          <cell r="A831" t="str">
            <v>L301000</v>
          </cell>
          <cell r="B831" t="str">
            <v>Retained Earnings</v>
          </cell>
          <cell r="C831" t="str">
            <v>CAPITAL</v>
          </cell>
          <cell r="D831" t="str">
            <v>RETAINED EARNINGS</v>
          </cell>
          <cell r="E831" t="str">
            <v xml:space="preserve"> </v>
          </cell>
          <cell r="F831" t="str">
            <v>RETAINED EARNINGS</v>
          </cell>
          <cell r="G831" t="str">
            <v>SHAREHOLDERS FUNDS</v>
          </cell>
          <cell r="H831" t="str">
            <v>RESERVES AND SURPLUS</v>
          </cell>
          <cell r="I831" t="str">
            <v>RESERVE- GENERAL RESERVE</v>
          </cell>
        </row>
        <row r="832">
          <cell r="A832" t="str">
            <v>L301001</v>
          </cell>
          <cell r="B832" t="str">
            <v>Secured Loan (Bank)- ICICI Loan</v>
          </cell>
          <cell r="C832" t="str">
            <v>LIABILITIES</v>
          </cell>
          <cell r="D832" t="str">
            <v>BALANCE SHEET</v>
          </cell>
          <cell r="E832" t="str">
            <v xml:space="preserve"> </v>
          </cell>
          <cell r="F832" t="str">
            <v xml:space="preserve"> </v>
          </cell>
          <cell r="G832" t="str">
            <v>LOAN FUNDS</v>
          </cell>
          <cell r="H832" t="str">
            <v>SECURED LOANS</v>
          </cell>
          <cell r="I832" t="str">
            <v>FROM BANKS/FI-TERM LOANS</v>
          </cell>
        </row>
        <row r="833">
          <cell r="A833" t="str">
            <v>L301002</v>
          </cell>
          <cell r="B833" t="str">
            <v>Secured Loan (Bank)- HSBC(ECB)</v>
          </cell>
          <cell r="C833" t="str">
            <v>LIABILITIES</v>
          </cell>
          <cell r="D833" t="str">
            <v>BALANCE SHEET</v>
          </cell>
          <cell r="E833" t="str">
            <v xml:space="preserve"> </v>
          </cell>
          <cell r="F833" t="str">
            <v xml:space="preserve"> </v>
          </cell>
          <cell r="G833" t="str">
            <v>LOAN FUNDS</v>
          </cell>
          <cell r="H833" t="str">
            <v>SECURED LOANS</v>
          </cell>
          <cell r="I833" t="str">
            <v>FROM BANKS/FI-TERM LOANS</v>
          </cell>
        </row>
        <row r="834">
          <cell r="A834" t="str">
            <v>L301003</v>
          </cell>
          <cell r="B834" t="str">
            <v>Secured Loan (Bank)- DBS</v>
          </cell>
          <cell r="C834" t="str">
            <v>LIABILITIES</v>
          </cell>
          <cell r="D834" t="str">
            <v>BALANCE SHEET</v>
          </cell>
          <cell r="E834" t="str">
            <v xml:space="preserve"> </v>
          </cell>
          <cell r="F834" t="str">
            <v xml:space="preserve"> </v>
          </cell>
          <cell r="G834" t="str">
            <v>LOAN FUNDS</v>
          </cell>
          <cell r="H834" t="str">
            <v>SECURED LOANS</v>
          </cell>
          <cell r="I834" t="str">
            <v>FROM BANKS/FI-TERM LOANS</v>
          </cell>
        </row>
        <row r="835">
          <cell r="A835" t="str">
            <v>L301004</v>
          </cell>
          <cell r="B835" t="str">
            <v>Secured Loan (Bank)- Bank Of Maharashtra</v>
          </cell>
          <cell r="C835" t="str">
            <v>LIABILITIES</v>
          </cell>
          <cell r="D835" t="str">
            <v>BALANCE SHEET</v>
          </cell>
          <cell r="E835" t="str">
            <v xml:space="preserve"> </v>
          </cell>
          <cell r="F835" t="str">
            <v xml:space="preserve"> </v>
          </cell>
          <cell r="G835" t="str">
            <v>LOAN FUNDS</v>
          </cell>
          <cell r="H835" t="str">
            <v>SECURED LOANS</v>
          </cell>
          <cell r="I835" t="str">
            <v>FROM BANKS/FI-TERM LOANS</v>
          </cell>
        </row>
        <row r="836">
          <cell r="A836" t="str">
            <v>L301005</v>
          </cell>
          <cell r="B836" t="str">
            <v>Secured Loan (Bank)- IDBI</v>
          </cell>
          <cell r="C836" t="str">
            <v>LIABILITIES</v>
          </cell>
          <cell r="D836" t="str">
            <v>BALANCE SHEET</v>
          </cell>
          <cell r="E836" t="str">
            <v xml:space="preserve"> </v>
          </cell>
          <cell r="F836" t="str">
            <v xml:space="preserve"> </v>
          </cell>
          <cell r="G836" t="str">
            <v>LOAN FUNDS</v>
          </cell>
          <cell r="H836" t="str">
            <v>SECURED LOANS</v>
          </cell>
          <cell r="I836" t="str">
            <v>FROM BANKS/FI-TERM LOANS</v>
          </cell>
        </row>
        <row r="837">
          <cell r="A837" t="str">
            <v>L301006</v>
          </cell>
          <cell r="B837" t="str">
            <v>Secured Loan (Bank)- UBI</v>
          </cell>
          <cell r="C837" t="str">
            <v>LIABILITIES</v>
          </cell>
          <cell r="D837" t="str">
            <v>BALANCE SHEET</v>
          </cell>
          <cell r="E837" t="str">
            <v xml:space="preserve"> </v>
          </cell>
          <cell r="F837" t="str">
            <v xml:space="preserve"> </v>
          </cell>
          <cell r="G837" t="str">
            <v>LOAN FUNDS</v>
          </cell>
          <cell r="H837" t="str">
            <v>SECURED LOANS</v>
          </cell>
          <cell r="I837" t="str">
            <v>FROM BANKS/FI-TERM LOANS</v>
          </cell>
        </row>
        <row r="838">
          <cell r="A838" t="str">
            <v>L301007</v>
          </cell>
          <cell r="B838" t="str">
            <v>Secured Loan (Bank)- Bank Of Baroda</v>
          </cell>
          <cell r="C838" t="str">
            <v>LIABILITIES</v>
          </cell>
          <cell r="D838" t="str">
            <v>BALANCE SHEET</v>
          </cell>
          <cell r="E838" t="str">
            <v xml:space="preserve"> </v>
          </cell>
          <cell r="F838" t="str">
            <v xml:space="preserve"> </v>
          </cell>
          <cell r="G838" t="str">
            <v>LOAN FUNDS</v>
          </cell>
          <cell r="H838" t="str">
            <v>SECURED LOANS</v>
          </cell>
          <cell r="I838" t="str">
            <v>FROM BANKS/FI-TERM LOANS</v>
          </cell>
        </row>
        <row r="839">
          <cell r="A839" t="str">
            <v>L301008</v>
          </cell>
          <cell r="B839" t="str">
            <v>Secured Loan (Bank)- HKB-51-303170-003</v>
          </cell>
          <cell r="C839" t="str">
            <v>LIABILITIES</v>
          </cell>
          <cell r="D839" t="str">
            <v>BALANCE SHEET</v>
          </cell>
          <cell r="E839" t="str">
            <v xml:space="preserve"> </v>
          </cell>
          <cell r="F839" t="str">
            <v xml:space="preserve"> </v>
          </cell>
          <cell r="G839" t="str">
            <v>LOAN FUNDS</v>
          </cell>
          <cell r="H839" t="str">
            <v>SECURED LOANS</v>
          </cell>
          <cell r="I839" t="str">
            <v>FROM BANKS/FI-TERM LOANS</v>
          </cell>
        </row>
        <row r="840">
          <cell r="A840" t="str">
            <v>L301009</v>
          </cell>
          <cell r="B840" t="str">
            <v>Secured Loan (Bank)- HDFC</v>
          </cell>
          <cell r="C840" t="str">
            <v>LIABILITIES</v>
          </cell>
          <cell r="D840" t="str">
            <v>BALANCE SHEET</v>
          </cell>
          <cell r="E840" t="str">
            <v xml:space="preserve"> </v>
          </cell>
          <cell r="F840" t="str">
            <v xml:space="preserve"> </v>
          </cell>
          <cell r="G840" t="str">
            <v>LOAN FUNDS</v>
          </cell>
          <cell r="H840" t="str">
            <v>SECURED LOANS</v>
          </cell>
          <cell r="I840" t="str">
            <v>FROM BANKS/FI-TERM LOANS</v>
          </cell>
        </row>
        <row r="841">
          <cell r="A841" t="str">
            <v>L301010</v>
          </cell>
          <cell r="B841" t="str">
            <v>Secured Loan (Bank)- Kotak Mahindra</v>
          </cell>
          <cell r="C841" t="str">
            <v>LIABILITIES</v>
          </cell>
          <cell r="D841" t="str">
            <v>BALANCE SHEET</v>
          </cell>
          <cell r="E841" t="str">
            <v xml:space="preserve"> </v>
          </cell>
          <cell r="F841" t="str">
            <v xml:space="preserve"> </v>
          </cell>
          <cell r="G841" t="str">
            <v>LOAN FUNDS</v>
          </cell>
          <cell r="H841" t="str">
            <v>SECURED LOANS</v>
          </cell>
          <cell r="I841" t="str">
            <v>FROM BANKS/FI-TERM LOANS</v>
          </cell>
        </row>
        <row r="842">
          <cell r="A842" t="str">
            <v>L301011</v>
          </cell>
          <cell r="B842" t="str">
            <v>Secured Loan (Bank)- Syndicate Bank</v>
          </cell>
          <cell r="C842" t="str">
            <v>LIABILITIES</v>
          </cell>
          <cell r="D842" t="str">
            <v>BALANCE SHEET</v>
          </cell>
          <cell r="E842" t="str">
            <v xml:space="preserve"> </v>
          </cell>
          <cell r="F842" t="str">
            <v xml:space="preserve"> </v>
          </cell>
          <cell r="G842" t="str">
            <v>LOAN FUNDS</v>
          </cell>
          <cell r="H842" t="str">
            <v>SECURED LOANS</v>
          </cell>
          <cell r="I842" t="str">
            <v>FROM BANKS/FI-TERM LOANS</v>
          </cell>
        </row>
        <row r="843">
          <cell r="A843" t="str">
            <v>L301012</v>
          </cell>
          <cell r="B843" t="str">
            <v>Secured Loan (Bank)- SCB</v>
          </cell>
          <cell r="C843" t="str">
            <v>LIABILITIES</v>
          </cell>
          <cell r="D843" t="str">
            <v>BALANCE SHEET</v>
          </cell>
          <cell r="E843" t="str">
            <v xml:space="preserve"> </v>
          </cell>
          <cell r="F843" t="str">
            <v xml:space="preserve"> </v>
          </cell>
          <cell r="G843" t="str">
            <v>LOAN FUNDS</v>
          </cell>
          <cell r="H843" t="str">
            <v>SECURED LOANS</v>
          </cell>
          <cell r="I843" t="str">
            <v>FROM BANKS/FI-TERM LOANS</v>
          </cell>
        </row>
        <row r="844">
          <cell r="A844" t="str">
            <v>L301013</v>
          </cell>
          <cell r="B844" t="str">
            <v>Secured Loan (Bank)- Corporation Bank</v>
          </cell>
          <cell r="C844" t="str">
            <v>LIABILITIES</v>
          </cell>
          <cell r="D844" t="str">
            <v>BALANCE SHEET</v>
          </cell>
          <cell r="E844" t="str">
            <v xml:space="preserve"> </v>
          </cell>
          <cell r="F844" t="str">
            <v xml:space="preserve"> </v>
          </cell>
          <cell r="G844" t="str">
            <v>LOAN FUNDS</v>
          </cell>
          <cell r="H844" t="str">
            <v>SECURED LOANS</v>
          </cell>
          <cell r="I844" t="str">
            <v>FROM BANKS/FI-TERM LOANS</v>
          </cell>
        </row>
        <row r="845">
          <cell r="A845" t="str">
            <v>L301014</v>
          </cell>
          <cell r="B845" t="str">
            <v>Secured Loan (Bank)- Deutsche Bank</v>
          </cell>
          <cell r="C845" t="str">
            <v>LIABILITIES</v>
          </cell>
          <cell r="D845" t="str">
            <v>BALANCE SHEET</v>
          </cell>
          <cell r="E845" t="str">
            <v xml:space="preserve"> </v>
          </cell>
          <cell r="F845" t="str">
            <v xml:space="preserve"> </v>
          </cell>
          <cell r="G845" t="str">
            <v>LOAN FUNDS</v>
          </cell>
          <cell r="H845" t="str">
            <v>SECURED LOANS</v>
          </cell>
          <cell r="I845" t="str">
            <v>FROM BANKS/FI-TERM LOANS</v>
          </cell>
        </row>
        <row r="846">
          <cell r="A846" t="str">
            <v>L301015</v>
          </cell>
          <cell r="B846" t="str">
            <v>Secured Loan (Bank)- UCO Bank</v>
          </cell>
          <cell r="C846" t="str">
            <v>LIABILITIES</v>
          </cell>
          <cell r="D846" t="str">
            <v>BALANCE SHEET</v>
          </cell>
          <cell r="E846" t="str">
            <v xml:space="preserve"> </v>
          </cell>
          <cell r="F846" t="str">
            <v xml:space="preserve"> </v>
          </cell>
          <cell r="G846" t="str">
            <v>LOAN FUNDS</v>
          </cell>
          <cell r="H846" t="str">
            <v>SECURED LOANS</v>
          </cell>
          <cell r="I846" t="str">
            <v>FROM BANKS/FI-TERM LOANS</v>
          </cell>
        </row>
        <row r="847">
          <cell r="A847" t="str">
            <v>L301016</v>
          </cell>
          <cell r="B847" t="str">
            <v>Secured Loan (Bank)- State Bnk Of Trvnco</v>
          </cell>
          <cell r="C847" t="str">
            <v>LIABILITIES</v>
          </cell>
          <cell r="D847" t="str">
            <v>BALANCE SHEET</v>
          </cell>
          <cell r="E847" t="str">
            <v xml:space="preserve"> </v>
          </cell>
          <cell r="F847" t="str">
            <v xml:space="preserve"> </v>
          </cell>
          <cell r="G847" t="str">
            <v>LOAN FUNDS</v>
          </cell>
          <cell r="H847" t="str">
            <v>SECURED LOANS</v>
          </cell>
          <cell r="I847" t="str">
            <v>FROM BANKS/FI-TERM LOANS</v>
          </cell>
        </row>
        <row r="848">
          <cell r="A848" t="str">
            <v>L301017</v>
          </cell>
          <cell r="B848" t="str">
            <v>Secured Loan (Bank)- ABN Amro</v>
          </cell>
          <cell r="C848" t="str">
            <v>LIABILITIES</v>
          </cell>
          <cell r="D848" t="str">
            <v>BALANCE SHEET</v>
          </cell>
          <cell r="E848" t="str">
            <v xml:space="preserve"> </v>
          </cell>
          <cell r="F848" t="str">
            <v xml:space="preserve"> </v>
          </cell>
          <cell r="G848" t="str">
            <v>LOAN FUNDS</v>
          </cell>
          <cell r="H848" t="str">
            <v>SECURED LOANS</v>
          </cell>
          <cell r="I848" t="str">
            <v>FROM BANKS/FI-TERM LOANS</v>
          </cell>
        </row>
        <row r="849">
          <cell r="A849" t="str">
            <v>L301018</v>
          </cell>
          <cell r="B849" t="str">
            <v>Secured Loan (Bank)- UTI  Bank</v>
          </cell>
          <cell r="C849" t="str">
            <v>LIABILITIES</v>
          </cell>
          <cell r="D849" t="str">
            <v>BALANCE SHEET</v>
          </cell>
          <cell r="E849" t="str">
            <v xml:space="preserve"> </v>
          </cell>
          <cell r="F849" t="str">
            <v xml:space="preserve"> </v>
          </cell>
          <cell r="G849" t="str">
            <v>LOAN FUNDS</v>
          </cell>
          <cell r="H849" t="str">
            <v>SECURED LOANS</v>
          </cell>
          <cell r="I849" t="str">
            <v>FROM BANKS/FI-TERM LOANS</v>
          </cell>
        </row>
        <row r="850">
          <cell r="A850" t="str">
            <v>L301019</v>
          </cell>
          <cell r="B850" t="str">
            <v>Secured Loan (Bank)- HSBC</v>
          </cell>
          <cell r="C850" t="str">
            <v>LIABILITIES</v>
          </cell>
          <cell r="D850" t="str">
            <v>BALANCE SHEET</v>
          </cell>
          <cell r="E850" t="str">
            <v xml:space="preserve"> </v>
          </cell>
          <cell r="F850" t="str">
            <v xml:space="preserve"> </v>
          </cell>
          <cell r="G850" t="str">
            <v>LOAN FUNDS</v>
          </cell>
          <cell r="H850" t="str">
            <v>SECURED LOANS</v>
          </cell>
          <cell r="I850" t="str">
            <v>FROM BANKS/FI-TERM LOANS</v>
          </cell>
        </row>
        <row r="851">
          <cell r="A851" t="str">
            <v>L301020</v>
          </cell>
          <cell r="B851" t="str">
            <v>Secured Loan (Bank)- Citi Bank</v>
          </cell>
          <cell r="C851" t="str">
            <v>LIABILITIES</v>
          </cell>
          <cell r="D851" t="str">
            <v>BALANCE SHEET</v>
          </cell>
          <cell r="E851" t="str">
            <v xml:space="preserve"> </v>
          </cell>
          <cell r="F851" t="str">
            <v xml:space="preserve"> </v>
          </cell>
          <cell r="G851" t="str">
            <v>LOAN FUNDS</v>
          </cell>
          <cell r="H851" t="str">
            <v>SECURED LOANS</v>
          </cell>
          <cell r="I851" t="str">
            <v>FROM BANKS/FI-TERM LOANS</v>
          </cell>
        </row>
        <row r="852">
          <cell r="A852" t="str">
            <v>L301021</v>
          </cell>
          <cell r="B852" t="str">
            <v>Secured Loan (Bank)- DBS(Buyer Credit)</v>
          </cell>
          <cell r="C852" t="str">
            <v>LIABILITIES</v>
          </cell>
          <cell r="D852" t="str">
            <v>BALANCE SHEET</v>
          </cell>
          <cell r="E852" t="str">
            <v xml:space="preserve"> </v>
          </cell>
          <cell r="F852" t="str">
            <v xml:space="preserve"> </v>
          </cell>
          <cell r="G852" t="str">
            <v>LOAN FUNDS</v>
          </cell>
          <cell r="H852" t="str">
            <v>SECURED LOANS</v>
          </cell>
          <cell r="I852" t="str">
            <v>FROM BANKS/FI-TERM LOANS</v>
          </cell>
        </row>
        <row r="853">
          <cell r="A853" t="str">
            <v>L301024</v>
          </cell>
          <cell r="B853" t="str">
            <v>Secured Loan (Bank)- YES BANK</v>
          </cell>
          <cell r="C853" t="str">
            <v>LIABILITIES</v>
          </cell>
          <cell r="D853" t="str">
            <v>BALANCE SHEET</v>
          </cell>
          <cell r="E853" t="str">
            <v xml:space="preserve"> </v>
          </cell>
          <cell r="F853" t="str">
            <v xml:space="preserve"> </v>
          </cell>
          <cell r="G853" t="str">
            <v>LOAN FUNDS</v>
          </cell>
          <cell r="H853" t="str">
            <v>SECURED LOANS</v>
          </cell>
          <cell r="I853" t="str">
            <v>FROM BANKS/FI-TERM LOAN</v>
          </cell>
        </row>
        <row r="854">
          <cell r="A854" t="str">
            <v>L301101</v>
          </cell>
          <cell r="B854" t="str">
            <v>Intt. Accrued &amp; due (Banks)</v>
          </cell>
          <cell r="C854" t="str">
            <v>LIABILITIES</v>
          </cell>
          <cell r="D854" t="str">
            <v>BALANCE SHEET</v>
          </cell>
          <cell r="E854" t="str">
            <v xml:space="preserve"> </v>
          </cell>
          <cell r="F854" t="str">
            <v xml:space="preserve"> </v>
          </cell>
          <cell r="G854" t="str">
            <v>LOAN FUNDS</v>
          </cell>
          <cell r="H854" t="str">
            <v>SECURED LOANS</v>
          </cell>
          <cell r="I854" t="str">
            <v>FROM BANKS/FI-TERM LOANS</v>
          </cell>
        </row>
        <row r="855">
          <cell r="A855" t="str">
            <v>L302001</v>
          </cell>
          <cell r="B855" t="str">
            <v>Overdrft Facility- CITI Bank(0422216227)</v>
          </cell>
          <cell r="C855" t="str">
            <v>LIABILITIES</v>
          </cell>
          <cell r="D855" t="str">
            <v>BALANCE SHEET</v>
          </cell>
          <cell r="E855" t="str">
            <v xml:space="preserve"> </v>
          </cell>
          <cell r="F855" t="str">
            <v xml:space="preserve"> </v>
          </cell>
          <cell r="G855" t="str">
            <v>LOAN FUNDS</v>
          </cell>
          <cell r="H855" t="str">
            <v>SECURED LOANS</v>
          </cell>
          <cell r="I855" t="str">
            <v>FROM BANKS/FI-OVERDRAFT FACILITY</v>
          </cell>
        </row>
        <row r="856">
          <cell r="A856" t="str">
            <v>L302002</v>
          </cell>
          <cell r="B856" t="str">
            <v>Overdrft Facility- ABN Amro (6535100)</v>
          </cell>
          <cell r="C856" t="str">
            <v>LIABILITIES</v>
          </cell>
          <cell r="D856" t="str">
            <v>BALANCE SHEET</v>
          </cell>
          <cell r="E856" t="str">
            <v xml:space="preserve"> </v>
          </cell>
          <cell r="F856" t="str">
            <v xml:space="preserve"> </v>
          </cell>
          <cell r="G856" t="str">
            <v>LOAN FUNDS</v>
          </cell>
          <cell r="H856" t="str">
            <v>SECURED LOANS</v>
          </cell>
          <cell r="I856" t="str">
            <v>FROM BANKS/FI-OVERDRAFT FACILITY</v>
          </cell>
        </row>
        <row r="857">
          <cell r="A857" t="str">
            <v>L302003</v>
          </cell>
          <cell r="B857" t="str">
            <v>Overdrft Facility- SBI Stc Bldg (Dul)</v>
          </cell>
          <cell r="C857" t="str">
            <v>LIABILITIES</v>
          </cell>
          <cell r="D857" t="str">
            <v>BALANCE SHEET</v>
          </cell>
          <cell r="E857" t="str">
            <v xml:space="preserve"> </v>
          </cell>
          <cell r="F857" t="str">
            <v xml:space="preserve"> </v>
          </cell>
          <cell r="G857" t="str">
            <v>LOAN FUNDS</v>
          </cell>
          <cell r="H857" t="str">
            <v>SECURED LOANS</v>
          </cell>
          <cell r="I857" t="str">
            <v>FROM BANKS/FI-OVERDRAFT FACILITY</v>
          </cell>
        </row>
        <row r="858">
          <cell r="A858" t="str">
            <v>L302004</v>
          </cell>
          <cell r="B858" t="str">
            <v>Overdrft Facility- SCB (5220534118)</v>
          </cell>
          <cell r="C858" t="str">
            <v>LIABILITIES</v>
          </cell>
          <cell r="D858" t="str">
            <v>BALANCE SHEET</v>
          </cell>
          <cell r="E858" t="str">
            <v xml:space="preserve"> </v>
          </cell>
          <cell r="F858" t="str">
            <v xml:space="preserve"> </v>
          </cell>
          <cell r="G858" t="str">
            <v>LOAN FUNDS</v>
          </cell>
          <cell r="H858" t="str">
            <v>SECURED LOANS</v>
          </cell>
          <cell r="I858" t="str">
            <v>FROM BANKS/FI-OVERDRAFT FACILITY</v>
          </cell>
        </row>
        <row r="859">
          <cell r="A859" t="str">
            <v>L302005</v>
          </cell>
          <cell r="B859" t="str">
            <v>Overdrft Facility- Corp Bank (Od) Dul</v>
          </cell>
          <cell r="C859" t="str">
            <v>LIABILITIES</v>
          </cell>
          <cell r="D859" t="str">
            <v>BALANCE SHEET</v>
          </cell>
          <cell r="E859" t="str">
            <v xml:space="preserve"> </v>
          </cell>
          <cell r="F859" t="str">
            <v xml:space="preserve"> </v>
          </cell>
          <cell r="G859" t="str">
            <v>LOAN FUNDS</v>
          </cell>
          <cell r="H859" t="str">
            <v>SECURED LOANS</v>
          </cell>
          <cell r="I859" t="str">
            <v>FROM BANKS/FI-OVERDRAFT FACILITY</v>
          </cell>
        </row>
        <row r="860">
          <cell r="A860" t="str">
            <v>L302006</v>
          </cell>
          <cell r="B860" t="str">
            <v>Overdrft Facility- SBH (Dul Od)</v>
          </cell>
          <cell r="C860" t="str">
            <v>LIABILITIES</v>
          </cell>
          <cell r="D860" t="str">
            <v>BALANCE SHEET</v>
          </cell>
          <cell r="E860" t="str">
            <v xml:space="preserve"> </v>
          </cell>
          <cell r="F860" t="str">
            <v xml:space="preserve"> </v>
          </cell>
          <cell r="G860" t="str">
            <v>LOAN FUNDS</v>
          </cell>
          <cell r="H860" t="str">
            <v>SECURED LOANS</v>
          </cell>
          <cell r="I860" t="str">
            <v>FROM BANKS/FI-OVERDRAFT FACILITY</v>
          </cell>
        </row>
        <row r="861">
          <cell r="A861" t="str">
            <v>L302007</v>
          </cell>
          <cell r="B861" t="str">
            <v>Overdrft Facility- ING VYASYA</v>
          </cell>
          <cell r="C861" t="str">
            <v>LIABILITIES</v>
          </cell>
          <cell r="D861" t="str">
            <v>BALANCE SHEET</v>
          </cell>
          <cell r="E861" t="str">
            <v xml:space="preserve"> </v>
          </cell>
          <cell r="F861" t="str">
            <v xml:space="preserve"> </v>
          </cell>
          <cell r="G861" t="str">
            <v>LOAN FUNDS</v>
          </cell>
          <cell r="H861" t="str">
            <v>SECURED LOANS</v>
          </cell>
          <cell r="I861" t="str">
            <v>FROM BANKS/FI-OVERDRAFT FACILITY</v>
          </cell>
        </row>
        <row r="862">
          <cell r="A862" t="str">
            <v>L302008</v>
          </cell>
          <cell r="B862" t="str">
            <v>Overdrft Facility- Kotak Mahindra</v>
          </cell>
          <cell r="C862" t="str">
            <v>LIABILITIES</v>
          </cell>
          <cell r="D862" t="str">
            <v>BALANCE SHEET</v>
          </cell>
          <cell r="E862" t="str">
            <v xml:space="preserve"> </v>
          </cell>
          <cell r="F862" t="str">
            <v xml:space="preserve"> </v>
          </cell>
          <cell r="G862" t="str">
            <v>LOAN FUNDS</v>
          </cell>
          <cell r="H862" t="str">
            <v>SECURED LOANS</v>
          </cell>
          <cell r="I862" t="str">
            <v>FROM BANKS/FI-OVERDRAFT FACILITY</v>
          </cell>
        </row>
        <row r="863">
          <cell r="A863" t="str">
            <v>L302009</v>
          </cell>
          <cell r="B863" t="str">
            <v>Overdrft Facility- State bank of Travanc</v>
          </cell>
          <cell r="C863" t="str">
            <v>LIABILITIES</v>
          </cell>
          <cell r="D863" t="str">
            <v>BALANCE SHEET</v>
          </cell>
          <cell r="E863" t="str">
            <v xml:space="preserve"> </v>
          </cell>
          <cell r="F863" t="str">
            <v xml:space="preserve"> </v>
          </cell>
          <cell r="G863" t="str">
            <v>LOAN FUNDS</v>
          </cell>
          <cell r="H863" t="str">
            <v>SECURED LOANS</v>
          </cell>
          <cell r="I863" t="str">
            <v>FROM BANKS/FI-OVERDRAFT FACILITY</v>
          </cell>
        </row>
        <row r="864">
          <cell r="A864" t="str">
            <v>L303001</v>
          </cell>
          <cell r="B864" t="str">
            <v>Secured Loan (Oth)- GE Capital</v>
          </cell>
          <cell r="C864" t="str">
            <v>LIABILITIES</v>
          </cell>
          <cell r="D864" t="str">
            <v>BALANCE SHEET</v>
          </cell>
          <cell r="E864" t="str">
            <v xml:space="preserve"> </v>
          </cell>
          <cell r="F864" t="str">
            <v xml:space="preserve"> </v>
          </cell>
          <cell r="G864" t="str">
            <v>LOAN FUNDS</v>
          </cell>
          <cell r="H864" t="str">
            <v>SECURED LOANS</v>
          </cell>
          <cell r="I864" t="str">
            <v>FROM OTHERS</v>
          </cell>
        </row>
        <row r="865">
          <cell r="A865" t="str">
            <v>L303002</v>
          </cell>
          <cell r="B865" t="str">
            <v>Secured Loan (Oth)- DSP Merryl Capital</v>
          </cell>
          <cell r="C865" t="str">
            <v>LIABILITIES</v>
          </cell>
          <cell r="D865" t="str">
            <v>BALANCE SHEET</v>
          </cell>
          <cell r="E865" t="str">
            <v xml:space="preserve"> </v>
          </cell>
          <cell r="F865" t="str">
            <v xml:space="preserve"> </v>
          </cell>
          <cell r="G865" t="str">
            <v>LOAN FUNDS</v>
          </cell>
          <cell r="H865" t="str">
            <v>SECURED LOANS</v>
          </cell>
          <cell r="I865" t="str">
            <v>FROM OTHERS</v>
          </cell>
        </row>
        <row r="866">
          <cell r="A866" t="str">
            <v>L303003</v>
          </cell>
          <cell r="B866" t="str">
            <v>Secured Loan (Oth)- DSP Merryl 930.00 CR</v>
          </cell>
          <cell r="C866" t="str">
            <v>LIABILITIES</v>
          </cell>
          <cell r="D866" t="str">
            <v>BALANCE SHEET</v>
          </cell>
          <cell r="E866" t="str">
            <v xml:space="preserve"> </v>
          </cell>
          <cell r="F866" t="str">
            <v xml:space="preserve"> </v>
          </cell>
          <cell r="G866" t="str">
            <v>LOAN FUNDS</v>
          </cell>
          <cell r="H866" t="str">
            <v>SECURED LOANS</v>
          </cell>
          <cell r="I866" t="str">
            <v>FROM OTHERS</v>
          </cell>
        </row>
        <row r="867">
          <cell r="A867" t="str">
            <v>L303004</v>
          </cell>
          <cell r="B867" t="str">
            <v>Secured Loan (Oth)- DSP Merryl 465.00 CR</v>
          </cell>
          <cell r="C867" t="str">
            <v>LIABILITIES</v>
          </cell>
          <cell r="D867" t="str">
            <v>BALANCE SHEET</v>
          </cell>
          <cell r="E867" t="str">
            <v xml:space="preserve"> </v>
          </cell>
          <cell r="F867" t="str">
            <v xml:space="preserve"> </v>
          </cell>
          <cell r="G867" t="str">
            <v>LOAN FUNDS</v>
          </cell>
          <cell r="H867" t="str">
            <v>SECURED LOANS</v>
          </cell>
          <cell r="I867" t="str">
            <v>FROM OTHERS</v>
          </cell>
        </row>
        <row r="868">
          <cell r="A868" t="str">
            <v>L303005</v>
          </cell>
          <cell r="B868" t="str">
            <v>Secured Loan (Oth)- HDFC Ltd</v>
          </cell>
          <cell r="C868" t="str">
            <v>LIABILITIES</v>
          </cell>
          <cell r="D868" t="str">
            <v>BALANCE SHEET</v>
          </cell>
          <cell r="E868" t="str">
            <v xml:space="preserve"> </v>
          </cell>
          <cell r="F868" t="str">
            <v xml:space="preserve"> </v>
          </cell>
          <cell r="G868" t="str">
            <v>LOAN FUNDS</v>
          </cell>
          <cell r="H868" t="str">
            <v>SECURED LOANS</v>
          </cell>
          <cell r="I868" t="str">
            <v>FROM OTHERS</v>
          </cell>
        </row>
        <row r="869">
          <cell r="A869" t="str">
            <v>L303006</v>
          </cell>
          <cell r="B869" t="str">
            <v>Secured Loan (Oth)- IL&amp;Fs Term Loan</v>
          </cell>
          <cell r="C869" t="str">
            <v>LIABILITIES</v>
          </cell>
          <cell r="D869" t="str">
            <v>BALANCE SHEET</v>
          </cell>
          <cell r="E869" t="str">
            <v xml:space="preserve"> </v>
          </cell>
          <cell r="F869" t="str">
            <v xml:space="preserve"> </v>
          </cell>
          <cell r="G869" t="str">
            <v>LOAN FUNDS</v>
          </cell>
          <cell r="H869" t="str">
            <v>SECURED LOANS</v>
          </cell>
          <cell r="I869" t="str">
            <v>FROM OTHERS</v>
          </cell>
        </row>
        <row r="870">
          <cell r="A870" t="str">
            <v>L305001</v>
          </cell>
          <cell r="B870" t="str">
            <v>Loan for Vehicles</v>
          </cell>
          <cell r="C870" t="str">
            <v>LIABILITIES</v>
          </cell>
          <cell r="D870" t="str">
            <v>BALANCE SHEET</v>
          </cell>
          <cell r="E870" t="str">
            <v xml:space="preserve"> </v>
          </cell>
          <cell r="F870" t="str">
            <v xml:space="preserve"> </v>
          </cell>
          <cell r="G870" t="str">
            <v>LOAN FUNDS</v>
          </cell>
          <cell r="H870" t="str">
            <v>SECURED LOANS</v>
          </cell>
          <cell r="I870" t="str">
            <v>FROM OTHERS-TERM LOANS</v>
          </cell>
        </row>
        <row r="871">
          <cell r="A871" t="str">
            <v>L308001</v>
          </cell>
          <cell r="B871" t="str">
            <v>Debentures (Secured)</v>
          </cell>
          <cell r="C871" t="str">
            <v>LIABILITIES</v>
          </cell>
          <cell r="D871" t="str">
            <v>BALANCE SHEET</v>
          </cell>
          <cell r="E871" t="str">
            <v xml:space="preserve"> </v>
          </cell>
          <cell r="F871" t="str">
            <v xml:space="preserve"> </v>
          </cell>
          <cell r="G871" t="str">
            <v>LOAN FUNDS</v>
          </cell>
          <cell r="H871" t="str">
            <v>SECURED LOANS</v>
          </cell>
          <cell r="I871" t="str">
            <v>FROM OTHERS</v>
          </cell>
        </row>
        <row r="872">
          <cell r="A872" t="str">
            <v>L308002</v>
          </cell>
          <cell r="B872" t="str">
            <v>Debenture Redemption</v>
          </cell>
          <cell r="C872" t="str">
            <v>LIABILITIES</v>
          </cell>
          <cell r="D872" t="str">
            <v>BALANCE SHEET</v>
          </cell>
          <cell r="E872" t="str">
            <v xml:space="preserve"> </v>
          </cell>
          <cell r="F872" t="str">
            <v xml:space="preserve"> </v>
          </cell>
          <cell r="G872" t="str">
            <v>LOAN FUNDS</v>
          </cell>
          <cell r="H872" t="str">
            <v>SECURED LOANS</v>
          </cell>
          <cell r="I872" t="str">
            <v>FROM OTHERS</v>
          </cell>
        </row>
        <row r="873">
          <cell r="A873" t="str">
            <v>L309001</v>
          </cell>
          <cell r="B873" t="str">
            <v>Intt. accrued &amp; Due (others)</v>
          </cell>
          <cell r="C873" t="str">
            <v>LIABILITIES</v>
          </cell>
          <cell r="D873" t="str">
            <v>BALANCE SHEET</v>
          </cell>
          <cell r="E873" t="str">
            <v xml:space="preserve"> </v>
          </cell>
          <cell r="F873" t="str">
            <v xml:space="preserve"> </v>
          </cell>
          <cell r="G873" t="str">
            <v>LOAN FUNDS</v>
          </cell>
          <cell r="H873" t="str">
            <v>SECURED LOANS</v>
          </cell>
          <cell r="I873" t="str">
            <v>FROM OTHERS</v>
          </cell>
        </row>
        <row r="874">
          <cell r="A874" t="str">
            <v>L401001</v>
          </cell>
          <cell r="B874" t="str">
            <v>Unsecured Loans- Fixed Deposits</v>
          </cell>
          <cell r="C874" t="str">
            <v>LIABILITIES</v>
          </cell>
          <cell r="D874" t="str">
            <v>BALANCE SHEET</v>
          </cell>
          <cell r="E874" t="str">
            <v xml:space="preserve"> </v>
          </cell>
          <cell r="F874" t="str">
            <v xml:space="preserve"> </v>
          </cell>
          <cell r="G874" t="str">
            <v>LOAN FUNDS</v>
          </cell>
          <cell r="H874" t="str">
            <v>UNSECURED LOANS</v>
          </cell>
          <cell r="I874" t="str">
            <v>UNSECURED LOANS</v>
          </cell>
        </row>
        <row r="875">
          <cell r="A875" t="str">
            <v>L401002-000</v>
          </cell>
          <cell r="B875" t="str">
            <v>Loan/adv- Grp Co.</v>
          </cell>
          <cell r="C875" t="str">
            <v>LIABILITIES</v>
          </cell>
          <cell r="D875" t="str">
            <v>BALANCE SHEET</v>
          </cell>
          <cell r="E875" t="str">
            <v xml:space="preserve"> </v>
          </cell>
          <cell r="F875" t="str">
            <v xml:space="preserve"> </v>
          </cell>
          <cell r="G875" t="str">
            <v>LOAN FUNDS</v>
          </cell>
          <cell r="H875" t="str">
            <v>UNSECURED LOANS</v>
          </cell>
          <cell r="I875" t="str">
            <v>UNSECURED LOANS</v>
          </cell>
        </row>
        <row r="876">
          <cell r="A876" t="str">
            <v>L401002-008</v>
          </cell>
          <cell r="B876" t="str">
            <v>Loan/adv- Grp Co-DLF GOLF RESORTS</v>
          </cell>
          <cell r="C876" t="str">
            <v>LIABILITIES</v>
          </cell>
          <cell r="D876" t="str">
            <v>BALANCE SHEET</v>
          </cell>
          <cell r="G876" t="str">
            <v>LOAN FUNDS</v>
          </cell>
          <cell r="H876" t="str">
            <v>UNSECURED LOANS</v>
          </cell>
          <cell r="I876" t="str">
            <v>UNSECURED LOANS</v>
          </cell>
        </row>
        <row r="877">
          <cell r="A877" t="str">
            <v>L401002-010</v>
          </cell>
          <cell r="B877" t="str">
            <v>Loan/adv- Grp Co.-DLF LTD Cnstr</v>
          </cell>
          <cell r="C877" t="str">
            <v>LIABILITIES</v>
          </cell>
          <cell r="D877" t="str">
            <v>BALANCE SHEET</v>
          </cell>
          <cell r="E877" t="str">
            <v xml:space="preserve"> </v>
          </cell>
          <cell r="F877" t="str">
            <v xml:space="preserve"> </v>
          </cell>
          <cell r="G877" t="str">
            <v>LOAN FUNDS</v>
          </cell>
          <cell r="H877" t="str">
            <v>UNSECURED LOANS</v>
          </cell>
          <cell r="I877" t="str">
            <v>UNSECURED LOANS</v>
          </cell>
        </row>
        <row r="878">
          <cell r="A878" t="str">
            <v>L401002-020</v>
          </cell>
          <cell r="B878" t="str">
            <v>Loan/adv- Grp Co.- DEDL</v>
          </cell>
          <cell r="C878" t="str">
            <v>LIABILITIES</v>
          </cell>
          <cell r="D878" t="str">
            <v>BALANCE SHEET</v>
          </cell>
          <cell r="E878" t="str">
            <v xml:space="preserve"> </v>
          </cell>
          <cell r="F878" t="str">
            <v xml:space="preserve"> </v>
          </cell>
          <cell r="G878" t="str">
            <v>LOAN FUNDS</v>
          </cell>
          <cell r="H878" t="str">
            <v>UNSECURED LOANS</v>
          </cell>
          <cell r="I878" t="str">
            <v>UNSECURED LOANS</v>
          </cell>
        </row>
        <row r="879">
          <cell r="A879" t="str">
            <v>L401002-022</v>
          </cell>
          <cell r="B879" t="str">
            <v>Loan/adv- Grp Co-DICD-CHENNAI</v>
          </cell>
          <cell r="C879" t="str">
            <v>LIABILITIES</v>
          </cell>
          <cell r="D879" t="str">
            <v>BALANCE SHEET</v>
          </cell>
          <cell r="G879" t="str">
            <v>LOAN FUNDS</v>
          </cell>
          <cell r="H879" t="str">
            <v>UNSECURED LOANS</v>
          </cell>
          <cell r="I879" t="str">
            <v>UNSECURED LOANS</v>
          </cell>
        </row>
        <row r="880">
          <cell r="A880" t="str">
            <v>L401002-023</v>
          </cell>
          <cell r="B880" t="str">
            <v>Loan/adv- Grp Co-DICD-HYDERABAD</v>
          </cell>
          <cell r="C880" t="str">
            <v>LIABILITIES</v>
          </cell>
          <cell r="D880" t="str">
            <v>BALANCE SHEET</v>
          </cell>
          <cell r="G880" t="str">
            <v>LOAN FUNDS</v>
          </cell>
          <cell r="H880" t="str">
            <v>UNSECURED LOANS</v>
          </cell>
          <cell r="I880" t="str">
            <v>UNSECURED LOANS</v>
          </cell>
        </row>
        <row r="881">
          <cell r="A881" t="str">
            <v>L401002-026</v>
          </cell>
          <cell r="B881" t="str">
            <v>Loan/adv- Grp Co-GKS TECH PARK</v>
          </cell>
          <cell r="C881" t="str">
            <v>LIABILITIES</v>
          </cell>
          <cell r="D881" t="str">
            <v>BALANCE SHEET</v>
          </cell>
          <cell r="G881" t="str">
            <v>LOAN FUNDS</v>
          </cell>
          <cell r="H881" t="str">
            <v>UNSECURED LOANS</v>
          </cell>
          <cell r="I881" t="str">
            <v>UNSECURED LOANS</v>
          </cell>
        </row>
        <row r="882">
          <cell r="A882" t="str">
            <v>L401002-028</v>
          </cell>
          <cell r="B882" t="str">
            <v>Loan/adv- Grp Co-UDIPTI EST DEVP</v>
          </cell>
          <cell r="C882" t="str">
            <v>LIABILITIES</v>
          </cell>
          <cell r="D882" t="str">
            <v>BALANCE SHEET</v>
          </cell>
          <cell r="G882" t="str">
            <v>LOAN FUNDS</v>
          </cell>
          <cell r="H882" t="str">
            <v>UNSECURED LOANS</v>
          </cell>
          <cell r="I882" t="str">
            <v>UNSECURED LOANS</v>
          </cell>
        </row>
        <row r="883">
          <cell r="A883" t="str">
            <v>L401002-034</v>
          </cell>
          <cell r="B883" t="str">
            <v>Loan/adv- Grp Co-BHORUKA FIN SERV</v>
          </cell>
          <cell r="C883" t="str">
            <v>LIABILITIES</v>
          </cell>
          <cell r="D883" t="str">
            <v>BALANCE SHEET</v>
          </cell>
          <cell r="G883" t="str">
            <v>LOAN FUNDS</v>
          </cell>
          <cell r="H883" t="str">
            <v>UNSECURED LOANS</v>
          </cell>
          <cell r="I883" t="str">
            <v>UNSECURED LOANS</v>
          </cell>
        </row>
        <row r="884">
          <cell r="A884" t="str">
            <v>L401002-035</v>
          </cell>
          <cell r="B884" t="str">
            <v>Loan/adv- Grp Co.-DLF Recreat Fnd P L</v>
          </cell>
          <cell r="C884" t="str">
            <v>LIABILITIES</v>
          </cell>
          <cell r="D884" t="str">
            <v>BALANCE SHEET</v>
          </cell>
          <cell r="E884" t="str">
            <v xml:space="preserve"> </v>
          </cell>
          <cell r="F884" t="str">
            <v xml:space="preserve"> </v>
          </cell>
          <cell r="G884" t="str">
            <v>LOAN FUNDS</v>
          </cell>
          <cell r="H884" t="str">
            <v>UNSECURED LOANS</v>
          </cell>
          <cell r="I884" t="str">
            <v>UNSECURED LOANS</v>
          </cell>
        </row>
        <row r="885">
          <cell r="A885" t="str">
            <v>L401002-036</v>
          </cell>
          <cell r="B885" t="str">
            <v>Loan/adv- Grp Co-GALAXY MERCANTILES</v>
          </cell>
          <cell r="C885" t="str">
            <v>LIABILITIES</v>
          </cell>
          <cell r="D885" t="str">
            <v>BALANCE SHEET</v>
          </cell>
          <cell r="G885" t="str">
            <v>LOAN FUNDS</v>
          </cell>
          <cell r="H885" t="str">
            <v>UNSECURED LOANS</v>
          </cell>
          <cell r="I885" t="str">
            <v>UNSECURED LOANS</v>
          </cell>
        </row>
        <row r="886">
          <cell r="A886" t="str">
            <v>L401002-037</v>
          </cell>
          <cell r="B886" t="str">
            <v>Loan/adv- Grp Co-DLF CITY CENTRE</v>
          </cell>
          <cell r="C886" t="str">
            <v>LIABILITIES</v>
          </cell>
          <cell r="D886" t="str">
            <v>BALANCE SHEET</v>
          </cell>
          <cell r="E886" t="str">
            <v xml:space="preserve"> </v>
          </cell>
          <cell r="G886" t="str">
            <v>LOAN FUNDS</v>
          </cell>
          <cell r="H886" t="str">
            <v>UNSECURED LOANS</v>
          </cell>
          <cell r="I886" t="str">
            <v>UNSECURED LOANS</v>
          </cell>
        </row>
        <row r="887">
          <cell r="A887" t="str">
            <v>L401002-061</v>
          </cell>
          <cell r="B887" t="str">
            <v>Loan/adv- Grp Co-SHIVAJI MARG PROP</v>
          </cell>
          <cell r="C887" t="str">
            <v>LIABILITIES</v>
          </cell>
          <cell r="D887" t="str">
            <v>BALANCE SHEET</v>
          </cell>
          <cell r="G887" t="str">
            <v>LOAN FUNDS</v>
          </cell>
          <cell r="H887" t="str">
            <v>UNSECURED LOANS</v>
          </cell>
          <cell r="I887" t="str">
            <v>UNSECURED LOANS</v>
          </cell>
        </row>
        <row r="888">
          <cell r="A888" t="str">
            <v>L401002-075</v>
          </cell>
          <cell r="B888" t="str">
            <v>Loan/adv- Grp Co-DICD- CHD</v>
          </cell>
          <cell r="C888" t="str">
            <v>LIABILITIES</v>
          </cell>
          <cell r="D888" t="str">
            <v>BALANCE SHEET</v>
          </cell>
          <cell r="G888" t="str">
            <v>LOAN FUNDS</v>
          </cell>
          <cell r="H888" t="str">
            <v>UNSECURED LOANS</v>
          </cell>
          <cell r="I888" t="str">
            <v>UNSECURED LOANS</v>
          </cell>
        </row>
        <row r="889">
          <cell r="A889" t="str">
            <v>L401002-076</v>
          </cell>
          <cell r="B889" t="str">
            <v>Loan/adv- Grp Co.- DICD (Kolkata) Ltd</v>
          </cell>
          <cell r="C889" t="str">
            <v>LIABILITIES</v>
          </cell>
          <cell r="D889" t="str">
            <v>BALANCE SHEET</v>
          </cell>
          <cell r="E889" t="str">
            <v xml:space="preserve"> </v>
          </cell>
          <cell r="F889" t="str">
            <v xml:space="preserve"> </v>
          </cell>
          <cell r="G889" t="str">
            <v>LOAN FUNDS</v>
          </cell>
          <cell r="H889" t="str">
            <v>UNSECURED LOANS</v>
          </cell>
          <cell r="I889" t="str">
            <v>UNSECURED LOANS</v>
          </cell>
        </row>
        <row r="890">
          <cell r="A890" t="str">
            <v>L401002-096</v>
          </cell>
          <cell r="B890" t="str">
            <v>Loan/adv- Grp Co-DLF LAING O'ROURKE</v>
          </cell>
          <cell r="C890" t="str">
            <v>LIABILITIES</v>
          </cell>
          <cell r="D890" t="str">
            <v>BALANCE SHEET</v>
          </cell>
          <cell r="G890" t="str">
            <v>LOAN FUNDS</v>
          </cell>
          <cell r="H890" t="str">
            <v>UNSECURED LOANS</v>
          </cell>
          <cell r="I890" t="str">
            <v>UNSECURED LOANS</v>
          </cell>
        </row>
        <row r="891">
          <cell r="A891" t="str">
            <v>L401002-101</v>
          </cell>
          <cell r="B891" t="str">
            <v>Loan/adv- Grp Co.- DLF LTD</v>
          </cell>
          <cell r="C891" t="str">
            <v>LIABILITIES</v>
          </cell>
          <cell r="D891" t="str">
            <v>BALANCE SHEET</v>
          </cell>
          <cell r="E891" t="str">
            <v xml:space="preserve"> </v>
          </cell>
          <cell r="F891" t="str">
            <v xml:space="preserve"> </v>
          </cell>
          <cell r="G891" t="str">
            <v>LOAN FUNDS</v>
          </cell>
          <cell r="H891" t="str">
            <v>UNSECURED LOANS</v>
          </cell>
          <cell r="I891" t="str">
            <v>UNSECURED LOANS</v>
          </cell>
        </row>
        <row r="892">
          <cell r="A892" t="str">
            <v>L401002-108</v>
          </cell>
          <cell r="B892" t="str">
            <v>Loan/adv- Grp Co.-DUL Rent Div</v>
          </cell>
          <cell r="C892" t="str">
            <v>LIABILITIES</v>
          </cell>
          <cell r="D892" t="str">
            <v>BALANCE SHEET</v>
          </cell>
          <cell r="E892" t="str">
            <v xml:space="preserve"> </v>
          </cell>
          <cell r="F892" t="str">
            <v xml:space="preserve"> </v>
          </cell>
          <cell r="G892" t="str">
            <v>LOAN FUNDS</v>
          </cell>
          <cell r="H892" t="str">
            <v>UNSECURED LOANS</v>
          </cell>
          <cell r="I892" t="str">
            <v>UNSECURED LOANS</v>
          </cell>
        </row>
        <row r="893">
          <cell r="A893" t="str">
            <v>L401002-111</v>
          </cell>
          <cell r="B893" t="str">
            <v>Loan/adv- Grp Co.-Kavicon Prtnr Rent Div</v>
          </cell>
          <cell r="C893" t="str">
            <v>LIABILITIES</v>
          </cell>
          <cell r="D893" t="str">
            <v>BALANCE SHEET</v>
          </cell>
          <cell r="E893" t="str">
            <v xml:space="preserve"> </v>
          </cell>
          <cell r="F893" t="str">
            <v xml:space="preserve"> </v>
          </cell>
          <cell r="G893" t="str">
            <v>LOAN FUNDS</v>
          </cell>
          <cell r="H893" t="str">
            <v>UNSECURED LOANS</v>
          </cell>
          <cell r="I893" t="str">
            <v>UNSECURED LOANS</v>
          </cell>
        </row>
        <row r="894">
          <cell r="A894" t="str">
            <v>L401002-115</v>
          </cell>
          <cell r="B894" t="str">
            <v>Loan/adv- Grp Co.-DLF Cyber Rent Div</v>
          </cell>
          <cell r="C894" t="str">
            <v>LIABILITIES</v>
          </cell>
          <cell r="D894" t="str">
            <v>BALANCE SHEET</v>
          </cell>
          <cell r="E894" t="str">
            <v xml:space="preserve"> </v>
          </cell>
          <cell r="F894" t="str">
            <v xml:space="preserve"> </v>
          </cell>
          <cell r="G894" t="str">
            <v>LOAN FUNDS</v>
          </cell>
          <cell r="H894" t="str">
            <v>UNSECURED LOANS</v>
          </cell>
          <cell r="I894" t="str">
            <v>UNSECURED LOANS</v>
          </cell>
        </row>
        <row r="895">
          <cell r="A895" t="str">
            <v>L401002-211</v>
          </cell>
          <cell r="B895" t="str">
            <v>Loan/adv- Grp Co.-DLF Hous Contr L</v>
          </cell>
          <cell r="C895" t="str">
            <v>LIABILITIES</v>
          </cell>
          <cell r="D895" t="str">
            <v>BALANCE SHEET</v>
          </cell>
          <cell r="E895" t="str">
            <v xml:space="preserve"> </v>
          </cell>
          <cell r="F895" t="str">
            <v xml:space="preserve"> </v>
          </cell>
          <cell r="G895" t="str">
            <v>LOAN FUNDS</v>
          </cell>
          <cell r="H895" t="str">
            <v>UNSECURED LOANS</v>
          </cell>
          <cell r="I895" t="str">
            <v>UNSECURED LOANS</v>
          </cell>
        </row>
        <row r="896">
          <cell r="A896" t="str">
            <v>L401002-223</v>
          </cell>
          <cell r="B896" t="str">
            <v>Loan/adv- Grp Co.-Nilgiri Cultivation</v>
          </cell>
          <cell r="C896" t="str">
            <v>LIABILITIES</v>
          </cell>
          <cell r="D896" t="str">
            <v>BALANCE SHEET</v>
          </cell>
          <cell r="E896" t="str">
            <v xml:space="preserve"> </v>
          </cell>
          <cell r="F896" t="str">
            <v xml:space="preserve"> </v>
          </cell>
          <cell r="G896" t="str">
            <v>LOAN FUNDS</v>
          </cell>
          <cell r="H896" t="str">
            <v>UNSECURED LOANS</v>
          </cell>
          <cell r="I896" t="str">
            <v>UNSECURED LOANS</v>
          </cell>
        </row>
        <row r="897">
          <cell r="A897" t="str">
            <v>L401002-251</v>
          </cell>
          <cell r="B897" t="str">
            <v>Loan/adv- Grp Co.-Nilayam Bui &amp; Dev</v>
          </cell>
          <cell r="C897" t="str">
            <v>LIABILITIES</v>
          </cell>
          <cell r="D897" t="str">
            <v>BALANCE SHEET</v>
          </cell>
          <cell r="E897" t="str">
            <v xml:space="preserve"> </v>
          </cell>
          <cell r="F897" t="str">
            <v xml:space="preserve"> </v>
          </cell>
          <cell r="G897" t="str">
            <v>LOAN FUNDS</v>
          </cell>
          <cell r="H897" t="str">
            <v>UNSECURED LOANS</v>
          </cell>
          <cell r="I897" t="str">
            <v>UNSECURED LOANS</v>
          </cell>
        </row>
        <row r="898">
          <cell r="A898" t="str">
            <v>L401002-257</v>
          </cell>
          <cell r="B898" t="str">
            <v>Loan/adv- Grp Co.- UJAGAR ESTAT</v>
          </cell>
          <cell r="C898" t="str">
            <v>LIABILITIES</v>
          </cell>
          <cell r="D898" t="str">
            <v>BALANCE SHEET</v>
          </cell>
          <cell r="E898" t="str">
            <v xml:space="preserve"> </v>
          </cell>
          <cell r="F898" t="str">
            <v xml:space="preserve"> </v>
          </cell>
          <cell r="G898" t="str">
            <v>LOAN FUNDS</v>
          </cell>
          <cell r="H898" t="str">
            <v>UNSECURED LOANS</v>
          </cell>
          <cell r="I898" t="str">
            <v>UNSECURED LOANS</v>
          </cell>
        </row>
        <row r="899">
          <cell r="A899" t="str">
            <v>L401002-259</v>
          </cell>
          <cell r="B899" t="str">
            <v>Loan/adv- Grp Co.-Alankrit Est Ltd</v>
          </cell>
          <cell r="C899" t="str">
            <v>LIABILITIES</v>
          </cell>
          <cell r="D899" t="str">
            <v>BALANCE SHEET</v>
          </cell>
          <cell r="E899" t="str">
            <v xml:space="preserve"> </v>
          </cell>
          <cell r="F899" t="str">
            <v xml:space="preserve"> </v>
          </cell>
          <cell r="G899" t="str">
            <v>LOAN FUNDS</v>
          </cell>
          <cell r="H899" t="str">
            <v>UNSECURED LOANS</v>
          </cell>
          <cell r="I899" t="str">
            <v>UNSECURED LOANS</v>
          </cell>
        </row>
        <row r="900">
          <cell r="A900" t="str">
            <v>L401002-264</v>
          </cell>
          <cell r="B900" t="str">
            <v>Loan/adv- Grp Co-DLF OFFICE DEVP - CORP</v>
          </cell>
          <cell r="C900" t="str">
            <v>LIABILITIES</v>
          </cell>
          <cell r="D900" t="str">
            <v>BALANCE SHEET</v>
          </cell>
          <cell r="G900" t="str">
            <v>LOAN FUNDS</v>
          </cell>
          <cell r="H900" t="str">
            <v>UNSECURED LOANS</v>
          </cell>
          <cell r="I900" t="str">
            <v>UNSECURED LOANS</v>
          </cell>
        </row>
        <row r="901">
          <cell r="A901" t="str">
            <v>L401002-264</v>
          </cell>
          <cell r="B901" t="str">
            <v>Loan/adv- Grp Co-DLF OFFICE DEVELOPERS</v>
          </cell>
          <cell r="C901" t="str">
            <v>LIABILITIES</v>
          </cell>
          <cell r="D901" t="str">
            <v>BALANCE SHEET</v>
          </cell>
          <cell r="G901" t="str">
            <v>LOAN FUNDS</v>
          </cell>
          <cell r="H901" t="str">
            <v>UNSECURED LOANS</v>
          </cell>
          <cell r="I901" t="str">
            <v>UNSECURED LOANS</v>
          </cell>
        </row>
        <row r="902">
          <cell r="A902" t="str">
            <v>L401002-266</v>
          </cell>
          <cell r="B902" t="str">
            <v>Loan/adv- Grp Co-DLF HOME BUILDERS</v>
          </cell>
          <cell r="C902" t="str">
            <v>LIABILITIES</v>
          </cell>
          <cell r="D902" t="str">
            <v>BALANCE SHEET</v>
          </cell>
          <cell r="G902" t="str">
            <v>LOAN FUNDS</v>
          </cell>
          <cell r="H902" t="str">
            <v>UNSECURED LOANS</v>
          </cell>
          <cell r="I902" t="str">
            <v>UNSECURED LOANS</v>
          </cell>
        </row>
        <row r="903">
          <cell r="A903" t="str">
            <v>L401002-268</v>
          </cell>
          <cell r="B903" t="str">
            <v>Loan/adv- Grp Co-DLF GOLF HOLDINGS</v>
          </cell>
          <cell r="C903" t="str">
            <v>LIABILITIES</v>
          </cell>
          <cell r="D903" t="str">
            <v>BALANCE SHEET</v>
          </cell>
          <cell r="G903" t="str">
            <v>LOAN FUNDS</v>
          </cell>
          <cell r="H903" t="str">
            <v>UNSECURED LOANS</v>
          </cell>
          <cell r="I903" t="str">
            <v>UNSECURED LOANS</v>
          </cell>
        </row>
        <row r="904">
          <cell r="A904" t="str">
            <v>L401002-274</v>
          </cell>
          <cell r="B904" t="str">
            <v>Loan/adv- Grp Co.-DLF Retail Dev</v>
          </cell>
          <cell r="C904" t="str">
            <v>LIABILITIES</v>
          </cell>
          <cell r="D904" t="str">
            <v>BALANCE SHEET</v>
          </cell>
          <cell r="E904" t="str">
            <v xml:space="preserve"> </v>
          </cell>
          <cell r="F904" t="str">
            <v xml:space="preserve"> </v>
          </cell>
          <cell r="G904" t="str">
            <v>LOAN FUNDS</v>
          </cell>
          <cell r="H904" t="str">
            <v>UNSECURED LOANS</v>
          </cell>
          <cell r="I904" t="str">
            <v>UNSECURED LOANS</v>
          </cell>
        </row>
        <row r="905">
          <cell r="A905" t="str">
            <v>L401002-278</v>
          </cell>
          <cell r="B905" t="str">
            <v>Loan/adv- Grp Co.- DHDL</v>
          </cell>
          <cell r="C905" t="str">
            <v>LIABILITIES</v>
          </cell>
          <cell r="D905" t="str">
            <v>BALANCE SHEET</v>
          </cell>
          <cell r="E905" t="str">
            <v xml:space="preserve"> </v>
          </cell>
          <cell r="F905" t="str">
            <v xml:space="preserve"> </v>
          </cell>
          <cell r="G905" t="str">
            <v>LOAN FUNDS</v>
          </cell>
          <cell r="H905" t="str">
            <v>UNSECURED LOANS</v>
          </cell>
          <cell r="I905" t="str">
            <v>UNSECURED LOANS</v>
          </cell>
        </row>
        <row r="906">
          <cell r="A906" t="str">
            <v>L401002-279</v>
          </cell>
          <cell r="B906" t="str">
            <v>Loan/adv- Grp Co.- DCDL</v>
          </cell>
          <cell r="C906" t="str">
            <v>LIABILITIES</v>
          </cell>
          <cell r="D906" t="str">
            <v>BALANCE SHEET</v>
          </cell>
          <cell r="E906" t="str">
            <v xml:space="preserve"> </v>
          </cell>
          <cell r="F906" t="str">
            <v xml:space="preserve"> </v>
          </cell>
          <cell r="G906" t="str">
            <v>LOAN FUNDS</v>
          </cell>
          <cell r="H906" t="str">
            <v>UNSECURED LOANS</v>
          </cell>
          <cell r="I906" t="str">
            <v>UNSECURED LOANS</v>
          </cell>
        </row>
        <row r="907">
          <cell r="A907" t="str">
            <v>L401002-287</v>
          </cell>
          <cell r="B907" t="str">
            <v>Loan/adv- Grp Co.- WINDSOR COMPLEX PROPE</v>
          </cell>
          <cell r="C907" t="str">
            <v>LIABILITIES</v>
          </cell>
          <cell r="D907" t="str">
            <v>BALANCE SHEET</v>
          </cell>
          <cell r="E907" t="str">
            <v xml:space="preserve"> </v>
          </cell>
          <cell r="F907" t="str">
            <v xml:space="preserve"> </v>
          </cell>
          <cell r="G907" t="str">
            <v>LOAN FUNDS</v>
          </cell>
          <cell r="H907" t="str">
            <v>UNSECURED LOANS</v>
          </cell>
          <cell r="I907" t="str">
            <v>UNSECURED LOANS</v>
          </cell>
        </row>
        <row r="908">
          <cell r="A908" t="str">
            <v>L401002-288</v>
          </cell>
          <cell r="B908" t="str">
            <v>Loan/adv- Grp Co-DLF SOUTH POINT</v>
          </cell>
          <cell r="C908" t="str">
            <v>LIABILITIES</v>
          </cell>
          <cell r="D908" t="str">
            <v>BALANCE SHEET</v>
          </cell>
          <cell r="G908" t="str">
            <v>LOAN FUNDS</v>
          </cell>
          <cell r="H908" t="str">
            <v>UNSECURED LOANS</v>
          </cell>
          <cell r="I908" t="str">
            <v>UNSECURED LOANS</v>
          </cell>
        </row>
        <row r="909">
          <cell r="A909" t="str">
            <v>L401002-293</v>
          </cell>
          <cell r="B909" t="str">
            <v>Loan/adv- Grp Co-DLF COMM ENTERPRISES</v>
          </cell>
          <cell r="C909" t="str">
            <v>LIABILITIES</v>
          </cell>
          <cell r="D909" t="str">
            <v>BALANCE SHEET</v>
          </cell>
          <cell r="G909" t="str">
            <v>LOAN FUNDS</v>
          </cell>
          <cell r="H909" t="str">
            <v>UNSECURED LOANS</v>
          </cell>
          <cell r="I909" t="str">
            <v>UNSECURED LOANS</v>
          </cell>
        </row>
        <row r="910">
          <cell r="A910" t="str">
            <v>L401002-295</v>
          </cell>
          <cell r="B910" t="str">
            <v>Loan/adv- Grp Co-BEVERLY PARK MAINT</v>
          </cell>
          <cell r="C910" t="str">
            <v>LIABILITIES</v>
          </cell>
          <cell r="D910" t="str">
            <v>BALANCE SHEET</v>
          </cell>
          <cell r="G910" t="str">
            <v>LOAN FUNDS</v>
          </cell>
          <cell r="H910" t="str">
            <v>UNSECURED LOANS</v>
          </cell>
          <cell r="I910" t="str">
            <v>UNSECURED LOANS</v>
          </cell>
        </row>
        <row r="911">
          <cell r="A911" t="str">
            <v>L401002-296</v>
          </cell>
          <cell r="B911" t="str">
            <v>Loan/adv- Grp Co-GALLERIA PROP MAINT</v>
          </cell>
          <cell r="C911" t="str">
            <v>LIABILITIES</v>
          </cell>
          <cell r="D911" t="str">
            <v>BALANCE SHEET</v>
          </cell>
          <cell r="G911" t="str">
            <v>LOAN FUNDS</v>
          </cell>
          <cell r="H911" t="str">
            <v>UNSECURED LOANS</v>
          </cell>
          <cell r="I911" t="str">
            <v>UNSECURED LOANS</v>
          </cell>
        </row>
        <row r="912">
          <cell r="A912" t="str">
            <v>L401002-297</v>
          </cell>
          <cell r="B912" t="str">
            <v>Loan/adv- Grp Co-REGENCY PARK PROP</v>
          </cell>
          <cell r="C912" t="str">
            <v>LIABILITIES</v>
          </cell>
          <cell r="D912" t="str">
            <v>BALANCE SHEET</v>
          </cell>
          <cell r="G912" t="str">
            <v>LOAN FUNDS</v>
          </cell>
          <cell r="H912" t="str">
            <v>UNSECURED LOANS</v>
          </cell>
          <cell r="I912" t="str">
            <v>UNSECURED LOANS</v>
          </cell>
        </row>
        <row r="913">
          <cell r="A913" t="str">
            <v>L401002-298</v>
          </cell>
          <cell r="B913" t="str">
            <v>Loan/adv- Grp Co.- RICHMOND PARK PROP MA</v>
          </cell>
          <cell r="C913" t="str">
            <v>LIABILITIES</v>
          </cell>
          <cell r="D913" t="str">
            <v>BALANCE SHEET</v>
          </cell>
          <cell r="E913" t="str">
            <v xml:space="preserve"> </v>
          </cell>
          <cell r="F913" t="str">
            <v xml:space="preserve"> </v>
          </cell>
          <cell r="G913" t="str">
            <v>LOAN FUNDS</v>
          </cell>
          <cell r="H913" t="str">
            <v>UNSECURED LOANS</v>
          </cell>
          <cell r="I913" t="str">
            <v>UNSECURED LOANS</v>
          </cell>
        </row>
        <row r="914">
          <cell r="A914" t="str">
            <v>L401002-299</v>
          </cell>
          <cell r="B914" t="str">
            <v>Loan/adv- Grp Co.- DLF CYBER CITY</v>
          </cell>
          <cell r="C914" t="str">
            <v>LIABILITIES</v>
          </cell>
          <cell r="D914" t="str">
            <v>BALANCE SHEET</v>
          </cell>
          <cell r="E914" t="str">
            <v xml:space="preserve"> </v>
          </cell>
          <cell r="F914" t="str">
            <v xml:space="preserve"> </v>
          </cell>
          <cell r="G914" t="str">
            <v>LOAN FUNDS</v>
          </cell>
          <cell r="H914" t="str">
            <v>UNSECURED LOANS</v>
          </cell>
          <cell r="I914" t="str">
            <v>UNSECURED LOANS</v>
          </cell>
        </row>
        <row r="915">
          <cell r="A915" t="str">
            <v>L401002-300</v>
          </cell>
          <cell r="B915" t="str">
            <v>Loan/adv- Grp Co.- Paliwal Real Estate P</v>
          </cell>
          <cell r="C915" t="str">
            <v>LIABILITIES</v>
          </cell>
          <cell r="D915" t="str">
            <v>BALANCE SHEET</v>
          </cell>
          <cell r="E915" t="str">
            <v xml:space="preserve"> </v>
          </cell>
          <cell r="F915" t="str">
            <v xml:space="preserve"> </v>
          </cell>
          <cell r="G915" t="str">
            <v>LOAN FUNDS</v>
          </cell>
          <cell r="H915" t="str">
            <v>UNSECURED LOANS</v>
          </cell>
          <cell r="I915" t="str">
            <v>UNSECURED LOANS</v>
          </cell>
        </row>
        <row r="916">
          <cell r="A916" t="str">
            <v>L401002-301</v>
          </cell>
          <cell r="B916" t="str">
            <v>Loan/adv- Grp Co-PALIWAL DEVP</v>
          </cell>
          <cell r="C916" t="str">
            <v>LIABILITIES</v>
          </cell>
          <cell r="D916" t="str">
            <v>BALANCE SHEET</v>
          </cell>
          <cell r="G916" t="str">
            <v>LOAN FUNDS</v>
          </cell>
          <cell r="H916" t="str">
            <v>UNSECURED LOANS</v>
          </cell>
          <cell r="I916" t="str">
            <v>UNSECURED LOANS</v>
          </cell>
        </row>
        <row r="917">
          <cell r="A917" t="str">
            <v>L401002-302</v>
          </cell>
          <cell r="B917" t="str">
            <v>Loan/adv- Grp Co.- MAGNA REAL EST. DEV.</v>
          </cell>
          <cell r="C917" t="str">
            <v>LIABILITIES</v>
          </cell>
          <cell r="D917" t="str">
            <v>BALANCE SHEET</v>
          </cell>
          <cell r="E917" t="str">
            <v xml:space="preserve"> </v>
          </cell>
          <cell r="F917" t="str">
            <v xml:space="preserve"> </v>
          </cell>
          <cell r="G917" t="str">
            <v>LOAN FUNDS</v>
          </cell>
          <cell r="H917" t="str">
            <v>UNSECURED LOANS</v>
          </cell>
          <cell r="I917" t="str">
            <v>UNSECURED LOANS</v>
          </cell>
        </row>
        <row r="918">
          <cell r="A918" t="str">
            <v>L401002-309</v>
          </cell>
          <cell r="B918" t="str">
            <v>Loan/adv- Grp Co.- Kairav real est</v>
          </cell>
          <cell r="C918" t="str">
            <v>LIABILITIES</v>
          </cell>
          <cell r="D918" t="str">
            <v>BALANCE SHEET</v>
          </cell>
          <cell r="E918" t="str">
            <v xml:space="preserve"> </v>
          </cell>
          <cell r="F918" t="str">
            <v xml:space="preserve"> </v>
          </cell>
          <cell r="G918" t="str">
            <v>LOAN FUNDS</v>
          </cell>
          <cell r="H918" t="str">
            <v>UNSECURED LOANS</v>
          </cell>
          <cell r="I918" t="str">
            <v>UNSECURED LOANS</v>
          </cell>
        </row>
        <row r="919">
          <cell r="A919" t="str">
            <v>L401002-318</v>
          </cell>
          <cell r="B919" t="str">
            <v>Loan/adv- Grp Co-JAWALA REAL EST</v>
          </cell>
          <cell r="C919" t="str">
            <v>LIABILITIES</v>
          </cell>
          <cell r="D919" t="str">
            <v>BALANCE SHEET</v>
          </cell>
          <cell r="G919" t="str">
            <v>LOAN FUNDS</v>
          </cell>
          <cell r="H919" t="str">
            <v>UNSECURED LOANS</v>
          </cell>
          <cell r="I919" t="str">
            <v>UNSECURED LOANS</v>
          </cell>
        </row>
        <row r="920">
          <cell r="A920" t="str">
            <v>L401002-325</v>
          </cell>
          <cell r="B920" t="str">
            <v>Loan/adv- Grp Co.-Edward Keventer</v>
          </cell>
          <cell r="C920" t="str">
            <v>LIABILITIES</v>
          </cell>
          <cell r="D920" t="str">
            <v>BALANCE SHEET</v>
          </cell>
          <cell r="E920" t="str">
            <v xml:space="preserve"> </v>
          </cell>
          <cell r="F920" t="str">
            <v xml:space="preserve"> </v>
          </cell>
          <cell r="G920" t="str">
            <v>LOAN FUNDS</v>
          </cell>
          <cell r="H920" t="str">
            <v>UNSECURED LOANS</v>
          </cell>
          <cell r="I920" t="str">
            <v>UNSECURED LOANS</v>
          </cell>
        </row>
        <row r="921">
          <cell r="A921" t="str">
            <v>L401002-374</v>
          </cell>
          <cell r="B921" t="str">
            <v>Loan/adv- Grp Co.-Eila Buil &amp; Dev</v>
          </cell>
          <cell r="C921" t="str">
            <v>LIABILITIES</v>
          </cell>
          <cell r="D921" t="str">
            <v>BALANCE SHEET</v>
          </cell>
          <cell r="E921" t="str">
            <v xml:space="preserve"> </v>
          </cell>
          <cell r="F921" t="str">
            <v xml:space="preserve"> </v>
          </cell>
          <cell r="G921" t="str">
            <v>LOAN FUNDS</v>
          </cell>
          <cell r="H921" t="str">
            <v>UNSECURED LOANS</v>
          </cell>
          <cell r="I921" t="str">
            <v>UNSECURED LOANS</v>
          </cell>
        </row>
        <row r="922">
          <cell r="A922" t="str">
            <v>L401002-381</v>
          </cell>
          <cell r="B922" t="str">
            <v>Loan/adv- Grp Co-DLF CYBER CITY DEVP LTD</v>
          </cell>
          <cell r="C922" t="str">
            <v>LIABILITIES</v>
          </cell>
          <cell r="D922" t="str">
            <v>BALANCE SHEET</v>
          </cell>
          <cell r="G922" t="str">
            <v>LOAN FUNDS</v>
          </cell>
          <cell r="H922" t="str">
            <v>UNSECURED LOANS</v>
          </cell>
          <cell r="I922" t="str">
            <v>UNSECURED LOANS</v>
          </cell>
        </row>
        <row r="923">
          <cell r="A923" t="str">
            <v>L401002-418</v>
          </cell>
          <cell r="B923" t="str">
            <v>Loan/adv- Grp Co.-Catherine Buil &amp; Dev P</v>
          </cell>
          <cell r="C923" t="str">
            <v>LIABILITIES</v>
          </cell>
          <cell r="D923" t="str">
            <v>BALANCE SHEET</v>
          </cell>
          <cell r="E923" t="str">
            <v xml:space="preserve"> </v>
          </cell>
          <cell r="F923" t="str">
            <v xml:space="preserve"> </v>
          </cell>
          <cell r="G923" t="str">
            <v>LOAN FUNDS</v>
          </cell>
          <cell r="H923" t="str">
            <v>UNSECURED LOANS</v>
          </cell>
          <cell r="I923" t="str">
            <v>UNSECURED LOANS</v>
          </cell>
        </row>
        <row r="924">
          <cell r="A924" t="str">
            <v>L401002-428</v>
          </cell>
          <cell r="B924" t="str">
            <v>Loan/adv- Grp Co-DAPL</v>
          </cell>
          <cell r="C924" t="str">
            <v>LIABILITIES</v>
          </cell>
          <cell r="D924" t="str">
            <v>BALANCE SHEET</v>
          </cell>
          <cell r="G924" t="str">
            <v>LOAN FUNDS</v>
          </cell>
          <cell r="H924" t="str">
            <v>UNSECURED LOANS</v>
          </cell>
          <cell r="I924" t="str">
            <v>UNSECURED LOANS</v>
          </cell>
        </row>
        <row r="925">
          <cell r="A925" t="str">
            <v>L401002-431</v>
          </cell>
          <cell r="B925" t="str">
            <v>Loan/adv- Grp Co-DLL</v>
          </cell>
          <cell r="C925" t="str">
            <v>LIABILITIES</v>
          </cell>
          <cell r="D925" t="str">
            <v>BALANCE SHEET</v>
          </cell>
          <cell r="G925" t="str">
            <v>LOAN FUNDS</v>
          </cell>
          <cell r="H925" t="str">
            <v>UNSECURED LOANS</v>
          </cell>
          <cell r="I925" t="str">
            <v>UNSECURED LOANS</v>
          </cell>
        </row>
        <row r="926">
          <cell r="A926" t="str">
            <v>L401002-517</v>
          </cell>
          <cell r="B926" t="str">
            <v>Loan/adv- Grp Co-DLF SEZ DEVLOPERS</v>
          </cell>
          <cell r="C926" t="str">
            <v>LIABILITIES</v>
          </cell>
          <cell r="D926" t="str">
            <v>BALANCE SHEET</v>
          </cell>
          <cell r="E926" t="str">
            <v xml:space="preserve"> </v>
          </cell>
          <cell r="G926" t="str">
            <v>LOAN FUNDS</v>
          </cell>
          <cell r="H926" t="str">
            <v>UNSECURED LOANS</v>
          </cell>
          <cell r="I926" t="str">
            <v>UNSECURED LOANS</v>
          </cell>
        </row>
        <row r="927">
          <cell r="A927" t="str">
            <v>L401002-526</v>
          </cell>
          <cell r="B927" t="str">
            <v>Loan/adv- Grp Co-DT CINEMAS LTD</v>
          </cell>
          <cell r="C927" t="str">
            <v>LIABILITIES</v>
          </cell>
          <cell r="D927" t="str">
            <v>BALANCE SHEET</v>
          </cell>
          <cell r="G927" t="str">
            <v>LOAN FUNDS</v>
          </cell>
          <cell r="H927" t="str">
            <v>UNSECURED LOANS</v>
          </cell>
          <cell r="I927" t="str">
            <v>UNSECURED LOANS</v>
          </cell>
        </row>
        <row r="928">
          <cell r="A928" t="str">
            <v>L401002-527</v>
          </cell>
          <cell r="B928" t="str">
            <v>Loan/adv- Grp Co.- Caressa Buil &amp; Cnstr</v>
          </cell>
          <cell r="C928" t="str">
            <v>LIABILITIES</v>
          </cell>
          <cell r="D928" t="str">
            <v>BALANCE SHEET</v>
          </cell>
          <cell r="E928" t="str">
            <v xml:space="preserve"> </v>
          </cell>
          <cell r="F928" t="str">
            <v xml:space="preserve"> </v>
          </cell>
          <cell r="G928" t="str">
            <v>LOAN FUNDS</v>
          </cell>
          <cell r="H928" t="str">
            <v>UNSECURED LOANS</v>
          </cell>
          <cell r="I928" t="str">
            <v>UNSECURED LOANS</v>
          </cell>
        </row>
        <row r="929">
          <cell r="A929" t="str">
            <v>L401002-534</v>
          </cell>
          <cell r="B929" t="str">
            <v>Loan/adv- Grp Co.-DICD Kolkota Rent Div</v>
          </cell>
          <cell r="C929" t="str">
            <v>LIABILITIES</v>
          </cell>
          <cell r="D929" t="str">
            <v>BALANCE SHEET</v>
          </cell>
          <cell r="E929" t="str">
            <v xml:space="preserve"> </v>
          </cell>
          <cell r="F929" t="str">
            <v xml:space="preserve"> </v>
          </cell>
          <cell r="G929" t="str">
            <v>LOAN FUNDS</v>
          </cell>
          <cell r="H929" t="str">
            <v>UNSECURED LOANS</v>
          </cell>
          <cell r="I929" t="str">
            <v>UNSECURED LOANS</v>
          </cell>
        </row>
        <row r="930">
          <cell r="A930" t="str">
            <v>L401002-535</v>
          </cell>
          <cell r="B930" t="str">
            <v>Loan/adv- Grp Co.-DICD Kolkota Comm Div</v>
          </cell>
          <cell r="C930" t="str">
            <v>LIABILITIES</v>
          </cell>
          <cell r="D930" t="str">
            <v>BALANCE SHEET</v>
          </cell>
          <cell r="E930" t="str">
            <v xml:space="preserve"> </v>
          </cell>
          <cell r="F930" t="str">
            <v xml:space="preserve"> </v>
          </cell>
          <cell r="G930" t="str">
            <v>LOAN FUNDS</v>
          </cell>
          <cell r="H930" t="str">
            <v>UNSECURED LOANS</v>
          </cell>
          <cell r="I930" t="str">
            <v>UNSECURED LOANS</v>
          </cell>
        </row>
        <row r="931">
          <cell r="A931" t="str">
            <v>L401002-550</v>
          </cell>
          <cell r="B931" t="str">
            <v>Loan/adv- Grp Co-Delanco Real Est P L</v>
          </cell>
          <cell r="C931" t="str">
            <v>LIABILITIES</v>
          </cell>
          <cell r="D931" t="str">
            <v>BALANCE SHEET</v>
          </cell>
          <cell r="E931" t="str">
            <v xml:space="preserve"> </v>
          </cell>
          <cell r="F931" t="str">
            <v xml:space="preserve"> </v>
          </cell>
          <cell r="G931" t="str">
            <v>LOAN FUNDS</v>
          </cell>
          <cell r="H931" t="str">
            <v>UNSECURED LOANS</v>
          </cell>
          <cell r="I931" t="str">
            <v>UNSECURED LOANS</v>
          </cell>
        </row>
        <row r="932">
          <cell r="A932" t="str">
            <v>L401002-589</v>
          </cell>
          <cell r="B932" t="str">
            <v>Loan/adv- Grp Co-DICD-AHEMDABAD</v>
          </cell>
          <cell r="C932" t="str">
            <v>LIABILITIES</v>
          </cell>
          <cell r="D932" t="str">
            <v>BALANCE SHEET</v>
          </cell>
          <cell r="G932" t="str">
            <v>LOAN FUNDS</v>
          </cell>
          <cell r="H932" t="str">
            <v>UNSECURED LOANS</v>
          </cell>
          <cell r="I932" t="str">
            <v>UNSECURED LOANS</v>
          </cell>
        </row>
        <row r="933">
          <cell r="A933" t="str">
            <v>L401002-592</v>
          </cell>
          <cell r="B933" t="str">
            <v>Loan/adv- Grp Co-DLF SEZ DEVP (ASR) LTD</v>
          </cell>
          <cell r="C933" t="str">
            <v>LIABILITIES</v>
          </cell>
          <cell r="D933" t="str">
            <v>BALANCE SHEET</v>
          </cell>
          <cell r="G933" t="str">
            <v>LOAN FUNDS</v>
          </cell>
          <cell r="H933" t="str">
            <v>UNSECURED LOANS</v>
          </cell>
          <cell r="I933" t="str">
            <v>UNSECURED LOANS</v>
          </cell>
        </row>
        <row r="934">
          <cell r="A934" t="str">
            <v>L401002-593</v>
          </cell>
          <cell r="B934" t="str">
            <v>Loan/adv- Grp Co-DLF SEZ HOLDING</v>
          </cell>
          <cell r="C934" t="str">
            <v>LIABILITIES</v>
          </cell>
          <cell r="D934" t="str">
            <v>BALANCE SHEET</v>
          </cell>
          <cell r="G934" t="str">
            <v>LOAN FUNDS</v>
          </cell>
          <cell r="H934" t="str">
            <v>UNSECURED LOANS</v>
          </cell>
          <cell r="I934" t="str">
            <v>UNSECURED LOANS</v>
          </cell>
        </row>
        <row r="935">
          <cell r="A935" t="str">
            <v>L401002-602</v>
          </cell>
          <cell r="B935" t="str">
            <v>Loan/adv- Grp Co-DLF ASSETS I PVT LTD</v>
          </cell>
          <cell r="C935" t="str">
            <v>LIABILITIES</v>
          </cell>
          <cell r="D935" t="str">
            <v>BALANCE SHEET</v>
          </cell>
          <cell r="G935" t="str">
            <v>LOAN FUNDS</v>
          </cell>
          <cell r="H935" t="str">
            <v>UNSECURED LOANS</v>
          </cell>
          <cell r="I935" t="str">
            <v>UNSECURED LOANS</v>
          </cell>
        </row>
        <row r="936">
          <cell r="A936" t="str">
            <v>L401002-705</v>
          </cell>
          <cell r="B936" t="str">
            <v>Loan/adv- Grp Co-DLF POWER LIMITED</v>
          </cell>
          <cell r="C936" t="str">
            <v>LIABILITIES</v>
          </cell>
          <cell r="D936" t="str">
            <v>BALANCE SHEET</v>
          </cell>
          <cell r="G936" t="str">
            <v>LOAN FUNDS</v>
          </cell>
          <cell r="H936" t="str">
            <v>UNSECURED LOANS</v>
          </cell>
          <cell r="I936" t="str">
            <v>UNSECURED LOANS</v>
          </cell>
        </row>
        <row r="937">
          <cell r="A937" t="str">
            <v>L401002-706</v>
          </cell>
          <cell r="B937" t="str">
            <v>LOAN/ADV-GRPCO-DLF HOTEL HOLDINGS LTD.</v>
          </cell>
          <cell r="C937" t="str">
            <v>LIABILITIES</v>
          </cell>
          <cell r="D937" t="str">
            <v>BALANCE SHEET</v>
          </cell>
          <cell r="E937" t="str">
            <v xml:space="preserve"> </v>
          </cell>
          <cell r="F937" t="str">
            <v xml:space="preserve"> </v>
          </cell>
          <cell r="G937" t="str">
            <v>LOAN FUNDS</v>
          </cell>
          <cell r="H937" t="str">
            <v>UNSECURED LOANS</v>
          </cell>
          <cell r="I937" t="str">
            <v>UNSECURED LOANS</v>
          </cell>
        </row>
        <row r="938">
          <cell r="A938" t="str">
            <v>L401002-707</v>
          </cell>
          <cell r="B938" t="str">
            <v>Loan/adv- Grp Co.- DLF HOTEL &amp; RESORTS</v>
          </cell>
          <cell r="C938" t="str">
            <v>LIABILITIES</v>
          </cell>
          <cell r="D938" t="str">
            <v>BALANCE SHEET</v>
          </cell>
          <cell r="E938" t="str">
            <v xml:space="preserve"> </v>
          </cell>
          <cell r="F938" t="str">
            <v xml:space="preserve"> </v>
          </cell>
          <cell r="G938" t="str">
            <v>LOAN FUNDS</v>
          </cell>
          <cell r="H938" t="str">
            <v>UNSECURED LOANS</v>
          </cell>
          <cell r="I938" t="str">
            <v>UNSECURED LOANS</v>
          </cell>
        </row>
        <row r="939">
          <cell r="A939" t="str">
            <v>L401003-053</v>
          </cell>
          <cell r="B939" t="str">
            <v>Loan-Gr Co-Felicite Buil &amp; Cnstr Pvt Ltd</v>
          </cell>
          <cell r="C939" t="str">
            <v>LIABILITIES</v>
          </cell>
          <cell r="D939" t="str">
            <v>BALANCE SHEET</v>
          </cell>
          <cell r="E939" t="str">
            <v xml:space="preserve"> </v>
          </cell>
          <cell r="F939" t="str">
            <v xml:space="preserve"> </v>
          </cell>
          <cell r="G939" t="str">
            <v>LOAN FUNDS</v>
          </cell>
          <cell r="H939" t="str">
            <v>UNSECURED LOANS</v>
          </cell>
          <cell r="I939" t="str">
            <v>UNSECURED LOANS</v>
          </cell>
        </row>
        <row r="940">
          <cell r="A940" t="str">
            <v>L401006-001</v>
          </cell>
          <cell r="B940" t="str">
            <v>Loan/adv- DLF INDUSTRIES</v>
          </cell>
          <cell r="C940" t="str">
            <v>LIABILITIES</v>
          </cell>
          <cell r="D940" t="str">
            <v>BALANCE SHEET</v>
          </cell>
          <cell r="G940" t="str">
            <v>LOAN FUNDS</v>
          </cell>
          <cell r="H940" t="str">
            <v>UNSECURED LOANS</v>
          </cell>
          <cell r="I940" t="str">
            <v>UNSECURED LOANS</v>
          </cell>
        </row>
        <row r="941">
          <cell r="A941" t="str">
            <v>L401006-002</v>
          </cell>
          <cell r="B941" t="str">
            <v>Loan/adv- DLF ENERGY</v>
          </cell>
          <cell r="C941" t="str">
            <v>LIABILITIES</v>
          </cell>
          <cell r="D941" t="str">
            <v>BALANCE SHEET</v>
          </cell>
          <cell r="G941" t="str">
            <v>LOAN FUNDS</v>
          </cell>
          <cell r="H941" t="str">
            <v>UNSECURED LOANS</v>
          </cell>
          <cell r="I941" t="str">
            <v>UNSECURED LOANS</v>
          </cell>
        </row>
        <row r="942">
          <cell r="A942" t="str">
            <v>L401006-003</v>
          </cell>
          <cell r="B942" t="str">
            <v>Loan/adv- DLF PROP MGMT SERV P L</v>
          </cell>
          <cell r="C942" t="str">
            <v>LIABILITIES</v>
          </cell>
          <cell r="D942" t="str">
            <v>BALANCE SHEET</v>
          </cell>
          <cell r="G942" t="str">
            <v>LOAN FUNDS</v>
          </cell>
          <cell r="H942" t="str">
            <v>UNSECURED LOANS</v>
          </cell>
          <cell r="I942" t="str">
            <v>UNSECURED LOANS</v>
          </cell>
        </row>
        <row r="943">
          <cell r="A943" t="str">
            <v>L401006-004</v>
          </cell>
          <cell r="B943" t="str">
            <v>Loan/adv- DLF HARYANA SEZ(GGN)</v>
          </cell>
          <cell r="C943" t="str">
            <v>LIABILITIES</v>
          </cell>
          <cell r="D943" t="str">
            <v>BALANCE SHEET</v>
          </cell>
          <cell r="G943" t="str">
            <v>LOAN FUNDS</v>
          </cell>
          <cell r="H943" t="str">
            <v>UNSECURED LOANS</v>
          </cell>
          <cell r="I943" t="str">
            <v>UNSECURED LOANS</v>
          </cell>
        </row>
        <row r="944">
          <cell r="A944" t="str">
            <v>L401006-005</v>
          </cell>
          <cell r="B944" t="str">
            <v>Loan/adv- DLF HARYANA SEZ(AMBALA)</v>
          </cell>
          <cell r="C944" t="str">
            <v>LIABILITIES</v>
          </cell>
          <cell r="D944" t="str">
            <v>BALANCE SHEET</v>
          </cell>
          <cell r="G944" t="str">
            <v>LOAN FUNDS</v>
          </cell>
          <cell r="H944" t="str">
            <v>UNSECURED LOANS</v>
          </cell>
          <cell r="I944" t="str">
            <v>UNSECURED LOANS</v>
          </cell>
        </row>
        <row r="945">
          <cell r="A945" t="str">
            <v>L401006-006</v>
          </cell>
          <cell r="B945" t="str">
            <v>Loan/adv- DLF HILTON HOTEL LTD</v>
          </cell>
          <cell r="C945" t="str">
            <v>LIABILITIES</v>
          </cell>
          <cell r="D945" t="str">
            <v>BALANCE SHEET</v>
          </cell>
          <cell r="G945" t="str">
            <v>LOAN FUNDS</v>
          </cell>
          <cell r="H945" t="str">
            <v>UNSECURED LOANS</v>
          </cell>
          <cell r="I945" t="str">
            <v>UNSECURED LOANS</v>
          </cell>
        </row>
        <row r="946">
          <cell r="A946" t="str">
            <v>L401007</v>
          </cell>
          <cell r="B946" t="str">
            <v>AUE CONTROL A/C</v>
          </cell>
          <cell r="C946" t="str">
            <v>LIABILITIES</v>
          </cell>
          <cell r="D946" t="str">
            <v>BALANCE SHEET</v>
          </cell>
          <cell r="G946" t="str">
            <v>LOAN FUNDS</v>
          </cell>
          <cell r="H946" t="str">
            <v>UNSECURED LOANS</v>
          </cell>
          <cell r="I946" t="str">
            <v>UNSECURED LOANS</v>
          </cell>
        </row>
        <row r="947">
          <cell r="A947" t="str">
            <v>L401008</v>
          </cell>
          <cell r="B947" t="str">
            <v>CORPORATE DIV. CONTROL ACOUNT</v>
          </cell>
          <cell r="C947" t="str">
            <v>LIABILITIES</v>
          </cell>
          <cell r="D947" t="str">
            <v>BALANCE SHEET</v>
          </cell>
          <cell r="G947" t="str">
            <v>LOAN FUNDS</v>
          </cell>
          <cell r="H947" t="str">
            <v>UNSECURED LOANS</v>
          </cell>
          <cell r="I947" t="str">
            <v>UNSECURED LOANS</v>
          </cell>
        </row>
        <row r="948">
          <cell r="A948" t="str">
            <v>L401009-101-001</v>
          </cell>
          <cell r="B948" t="str">
            <v>Loan/adv- Grp Co-DLF LTD - POWER DIV.</v>
          </cell>
          <cell r="C948" t="str">
            <v>LIABILITIES</v>
          </cell>
          <cell r="D948" t="str">
            <v>BALANCE SHEET</v>
          </cell>
          <cell r="G948" t="str">
            <v>LOAN FUNDS</v>
          </cell>
          <cell r="H948" t="str">
            <v>UNSECURED LOANS</v>
          </cell>
          <cell r="I948" t="str">
            <v>UNSECURED LOANS</v>
          </cell>
        </row>
        <row r="949">
          <cell r="A949" t="str">
            <v>L401009-101-002</v>
          </cell>
          <cell r="B949" t="str">
            <v>Loan/adv- Grp Co-DUL - ESTATE OFFICE</v>
          </cell>
          <cell r="C949" t="str">
            <v>LIABILITIES</v>
          </cell>
          <cell r="D949" t="str">
            <v>BALANCE SHEET</v>
          </cell>
          <cell r="G949" t="str">
            <v>LOAN FUNDS</v>
          </cell>
          <cell r="H949" t="str">
            <v>UNSECURED LOANS</v>
          </cell>
          <cell r="I949" t="str">
            <v>UNSECURED LOANS</v>
          </cell>
        </row>
        <row r="950">
          <cell r="A950" t="str">
            <v>L401009-101-003</v>
          </cell>
          <cell r="B950" t="str">
            <v>Loan/adv- Grp Co-DLF HOSP DIV.</v>
          </cell>
          <cell r="C950" t="str">
            <v>LIABILITIES</v>
          </cell>
          <cell r="D950" t="str">
            <v>BALANCE SHEET</v>
          </cell>
          <cell r="G950" t="str">
            <v>LOAN FUNDS</v>
          </cell>
          <cell r="H950" t="str">
            <v>UNSECURED LOANS</v>
          </cell>
          <cell r="I950" t="str">
            <v>UNSECURED LOANS</v>
          </cell>
        </row>
        <row r="951">
          <cell r="A951" t="str">
            <v>L401009-279-001</v>
          </cell>
          <cell r="B951" t="str">
            <v>Loan/adv- Grp Co-DCDL-CORP</v>
          </cell>
          <cell r="C951" t="str">
            <v>LIABILITIES</v>
          </cell>
          <cell r="D951" t="str">
            <v>BALANCE SHEET</v>
          </cell>
          <cell r="G951" t="str">
            <v>LOAN FUNDS</v>
          </cell>
          <cell r="H951" t="str">
            <v>UNSECURED LOANS</v>
          </cell>
          <cell r="I951" t="str">
            <v>UNSECURED LOANS</v>
          </cell>
        </row>
        <row r="952">
          <cell r="A952" t="str">
            <v>L401009-279-002</v>
          </cell>
          <cell r="B952" t="str">
            <v>Loan/adv- Grp Co-DCDL- POWER</v>
          </cell>
          <cell r="C952" t="str">
            <v>LIABILITIES</v>
          </cell>
          <cell r="D952" t="str">
            <v>BALANCE SHEET</v>
          </cell>
          <cell r="G952" t="str">
            <v>LOAN FUNDS</v>
          </cell>
          <cell r="H952" t="str">
            <v>UNSECURED LOANS</v>
          </cell>
          <cell r="I952" t="str">
            <v>UNSECURED LOANS</v>
          </cell>
        </row>
        <row r="953">
          <cell r="A953" t="str">
            <v>L401009-279-003</v>
          </cell>
          <cell r="B953" t="str">
            <v>Loan/adv- Grp Co-DCDL-KOLKATA</v>
          </cell>
          <cell r="C953" t="str">
            <v>LIABILITIES</v>
          </cell>
          <cell r="D953" t="str">
            <v>BALANCE SHEET</v>
          </cell>
          <cell r="G953" t="str">
            <v>LOAN FUNDS</v>
          </cell>
          <cell r="H953" t="str">
            <v>UNSECURED LOANS</v>
          </cell>
          <cell r="I953" t="str">
            <v>UNSECURED LOANS</v>
          </cell>
        </row>
        <row r="954">
          <cell r="A954" t="str">
            <v>L401009-428-001</v>
          </cell>
          <cell r="B954" t="str">
            <v>Loan/adv- Grp Co-DAL MAINT DIV.</v>
          </cell>
          <cell r="C954" t="str">
            <v>LIABILITIES</v>
          </cell>
          <cell r="D954" t="str">
            <v>BALANCE SHEET</v>
          </cell>
          <cell r="G954" t="str">
            <v>LOAN FUNDS</v>
          </cell>
          <cell r="H954" t="str">
            <v>UNSECURED LOANS</v>
          </cell>
          <cell r="I954" t="str">
            <v>UNSECURED LOANS</v>
          </cell>
        </row>
        <row r="955">
          <cell r="A955" t="str">
            <v>L401009-428-001</v>
          </cell>
          <cell r="B955" t="str">
            <v>Loan/adv- Grp Co-DAPL-CONS DIV.</v>
          </cell>
          <cell r="C955" t="str">
            <v>LIABILITIES</v>
          </cell>
          <cell r="D955" t="str">
            <v>BALANCE SHEET</v>
          </cell>
          <cell r="G955" t="str">
            <v>LOAN FUNDS</v>
          </cell>
          <cell r="H955" t="str">
            <v>UNSECURED LOANS</v>
          </cell>
          <cell r="I955" t="str">
            <v>UNSECURED LOANS</v>
          </cell>
        </row>
        <row r="956">
          <cell r="A956" t="str">
            <v>L402001-000</v>
          </cell>
          <cell r="B956" t="str">
            <v>Unsecurd Loan(Oth)</v>
          </cell>
          <cell r="C956" t="str">
            <v>LIABILITIES</v>
          </cell>
          <cell r="D956" t="str">
            <v>BALANCE SHEET</v>
          </cell>
          <cell r="E956" t="str">
            <v xml:space="preserve"> </v>
          </cell>
          <cell r="F956" t="str">
            <v xml:space="preserve"> </v>
          </cell>
          <cell r="G956" t="str">
            <v>LOAN FUNDS</v>
          </cell>
          <cell r="H956" t="str">
            <v>UNSECURED LOANS</v>
          </cell>
          <cell r="I956" t="str">
            <v>UNSECURED LOANS</v>
          </cell>
        </row>
        <row r="957">
          <cell r="A957" t="str">
            <v>L402001-001</v>
          </cell>
          <cell r="B957" t="str">
            <v>Unsecurd Loan(Oth)- WB EIDCL</v>
          </cell>
          <cell r="C957" t="str">
            <v>LIABILITIES</v>
          </cell>
          <cell r="D957" t="str">
            <v>BALANCE SHEET</v>
          </cell>
          <cell r="E957" t="str">
            <v xml:space="preserve"> </v>
          </cell>
          <cell r="F957" t="str">
            <v xml:space="preserve"> </v>
          </cell>
          <cell r="G957" t="str">
            <v>LOAN FUNDS</v>
          </cell>
          <cell r="H957" t="str">
            <v>UNSECURED LOANS</v>
          </cell>
          <cell r="I957" t="str">
            <v>UNSECURED LOANS</v>
          </cell>
        </row>
        <row r="958">
          <cell r="A958" t="str">
            <v>L402001-002</v>
          </cell>
          <cell r="B958" t="str">
            <v>Unsecurd Loan(Oth)- CHNDIGRH ADMIN</v>
          </cell>
          <cell r="C958" t="str">
            <v>LIABILITIES</v>
          </cell>
          <cell r="D958" t="str">
            <v>BALANCE SHEET</v>
          </cell>
          <cell r="E958" t="str">
            <v xml:space="preserve"> </v>
          </cell>
          <cell r="F958" t="str">
            <v xml:space="preserve"> </v>
          </cell>
          <cell r="G958" t="str">
            <v>LOAN FUNDS</v>
          </cell>
          <cell r="H958" t="str">
            <v>UNSECURED LOANS</v>
          </cell>
          <cell r="I958" t="str">
            <v>UNSECURED LOANS</v>
          </cell>
        </row>
        <row r="959">
          <cell r="A959" t="str">
            <v>L402001-003</v>
          </cell>
          <cell r="B959" t="str">
            <v>Unsecurd Loan(Oth)-SHAPOORJI PALLONJI&amp;CO</v>
          </cell>
          <cell r="C959" t="str">
            <v>LIABILITIES</v>
          </cell>
          <cell r="D959" t="str">
            <v>BALANCE SHEET</v>
          </cell>
          <cell r="E959" t="str">
            <v xml:space="preserve"> </v>
          </cell>
          <cell r="F959" t="str">
            <v xml:space="preserve"> </v>
          </cell>
          <cell r="G959" t="str">
            <v>LOAN FUNDS</v>
          </cell>
          <cell r="H959" t="str">
            <v>UNSECURED LOANS</v>
          </cell>
          <cell r="I959" t="str">
            <v>UNSECURED LOANS</v>
          </cell>
        </row>
        <row r="960">
          <cell r="A960" t="str">
            <v>L402001-004</v>
          </cell>
          <cell r="B960" t="str">
            <v>Unsecurd Loan(Oth)-Prime Cellular Ltd</v>
          </cell>
          <cell r="C960" t="str">
            <v>LIABILITIES</v>
          </cell>
          <cell r="D960" t="str">
            <v>BALANCE SHEET</v>
          </cell>
          <cell r="E960" t="str">
            <v xml:space="preserve"> </v>
          </cell>
          <cell r="F960" t="str">
            <v xml:space="preserve"> </v>
          </cell>
          <cell r="G960" t="str">
            <v>LOAN FUNDS</v>
          </cell>
          <cell r="H960" t="str">
            <v>UNSECURED LOANS</v>
          </cell>
          <cell r="I960" t="str">
            <v>UNSECURED LOANS</v>
          </cell>
        </row>
        <row r="961">
          <cell r="A961" t="str">
            <v>L402001-005</v>
          </cell>
          <cell r="B961" t="str">
            <v>Unsecured Loans(Oth)-Udipti</v>
          </cell>
          <cell r="C961" t="str">
            <v>LIABILITIES</v>
          </cell>
          <cell r="D961" t="str">
            <v>BALANCE SHEET</v>
          </cell>
          <cell r="E961" t="str">
            <v xml:space="preserve"> </v>
          </cell>
          <cell r="F961" t="str">
            <v xml:space="preserve"> </v>
          </cell>
          <cell r="G961" t="str">
            <v>LOAN FUNDS</v>
          </cell>
          <cell r="H961" t="str">
            <v>UNSECURED LOANS</v>
          </cell>
          <cell r="I961" t="str">
            <v>UNSECURED LOANS</v>
          </cell>
        </row>
        <row r="962">
          <cell r="A962" t="str">
            <v>L402002-001</v>
          </cell>
          <cell r="B962" t="str">
            <v>Loan-JV-Bridget Buil &amp; Dev Pvt Ltd</v>
          </cell>
          <cell r="C962" t="str">
            <v>LIABILITIES</v>
          </cell>
          <cell r="D962" t="str">
            <v>BALANCE SHEET</v>
          </cell>
          <cell r="E962" t="str">
            <v xml:space="preserve"> </v>
          </cell>
          <cell r="F962" t="str">
            <v xml:space="preserve"> </v>
          </cell>
          <cell r="G962" t="str">
            <v>LOAN FUNDS</v>
          </cell>
          <cell r="H962" t="str">
            <v>UNSECURED LOANS</v>
          </cell>
          <cell r="I962" t="str">
            <v>UNSECURED LOANS</v>
          </cell>
        </row>
        <row r="963">
          <cell r="A963" t="str">
            <v>L403001</v>
          </cell>
          <cell r="B963" t="str">
            <v>Loans &amp; advances- Other Body Corporate</v>
          </cell>
          <cell r="C963" t="str">
            <v>LIABILITIES</v>
          </cell>
          <cell r="D963" t="str">
            <v>BALANCE SHEET</v>
          </cell>
          <cell r="E963" t="str">
            <v xml:space="preserve"> </v>
          </cell>
          <cell r="F963" t="str">
            <v xml:space="preserve"> </v>
          </cell>
          <cell r="G963" t="str">
            <v>LOAN FUNDS</v>
          </cell>
          <cell r="H963" t="str">
            <v>UNSECURED LOANS</v>
          </cell>
          <cell r="I963" t="str">
            <v>UNSECURED LOANS</v>
          </cell>
        </row>
        <row r="964">
          <cell r="A964" t="str">
            <v>L404001</v>
          </cell>
          <cell r="B964" t="str">
            <v>Debentures (Unsecured)</v>
          </cell>
          <cell r="C964" t="str">
            <v>LIABILITIES</v>
          </cell>
          <cell r="D964" t="str">
            <v>BALANCE SHEET</v>
          </cell>
          <cell r="E964" t="str">
            <v xml:space="preserve"> </v>
          </cell>
          <cell r="F964" t="str">
            <v xml:space="preserve"> </v>
          </cell>
          <cell r="G964" t="str">
            <v>LOAN FUNDS</v>
          </cell>
          <cell r="H964" t="str">
            <v>UNSECURED LOANS</v>
          </cell>
          <cell r="I964" t="str">
            <v>UNSECURED LOANS</v>
          </cell>
        </row>
        <row r="965">
          <cell r="A965" t="str">
            <v>L404002</v>
          </cell>
          <cell r="B965" t="str">
            <v>Deb. App. &amp; Call Money(Pending allotmnt)</v>
          </cell>
          <cell r="C965" t="str">
            <v>LIABILITIES</v>
          </cell>
          <cell r="D965" t="str">
            <v>BALANCE SHEET</v>
          </cell>
          <cell r="E965" t="str">
            <v xml:space="preserve"> </v>
          </cell>
          <cell r="F965" t="str">
            <v xml:space="preserve"> </v>
          </cell>
          <cell r="G965" t="str">
            <v>LOAN FUNDS</v>
          </cell>
          <cell r="H965" t="str">
            <v>UNSECURED LOANS</v>
          </cell>
          <cell r="I965" t="str">
            <v>UNSECURED LOANS</v>
          </cell>
        </row>
        <row r="966">
          <cell r="A966" t="str">
            <v>L405001</v>
          </cell>
          <cell r="B966" t="str">
            <v>Intt.accrued &amp; Due (STL /Deb.)</v>
          </cell>
          <cell r="C966" t="str">
            <v>LIABILITIES</v>
          </cell>
          <cell r="D966" t="str">
            <v>BALANCE SHEET</v>
          </cell>
          <cell r="E966" t="str">
            <v xml:space="preserve"> </v>
          </cell>
          <cell r="F966" t="str">
            <v xml:space="preserve"> </v>
          </cell>
          <cell r="G966" t="str">
            <v>LOAN FUNDS</v>
          </cell>
          <cell r="H966" t="str">
            <v>UNSECURED LOANS</v>
          </cell>
          <cell r="I966" t="str">
            <v>UNSECURED LOANS</v>
          </cell>
        </row>
        <row r="967">
          <cell r="A967" t="str">
            <v>L405002</v>
          </cell>
          <cell r="B967" t="str">
            <v>Interest Accrued and Due</v>
          </cell>
          <cell r="C967" t="str">
            <v>LIABILITIES</v>
          </cell>
          <cell r="D967" t="str">
            <v>BALANCE SHEET</v>
          </cell>
          <cell r="E967" t="str">
            <v xml:space="preserve"> </v>
          </cell>
          <cell r="F967" t="str">
            <v xml:space="preserve"> </v>
          </cell>
          <cell r="G967" t="str">
            <v>LOAN FUNDS</v>
          </cell>
          <cell r="H967" t="str">
            <v>UNSECURED LOANS</v>
          </cell>
          <cell r="I967" t="str">
            <v>UNSECURED LOANS</v>
          </cell>
        </row>
        <row r="968">
          <cell r="A968" t="str">
            <v>L406001</v>
          </cell>
          <cell r="B968" t="str">
            <v>Unsecured Loan - HSBC</v>
          </cell>
          <cell r="C968" t="str">
            <v>LIABILITIES</v>
          </cell>
          <cell r="D968" t="str">
            <v>BALANCE SHEET</v>
          </cell>
          <cell r="E968" t="str">
            <v xml:space="preserve"> </v>
          </cell>
          <cell r="F968" t="str">
            <v xml:space="preserve"> </v>
          </cell>
          <cell r="G968" t="str">
            <v>LOAN FUNDS</v>
          </cell>
          <cell r="H968" t="str">
            <v>UNSECURED LOANS</v>
          </cell>
          <cell r="I968" t="str">
            <v>UNSECURED LOANS</v>
          </cell>
        </row>
        <row r="969">
          <cell r="A969" t="str">
            <v>L406002</v>
          </cell>
          <cell r="B969" t="str">
            <v>Unsecured Loan - Kotak Mahindra</v>
          </cell>
          <cell r="C969" t="str">
            <v>LIABILITIES</v>
          </cell>
          <cell r="D969" t="str">
            <v>BALANCE SHEET</v>
          </cell>
          <cell r="E969" t="str">
            <v xml:space="preserve"> </v>
          </cell>
          <cell r="F969" t="str">
            <v xml:space="preserve"> </v>
          </cell>
          <cell r="G969" t="str">
            <v>LOAN FUNDS</v>
          </cell>
          <cell r="H969" t="str">
            <v>UNSECURED LOANS</v>
          </cell>
          <cell r="I969" t="str">
            <v>UNSECURED LOANS</v>
          </cell>
        </row>
        <row r="970">
          <cell r="A970" t="str">
            <v>L406003</v>
          </cell>
          <cell r="B970" t="str">
            <v>Unsecured Loan - DBS BANK LTD.</v>
          </cell>
          <cell r="C970" t="str">
            <v>LIABILITIES</v>
          </cell>
          <cell r="D970" t="str">
            <v>BALANCE SHEET</v>
          </cell>
          <cell r="E970" t="str">
            <v xml:space="preserve"> </v>
          </cell>
          <cell r="F970" t="str">
            <v xml:space="preserve"> </v>
          </cell>
          <cell r="G970" t="str">
            <v>LOAN FUNDS</v>
          </cell>
          <cell r="H970" t="str">
            <v>UNSECURED LOANS</v>
          </cell>
          <cell r="I970" t="str">
            <v>UNSECURED LOANS</v>
          </cell>
        </row>
        <row r="971">
          <cell r="A971" t="str">
            <v>L406003</v>
          </cell>
          <cell r="B971" t="str">
            <v>Unsecured Loan - DBS BANK</v>
          </cell>
          <cell r="C971" t="str">
            <v>LIABILITIES</v>
          </cell>
          <cell r="D971" t="str">
            <v>BALANCE SHEET</v>
          </cell>
          <cell r="G971" t="str">
            <v>LOAN FUNDS</v>
          </cell>
          <cell r="H971" t="str">
            <v>UNSECURED LOANS</v>
          </cell>
          <cell r="I971" t="str">
            <v>UNSECURED LOANS</v>
          </cell>
        </row>
        <row r="972">
          <cell r="A972" t="str">
            <v>L407001-010</v>
          </cell>
          <cell r="B972" t="str">
            <v>Unsecured Loan - DUL</v>
          </cell>
          <cell r="C972" t="str">
            <v>LIABILITIES</v>
          </cell>
          <cell r="D972" t="str">
            <v>BALANCE SHEET</v>
          </cell>
          <cell r="G972" t="str">
            <v>LOAN FUNDS</v>
          </cell>
          <cell r="H972" t="str">
            <v>UNSECURED LOANS</v>
          </cell>
          <cell r="I972" t="str">
            <v>UNSECURED LOANS</v>
          </cell>
        </row>
        <row r="973">
          <cell r="A973" t="str">
            <v>L407001-034</v>
          </cell>
          <cell r="B973" t="str">
            <v>Unsecured Loan - BHORUKA FIN SERV</v>
          </cell>
          <cell r="C973" t="str">
            <v>LIABILITIES</v>
          </cell>
          <cell r="D973" t="str">
            <v>BALANCE SHEET</v>
          </cell>
          <cell r="G973" t="str">
            <v>LOAN FUNDS</v>
          </cell>
          <cell r="H973" t="str">
            <v>UNSECURED LOANS</v>
          </cell>
          <cell r="I973" t="str">
            <v>UNSECURED LOANS</v>
          </cell>
        </row>
        <row r="974">
          <cell r="A974" t="str">
            <v>L407001-036</v>
          </cell>
          <cell r="B974" t="str">
            <v>Unsecured Loan - GALAXY MERCANTILE</v>
          </cell>
          <cell r="C974" t="str">
            <v>LIABILITIES</v>
          </cell>
          <cell r="D974" t="str">
            <v>BALANCE SHEET</v>
          </cell>
          <cell r="G974" t="str">
            <v>LOAN FUNDS</v>
          </cell>
          <cell r="H974" t="str">
            <v>UNSECURED LOANS</v>
          </cell>
          <cell r="I974" t="str">
            <v>UNSECURED LOANS</v>
          </cell>
        </row>
        <row r="975">
          <cell r="A975" t="str">
            <v>L407001-061</v>
          </cell>
          <cell r="B975" t="str">
            <v>Unsecured Loan - SHIVAJI MARG PROP</v>
          </cell>
          <cell r="C975" t="str">
            <v>LIABILITIES</v>
          </cell>
          <cell r="D975" t="str">
            <v>BALANCE SHEET</v>
          </cell>
          <cell r="G975" t="str">
            <v>LOAN FUNDS</v>
          </cell>
          <cell r="H975" t="str">
            <v>UNSECURED LOANS</v>
          </cell>
          <cell r="I975" t="str">
            <v>UNSECURED LOANS</v>
          </cell>
        </row>
        <row r="976">
          <cell r="A976" t="str">
            <v>L407001-274</v>
          </cell>
          <cell r="B976" t="str">
            <v>Unsecured Loan - DLF RETAIL DEVP LTD</v>
          </cell>
          <cell r="C976" t="str">
            <v>LIABILITIES</v>
          </cell>
          <cell r="D976" t="str">
            <v>BALANCE SHEET</v>
          </cell>
          <cell r="G976" t="str">
            <v>LOAN FUNDS</v>
          </cell>
          <cell r="H976" t="str">
            <v>UNSECURED LOANS</v>
          </cell>
          <cell r="I976" t="str">
            <v>UNSECURED LOANS</v>
          </cell>
        </row>
        <row r="977">
          <cell r="A977" t="str">
            <v>L407001-279</v>
          </cell>
          <cell r="B977" t="str">
            <v>Unsecured Loan - DCDL</v>
          </cell>
          <cell r="C977" t="str">
            <v>LIABILITIES</v>
          </cell>
          <cell r="D977" t="str">
            <v>BALANCE SHEET</v>
          </cell>
          <cell r="G977" t="str">
            <v>LOAN FUNDS</v>
          </cell>
          <cell r="H977" t="str">
            <v>UNSECURED LOANS</v>
          </cell>
          <cell r="I977" t="str">
            <v>UNSECURED LOANS</v>
          </cell>
        </row>
        <row r="978">
          <cell r="A978" t="str">
            <v>L407002</v>
          </cell>
          <cell r="B978" t="str">
            <v>Unsecured Loan - CHANDIGARH ADMIN.</v>
          </cell>
          <cell r="C978" t="str">
            <v>LIABILITIES</v>
          </cell>
          <cell r="D978" t="str">
            <v>BALANCE SHEET</v>
          </cell>
          <cell r="G978" t="str">
            <v>LOAN FUNDS</v>
          </cell>
          <cell r="H978" t="str">
            <v>UNSECURED LOANS</v>
          </cell>
          <cell r="I978" t="str">
            <v>UNSECURED LOANS</v>
          </cell>
        </row>
        <row r="979">
          <cell r="A979" t="str">
            <v>L407002-279-001</v>
          </cell>
          <cell r="B979" t="str">
            <v>Unsecured Loan - DCDL-CORP</v>
          </cell>
          <cell r="C979" t="str">
            <v>LIABILITIES</v>
          </cell>
          <cell r="D979" t="str">
            <v>BALANCE SHEET</v>
          </cell>
          <cell r="G979" t="str">
            <v>LOAN FUNDS</v>
          </cell>
          <cell r="H979" t="str">
            <v>UNSECURED LOANS</v>
          </cell>
          <cell r="I979" t="str">
            <v>UNSECURED LOANS</v>
          </cell>
        </row>
        <row r="980">
          <cell r="A980" t="str">
            <v>L407003</v>
          </cell>
          <cell r="B980" t="str">
            <v>Unsecured Loan - WB ELEC IND DEVP</v>
          </cell>
          <cell r="C980" t="str">
            <v>LIABILITIES</v>
          </cell>
          <cell r="D980" t="str">
            <v>BALANCE SHEET</v>
          </cell>
          <cell r="G980" t="str">
            <v>LOAN FUNDS</v>
          </cell>
          <cell r="H980" t="str">
            <v>UNSECURED LOANS</v>
          </cell>
          <cell r="I980" t="str">
            <v>UNSECURED LOANS</v>
          </cell>
        </row>
        <row r="981">
          <cell r="A981" t="str">
            <v>L407004</v>
          </cell>
          <cell r="B981" t="str">
            <v>Unsecured Loan - OTHERS</v>
          </cell>
          <cell r="C981" t="str">
            <v>LIABILITIES</v>
          </cell>
          <cell r="D981" t="str">
            <v>BALANCE SHEET</v>
          </cell>
          <cell r="G981" t="str">
            <v>LOAN FUNDS</v>
          </cell>
          <cell r="H981" t="str">
            <v>UNSECURED LOANS</v>
          </cell>
          <cell r="I981" t="str">
            <v>UNSECURED LOANS</v>
          </cell>
        </row>
        <row r="982">
          <cell r="A982" t="str">
            <v>L501001</v>
          </cell>
          <cell r="B982" t="str">
            <v>Sundry Creditor (Grp Co.)</v>
          </cell>
          <cell r="C982" t="str">
            <v>LIABILITIES</v>
          </cell>
          <cell r="D982" t="str">
            <v>BALANCE SHEET</v>
          </cell>
          <cell r="E982" t="str">
            <v xml:space="preserve"> </v>
          </cell>
          <cell r="F982" t="str">
            <v xml:space="preserve"> </v>
          </cell>
          <cell r="G982" t="str">
            <v>CURRENT LIABILITIES AND PROVISIONS</v>
          </cell>
          <cell r="H982" t="str">
            <v>CURRENT LIABILITIES</v>
          </cell>
          <cell r="I982" t="str">
            <v>SUNDRY CREDITORS</v>
          </cell>
        </row>
        <row r="983">
          <cell r="A983" t="str">
            <v>L502001</v>
          </cell>
          <cell r="B983" t="str">
            <v>Sundry Creditor(Thrd Prty)- Stamp In Hnd</v>
          </cell>
          <cell r="C983" t="str">
            <v>LIABILITIES</v>
          </cell>
          <cell r="D983" t="str">
            <v>BALANCE SHEET</v>
          </cell>
          <cell r="E983" t="str">
            <v>SUPPLIER PAYABLE A/C</v>
          </cell>
          <cell r="F983" t="str">
            <v xml:space="preserve"> </v>
          </cell>
          <cell r="G983" t="str">
            <v>CURRENT LIABILITIES AND PROVISIONS</v>
          </cell>
          <cell r="H983" t="str">
            <v>CURRENT LIABILITIES</v>
          </cell>
          <cell r="I983" t="str">
            <v>SUNDRY CREDITORS</v>
          </cell>
        </row>
        <row r="984">
          <cell r="A984" t="str">
            <v>L502002</v>
          </cell>
          <cell r="B984" t="str">
            <v>Sundry Creditor(Thrd Prty)- Broker</v>
          </cell>
          <cell r="C984" t="str">
            <v>LIABILITIES</v>
          </cell>
          <cell r="D984" t="str">
            <v>BALANCE SHEET</v>
          </cell>
          <cell r="E984" t="str">
            <v>SUPPLIER PAYABLE A/C</v>
          </cell>
          <cell r="F984" t="str">
            <v xml:space="preserve"> </v>
          </cell>
          <cell r="G984" t="str">
            <v>CURRENT LIABILITIES AND PROVISIONS</v>
          </cell>
          <cell r="H984" t="str">
            <v>CURRENT LIABILITIES</v>
          </cell>
          <cell r="I984" t="str">
            <v>SUNDRY CREDITORS</v>
          </cell>
        </row>
        <row r="985">
          <cell r="A985" t="str">
            <v>L502003</v>
          </cell>
          <cell r="B985" t="str">
            <v>Sundry Creditor(Thrd Prty)- Contractors</v>
          </cell>
          <cell r="C985" t="str">
            <v>LIABILITIES</v>
          </cell>
          <cell r="D985" t="str">
            <v>BALANCE SHEET</v>
          </cell>
          <cell r="E985" t="str">
            <v>SUPPLIER PAYABLE A/C</v>
          </cell>
          <cell r="F985" t="str">
            <v xml:space="preserve"> </v>
          </cell>
          <cell r="G985" t="str">
            <v>CURRENT LIABILITIES AND PROVISIONS</v>
          </cell>
          <cell r="H985" t="str">
            <v>CURRENT LIABILITIES</v>
          </cell>
          <cell r="I985" t="str">
            <v>SUNDRY CREDITORS</v>
          </cell>
        </row>
        <row r="986">
          <cell r="A986" t="str">
            <v>L502004</v>
          </cell>
          <cell r="B986" t="str">
            <v>Sundry Creditor(Thrd Prty)- (Prof &amp; RET)</v>
          </cell>
          <cell r="C986" t="str">
            <v>LIABILITIES</v>
          </cell>
          <cell r="D986" t="str">
            <v>BALANCE SHEET</v>
          </cell>
          <cell r="E986" t="str">
            <v>SUPPLIER PAYABLE A/C</v>
          </cell>
          <cell r="F986" t="str">
            <v xml:space="preserve"> </v>
          </cell>
          <cell r="G986" t="str">
            <v>CURRENT LIABILITIES AND PROVISIONS</v>
          </cell>
          <cell r="H986" t="str">
            <v>CURRENT LIABILITIES</v>
          </cell>
          <cell r="I986" t="str">
            <v>SUNDRY CREDITORS</v>
          </cell>
        </row>
        <row r="987">
          <cell r="A987" t="str">
            <v>L502005</v>
          </cell>
          <cell r="B987" t="str">
            <v>Sundry Creditor(Thrd Prty)- Capital Good</v>
          </cell>
          <cell r="C987" t="str">
            <v>LIABILITIES</v>
          </cell>
          <cell r="D987" t="str">
            <v>BALANCE SHEET</v>
          </cell>
          <cell r="E987" t="str">
            <v>SUPPLIER PAYABLE A/C</v>
          </cell>
          <cell r="F987" t="str">
            <v xml:space="preserve"> </v>
          </cell>
          <cell r="G987" t="str">
            <v>CURRENT LIABILITIES AND PROVISIONS</v>
          </cell>
          <cell r="H987" t="str">
            <v>CURRENT LIABILITIES</v>
          </cell>
          <cell r="I987" t="str">
            <v>SUNDRY CREDITORS</v>
          </cell>
        </row>
        <row r="988">
          <cell r="A988" t="str">
            <v>L502006</v>
          </cell>
          <cell r="B988" t="str">
            <v>Provision for exp/Outstandng Liabilities</v>
          </cell>
          <cell r="C988" t="str">
            <v>LIABILITIES</v>
          </cell>
          <cell r="D988" t="str">
            <v>BALANCE SHEET</v>
          </cell>
          <cell r="E988" t="str">
            <v xml:space="preserve"> </v>
          </cell>
          <cell r="F988" t="str">
            <v xml:space="preserve"> </v>
          </cell>
          <cell r="G988" t="str">
            <v>CURRENT LIABILITIES AND PROVISIONS</v>
          </cell>
          <cell r="H988" t="str">
            <v>CURRENT LIABILITIES</v>
          </cell>
          <cell r="I988" t="str">
            <v>SUNDRY CREDITORS</v>
          </cell>
        </row>
        <row r="989">
          <cell r="A989" t="str">
            <v>L502007</v>
          </cell>
          <cell r="B989" t="str">
            <v>Land Cost payable</v>
          </cell>
          <cell r="C989" t="str">
            <v>LIABILITIES</v>
          </cell>
          <cell r="D989" t="str">
            <v>BALANCE SHEET</v>
          </cell>
          <cell r="E989" t="str">
            <v xml:space="preserve"> </v>
          </cell>
          <cell r="F989" t="str">
            <v xml:space="preserve"> </v>
          </cell>
          <cell r="G989" t="str">
            <v>CURRENT LIABILITIES AND PROVISIONS</v>
          </cell>
          <cell r="H989" t="str">
            <v>CURRENT LIABILITIES</v>
          </cell>
          <cell r="I989" t="str">
            <v>SUNDRY CREDITORS</v>
          </cell>
        </row>
        <row r="990">
          <cell r="A990" t="str">
            <v>L502008</v>
          </cell>
          <cell r="B990" t="str">
            <v>Sundry Creditors-Works Contrac</v>
          </cell>
          <cell r="C990" t="str">
            <v>LIABILITIES</v>
          </cell>
          <cell r="D990" t="str">
            <v>BALANCE SHEET</v>
          </cell>
          <cell r="E990" t="str">
            <v>SUPPLIER PAYABLE A/C</v>
          </cell>
          <cell r="F990" t="str">
            <v xml:space="preserve"> </v>
          </cell>
          <cell r="G990" t="str">
            <v>CURRENT LIABILITIES AND PROVISIONS</v>
          </cell>
          <cell r="H990" t="str">
            <v>CURRENT LIABILITIES</v>
          </cell>
          <cell r="I990" t="str">
            <v>SUNDRY CREDITORS</v>
          </cell>
        </row>
        <row r="991">
          <cell r="A991" t="str">
            <v>L502009</v>
          </cell>
          <cell r="B991" t="str">
            <v>Sundry Creditors-Withheld Amt.</v>
          </cell>
          <cell r="C991" t="str">
            <v>LIABILITIES</v>
          </cell>
          <cell r="D991" t="str">
            <v>BALANCE SHEET</v>
          </cell>
          <cell r="E991" t="str">
            <v>SUPPLIER PAYABLE A/C</v>
          </cell>
          <cell r="F991" t="str">
            <v xml:space="preserve"> </v>
          </cell>
          <cell r="G991" t="str">
            <v>CURRENT LIABILITIES AND PROVISIONS</v>
          </cell>
          <cell r="H991" t="str">
            <v>CURRENT LIABILITIES</v>
          </cell>
          <cell r="I991" t="str">
            <v>SUNDRY CREDITORS</v>
          </cell>
        </row>
        <row r="992">
          <cell r="A992" t="str">
            <v>L502010</v>
          </cell>
          <cell r="B992" t="str">
            <v>Deferred Creditors</v>
          </cell>
          <cell r="C992" t="str">
            <v>LIABILITIES</v>
          </cell>
          <cell r="D992" t="str">
            <v>BALANCE SHEET</v>
          </cell>
          <cell r="E992" t="str">
            <v xml:space="preserve"> </v>
          </cell>
          <cell r="F992" t="str">
            <v xml:space="preserve"> </v>
          </cell>
          <cell r="G992" t="str">
            <v>CURRENT LIABILITIES AND PROVISIONS</v>
          </cell>
          <cell r="H992" t="str">
            <v>CURRENT LIABILITIES</v>
          </cell>
          <cell r="I992" t="str">
            <v>SUNDRY CREDITORS</v>
          </cell>
        </row>
        <row r="993">
          <cell r="A993" t="str">
            <v>L502011</v>
          </cell>
          <cell r="B993" t="str">
            <v>Retention Money-Supplier</v>
          </cell>
          <cell r="C993" t="str">
            <v>LIABILITIES</v>
          </cell>
          <cell r="D993" t="str">
            <v>BALANCE SHEET</v>
          </cell>
          <cell r="E993" t="str">
            <v>SUPPLIER PAYABLE A/C</v>
          </cell>
          <cell r="F993" t="str">
            <v xml:space="preserve"> </v>
          </cell>
          <cell r="G993" t="str">
            <v>CURRENT LIABILITIES AND PROVISIONS</v>
          </cell>
          <cell r="H993" t="str">
            <v>CURRENT LIABILITIES</v>
          </cell>
          <cell r="I993" t="str">
            <v>SUNDRY CREDITORS</v>
          </cell>
        </row>
        <row r="994">
          <cell r="A994" t="str">
            <v>L502012</v>
          </cell>
          <cell r="B994" t="str">
            <v>Retention Money-Contractor</v>
          </cell>
          <cell r="C994" t="str">
            <v>LIABILITIES</v>
          </cell>
          <cell r="D994" t="str">
            <v>BALANCE SHEET</v>
          </cell>
          <cell r="E994" t="str">
            <v>SUPPLIER PAYABLE A/C</v>
          </cell>
          <cell r="F994" t="str">
            <v xml:space="preserve"> </v>
          </cell>
          <cell r="G994" t="str">
            <v>CURRENT LIABILITIES AND PROVISIONS</v>
          </cell>
          <cell r="H994" t="str">
            <v>CURRENT LIABILITIES</v>
          </cell>
          <cell r="I994" t="str">
            <v>SUNDRY CREDITORS</v>
          </cell>
        </row>
        <row r="995">
          <cell r="A995" t="str">
            <v>L502013</v>
          </cell>
          <cell r="B995" t="str">
            <v>Creditor's Provisional Liability</v>
          </cell>
          <cell r="C995" t="str">
            <v>LIABILITIES</v>
          </cell>
          <cell r="D995" t="str">
            <v>BALANCE SHEET</v>
          </cell>
          <cell r="E995" t="str">
            <v>SUPPLIER PAYABLE A/C</v>
          </cell>
          <cell r="F995" t="str">
            <v xml:space="preserve"> </v>
          </cell>
          <cell r="G995" t="str">
            <v>CURRENT LIABILITIES AND PROVISIONS</v>
          </cell>
          <cell r="H995" t="str">
            <v>CURRENT LIABILITIES</v>
          </cell>
          <cell r="I995" t="str">
            <v>SUNDRY CREDITORS</v>
          </cell>
        </row>
        <row r="996">
          <cell r="A996" t="str">
            <v>L502014</v>
          </cell>
          <cell r="B996" t="str">
            <v>Sundry Creditor(Thrd Prty)- Supplier</v>
          </cell>
          <cell r="C996" t="str">
            <v>LIABILITIES</v>
          </cell>
          <cell r="D996" t="str">
            <v>BALANCE SHEET</v>
          </cell>
          <cell r="E996" t="str">
            <v>SUPPLIER PAYABLE A/C</v>
          </cell>
          <cell r="F996" t="str">
            <v xml:space="preserve"> </v>
          </cell>
          <cell r="G996" t="str">
            <v>CURRENT LIABILITIES AND PROVISIONS</v>
          </cell>
          <cell r="H996" t="str">
            <v>CURRENT LIABILITIES</v>
          </cell>
          <cell r="I996" t="str">
            <v>SUNDRY CREDITORS</v>
          </cell>
        </row>
        <row r="997">
          <cell r="A997" t="str">
            <v>L502015</v>
          </cell>
          <cell r="B997" t="str">
            <v>DEFERRED CREDITORS</v>
          </cell>
          <cell r="C997" t="str">
            <v>LIABILITIES</v>
          </cell>
          <cell r="D997" t="str">
            <v>BALANCE SHEET</v>
          </cell>
          <cell r="E997" t="str">
            <v>SUPPLIER PAYABLE A/C</v>
          </cell>
          <cell r="G997" t="str">
            <v>CURRENT LIABILITIES AND PROVISIONS</v>
          </cell>
          <cell r="H997" t="str">
            <v>CURRENT LIABILITIES</v>
          </cell>
          <cell r="I997" t="str">
            <v>SUNDRY CREDITORS</v>
          </cell>
        </row>
        <row r="998">
          <cell r="A998" t="str">
            <v>L502016</v>
          </cell>
          <cell r="B998" t="str">
            <v>ADVANCES-OTHERS</v>
          </cell>
          <cell r="C998" t="str">
            <v>LIABILITIES</v>
          </cell>
          <cell r="D998" t="str">
            <v>BALANCE SHEET</v>
          </cell>
          <cell r="E998" t="str">
            <v>SUPPLIER PAYABLE A/C</v>
          </cell>
          <cell r="G998" t="str">
            <v>CURRENT LIABILITIES AND PROVISIONS</v>
          </cell>
          <cell r="H998" t="str">
            <v>CURRENT LIABILITIES</v>
          </cell>
          <cell r="I998" t="str">
            <v>SUNDRY CREDITORS</v>
          </cell>
        </row>
        <row r="999">
          <cell r="A999" t="str">
            <v>L502999</v>
          </cell>
          <cell r="B999" t="str">
            <v>IB-Sundry Creditors</v>
          </cell>
          <cell r="C999" t="str">
            <v>LIABILITIES</v>
          </cell>
          <cell r="D999" t="str">
            <v>BALANCE SHEET</v>
          </cell>
          <cell r="E999" t="str">
            <v xml:space="preserve"> </v>
          </cell>
          <cell r="F999" t="str">
            <v xml:space="preserve"> </v>
          </cell>
          <cell r="G999" t="str">
            <v>CURRENT LIABILITIES AND PROVISIONS</v>
          </cell>
          <cell r="H999" t="str">
            <v>CURRENT LIABILITIES</v>
          </cell>
          <cell r="I999" t="str">
            <v>SUNDRY CREDITORS</v>
          </cell>
        </row>
        <row r="1000">
          <cell r="A1000" t="str">
            <v>L503001-000-001</v>
          </cell>
          <cell r="B1000" t="str">
            <v>Regis Chrgs recvd- ANKUR VIHAR</v>
          </cell>
          <cell r="C1000" t="str">
            <v>LIABILITIES</v>
          </cell>
          <cell r="D1000" t="str">
            <v>BALANCE SHEET</v>
          </cell>
          <cell r="E1000" t="str">
            <v xml:space="preserve"> </v>
          </cell>
          <cell r="F1000" t="str">
            <v xml:space="preserve"> </v>
          </cell>
          <cell r="G1000" t="str">
            <v>CURRENT LIABILITIES AND PROVISIONS</v>
          </cell>
          <cell r="H1000" t="str">
            <v>CURRENT LIABILITIES</v>
          </cell>
          <cell r="I1000" t="str">
            <v>SUNDRY CREDITORS</v>
          </cell>
        </row>
        <row r="1001">
          <cell r="A1001" t="str">
            <v>L503001-000-002</v>
          </cell>
          <cell r="B1001" t="str">
            <v>Regis Chrgs recvd- BEVERLY PARK I Prkn</v>
          </cell>
          <cell r="C1001" t="str">
            <v>LIABILITIES</v>
          </cell>
          <cell r="D1001" t="str">
            <v>BALANCE SHEET</v>
          </cell>
          <cell r="E1001" t="str">
            <v xml:space="preserve"> </v>
          </cell>
          <cell r="F1001" t="str">
            <v xml:space="preserve"> </v>
          </cell>
          <cell r="G1001" t="str">
            <v>CURRENT LIABILITIES AND PROVISIONS</v>
          </cell>
          <cell r="H1001" t="str">
            <v>CURRENT LIABILITIES</v>
          </cell>
          <cell r="I1001" t="str">
            <v>SUNDRY CREDITORS</v>
          </cell>
        </row>
        <row r="1002">
          <cell r="A1002" t="str">
            <v>L503001-000-003</v>
          </cell>
          <cell r="B1002" t="str">
            <v>Regis Chrgs recvd- BEVERLY PARK II Prkn</v>
          </cell>
          <cell r="C1002" t="str">
            <v>LIABILITIES</v>
          </cell>
          <cell r="D1002" t="str">
            <v>BALANCE SHEET</v>
          </cell>
          <cell r="E1002" t="str">
            <v xml:space="preserve"> </v>
          </cell>
          <cell r="F1002" t="str">
            <v xml:space="preserve"> </v>
          </cell>
          <cell r="G1002" t="str">
            <v>CURRENT LIABILITIES AND PROVISIONS</v>
          </cell>
          <cell r="H1002" t="str">
            <v>CURRENT LIABILITIES</v>
          </cell>
          <cell r="I1002" t="str">
            <v>SUNDRY CREDITORS</v>
          </cell>
        </row>
        <row r="1003">
          <cell r="A1003" t="str">
            <v>L503001-000-004</v>
          </cell>
          <cell r="B1003" t="str">
            <v>Regis Chrgs recvd- BEVERLY PARK I</v>
          </cell>
          <cell r="C1003" t="str">
            <v>LIABILITIES</v>
          </cell>
          <cell r="D1003" t="str">
            <v>BALANCE SHEET</v>
          </cell>
          <cell r="E1003" t="str">
            <v xml:space="preserve"> </v>
          </cell>
          <cell r="F1003" t="str">
            <v xml:space="preserve"> </v>
          </cell>
          <cell r="G1003" t="str">
            <v>CURRENT LIABILITIES AND PROVISIONS</v>
          </cell>
          <cell r="H1003" t="str">
            <v>CURRENT LIABILITIES</v>
          </cell>
          <cell r="I1003" t="str">
            <v>SUNDRY CREDITORS</v>
          </cell>
        </row>
        <row r="1004">
          <cell r="A1004" t="str">
            <v>L503001-000-005</v>
          </cell>
          <cell r="B1004" t="str">
            <v>Regis Chrgs recvd- BEVERLY PARK II</v>
          </cell>
          <cell r="C1004" t="str">
            <v>LIABILITIES</v>
          </cell>
          <cell r="D1004" t="str">
            <v>BALANCE SHEET</v>
          </cell>
          <cell r="E1004" t="str">
            <v xml:space="preserve"> </v>
          </cell>
          <cell r="F1004" t="str">
            <v xml:space="preserve"> </v>
          </cell>
          <cell r="G1004" t="str">
            <v>CURRENT LIABILITIES AND PROVISIONS</v>
          </cell>
          <cell r="H1004" t="str">
            <v>CURRENT LIABILITIES</v>
          </cell>
          <cell r="I1004" t="str">
            <v>SUNDRY CREDITORS</v>
          </cell>
        </row>
        <row r="1005">
          <cell r="A1005" t="str">
            <v>L503001-000-006</v>
          </cell>
          <cell r="B1005" t="str">
            <v>Regis Chrgs recvd- CENTRAL ARCADE</v>
          </cell>
          <cell r="C1005" t="str">
            <v>LIABILITIES</v>
          </cell>
          <cell r="D1005" t="str">
            <v>BALANCE SHEET</v>
          </cell>
          <cell r="E1005" t="str">
            <v xml:space="preserve"> </v>
          </cell>
          <cell r="F1005" t="str">
            <v xml:space="preserve"> </v>
          </cell>
          <cell r="G1005" t="str">
            <v>CURRENT LIABILITIES AND PROVISIONS</v>
          </cell>
          <cell r="H1005" t="str">
            <v>CURRENT LIABILITIES</v>
          </cell>
          <cell r="I1005" t="str">
            <v>SUNDRY CREDITORS</v>
          </cell>
        </row>
        <row r="1006">
          <cell r="A1006" t="str">
            <v>L503001-000-008</v>
          </cell>
          <cell r="B1006" t="str">
            <v>Regis Chrgs recvd- CORPORATE PARK</v>
          </cell>
          <cell r="C1006" t="str">
            <v>LIABILITIES</v>
          </cell>
          <cell r="D1006" t="str">
            <v>BALANCE SHEET</v>
          </cell>
          <cell r="E1006" t="str">
            <v xml:space="preserve"> </v>
          </cell>
          <cell r="F1006" t="str">
            <v xml:space="preserve"> </v>
          </cell>
          <cell r="G1006" t="str">
            <v>CURRENT LIABILITIES AND PROVISIONS</v>
          </cell>
          <cell r="H1006" t="str">
            <v>CURRENT LIABILITIES</v>
          </cell>
          <cell r="I1006" t="str">
            <v>SUNDRY CREDITORS</v>
          </cell>
        </row>
        <row r="1007">
          <cell r="A1007" t="str">
            <v>L503001-000-009</v>
          </cell>
          <cell r="B1007" t="str">
            <v>Regis Chrgs recvd- DILSHAD LOTTERY</v>
          </cell>
          <cell r="C1007" t="str">
            <v>LIABILITIES</v>
          </cell>
          <cell r="D1007" t="str">
            <v>BALANCE SHEET</v>
          </cell>
          <cell r="E1007" t="str">
            <v xml:space="preserve"> </v>
          </cell>
          <cell r="F1007" t="str">
            <v xml:space="preserve"> </v>
          </cell>
          <cell r="G1007" t="str">
            <v>CURRENT LIABILITIES AND PROVISIONS</v>
          </cell>
          <cell r="H1007" t="str">
            <v>CURRENT LIABILITIES</v>
          </cell>
          <cell r="I1007" t="str">
            <v>SUNDRY CREDITORS</v>
          </cell>
        </row>
        <row r="1008">
          <cell r="A1008" t="str">
            <v>L503001-000-010</v>
          </cell>
          <cell r="B1008" t="str">
            <v>Regis Chrgs recvd- DILSHAD PLAZA</v>
          </cell>
          <cell r="C1008" t="str">
            <v>LIABILITIES</v>
          </cell>
          <cell r="D1008" t="str">
            <v>BALANCE SHEET</v>
          </cell>
          <cell r="E1008" t="str">
            <v xml:space="preserve"> </v>
          </cell>
          <cell r="F1008" t="str">
            <v xml:space="preserve"> </v>
          </cell>
          <cell r="G1008" t="str">
            <v>CURRENT LIABILITIES AND PROVISIONS</v>
          </cell>
          <cell r="H1008" t="str">
            <v>CURRENT LIABILITIES</v>
          </cell>
          <cell r="I1008" t="str">
            <v>SUNDRY CREDITORS</v>
          </cell>
        </row>
        <row r="1009">
          <cell r="A1009" t="str">
            <v>L503001-000-011</v>
          </cell>
          <cell r="B1009" t="str">
            <v>Regis Chrgs recvd- EXECUTIVE HOME</v>
          </cell>
          <cell r="C1009" t="str">
            <v>LIABILITIES</v>
          </cell>
          <cell r="D1009" t="str">
            <v>BALANCE SHEET</v>
          </cell>
          <cell r="E1009" t="str">
            <v xml:space="preserve"> </v>
          </cell>
          <cell r="F1009" t="str">
            <v xml:space="preserve"> </v>
          </cell>
          <cell r="G1009" t="str">
            <v>CURRENT LIABILITIES AND PROVISIONS</v>
          </cell>
          <cell r="H1009" t="str">
            <v>CURRENT LIABILITIES</v>
          </cell>
          <cell r="I1009" t="str">
            <v>SUNDRY CREDITORS</v>
          </cell>
        </row>
        <row r="1010">
          <cell r="A1010" t="str">
            <v>L503001-000-012</v>
          </cell>
          <cell r="B1010" t="str">
            <v>Regis Chrgs recvd- HAMILTON COURT Prkn</v>
          </cell>
          <cell r="C1010" t="str">
            <v>LIABILITIES</v>
          </cell>
          <cell r="D1010" t="str">
            <v>BALANCE SHEET</v>
          </cell>
          <cell r="E1010" t="str">
            <v xml:space="preserve"> </v>
          </cell>
          <cell r="F1010" t="str">
            <v xml:space="preserve"> </v>
          </cell>
          <cell r="G1010" t="str">
            <v>CURRENT LIABILITIES AND PROVISIONS</v>
          </cell>
          <cell r="H1010" t="str">
            <v>CURRENT LIABILITIES</v>
          </cell>
          <cell r="I1010" t="str">
            <v>SUNDRY CREDITORS</v>
          </cell>
        </row>
        <row r="1011">
          <cell r="A1011" t="str">
            <v>L503001-000-013</v>
          </cell>
          <cell r="B1011" t="str">
            <v>Regis Chrgs recvd- HAMILTON COURT</v>
          </cell>
          <cell r="C1011" t="str">
            <v>LIABILITIES</v>
          </cell>
          <cell r="D1011" t="str">
            <v>BALANCE SHEET</v>
          </cell>
          <cell r="E1011" t="str">
            <v xml:space="preserve"> </v>
          </cell>
          <cell r="F1011" t="str">
            <v xml:space="preserve"> </v>
          </cell>
          <cell r="G1011" t="str">
            <v>CURRENT LIABILITIES AND PROVISIONS</v>
          </cell>
          <cell r="H1011" t="str">
            <v>CURRENT LIABILITIES</v>
          </cell>
          <cell r="I1011" t="str">
            <v>SUNDRY CREDITORS</v>
          </cell>
        </row>
        <row r="1012">
          <cell r="A1012" t="str">
            <v>L503001-000-014</v>
          </cell>
          <cell r="B1012" t="str">
            <v>Regis Chrgs recvd- NEW TOWN HOUSE</v>
          </cell>
          <cell r="C1012" t="str">
            <v>LIABILITIES</v>
          </cell>
          <cell r="D1012" t="str">
            <v>BALANCE SHEET</v>
          </cell>
          <cell r="E1012" t="str">
            <v xml:space="preserve"> </v>
          </cell>
          <cell r="F1012" t="str">
            <v xml:space="preserve"> </v>
          </cell>
          <cell r="G1012" t="str">
            <v>CURRENT LIABILITIES AND PROVISIONS</v>
          </cell>
          <cell r="H1012" t="str">
            <v>CURRENT LIABILITIES</v>
          </cell>
          <cell r="I1012" t="str">
            <v>SUNDRY CREDITORS</v>
          </cell>
        </row>
        <row r="1013">
          <cell r="A1013" t="str">
            <v>L503001-000-015</v>
          </cell>
          <cell r="B1013" t="str">
            <v>Regis Chrgs recvd- OLD TOWN HOUSE</v>
          </cell>
          <cell r="C1013" t="str">
            <v>LIABILITIES</v>
          </cell>
          <cell r="D1013" t="str">
            <v>BALANCE SHEET</v>
          </cell>
          <cell r="E1013" t="str">
            <v xml:space="preserve"> </v>
          </cell>
          <cell r="F1013" t="str">
            <v xml:space="preserve"> </v>
          </cell>
          <cell r="G1013" t="str">
            <v>CURRENT LIABILITIES AND PROVISIONS</v>
          </cell>
          <cell r="H1013" t="str">
            <v>CURRENT LIABILITIES</v>
          </cell>
          <cell r="I1013" t="str">
            <v>SUNDRY CREDITORS</v>
          </cell>
        </row>
        <row r="1014">
          <cell r="A1014" t="str">
            <v>L503001-000-017</v>
          </cell>
          <cell r="B1014" t="str">
            <v>Regis Chrgs recvd- QEC PHASE IV</v>
          </cell>
          <cell r="C1014" t="str">
            <v>LIABILITIES</v>
          </cell>
          <cell r="D1014" t="str">
            <v>BALANCE SHEET</v>
          </cell>
          <cell r="E1014" t="str">
            <v xml:space="preserve"> </v>
          </cell>
          <cell r="F1014" t="str">
            <v xml:space="preserve"> </v>
          </cell>
          <cell r="G1014" t="str">
            <v>CURRENT LIABILITIES AND PROVISIONS</v>
          </cell>
          <cell r="H1014" t="str">
            <v>CURRENT LIABILITIES</v>
          </cell>
          <cell r="I1014" t="str">
            <v>SUNDRY CREDITORS</v>
          </cell>
        </row>
        <row r="1015">
          <cell r="A1015" t="str">
            <v>L503001-000-018</v>
          </cell>
          <cell r="B1015" t="str">
            <v>Regis Chrgs recvd- QEC PHASE V</v>
          </cell>
          <cell r="C1015" t="str">
            <v>LIABILITIES</v>
          </cell>
          <cell r="D1015" t="str">
            <v>BALANCE SHEET</v>
          </cell>
          <cell r="E1015" t="str">
            <v xml:space="preserve"> </v>
          </cell>
          <cell r="F1015" t="str">
            <v xml:space="preserve"> </v>
          </cell>
          <cell r="G1015" t="str">
            <v>CURRENT LIABILITIES AND PROVISIONS</v>
          </cell>
          <cell r="H1015" t="str">
            <v>CURRENT LIABILITIES</v>
          </cell>
          <cell r="I1015" t="str">
            <v>SUNDRY CREDITORS</v>
          </cell>
        </row>
        <row r="1016">
          <cell r="A1016" t="str">
            <v>L503001-000-019</v>
          </cell>
          <cell r="B1016" t="str">
            <v>Regis Chrgs recvd- REGENCY PARK</v>
          </cell>
          <cell r="C1016" t="str">
            <v>LIABILITIES</v>
          </cell>
          <cell r="D1016" t="str">
            <v>BALANCE SHEET</v>
          </cell>
          <cell r="E1016" t="str">
            <v xml:space="preserve"> </v>
          </cell>
          <cell r="F1016" t="str">
            <v xml:space="preserve"> </v>
          </cell>
          <cell r="G1016" t="str">
            <v>CURRENT LIABILITIES AND PROVISIONS</v>
          </cell>
          <cell r="H1016" t="str">
            <v>CURRENT LIABILITIES</v>
          </cell>
          <cell r="I1016" t="str">
            <v>SUNDRY CREDITORS</v>
          </cell>
        </row>
        <row r="1017">
          <cell r="A1017" t="str">
            <v>L503001-000-020</v>
          </cell>
          <cell r="B1017" t="str">
            <v>Regis Chrgs recvd- REGENCY PARK(PARKING)</v>
          </cell>
          <cell r="C1017" t="str">
            <v>LIABILITIES</v>
          </cell>
          <cell r="D1017" t="str">
            <v>BALANCE SHEET</v>
          </cell>
          <cell r="E1017" t="str">
            <v xml:space="preserve"> </v>
          </cell>
          <cell r="F1017" t="str">
            <v xml:space="preserve"> </v>
          </cell>
          <cell r="G1017" t="str">
            <v>CURRENT LIABILITIES AND PROVISIONS</v>
          </cell>
          <cell r="H1017" t="str">
            <v>CURRENT LIABILITIES</v>
          </cell>
          <cell r="I1017" t="str">
            <v>SUNDRY CREDITORS</v>
          </cell>
        </row>
        <row r="1018">
          <cell r="A1018" t="str">
            <v>L503001-000-021</v>
          </cell>
          <cell r="B1018" t="str">
            <v>Regis Chrgs recvd- RICHMOND PARK Prkn</v>
          </cell>
          <cell r="C1018" t="str">
            <v>LIABILITIES</v>
          </cell>
          <cell r="D1018" t="str">
            <v>BALANCE SHEET</v>
          </cell>
          <cell r="E1018" t="str">
            <v xml:space="preserve"> </v>
          </cell>
          <cell r="F1018" t="str">
            <v xml:space="preserve"> </v>
          </cell>
          <cell r="G1018" t="str">
            <v>CURRENT LIABILITIES AND PROVISIONS</v>
          </cell>
          <cell r="H1018" t="str">
            <v>CURRENT LIABILITIES</v>
          </cell>
          <cell r="I1018" t="str">
            <v>SUNDRY CREDITORS</v>
          </cell>
        </row>
        <row r="1019">
          <cell r="A1019" t="str">
            <v>L503001-000-022</v>
          </cell>
          <cell r="B1019" t="str">
            <v>Regis Chrgs recvd- RICHMOND PARK</v>
          </cell>
          <cell r="C1019" t="str">
            <v>LIABILITIES</v>
          </cell>
          <cell r="D1019" t="str">
            <v>BALANCE SHEET</v>
          </cell>
          <cell r="E1019" t="str">
            <v xml:space="preserve"> </v>
          </cell>
          <cell r="F1019" t="str">
            <v xml:space="preserve"> </v>
          </cell>
          <cell r="G1019" t="str">
            <v>CURRENT LIABILITIES AND PROVISIONS</v>
          </cell>
          <cell r="H1019" t="str">
            <v>CURRENT LIABILITIES</v>
          </cell>
          <cell r="I1019" t="str">
            <v>SUNDRY CREDITORS</v>
          </cell>
        </row>
        <row r="1020">
          <cell r="A1020" t="str">
            <v>L503001-000-023</v>
          </cell>
          <cell r="B1020" t="str">
            <v>Regis Chrgs recvd- SUPER MART-II</v>
          </cell>
          <cell r="C1020" t="str">
            <v>LIABILITIES</v>
          </cell>
          <cell r="D1020" t="str">
            <v>BALANCE SHEET</v>
          </cell>
          <cell r="E1020" t="str">
            <v xml:space="preserve"> </v>
          </cell>
          <cell r="F1020" t="str">
            <v xml:space="preserve"> </v>
          </cell>
          <cell r="G1020" t="str">
            <v>CURRENT LIABILITIES AND PROVISIONS</v>
          </cell>
          <cell r="H1020" t="str">
            <v>CURRENT LIABILITIES</v>
          </cell>
          <cell r="I1020" t="str">
            <v>SUNDRY CREDITORS</v>
          </cell>
        </row>
        <row r="1021">
          <cell r="A1021" t="str">
            <v>L503001-000-024</v>
          </cell>
          <cell r="B1021" t="str">
            <v>Regis Chrgs recvd- SHOPPING MALL</v>
          </cell>
          <cell r="C1021" t="str">
            <v>LIABILITIES</v>
          </cell>
          <cell r="D1021" t="str">
            <v>BALANCE SHEET</v>
          </cell>
          <cell r="E1021" t="str">
            <v xml:space="preserve"> </v>
          </cell>
          <cell r="F1021" t="str">
            <v xml:space="preserve"> </v>
          </cell>
          <cell r="G1021" t="str">
            <v>CURRENT LIABILITIES AND PROVISIONS</v>
          </cell>
          <cell r="H1021" t="str">
            <v>CURRENT LIABILITIES</v>
          </cell>
          <cell r="I1021" t="str">
            <v>SUNDRY CREDITORS</v>
          </cell>
        </row>
        <row r="1022">
          <cell r="A1022" t="str">
            <v>L503001-000-027</v>
          </cell>
          <cell r="B1022" t="str">
            <v>Regis Chrgs recvd- STOP-N-SHOP</v>
          </cell>
          <cell r="C1022" t="str">
            <v>LIABILITIES</v>
          </cell>
          <cell r="D1022" t="str">
            <v>BALANCE SHEET</v>
          </cell>
          <cell r="E1022" t="str">
            <v xml:space="preserve"> </v>
          </cell>
          <cell r="F1022" t="str">
            <v xml:space="preserve"> </v>
          </cell>
          <cell r="G1022" t="str">
            <v>CURRENT LIABILITIES AND PROVISIONS</v>
          </cell>
          <cell r="H1022" t="str">
            <v>CURRENT LIABILITIES</v>
          </cell>
          <cell r="I1022" t="str">
            <v>SUNDRY CREDITORS</v>
          </cell>
        </row>
        <row r="1023">
          <cell r="A1023" t="str">
            <v>L503001-000-028</v>
          </cell>
          <cell r="B1023" t="str">
            <v>Regis Chrgs recvd- SLIVER OAKS</v>
          </cell>
          <cell r="C1023" t="str">
            <v>LIABILITIES</v>
          </cell>
          <cell r="D1023" t="str">
            <v>BALANCE SHEET</v>
          </cell>
          <cell r="E1023" t="str">
            <v xml:space="preserve"> </v>
          </cell>
          <cell r="F1023" t="str">
            <v xml:space="preserve"> </v>
          </cell>
          <cell r="G1023" t="str">
            <v>CURRENT LIABILITIES AND PROVISIONS</v>
          </cell>
          <cell r="H1023" t="str">
            <v>CURRENT LIABILITIES</v>
          </cell>
          <cell r="I1023" t="str">
            <v>SUNDRY CREDITORS</v>
          </cell>
        </row>
        <row r="1024">
          <cell r="A1024" t="str">
            <v>L503001-000-029</v>
          </cell>
          <cell r="B1024" t="str">
            <v>Regis Chrgs recvd- SLIVER OAKS(PARKING)</v>
          </cell>
          <cell r="C1024" t="str">
            <v>LIABILITIES</v>
          </cell>
          <cell r="D1024" t="str">
            <v>BALANCE SHEET</v>
          </cell>
          <cell r="E1024" t="str">
            <v xml:space="preserve"> </v>
          </cell>
          <cell r="F1024" t="str">
            <v xml:space="preserve"> </v>
          </cell>
          <cell r="G1024" t="str">
            <v>CURRENT LIABILITIES AND PROVISIONS</v>
          </cell>
          <cell r="H1024" t="str">
            <v>CURRENT LIABILITIES</v>
          </cell>
          <cell r="I1024" t="str">
            <v>SUNDRY CREDITORS</v>
          </cell>
        </row>
        <row r="1025">
          <cell r="A1025" t="str">
            <v>L503001-000-030</v>
          </cell>
          <cell r="B1025" t="str">
            <v>Regis Chrgs recvd- SPRING FIELD</v>
          </cell>
          <cell r="C1025" t="str">
            <v>LIABILITIES</v>
          </cell>
          <cell r="D1025" t="str">
            <v>BALANCE SHEET</v>
          </cell>
          <cell r="E1025" t="str">
            <v xml:space="preserve"> </v>
          </cell>
          <cell r="F1025" t="str">
            <v xml:space="preserve"> </v>
          </cell>
          <cell r="G1025" t="str">
            <v>CURRENT LIABILITIES AND PROVISIONS</v>
          </cell>
          <cell r="H1025" t="str">
            <v>CURRENT LIABILITIES</v>
          </cell>
          <cell r="I1025" t="str">
            <v>SUNDRY CREDITORS</v>
          </cell>
        </row>
        <row r="1026">
          <cell r="A1026" t="str">
            <v>L503001-000-032</v>
          </cell>
          <cell r="B1026" t="str">
            <v>Regis Chrgs recvd- VILLA PLOTS</v>
          </cell>
          <cell r="C1026" t="str">
            <v>LIABILITIES</v>
          </cell>
          <cell r="D1026" t="str">
            <v>BALANCE SHEET</v>
          </cell>
          <cell r="E1026" t="str">
            <v xml:space="preserve"> </v>
          </cell>
          <cell r="F1026" t="str">
            <v xml:space="preserve"> </v>
          </cell>
          <cell r="G1026" t="str">
            <v>CURRENT LIABILITIES AND PROVISIONS</v>
          </cell>
          <cell r="H1026" t="str">
            <v>CURRENT LIABILITIES</v>
          </cell>
          <cell r="I1026" t="str">
            <v>SUNDRY CREDITORS</v>
          </cell>
        </row>
        <row r="1027">
          <cell r="A1027" t="str">
            <v>L503001-000-033</v>
          </cell>
          <cell r="B1027" t="str">
            <v>Regis Chrgs recvd- WINDSOR COURT Prkn</v>
          </cell>
          <cell r="C1027" t="str">
            <v>LIABILITIES</v>
          </cell>
          <cell r="D1027" t="str">
            <v>BALANCE SHEET</v>
          </cell>
          <cell r="E1027" t="str">
            <v xml:space="preserve"> </v>
          </cell>
          <cell r="F1027" t="str">
            <v xml:space="preserve"> </v>
          </cell>
          <cell r="G1027" t="str">
            <v>CURRENT LIABILITIES AND PROVISIONS</v>
          </cell>
          <cell r="H1027" t="str">
            <v>CURRENT LIABILITIES</v>
          </cell>
          <cell r="I1027" t="str">
            <v>SUNDRY CREDITORS</v>
          </cell>
        </row>
        <row r="1028">
          <cell r="A1028" t="str">
            <v>L503001-000-034</v>
          </cell>
          <cell r="B1028" t="str">
            <v>Regis Chrgs recvd- WINDSOR COURT</v>
          </cell>
          <cell r="C1028" t="str">
            <v>LIABILITIES</v>
          </cell>
          <cell r="D1028" t="str">
            <v>BALANCE SHEET</v>
          </cell>
          <cell r="E1028" t="str">
            <v xml:space="preserve"> </v>
          </cell>
          <cell r="F1028" t="str">
            <v xml:space="preserve"> </v>
          </cell>
          <cell r="G1028" t="str">
            <v>CURRENT LIABILITIES AND PROVISIONS</v>
          </cell>
          <cell r="H1028" t="str">
            <v>CURRENT LIABILITIES</v>
          </cell>
          <cell r="I1028" t="str">
            <v>SUNDRY CREDITORS</v>
          </cell>
        </row>
        <row r="1029">
          <cell r="A1029" t="str">
            <v>L503001-000-036</v>
          </cell>
          <cell r="B1029" t="str">
            <v>Regis Chrgs recvd- QUTAB PLAZA</v>
          </cell>
          <cell r="C1029" t="str">
            <v>LIABILITIES</v>
          </cell>
          <cell r="D1029" t="str">
            <v>BALANCE SHEET</v>
          </cell>
          <cell r="E1029" t="str">
            <v xml:space="preserve"> </v>
          </cell>
          <cell r="F1029" t="str">
            <v xml:space="preserve"> </v>
          </cell>
          <cell r="G1029" t="str">
            <v>CURRENT LIABILITIES AND PROVISIONS</v>
          </cell>
          <cell r="H1029" t="str">
            <v>CURRENT LIABILITIES</v>
          </cell>
          <cell r="I1029" t="str">
            <v>SUNDRY CREDITORS</v>
          </cell>
        </row>
        <row r="1030">
          <cell r="A1030" t="str">
            <v>L503001-000-037</v>
          </cell>
          <cell r="B1030" t="str">
            <v>Regis Chrgs recvd- CENTRE POINT</v>
          </cell>
          <cell r="C1030" t="str">
            <v>LIABILITIES</v>
          </cell>
          <cell r="D1030" t="str">
            <v>BALANCE SHEET</v>
          </cell>
          <cell r="E1030" t="str">
            <v xml:space="preserve"> </v>
          </cell>
          <cell r="F1030" t="str">
            <v xml:space="preserve"> </v>
          </cell>
          <cell r="G1030" t="str">
            <v>CURRENT LIABILITIES AND PROVISIONS</v>
          </cell>
          <cell r="H1030" t="str">
            <v>CURRENT LIABILITIES</v>
          </cell>
          <cell r="I1030" t="str">
            <v>SUNDRY CREDITORS</v>
          </cell>
        </row>
        <row r="1031">
          <cell r="A1031" t="str">
            <v>L503001-000-038</v>
          </cell>
          <cell r="B1031" t="str">
            <v>Regis Chrgs recvd- FARIDABAD PLOTS</v>
          </cell>
          <cell r="C1031" t="str">
            <v>LIABILITIES</v>
          </cell>
          <cell r="D1031" t="str">
            <v>BALANCE SHEET</v>
          </cell>
          <cell r="E1031" t="str">
            <v xml:space="preserve"> </v>
          </cell>
          <cell r="F1031" t="str">
            <v xml:space="preserve"> </v>
          </cell>
          <cell r="G1031" t="str">
            <v>CURRENT LIABILITIES AND PROVISIONS</v>
          </cell>
          <cell r="H1031" t="str">
            <v>CURRENT LIABILITIES</v>
          </cell>
          <cell r="I1031" t="str">
            <v>SUNDRY CREDITORS</v>
          </cell>
        </row>
        <row r="1032">
          <cell r="A1032" t="str">
            <v>L503001-000-039</v>
          </cell>
          <cell r="B1032" t="str">
            <v>Regis Chrgs recvd- RIDGEWOOD ESTATE</v>
          </cell>
          <cell r="C1032" t="str">
            <v>LIABILITIES</v>
          </cell>
          <cell r="D1032" t="str">
            <v>BALANCE SHEET</v>
          </cell>
          <cell r="E1032" t="str">
            <v xml:space="preserve"> </v>
          </cell>
          <cell r="F1032" t="str">
            <v xml:space="preserve"> </v>
          </cell>
          <cell r="G1032" t="str">
            <v>CURRENT LIABILITIES AND PROVISIONS</v>
          </cell>
          <cell r="H1032" t="str">
            <v>CURRENT LIABILITIES</v>
          </cell>
          <cell r="I1032" t="str">
            <v>SUNDRY CREDITORS</v>
          </cell>
        </row>
        <row r="1033">
          <cell r="A1033" t="str">
            <v>L503001-000-040</v>
          </cell>
          <cell r="B1033" t="str">
            <v>Regis Chrgs recvd- OAKWOOD ESTATE</v>
          </cell>
          <cell r="C1033" t="str">
            <v>LIABILITIES</v>
          </cell>
          <cell r="D1033" t="str">
            <v>BALANCE SHEET</v>
          </cell>
          <cell r="E1033" t="str">
            <v xml:space="preserve"> </v>
          </cell>
          <cell r="F1033" t="str">
            <v xml:space="preserve"> </v>
          </cell>
          <cell r="G1033" t="str">
            <v>CURRENT LIABILITIES AND PROVISIONS</v>
          </cell>
          <cell r="H1033" t="str">
            <v>CURRENT LIABILITIES</v>
          </cell>
          <cell r="I1033" t="str">
            <v>SUNDRY CREDITORS</v>
          </cell>
        </row>
        <row r="1034">
          <cell r="A1034" t="str">
            <v>L503001-000-041</v>
          </cell>
          <cell r="B1034" t="str">
            <v>Regis Chrgs recvd- WELLINGTON ESTATE</v>
          </cell>
          <cell r="C1034" t="str">
            <v>LIABILITIES</v>
          </cell>
          <cell r="D1034" t="str">
            <v>BALANCE SHEET</v>
          </cell>
          <cell r="E1034" t="str">
            <v xml:space="preserve"> </v>
          </cell>
          <cell r="F1034" t="str">
            <v xml:space="preserve"> </v>
          </cell>
          <cell r="G1034" t="str">
            <v>CURRENT LIABILITIES AND PROVISIONS</v>
          </cell>
          <cell r="H1034" t="str">
            <v>CURRENT LIABILITIES</v>
          </cell>
          <cell r="I1034" t="str">
            <v>SUNDRY CREDITORS</v>
          </cell>
        </row>
        <row r="1035">
          <cell r="A1035" t="str">
            <v>L503001-000-042</v>
          </cell>
          <cell r="B1035" t="str">
            <v>Regis Chrgs recvd- PLOTS(PHASE-I,II,III)</v>
          </cell>
          <cell r="C1035" t="str">
            <v>LIABILITIES</v>
          </cell>
          <cell r="D1035" t="str">
            <v>BALANCE SHEET</v>
          </cell>
          <cell r="E1035" t="str">
            <v xml:space="preserve"> </v>
          </cell>
          <cell r="F1035" t="str">
            <v xml:space="preserve"> </v>
          </cell>
          <cell r="G1035" t="str">
            <v>CURRENT LIABILITIES AND PROVISIONS</v>
          </cell>
          <cell r="H1035" t="str">
            <v>CURRENT LIABILITIES</v>
          </cell>
          <cell r="I1035" t="str">
            <v>SUNDRY CREDITORS</v>
          </cell>
        </row>
        <row r="1036">
          <cell r="A1036" t="str">
            <v>L503001-000-043</v>
          </cell>
          <cell r="B1036" t="str">
            <v>Regis Chrgs recvd- PLOTS(PHASE-II)</v>
          </cell>
          <cell r="C1036" t="str">
            <v>LIABILITIES</v>
          </cell>
          <cell r="D1036" t="str">
            <v>BALANCE SHEET</v>
          </cell>
          <cell r="E1036" t="str">
            <v xml:space="preserve"> </v>
          </cell>
          <cell r="F1036" t="str">
            <v xml:space="preserve"> </v>
          </cell>
          <cell r="G1036" t="str">
            <v>CURRENT LIABILITIES AND PROVISIONS</v>
          </cell>
          <cell r="H1036" t="str">
            <v>CURRENT LIABILITIES</v>
          </cell>
          <cell r="I1036" t="str">
            <v>SUNDRY CREDITORS</v>
          </cell>
        </row>
        <row r="1037">
          <cell r="A1037" t="str">
            <v>L503001-000-044</v>
          </cell>
          <cell r="B1037" t="str">
            <v>Regis Chrgs recvd- PLOTS(PHASE-III)</v>
          </cell>
          <cell r="C1037" t="str">
            <v>LIABILITIES</v>
          </cell>
          <cell r="D1037" t="str">
            <v>BALANCE SHEET</v>
          </cell>
          <cell r="E1037" t="str">
            <v xml:space="preserve"> </v>
          </cell>
          <cell r="F1037" t="str">
            <v xml:space="preserve"> </v>
          </cell>
          <cell r="G1037" t="str">
            <v>CURRENT LIABILITIES AND PROVISIONS</v>
          </cell>
          <cell r="H1037" t="str">
            <v>CURRENT LIABILITIES</v>
          </cell>
          <cell r="I1037" t="str">
            <v>SUNDRY CREDITORS</v>
          </cell>
        </row>
        <row r="1038">
          <cell r="A1038" t="str">
            <v>L503001-000-046</v>
          </cell>
          <cell r="B1038" t="str">
            <v>Regis Chrgs recvd- PRINCETON ESTATE</v>
          </cell>
          <cell r="C1038" t="str">
            <v>LIABILITIES</v>
          </cell>
          <cell r="D1038" t="str">
            <v>BALANCE SHEET</v>
          </cell>
          <cell r="E1038" t="str">
            <v xml:space="preserve"> </v>
          </cell>
          <cell r="F1038" t="str">
            <v xml:space="preserve"> </v>
          </cell>
          <cell r="G1038" t="str">
            <v>CURRENT LIABILITIES AND PROVISIONS</v>
          </cell>
          <cell r="H1038" t="str">
            <v>CURRENT LIABILITIES</v>
          </cell>
          <cell r="I1038" t="str">
            <v>SUNDRY CREDITORS</v>
          </cell>
        </row>
        <row r="1039">
          <cell r="A1039" t="str">
            <v>L503001-000-048</v>
          </cell>
          <cell r="B1039" t="str">
            <v>Regis Chrgs recvd- INDEPENDENT HOUSE</v>
          </cell>
          <cell r="C1039" t="str">
            <v>LIABILITIES</v>
          </cell>
          <cell r="D1039" t="str">
            <v>BALANCE SHEET</v>
          </cell>
          <cell r="E1039" t="str">
            <v xml:space="preserve"> </v>
          </cell>
          <cell r="F1039" t="str">
            <v xml:space="preserve"> </v>
          </cell>
          <cell r="G1039" t="str">
            <v>CURRENT LIABILITIES AND PROVISIONS</v>
          </cell>
          <cell r="H1039" t="str">
            <v>CURRENT LIABILITIES</v>
          </cell>
          <cell r="I1039" t="str">
            <v>SUNDRY CREDITORS</v>
          </cell>
        </row>
        <row r="1040">
          <cell r="A1040" t="str">
            <v>L503001-000-049</v>
          </cell>
          <cell r="B1040" t="str">
            <v>Regis Chrgs recvd- REGENT HOUSE</v>
          </cell>
          <cell r="C1040" t="str">
            <v>LIABILITIES</v>
          </cell>
          <cell r="D1040" t="str">
            <v>BALANCE SHEET</v>
          </cell>
          <cell r="E1040" t="str">
            <v xml:space="preserve"> </v>
          </cell>
          <cell r="F1040" t="str">
            <v xml:space="preserve"> </v>
          </cell>
          <cell r="G1040" t="str">
            <v>CURRENT LIABILITIES AND PROVISIONS</v>
          </cell>
          <cell r="H1040" t="str">
            <v>CURRENT LIABILITIES</v>
          </cell>
          <cell r="I1040" t="str">
            <v>SUNDRY CREDITORS</v>
          </cell>
        </row>
        <row r="1041">
          <cell r="A1041" t="str">
            <v>L503001-000-050</v>
          </cell>
          <cell r="B1041" t="str">
            <v>Regis Chrgs recvd- CARLTON ESTATE</v>
          </cell>
          <cell r="C1041" t="str">
            <v>LIABILITIES</v>
          </cell>
          <cell r="D1041" t="str">
            <v>BALANCE SHEET</v>
          </cell>
          <cell r="E1041" t="str">
            <v xml:space="preserve"> </v>
          </cell>
          <cell r="F1041" t="str">
            <v xml:space="preserve"> </v>
          </cell>
          <cell r="G1041" t="str">
            <v>CURRENT LIABILITIES AND PROVISIONS</v>
          </cell>
          <cell r="H1041" t="str">
            <v>CURRENT LIABILITIES</v>
          </cell>
          <cell r="I1041" t="str">
            <v>SUNDRY CREDITORS</v>
          </cell>
        </row>
        <row r="1042">
          <cell r="A1042" t="str">
            <v>L503001-000-054</v>
          </cell>
          <cell r="B1042" t="str">
            <v>Regis Chrgs recvd- BELVEDERE PARK</v>
          </cell>
          <cell r="C1042" t="str">
            <v>LIABILITIES</v>
          </cell>
          <cell r="D1042" t="str">
            <v>BALANCE SHEET</v>
          </cell>
          <cell r="E1042" t="str">
            <v xml:space="preserve"> </v>
          </cell>
          <cell r="F1042" t="str">
            <v xml:space="preserve"> </v>
          </cell>
          <cell r="G1042" t="str">
            <v>CURRENT LIABILITIES AND PROVISIONS</v>
          </cell>
          <cell r="H1042" t="str">
            <v>CURRENT LIABILITIES</v>
          </cell>
          <cell r="I1042" t="str">
            <v>SUNDRY CREDITORS</v>
          </cell>
        </row>
        <row r="1043">
          <cell r="A1043" t="str">
            <v>L503001-000-055</v>
          </cell>
          <cell r="B1043" t="str">
            <v>Regis Chrgs recvd- BELVEDERE TOWERS</v>
          </cell>
          <cell r="C1043" t="str">
            <v>LIABILITIES</v>
          </cell>
          <cell r="D1043" t="str">
            <v>BALANCE SHEET</v>
          </cell>
          <cell r="E1043" t="str">
            <v xml:space="preserve"> </v>
          </cell>
          <cell r="F1043" t="str">
            <v xml:space="preserve"> </v>
          </cell>
          <cell r="G1043" t="str">
            <v>CURRENT LIABILITIES AND PROVISIONS</v>
          </cell>
          <cell r="H1043" t="str">
            <v>CURRENT LIABILITIES</v>
          </cell>
          <cell r="I1043" t="str">
            <v>SUNDRY CREDITORS</v>
          </cell>
        </row>
        <row r="1044">
          <cell r="A1044" t="str">
            <v>L503001-000-056</v>
          </cell>
          <cell r="B1044" t="str">
            <v>Regis Chrgs recvd- CITY CENTRE</v>
          </cell>
          <cell r="C1044" t="str">
            <v>LIABILITIES</v>
          </cell>
          <cell r="D1044" t="str">
            <v>BALANCE SHEET</v>
          </cell>
          <cell r="E1044" t="str">
            <v xml:space="preserve"> </v>
          </cell>
          <cell r="F1044" t="str">
            <v xml:space="preserve"> </v>
          </cell>
          <cell r="G1044" t="str">
            <v>CURRENT LIABILITIES AND PROVISIONS</v>
          </cell>
          <cell r="H1044" t="str">
            <v>CURRENT LIABILITIES</v>
          </cell>
          <cell r="I1044" t="str">
            <v>SUNDRY CREDITORS</v>
          </cell>
        </row>
        <row r="1045">
          <cell r="A1045" t="str">
            <v>L503001-000-058</v>
          </cell>
          <cell r="B1045" t="str">
            <v>Regis Chrgs recvd- EXCLUSIVE FLOORS</v>
          </cell>
          <cell r="C1045" t="str">
            <v>LIABILITIES</v>
          </cell>
          <cell r="D1045" t="str">
            <v>BALANCE SHEET</v>
          </cell>
          <cell r="E1045" t="str">
            <v xml:space="preserve"> </v>
          </cell>
          <cell r="F1045" t="str">
            <v xml:space="preserve"> </v>
          </cell>
          <cell r="G1045" t="str">
            <v>CURRENT LIABILITIES AND PROVISIONS</v>
          </cell>
          <cell r="H1045" t="str">
            <v>CURRENT LIABILITIES</v>
          </cell>
          <cell r="I1045" t="str">
            <v>SUNDRY CREDITORS</v>
          </cell>
        </row>
        <row r="1046">
          <cell r="A1046" t="str">
            <v>L503001-000-059</v>
          </cell>
          <cell r="B1046" t="str">
            <v>Regis Chrgs recvd- MOULSARI ARCADE</v>
          </cell>
          <cell r="C1046" t="str">
            <v>LIABILITIES</v>
          </cell>
          <cell r="D1046" t="str">
            <v>BALANCE SHEET</v>
          </cell>
          <cell r="E1046" t="str">
            <v xml:space="preserve"> </v>
          </cell>
          <cell r="F1046" t="str">
            <v xml:space="preserve"> </v>
          </cell>
          <cell r="G1046" t="str">
            <v>CURRENT LIABILITIES AND PROVISIONS</v>
          </cell>
          <cell r="H1046" t="str">
            <v>CURRENT LIABILITIES</v>
          </cell>
          <cell r="I1046" t="str">
            <v>SUNDRY CREDITORS</v>
          </cell>
        </row>
        <row r="1047">
          <cell r="A1047" t="str">
            <v>L503001-000-060</v>
          </cell>
          <cell r="B1047" t="str">
            <v>Regis Chrgs recvd- TRINITY TOWERS</v>
          </cell>
          <cell r="C1047" t="str">
            <v>LIABILITIES</v>
          </cell>
          <cell r="D1047" t="str">
            <v>BALANCE SHEET</v>
          </cell>
          <cell r="E1047" t="str">
            <v xml:space="preserve"> </v>
          </cell>
          <cell r="F1047" t="str">
            <v xml:space="preserve"> </v>
          </cell>
          <cell r="G1047" t="str">
            <v>CURRENT LIABILITIES AND PROVISIONS</v>
          </cell>
          <cell r="H1047" t="str">
            <v>CURRENT LIABILITIES</v>
          </cell>
          <cell r="I1047" t="str">
            <v>SUNDRY CREDITORS</v>
          </cell>
        </row>
        <row r="1048">
          <cell r="A1048" t="str">
            <v>L503001-000-061</v>
          </cell>
          <cell r="B1048" t="str">
            <v>Regis Chrgs recvd- GRAND MALL</v>
          </cell>
          <cell r="C1048" t="str">
            <v>LIABILITIES</v>
          </cell>
          <cell r="D1048" t="str">
            <v>BALANCE SHEET</v>
          </cell>
          <cell r="E1048" t="str">
            <v xml:space="preserve"> </v>
          </cell>
          <cell r="F1048" t="str">
            <v xml:space="preserve"> </v>
          </cell>
          <cell r="G1048" t="str">
            <v>CURRENT LIABILITIES AND PROVISIONS</v>
          </cell>
          <cell r="H1048" t="str">
            <v>CURRENT LIABILITIES</v>
          </cell>
          <cell r="I1048" t="str">
            <v>SUNDRY CREDITORS</v>
          </cell>
        </row>
        <row r="1049">
          <cell r="A1049" t="str">
            <v>L503001-000-062</v>
          </cell>
          <cell r="B1049" t="str">
            <v>Regis Chrgs recvd- THE ARALIAS</v>
          </cell>
          <cell r="C1049" t="str">
            <v>LIABILITIES</v>
          </cell>
          <cell r="D1049" t="str">
            <v>BALANCE SHEET</v>
          </cell>
          <cell r="E1049" t="str">
            <v xml:space="preserve"> </v>
          </cell>
          <cell r="F1049" t="str">
            <v xml:space="preserve"> </v>
          </cell>
          <cell r="G1049" t="str">
            <v>CURRENT LIABILITIES AND PROVISIONS</v>
          </cell>
          <cell r="H1049" t="str">
            <v>CURRENT LIABILITIES</v>
          </cell>
          <cell r="I1049" t="str">
            <v>SUNDRY CREDITORS</v>
          </cell>
        </row>
        <row r="1050">
          <cell r="A1050" t="str">
            <v>L503001-000-064</v>
          </cell>
          <cell r="B1050" t="str">
            <v>Regis Chrgs recvd- WESTEND HEIGHTS</v>
          </cell>
          <cell r="C1050" t="str">
            <v>LIABILITIES</v>
          </cell>
          <cell r="D1050" t="str">
            <v>BALANCE SHEET</v>
          </cell>
          <cell r="E1050" t="str">
            <v xml:space="preserve"> </v>
          </cell>
          <cell r="F1050" t="str">
            <v xml:space="preserve"> </v>
          </cell>
          <cell r="G1050" t="str">
            <v>CURRENT LIABILITIES AND PROVISIONS</v>
          </cell>
          <cell r="H1050" t="str">
            <v>CURRENT LIABILITIES</v>
          </cell>
          <cell r="I1050" t="str">
            <v>SUNDRY CREDITORS</v>
          </cell>
        </row>
        <row r="1051">
          <cell r="A1051" t="str">
            <v>L503001-000-068</v>
          </cell>
          <cell r="B1051" t="str">
            <v>Regis Chrgs recvd- DT CITY CENTRE</v>
          </cell>
          <cell r="C1051" t="str">
            <v>LIABILITIES</v>
          </cell>
          <cell r="D1051" t="str">
            <v>BALANCE SHEET</v>
          </cell>
          <cell r="E1051" t="str">
            <v xml:space="preserve"> </v>
          </cell>
          <cell r="F1051" t="str">
            <v xml:space="preserve"> </v>
          </cell>
          <cell r="G1051" t="str">
            <v>CURRENT LIABILITIES AND PROVISIONS</v>
          </cell>
          <cell r="H1051" t="str">
            <v>CURRENT LIABILITIES</v>
          </cell>
          <cell r="I1051" t="str">
            <v>SUNDRY CREDITORS</v>
          </cell>
        </row>
        <row r="1052">
          <cell r="A1052" t="str">
            <v>L503001-000-069</v>
          </cell>
          <cell r="B1052" t="str">
            <v>Regis Chrgs recvd- THE PINNACLE</v>
          </cell>
          <cell r="C1052" t="str">
            <v>LIABILITIES</v>
          </cell>
          <cell r="D1052" t="str">
            <v>BALANCE SHEET</v>
          </cell>
          <cell r="E1052" t="str">
            <v xml:space="preserve"> </v>
          </cell>
          <cell r="F1052" t="str">
            <v xml:space="preserve"> </v>
          </cell>
          <cell r="G1052" t="str">
            <v>CURRENT LIABILITIES AND PROVISIONS</v>
          </cell>
          <cell r="H1052" t="str">
            <v>CURRENT LIABILITIES</v>
          </cell>
          <cell r="I1052" t="str">
            <v>SUNDRY CREDITORS</v>
          </cell>
        </row>
        <row r="1053">
          <cell r="A1053" t="str">
            <v>L503001-000-070</v>
          </cell>
          <cell r="B1053" t="str">
            <v>Regis Chrgs recvd- ROYALTON TOWR</v>
          </cell>
          <cell r="C1053" t="str">
            <v>LIABILITIES</v>
          </cell>
          <cell r="D1053" t="str">
            <v>BALANCE SHEET</v>
          </cell>
          <cell r="E1053" t="str">
            <v xml:space="preserve"> </v>
          </cell>
          <cell r="F1053" t="str">
            <v xml:space="preserve"> </v>
          </cell>
          <cell r="G1053" t="str">
            <v>CURRENT LIABILITIES AND PROVISIONS</v>
          </cell>
          <cell r="H1053" t="str">
            <v>CURRENT LIABILITIES</v>
          </cell>
          <cell r="I1053" t="str">
            <v>SUNDRY CREDITORS</v>
          </cell>
        </row>
        <row r="1054">
          <cell r="A1054" t="str">
            <v>L503001-000-071</v>
          </cell>
          <cell r="B1054" t="str">
            <v>Regis Chrgs recvd- THE ICON</v>
          </cell>
          <cell r="C1054" t="str">
            <v>LIABILITIES</v>
          </cell>
          <cell r="D1054" t="str">
            <v>BALANCE SHEET</v>
          </cell>
          <cell r="E1054" t="str">
            <v xml:space="preserve"> </v>
          </cell>
          <cell r="F1054" t="str">
            <v xml:space="preserve"> </v>
          </cell>
          <cell r="G1054" t="str">
            <v>CURRENT LIABILITIES AND PROVISIONS</v>
          </cell>
          <cell r="H1054" t="str">
            <v>CURRENT LIABILITIES</v>
          </cell>
          <cell r="I1054" t="str">
            <v>SUNDRY CREDITORS</v>
          </cell>
        </row>
        <row r="1055">
          <cell r="A1055" t="str">
            <v>L503001-000-075</v>
          </cell>
          <cell r="B1055" t="str">
            <v>Regis Chrgs recvd- THE SUMMIT</v>
          </cell>
          <cell r="C1055" t="str">
            <v>LIABILITIES</v>
          </cell>
          <cell r="D1055" t="str">
            <v>BALANCE SHEET</v>
          </cell>
          <cell r="E1055" t="str">
            <v xml:space="preserve"> </v>
          </cell>
          <cell r="F1055" t="str">
            <v xml:space="preserve"> </v>
          </cell>
          <cell r="G1055" t="str">
            <v>CURRENT LIABILITIES AND PROVISIONS</v>
          </cell>
          <cell r="H1055" t="str">
            <v>CURRENT LIABILITIES</v>
          </cell>
          <cell r="I1055" t="str">
            <v>SUNDRY CREDITORS</v>
          </cell>
        </row>
        <row r="1056">
          <cell r="A1056" t="str">
            <v>L503001-000-080</v>
          </cell>
          <cell r="B1056" t="str">
            <v>Regis Chrgs recvd- THE MAGNOLIAS</v>
          </cell>
          <cell r="C1056" t="str">
            <v>LIABILITIES</v>
          </cell>
          <cell r="D1056" t="str">
            <v>BALANCE SHEET</v>
          </cell>
          <cell r="E1056" t="str">
            <v xml:space="preserve"> </v>
          </cell>
          <cell r="F1056" t="str">
            <v xml:space="preserve"> </v>
          </cell>
          <cell r="G1056" t="str">
            <v>CURRENT LIABILITIES AND PROVISIONS</v>
          </cell>
          <cell r="H1056" t="str">
            <v>CURRENT LIABILITIES</v>
          </cell>
          <cell r="I1056" t="str">
            <v>SUNDRY CREDITORS</v>
          </cell>
        </row>
        <row r="1057">
          <cell r="A1057" t="str">
            <v>L503001-000-085</v>
          </cell>
          <cell r="B1057" t="str">
            <v>Regis Chrgs recvd- DLF CITY COURT-(SIKEN</v>
          </cell>
          <cell r="C1057" t="str">
            <v>LIABILITIES</v>
          </cell>
          <cell r="D1057" t="str">
            <v>BALANCE SHEET</v>
          </cell>
          <cell r="E1057" t="str">
            <v xml:space="preserve"> </v>
          </cell>
          <cell r="F1057" t="str">
            <v xml:space="preserve"> </v>
          </cell>
          <cell r="G1057" t="str">
            <v>CURRENT LIABILITIES AND PROVISIONS</v>
          </cell>
          <cell r="H1057" t="str">
            <v>CURRENT LIABILITIES</v>
          </cell>
          <cell r="I1057" t="str">
            <v>SUNDRY CREDITORS</v>
          </cell>
        </row>
        <row r="1058">
          <cell r="A1058" t="str">
            <v>L503001-000-101</v>
          </cell>
          <cell r="B1058" t="str">
            <v>Regis Chrgs recvd- LIG/EWS</v>
          </cell>
          <cell r="C1058" t="str">
            <v>LIABILITIES</v>
          </cell>
          <cell r="D1058" t="str">
            <v>BALANCE SHEET</v>
          </cell>
          <cell r="E1058" t="str">
            <v xml:space="preserve"> </v>
          </cell>
          <cell r="F1058" t="str">
            <v xml:space="preserve"> </v>
          </cell>
          <cell r="G1058" t="str">
            <v>CURRENT LIABILITIES AND PROVISIONS</v>
          </cell>
          <cell r="H1058" t="str">
            <v>CURRENT LIABILITIES</v>
          </cell>
          <cell r="I1058" t="str">
            <v>SUNDRY CREDITORS</v>
          </cell>
        </row>
        <row r="1059">
          <cell r="A1059" t="str">
            <v>L503001-000-102</v>
          </cell>
          <cell r="B1059" t="str">
            <v>Regis Chrgs recvd-QE 1,2,3</v>
          </cell>
          <cell r="C1059" t="str">
            <v>LIABILITIES</v>
          </cell>
          <cell r="D1059" t="str">
            <v>BALANCE SHEET</v>
          </cell>
          <cell r="E1059" t="str">
            <v xml:space="preserve"> </v>
          </cell>
          <cell r="F1059" t="str">
            <v xml:space="preserve"> </v>
          </cell>
          <cell r="G1059" t="str">
            <v>CURRENT LIABILITIES AND PROVISIONS</v>
          </cell>
          <cell r="H1059" t="str">
            <v>CURRENT LIABILITIES</v>
          </cell>
          <cell r="I1059" t="str">
            <v>SUNDRY CREDITORS</v>
          </cell>
        </row>
        <row r="1060">
          <cell r="A1060" t="str">
            <v>L503999</v>
          </cell>
          <cell r="B1060" t="str">
            <v>Supplier Suspense</v>
          </cell>
          <cell r="C1060" t="str">
            <v>LIABILITIES</v>
          </cell>
          <cell r="D1060" t="str">
            <v>BALANCE SHEET</v>
          </cell>
          <cell r="E1060" t="str">
            <v xml:space="preserve"> </v>
          </cell>
          <cell r="F1060" t="str">
            <v>SUPPLIER SUSPENSE</v>
          </cell>
          <cell r="G1060" t="str">
            <v>CURRENT LIABILITIES AND PROVISIONS</v>
          </cell>
          <cell r="H1060" t="str">
            <v>CURRENT LIABILITIES</v>
          </cell>
          <cell r="I1060" t="str">
            <v>SUNDRY CREDITORS</v>
          </cell>
        </row>
        <row r="1061">
          <cell r="A1061" t="str">
            <v>L504001-000-000</v>
          </cell>
          <cell r="B1061" t="str">
            <v>Rebate</v>
          </cell>
          <cell r="C1061" t="str">
            <v>LIABILITIES</v>
          </cell>
          <cell r="D1061" t="str">
            <v>BALANCE SHEET</v>
          </cell>
          <cell r="E1061" t="str">
            <v xml:space="preserve"> </v>
          </cell>
          <cell r="F1061" t="str">
            <v xml:space="preserve"> </v>
          </cell>
          <cell r="G1061" t="str">
            <v>CURRENT LIABILITIES AND PROVISIONS</v>
          </cell>
          <cell r="H1061" t="str">
            <v>CURRENT LIABILITIES</v>
          </cell>
          <cell r="I1061" t="str">
            <v>REALISATION UNDER AGREEMENT TO SELL</v>
          </cell>
        </row>
        <row r="1062">
          <cell r="A1062" t="str">
            <v>L504001-000-011</v>
          </cell>
          <cell r="B1062" t="str">
            <v>Rebate-EXECUTIVE HOME</v>
          </cell>
          <cell r="C1062" t="str">
            <v>LIABILITIES</v>
          </cell>
          <cell r="D1062" t="str">
            <v>BALANCE SHEET</v>
          </cell>
          <cell r="E1062" t="str">
            <v xml:space="preserve"> </v>
          </cell>
          <cell r="F1062" t="str">
            <v xml:space="preserve"> </v>
          </cell>
          <cell r="G1062" t="str">
            <v>CURRENT LIABILITIES AND PROVISIONS</v>
          </cell>
          <cell r="H1062" t="str">
            <v>CURRENT LIABILITIES</v>
          </cell>
          <cell r="I1062" t="str">
            <v>REALISATION UNDER AGREEMENT TO SELL</v>
          </cell>
        </row>
        <row r="1063">
          <cell r="A1063" t="str">
            <v>L504001-000-012</v>
          </cell>
          <cell r="B1063" t="str">
            <v>Rebate-HAMILTON COURT PRKG</v>
          </cell>
          <cell r="C1063" t="str">
            <v>LIABILITIES</v>
          </cell>
          <cell r="D1063" t="str">
            <v>BALANCE SHEET</v>
          </cell>
          <cell r="E1063" t="str">
            <v xml:space="preserve"> </v>
          </cell>
          <cell r="F1063" t="str">
            <v xml:space="preserve"> </v>
          </cell>
          <cell r="G1063" t="str">
            <v>CURRENT LIABILITIES AND PROVISIONS</v>
          </cell>
          <cell r="H1063" t="str">
            <v>CURRENT LIABILITIES</v>
          </cell>
          <cell r="I1063" t="str">
            <v>REALISATION UNDER AGREEMENT TO SELL</v>
          </cell>
        </row>
        <row r="1064">
          <cell r="A1064" t="str">
            <v>L504001-000-013</v>
          </cell>
          <cell r="B1064" t="str">
            <v>Rebate-HAMILTON COURT</v>
          </cell>
          <cell r="C1064" t="str">
            <v>LIABILITIES</v>
          </cell>
          <cell r="D1064" t="str">
            <v>BALANCE SHEET</v>
          </cell>
          <cell r="E1064" t="str">
            <v xml:space="preserve"> </v>
          </cell>
          <cell r="F1064" t="str">
            <v xml:space="preserve"> </v>
          </cell>
          <cell r="G1064" t="str">
            <v>CURRENT LIABILITIES AND PROVISIONS</v>
          </cell>
          <cell r="H1064" t="str">
            <v>CURRENT LIABILITIES</v>
          </cell>
          <cell r="I1064" t="str">
            <v>REALISATION UNDER AGREEMENT TO SELL</v>
          </cell>
        </row>
        <row r="1065">
          <cell r="A1065" t="str">
            <v>L504001-000-016</v>
          </cell>
          <cell r="B1065" t="str">
            <v>Rebate-PARK-N-SHOP</v>
          </cell>
          <cell r="C1065" t="str">
            <v>LIABILITIES</v>
          </cell>
          <cell r="D1065" t="str">
            <v>BALANCE SHEET</v>
          </cell>
          <cell r="E1065" t="str">
            <v xml:space="preserve"> </v>
          </cell>
          <cell r="F1065" t="str">
            <v xml:space="preserve"> </v>
          </cell>
          <cell r="G1065" t="str">
            <v>CURRENT LIABILITIES AND PROVISIONS</v>
          </cell>
          <cell r="H1065" t="str">
            <v>CURRENT LIABILITIES</v>
          </cell>
          <cell r="I1065" t="str">
            <v>REALISATION UNDER AGREEMENT TO SELL</v>
          </cell>
        </row>
        <row r="1066">
          <cell r="A1066" t="str">
            <v>L504001-000-019</v>
          </cell>
          <cell r="B1066" t="str">
            <v>Rebate-REGENCY PARK</v>
          </cell>
          <cell r="C1066" t="str">
            <v>LIABILITIES</v>
          </cell>
          <cell r="D1066" t="str">
            <v>BALANCE SHEET</v>
          </cell>
          <cell r="E1066" t="str">
            <v xml:space="preserve"> </v>
          </cell>
          <cell r="F1066" t="str">
            <v xml:space="preserve"> </v>
          </cell>
          <cell r="G1066" t="str">
            <v>CURRENT LIABILITIES AND PROVISIONS</v>
          </cell>
          <cell r="H1066" t="str">
            <v>CURRENT LIABILITIES</v>
          </cell>
          <cell r="I1066" t="str">
            <v>REALISATION UNDER AGREEMENT TO SELL</v>
          </cell>
        </row>
        <row r="1067">
          <cell r="A1067" t="str">
            <v>L504001-000-020</v>
          </cell>
          <cell r="B1067" t="str">
            <v>Rebate-REGENCY PARK-PARKING</v>
          </cell>
          <cell r="C1067" t="str">
            <v>LIABILITIES</v>
          </cell>
          <cell r="D1067" t="str">
            <v>BALANCE SHEET</v>
          </cell>
          <cell r="E1067" t="str">
            <v xml:space="preserve"> </v>
          </cell>
          <cell r="F1067" t="str">
            <v xml:space="preserve"> </v>
          </cell>
          <cell r="G1067" t="str">
            <v>CURRENT LIABILITIES AND PROVISIONS</v>
          </cell>
          <cell r="H1067" t="str">
            <v>CURRENT LIABILITIES</v>
          </cell>
          <cell r="I1067" t="str">
            <v>REALISATION UNDER AGREEMENT TO SELL</v>
          </cell>
        </row>
        <row r="1068">
          <cell r="A1068" t="str">
            <v>L504001-000-022</v>
          </cell>
          <cell r="B1068" t="str">
            <v>Rebate-RICHMOND PARK</v>
          </cell>
          <cell r="C1068" t="str">
            <v>LIABILITIES</v>
          </cell>
          <cell r="D1068" t="str">
            <v>BALANCE SHEET</v>
          </cell>
          <cell r="E1068" t="str">
            <v xml:space="preserve"> </v>
          </cell>
          <cell r="F1068" t="str">
            <v xml:space="preserve"> </v>
          </cell>
          <cell r="G1068" t="str">
            <v>CURRENT LIABILITIES AND PROVISIONS</v>
          </cell>
          <cell r="H1068" t="str">
            <v>CURRENT LIABILITIES</v>
          </cell>
          <cell r="I1068" t="str">
            <v>REALISATION UNDER AGREEMENT TO SELL</v>
          </cell>
        </row>
        <row r="1069">
          <cell r="A1069" t="str">
            <v>L504001-000-028</v>
          </cell>
          <cell r="B1069" t="str">
            <v>Rebate-SILVER OAKS</v>
          </cell>
          <cell r="C1069" t="str">
            <v>LIABILITIES</v>
          </cell>
          <cell r="D1069" t="str">
            <v>BALANCE SHEET</v>
          </cell>
          <cell r="E1069" t="str">
            <v xml:space="preserve"> </v>
          </cell>
          <cell r="F1069" t="str">
            <v xml:space="preserve"> </v>
          </cell>
          <cell r="G1069" t="str">
            <v>CURRENT LIABILITIES AND PROVISIONS</v>
          </cell>
          <cell r="H1069" t="str">
            <v>CURRENT LIABILITIES</v>
          </cell>
          <cell r="I1069" t="str">
            <v>REALISATION UNDER AGREEMENT TO SELL</v>
          </cell>
        </row>
        <row r="1070">
          <cell r="A1070" t="str">
            <v>L504001-000-083</v>
          </cell>
          <cell r="B1070" t="str">
            <v>Rebate - King's Court</v>
          </cell>
          <cell r="C1070" t="str">
            <v>LIABILITIES</v>
          </cell>
          <cell r="D1070" t="str">
            <v>BALANCE SHEET</v>
          </cell>
          <cell r="E1070" t="str">
            <v xml:space="preserve"> </v>
          </cell>
          <cell r="F1070" t="str">
            <v xml:space="preserve"> </v>
          </cell>
          <cell r="G1070" t="str">
            <v>CURRENT LIABILITIES AND PROVISIONS</v>
          </cell>
          <cell r="H1070" t="str">
            <v>CURRENT LIABILITIES</v>
          </cell>
          <cell r="I1070" t="str">
            <v>REALISATION UNDER AGREEMENT TO SELL</v>
          </cell>
        </row>
        <row r="1071">
          <cell r="A1071" t="str">
            <v>L504001-000-092</v>
          </cell>
          <cell r="B1071" t="str">
            <v>Rebate - Queens Court</v>
          </cell>
          <cell r="C1071" t="str">
            <v>LIABILITIES</v>
          </cell>
          <cell r="D1071" t="str">
            <v>BALANCE SHEET</v>
          </cell>
          <cell r="E1071" t="str">
            <v xml:space="preserve"> </v>
          </cell>
          <cell r="F1071" t="str">
            <v xml:space="preserve"> </v>
          </cell>
          <cell r="G1071" t="str">
            <v>CURRENT LIABILITIES AND PROVISIONS</v>
          </cell>
          <cell r="H1071" t="str">
            <v>CURRENT LIABILITIES</v>
          </cell>
          <cell r="I1071" t="str">
            <v>REALISATION UNDER AGREEMENT TO SELL</v>
          </cell>
        </row>
        <row r="1072">
          <cell r="A1072" t="str">
            <v>L505001-000-000</v>
          </cell>
          <cell r="B1072" t="str">
            <v>Cable Tv Conn.Charge</v>
          </cell>
          <cell r="C1072" t="str">
            <v>LIABILITIES</v>
          </cell>
          <cell r="D1072" t="str">
            <v>BALANCE SHEET</v>
          </cell>
          <cell r="E1072" t="str">
            <v xml:space="preserve"> </v>
          </cell>
          <cell r="F1072" t="str">
            <v xml:space="preserve"> </v>
          </cell>
          <cell r="G1072" t="str">
            <v>CURRENT LIABILITIES AND PROVISIONS</v>
          </cell>
          <cell r="H1072" t="str">
            <v>CURRENT LIABILITIES</v>
          </cell>
          <cell r="I1072" t="str">
            <v>REALISATION UNDER AGREEMENT TO SELL</v>
          </cell>
        </row>
        <row r="1073">
          <cell r="A1073" t="str">
            <v>L505001-000-028</v>
          </cell>
          <cell r="B1073" t="str">
            <v>Cable Tv Conn.Charge-Silver Oaks</v>
          </cell>
          <cell r="C1073" t="str">
            <v>LIABILITIES</v>
          </cell>
          <cell r="D1073" t="str">
            <v>BALANCE SHEET</v>
          </cell>
          <cell r="E1073" t="str">
            <v xml:space="preserve"> </v>
          </cell>
          <cell r="F1073" t="str">
            <v xml:space="preserve"> </v>
          </cell>
          <cell r="G1073" t="str">
            <v>CURRENT LIABILITIES AND PROVISIONS</v>
          </cell>
          <cell r="H1073" t="str">
            <v>CURRENT LIABILITIES</v>
          </cell>
          <cell r="I1073" t="str">
            <v>REALISATION UNDER AGREEMENT TO SELL</v>
          </cell>
        </row>
        <row r="1074">
          <cell r="A1074" t="str">
            <v>L505002-000-000</v>
          </cell>
          <cell r="B1074" t="str">
            <v>Electric Service Con</v>
          </cell>
          <cell r="C1074" t="str">
            <v>LIABILITIES</v>
          </cell>
          <cell r="D1074" t="str">
            <v>BALANCE SHEET</v>
          </cell>
          <cell r="E1074" t="str">
            <v xml:space="preserve"> </v>
          </cell>
          <cell r="F1074" t="str">
            <v xml:space="preserve"> </v>
          </cell>
          <cell r="G1074" t="str">
            <v>CURRENT LIABILITIES AND PROVISIONS</v>
          </cell>
          <cell r="H1074" t="str">
            <v>CURRENT LIABILITIES</v>
          </cell>
          <cell r="I1074" t="str">
            <v>REALISATION UNDER AGREEMENT TO SELL</v>
          </cell>
        </row>
        <row r="1075">
          <cell r="A1075" t="str">
            <v>L505002-000-019</v>
          </cell>
          <cell r="B1075" t="str">
            <v>Electric Service Con-Regency Park</v>
          </cell>
          <cell r="C1075" t="str">
            <v>LIABILITIES</v>
          </cell>
          <cell r="D1075" t="str">
            <v>BALANCE SHEET</v>
          </cell>
          <cell r="E1075" t="str">
            <v xml:space="preserve"> </v>
          </cell>
          <cell r="F1075" t="str">
            <v xml:space="preserve"> </v>
          </cell>
          <cell r="G1075" t="str">
            <v>CURRENT LIABILITIES AND PROVISIONS</v>
          </cell>
          <cell r="H1075" t="str">
            <v>CURRENT LIABILITIES</v>
          </cell>
          <cell r="I1075" t="str">
            <v>REALISATION UNDER AGREEMENT TO SELL</v>
          </cell>
        </row>
        <row r="1076">
          <cell r="A1076" t="str">
            <v>L505002-000-023</v>
          </cell>
          <cell r="B1076" t="str">
            <v>Electric Service Con-Super Mart II</v>
          </cell>
          <cell r="C1076" t="str">
            <v>LIABILITIES</v>
          </cell>
          <cell r="D1076" t="str">
            <v>BALANCE SHEET</v>
          </cell>
          <cell r="E1076" t="str">
            <v xml:space="preserve"> </v>
          </cell>
          <cell r="F1076" t="str">
            <v xml:space="preserve"> </v>
          </cell>
          <cell r="G1076" t="str">
            <v>CURRENT LIABILITIES AND PROVISIONS</v>
          </cell>
          <cell r="H1076" t="str">
            <v>CURRENT LIABILITIES</v>
          </cell>
          <cell r="I1076" t="str">
            <v>REALISATION UNDER AGREEMENT TO SELL</v>
          </cell>
        </row>
        <row r="1077">
          <cell r="A1077" t="str">
            <v>L505002-000-028</v>
          </cell>
          <cell r="B1077" t="str">
            <v>Electric Service Con-Silver Oaks</v>
          </cell>
          <cell r="C1077" t="str">
            <v>LIABILITIES</v>
          </cell>
          <cell r="D1077" t="str">
            <v>BALANCE SHEET</v>
          </cell>
          <cell r="E1077" t="str">
            <v xml:space="preserve"> </v>
          </cell>
          <cell r="F1077" t="str">
            <v xml:space="preserve"> </v>
          </cell>
          <cell r="G1077" t="str">
            <v>CURRENT LIABILITIES AND PROVISIONS</v>
          </cell>
          <cell r="H1077" t="str">
            <v>CURRENT LIABILITIES</v>
          </cell>
          <cell r="I1077" t="str">
            <v>REALISATION UNDER AGREEMENT TO SELL</v>
          </cell>
        </row>
        <row r="1078">
          <cell r="A1078" t="str">
            <v>L505003</v>
          </cell>
          <cell r="B1078" t="str">
            <v>Realis under Agrmt for sale of dev right</v>
          </cell>
          <cell r="C1078" t="str">
            <v>LIABILITIES</v>
          </cell>
          <cell r="D1078" t="str">
            <v>BALANCE SHEET</v>
          </cell>
          <cell r="E1078" t="str">
            <v xml:space="preserve"> </v>
          </cell>
          <cell r="F1078" t="str">
            <v xml:space="preserve"> </v>
          </cell>
          <cell r="G1078" t="str">
            <v>CURRENT LIABILITIES AND PROVISIONS</v>
          </cell>
          <cell r="H1078" t="str">
            <v>CURRENT LIABILITIES</v>
          </cell>
          <cell r="I1078" t="str">
            <v>REALISATION UNDER AGREEMENT TO SELL</v>
          </cell>
        </row>
        <row r="1079">
          <cell r="A1079" t="str">
            <v>L505004</v>
          </cell>
          <cell r="B1079" t="str">
            <v>Realisation thru factoring of receivabls</v>
          </cell>
          <cell r="C1079" t="str">
            <v>LIABILITIES</v>
          </cell>
          <cell r="D1079" t="str">
            <v>BALANCE SHEET</v>
          </cell>
          <cell r="E1079" t="str">
            <v xml:space="preserve"> </v>
          </cell>
          <cell r="F1079" t="str">
            <v xml:space="preserve"> </v>
          </cell>
          <cell r="G1079" t="str">
            <v>CURRENT LIABILITIES AND PROVISIONS</v>
          </cell>
          <cell r="H1079" t="str">
            <v>CURRENT LIABILITIES</v>
          </cell>
          <cell r="I1079" t="str">
            <v>REALISATION UNDER AGREEMENT TO SELL</v>
          </cell>
        </row>
        <row r="1080">
          <cell r="A1080" t="str">
            <v>L505005</v>
          </cell>
          <cell r="B1080" t="str">
            <v>Advance agst sale of Plots</v>
          </cell>
          <cell r="C1080" t="str">
            <v>LIABILITIES</v>
          </cell>
          <cell r="D1080" t="str">
            <v>BALANCE SHEET</v>
          </cell>
          <cell r="E1080" t="str">
            <v xml:space="preserve"> </v>
          </cell>
          <cell r="F1080" t="str">
            <v xml:space="preserve"> </v>
          </cell>
          <cell r="G1080" t="str">
            <v>CURRENT LIABILITIES AND PROVISIONS</v>
          </cell>
          <cell r="H1080" t="str">
            <v>CURRENT LIABILITIES</v>
          </cell>
          <cell r="I1080" t="str">
            <v>REALISATION UNDER AGREEMENT TO SELL</v>
          </cell>
        </row>
        <row r="1081">
          <cell r="A1081" t="str">
            <v>L505010</v>
          </cell>
          <cell r="B1081" t="str">
            <v>Group Company- Allotment A/C</v>
          </cell>
          <cell r="C1081" t="str">
            <v>LIABILITIES</v>
          </cell>
          <cell r="D1081" t="str">
            <v>BALANCE SHEET</v>
          </cell>
          <cell r="E1081" t="str">
            <v xml:space="preserve"> </v>
          </cell>
          <cell r="F1081" t="str">
            <v xml:space="preserve"> </v>
          </cell>
          <cell r="G1081" t="str">
            <v>CURRENT LIABILITIES AND PROVISIONS</v>
          </cell>
          <cell r="H1081" t="str">
            <v>CURRENT LIABILITIES</v>
          </cell>
          <cell r="I1081" t="str">
            <v>REALISATION UNDER AGREEMENT TO SELL</v>
          </cell>
        </row>
        <row r="1082">
          <cell r="A1082" t="str">
            <v>L505011</v>
          </cell>
          <cell r="B1082" t="str">
            <v>Group Company- Rebate On Instalment</v>
          </cell>
          <cell r="C1082" t="str">
            <v>LIABILITIES</v>
          </cell>
          <cell r="D1082" t="str">
            <v>BALANCE SHEET</v>
          </cell>
          <cell r="E1082" t="str">
            <v xml:space="preserve"> </v>
          </cell>
          <cell r="F1082" t="str">
            <v xml:space="preserve"> </v>
          </cell>
          <cell r="G1082" t="str">
            <v>CURRENT LIABILITIES AND PROVISIONS</v>
          </cell>
          <cell r="H1082" t="str">
            <v>CURRENT LIABILITIES</v>
          </cell>
          <cell r="I1082" t="str">
            <v>REALISATION UNDER AGREEMENT TO SELL</v>
          </cell>
        </row>
        <row r="1083">
          <cell r="A1083" t="str">
            <v>L505012</v>
          </cell>
          <cell r="B1083" t="str">
            <v>Group Company- Generator Charges</v>
          </cell>
          <cell r="C1083" t="str">
            <v>LIABILITIES</v>
          </cell>
          <cell r="D1083" t="str">
            <v>BALANCE SHEET</v>
          </cell>
          <cell r="E1083" t="str">
            <v xml:space="preserve"> </v>
          </cell>
          <cell r="F1083" t="str">
            <v xml:space="preserve"> </v>
          </cell>
          <cell r="G1083" t="str">
            <v>CURRENT LIABILITIES AND PROVISIONS</v>
          </cell>
          <cell r="H1083" t="str">
            <v>CURRENT LIABILITIES</v>
          </cell>
          <cell r="I1083" t="str">
            <v>REALISATION UNDER AGREEMENT TO SELL</v>
          </cell>
        </row>
        <row r="1084">
          <cell r="A1084" t="str">
            <v>L505013</v>
          </cell>
          <cell r="B1084" t="str">
            <v>Group Company- External Light Fitting</v>
          </cell>
          <cell r="C1084" t="str">
            <v>LIABILITIES</v>
          </cell>
          <cell r="D1084" t="str">
            <v>BALANCE SHEET</v>
          </cell>
          <cell r="E1084" t="str">
            <v xml:space="preserve"> </v>
          </cell>
          <cell r="F1084" t="str">
            <v xml:space="preserve"> </v>
          </cell>
          <cell r="G1084" t="str">
            <v>CURRENT LIABILITIES AND PROVISIONS</v>
          </cell>
          <cell r="H1084" t="str">
            <v>CURRENT LIABILITIES</v>
          </cell>
          <cell r="I1084" t="str">
            <v>REALISATION UNDER AGREEMENT TO SELL</v>
          </cell>
        </row>
        <row r="1085">
          <cell r="A1085" t="str">
            <v>L505014</v>
          </cell>
          <cell r="B1085" t="str">
            <v>Group Company-  Fire Fighting</v>
          </cell>
          <cell r="C1085" t="str">
            <v>LIABILITIES</v>
          </cell>
          <cell r="D1085" t="str">
            <v>BALANCE SHEET</v>
          </cell>
          <cell r="E1085" t="str">
            <v xml:space="preserve"> </v>
          </cell>
          <cell r="F1085" t="str">
            <v xml:space="preserve"> </v>
          </cell>
          <cell r="G1085" t="str">
            <v>CURRENT LIABILITIES AND PROVISIONS</v>
          </cell>
          <cell r="H1085" t="str">
            <v>CURRENT LIABILITIES</v>
          </cell>
          <cell r="I1085" t="str">
            <v>REALISATION UNDER AGREEMENT TO SELL</v>
          </cell>
        </row>
        <row r="1086">
          <cell r="A1086" t="str">
            <v>L505015</v>
          </cell>
          <cell r="B1086" t="str">
            <v>Group Company- EDC</v>
          </cell>
          <cell r="C1086" t="str">
            <v>LIABILITIES</v>
          </cell>
          <cell r="D1086" t="str">
            <v>BALANCE SHEET</v>
          </cell>
          <cell r="E1086" t="str">
            <v xml:space="preserve"> </v>
          </cell>
          <cell r="F1086" t="str">
            <v xml:space="preserve"> </v>
          </cell>
          <cell r="G1086" t="str">
            <v>CURRENT LIABILITIES AND PROVISIONS</v>
          </cell>
          <cell r="H1086" t="str">
            <v>CURRENT LIABILITIES</v>
          </cell>
          <cell r="I1086" t="str">
            <v>REALISATION UNDER AGREEMENT TO SELL</v>
          </cell>
        </row>
        <row r="1087">
          <cell r="A1087" t="str">
            <v>L505101-000-001</v>
          </cell>
          <cell r="B1087" t="str">
            <v>Third Party- Allot. A/C- ANKUR VIHAR</v>
          </cell>
          <cell r="C1087" t="str">
            <v>LIABILITIES</v>
          </cell>
          <cell r="D1087" t="str">
            <v>BALANCE SHEET</v>
          </cell>
          <cell r="E1087" t="str">
            <v xml:space="preserve"> </v>
          </cell>
          <cell r="F1087" t="str">
            <v xml:space="preserve"> </v>
          </cell>
          <cell r="G1087" t="str">
            <v>CURRENT LIABILITIES AND PROVISIONS</v>
          </cell>
          <cell r="H1087" t="str">
            <v>CURRENT LIABILITIES</v>
          </cell>
          <cell r="I1087" t="str">
            <v>REALISATION UNDER AGREEMENT TO SELL</v>
          </cell>
        </row>
        <row r="1088">
          <cell r="A1088" t="str">
            <v>L505101-000-004</v>
          </cell>
          <cell r="B1088" t="str">
            <v>Third Party- Allot. A/C- BEVERLY PARK-I</v>
          </cell>
          <cell r="C1088" t="str">
            <v>LIABILITIES</v>
          </cell>
          <cell r="D1088" t="str">
            <v>BALANCE SHEET</v>
          </cell>
          <cell r="E1088" t="str">
            <v xml:space="preserve"> </v>
          </cell>
          <cell r="F1088" t="str">
            <v xml:space="preserve"> </v>
          </cell>
          <cell r="G1088" t="str">
            <v>CURRENT LIABILITIES AND PROVISIONS</v>
          </cell>
          <cell r="H1088" t="str">
            <v>CURRENT LIABILITIES</v>
          </cell>
          <cell r="I1088" t="str">
            <v>REALISATION UNDER AGREEMENT TO SELL</v>
          </cell>
        </row>
        <row r="1089">
          <cell r="A1089" t="str">
            <v>L505101-000-005</v>
          </cell>
          <cell r="B1089" t="str">
            <v>Third Party- Allot. A/C- BEVERLY PARK-II</v>
          </cell>
          <cell r="C1089" t="str">
            <v>LIABILITIES</v>
          </cell>
          <cell r="D1089" t="str">
            <v>BALANCE SHEET</v>
          </cell>
          <cell r="E1089" t="str">
            <v xml:space="preserve"> </v>
          </cell>
          <cell r="F1089" t="str">
            <v xml:space="preserve"> </v>
          </cell>
          <cell r="G1089" t="str">
            <v>CURRENT LIABILITIES AND PROVISIONS</v>
          </cell>
          <cell r="H1089" t="str">
            <v>CURRENT LIABILITIES</v>
          </cell>
          <cell r="I1089" t="str">
            <v>REALISATION UNDER AGREEMENT TO SELL</v>
          </cell>
        </row>
        <row r="1090">
          <cell r="A1090" t="str">
            <v>L505101-000-006</v>
          </cell>
          <cell r="B1090" t="str">
            <v>Third Party- Allot. A/C- CENTRAL ARCADE</v>
          </cell>
          <cell r="C1090" t="str">
            <v>LIABILITIES</v>
          </cell>
          <cell r="D1090" t="str">
            <v>BALANCE SHEET</v>
          </cell>
          <cell r="E1090" t="str">
            <v xml:space="preserve"> </v>
          </cell>
          <cell r="F1090" t="str">
            <v xml:space="preserve"> </v>
          </cell>
          <cell r="G1090" t="str">
            <v>CURRENT LIABILITIES AND PROVISIONS</v>
          </cell>
          <cell r="H1090" t="str">
            <v>CURRENT LIABILITIES</v>
          </cell>
          <cell r="I1090" t="str">
            <v>REALISATION UNDER AGREEMENT TO SELL</v>
          </cell>
        </row>
        <row r="1091">
          <cell r="A1091" t="str">
            <v>L505101-000-008</v>
          </cell>
          <cell r="B1091" t="str">
            <v>Third Party- Allot. A/C- CORPORATE PARK</v>
          </cell>
          <cell r="C1091" t="str">
            <v>LIABILITIES</v>
          </cell>
          <cell r="D1091" t="str">
            <v>BALANCE SHEET</v>
          </cell>
          <cell r="E1091" t="str">
            <v xml:space="preserve"> </v>
          </cell>
          <cell r="F1091" t="str">
            <v xml:space="preserve"> </v>
          </cell>
          <cell r="G1091" t="str">
            <v>CURRENT LIABILITIES AND PROVISIONS</v>
          </cell>
          <cell r="H1091" t="str">
            <v>CURRENT LIABILITIES</v>
          </cell>
          <cell r="I1091" t="str">
            <v>REALISATION UNDER AGREEMENT TO SELL</v>
          </cell>
        </row>
        <row r="1092">
          <cell r="A1092" t="str">
            <v>L505101-000-009</v>
          </cell>
          <cell r="B1092" t="str">
            <v>Third Party- Allot. A/C- DILSHAD LOTTERY</v>
          </cell>
          <cell r="C1092" t="str">
            <v>LIABILITIES</v>
          </cell>
          <cell r="D1092" t="str">
            <v>BALANCE SHEET</v>
          </cell>
          <cell r="E1092" t="str">
            <v xml:space="preserve"> </v>
          </cell>
          <cell r="F1092" t="str">
            <v xml:space="preserve"> </v>
          </cell>
          <cell r="G1092" t="str">
            <v>CURRENT LIABILITIES AND PROVISIONS</v>
          </cell>
          <cell r="H1092" t="str">
            <v>CURRENT LIABILITIES</v>
          </cell>
          <cell r="I1092" t="str">
            <v>REALISATION UNDER AGREEMENT TO SELL</v>
          </cell>
        </row>
        <row r="1093">
          <cell r="A1093" t="str">
            <v>L505101-000-010</v>
          </cell>
          <cell r="B1093" t="str">
            <v>Third Party- Allot. A/C- DILSHAD PLAZA</v>
          </cell>
          <cell r="C1093" t="str">
            <v>LIABILITIES</v>
          </cell>
          <cell r="D1093" t="str">
            <v>BALANCE SHEET</v>
          </cell>
          <cell r="E1093" t="str">
            <v xml:space="preserve"> </v>
          </cell>
          <cell r="F1093" t="str">
            <v xml:space="preserve"> </v>
          </cell>
          <cell r="G1093" t="str">
            <v>CURRENT LIABILITIES AND PROVISIONS</v>
          </cell>
          <cell r="H1093" t="str">
            <v>CURRENT LIABILITIES</v>
          </cell>
          <cell r="I1093" t="str">
            <v>REALISATION UNDER AGREEMENT TO SELL</v>
          </cell>
        </row>
        <row r="1094">
          <cell r="A1094" t="str">
            <v>L505101-000-011</v>
          </cell>
          <cell r="B1094" t="str">
            <v>Third Party- Allot. A/C- EXCUTIVE HOME</v>
          </cell>
          <cell r="C1094" t="str">
            <v>LIABILITIES</v>
          </cell>
          <cell r="D1094" t="str">
            <v>BALANCE SHEET</v>
          </cell>
          <cell r="E1094" t="str">
            <v xml:space="preserve"> </v>
          </cell>
          <cell r="F1094" t="str">
            <v xml:space="preserve"> </v>
          </cell>
          <cell r="G1094" t="str">
            <v>CURRENT LIABILITIES AND PROVISIONS</v>
          </cell>
          <cell r="H1094" t="str">
            <v>CURRENT LIABILITIES</v>
          </cell>
          <cell r="I1094" t="str">
            <v>REALISATION UNDER AGREEMENT TO SELL</v>
          </cell>
        </row>
        <row r="1095">
          <cell r="A1095" t="str">
            <v>L505101-000-012</v>
          </cell>
          <cell r="B1095" t="str">
            <v>Third Party- Allot. A/C- HAMILTON CR PKG</v>
          </cell>
          <cell r="C1095" t="str">
            <v>LIABILITIES</v>
          </cell>
          <cell r="D1095" t="str">
            <v>BALANCE SHEET</v>
          </cell>
          <cell r="E1095" t="str">
            <v xml:space="preserve"> </v>
          </cell>
          <cell r="F1095" t="str">
            <v xml:space="preserve"> </v>
          </cell>
          <cell r="G1095" t="str">
            <v>CURRENT LIABILITIES AND PROVISIONS</v>
          </cell>
          <cell r="H1095" t="str">
            <v>CURRENT LIABILITIES</v>
          </cell>
          <cell r="I1095" t="str">
            <v>REALISATION UNDER AGREEMENT TO SELL</v>
          </cell>
        </row>
        <row r="1096">
          <cell r="A1096" t="str">
            <v>L505101-000-013</v>
          </cell>
          <cell r="B1096" t="str">
            <v>Third Party- Allot. A/C- HAMILTON COURT</v>
          </cell>
          <cell r="C1096" t="str">
            <v>LIABILITIES</v>
          </cell>
          <cell r="D1096" t="str">
            <v>BALANCE SHEET</v>
          </cell>
          <cell r="E1096" t="str">
            <v xml:space="preserve"> </v>
          </cell>
          <cell r="F1096" t="str">
            <v xml:space="preserve"> </v>
          </cell>
          <cell r="G1096" t="str">
            <v>CURRENT LIABILITIES AND PROVISIONS</v>
          </cell>
          <cell r="H1096" t="str">
            <v>CURRENT LIABILITIES</v>
          </cell>
          <cell r="I1096" t="str">
            <v>REALISATION UNDER AGREEMENT TO SELL</v>
          </cell>
        </row>
        <row r="1097">
          <cell r="A1097" t="str">
            <v>L505101-000-014</v>
          </cell>
          <cell r="B1097" t="str">
            <v>Third Party- Allot. A/C- NEW TOWN HOUSE</v>
          </cell>
          <cell r="C1097" t="str">
            <v>LIABILITIES</v>
          </cell>
          <cell r="D1097" t="str">
            <v>BALANCE SHEET</v>
          </cell>
          <cell r="E1097" t="str">
            <v xml:space="preserve"> </v>
          </cell>
          <cell r="F1097" t="str">
            <v xml:space="preserve"> </v>
          </cell>
          <cell r="G1097" t="str">
            <v>CURRENT LIABILITIES AND PROVISIONS</v>
          </cell>
          <cell r="H1097" t="str">
            <v>CURRENT LIABILITIES</v>
          </cell>
          <cell r="I1097" t="str">
            <v>REALISATION UNDER AGREEMENT TO SELL</v>
          </cell>
        </row>
        <row r="1098">
          <cell r="A1098" t="str">
            <v>L505101-000-015</v>
          </cell>
          <cell r="B1098" t="str">
            <v>Third Party- Allot. A/C- OLD TOWN HOUSE</v>
          </cell>
          <cell r="C1098" t="str">
            <v>LIABILITIES</v>
          </cell>
          <cell r="D1098" t="str">
            <v>BALANCE SHEET</v>
          </cell>
          <cell r="E1098" t="str">
            <v xml:space="preserve"> </v>
          </cell>
          <cell r="F1098" t="str">
            <v xml:space="preserve"> </v>
          </cell>
          <cell r="G1098" t="str">
            <v>CURRENT LIABILITIES AND PROVISIONS</v>
          </cell>
          <cell r="H1098" t="str">
            <v>CURRENT LIABILITIES</v>
          </cell>
          <cell r="I1098" t="str">
            <v>REALISATION UNDER AGREEMENT TO SELL</v>
          </cell>
        </row>
        <row r="1099">
          <cell r="A1099" t="str">
            <v>L505101-000-016</v>
          </cell>
          <cell r="B1099" t="str">
            <v>Third Party- Allot. A/C- PARK-N-SHOP</v>
          </cell>
          <cell r="C1099" t="str">
            <v>LIABILITIES</v>
          </cell>
          <cell r="D1099" t="str">
            <v>BALANCE SHEET</v>
          </cell>
          <cell r="E1099" t="str">
            <v xml:space="preserve"> </v>
          </cell>
          <cell r="F1099" t="str">
            <v xml:space="preserve"> </v>
          </cell>
          <cell r="G1099" t="str">
            <v>CURRENT LIABILITIES AND PROVISIONS</v>
          </cell>
          <cell r="H1099" t="str">
            <v>CURRENT LIABILITIES</v>
          </cell>
          <cell r="I1099" t="str">
            <v>REALISATION UNDER AGREEMENT TO SELL</v>
          </cell>
        </row>
        <row r="1100">
          <cell r="A1100" t="str">
            <v>L505101-000-017</v>
          </cell>
          <cell r="B1100" t="str">
            <v>Third Party- Allot. A/C- QEC PHASE-IV</v>
          </cell>
          <cell r="C1100" t="str">
            <v>LIABILITIES</v>
          </cell>
          <cell r="D1100" t="str">
            <v>BALANCE SHEET</v>
          </cell>
          <cell r="E1100" t="str">
            <v xml:space="preserve"> </v>
          </cell>
          <cell r="F1100" t="str">
            <v xml:space="preserve"> </v>
          </cell>
          <cell r="G1100" t="str">
            <v>CURRENT LIABILITIES AND PROVISIONS</v>
          </cell>
          <cell r="H1100" t="str">
            <v>CURRENT LIABILITIES</v>
          </cell>
          <cell r="I1100" t="str">
            <v>REALISATION UNDER AGREEMENT TO SELL</v>
          </cell>
        </row>
        <row r="1101">
          <cell r="A1101" t="str">
            <v>L505101-000-018</v>
          </cell>
          <cell r="B1101" t="str">
            <v>Third Party- Allot. A/C- QEC PHASE-V</v>
          </cell>
          <cell r="C1101" t="str">
            <v>LIABILITIES</v>
          </cell>
          <cell r="D1101" t="str">
            <v>BALANCE SHEET</v>
          </cell>
          <cell r="E1101" t="str">
            <v xml:space="preserve"> </v>
          </cell>
          <cell r="F1101" t="str">
            <v xml:space="preserve"> </v>
          </cell>
          <cell r="G1101" t="str">
            <v>CURRENT LIABILITIES AND PROVISIONS</v>
          </cell>
          <cell r="H1101" t="str">
            <v>CURRENT LIABILITIES</v>
          </cell>
          <cell r="I1101" t="str">
            <v>REALISATION UNDER AGREEMENT TO SELL</v>
          </cell>
        </row>
        <row r="1102">
          <cell r="A1102" t="str">
            <v>L505101-000-019</v>
          </cell>
          <cell r="B1102" t="str">
            <v>Third Party- Allot. A/C- REGENCY PARK</v>
          </cell>
          <cell r="C1102" t="str">
            <v>LIABILITIES</v>
          </cell>
          <cell r="D1102" t="str">
            <v>BALANCE SHEET</v>
          </cell>
          <cell r="E1102" t="str">
            <v xml:space="preserve"> </v>
          </cell>
          <cell r="F1102" t="str">
            <v xml:space="preserve"> </v>
          </cell>
          <cell r="G1102" t="str">
            <v>CURRENT LIABILITIES AND PROVISIONS</v>
          </cell>
          <cell r="H1102" t="str">
            <v>CURRENT LIABILITIES</v>
          </cell>
          <cell r="I1102" t="str">
            <v>REALISATION UNDER AGREEMENT TO SELL</v>
          </cell>
        </row>
        <row r="1103">
          <cell r="A1103" t="str">
            <v>L505101-000-020</v>
          </cell>
          <cell r="B1103" t="str">
            <v>Third Party- Allot. A/C- REGENCY PK PKG</v>
          </cell>
          <cell r="C1103" t="str">
            <v>LIABILITIES</v>
          </cell>
          <cell r="D1103" t="str">
            <v>BALANCE SHEET</v>
          </cell>
          <cell r="E1103" t="str">
            <v xml:space="preserve"> </v>
          </cell>
          <cell r="F1103" t="str">
            <v xml:space="preserve"> </v>
          </cell>
          <cell r="G1103" t="str">
            <v>CURRENT LIABILITIES AND PROVISIONS</v>
          </cell>
          <cell r="H1103" t="str">
            <v>CURRENT LIABILITIES</v>
          </cell>
          <cell r="I1103" t="str">
            <v>REALISATION UNDER AGREEMENT TO SELL</v>
          </cell>
        </row>
        <row r="1104">
          <cell r="A1104" t="str">
            <v>L505101-000-021</v>
          </cell>
          <cell r="B1104" t="str">
            <v>Third Party- Allot. A/C- RICHMOND PK PKG</v>
          </cell>
          <cell r="C1104" t="str">
            <v>LIABILITIES</v>
          </cell>
          <cell r="D1104" t="str">
            <v>BALANCE SHEET</v>
          </cell>
          <cell r="E1104" t="str">
            <v xml:space="preserve"> </v>
          </cell>
          <cell r="F1104" t="str">
            <v xml:space="preserve"> </v>
          </cell>
          <cell r="G1104" t="str">
            <v>CURRENT LIABILITIES AND PROVISIONS</v>
          </cell>
          <cell r="H1104" t="str">
            <v>CURRENT LIABILITIES</v>
          </cell>
          <cell r="I1104" t="str">
            <v>REALISATION UNDER AGREEMENT TO SELL</v>
          </cell>
        </row>
        <row r="1105">
          <cell r="A1105" t="str">
            <v>L505101-000-022</v>
          </cell>
          <cell r="B1105" t="str">
            <v>Third Party- Allot. A/C- RICHMOND PARK</v>
          </cell>
          <cell r="C1105" t="str">
            <v>LIABILITIES</v>
          </cell>
          <cell r="D1105" t="str">
            <v>BALANCE SHEET</v>
          </cell>
          <cell r="E1105" t="str">
            <v xml:space="preserve"> </v>
          </cell>
          <cell r="F1105" t="str">
            <v xml:space="preserve"> </v>
          </cell>
          <cell r="G1105" t="str">
            <v>CURRENT LIABILITIES AND PROVISIONS</v>
          </cell>
          <cell r="H1105" t="str">
            <v>CURRENT LIABILITIES</v>
          </cell>
          <cell r="I1105" t="str">
            <v>REALISATION UNDER AGREEMENT TO SELL</v>
          </cell>
        </row>
        <row r="1106">
          <cell r="A1106" t="str">
            <v>L505101-000-023</v>
          </cell>
          <cell r="B1106" t="str">
            <v>Third Party- Allot. A/C- SUPER MART-II</v>
          </cell>
          <cell r="C1106" t="str">
            <v>LIABILITIES</v>
          </cell>
          <cell r="D1106" t="str">
            <v>BALANCE SHEET</v>
          </cell>
          <cell r="E1106" t="str">
            <v xml:space="preserve"> </v>
          </cell>
          <cell r="F1106" t="str">
            <v xml:space="preserve"> </v>
          </cell>
          <cell r="G1106" t="str">
            <v>CURRENT LIABILITIES AND PROVISIONS</v>
          </cell>
          <cell r="H1106" t="str">
            <v>CURRENT LIABILITIES</v>
          </cell>
          <cell r="I1106" t="str">
            <v>REALISATION UNDER AGREEMENT TO SELL</v>
          </cell>
        </row>
        <row r="1107">
          <cell r="A1107" t="str">
            <v>L505101-000-024</v>
          </cell>
          <cell r="B1107" t="str">
            <v>Third Party- Allot. A/C- SHOPPING MALL</v>
          </cell>
          <cell r="C1107" t="str">
            <v>LIABILITIES</v>
          </cell>
          <cell r="D1107" t="str">
            <v>BALANCE SHEET</v>
          </cell>
          <cell r="E1107" t="str">
            <v xml:space="preserve"> </v>
          </cell>
          <cell r="F1107" t="str">
            <v xml:space="preserve"> </v>
          </cell>
          <cell r="G1107" t="str">
            <v>CURRENT LIABILITIES AND PROVISIONS</v>
          </cell>
          <cell r="H1107" t="str">
            <v>CURRENT LIABILITIES</v>
          </cell>
          <cell r="I1107" t="str">
            <v>REALISATION UNDER AGREEMENT TO SELL</v>
          </cell>
        </row>
        <row r="1108">
          <cell r="A1108" t="str">
            <v>L505101-000-027</v>
          </cell>
          <cell r="B1108" t="str">
            <v>Third Party- Allot. A/C- STOP-N-SHOP</v>
          </cell>
          <cell r="C1108" t="str">
            <v>LIABILITIES</v>
          </cell>
          <cell r="D1108" t="str">
            <v>BALANCE SHEET</v>
          </cell>
          <cell r="E1108" t="str">
            <v xml:space="preserve"> </v>
          </cell>
          <cell r="F1108" t="str">
            <v xml:space="preserve"> </v>
          </cell>
          <cell r="G1108" t="str">
            <v>CURRENT LIABILITIES AND PROVISIONS</v>
          </cell>
          <cell r="H1108" t="str">
            <v>CURRENT LIABILITIES</v>
          </cell>
          <cell r="I1108" t="str">
            <v>REALISATION UNDER AGREEMENT TO SELL</v>
          </cell>
        </row>
        <row r="1109">
          <cell r="A1109" t="str">
            <v>L505101-000-028</v>
          </cell>
          <cell r="B1109" t="str">
            <v>Third Party- Allot. A/C- SILVER OAKS</v>
          </cell>
          <cell r="C1109" t="str">
            <v>LIABILITIES</v>
          </cell>
          <cell r="D1109" t="str">
            <v>BALANCE SHEET</v>
          </cell>
          <cell r="E1109" t="str">
            <v xml:space="preserve"> </v>
          </cell>
          <cell r="F1109" t="str">
            <v xml:space="preserve"> </v>
          </cell>
          <cell r="G1109" t="str">
            <v>CURRENT LIABILITIES AND PROVISIONS</v>
          </cell>
          <cell r="H1109" t="str">
            <v>CURRENT LIABILITIES</v>
          </cell>
          <cell r="I1109" t="str">
            <v>REALISATION UNDER AGREEMENT TO SELL</v>
          </cell>
        </row>
        <row r="1110">
          <cell r="A1110" t="str">
            <v>L505101-000-029</v>
          </cell>
          <cell r="B1110" t="str">
            <v>Third Party- Allot. A/C- SILVER OAK PKNG</v>
          </cell>
          <cell r="C1110" t="str">
            <v>LIABILITIES</v>
          </cell>
          <cell r="D1110" t="str">
            <v>BALANCE SHEET</v>
          </cell>
          <cell r="E1110" t="str">
            <v xml:space="preserve"> </v>
          </cell>
          <cell r="F1110" t="str">
            <v xml:space="preserve"> </v>
          </cell>
          <cell r="G1110" t="str">
            <v>CURRENT LIABILITIES AND PROVISIONS</v>
          </cell>
          <cell r="H1110" t="str">
            <v>CURRENT LIABILITIES</v>
          </cell>
          <cell r="I1110" t="str">
            <v>REALISATION UNDER AGREEMENT TO SELL</v>
          </cell>
        </row>
        <row r="1111">
          <cell r="A1111" t="str">
            <v>L505101-000-030</v>
          </cell>
          <cell r="B1111" t="str">
            <v>Third Party- Allot. A/C- SPRING FIELD</v>
          </cell>
          <cell r="C1111" t="str">
            <v>LIABILITIES</v>
          </cell>
          <cell r="D1111" t="str">
            <v>BALANCE SHEET</v>
          </cell>
          <cell r="E1111" t="str">
            <v xml:space="preserve"> </v>
          </cell>
          <cell r="F1111" t="str">
            <v xml:space="preserve"> </v>
          </cell>
          <cell r="G1111" t="str">
            <v>CURRENT LIABILITIES AND PROVISIONS</v>
          </cell>
          <cell r="H1111" t="str">
            <v>CURRENT LIABILITIES</v>
          </cell>
          <cell r="I1111" t="str">
            <v>REALISATION UNDER AGREEMENT TO SELL</v>
          </cell>
        </row>
        <row r="1112">
          <cell r="A1112" t="str">
            <v>L505101-000-032</v>
          </cell>
          <cell r="B1112" t="str">
            <v>Third Party- Allot. A/C- VILLA PLOTS</v>
          </cell>
          <cell r="C1112" t="str">
            <v>LIABILITIES</v>
          </cell>
          <cell r="D1112" t="str">
            <v>BALANCE SHEET</v>
          </cell>
          <cell r="E1112" t="str">
            <v xml:space="preserve"> </v>
          </cell>
          <cell r="F1112" t="str">
            <v xml:space="preserve"> </v>
          </cell>
          <cell r="G1112" t="str">
            <v>CURRENT LIABILITIES AND PROVISIONS</v>
          </cell>
          <cell r="H1112" t="str">
            <v>CURRENT LIABILITIES</v>
          </cell>
          <cell r="I1112" t="str">
            <v>REALISATION UNDER AGREEMENT TO SELL</v>
          </cell>
        </row>
        <row r="1113">
          <cell r="A1113" t="str">
            <v>L505101-000-033</v>
          </cell>
          <cell r="B1113" t="str">
            <v>Third Party- Allot. A/C- WINDSOR CRT PKG</v>
          </cell>
          <cell r="C1113" t="str">
            <v>LIABILITIES</v>
          </cell>
          <cell r="D1113" t="str">
            <v>BALANCE SHEET</v>
          </cell>
          <cell r="E1113" t="str">
            <v xml:space="preserve"> </v>
          </cell>
          <cell r="F1113" t="str">
            <v xml:space="preserve"> </v>
          </cell>
          <cell r="G1113" t="str">
            <v>CURRENT LIABILITIES AND PROVISIONS</v>
          </cell>
          <cell r="H1113" t="str">
            <v>CURRENT LIABILITIES</v>
          </cell>
          <cell r="I1113" t="str">
            <v>REALISATION UNDER AGREEMENT TO SELL</v>
          </cell>
        </row>
        <row r="1114">
          <cell r="A1114" t="str">
            <v>L505101-000-034</v>
          </cell>
          <cell r="B1114" t="str">
            <v>Third Party- Allot. A/C- WINDSOR COURT</v>
          </cell>
          <cell r="C1114" t="str">
            <v>LIABILITIES</v>
          </cell>
          <cell r="D1114" t="str">
            <v>BALANCE SHEET</v>
          </cell>
          <cell r="E1114" t="str">
            <v xml:space="preserve"> </v>
          </cell>
          <cell r="F1114" t="str">
            <v xml:space="preserve"> </v>
          </cell>
          <cell r="G1114" t="str">
            <v>CURRENT LIABILITIES AND PROVISIONS</v>
          </cell>
          <cell r="H1114" t="str">
            <v>CURRENT LIABILITIES</v>
          </cell>
          <cell r="I1114" t="str">
            <v>REALISATION UNDER AGREEMENT TO SELL</v>
          </cell>
        </row>
        <row r="1115">
          <cell r="A1115" t="str">
            <v>L505101-000-037</v>
          </cell>
          <cell r="B1115" t="str">
            <v>Third Party- Allot. A/C- CENTRE POINT</v>
          </cell>
          <cell r="C1115" t="str">
            <v>LIABILITIES</v>
          </cell>
          <cell r="D1115" t="str">
            <v>BALANCE SHEET</v>
          </cell>
          <cell r="E1115" t="str">
            <v xml:space="preserve"> </v>
          </cell>
          <cell r="F1115" t="str">
            <v xml:space="preserve"> </v>
          </cell>
          <cell r="G1115" t="str">
            <v>CURRENT LIABILITIES AND PROVISIONS</v>
          </cell>
          <cell r="H1115" t="str">
            <v>CURRENT LIABILITIES</v>
          </cell>
          <cell r="I1115" t="str">
            <v>REALISATION UNDER AGREEMENT TO SELL</v>
          </cell>
        </row>
        <row r="1116">
          <cell r="A1116" t="str">
            <v>L505101-000-038</v>
          </cell>
          <cell r="B1116" t="str">
            <v>Third Party- Allot. A/C- FARIDABAD PLOTS</v>
          </cell>
          <cell r="C1116" t="str">
            <v>LIABILITIES</v>
          </cell>
          <cell r="D1116" t="str">
            <v>BALANCE SHEET</v>
          </cell>
          <cell r="E1116" t="str">
            <v xml:space="preserve"> </v>
          </cell>
          <cell r="F1116" t="str">
            <v xml:space="preserve"> </v>
          </cell>
          <cell r="G1116" t="str">
            <v>CURRENT LIABILITIES AND PROVISIONS</v>
          </cell>
          <cell r="H1116" t="str">
            <v>CURRENT LIABILITIES</v>
          </cell>
          <cell r="I1116" t="str">
            <v>REALISATION UNDER AGREEMENT TO SELL</v>
          </cell>
        </row>
        <row r="1117">
          <cell r="A1117" t="str">
            <v>L505101-000-039</v>
          </cell>
          <cell r="B1117" t="str">
            <v>Third Party- Allot. A/C- RIDGEWOOD ESTAT</v>
          </cell>
          <cell r="C1117" t="str">
            <v>LIABILITIES</v>
          </cell>
          <cell r="D1117" t="str">
            <v>BALANCE SHEET</v>
          </cell>
          <cell r="E1117" t="str">
            <v xml:space="preserve"> </v>
          </cell>
          <cell r="F1117" t="str">
            <v xml:space="preserve"> </v>
          </cell>
          <cell r="G1117" t="str">
            <v>CURRENT LIABILITIES AND PROVISIONS</v>
          </cell>
          <cell r="H1117" t="str">
            <v>CURRENT LIABILITIES</v>
          </cell>
          <cell r="I1117" t="str">
            <v>REALISATION UNDER AGREEMENT TO SELL</v>
          </cell>
        </row>
        <row r="1118">
          <cell r="A1118" t="str">
            <v>L505101-000-040</v>
          </cell>
          <cell r="B1118" t="str">
            <v>Third Party- Allot. A/C- OAKWOOD ESTATE</v>
          </cell>
          <cell r="C1118" t="str">
            <v>LIABILITIES</v>
          </cell>
          <cell r="D1118" t="str">
            <v>BALANCE SHEET</v>
          </cell>
          <cell r="E1118" t="str">
            <v xml:space="preserve"> </v>
          </cell>
          <cell r="F1118" t="str">
            <v xml:space="preserve"> </v>
          </cell>
          <cell r="G1118" t="str">
            <v>CURRENT LIABILITIES AND PROVISIONS</v>
          </cell>
          <cell r="H1118" t="str">
            <v>CURRENT LIABILITIES</v>
          </cell>
          <cell r="I1118" t="str">
            <v>REALISATION UNDER AGREEMENT TO SELL</v>
          </cell>
        </row>
        <row r="1119">
          <cell r="A1119" t="str">
            <v>L505101-000-041</v>
          </cell>
          <cell r="B1119" t="str">
            <v>Third Party- Allot. A/C- WELLINGTON EST.</v>
          </cell>
          <cell r="C1119" t="str">
            <v>LIABILITIES</v>
          </cell>
          <cell r="D1119" t="str">
            <v>BALANCE SHEET</v>
          </cell>
          <cell r="E1119" t="str">
            <v xml:space="preserve"> </v>
          </cell>
          <cell r="F1119" t="str">
            <v xml:space="preserve"> </v>
          </cell>
          <cell r="G1119" t="str">
            <v>CURRENT LIABILITIES AND PROVISIONS</v>
          </cell>
          <cell r="H1119" t="str">
            <v>CURRENT LIABILITIES</v>
          </cell>
          <cell r="I1119" t="str">
            <v>REALISATION UNDER AGREEMENT TO SELL</v>
          </cell>
        </row>
        <row r="1120">
          <cell r="A1120" t="str">
            <v>L505101-000-042</v>
          </cell>
          <cell r="B1120" t="str">
            <v>Third Party- Allot. A/C- PLOTS PH-1,2,3</v>
          </cell>
          <cell r="C1120" t="str">
            <v>LIABILITIES</v>
          </cell>
          <cell r="D1120" t="str">
            <v>BALANCE SHEET</v>
          </cell>
          <cell r="E1120" t="str">
            <v xml:space="preserve"> </v>
          </cell>
          <cell r="F1120" t="str">
            <v xml:space="preserve"> </v>
          </cell>
          <cell r="G1120" t="str">
            <v>CURRENT LIABILITIES AND PROVISIONS</v>
          </cell>
          <cell r="H1120" t="str">
            <v>CURRENT LIABILITIES</v>
          </cell>
          <cell r="I1120" t="str">
            <v>REALISATION UNDER AGREEMENT TO SELL</v>
          </cell>
        </row>
        <row r="1121">
          <cell r="A1121" t="str">
            <v>L505101-000-046</v>
          </cell>
          <cell r="B1121" t="str">
            <v>Third Party- Allot. A/C- PRINCETON ESTAT</v>
          </cell>
          <cell r="C1121" t="str">
            <v>LIABILITIES</v>
          </cell>
          <cell r="D1121" t="str">
            <v>BALANCE SHEET</v>
          </cell>
          <cell r="E1121" t="str">
            <v xml:space="preserve"> </v>
          </cell>
          <cell r="F1121" t="str">
            <v xml:space="preserve"> </v>
          </cell>
          <cell r="G1121" t="str">
            <v>CURRENT LIABILITIES AND PROVISIONS</v>
          </cell>
          <cell r="H1121" t="str">
            <v>CURRENT LIABILITIES</v>
          </cell>
          <cell r="I1121" t="str">
            <v>REALISATION UNDER AGREEMENT TO SELL</v>
          </cell>
        </row>
        <row r="1122">
          <cell r="A1122" t="str">
            <v>L505101-000-048</v>
          </cell>
          <cell r="B1122" t="str">
            <v>Third Party-  Allot. A/C- INDEPENDNT HSE</v>
          </cell>
          <cell r="C1122" t="str">
            <v>LIABILITIES</v>
          </cell>
          <cell r="D1122" t="str">
            <v>BALANCE SHEET</v>
          </cell>
          <cell r="E1122" t="str">
            <v xml:space="preserve"> </v>
          </cell>
          <cell r="F1122" t="str">
            <v xml:space="preserve"> </v>
          </cell>
          <cell r="G1122" t="str">
            <v>CURRENT LIABILITIES AND PROVISIONS</v>
          </cell>
          <cell r="H1122" t="str">
            <v>CURRENT LIABILITIES</v>
          </cell>
          <cell r="I1122" t="str">
            <v>REALISATION UNDER AGREEMENT TO SELL</v>
          </cell>
        </row>
        <row r="1123">
          <cell r="A1123" t="str">
            <v>L505101-000-049</v>
          </cell>
          <cell r="B1123" t="str">
            <v>Third Party- Allot. A/C- REGENT HOUSE</v>
          </cell>
          <cell r="C1123" t="str">
            <v>LIABILITIES</v>
          </cell>
          <cell r="D1123" t="str">
            <v>BALANCE SHEET</v>
          </cell>
          <cell r="E1123" t="str">
            <v xml:space="preserve"> </v>
          </cell>
          <cell r="F1123" t="str">
            <v xml:space="preserve"> </v>
          </cell>
          <cell r="G1123" t="str">
            <v>CURRENT LIABILITIES AND PROVISIONS</v>
          </cell>
          <cell r="H1123" t="str">
            <v>CURRENT LIABILITIES</v>
          </cell>
          <cell r="I1123" t="str">
            <v>REALISATION UNDER AGREEMENT TO SELL</v>
          </cell>
        </row>
        <row r="1124">
          <cell r="A1124" t="str">
            <v>L505101-000-050</v>
          </cell>
          <cell r="B1124" t="str">
            <v>Third Party- Allot. A/C- CARLTON ESTATE</v>
          </cell>
          <cell r="C1124" t="str">
            <v>LIABILITIES</v>
          </cell>
          <cell r="D1124" t="str">
            <v>BALANCE SHEET</v>
          </cell>
          <cell r="E1124" t="str">
            <v xml:space="preserve"> </v>
          </cell>
          <cell r="F1124" t="str">
            <v xml:space="preserve"> </v>
          </cell>
          <cell r="G1124" t="str">
            <v>CURRENT LIABILITIES AND PROVISIONS</v>
          </cell>
          <cell r="H1124" t="str">
            <v>CURRENT LIABILITIES</v>
          </cell>
          <cell r="I1124" t="str">
            <v>REALISATION UNDER AGREEMENT TO SELL</v>
          </cell>
        </row>
        <row r="1125">
          <cell r="A1125" t="str">
            <v>L505101-000-054</v>
          </cell>
          <cell r="B1125" t="str">
            <v>Third Party- Allot. A/C- BELVEDERE PARK</v>
          </cell>
          <cell r="C1125" t="str">
            <v>LIABILITIES</v>
          </cell>
          <cell r="D1125" t="str">
            <v>BALANCE SHEET</v>
          </cell>
          <cell r="E1125" t="str">
            <v xml:space="preserve"> </v>
          </cell>
          <cell r="F1125" t="str">
            <v xml:space="preserve"> </v>
          </cell>
          <cell r="G1125" t="str">
            <v>CURRENT LIABILITIES AND PROVISIONS</v>
          </cell>
          <cell r="H1125" t="str">
            <v>CURRENT LIABILITIES</v>
          </cell>
          <cell r="I1125" t="str">
            <v>REALISATION UNDER AGREEMENT TO SELL</v>
          </cell>
        </row>
        <row r="1126">
          <cell r="A1126" t="str">
            <v>L505101-000-055</v>
          </cell>
          <cell r="B1126" t="str">
            <v>Third Party- Allot. A/C- BELVEDERE TOWER</v>
          </cell>
          <cell r="C1126" t="str">
            <v>LIABILITIES</v>
          </cell>
          <cell r="D1126" t="str">
            <v>BALANCE SHEET</v>
          </cell>
          <cell r="E1126" t="str">
            <v xml:space="preserve"> </v>
          </cell>
          <cell r="F1126" t="str">
            <v xml:space="preserve"> </v>
          </cell>
          <cell r="G1126" t="str">
            <v>CURRENT LIABILITIES AND PROVISIONS</v>
          </cell>
          <cell r="H1126" t="str">
            <v>CURRENT LIABILITIES</v>
          </cell>
          <cell r="I1126" t="str">
            <v>REALISATION UNDER AGREEMENT TO SELL</v>
          </cell>
        </row>
        <row r="1127">
          <cell r="A1127" t="str">
            <v>L505101-000-056</v>
          </cell>
          <cell r="B1127" t="str">
            <v>Third Party- Allot. A/C- CITY CENTRE</v>
          </cell>
          <cell r="C1127" t="str">
            <v>LIABILITIES</v>
          </cell>
          <cell r="D1127" t="str">
            <v>BALANCE SHEET</v>
          </cell>
          <cell r="E1127" t="str">
            <v xml:space="preserve"> </v>
          </cell>
          <cell r="F1127" t="str">
            <v xml:space="preserve"> </v>
          </cell>
          <cell r="G1127" t="str">
            <v>CURRENT LIABILITIES AND PROVISIONS</v>
          </cell>
          <cell r="H1127" t="str">
            <v>CURRENT LIABILITIES</v>
          </cell>
          <cell r="I1127" t="str">
            <v>REALISATION UNDER AGREEMENT TO SELL</v>
          </cell>
        </row>
        <row r="1128">
          <cell r="A1128" t="str">
            <v>L505101-000-058</v>
          </cell>
          <cell r="B1128" t="str">
            <v>Third Party- Allot. A/C- EXCLUSIVE FLOOR</v>
          </cell>
          <cell r="C1128" t="str">
            <v>LIABILITIES</v>
          </cell>
          <cell r="D1128" t="str">
            <v>BALANCE SHEET</v>
          </cell>
          <cell r="E1128" t="str">
            <v xml:space="preserve"> </v>
          </cell>
          <cell r="F1128" t="str">
            <v xml:space="preserve"> </v>
          </cell>
          <cell r="G1128" t="str">
            <v>CURRENT LIABILITIES AND PROVISIONS</v>
          </cell>
          <cell r="H1128" t="str">
            <v>CURRENT LIABILITIES</v>
          </cell>
          <cell r="I1128" t="str">
            <v>REALISATION UNDER AGREEMENT TO SELL</v>
          </cell>
        </row>
        <row r="1129">
          <cell r="A1129" t="str">
            <v>L505101-000-059</v>
          </cell>
          <cell r="B1129" t="str">
            <v>Third Party- Allot. A/C- MOULSARI ARCADE</v>
          </cell>
          <cell r="C1129" t="str">
            <v>LIABILITIES</v>
          </cell>
          <cell r="D1129" t="str">
            <v>BALANCE SHEET</v>
          </cell>
          <cell r="E1129" t="str">
            <v xml:space="preserve"> </v>
          </cell>
          <cell r="F1129" t="str">
            <v xml:space="preserve"> </v>
          </cell>
          <cell r="G1129" t="str">
            <v>CURRENT LIABILITIES AND PROVISIONS</v>
          </cell>
          <cell r="H1129" t="str">
            <v>CURRENT LIABILITIES</v>
          </cell>
          <cell r="I1129" t="str">
            <v>REALISATION UNDER AGREEMENT TO SELL</v>
          </cell>
        </row>
        <row r="1130">
          <cell r="A1130" t="str">
            <v>L505101-000-060</v>
          </cell>
          <cell r="B1130" t="str">
            <v>Third Party- Allot. A/C- TRINITY TOWERS</v>
          </cell>
          <cell r="C1130" t="str">
            <v>LIABILITIES</v>
          </cell>
          <cell r="D1130" t="str">
            <v>BALANCE SHEET</v>
          </cell>
          <cell r="E1130" t="str">
            <v xml:space="preserve"> </v>
          </cell>
          <cell r="F1130" t="str">
            <v xml:space="preserve"> </v>
          </cell>
          <cell r="G1130" t="str">
            <v>CURRENT LIABILITIES AND PROVISIONS</v>
          </cell>
          <cell r="H1130" t="str">
            <v>CURRENT LIABILITIES</v>
          </cell>
          <cell r="I1130" t="str">
            <v>REALISATION UNDER AGREEMENT TO SELL</v>
          </cell>
        </row>
        <row r="1131">
          <cell r="A1131" t="str">
            <v>L505101-000-061</v>
          </cell>
          <cell r="B1131" t="str">
            <v>Third Party- Allot. A/C- GRAND MALL</v>
          </cell>
          <cell r="C1131" t="str">
            <v>LIABILITIES</v>
          </cell>
          <cell r="D1131" t="str">
            <v>BALANCE SHEET</v>
          </cell>
          <cell r="E1131" t="str">
            <v xml:space="preserve"> </v>
          </cell>
          <cell r="F1131" t="str">
            <v xml:space="preserve"> </v>
          </cell>
          <cell r="G1131" t="str">
            <v>CURRENT LIABILITIES AND PROVISIONS</v>
          </cell>
          <cell r="H1131" t="str">
            <v>CURRENT LIABILITIES</v>
          </cell>
          <cell r="I1131" t="str">
            <v>REALISATION UNDER AGREEMENT TO SELL</v>
          </cell>
        </row>
        <row r="1132">
          <cell r="A1132" t="str">
            <v>L505101-000-062</v>
          </cell>
          <cell r="B1132" t="str">
            <v>Third Party- Allot. A/C- THE ARALIAS</v>
          </cell>
          <cell r="C1132" t="str">
            <v>LIABILITIES</v>
          </cell>
          <cell r="D1132" t="str">
            <v>BALANCE SHEET</v>
          </cell>
          <cell r="E1132" t="str">
            <v xml:space="preserve"> </v>
          </cell>
          <cell r="F1132" t="str">
            <v xml:space="preserve"> </v>
          </cell>
          <cell r="G1132" t="str">
            <v>CURRENT LIABILITIES AND PROVISIONS</v>
          </cell>
          <cell r="H1132" t="str">
            <v>CURRENT LIABILITIES</v>
          </cell>
          <cell r="I1132" t="str">
            <v>REALISATION UNDER AGREEMENT TO SELL</v>
          </cell>
        </row>
        <row r="1133">
          <cell r="A1133" t="str">
            <v>L505101-000-064</v>
          </cell>
          <cell r="B1133" t="str">
            <v>Third Party- Allot. A/C- WESTEND HEIGHTS</v>
          </cell>
          <cell r="C1133" t="str">
            <v>LIABILITIES</v>
          </cell>
          <cell r="D1133" t="str">
            <v>BALANCE SHEET</v>
          </cell>
          <cell r="E1133" t="str">
            <v xml:space="preserve"> </v>
          </cell>
          <cell r="F1133" t="str">
            <v xml:space="preserve"> </v>
          </cell>
          <cell r="G1133" t="str">
            <v>CURRENT LIABILITIES AND PROVISIONS</v>
          </cell>
          <cell r="H1133" t="str">
            <v>CURRENT LIABILITIES</v>
          </cell>
          <cell r="I1133" t="str">
            <v>REALISATION UNDER AGREEMENT TO SELL</v>
          </cell>
        </row>
        <row r="1134">
          <cell r="A1134" t="str">
            <v>L505101-000-069</v>
          </cell>
          <cell r="B1134" t="str">
            <v>Third Party- Allot. A/C- THE PINNACLE</v>
          </cell>
          <cell r="C1134" t="str">
            <v>LIABILITIES</v>
          </cell>
          <cell r="D1134" t="str">
            <v>BALANCE SHEET</v>
          </cell>
          <cell r="E1134" t="str">
            <v xml:space="preserve"> </v>
          </cell>
          <cell r="F1134" t="str">
            <v xml:space="preserve"> </v>
          </cell>
          <cell r="G1134" t="str">
            <v>CURRENT LIABILITIES AND PROVISIONS</v>
          </cell>
          <cell r="H1134" t="str">
            <v>CURRENT LIABILITIES</v>
          </cell>
          <cell r="I1134" t="str">
            <v>REALISATION UNDER AGREEMENT TO SELL</v>
          </cell>
        </row>
        <row r="1135">
          <cell r="A1135" t="str">
            <v>L505101-000-070</v>
          </cell>
          <cell r="B1135" t="str">
            <v>Third Party- Allot. A/C- ROYALTON TOWER</v>
          </cell>
          <cell r="C1135" t="str">
            <v>LIABILITIES</v>
          </cell>
          <cell r="D1135" t="str">
            <v>BALANCE SHEET</v>
          </cell>
          <cell r="E1135" t="str">
            <v xml:space="preserve"> </v>
          </cell>
          <cell r="F1135" t="str">
            <v xml:space="preserve"> </v>
          </cell>
          <cell r="G1135" t="str">
            <v>CURRENT LIABILITIES AND PROVISIONS</v>
          </cell>
          <cell r="H1135" t="str">
            <v>CURRENT LIABILITIES</v>
          </cell>
          <cell r="I1135" t="str">
            <v>REALISATION UNDER AGREEMENT TO SELL</v>
          </cell>
        </row>
        <row r="1136">
          <cell r="A1136" t="str">
            <v>L505101-000-071</v>
          </cell>
          <cell r="B1136" t="str">
            <v>Third Party- Allot. A/C- THE ICON</v>
          </cell>
          <cell r="C1136" t="str">
            <v>LIABILITIES</v>
          </cell>
          <cell r="D1136" t="str">
            <v>BALANCE SHEET</v>
          </cell>
          <cell r="E1136" t="str">
            <v xml:space="preserve"> </v>
          </cell>
          <cell r="F1136" t="str">
            <v xml:space="preserve"> </v>
          </cell>
          <cell r="G1136" t="str">
            <v>CURRENT LIABILITIES AND PROVISIONS</v>
          </cell>
          <cell r="H1136" t="str">
            <v>CURRENT LIABILITIES</v>
          </cell>
          <cell r="I1136" t="str">
            <v>REALISATION UNDER AGREEMENT TO SELL</v>
          </cell>
        </row>
        <row r="1137">
          <cell r="A1137" t="str">
            <v>L505101-000-075</v>
          </cell>
          <cell r="B1137" t="str">
            <v>Third Party- Allot. A/C- THE SUMMIT</v>
          </cell>
          <cell r="C1137" t="str">
            <v>LIABILITIES</v>
          </cell>
          <cell r="D1137" t="str">
            <v>BALANCE SHEET</v>
          </cell>
          <cell r="E1137" t="str">
            <v xml:space="preserve"> </v>
          </cell>
          <cell r="F1137" t="str">
            <v xml:space="preserve"> </v>
          </cell>
          <cell r="G1137" t="str">
            <v>CURRENT LIABILITIES AND PROVISIONS</v>
          </cell>
          <cell r="H1137" t="str">
            <v>CURRENT LIABILITIES</v>
          </cell>
          <cell r="I1137" t="str">
            <v>REALISATION UNDER AGREEMENT TO SELL</v>
          </cell>
        </row>
        <row r="1138">
          <cell r="A1138" t="str">
            <v>L505101-000-076</v>
          </cell>
          <cell r="B1138" t="str">
            <v>Third Party- Allot. A/C- THE COURTYARD</v>
          </cell>
          <cell r="C1138" t="str">
            <v>LIABILITIES</v>
          </cell>
          <cell r="D1138" t="str">
            <v>BALANCE SHEET</v>
          </cell>
          <cell r="E1138" t="str">
            <v xml:space="preserve"> </v>
          </cell>
          <cell r="F1138" t="str">
            <v xml:space="preserve"> </v>
          </cell>
          <cell r="G1138" t="str">
            <v>CURRENT LIABILITIES AND PROVISIONS</v>
          </cell>
          <cell r="H1138" t="str">
            <v>CURRENT LIABILITIES</v>
          </cell>
          <cell r="I1138" t="str">
            <v>REALISATION UNDER AGREEMENT TO SELL</v>
          </cell>
        </row>
        <row r="1139">
          <cell r="A1139" t="str">
            <v>L505101-000-080</v>
          </cell>
          <cell r="B1139" t="str">
            <v>Third Party- Allot. A/C- THE MAGNOLIAS</v>
          </cell>
          <cell r="C1139" t="str">
            <v>LIABILITIES</v>
          </cell>
          <cell r="D1139" t="str">
            <v>BALANCE SHEET</v>
          </cell>
          <cell r="E1139" t="str">
            <v xml:space="preserve"> </v>
          </cell>
          <cell r="F1139" t="str">
            <v xml:space="preserve"> </v>
          </cell>
          <cell r="G1139" t="str">
            <v>CURRENT LIABILITIES AND PROVISIONS</v>
          </cell>
          <cell r="H1139" t="str">
            <v>CURRENT LIABILITIES</v>
          </cell>
          <cell r="I1139" t="str">
            <v>REALISATION UNDER AGREEMENT TO SELL</v>
          </cell>
        </row>
        <row r="1140">
          <cell r="A1140" t="str">
            <v>L505101-000-083</v>
          </cell>
          <cell r="B1140" t="str">
            <v>Third Party- Allot. A/C- KING'S COURT</v>
          </cell>
          <cell r="C1140" t="str">
            <v>LIABILITIES</v>
          </cell>
          <cell r="D1140" t="str">
            <v>BALANCE SHEET</v>
          </cell>
          <cell r="E1140" t="str">
            <v xml:space="preserve"> </v>
          </cell>
          <cell r="F1140" t="str">
            <v xml:space="preserve"> </v>
          </cell>
          <cell r="G1140" t="str">
            <v>CURRENT LIABILITIES AND PROVISIONS</v>
          </cell>
          <cell r="H1140" t="str">
            <v>CURRENT LIABILITIES</v>
          </cell>
          <cell r="I1140" t="str">
            <v>REALISATION UNDER AGREEMENT TO SELL</v>
          </cell>
        </row>
        <row r="1141">
          <cell r="A1141" t="str">
            <v>L505101-000-085</v>
          </cell>
          <cell r="B1141" t="str">
            <v>Third Party- Allot. A/C- DLF CITY COURT</v>
          </cell>
          <cell r="C1141" t="str">
            <v>LIABILITIES</v>
          </cell>
          <cell r="D1141" t="str">
            <v>BALANCE SHEET</v>
          </cell>
          <cell r="E1141" t="str">
            <v xml:space="preserve"> </v>
          </cell>
          <cell r="F1141" t="str">
            <v xml:space="preserve"> </v>
          </cell>
          <cell r="G1141" t="str">
            <v>CURRENT LIABILITIES AND PROVISIONS</v>
          </cell>
          <cell r="H1141" t="str">
            <v>CURRENT LIABILITIES</v>
          </cell>
          <cell r="I1141" t="str">
            <v>REALISATION UNDER AGREEMENT TO SELL</v>
          </cell>
        </row>
        <row r="1142">
          <cell r="A1142" t="str">
            <v>L505101-000-086</v>
          </cell>
          <cell r="B1142" t="str">
            <v>Third Party- Allot. A/C- JALANDHAR MALL</v>
          </cell>
          <cell r="C1142" t="str">
            <v>LIABILITIES</v>
          </cell>
          <cell r="D1142" t="str">
            <v>BALANCE SHEET</v>
          </cell>
          <cell r="E1142" t="str">
            <v xml:space="preserve"> </v>
          </cell>
          <cell r="F1142" t="str">
            <v xml:space="preserve"> </v>
          </cell>
          <cell r="G1142" t="str">
            <v>CURRENT LIABILITIES AND PROVISIONS</v>
          </cell>
          <cell r="H1142" t="str">
            <v>CURRENT LIABILITIES</v>
          </cell>
          <cell r="I1142" t="str">
            <v>REALISATION UNDER AGREEMENT TO SELL</v>
          </cell>
        </row>
        <row r="1143">
          <cell r="A1143" t="str">
            <v>L505101-000-088</v>
          </cell>
          <cell r="B1143" t="str">
            <v>Third Party- Allot. A/C- THE BELARIE</v>
          </cell>
          <cell r="C1143" t="str">
            <v>LIABILITIES</v>
          </cell>
          <cell r="D1143" t="str">
            <v>BALANCE SHEET</v>
          </cell>
          <cell r="E1143" t="str">
            <v xml:space="preserve"> </v>
          </cell>
          <cell r="F1143" t="str">
            <v xml:space="preserve"> </v>
          </cell>
          <cell r="G1143" t="str">
            <v>CURRENT LIABILITIES AND PROVISIONS</v>
          </cell>
          <cell r="H1143" t="str">
            <v>CURRENT LIABILITIES</v>
          </cell>
          <cell r="I1143" t="str">
            <v>REALISATION UNDER AGREEMENT TO SELL</v>
          </cell>
        </row>
        <row r="1144">
          <cell r="A1144" t="str">
            <v>L505101-000-089</v>
          </cell>
          <cell r="B1144" t="str">
            <v>Third Party- Allot. A/C- DLF PARK PLACE</v>
          </cell>
          <cell r="C1144" t="str">
            <v>LIABILITIES</v>
          </cell>
          <cell r="D1144" t="str">
            <v>BALANCE SHEET</v>
          </cell>
          <cell r="E1144" t="str">
            <v xml:space="preserve"> </v>
          </cell>
          <cell r="F1144" t="str">
            <v xml:space="preserve"> </v>
          </cell>
          <cell r="G1144" t="str">
            <v>CURRENT LIABILITIES AND PROVISIONS</v>
          </cell>
          <cell r="H1144" t="str">
            <v>CURRENT LIABILITIES</v>
          </cell>
          <cell r="I1144" t="str">
            <v>REALISATION UNDER AGREEMENT TO SELL</v>
          </cell>
        </row>
        <row r="1145">
          <cell r="A1145" t="str">
            <v>L505101-000-092</v>
          </cell>
          <cell r="B1145" t="str">
            <v>Third Party- Allot. A/C- QUEENS COURT</v>
          </cell>
          <cell r="C1145" t="str">
            <v>LIABILITIES</v>
          </cell>
          <cell r="D1145" t="str">
            <v>BALANCE SHEET</v>
          </cell>
          <cell r="E1145" t="str">
            <v xml:space="preserve"> </v>
          </cell>
          <cell r="F1145" t="str">
            <v xml:space="preserve"> </v>
          </cell>
          <cell r="G1145" t="str">
            <v>CURRENT LIABILITIES AND PROVISIONS</v>
          </cell>
          <cell r="H1145" t="str">
            <v>CURRENT LIABILITIES</v>
          </cell>
          <cell r="I1145" t="str">
            <v>REALISATION UNDER AGREEMENT TO SELL</v>
          </cell>
        </row>
        <row r="1146">
          <cell r="A1146" t="str">
            <v>L505101-000-101</v>
          </cell>
          <cell r="B1146" t="str">
            <v>Third Party- Allot. A/C- LIG/EWS</v>
          </cell>
          <cell r="C1146" t="str">
            <v>LIABILITIES</v>
          </cell>
          <cell r="D1146" t="str">
            <v>BALANCE SHEET</v>
          </cell>
          <cell r="E1146" t="str">
            <v xml:space="preserve"> </v>
          </cell>
          <cell r="F1146" t="str">
            <v xml:space="preserve"> </v>
          </cell>
          <cell r="G1146" t="str">
            <v>CURRENT LIABILITIES AND PROVISIONS</v>
          </cell>
          <cell r="H1146" t="str">
            <v>CURRENT LIABILITIES</v>
          </cell>
          <cell r="I1146" t="str">
            <v>REALISATION UNDER AGREEMENT TO SELL</v>
          </cell>
        </row>
        <row r="1147">
          <cell r="A1147" t="str">
            <v>L505101-000-102</v>
          </cell>
          <cell r="B1147" t="str">
            <v>Third Party- Allot. A/C- QEC 1,2,3</v>
          </cell>
          <cell r="C1147" t="str">
            <v>LIABILITIES</v>
          </cell>
          <cell r="D1147" t="str">
            <v>BALANCE SHEET</v>
          </cell>
          <cell r="E1147" t="str">
            <v xml:space="preserve"> </v>
          </cell>
          <cell r="F1147" t="str">
            <v xml:space="preserve"> </v>
          </cell>
          <cell r="G1147" t="str">
            <v>CURRENT LIABILITIES AND PROVISIONS</v>
          </cell>
          <cell r="H1147" t="str">
            <v>CURRENT LIABILITIES</v>
          </cell>
          <cell r="I1147" t="str">
            <v>REALISATION UNDER AGREEMENT TO SELL</v>
          </cell>
        </row>
        <row r="1148">
          <cell r="A1148" t="str">
            <v>L505101-000-103</v>
          </cell>
          <cell r="B1148" t="str">
            <v>Third Party- Allot. A/C- ADJ. CONST.</v>
          </cell>
          <cell r="C1148" t="str">
            <v>LIABILITIES</v>
          </cell>
          <cell r="D1148" t="str">
            <v>BALANCE SHEET</v>
          </cell>
          <cell r="E1148" t="str">
            <v xml:space="preserve"> </v>
          </cell>
          <cell r="F1148" t="str">
            <v xml:space="preserve"> </v>
          </cell>
          <cell r="G1148" t="str">
            <v>CURRENT LIABILITIES AND PROVISIONS</v>
          </cell>
          <cell r="H1148" t="str">
            <v>CURRENT LIABILITIES</v>
          </cell>
          <cell r="I1148" t="str">
            <v>REALISATION UNDER AGREEMENT TO SELL</v>
          </cell>
        </row>
        <row r="1149">
          <cell r="A1149" t="str">
            <v>L505101-000-104</v>
          </cell>
          <cell r="B1149" t="str">
            <v>Third Party- Allot. A/C- ADJ. LAND</v>
          </cell>
          <cell r="C1149" t="str">
            <v>LIABILITIES</v>
          </cell>
          <cell r="D1149" t="str">
            <v>BALANCE SHEET</v>
          </cell>
          <cell r="E1149" t="str">
            <v xml:space="preserve"> </v>
          </cell>
          <cell r="F1149" t="str">
            <v xml:space="preserve"> </v>
          </cell>
          <cell r="G1149" t="str">
            <v>CURRENT LIABILITIES AND PROVISIONS</v>
          </cell>
          <cell r="H1149" t="str">
            <v>CURRENT LIABILITIES</v>
          </cell>
          <cell r="I1149" t="str">
            <v>REALISATION UNDER AGREEMENT TO SELL</v>
          </cell>
        </row>
        <row r="1150">
          <cell r="A1150" t="str">
            <v>L505101-000-301</v>
          </cell>
          <cell r="B1150" t="str">
            <v>Third Party- Allot. A/C- NOIDA MALL</v>
          </cell>
          <cell r="C1150" t="str">
            <v>LIABILITIES</v>
          </cell>
          <cell r="D1150" t="str">
            <v>BALANCE SHEET</v>
          </cell>
          <cell r="E1150" t="str">
            <v xml:space="preserve"> </v>
          </cell>
          <cell r="F1150" t="str">
            <v xml:space="preserve"> </v>
          </cell>
          <cell r="G1150" t="str">
            <v>CURRENT LIABILITIES AND PROVISIONS</v>
          </cell>
          <cell r="H1150" t="str">
            <v>CURRENT LIABILITIES</v>
          </cell>
          <cell r="I1150" t="str">
            <v>REALISATION UNDER AGREEMENT TO SELL</v>
          </cell>
        </row>
        <row r="1151">
          <cell r="A1151" t="str">
            <v>L505102-000-000</v>
          </cell>
          <cell r="B1151" t="str">
            <v>Third Party- Inst. Reb.</v>
          </cell>
          <cell r="C1151" t="str">
            <v>LIABILITIES</v>
          </cell>
          <cell r="D1151" t="str">
            <v>BALANCE SHEET</v>
          </cell>
          <cell r="E1151" t="str">
            <v xml:space="preserve"> </v>
          </cell>
          <cell r="F1151" t="str">
            <v xml:space="preserve"> </v>
          </cell>
          <cell r="G1151" t="str">
            <v>CURRENT LIABILITIES AND PROVISIONS</v>
          </cell>
          <cell r="H1151" t="str">
            <v>CURRENT LIABILITIES</v>
          </cell>
          <cell r="I1151" t="str">
            <v>REALISATION UNDER AGREEMENT TO SELL</v>
          </cell>
        </row>
        <row r="1152">
          <cell r="A1152" t="str">
            <v>L505102-000-001</v>
          </cell>
          <cell r="B1152" t="str">
            <v>Third Party- Inst. Reb.- ANKUR VIHAR</v>
          </cell>
          <cell r="C1152" t="str">
            <v>LIABILITIES</v>
          </cell>
          <cell r="D1152" t="str">
            <v>BALANCE SHEET</v>
          </cell>
          <cell r="E1152" t="str">
            <v xml:space="preserve"> </v>
          </cell>
          <cell r="F1152" t="str">
            <v xml:space="preserve"> </v>
          </cell>
          <cell r="G1152" t="str">
            <v>CURRENT LIABILITIES AND PROVISIONS</v>
          </cell>
          <cell r="H1152" t="str">
            <v>CURRENT LIABILITIES</v>
          </cell>
          <cell r="I1152" t="str">
            <v>REALISATION UNDER AGREEMENT TO SELL</v>
          </cell>
        </row>
        <row r="1153">
          <cell r="A1153" t="str">
            <v>L505102-000-002</v>
          </cell>
          <cell r="B1153" t="str">
            <v>Third Party- Inst. Reb.- BEVERLY PK1 PKG</v>
          </cell>
          <cell r="C1153" t="str">
            <v>LIABILITIES</v>
          </cell>
          <cell r="D1153" t="str">
            <v>BALANCE SHEET</v>
          </cell>
          <cell r="E1153" t="str">
            <v xml:space="preserve"> </v>
          </cell>
          <cell r="F1153" t="str">
            <v xml:space="preserve"> </v>
          </cell>
          <cell r="G1153" t="str">
            <v>CURRENT LIABILITIES AND PROVISIONS</v>
          </cell>
          <cell r="H1153" t="str">
            <v>CURRENT LIABILITIES</v>
          </cell>
          <cell r="I1153" t="str">
            <v>REALISATION UNDER AGREEMENT TO SELL</v>
          </cell>
        </row>
        <row r="1154">
          <cell r="A1154" t="str">
            <v>L505102-000-003</v>
          </cell>
          <cell r="B1154" t="str">
            <v>Third Party- Inst. Reb.- BEVERLY PK2 PKG</v>
          </cell>
          <cell r="C1154" t="str">
            <v>LIABILITIES</v>
          </cell>
          <cell r="D1154" t="str">
            <v>BALANCE SHEET</v>
          </cell>
          <cell r="E1154" t="str">
            <v xml:space="preserve"> </v>
          </cell>
          <cell r="F1154" t="str">
            <v xml:space="preserve"> </v>
          </cell>
          <cell r="G1154" t="str">
            <v>CURRENT LIABILITIES AND PROVISIONS</v>
          </cell>
          <cell r="H1154" t="str">
            <v>CURRENT LIABILITIES</v>
          </cell>
          <cell r="I1154" t="str">
            <v>REALISATION UNDER AGREEMENT TO SELL</v>
          </cell>
        </row>
        <row r="1155">
          <cell r="A1155" t="str">
            <v>L505102-000-004</v>
          </cell>
          <cell r="B1155" t="str">
            <v>Third Party- Inst. Reb.- BEVERLY PRK 1</v>
          </cell>
          <cell r="C1155" t="str">
            <v>LIABILITIES</v>
          </cell>
          <cell r="D1155" t="str">
            <v>BALANCE SHEET</v>
          </cell>
          <cell r="E1155" t="str">
            <v xml:space="preserve"> </v>
          </cell>
          <cell r="F1155" t="str">
            <v xml:space="preserve"> </v>
          </cell>
          <cell r="G1155" t="str">
            <v>CURRENT LIABILITIES AND PROVISIONS</v>
          </cell>
          <cell r="H1155" t="str">
            <v>CURRENT LIABILITIES</v>
          </cell>
          <cell r="I1155" t="str">
            <v>REALISATION UNDER AGREEMENT TO SELL</v>
          </cell>
        </row>
        <row r="1156">
          <cell r="A1156" t="str">
            <v>L505102-000-005</v>
          </cell>
          <cell r="B1156" t="str">
            <v>Third Party- Inst. Reb.- BEVERLY PRK 2</v>
          </cell>
          <cell r="C1156" t="str">
            <v>LIABILITIES</v>
          </cell>
          <cell r="D1156" t="str">
            <v>BALANCE SHEET</v>
          </cell>
          <cell r="E1156" t="str">
            <v xml:space="preserve"> </v>
          </cell>
          <cell r="F1156" t="str">
            <v xml:space="preserve"> </v>
          </cell>
          <cell r="G1156" t="str">
            <v>CURRENT LIABILITIES AND PROVISIONS</v>
          </cell>
          <cell r="H1156" t="str">
            <v>CURRENT LIABILITIES</v>
          </cell>
          <cell r="I1156" t="str">
            <v>REALISATION UNDER AGREEMENT TO SELL</v>
          </cell>
        </row>
        <row r="1157">
          <cell r="A1157" t="str">
            <v>L505102-000-007</v>
          </cell>
          <cell r="B1157" t="str">
            <v>Third Party- Inst. Reb.- Cntrl Arcde Prk</v>
          </cell>
          <cell r="C1157" t="str">
            <v>LIABILITIES</v>
          </cell>
          <cell r="D1157" t="str">
            <v>BALANCE SHEET</v>
          </cell>
          <cell r="E1157" t="str">
            <v xml:space="preserve"> </v>
          </cell>
          <cell r="F1157" t="str">
            <v xml:space="preserve"> </v>
          </cell>
          <cell r="G1157" t="str">
            <v>CURRENT LIABILITIES AND PROVISIONS</v>
          </cell>
          <cell r="H1157" t="str">
            <v>CURRENT LIABILITIES</v>
          </cell>
          <cell r="I1157" t="str">
            <v>REALISATION UNDER AGREEMENT TO SELL</v>
          </cell>
        </row>
        <row r="1158">
          <cell r="A1158" t="str">
            <v>L505102-000-010</v>
          </cell>
          <cell r="B1158" t="str">
            <v>Third Party- Inst. Reb.- DILSHAD PLAZA</v>
          </cell>
          <cell r="C1158" t="str">
            <v>LIABILITIES</v>
          </cell>
          <cell r="D1158" t="str">
            <v>BALANCE SHEET</v>
          </cell>
          <cell r="E1158" t="str">
            <v xml:space="preserve"> </v>
          </cell>
          <cell r="F1158" t="str">
            <v xml:space="preserve"> </v>
          </cell>
          <cell r="G1158" t="str">
            <v>CURRENT LIABILITIES AND PROVISIONS</v>
          </cell>
          <cell r="H1158" t="str">
            <v>CURRENT LIABILITIES</v>
          </cell>
          <cell r="I1158" t="str">
            <v>REALISATION UNDER AGREEMENT TO SELL</v>
          </cell>
        </row>
        <row r="1159">
          <cell r="A1159" t="str">
            <v>L505102-000-011</v>
          </cell>
          <cell r="B1159" t="str">
            <v>Third Party- Inst. Reb.- EXECUTIVE Hme</v>
          </cell>
          <cell r="C1159" t="str">
            <v>LIABILITIES</v>
          </cell>
          <cell r="D1159" t="str">
            <v>BALANCE SHEET</v>
          </cell>
          <cell r="E1159" t="str">
            <v xml:space="preserve"> </v>
          </cell>
          <cell r="F1159" t="str">
            <v xml:space="preserve"> </v>
          </cell>
          <cell r="G1159" t="str">
            <v>CURRENT LIABILITIES AND PROVISIONS</v>
          </cell>
          <cell r="H1159" t="str">
            <v>CURRENT LIABILITIES</v>
          </cell>
          <cell r="I1159" t="str">
            <v>REALISATION UNDER AGREEMENT TO SELL</v>
          </cell>
        </row>
        <row r="1160">
          <cell r="A1160" t="str">
            <v>L505102-000-012</v>
          </cell>
          <cell r="B1160" t="str">
            <v>Third Party- Inst. Reb.- HAMILTON Prkn</v>
          </cell>
          <cell r="C1160" t="str">
            <v>LIABILITIES</v>
          </cell>
          <cell r="D1160" t="str">
            <v>BALANCE SHEET</v>
          </cell>
          <cell r="E1160" t="str">
            <v xml:space="preserve"> </v>
          </cell>
          <cell r="F1160" t="str">
            <v xml:space="preserve"> </v>
          </cell>
          <cell r="G1160" t="str">
            <v>CURRENT LIABILITIES AND PROVISIONS</v>
          </cell>
          <cell r="H1160" t="str">
            <v>CURRENT LIABILITIES</v>
          </cell>
          <cell r="I1160" t="str">
            <v>REALISATION UNDER AGREEMENT TO SELL</v>
          </cell>
        </row>
        <row r="1161">
          <cell r="A1161" t="str">
            <v>L505102-000-013</v>
          </cell>
          <cell r="B1161" t="str">
            <v>Third Party- Inst. Reb.- HAMILTON COUR</v>
          </cell>
          <cell r="C1161" t="str">
            <v>LIABILITIES</v>
          </cell>
          <cell r="D1161" t="str">
            <v>BALANCE SHEET</v>
          </cell>
          <cell r="E1161" t="str">
            <v xml:space="preserve"> </v>
          </cell>
          <cell r="F1161" t="str">
            <v xml:space="preserve"> </v>
          </cell>
          <cell r="G1161" t="str">
            <v>CURRENT LIABILITIES AND PROVISIONS</v>
          </cell>
          <cell r="H1161" t="str">
            <v>CURRENT LIABILITIES</v>
          </cell>
          <cell r="I1161" t="str">
            <v>REALISATION UNDER AGREEMENT TO SELL</v>
          </cell>
        </row>
        <row r="1162">
          <cell r="A1162" t="str">
            <v>L505102-000-014</v>
          </cell>
          <cell r="B1162" t="str">
            <v>Third Party- Inst. Reb.- NEW TOWN Hse</v>
          </cell>
          <cell r="C1162" t="str">
            <v>LIABILITIES</v>
          </cell>
          <cell r="D1162" t="str">
            <v>BALANCE SHEET</v>
          </cell>
          <cell r="E1162" t="str">
            <v xml:space="preserve"> </v>
          </cell>
          <cell r="F1162" t="str">
            <v xml:space="preserve"> </v>
          </cell>
          <cell r="G1162" t="str">
            <v>CURRENT LIABILITIES AND PROVISIONS</v>
          </cell>
          <cell r="H1162" t="str">
            <v>CURRENT LIABILITIES</v>
          </cell>
          <cell r="I1162" t="str">
            <v>REALISATION UNDER AGREEMENT TO SELL</v>
          </cell>
        </row>
        <row r="1163">
          <cell r="A1163" t="str">
            <v>L505102-000-015</v>
          </cell>
          <cell r="B1163" t="str">
            <v>Third Party- Inst. Reb.- TOWN HSE</v>
          </cell>
          <cell r="C1163" t="str">
            <v>LIABILITIES</v>
          </cell>
          <cell r="D1163" t="str">
            <v>BALANCE SHEET</v>
          </cell>
          <cell r="E1163" t="str">
            <v xml:space="preserve"> </v>
          </cell>
          <cell r="F1163" t="str">
            <v xml:space="preserve"> </v>
          </cell>
          <cell r="G1163" t="str">
            <v>CURRENT LIABILITIES AND PROVISIONS</v>
          </cell>
          <cell r="H1163" t="str">
            <v>CURRENT LIABILITIES</v>
          </cell>
          <cell r="I1163" t="str">
            <v>REALISATION UNDER AGREEMENT TO SELL</v>
          </cell>
        </row>
        <row r="1164">
          <cell r="A1164" t="str">
            <v>L505102-000-017</v>
          </cell>
          <cell r="B1164" t="str">
            <v>Third Party- Inst. Reb.- QEC PHASE-IV</v>
          </cell>
          <cell r="C1164" t="str">
            <v>LIABILITIES</v>
          </cell>
          <cell r="D1164" t="str">
            <v>BALANCE SHEET</v>
          </cell>
          <cell r="E1164" t="str">
            <v xml:space="preserve"> </v>
          </cell>
          <cell r="F1164" t="str">
            <v xml:space="preserve"> </v>
          </cell>
          <cell r="G1164" t="str">
            <v>CURRENT LIABILITIES AND PROVISIONS</v>
          </cell>
          <cell r="H1164" t="str">
            <v>CURRENT LIABILITIES</v>
          </cell>
          <cell r="I1164" t="str">
            <v>REALISATION UNDER AGREEMENT TO SELL</v>
          </cell>
        </row>
        <row r="1165">
          <cell r="A1165" t="str">
            <v>L505102-000-018</v>
          </cell>
          <cell r="B1165" t="str">
            <v>Third Party- Inst. Reb.- QEC PHASE-V</v>
          </cell>
          <cell r="C1165" t="str">
            <v>LIABILITIES</v>
          </cell>
          <cell r="D1165" t="str">
            <v>BALANCE SHEET</v>
          </cell>
          <cell r="E1165" t="str">
            <v xml:space="preserve"> </v>
          </cell>
          <cell r="F1165" t="str">
            <v xml:space="preserve"> </v>
          </cell>
          <cell r="G1165" t="str">
            <v>CURRENT LIABILITIES AND PROVISIONS</v>
          </cell>
          <cell r="H1165" t="str">
            <v>CURRENT LIABILITIES</v>
          </cell>
          <cell r="I1165" t="str">
            <v>REALISATION UNDER AGREEMENT TO SELL</v>
          </cell>
        </row>
        <row r="1166">
          <cell r="A1166" t="str">
            <v>L505102-000-019</v>
          </cell>
          <cell r="B1166" t="str">
            <v>Third Party- Inst. Reb.- REGENCY PARK</v>
          </cell>
          <cell r="C1166" t="str">
            <v>LIABILITIES</v>
          </cell>
          <cell r="D1166" t="str">
            <v>BALANCE SHEET</v>
          </cell>
          <cell r="E1166" t="str">
            <v xml:space="preserve"> </v>
          </cell>
          <cell r="F1166" t="str">
            <v xml:space="preserve"> </v>
          </cell>
          <cell r="G1166" t="str">
            <v>CURRENT LIABILITIES AND PROVISIONS</v>
          </cell>
          <cell r="H1166" t="str">
            <v>CURRENT LIABILITIES</v>
          </cell>
          <cell r="I1166" t="str">
            <v>REALISATION UNDER AGREEMENT TO SELL</v>
          </cell>
        </row>
        <row r="1167">
          <cell r="A1167" t="str">
            <v>L505102-000-020</v>
          </cell>
          <cell r="B1167" t="str">
            <v>Third Party- Inst. Reb.- REGENCY Prkn</v>
          </cell>
          <cell r="C1167" t="str">
            <v>LIABILITIES</v>
          </cell>
          <cell r="D1167" t="str">
            <v>BALANCE SHEET</v>
          </cell>
          <cell r="E1167" t="str">
            <v xml:space="preserve"> </v>
          </cell>
          <cell r="F1167" t="str">
            <v xml:space="preserve"> </v>
          </cell>
          <cell r="G1167" t="str">
            <v>CURRENT LIABILITIES AND PROVISIONS</v>
          </cell>
          <cell r="H1167" t="str">
            <v>CURRENT LIABILITIES</v>
          </cell>
          <cell r="I1167" t="str">
            <v>REALISATION UNDER AGREEMENT TO SELL</v>
          </cell>
        </row>
        <row r="1168">
          <cell r="A1168" t="str">
            <v>L505102-000-021</v>
          </cell>
          <cell r="B1168" t="str">
            <v>Third Party- Inst. Reb.- RICHMOND Prkn</v>
          </cell>
          <cell r="C1168" t="str">
            <v>LIABILITIES</v>
          </cell>
          <cell r="D1168" t="str">
            <v>BALANCE SHEET</v>
          </cell>
          <cell r="E1168" t="str">
            <v xml:space="preserve"> </v>
          </cell>
          <cell r="F1168" t="str">
            <v xml:space="preserve"> </v>
          </cell>
          <cell r="G1168" t="str">
            <v>CURRENT LIABILITIES AND PROVISIONS</v>
          </cell>
          <cell r="H1168" t="str">
            <v>CURRENT LIABILITIES</v>
          </cell>
          <cell r="I1168" t="str">
            <v>REALISATION UNDER AGREEMENT TO SELL</v>
          </cell>
        </row>
        <row r="1169">
          <cell r="A1169" t="str">
            <v>L505102-000-022</v>
          </cell>
          <cell r="B1169" t="str">
            <v>Third Party- Inst. Reb.- RICHMOND PARK</v>
          </cell>
          <cell r="C1169" t="str">
            <v>LIABILITIES</v>
          </cell>
          <cell r="D1169" t="str">
            <v>BALANCE SHEET</v>
          </cell>
          <cell r="E1169" t="str">
            <v xml:space="preserve"> </v>
          </cell>
          <cell r="F1169" t="str">
            <v xml:space="preserve"> </v>
          </cell>
          <cell r="G1169" t="str">
            <v>CURRENT LIABILITIES AND PROVISIONS</v>
          </cell>
          <cell r="H1169" t="str">
            <v>CURRENT LIABILITIES</v>
          </cell>
          <cell r="I1169" t="str">
            <v>REALISATION UNDER AGREEMENT TO SELL</v>
          </cell>
        </row>
        <row r="1170">
          <cell r="A1170" t="str">
            <v>L505102-000-023</v>
          </cell>
          <cell r="B1170" t="str">
            <v>Third Party- Inst. Reb.- SUPER MART-II</v>
          </cell>
          <cell r="C1170" t="str">
            <v>LIABILITIES</v>
          </cell>
          <cell r="D1170" t="str">
            <v>BALANCE SHEET</v>
          </cell>
          <cell r="E1170" t="str">
            <v xml:space="preserve"> </v>
          </cell>
          <cell r="F1170" t="str">
            <v xml:space="preserve"> </v>
          </cell>
          <cell r="G1170" t="str">
            <v>CURRENT LIABILITIES AND PROVISIONS</v>
          </cell>
          <cell r="H1170" t="str">
            <v>CURRENT LIABILITIES</v>
          </cell>
          <cell r="I1170" t="str">
            <v>REALISATION UNDER AGREEMENT TO SELL</v>
          </cell>
        </row>
        <row r="1171">
          <cell r="A1171" t="str">
            <v>L505102-000-024</v>
          </cell>
          <cell r="B1171" t="str">
            <v>Third Party- Inst. Reb.- SHOPPING MALL</v>
          </cell>
          <cell r="C1171" t="str">
            <v>LIABILITIES</v>
          </cell>
          <cell r="D1171" t="str">
            <v>BALANCE SHEET</v>
          </cell>
          <cell r="E1171" t="str">
            <v xml:space="preserve"> </v>
          </cell>
          <cell r="F1171" t="str">
            <v xml:space="preserve"> </v>
          </cell>
          <cell r="G1171" t="str">
            <v>CURRENT LIABILITIES AND PROVISIONS</v>
          </cell>
          <cell r="H1171" t="str">
            <v>CURRENT LIABILITIES</v>
          </cell>
          <cell r="I1171" t="str">
            <v>REALISATION UNDER AGREEMENT TO SELL</v>
          </cell>
        </row>
        <row r="1172">
          <cell r="A1172" t="str">
            <v>L505102-000-027</v>
          </cell>
          <cell r="B1172" t="str">
            <v>Third Party- Inst. Reb.- STOP-N-SHOP</v>
          </cell>
          <cell r="C1172" t="str">
            <v>LIABILITIES</v>
          </cell>
          <cell r="D1172" t="str">
            <v>BALANCE SHEET</v>
          </cell>
          <cell r="E1172" t="str">
            <v xml:space="preserve"> </v>
          </cell>
          <cell r="F1172" t="str">
            <v xml:space="preserve"> </v>
          </cell>
          <cell r="G1172" t="str">
            <v>CURRENT LIABILITIES AND PROVISIONS</v>
          </cell>
          <cell r="H1172" t="str">
            <v>CURRENT LIABILITIES</v>
          </cell>
          <cell r="I1172" t="str">
            <v>REALISATION UNDER AGREEMENT TO SELL</v>
          </cell>
        </row>
        <row r="1173">
          <cell r="A1173" t="str">
            <v>L505102-000-028</v>
          </cell>
          <cell r="B1173" t="str">
            <v>Third Party- Inst. Reb.- SILVER OAKS</v>
          </cell>
          <cell r="C1173" t="str">
            <v>LIABILITIES</v>
          </cell>
          <cell r="D1173" t="str">
            <v>BALANCE SHEET</v>
          </cell>
          <cell r="E1173" t="str">
            <v xml:space="preserve"> </v>
          </cell>
          <cell r="F1173" t="str">
            <v xml:space="preserve"> </v>
          </cell>
          <cell r="G1173" t="str">
            <v>CURRENT LIABILITIES AND PROVISIONS</v>
          </cell>
          <cell r="H1173" t="str">
            <v>CURRENT LIABILITIES</v>
          </cell>
          <cell r="I1173" t="str">
            <v>REALISATION UNDER AGREEMENT TO SELL</v>
          </cell>
        </row>
        <row r="1174">
          <cell r="A1174" t="str">
            <v>L505102-000-029</v>
          </cell>
          <cell r="B1174" t="str">
            <v>Third Party- Inst. Reb.- SILVER OAKS PKG</v>
          </cell>
          <cell r="C1174" t="str">
            <v>LIABILITIES</v>
          </cell>
          <cell r="D1174" t="str">
            <v>BALANCE SHEET</v>
          </cell>
          <cell r="E1174" t="str">
            <v xml:space="preserve"> </v>
          </cell>
          <cell r="F1174" t="str">
            <v xml:space="preserve"> </v>
          </cell>
          <cell r="G1174" t="str">
            <v>CURRENT LIABILITIES AND PROVISIONS</v>
          </cell>
          <cell r="H1174" t="str">
            <v>CURRENT LIABILITIES</v>
          </cell>
          <cell r="I1174" t="str">
            <v>REALISATION UNDER AGREEMENT TO SELL</v>
          </cell>
        </row>
        <row r="1175">
          <cell r="A1175" t="str">
            <v>L505102-000-032</v>
          </cell>
          <cell r="B1175" t="str">
            <v>Third Party- Inst. Reb.- VILLA PLOTS</v>
          </cell>
          <cell r="C1175" t="str">
            <v>LIABILITIES</v>
          </cell>
          <cell r="D1175" t="str">
            <v>BALANCE SHEET</v>
          </cell>
          <cell r="E1175" t="str">
            <v xml:space="preserve"> </v>
          </cell>
          <cell r="F1175" t="str">
            <v xml:space="preserve"> </v>
          </cell>
          <cell r="G1175" t="str">
            <v>CURRENT LIABILITIES AND PROVISIONS</v>
          </cell>
          <cell r="H1175" t="str">
            <v>CURRENT LIABILITIES</v>
          </cell>
          <cell r="I1175" t="str">
            <v>REALISATION UNDER AGREEMENT TO SELL</v>
          </cell>
        </row>
        <row r="1176">
          <cell r="A1176" t="str">
            <v>L505102-000-033</v>
          </cell>
          <cell r="B1176" t="str">
            <v>Third Party- Inst. Reb.- WINDSOR Prkn</v>
          </cell>
          <cell r="C1176" t="str">
            <v>LIABILITIES</v>
          </cell>
          <cell r="D1176" t="str">
            <v>BALANCE SHEET</v>
          </cell>
          <cell r="E1176" t="str">
            <v xml:space="preserve"> </v>
          </cell>
          <cell r="F1176" t="str">
            <v xml:space="preserve"> </v>
          </cell>
          <cell r="G1176" t="str">
            <v>CURRENT LIABILITIES AND PROVISIONS</v>
          </cell>
          <cell r="H1176" t="str">
            <v>CURRENT LIABILITIES</v>
          </cell>
          <cell r="I1176" t="str">
            <v>REALISATION UNDER AGREEMENT TO SELL</v>
          </cell>
        </row>
        <row r="1177">
          <cell r="A1177" t="str">
            <v>L505102-000-034</v>
          </cell>
          <cell r="B1177" t="str">
            <v>Third Party- Inst. Reb.- WINDSOR COURT</v>
          </cell>
          <cell r="C1177" t="str">
            <v>LIABILITIES</v>
          </cell>
          <cell r="D1177" t="str">
            <v>BALANCE SHEET</v>
          </cell>
          <cell r="E1177" t="str">
            <v xml:space="preserve"> </v>
          </cell>
          <cell r="F1177" t="str">
            <v xml:space="preserve"> </v>
          </cell>
          <cell r="G1177" t="str">
            <v>CURRENT LIABILITIES AND PROVISIONS</v>
          </cell>
          <cell r="H1177" t="str">
            <v>CURRENT LIABILITIES</v>
          </cell>
          <cell r="I1177" t="str">
            <v>REALISATION UNDER AGREEMENT TO SELL</v>
          </cell>
        </row>
        <row r="1178">
          <cell r="A1178" t="str">
            <v>L505102-000-035</v>
          </cell>
          <cell r="B1178" t="str">
            <v>Third Party- Inst. Reb.- GALLERIA</v>
          </cell>
          <cell r="C1178" t="str">
            <v>LIABILITIES</v>
          </cell>
          <cell r="D1178" t="str">
            <v>BALANCE SHEET</v>
          </cell>
          <cell r="E1178" t="str">
            <v xml:space="preserve"> </v>
          </cell>
          <cell r="F1178" t="str">
            <v xml:space="preserve"> </v>
          </cell>
          <cell r="G1178" t="str">
            <v>CURRENT LIABILITIES AND PROVISIONS</v>
          </cell>
          <cell r="H1178" t="str">
            <v>CURRENT LIABILITIES</v>
          </cell>
          <cell r="I1178" t="str">
            <v>REALISATION UNDER AGREEMENT TO SELL</v>
          </cell>
        </row>
        <row r="1179">
          <cell r="A1179" t="str">
            <v>L505102-000-037</v>
          </cell>
          <cell r="B1179" t="str">
            <v>Third Party- Inst. Reb.- CENTRE POINT</v>
          </cell>
          <cell r="C1179" t="str">
            <v>LIABILITIES</v>
          </cell>
          <cell r="D1179" t="str">
            <v>BALANCE SHEET</v>
          </cell>
          <cell r="E1179" t="str">
            <v xml:space="preserve"> </v>
          </cell>
          <cell r="F1179" t="str">
            <v xml:space="preserve"> </v>
          </cell>
          <cell r="G1179" t="str">
            <v>CURRENT LIABILITIES AND PROVISIONS</v>
          </cell>
          <cell r="H1179" t="str">
            <v>CURRENT LIABILITIES</v>
          </cell>
          <cell r="I1179" t="str">
            <v>REALISATION UNDER AGREEMENT TO SELL</v>
          </cell>
        </row>
        <row r="1180">
          <cell r="A1180" t="str">
            <v>L505102-000-038</v>
          </cell>
          <cell r="B1180" t="str">
            <v>Third Party- Inst. Reb.- FARIDABAD PLO</v>
          </cell>
          <cell r="C1180" t="str">
            <v>LIABILITIES</v>
          </cell>
          <cell r="D1180" t="str">
            <v>BALANCE SHEET</v>
          </cell>
          <cell r="E1180" t="str">
            <v xml:space="preserve"> </v>
          </cell>
          <cell r="F1180" t="str">
            <v xml:space="preserve"> </v>
          </cell>
          <cell r="G1180" t="str">
            <v>CURRENT LIABILITIES AND PROVISIONS</v>
          </cell>
          <cell r="H1180" t="str">
            <v>CURRENT LIABILITIES</v>
          </cell>
          <cell r="I1180" t="str">
            <v>REALISATION UNDER AGREEMENT TO SELL</v>
          </cell>
        </row>
        <row r="1181">
          <cell r="A1181" t="str">
            <v>L505102-000-039</v>
          </cell>
          <cell r="B1181" t="str">
            <v>Third Party- Inst. Reb.- RIDGWOOD EST.</v>
          </cell>
          <cell r="C1181" t="str">
            <v>LIABILITIES</v>
          </cell>
          <cell r="D1181" t="str">
            <v>BALANCE SHEET</v>
          </cell>
          <cell r="E1181" t="str">
            <v xml:space="preserve"> </v>
          </cell>
          <cell r="F1181" t="str">
            <v xml:space="preserve"> </v>
          </cell>
          <cell r="G1181" t="str">
            <v>CURRENT LIABILITIES AND PROVISIONS</v>
          </cell>
          <cell r="H1181" t="str">
            <v>CURRENT LIABILITIES</v>
          </cell>
          <cell r="I1181" t="str">
            <v>REALISATION UNDER AGREEMENT TO SELL</v>
          </cell>
        </row>
        <row r="1182">
          <cell r="A1182" t="str">
            <v>L505102-000-040</v>
          </cell>
          <cell r="B1182" t="str">
            <v>Third Party- Inst. Reb.- OAKWOOD EST.</v>
          </cell>
          <cell r="C1182" t="str">
            <v>LIABILITIES</v>
          </cell>
          <cell r="D1182" t="str">
            <v>BALANCE SHEET</v>
          </cell>
          <cell r="E1182" t="str">
            <v xml:space="preserve"> </v>
          </cell>
          <cell r="F1182" t="str">
            <v xml:space="preserve"> </v>
          </cell>
          <cell r="G1182" t="str">
            <v>CURRENT LIABILITIES AND PROVISIONS</v>
          </cell>
          <cell r="H1182" t="str">
            <v>CURRENT LIABILITIES</v>
          </cell>
          <cell r="I1182" t="str">
            <v>REALISATION UNDER AGREEMENT TO SELL</v>
          </cell>
        </row>
        <row r="1183">
          <cell r="A1183" t="str">
            <v>L505102-000-041</v>
          </cell>
          <cell r="B1183" t="str">
            <v>Third Party- Inst. Reb.- WELLINGTON EST</v>
          </cell>
          <cell r="C1183" t="str">
            <v>LIABILITIES</v>
          </cell>
          <cell r="D1183" t="str">
            <v>BALANCE SHEET</v>
          </cell>
          <cell r="E1183" t="str">
            <v xml:space="preserve"> </v>
          </cell>
          <cell r="F1183" t="str">
            <v xml:space="preserve"> </v>
          </cell>
          <cell r="G1183" t="str">
            <v>CURRENT LIABILITIES AND PROVISIONS</v>
          </cell>
          <cell r="H1183" t="str">
            <v>CURRENT LIABILITIES</v>
          </cell>
          <cell r="I1183" t="str">
            <v>REALISATION UNDER AGREEMENT TO SELL</v>
          </cell>
        </row>
        <row r="1184">
          <cell r="A1184" t="str">
            <v>L505102-000-042</v>
          </cell>
          <cell r="B1184" t="str">
            <v>Third Party- Inst. Reb.- PLOTS PH1</v>
          </cell>
          <cell r="C1184" t="str">
            <v>LIABILITIES</v>
          </cell>
          <cell r="D1184" t="str">
            <v>BALANCE SHEET</v>
          </cell>
          <cell r="E1184" t="str">
            <v xml:space="preserve"> </v>
          </cell>
          <cell r="F1184" t="str">
            <v xml:space="preserve"> </v>
          </cell>
          <cell r="G1184" t="str">
            <v>CURRENT LIABILITIES AND PROVISIONS</v>
          </cell>
          <cell r="H1184" t="str">
            <v>CURRENT LIABILITIES</v>
          </cell>
          <cell r="I1184" t="str">
            <v>REALISATION UNDER AGREEMENT TO SELL</v>
          </cell>
        </row>
        <row r="1185">
          <cell r="A1185" t="str">
            <v>L505102-000-043</v>
          </cell>
          <cell r="B1185" t="str">
            <v>Third Party- Inst. Reb.- PLOTS PH II</v>
          </cell>
          <cell r="C1185" t="str">
            <v>LIABILITIES</v>
          </cell>
          <cell r="D1185" t="str">
            <v>BALANCE SHEET</v>
          </cell>
          <cell r="E1185" t="str">
            <v xml:space="preserve"> </v>
          </cell>
          <cell r="F1185" t="str">
            <v xml:space="preserve"> </v>
          </cell>
          <cell r="G1185" t="str">
            <v>CURRENT LIABILITIES AND PROVISIONS</v>
          </cell>
          <cell r="H1185" t="str">
            <v>CURRENT LIABILITIES</v>
          </cell>
          <cell r="I1185" t="str">
            <v>REALISATION UNDER AGREEMENT TO SELL</v>
          </cell>
        </row>
        <row r="1186">
          <cell r="A1186" t="str">
            <v>L505102-000-046</v>
          </cell>
          <cell r="B1186" t="str">
            <v>Third Party- Inst. Reb.- PRINCETON Est</v>
          </cell>
          <cell r="C1186" t="str">
            <v>LIABILITIES</v>
          </cell>
          <cell r="D1186" t="str">
            <v>BALANCE SHEET</v>
          </cell>
          <cell r="E1186" t="str">
            <v xml:space="preserve"> </v>
          </cell>
          <cell r="F1186" t="str">
            <v xml:space="preserve"> </v>
          </cell>
          <cell r="G1186" t="str">
            <v>CURRENT LIABILITIES AND PROVISIONS</v>
          </cell>
          <cell r="H1186" t="str">
            <v>CURRENT LIABILITIES</v>
          </cell>
          <cell r="I1186" t="str">
            <v>REALISATION UNDER AGREEMENT TO SELL</v>
          </cell>
        </row>
        <row r="1187">
          <cell r="A1187" t="str">
            <v>L505102-000-048</v>
          </cell>
          <cell r="B1187" t="str">
            <v>Third Party- Inst. Reb.- Indpndnt Hse</v>
          </cell>
          <cell r="C1187" t="str">
            <v>LIABILITIES</v>
          </cell>
          <cell r="D1187" t="str">
            <v>BALANCE SHEET</v>
          </cell>
          <cell r="E1187" t="str">
            <v xml:space="preserve"> </v>
          </cell>
          <cell r="F1187" t="str">
            <v xml:space="preserve"> </v>
          </cell>
          <cell r="G1187" t="str">
            <v>CURRENT LIABILITIES AND PROVISIONS</v>
          </cell>
          <cell r="H1187" t="str">
            <v>CURRENT LIABILITIES</v>
          </cell>
          <cell r="I1187" t="str">
            <v>REALISATION UNDER AGREEMENT TO SELL</v>
          </cell>
        </row>
        <row r="1188">
          <cell r="A1188" t="str">
            <v>L505102-000-049</v>
          </cell>
          <cell r="B1188" t="str">
            <v>Third Party- Inst. Reb.- REGENT HOUSES</v>
          </cell>
          <cell r="C1188" t="str">
            <v>LIABILITIES</v>
          </cell>
          <cell r="D1188" t="str">
            <v>BALANCE SHEET</v>
          </cell>
          <cell r="E1188" t="str">
            <v xml:space="preserve"> </v>
          </cell>
          <cell r="F1188" t="str">
            <v xml:space="preserve"> </v>
          </cell>
          <cell r="G1188" t="str">
            <v>CURRENT LIABILITIES AND PROVISIONS</v>
          </cell>
          <cell r="H1188" t="str">
            <v>CURRENT LIABILITIES</v>
          </cell>
          <cell r="I1188" t="str">
            <v>REALISATION UNDER AGREEMENT TO SELL</v>
          </cell>
        </row>
        <row r="1189">
          <cell r="A1189" t="str">
            <v>L505102-000-050</v>
          </cell>
          <cell r="B1189" t="str">
            <v>Third Party- Inst. Reb.- CARLTON EST.</v>
          </cell>
          <cell r="C1189" t="str">
            <v>LIABILITIES</v>
          </cell>
          <cell r="D1189" t="str">
            <v>BALANCE SHEET</v>
          </cell>
          <cell r="E1189" t="str">
            <v xml:space="preserve"> </v>
          </cell>
          <cell r="F1189" t="str">
            <v xml:space="preserve"> </v>
          </cell>
          <cell r="G1189" t="str">
            <v>CURRENT LIABILITIES AND PROVISIONS</v>
          </cell>
          <cell r="H1189" t="str">
            <v>CURRENT LIABILITIES</v>
          </cell>
          <cell r="I1189" t="str">
            <v>REALISATION UNDER AGREEMENT TO SELL</v>
          </cell>
        </row>
        <row r="1190">
          <cell r="A1190" t="str">
            <v>L505102-000-051</v>
          </cell>
          <cell r="B1190" t="str">
            <v>Third Party- Inst. Reb.- GARDEN VILLAS</v>
          </cell>
          <cell r="C1190" t="str">
            <v>LIABILITIES</v>
          </cell>
          <cell r="D1190" t="str">
            <v>BALANCE SHEET</v>
          </cell>
          <cell r="E1190" t="str">
            <v xml:space="preserve"> </v>
          </cell>
          <cell r="F1190" t="str">
            <v xml:space="preserve"> </v>
          </cell>
          <cell r="G1190" t="str">
            <v>CURRENT LIABILITIES AND PROVISIONS</v>
          </cell>
          <cell r="H1190" t="str">
            <v>CURRENT LIABILITIES</v>
          </cell>
          <cell r="I1190" t="str">
            <v>REALISATION UNDER AGREEMENT TO SELL</v>
          </cell>
        </row>
        <row r="1191">
          <cell r="A1191" t="str">
            <v>L505102-000-054</v>
          </cell>
          <cell r="B1191" t="str">
            <v>Third Party- Inst. Reb.- BELVEDERE PRK</v>
          </cell>
          <cell r="C1191" t="str">
            <v>LIABILITIES</v>
          </cell>
          <cell r="D1191" t="str">
            <v>BALANCE SHEET</v>
          </cell>
          <cell r="E1191" t="str">
            <v xml:space="preserve"> </v>
          </cell>
          <cell r="F1191" t="str">
            <v xml:space="preserve"> </v>
          </cell>
          <cell r="G1191" t="str">
            <v>CURRENT LIABILITIES AND PROVISIONS</v>
          </cell>
          <cell r="H1191" t="str">
            <v>CURRENT LIABILITIES</v>
          </cell>
          <cell r="I1191" t="str">
            <v>REALISATION UNDER AGREEMENT TO SELL</v>
          </cell>
        </row>
        <row r="1192">
          <cell r="A1192" t="str">
            <v>L505102-000-055</v>
          </cell>
          <cell r="B1192" t="str">
            <v>Third Party- Inst. Reb.- BELVEDERE TOW</v>
          </cell>
          <cell r="C1192" t="str">
            <v>LIABILITIES</v>
          </cell>
          <cell r="D1192" t="str">
            <v>BALANCE SHEET</v>
          </cell>
          <cell r="E1192" t="str">
            <v xml:space="preserve"> </v>
          </cell>
          <cell r="F1192" t="str">
            <v xml:space="preserve"> </v>
          </cell>
          <cell r="G1192" t="str">
            <v>CURRENT LIABILITIES AND PROVISIONS</v>
          </cell>
          <cell r="H1192" t="str">
            <v>CURRENT LIABILITIES</v>
          </cell>
          <cell r="I1192" t="str">
            <v>REALISATION UNDER AGREEMENT TO SELL</v>
          </cell>
        </row>
        <row r="1193">
          <cell r="A1193" t="str">
            <v>L505102-000-056</v>
          </cell>
          <cell r="B1193" t="str">
            <v>Third Party- Inst. Reb.- DLF CITY CENT</v>
          </cell>
          <cell r="C1193" t="str">
            <v>LIABILITIES</v>
          </cell>
          <cell r="D1193" t="str">
            <v>BALANCE SHEET</v>
          </cell>
          <cell r="E1193" t="str">
            <v xml:space="preserve"> </v>
          </cell>
          <cell r="F1193" t="str">
            <v xml:space="preserve"> </v>
          </cell>
          <cell r="G1193" t="str">
            <v>CURRENT LIABILITIES AND PROVISIONS</v>
          </cell>
          <cell r="H1193" t="str">
            <v>CURRENT LIABILITIES</v>
          </cell>
          <cell r="I1193" t="str">
            <v>REALISATION UNDER AGREEMENT TO SELL</v>
          </cell>
        </row>
        <row r="1194">
          <cell r="A1194" t="str">
            <v>L505102-000-058</v>
          </cell>
          <cell r="B1194" t="str">
            <v>Third Party- Inst. Reb.- DLF Excl Flrs</v>
          </cell>
          <cell r="C1194" t="str">
            <v>LIABILITIES</v>
          </cell>
          <cell r="D1194" t="str">
            <v>BALANCE SHEET</v>
          </cell>
          <cell r="E1194" t="str">
            <v xml:space="preserve"> </v>
          </cell>
          <cell r="F1194" t="str">
            <v xml:space="preserve"> </v>
          </cell>
          <cell r="G1194" t="str">
            <v>CURRENT LIABILITIES AND PROVISIONS</v>
          </cell>
          <cell r="H1194" t="str">
            <v>CURRENT LIABILITIES</v>
          </cell>
          <cell r="I1194" t="str">
            <v>REALISATION UNDER AGREEMENT TO SELL</v>
          </cell>
        </row>
        <row r="1195">
          <cell r="A1195" t="str">
            <v>L505102-000-059</v>
          </cell>
          <cell r="B1195" t="str">
            <v>Third Party- Inst. Reb.- DLF MOULSARI AR</v>
          </cell>
          <cell r="C1195" t="str">
            <v>LIABILITIES</v>
          </cell>
          <cell r="D1195" t="str">
            <v>BALANCE SHEET</v>
          </cell>
          <cell r="E1195" t="str">
            <v xml:space="preserve"> </v>
          </cell>
          <cell r="F1195" t="str">
            <v xml:space="preserve"> </v>
          </cell>
          <cell r="G1195" t="str">
            <v>CURRENT LIABILITIES AND PROVISIONS</v>
          </cell>
          <cell r="H1195" t="str">
            <v>CURRENT LIABILITIES</v>
          </cell>
          <cell r="I1195" t="str">
            <v>REALISATION UNDER AGREEMENT TO SELL</v>
          </cell>
        </row>
        <row r="1196">
          <cell r="A1196" t="str">
            <v>L505102-000-060</v>
          </cell>
          <cell r="B1196" t="str">
            <v>Third Party- Inst. Reb.- TRINITY TOWER</v>
          </cell>
          <cell r="C1196" t="str">
            <v>LIABILITIES</v>
          </cell>
          <cell r="D1196" t="str">
            <v>BALANCE SHEET</v>
          </cell>
          <cell r="E1196" t="str">
            <v xml:space="preserve"> </v>
          </cell>
          <cell r="F1196" t="str">
            <v xml:space="preserve"> </v>
          </cell>
          <cell r="G1196" t="str">
            <v>CURRENT LIABILITIES AND PROVISIONS</v>
          </cell>
          <cell r="H1196" t="str">
            <v>CURRENT LIABILITIES</v>
          </cell>
          <cell r="I1196" t="str">
            <v>REALISATION UNDER AGREEMENT TO SELL</v>
          </cell>
        </row>
        <row r="1197">
          <cell r="A1197" t="str">
            <v>L505102-000-061</v>
          </cell>
          <cell r="B1197" t="str">
            <v>Third Party- Inst. Reb.- DLF GRAND MAL</v>
          </cell>
          <cell r="C1197" t="str">
            <v>LIABILITIES</v>
          </cell>
          <cell r="D1197" t="str">
            <v>BALANCE SHEET</v>
          </cell>
          <cell r="E1197" t="str">
            <v xml:space="preserve"> </v>
          </cell>
          <cell r="F1197" t="str">
            <v xml:space="preserve"> </v>
          </cell>
          <cell r="G1197" t="str">
            <v>CURRENT LIABILITIES AND PROVISIONS</v>
          </cell>
          <cell r="H1197" t="str">
            <v>CURRENT LIABILITIES</v>
          </cell>
          <cell r="I1197" t="str">
            <v>REALISATION UNDER AGREEMENT TO SELL</v>
          </cell>
        </row>
        <row r="1198">
          <cell r="A1198" t="str">
            <v>L505102-000-062</v>
          </cell>
          <cell r="B1198" t="str">
            <v>Third Party- Inst. Reb.- THE ARALIAS</v>
          </cell>
          <cell r="C1198" t="str">
            <v>LIABILITIES</v>
          </cell>
          <cell r="D1198" t="str">
            <v>BALANCE SHEET</v>
          </cell>
          <cell r="E1198" t="str">
            <v xml:space="preserve"> </v>
          </cell>
          <cell r="F1198" t="str">
            <v xml:space="preserve"> </v>
          </cell>
          <cell r="G1198" t="str">
            <v>CURRENT LIABILITIES AND PROVISIONS</v>
          </cell>
          <cell r="H1198" t="str">
            <v>CURRENT LIABILITIES</v>
          </cell>
          <cell r="I1198" t="str">
            <v>REALISATION UNDER AGREEMENT TO SELL</v>
          </cell>
        </row>
        <row r="1199">
          <cell r="A1199" t="str">
            <v>L505102-000-064</v>
          </cell>
          <cell r="B1199" t="str">
            <v>Third Party- Inst. Reb.- WESTEND Hghts</v>
          </cell>
          <cell r="C1199" t="str">
            <v>LIABILITIES</v>
          </cell>
          <cell r="D1199" t="str">
            <v>BALANCE SHEET</v>
          </cell>
          <cell r="E1199" t="str">
            <v xml:space="preserve"> </v>
          </cell>
          <cell r="F1199" t="str">
            <v xml:space="preserve"> </v>
          </cell>
          <cell r="G1199" t="str">
            <v>CURRENT LIABILITIES AND PROVISIONS</v>
          </cell>
          <cell r="H1199" t="str">
            <v>CURRENT LIABILITIES</v>
          </cell>
          <cell r="I1199" t="str">
            <v>REALISATION UNDER AGREEMENT TO SELL</v>
          </cell>
        </row>
        <row r="1200">
          <cell r="A1200" t="str">
            <v>L505102-000-069</v>
          </cell>
          <cell r="B1200" t="str">
            <v>Third Party- Inst. Reb.- THE PINNACLE</v>
          </cell>
          <cell r="C1200" t="str">
            <v>LIABILITIES</v>
          </cell>
          <cell r="D1200" t="str">
            <v>BALANCE SHEET</v>
          </cell>
          <cell r="E1200" t="str">
            <v xml:space="preserve"> </v>
          </cell>
          <cell r="F1200" t="str">
            <v xml:space="preserve"> </v>
          </cell>
          <cell r="G1200" t="str">
            <v>CURRENT LIABILITIES AND PROVISIONS</v>
          </cell>
          <cell r="H1200" t="str">
            <v>CURRENT LIABILITIES</v>
          </cell>
          <cell r="I1200" t="str">
            <v>REALISATION UNDER AGREEMENT TO SELL</v>
          </cell>
        </row>
        <row r="1201">
          <cell r="A1201" t="str">
            <v>L505102-000-070</v>
          </cell>
          <cell r="B1201" t="str">
            <v>Third Party- Inst. Reb.- ROYALTON TOWE</v>
          </cell>
          <cell r="C1201" t="str">
            <v>LIABILITIES</v>
          </cell>
          <cell r="D1201" t="str">
            <v>BALANCE SHEET</v>
          </cell>
          <cell r="E1201" t="str">
            <v xml:space="preserve"> </v>
          </cell>
          <cell r="F1201" t="str">
            <v xml:space="preserve"> </v>
          </cell>
          <cell r="G1201" t="str">
            <v>CURRENT LIABILITIES AND PROVISIONS</v>
          </cell>
          <cell r="H1201" t="str">
            <v>CURRENT LIABILITIES</v>
          </cell>
          <cell r="I1201" t="str">
            <v>REALISATION UNDER AGREEMENT TO SELL</v>
          </cell>
        </row>
        <row r="1202">
          <cell r="A1202" t="str">
            <v>L505102-000-071</v>
          </cell>
          <cell r="B1202" t="str">
            <v>Third Party- Inst. Reb.- THE ICON</v>
          </cell>
          <cell r="C1202" t="str">
            <v>LIABILITIES</v>
          </cell>
          <cell r="D1202" t="str">
            <v>BALANCE SHEET</v>
          </cell>
          <cell r="E1202" t="str">
            <v xml:space="preserve"> </v>
          </cell>
          <cell r="F1202" t="str">
            <v xml:space="preserve"> </v>
          </cell>
          <cell r="G1202" t="str">
            <v>CURRENT LIABILITIES AND PROVISIONS</v>
          </cell>
          <cell r="H1202" t="str">
            <v>CURRENT LIABILITIES</v>
          </cell>
          <cell r="I1202" t="str">
            <v>REALISATION UNDER AGREEMENT TO SELL</v>
          </cell>
        </row>
        <row r="1203">
          <cell r="A1203" t="str">
            <v>L505102-000-075</v>
          </cell>
          <cell r="B1203" t="str">
            <v>Third Party- Inst. Reb.- SUMMIT</v>
          </cell>
          <cell r="C1203" t="str">
            <v>LIABILITIES</v>
          </cell>
          <cell r="D1203" t="str">
            <v>BALANCE SHEET</v>
          </cell>
          <cell r="E1203" t="str">
            <v xml:space="preserve"> </v>
          </cell>
          <cell r="F1203" t="str">
            <v xml:space="preserve"> </v>
          </cell>
          <cell r="G1203" t="str">
            <v>CURRENT LIABILITIES AND PROVISIONS</v>
          </cell>
          <cell r="H1203" t="str">
            <v>CURRENT LIABILITIES</v>
          </cell>
          <cell r="I1203" t="str">
            <v>REALISATION UNDER AGREEMENT TO SELL</v>
          </cell>
        </row>
        <row r="1204">
          <cell r="A1204" t="str">
            <v>L505102-000-076</v>
          </cell>
          <cell r="B1204" t="str">
            <v>Third Party- Inst. Reb.- THE COURTYARD</v>
          </cell>
          <cell r="C1204" t="str">
            <v>LIABILITIES</v>
          </cell>
          <cell r="D1204" t="str">
            <v>BALANCE SHEET</v>
          </cell>
          <cell r="E1204" t="str">
            <v xml:space="preserve"> </v>
          </cell>
          <cell r="F1204" t="str">
            <v xml:space="preserve"> </v>
          </cell>
          <cell r="G1204" t="str">
            <v>CURRENT LIABILITIES AND PROVISIONS</v>
          </cell>
          <cell r="H1204" t="str">
            <v>CURRENT LIABILITIES</v>
          </cell>
          <cell r="I1204" t="str">
            <v>REALISATION UNDER AGREEMENT TO SELL</v>
          </cell>
        </row>
        <row r="1205">
          <cell r="A1205" t="str">
            <v>L505102-000-080</v>
          </cell>
          <cell r="B1205" t="str">
            <v>Third Party- Inst. Reb.- THE MAGNOLIAS</v>
          </cell>
          <cell r="C1205" t="str">
            <v>LIABILITIES</v>
          </cell>
          <cell r="D1205" t="str">
            <v>BALANCE SHEET</v>
          </cell>
          <cell r="E1205" t="str">
            <v xml:space="preserve"> </v>
          </cell>
          <cell r="F1205" t="str">
            <v xml:space="preserve"> </v>
          </cell>
          <cell r="G1205" t="str">
            <v>CURRENT LIABILITIES AND PROVISIONS</v>
          </cell>
          <cell r="H1205" t="str">
            <v>CURRENT LIABILITIES</v>
          </cell>
          <cell r="I1205" t="str">
            <v>REALISATION UNDER AGREEMENT TO SELL</v>
          </cell>
        </row>
        <row r="1206">
          <cell r="A1206" t="str">
            <v>L505102-000-085</v>
          </cell>
          <cell r="B1206" t="str">
            <v>Third Party- Inst. Reb.- DLF CITY COUR</v>
          </cell>
          <cell r="C1206" t="str">
            <v>LIABILITIES</v>
          </cell>
          <cell r="D1206" t="str">
            <v>BALANCE SHEET</v>
          </cell>
          <cell r="E1206" t="str">
            <v xml:space="preserve"> </v>
          </cell>
          <cell r="F1206" t="str">
            <v xml:space="preserve"> </v>
          </cell>
          <cell r="G1206" t="str">
            <v>CURRENT LIABILITIES AND PROVISIONS</v>
          </cell>
          <cell r="H1206" t="str">
            <v>CURRENT LIABILITIES</v>
          </cell>
          <cell r="I1206" t="str">
            <v>REALISATION UNDER AGREEMENT TO SELL</v>
          </cell>
        </row>
        <row r="1207">
          <cell r="A1207" t="str">
            <v>L505102-000-088</v>
          </cell>
          <cell r="B1207" t="str">
            <v>Third Party- Inst. Reb.- THE BELAIRE</v>
          </cell>
          <cell r="C1207" t="str">
            <v>LIABILITIES</v>
          </cell>
          <cell r="D1207" t="str">
            <v>BALANCE SHEET</v>
          </cell>
          <cell r="E1207" t="str">
            <v xml:space="preserve"> </v>
          </cell>
          <cell r="F1207" t="str">
            <v xml:space="preserve"> </v>
          </cell>
          <cell r="G1207" t="str">
            <v>CURRENT LIABILITIES AND PROVISIONS</v>
          </cell>
          <cell r="H1207" t="str">
            <v>CURRENT LIABILITIES</v>
          </cell>
          <cell r="I1207" t="str">
            <v>REALISATION UNDER AGREEMENT TO SELL</v>
          </cell>
        </row>
        <row r="1208">
          <cell r="A1208" t="str">
            <v>L505103-000-012</v>
          </cell>
          <cell r="B1208" t="str">
            <v>Third Party- Gen Chrges- HAMILTON  Prkn</v>
          </cell>
          <cell r="C1208" t="str">
            <v>LIABILITIES</v>
          </cell>
          <cell r="D1208" t="str">
            <v>BALANCE SHEET</v>
          </cell>
          <cell r="E1208" t="str">
            <v xml:space="preserve"> </v>
          </cell>
          <cell r="F1208" t="str">
            <v xml:space="preserve"> </v>
          </cell>
          <cell r="G1208" t="str">
            <v>CURRENT LIABILITIES AND PROVISIONS</v>
          </cell>
          <cell r="H1208" t="str">
            <v>CURRENT LIABILITIES</v>
          </cell>
          <cell r="I1208" t="str">
            <v>REALISATION UNDER AGREEMENT TO SELL</v>
          </cell>
        </row>
        <row r="1209">
          <cell r="A1209" t="str">
            <v>L505103-000-013</v>
          </cell>
          <cell r="B1209" t="str">
            <v>Third Party- Gen Chrges- HAMILTON COURT</v>
          </cell>
          <cell r="C1209" t="str">
            <v>LIABILITIES</v>
          </cell>
          <cell r="D1209" t="str">
            <v>BALANCE SHEET</v>
          </cell>
          <cell r="E1209" t="str">
            <v xml:space="preserve"> </v>
          </cell>
          <cell r="F1209" t="str">
            <v xml:space="preserve"> </v>
          </cell>
          <cell r="G1209" t="str">
            <v>CURRENT LIABILITIES AND PROVISIONS</v>
          </cell>
          <cell r="H1209" t="str">
            <v>CURRENT LIABILITIES</v>
          </cell>
          <cell r="I1209" t="str">
            <v>REALISATION UNDER AGREEMENT TO SELL</v>
          </cell>
        </row>
        <row r="1210">
          <cell r="A1210" t="str">
            <v>L505103-000-019</v>
          </cell>
          <cell r="B1210" t="str">
            <v>Third Party- Gen Chrges- REGENCY PARK</v>
          </cell>
          <cell r="C1210" t="str">
            <v>LIABILITIES</v>
          </cell>
          <cell r="D1210" t="str">
            <v>BALANCE SHEET</v>
          </cell>
          <cell r="E1210" t="str">
            <v xml:space="preserve"> </v>
          </cell>
          <cell r="F1210" t="str">
            <v xml:space="preserve"> </v>
          </cell>
          <cell r="G1210" t="str">
            <v>CURRENT LIABILITIES AND PROVISIONS</v>
          </cell>
          <cell r="H1210" t="str">
            <v>CURRENT LIABILITIES</v>
          </cell>
          <cell r="I1210" t="str">
            <v>REALISATION UNDER AGREEMENT TO SELL</v>
          </cell>
        </row>
        <row r="1211">
          <cell r="A1211" t="str">
            <v>L505103-000-020</v>
          </cell>
          <cell r="B1211" t="str">
            <v>Third Party- Gen Chrges- REGENCY PRK PKG</v>
          </cell>
          <cell r="C1211" t="str">
            <v>LIABILITIES</v>
          </cell>
          <cell r="D1211" t="str">
            <v>BALANCE SHEET</v>
          </cell>
          <cell r="E1211" t="str">
            <v xml:space="preserve"> </v>
          </cell>
          <cell r="F1211" t="str">
            <v xml:space="preserve"> </v>
          </cell>
          <cell r="G1211" t="str">
            <v>CURRENT LIABILITIES AND PROVISIONS</v>
          </cell>
          <cell r="H1211" t="str">
            <v>CURRENT LIABILITIES</v>
          </cell>
          <cell r="I1211" t="str">
            <v>REALISATION UNDER AGREEMENT TO SELL</v>
          </cell>
        </row>
        <row r="1212">
          <cell r="A1212" t="str">
            <v>L505103-000-022</v>
          </cell>
          <cell r="B1212" t="str">
            <v>Third Party- Gen Chrges- RICHMOND PARK</v>
          </cell>
          <cell r="C1212" t="str">
            <v>LIABILITIES</v>
          </cell>
          <cell r="D1212" t="str">
            <v>BALANCE SHEET</v>
          </cell>
          <cell r="E1212" t="str">
            <v xml:space="preserve"> </v>
          </cell>
          <cell r="F1212" t="str">
            <v xml:space="preserve"> </v>
          </cell>
          <cell r="G1212" t="str">
            <v>CURRENT LIABILITIES AND PROVISIONS</v>
          </cell>
          <cell r="H1212" t="str">
            <v>CURRENT LIABILITIES</v>
          </cell>
          <cell r="I1212" t="str">
            <v>REALISATION UNDER AGREEMENT TO SELL</v>
          </cell>
        </row>
        <row r="1213">
          <cell r="A1213" t="str">
            <v>L505103-000-034</v>
          </cell>
          <cell r="B1213" t="str">
            <v>Third Party- Gen Chrges- WINDSOR COURT</v>
          </cell>
          <cell r="C1213" t="str">
            <v>LIABILITIES</v>
          </cell>
          <cell r="D1213" t="str">
            <v>BALANCE SHEET</v>
          </cell>
          <cell r="E1213" t="str">
            <v xml:space="preserve"> </v>
          </cell>
          <cell r="F1213" t="str">
            <v xml:space="preserve"> </v>
          </cell>
          <cell r="G1213" t="str">
            <v>CURRENT LIABILITIES AND PROVISIONS</v>
          </cell>
          <cell r="H1213" t="str">
            <v>CURRENT LIABILITIES</v>
          </cell>
          <cell r="I1213" t="str">
            <v>REALISATION UNDER AGREEMENT TO SELL</v>
          </cell>
        </row>
        <row r="1214">
          <cell r="A1214" t="str">
            <v>L505104-000-000</v>
          </cell>
          <cell r="B1214" t="str">
            <v>Third Party- Ext Light Fitting</v>
          </cell>
          <cell r="C1214" t="str">
            <v>LIABILITIES</v>
          </cell>
          <cell r="D1214" t="str">
            <v>BALANCE SHEET</v>
          </cell>
          <cell r="E1214" t="str">
            <v xml:space="preserve"> </v>
          </cell>
          <cell r="F1214" t="str">
            <v xml:space="preserve"> </v>
          </cell>
          <cell r="G1214" t="str">
            <v>CURRENT LIABILITIES AND PROVISIONS</v>
          </cell>
          <cell r="H1214" t="str">
            <v>CURRENT LIABILITIES</v>
          </cell>
          <cell r="I1214" t="str">
            <v>REALISATION UNDER AGREEMENT TO SELL</v>
          </cell>
        </row>
        <row r="1215">
          <cell r="A1215" t="str">
            <v>L505104-000-001</v>
          </cell>
          <cell r="B1215" t="str">
            <v>Third Party- Ext Light Fit- ANKUR VI</v>
          </cell>
          <cell r="C1215" t="str">
            <v>LIABILITIES</v>
          </cell>
          <cell r="D1215" t="str">
            <v>BALANCE SHEET</v>
          </cell>
          <cell r="E1215" t="str">
            <v xml:space="preserve"> </v>
          </cell>
          <cell r="F1215" t="str">
            <v xml:space="preserve"> </v>
          </cell>
          <cell r="G1215" t="str">
            <v>CURRENT LIABILITIES AND PROVISIONS</v>
          </cell>
          <cell r="H1215" t="str">
            <v>CURRENT LIABILITIES</v>
          </cell>
          <cell r="I1215" t="str">
            <v>REALISATION UNDER AGREEMENT TO SELL</v>
          </cell>
        </row>
        <row r="1216">
          <cell r="A1216" t="str">
            <v>L505104-000-006</v>
          </cell>
          <cell r="B1216" t="str">
            <v>Third Party- Ext Light Fit- CEN. ARC.</v>
          </cell>
          <cell r="C1216" t="str">
            <v>LIABILITIES</v>
          </cell>
          <cell r="D1216" t="str">
            <v>BALANCE SHEET</v>
          </cell>
          <cell r="E1216" t="str">
            <v xml:space="preserve"> </v>
          </cell>
          <cell r="F1216" t="str">
            <v xml:space="preserve"> </v>
          </cell>
          <cell r="G1216" t="str">
            <v>CURRENT LIABILITIES AND PROVISIONS</v>
          </cell>
          <cell r="H1216" t="str">
            <v>CURRENT LIABILITIES</v>
          </cell>
          <cell r="I1216" t="str">
            <v>REALISATION UNDER AGREEMENT TO SELL</v>
          </cell>
        </row>
        <row r="1217">
          <cell r="A1217" t="str">
            <v>L505104-000-009</v>
          </cell>
          <cell r="B1217" t="str">
            <v>Third Party- Ext Light Fit- DILS. LOT</v>
          </cell>
          <cell r="C1217" t="str">
            <v>LIABILITIES</v>
          </cell>
          <cell r="D1217" t="str">
            <v>BALANCE SHEET</v>
          </cell>
          <cell r="E1217" t="str">
            <v xml:space="preserve"> </v>
          </cell>
          <cell r="F1217" t="str">
            <v xml:space="preserve"> </v>
          </cell>
          <cell r="G1217" t="str">
            <v>CURRENT LIABILITIES AND PROVISIONS</v>
          </cell>
          <cell r="H1217" t="str">
            <v>CURRENT LIABILITIES</v>
          </cell>
          <cell r="I1217" t="str">
            <v>REALISATION UNDER AGREEMENT TO SELL</v>
          </cell>
        </row>
        <row r="1218">
          <cell r="A1218" t="str">
            <v>L505104-000-010</v>
          </cell>
          <cell r="B1218" t="str">
            <v>Third Party- Ext Light Fit-DILS. PLZ</v>
          </cell>
          <cell r="C1218" t="str">
            <v>LIABILITIES</v>
          </cell>
          <cell r="D1218" t="str">
            <v>BALANCE SHEET</v>
          </cell>
          <cell r="E1218" t="str">
            <v xml:space="preserve"> </v>
          </cell>
          <cell r="F1218" t="str">
            <v xml:space="preserve"> </v>
          </cell>
          <cell r="G1218" t="str">
            <v>CURRENT LIABILITIES AND PROVISIONS</v>
          </cell>
          <cell r="H1218" t="str">
            <v>CURRENT LIABILITIES</v>
          </cell>
          <cell r="I1218" t="str">
            <v>REALISATION UNDER AGREEMENT TO SELL</v>
          </cell>
        </row>
        <row r="1219">
          <cell r="A1219" t="str">
            <v>L505104-000-012</v>
          </cell>
          <cell r="B1219" t="str">
            <v>Third Party- Ext Light Fit- HAMILTON PKG</v>
          </cell>
          <cell r="C1219" t="str">
            <v>LIABILITIES</v>
          </cell>
          <cell r="D1219" t="str">
            <v>BALANCE SHEET</v>
          </cell>
          <cell r="E1219" t="str">
            <v xml:space="preserve"> </v>
          </cell>
          <cell r="F1219" t="str">
            <v xml:space="preserve"> </v>
          </cell>
          <cell r="G1219" t="str">
            <v>CURRENT LIABILITIES AND PROVISIONS</v>
          </cell>
          <cell r="H1219" t="str">
            <v>CURRENT LIABILITIES</v>
          </cell>
          <cell r="I1219" t="str">
            <v>REALISATION UNDER AGREEMENT TO SELL</v>
          </cell>
        </row>
        <row r="1220">
          <cell r="A1220" t="str">
            <v>L505104-000-014</v>
          </cell>
          <cell r="B1220" t="str">
            <v>Third Party- Ext Light Fit- NEW TOWN</v>
          </cell>
          <cell r="C1220" t="str">
            <v>LIABILITIES</v>
          </cell>
          <cell r="D1220" t="str">
            <v>BALANCE SHEET</v>
          </cell>
          <cell r="E1220" t="str">
            <v xml:space="preserve"> </v>
          </cell>
          <cell r="F1220" t="str">
            <v xml:space="preserve"> </v>
          </cell>
          <cell r="G1220" t="str">
            <v>CURRENT LIABILITIES AND PROVISIONS</v>
          </cell>
          <cell r="H1220" t="str">
            <v>CURRENT LIABILITIES</v>
          </cell>
          <cell r="I1220" t="str">
            <v>REALISATION UNDER AGREEMENT TO SELL</v>
          </cell>
        </row>
        <row r="1221">
          <cell r="A1221" t="str">
            <v>L505104-000-017</v>
          </cell>
          <cell r="B1221" t="str">
            <v>Third Party- Ext Light Fit- QEC Ph4</v>
          </cell>
          <cell r="C1221" t="str">
            <v>LIABILITIES</v>
          </cell>
          <cell r="D1221" t="str">
            <v>BALANCE SHEET</v>
          </cell>
          <cell r="E1221" t="str">
            <v xml:space="preserve"> </v>
          </cell>
          <cell r="F1221" t="str">
            <v xml:space="preserve"> </v>
          </cell>
          <cell r="G1221" t="str">
            <v>CURRENT LIABILITIES AND PROVISIONS</v>
          </cell>
          <cell r="H1221" t="str">
            <v>CURRENT LIABILITIES</v>
          </cell>
          <cell r="I1221" t="str">
            <v>REALISATION UNDER AGREEMENT TO SELL</v>
          </cell>
        </row>
        <row r="1222">
          <cell r="A1222" t="str">
            <v>L505104-000-019</v>
          </cell>
          <cell r="B1222" t="str">
            <v>Third Party- Ext Light Fit- REGENCY</v>
          </cell>
          <cell r="C1222" t="str">
            <v>LIABILITIES</v>
          </cell>
          <cell r="D1222" t="str">
            <v>BALANCE SHEET</v>
          </cell>
          <cell r="E1222" t="str">
            <v xml:space="preserve"> </v>
          </cell>
          <cell r="F1222" t="str">
            <v xml:space="preserve"> </v>
          </cell>
          <cell r="G1222" t="str">
            <v>CURRENT LIABILITIES AND PROVISIONS</v>
          </cell>
          <cell r="H1222" t="str">
            <v>CURRENT LIABILITIES</v>
          </cell>
          <cell r="I1222" t="str">
            <v>REALISATION UNDER AGREEMENT TO SELL</v>
          </cell>
        </row>
        <row r="1223">
          <cell r="A1223" t="str">
            <v>L505104-000-020</v>
          </cell>
          <cell r="B1223" t="str">
            <v>Third Party- Ext Light Fit- REG. PKG</v>
          </cell>
          <cell r="C1223" t="str">
            <v>LIABILITIES</v>
          </cell>
          <cell r="D1223" t="str">
            <v>BALANCE SHEET</v>
          </cell>
          <cell r="E1223" t="str">
            <v xml:space="preserve"> </v>
          </cell>
          <cell r="F1223" t="str">
            <v xml:space="preserve"> </v>
          </cell>
          <cell r="G1223" t="str">
            <v>CURRENT LIABILITIES AND PROVISIONS</v>
          </cell>
          <cell r="H1223" t="str">
            <v>CURRENT LIABILITIES</v>
          </cell>
          <cell r="I1223" t="str">
            <v>REALISATION UNDER AGREEMENT TO SELL</v>
          </cell>
        </row>
        <row r="1224">
          <cell r="A1224" t="str">
            <v>L505104-000-023</v>
          </cell>
          <cell r="B1224" t="str">
            <v>Third Party- Ext Light Fit- SUPER MART-2</v>
          </cell>
          <cell r="C1224" t="str">
            <v>LIABILITIES</v>
          </cell>
          <cell r="D1224" t="str">
            <v>BALANCE SHEET</v>
          </cell>
          <cell r="E1224" t="str">
            <v xml:space="preserve"> </v>
          </cell>
          <cell r="F1224" t="str">
            <v xml:space="preserve"> </v>
          </cell>
          <cell r="G1224" t="str">
            <v>CURRENT LIABILITIES AND PROVISIONS</v>
          </cell>
          <cell r="H1224" t="str">
            <v>CURRENT LIABILITIES</v>
          </cell>
          <cell r="I1224" t="str">
            <v>REALISATION UNDER AGREEMENT TO SELL</v>
          </cell>
        </row>
        <row r="1225">
          <cell r="A1225" t="str">
            <v>L505104-000-028</v>
          </cell>
          <cell r="B1225" t="str">
            <v>Third Party- Ext Light Fit- SILVER O</v>
          </cell>
          <cell r="C1225" t="str">
            <v>LIABILITIES</v>
          </cell>
          <cell r="D1225" t="str">
            <v>BALANCE SHEET</v>
          </cell>
          <cell r="E1225" t="str">
            <v xml:space="preserve"> </v>
          </cell>
          <cell r="F1225" t="str">
            <v xml:space="preserve"> </v>
          </cell>
          <cell r="G1225" t="str">
            <v>CURRENT LIABILITIES AND PROVISIONS</v>
          </cell>
          <cell r="H1225" t="str">
            <v>CURRENT LIABILITIES</v>
          </cell>
          <cell r="I1225" t="str">
            <v>REALISATION UNDER AGREEMENT TO SELL</v>
          </cell>
        </row>
        <row r="1226">
          <cell r="A1226" t="str">
            <v>L505104-000-029</v>
          </cell>
          <cell r="B1226" t="str">
            <v>Third Party- Ext Light Fit- SILV OAK PKG</v>
          </cell>
          <cell r="C1226" t="str">
            <v>LIABILITIES</v>
          </cell>
          <cell r="D1226" t="str">
            <v>BALANCE SHEET</v>
          </cell>
          <cell r="E1226" t="str">
            <v xml:space="preserve"> </v>
          </cell>
          <cell r="F1226" t="str">
            <v xml:space="preserve"> </v>
          </cell>
          <cell r="G1226" t="str">
            <v>CURRENT LIABILITIES AND PROVISIONS</v>
          </cell>
          <cell r="H1226" t="str">
            <v>CURRENT LIABILITIES</v>
          </cell>
          <cell r="I1226" t="str">
            <v>REALISATION UNDER AGREEMENT TO SELL</v>
          </cell>
        </row>
        <row r="1227">
          <cell r="A1227" t="str">
            <v>L505104-000-036</v>
          </cell>
          <cell r="B1227" t="str">
            <v>Third Party- Ext Light Fit- QUTB PLA</v>
          </cell>
          <cell r="C1227" t="str">
            <v>LIABILITIES</v>
          </cell>
          <cell r="D1227" t="str">
            <v>BALANCE SHEET</v>
          </cell>
          <cell r="E1227" t="str">
            <v xml:space="preserve"> </v>
          </cell>
          <cell r="F1227" t="str">
            <v xml:space="preserve"> </v>
          </cell>
          <cell r="G1227" t="str">
            <v>CURRENT LIABILITIES AND PROVISIONS</v>
          </cell>
          <cell r="H1227" t="str">
            <v>CURRENT LIABILITIES</v>
          </cell>
          <cell r="I1227" t="str">
            <v>REALISATION UNDER AGREEMENT TO SELL</v>
          </cell>
        </row>
        <row r="1228">
          <cell r="A1228" t="str">
            <v>L505104-000-037</v>
          </cell>
          <cell r="B1228" t="str">
            <v>Third Party- Ext Light Fit- CENTR PT</v>
          </cell>
          <cell r="C1228" t="str">
            <v>LIABILITIES</v>
          </cell>
          <cell r="D1228" t="str">
            <v>BALANCE SHEET</v>
          </cell>
          <cell r="E1228" t="str">
            <v xml:space="preserve"> </v>
          </cell>
          <cell r="F1228" t="str">
            <v xml:space="preserve"> </v>
          </cell>
          <cell r="G1228" t="str">
            <v>CURRENT LIABILITIES AND PROVISIONS</v>
          </cell>
          <cell r="H1228" t="str">
            <v>CURRENT LIABILITIES</v>
          </cell>
          <cell r="I1228" t="str">
            <v>REALISATION UNDER AGREEMENT TO SELL</v>
          </cell>
        </row>
        <row r="1229">
          <cell r="A1229" t="str">
            <v>L505104-000-042</v>
          </cell>
          <cell r="B1229" t="str">
            <v>Third Party- Ext Light Fit- QEC I</v>
          </cell>
          <cell r="C1229" t="str">
            <v>LIABILITIES</v>
          </cell>
          <cell r="D1229" t="str">
            <v>BALANCE SHEET</v>
          </cell>
          <cell r="E1229" t="str">
            <v xml:space="preserve"> </v>
          </cell>
          <cell r="F1229" t="str">
            <v xml:space="preserve"> </v>
          </cell>
          <cell r="G1229" t="str">
            <v>CURRENT LIABILITIES AND PROVISIONS</v>
          </cell>
          <cell r="H1229" t="str">
            <v>CURRENT LIABILITIES</v>
          </cell>
          <cell r="I1229" t="str">
            <v>REALISATION UNDER AGREEMENT TO SELL</v>
          </cell>
        </row>
        <row r="1230">
          <cell r="A1230" t="str">
            <v>L505104-000-043</v>
          </cell>
          <cell r="B1230" t="str">
            <v>Third Party- Ext Light Fit- QEC II</v>
          </cell>
          <cell r="C1230" t="str">
            <v>LIABILITIES</v>
          </cell>
          <cell r="D1230" t="str">
            <v>BALANCE SHEET</v>
          </cell>
          <cell r="E1230" t="str">
            <v xml:space="preserve"> </v>
          </cell>
          <cell r="F1230" t="str">
            <v xml:space="preserve"> </v>
          </cell>
          <cell r="G1230" t="str">
            <v>CURRENT LIABILITIES AND PROVISIONS</v>
          </cell>
          <cell r="H1230" t="str">
            <v>CURRENT LIABILITIES</v>
          </cell>
          <cell r="I1230" t="str">
            <v>REALISATION UNDER AGREEMENT TO SELL</v>
          </cell>
        </row>
        <row r="1231">
          <cell r="A1231" t="str">
            <v>L505104-000-044</v>
          </cell>
          <cell r="B1231" t="str">
            <v>Third Party- Ext Light Fit- QEC III</v>
          </cell>
          <cell r="C1231" t="str">
            <v>LIABILITIES</v>
          </cell>
          <cell r="D1231" t="str">
            <v>BALANCE SHEET</v>
          </cell>
          <cell r="E1231" t="str">
            <v xml:space="preserve"> </v>
          </cell>
          <cell r="F1231" t="str">
            <v xml:space="preserve"> </v>
          </cell>
          <cell r="G1231" t="str">
            <v>CURRENT LIABILITIES AND PROVISIONS</v>
          </cell>
          <cell r="H1231" t="str">
            <v>CURRENT LIABILITIES</v>
          </cell>
          <cell r="I1231" t="str">
            <v>REALISATION UNDER AGREEMENT TO SELL</v>
          </cell>
        </row>
        <row r="1232">
          <cell r="A1232" t="str">
            <v>L505105-000-000</v>
          </cell>
          <cell r="B1232" t="str">
            <v>Third Party- Fire Fighting</v>
          </cell>
          <cell r="C1232" t="str">
            <v>LIABILITIES</v>
          </cell>
          <cell r="D1232" t="str">
            <v>BALANCE SHEET</v>
          </cell>
          <cell r="E1232" t="str">
            <v xml:space="preserve"> </v>
          </cell>
          <cell r="F1232" t="str">
            <v xml:space="preserve"> </v>
          </cell>
          <cell r="G1232" t="str">
            <v>CURRENT LIABILITIES AND PROVISIONS</v>
          </cell>
          <cell r="H1232" t="str">
            <v>CURRENT LIABILITIES</v>
          </cell>
          <cell r="I1232" t="str">
            <v>REALISATION UNDER AGREEMENT TO SELL</v>
          </cell>
        </row>
        <row r="1233">
          <cell r="A1233" t="str">
            <v>L505105-000-005</v>
          </cell>
          <cell r="B1233" t="str">
            <v>Third Party- Fire Fighting- BEVERLY PRK2</v>
          </cell>
          <cell r="C1233" t="str">
            <v>LIABILITIES</v>
          </cell>
          <cell r="D1233" t="str">
            <v>BALANCE SHEET</v>
          </cell>
          <cell r="E1233" t="str">
            <v xml:space="preserve"> </v>
          </cell>
          <cell r="F1233" t="str">
            <v xml:space="preserve"> </v>
          </cell>
          <cell r="G1233" t="str">
            <v>CURRENT LIABILITIES AND PROVISIONS</v>
          </cell>
          <cell r="H1233" t="str">
            <v>CURRENT LIABILITIES</v>
          </cell>
          <cell r="I1233" t="str">
            <v>REALISATION UNDER AGREEMENT TO SELL</v>
          </cell>
        </row>
        <row r="1234">
          <cell r="A1234" t="str">
            <v>L505105-000-010</v>
          </cell>
          <cell r="B1234" t="str">
            <v>Third Party- Fire Fighting- DILSHAD PLAZ</v>
          </cell>
          <cell r="C1234" t="str">
            <v>LIABILITIES</v>
          </cell>
          <cell r="D1234" t="str">
            <v>BALANCE SHEET</v>
          </cell>
          <cell r="E1234" t="str">
            <v xml:space="preserve"> </v>
          </cell>
          <cell r="F1234" t="str">
            <v xml:space="preserve"> </v>
          </cell>
          <cell r="G1234" t="str">
            <v>CURRENT LIABILITIES AND PROVISIONS</v>
          </cell>
          <cell r="H1234" t="str">
            <v>CURRENT LIABILITIES</v>
          </cell>
          <cell r="I1234" t="str">
            <v>REALISATION UNDER AGREEMENT TO SELL</v>
          </cell>
        </row>
        <row r="1235">
          <cell r="A1235" t="str">
            <v>L505105-000-013</v>
          </cell>
          <cell r="B1235" t="str">
            <v>Third Party- Fire Fighting- HAMILTON CRT</v>
          </cell>
          <cell r="C1235" t="str">
            <v>LIABILITIES</v>
          </cell>
          <cell r="D1235" t="str">
            <v>BALANCE SHEET</v>
          </cell>
          <cell r="E1235" t="str">
            <v xml:space="preserve"> </v>
          </cell>
          <cell r="F1235" t="str">
            <v xml:space="preserve"> </v>
          </cell>
          <cell r="G1235" t="str">
            <v>CURRENT LIABILITIES AND PROVISIONS</v>
          </cell>
          <cell r="H1235" t="str">
            <v>CURRENT LIABILITIES</v>
          </cell>
          <cell r="I1235" t="str">
            <v>REALISATION UNDER AGREEMENT TO SELL</v>
          </cell>
        </row>
        <row r="1236">
          <cell r="A1236" t="str">
            <v>L505105-000-019</v>
          </cell>
          <cell r="B1236" t="str">
            <v>Third Party- Fire Fighting- REGENCY PARK</v>
          </cell>
          <cell r="C1236" t="str">
            <v>LIABILITIES</v>
          </cell>
          <cell r="D1236" t="str">
            <v>BALANCE SHEET</v>
          </cell>
          <cell r="E1236" t="str">
            <v xml:space="preserve"> </v>
          </cell>
          <cell r="F1236" t="str">
            <v xml:space="preserve"> </v>
          </cell>
          <cell r="G1236" t="str">
            <v>CURRENT LIABILITIES AND PROVISIONS</v>
          </cell>
          <cell r="H1236" t="str">
            <v>CURRENT LIABILITIES</v>
          </cell>
          <cell r="I1236" t="str">
            <v>REALISATION UNDER AGREEMENT TO SELL</v>
          </cell>
        </row>
        <row r="1237">
          <cell r="A1237" t="str">
            <v>L505105-000-020</v>
          </cell>
          <cell r="B1237" t="str">
            <v>Third Party- Fire Fighting- REGENCY Prkn</v>
          </cell>
          <cell r="C1237" t="str">
            <v>LIABILITIES</v>
          </cell>
          <cell r="D1237" t="str">
            <v>BALANCE SHEET</v>
          </cell>
          <cell r="E1237" t="str">
            <v xml:space="preserve"> </v>
          </cell>
          <cell r="F1237" t="str">
            <v xml:space="preserve"> </v>
          </cell>
          <cell r="G1237" t="str">
            <v>CURRENT LIABILITIES AND PROVISIONS</v>
          </cell>
          <cell r="H1237" t="str">
            <v>CURRENT LIABILITIES</v>
          </cell>
          <cell r="I1237" t="str">
            <v>REALISATION UNDER AGREEMENT TO SELL</v>
          </cell>
        </row>
        <row r="1238">
          <cell r="A1238" t="str">
            <v>L505105-000-022</v>
          </cell>
          <cell r="B1238" t="str">
            <v>Third Party- Fire Fighting- RICHMOND PRK</v>
          </cell>
          <cell r="C1238" t="str">
            <v>LIABILITIES</v>
          </cell>
          <cell r="D1238" t="str">
            <v>BALANCE SHEET</v>
          </cell>
          <cell r="E1238" t="str">
            <v xml:space="preserve"> </v>
          </cell>
          <cell r="F1238" t="str">
            <v xml:space="preserve"> </v>
          </cell>
          <cell r="G1238" t="str">
            <v>CURRENT LIABILITIES AND PROVISIONS</v>
          </cell>
          <cell r="H1238" t="str">
            <v>CURRENT LIABILITIES</v>
          </cell>
          <cell r="I1238" t="str">
            <v>REALISATION UNDER AGREEMENT TO SELL</v>
          </cell>
        </row>
        <row r="1239">
          <cell r="A1239" t="str">
            <v>L505105-000-028</v>
          </cell>
          <cell r="B1239" t="str">
            <v>Third Party- Fire Fighting- SILVER OAKS</v>
          </cell>
          <cell r="C1239" t="str">
            <v>LIABILITIES</v>
          </cell>
          <cell r="D1239" t="str">
            <v>BALANCE SHEET</v>
          </cell>
          <cell r="E1239" t="str">
            <v xml:space="preserve"> </v>
          </cell>
          <cell r="F1239" t="str">
            <v xml:space="preserve"> </v>
          </cell>
          <cell r="G1239" t="str">
            <v>CURRENT LIABILITIES AND PROVISIONS</v>
          </cell>
          <cell r="H1239" t="str">
            <v>CURRENT LIABILITIES</v>
          </cell>
          <cell r="I1239" t="str">
            <v>REALISATION UNDER AGREEMENT TO SELL</v>
          </cell>
        </row>
        <row r="1240">
          <cell r="A1240" t="str">
            <v>L505105-000-034</v>
          </cell>
          <cell r="B1240" t="str">
            <v>Third Party- Fire Fighting- WINDSOR CRT</v>
          </cell>
          <cell r="C1240" t="str">
            <v>LIABILITIES</v>
          </cell>
          <cell r="D1240" t="str">
            <v>BALANCE SHEET</v>
          </cell>
          <cell r="E1240" t="str">
            <v xml:space="preserve"> </v>
          </cell>
          <cell r="F1240" t="str">
            <v xml:space="preserve"> </v>
          </cell>
          <cell r="G1240" t="str">
            <v>CURRENT LIABILITIES AND PROVISIONS</v>
          </cell>
          <cell r="H1240" t="str">
            <v>CURRENT LIABILITIES</v>
          </cell>
          <cell r="I1240" t="str">
            <v>REALISATION UNDER AGREEMENT TO SELL</v>
          </cell>
        </row>
        <row r="1241">
          <cell r="A1241" t="str">
            <v>L505106-000-015</v>
          </cell>
          <cell r="B1241" t="str">
            <v>Third Party- EDC- Old Town House</v>
          </cell>
          <cell r="C1241" t="str">
            <v>LIABILITIES</v>
          </cell>
          <cell r="D1241" t="str">
            <v>BALANCE SHEET</v>
          </cell>
          <cell r="E1241" t="str">
            <v xml:space="preserve"> </v>
          </cell>
          <cell r="F1241" t="str">
            <v xml:space="preserve"> </v>
          </cell>
          <cell r="G1241" t="str">
            <v>CURRENT LIABILITIES AND PROVISIONS</v>
          </cell>
          <cell r="H1241" t="str">
            <v>CURRENT LIABILITIES</v>
          </cell>
          <cell r="I1241" t="str">
            <v>REALISATION UNDER AGREEMENT TO SELL</v>
          </cell>
        </row>
        <row r="1242">
          <cell r="A1242" t="str">
            <v>L505106-000-017</v>
          </cell>
          <cell r="B1242" t="str">
            <v>Third Party- EDC- QEC PH-IV</v>
          </cell>
          <cell r="C1242" t="str">
            <v>LIABILITIES</v>
          </cell>
          <cell r="D1242" t="str">
            <v>BALANCE SHEET</v>
          </cell>
          <cell r="E1242" t="str">
            <v xml:space="preserve"> </v>
          </cell>
          <cell r="F1242" t="str">
            <v xml:space="preserve"> </v>
          </cell>
          <cell r="G1242" t="str">
            <v>CURRENT LIABILITIES AND PROVISIONS</v>
          </cell>
          <cell r="H1242" t="str">
            <v>CURRENT LIABILITIES</v>
          </cell>
          <cell r="I1242" t="str">
            <v>REALISATION UNDER AGREEMENT TO SELL</v>
          </cell>
        </row>
        <row r="1243">
          <cell r="A1243" t="str">
            <v>L505106-000-018</v>
          </cell>
          <cell r="B1243" t="str">
            <v>Third Party- EDC- QEC PH-V</v>
          </cell>
          <cell r="C1243" t="str">
            <v>LIABILITIES</v>
          </cell>
          <cell r="D1243" t="str">
            <v>BALANCE SHEET</v>
          </cell>
          <cell r="E1243" t="str">
            <v xml:space="preserve"> </v>
          </cell>
          <cell r="F1243" t="str">
            <v xml:space="preserve"> </v>
          </cell>
          <cell r="G1243" t="str">
            <v>CURRENT LIABILITIES AND PROVISIONS</v>
          </cell>
          <cell r="H1243" t="str">
            <v>CURRENT LIABILITIES</v>
          </cell>
          <cell r="I1243" t="str">
            <v>REALISATION UNDER AGREEMENT TO SELL</v>
          </cell>
        </row>
        <row r="1244">
          <cell r="A1244" t="str">
            <v>L505106-000-024</v>
          </cell>
          <cell r="B1244" t="str">
            <v>Third Party- EDC- Shopping Mall</v>
          </cell>
          <cell r="C1244" t="str">
            <v>LIABILITIES</v>
          </cell>
          <cell r="D1244" t="str">
            <v>BALANCE SHEET</v>
          </cell>
          <cell r="E1244" t="str">
            <v xml:space="preserve"> </v>
          </cell>
          <cell r="F1244" t="str">
            <v xml:space="preserve"> </v>
          </cell>
          <cell r="G1244" t="str">
            <v>CURRENT LIABILITIES AND PROVISIONS</v>
          </cell>
          <cell r="H1244" t="str">
            <v>CURRENT LIABILITIES</v>
          </cell>
          <cell r="I1244" t="str">
            <v>REALISATION UNDER AGREEMENT TO SELL</v>
          </cell>
        </row>
        <row r="1245">
          <cell r="A1245" t="str">
            <v>L505106-000-028</v>
          </cell>
          <cell r="B1245" t="str">
            <v>Third Party-  EDC- Silver Oaks</v>
          </cell>
          <cell r="C1245" t="str">
            <v>LIABILITIES</v>
          </cell>
          <cell r="D1245" t="str">
            <v>BALANCE SHEET</v>
          </cell>
          <cell r="E1245" t="str">
            <v xml:space="preserve"> </v>
          </cell>
          <cell r="F1245" t="str">
            <v xml:space="preserve"> </v>
          </cell>
          <cell r="G1245" t="str">
            <v>CURRENT LIABILITIES AND PROVISIONS</v>
          </cell>
          <cell r="H1245" t="str">
            <v>CURRENT LIABILITIES</v>
          </cell>
          <cell r="I1245" t="str">
            <v>REALISATION UNDER AGREEMENT TO SELL</v>
          </cell>
        </row>
        <row r="1246">
          <cell r="A1246" t="str">
            <v>L505106-000-042</v>
          </cell>
          <cell r="B1246" t="str">
            <v>Third Party-  EDC- Plots Ph-I, II, III</v>
          </cell>
          <cell r="C1246" t="str">
            <v>LIABILITIES</v>
          </cell>
          <cell r="D1246" t="str">
            <v>BALANCE SHEET</v>
          </cell>
          <cell r="E1246" t="str">
            <v xml:space="preserve"> </v>
          </cell>
          <cell r="F1246" t="str">
            <v xml:space="preserve"> </v>
          </cell>
          <cell r="G1246" t="str">
            <v>CURRENT LIABILITIES AND PROVISIONS</v>
          </cell>
          <cell r="H1246" t="str">
            <v>CURRENT LIABILITIES</v>
          </cell>
          <cell r="I1246" t="str">
            <v>REALISATION UNDER AGREEMENT TO SELL</v>
          </cell>
        </row>
        <row r="1247">
          <cell r="A1247" t="str">
            <v>L505106-000-102</v>
          </cell>
          <cell r="B1247" t="str">
            <v>Third Party-EDC-QEC 1,2,3</v>
          </cell>
          <cell r="C1247" t="str">
            <v>LIABILITIES</v>
          </cell>
          <cell r="D1247" t="str">
            <v>BALANCE SHEET</v>
          </cell>
          <cell r="E1247" t="str">
            <v xml:space="preserve"> </v>
          </cell>
          <cell r="F1247" t="str">
            <v xml:space="preserve"> </v>
          </cell>
          <cell r="G1247" t="str">
            <v>CURRENT LIABILITIES AND PROVISIONS</v>
          </cell>
          <cell r="H1247" t="str">
            <v>CURRENT LIABILITIES</v>
          </cell>
          <cell r="I1247" t="str">
            <v>REALISATION UNDER AGREEMENT TO SELL</v>
          </cell>
        </row>
        <row r="1248">
          <cell r="A1248" t="str">
            <v>L506001-000-004</v>
          </cell>
          <cell r="B1248" t="str">
            <v>Contigency Deposit- BEVERLY PARK I</v>
          </cell>
          <cell r="C1248" t="str">
            <v>LIABILITIES</v>
          </cell>
          <cell r="D1248" t="str">
            <v>BALANCE SHEET</v>
          </cell>
          <cell r="E1248" t="str">
            <v xml:space="preserve"> </v>
          </cell>
          <cell r="F1248" t="str">
            <v xml:space="preserve"> </v>
          </cell>
          <cell r="G1248" t="str">
            <v>CURRENT LIABILITIES AND PROVISIONS</v>
          </cell>
          <cell r="H1248" t="str">
            <v>CURRENT LIABILITIES</v>
          </cell>
          <cell r="I1248" t="str">
            <v>OTHER LIABILITIES</v>
          </cell>
        </row>
        <row r="1249">
          <cell r="A1249" t="str">
            <v>L506001-000-005</v>
          </cell>
          <cell r="B1249" t="str">
            <v>Contigency Deposit- BEVERLY PARK II</v>
          </cell>
          <cell r="C1249" t="str">
            <v>LIABILITIES</v>
          </cell>
          <cell r="D1249" t="str">
            <v>BALANCE SHEET</v>
          </cell>
          <cell r="E1249" t="str">
            <v xml:space="preserve"> </v>
          </cell>
          <cell r="F1249" t="str">
            <v xml:space="preserve"> </v>
          </cell>
          <cell r="G1249" t="str">
            <v>CURRENT LIABILITIES AND PROVISIONS</v>
          </cell>
          <cell r="H1249" t="str">
            <v>CURRENT LIABILITIES</v>
          </cell>
          <cell r="I1249" t="str">
            <v>OTHER LIABILITIES</v>
          </cell>
        </row>
        <row r="1250">
          <cell r="A1250" t="str">
            <v>L506001-000-006</v>
          </cell>
          <cell r="B1250" t="str">
            <v>Contigency Deposit- CENTRAL ARCADE</v>
          </cell>
          <cell r="C1250" t="str">
            <v>LIABILITIES</v>
          </cell>
          <cell r="D1250" t="str">
            <v>BALANCE SHEET</v>
          </cell>
          <cell r="E1250" t="str">
            <v xml:space="preserve"> </v>
          </cell>
          <cell r="F1250" t="str">
            <v xml:space="preserve"> </v>
          </cell>
          <cell r="G1250" t="str">
            <v>CURRENT LIABILITIES AND PROVISIONS</v>
          </cell>
          <cell r="H1250" t="str">
            <v>CURRENT LIABILITIES</v>
          </cell>
          <cell r="I1250" t="str">
            <v>OTHER LIABILITIES</v>
          </cell>
        </row>
        <row r="1251">
          <cell r="A1251" t="str">
            <v>L506001-000-011</v>
          </cell>
          <cell r="B1251" t="str">
            <v>Contigency Deposit- EXECUTIVE HOME</v>
          </cell>
          <cell r="C1251" t="str">
            <v>LIABILITIES</v>
          </cell>
          <cell r="D1251" t="str">
            <v>BALANCE SHEET</v>
          </cell>
          <cell r="E1251" t="str">
            <v xml:space="preserve"> </v>
          </cell>
          <cell r="F1251" t="str">
            <v xml:space="preserve"> </v>
          </cell>
          <cell r="G1251" t="str">
            <v>CURRENT LIABILITIES AND PROVISIONS</v>
          </cell>
          <cell r="H1251" t="str">
            <v>CURRENT LIABILITIES</v>
          </cell>
          <cell r="I1251" t="str">
            <v>OTHER LIABILITIES</v>
          </cell>
        </row>
        <row r="1252">
          <cell r="A1252" t="str">
            <v>L506001-000-013</v>
          </cell>
          <cell r="B1252" t="str">
            <v>Contigency Deposit- HAMILTON COURT</v>
          </cell>
          <cell r="C1252" t="str">
            <v>LIABILITIES</v>
          </cell>
          <cell r="D1252" t="str">
            <v>BALANCE SHEET</v>
          </cell>
          <cell r="E1252" t="str">
            <v xml:space="preserve"> </v>
          </cell>
          <cell r="F1252" t="str">
            <v xml:space="preserve"> </v>
          </cell>
          <cell r="G1252" t="str">
            <v>CURRENT LIABILITIES AND PROVISIONS</v>
          </cell>
          <cell r="H1252" t="str">
            <v>CURRENT LIABILITIES</v>
          </cell>
          <cell r="I1252" t="str">
            <v>OTHER LIABILITIES</v>
          </cell>
        </row>
        <row r="1253">
          <cell r="A1253" t="str">
            <v>L506001-000-014</v>
          </cell>
          <cell r="B1253" t="str">
            <v>Contigency Deposit- NEW TOWN HOUSE</v>
          </cell>
          <cell r="C1253" t="str">
            <v>LIABILITIES</v>
          </cell>
          <cell r="D1253" t="str">
            <v>BALANCE SHEET</v>
          </cell>
          <cell r="E1253" t="str">
            <v xml:space="preserve"> </v>
          </cell>
          <cell r="F1253" t="str">
            <v xml:space="preserve"> </v>
          </cell>
          <cell r="G1253" t="str">
            <v>CURRENT LIABILITIES AND PROVISIONS</v>
          </cell>
          <cell r="H1253" t="str">
            <v>CURRENT LIABILITIES</v>
          </cell>
          <cell r="I1253" t="str">
            <v>OTHER LIABILITIES</v>
          </cell>
        </row>
        <row r="1254">
          <cell r="A1254" t="str">
            <v>L506001-000-015</v>
          </cell>
          <cell r="B1254" t="str">
            <v>Contigency Deposit- OLD TOWN HOUSE</v>
          </cell>
          <cell r="C1254" t="str">
            <v>LIABILITIES</v>
          </cell>
          <cell r="D1254" t="str">
            <v>BALANCE SHEET</v>
          </cell>
          <cell r="E1254" t="str">
            <v xml:space="preserve"> </v>
          </cell>
          <cell r="F1254" t="str">
            <v xml:space="preserve"> </v>
          </cell>
          <cell r="G1254" t="str">
            <v>CURRENT LIABILITIES AND PROVISIONS</v>
          </cell>
          <cell r="H1254" t="str">
            <v>CURRENT LIABILITIES</v>
          </cell>
          <cell r="I1254" t="str">
            <v>OTHER LIABILITIES</v>
          </cell>
        </row>
        <row r="1255">
          <cell r="A1255" t="str">
            <v>L506001-000-016</v>
          </cell>
          <cell r="B1255" t="str">
            <v>Contigency Deposit- PARK-N-SHOP</v>
          </cell>
          <cell r="C1255" t="str">
            <v>LIABILITIES</v>
          </cell>
          <cell r="D1255" t="str">
            <v>BALANCE SHEET</v>
          </cell>
          <cell r="E1255" t="str">
            <v xml:space="preserve"> </v>
          </cell>
          <cell r="F1255" t="str">
            <v xml:space="preserve"> </v>
          </cell>
          <cell r="G1255" t="str">
            <v>CURRENT LIABILITIES AND PROVISIONS</v>
          </cell>
          <cell r="H1255" t="str">
            <v>CURRENT LIABILITIES</v>
          </cell>
          <cell r="I1255" t="str">
            <v>OTHER LIABILITIES</v>
          </cell>
        </row>
        <row r="1256">
          <cell r="A1256" t="str">
            <v>L506001-000-017</v>
          </cell>
          <cell r="B1256" t="str">
            <v>Contigency Deposit- QEC PHASE-IV</v>
          </cell>
          <cell r="C1256" t="str">
            <v>LIABILITIES</v>
          </cell>
          <cell r="D1256" t="str">
            <v>BALANCE SHEET</v>
          </cell>
          <cell r="E1256" t="str">
            <v xml:space="preserve"> </v>
          </cell>
          <cell r="F1256" t="str">
            <v xml:space="preserve"> </v>
          </cell>
          <cell r="G1256" t="str">
            <v>CURRENT LIABILITIES AND PROVISIONS</v>
          </cell>
          <cell r="H1256" t="str">
            <v>CURRENT LIABILITIES</v>
          </cell>
          <cell r="I1256" t="str">
            <v>OTHER LIABILITIES</v>
          </cell>
        </row>
        <row r="1257">
          <cell r="A1257" t="str">
            <v>L506001-000-018</v>
          </cell>
          <cell r="B1257" t="str">
            <v>Contigency Deposit- QEC PHASE-V</v>
          </cell>
          <cell r="C1257" t="str">
            <v>LIABILITIES</v>
          </cell>
          <cell r="D1257" t="str">
            <v>BALANCE SHEET</v>
          </cell>
          <cell r="E1257" t="str">
            <v xml:space="preserve"> </v>
          </cell>
          <cell r="F1257" t="str">
            <v xml:space="preserve"> </v>
          </cell>
          <cell r="G1257" t="str">
            <v>CURRENT LIABILITIES AND PROVISIONS</v>
          </cell>
          <cell r="H1257" t="str">
            <v>CURRENT LIABILITIES</v>
          </cell>
          <cell r="I1257" t="str">
            <v>OTHER LIABILITIES</v>
          </cell>
        </row>
        <row r="1258">
          <cell r="A1258" t="str">
            <v>L506001-000-019</v>
          </cell>
          <cell r="B1258" t="str">
            <v>Contigency Deposit- REGENCY PARK</v>
          </cell>
          <cell r="C1258" t="str">
            <v>LIABILITIES</v>
          </cell>
          <cell r="D1258" t="str">
            <v>BALANCE SHEET</v>
          </cell>
          <cell r="E1258" t="str">
            <v xml:space="preserve"> </v>
          </cell>
          <cell r="F1258" t="str">
            <v xml:space="preserve"> </v>
          </cell>
          <cell r="G1258" t="str">
            <v>CURRENT LIABILITIES AND PROVISIONS</v>
          </cell>
          <cell r="H1258" t="str">
            <v>CURRENT LIABILITIES</v>
          </cell>
          <cell r="I1258" t="str">
            <v>OTHER LIABILITIES</v>
          </cell>
        </row>
        <row r="1259">
          <cell r="A1259" t="str">
            <v>L506001-000-022</v>
          </cell>
          <cell r="B1259" t="str">
            <v>Contigency Deposit- RICHMOND PARK</v>
          </cell>
          <cell r="C1259" t="str">
            <v>LIABILITIES</v>
          </cell>
          <cell r="D1259" t="str">
            <v>BALANCE SHEET</v>
          </cell>
          <cell r="E1259" t="str">
            <v xml:space="preserve"> </v>
          </cell>
          <cell r="F1259" t="str">
            <v xml:space="preserve"> </v>
          </cell>
          <cell r="G1259" t="str">
            <v>CURRENT LIABILITIES AND PROVISIONS</v>
          </cell>
          <cell r="H1259" t="str">
            <v>CURRENT LIABILITIES</v>
          </cell>
          <cell r="I1259" t="str">
            <v>OTHER LIABILITIES</v>
          </cell>
        </row>
        <row r="1260">
          <cell r="A1260" t="str">
            <v>L506001-000-024</v>
          </cell>
          <cell r="B1260" t="str">
            <v>Contigency Deposit- SHOPPING MALL</v>
          </cell>
          <cell r="C1260" t="str">
            <v>LIABILITIES</v>
          </cell>
          <cell r="D1260" t="str">
            <v>BALANCE SHEET</v>
          </cell>
          <cell r="E1260" t="str">
            <v xml:space="preserve"> </v>
          </cell>
          <cell r="F1260" t="str">
            <v xml:space="preserve"> </v>
          </cell>
          <cell r="G1260" t="str">
            <v>CURRENT LIABILITIES AND PROVISIONS</v>
          </cell>
          <cell r="H1260" t="str">
            <v>CURRENT LIABILITIES</v>
          </cell>
          <cell r="I1260" t="str">
            <v>OTHER LIABILITIES</v>
          </cell>
        </row>
        <row r="1261">
          <cell r="A1261" t="str">
            <v>L506001-000-027</v>
          </cell>
          <cell r="B1261" t="str">
            <v>Contigency Deposit- STOP-N-SHOP</v>
          </cell>
          <cell r="C1261" t="str">
            <v>LIABILITIES</v>
          </cell>
          <cell r="D1261" t="str">
            <v>BALANCE SHEET</v>
          </cell>
          <cell r="E1261" t="str">
            <v xml:space="preserve"> </v>
          </cell>
          <cell r="F1261" t="str">
            <v xml:space="preserve"> </v>
          </cell>
          <cell r="G1261" t="str">
            <v>CURRENT LIABILITIES AND PROVISIONS</v>
          </cell>
          <cell r="H1261" t="str">
            <v>CURRENT LIABILITIES</v>
          </cell>
          <cell r="I1261" t="str">
            <v>OTHER LIABILITIES</v>
          </cell>
        </row>
        <row r="1262">
          <cell r="A1262" t="str">
            <v>L506001-000-028</v>
          </cell>
          <cell r="B1262" t="str">
            <v>Contigency Deposit- SILVER OAKS</v>
          </cell>
          <cell r="C1262" t="str">
            <v>LIABILITIES</v>
          </cell>
          <cell r="D1262" t="str">
            <v>BALANCE SHEET</v>
          </cell>
          <cell r="E1262" t="str">
            <v xml:space="preserve"> </v>
          </cell>
          <cell r="F1262" t="str">
            <v xml:space="preserve"> </v>
          </cell>
          <cell r="G1262" t="str">
            <v>CURRENT LIABILITIES AND PROVISIONS</v>
          </cell>
          <cell r="H1262" t="str">
            <v>CURRENT LIABILITIES</v>
          </cell>
          <cell r="I1262" t="str">
            <v>OTHER LIABILITIES</v>
          </cell>
        </row>
        <row r="1263">
          <cell r="A1263" t="str">
            <v>L506001-000-031</v>
          </cell>
          <cell r="B1263" t="str">
            <v>Contigency Deposit- VILLA</v>
          </cell>
          <cell r="C1263" t="str">
            <v>LIABILITIES</v>
          </cell>
          <cell r="D1263" t="str">
            <v>BALANCE SHEET</v>
          </cell>
          <cell r="E1263" t="str">
            <v xml:space="preserve"> </v>
          </cell>
          <cell r="F1263" t="str">
            <v xml:space="preserve"> </v>
          </cell>
          <cell r="G1263" t="str">
            <v>CURRENT LIABILITIES AND PROVISIONS</v>
          </cell>
          <cell r="H1263" t="str">
            <v>CURRENT LIABILITIES</v>
          </cell>
          <cell r="I1263" t="str">
            <v>OTHER LIABILITIES</v>
          </cell>
        </row>
        <row r="1264">
          <cell r="A1264" t="str">
            <v>L506001-000-034</v>
          </cell>
          <cell r="B1264" t="str">
            <v>Contigency Deposit- WINDSOR COURT</v>
          </cell>
          <cell r="C1264" t="str">
            <v>LIABILITIES</v>
          </cell>
          <cell r="D1264" t="str">
            <v>BALANCE SHEET</v>
          </cell>
          <cell r="E1264" t="str">
            <v xml:space="preserve"> </v>
          </cell>
          <cell r="F1264" t="str">
            <v xml:space="preserve"> </v>
          </cell>
          <cell r="G1264" t="str">
            <v>CURRENT LIABILITIES AND PROVISIONS</v>
          </cell>
          <cell r="H1264" t="str">
            <v>CURRENT LIABILITIES</v>
          </cell>
          <cell r="I1264" t="str">
            <v>OTHER LIABILITIES</v>
          </cell>
        </row>
        <row r="1265">
          <cell r="A1265" t="str">
            <v>L506001-000-036</v>
          </cell>
          <cell r="B1265" t="str">
            <v>Contigency Deposit-Qutab Plaza</v>
          </cell>
          <cell r="C1265" t="str">
            <v>LIABILITIES</v>
          </cell>
          <cell r="D1265" t="str">
            <v>BALANCE SHEET</v>
          </cell>
          <cell r="E1265" t="str">
            <v xml:space="preserve"> </v>
          </cell>
          <cell r="F1265" t="str">
            <v xml:space="preserve"> </v>
          </cell>
          <cell r="G1265" t="str">
            <v>CURRENT LIABILITIES AND PROVISIONS</v>
          </cell>
          <cell r="H1265" t="str">
            <v>CURRENT LIABILITIES</v>
          </cell>
          <cell r="I1265" t="str">
            <v>OTHER LIABILITIES</v>
          </cell>
        </row>
        <row r="1266">
          <cell r="A1266" t="str">
            <v>L506001-000-037</v>
          </cell>
          <cell r="B1266" t="str">
            <v>Contigency Deposit- CENTRE POINT</v>
          </cell>
          <cell r="C1266" t="str">
            <v>LIABILITIES</v>
          </cell>
          <cell r="D1266" t="str">
            <v>BALANCE SHEET</v>
          </cell>
          <cell r="E1266" t="str">
            <v xml:space="preserve"> </v>
          </cell>
          <cell r="F1266" t="str">
            <v xml:space="preserve"> </v>
          </cell>
          <cell r="G1266" t="str">
            <v>CURRENT LIABILITIES AND PROVISIONS</v>
          </cell>
          <cell r="H1266" t="str">
            <v>CURRENT LIABILITIES</v>
          </cell>
          <cell r="I1266" t="str">
            <v>OTHER LIABILITIES</v>
          </cell>
        </row>
        <row r="1267">
          <cell r="A1267" t="str">
            <v>L506001-000-042</v>
          </cell>
          <cell r="B1267" t="str">
            <v>Contigency Deposit- PLOTS(PH-I,II,III)</v>
          </cell>
          <cell r="C1267" t="str">
            <v>LIABILITIES</v>
          </cell>
          <cell r="D1267" t="str">
            <v>BALANCE SHEET</v>
          </cell>
          <cell r="E1267" t="str">
            <v xml:space="preserve"> </v>
          </cell>
          <cell r="F1267" t="str">
            <v xml:space="preserve"> </v>
          </cell>
          <cell r="G1267" t="str">
            <v>CURRENT LIABILITIES AND PROVISIONS</v>
          </cell>
          <cell r="H1267" t="str">
            <v>CURRENT LIABILITIES</v>
          </cell>
          <cell r="I1267" t="str">
            <v>OTHER LIABILITIES</v>
          </cell>
        </row>
        <row r="1268">
          <cell r="A1268" t="str">
            <v>L506001-000-047</v>
          </cell>
          <cell r="B1268" t="str">
            <v>Contigency Deposit- GROUP HOUSING</v>
          </cell>
          <cell r="C1268" t="str">
            <v>LIABILITIES</v>
          </cell>
          <cell r="D1268" t="str">
            <v>BALANCE SHEET</v>
          </cell>
          <cell r="E1268" t="str">
            <v xml:space="preserve"> </v>
          </cell>
          <cell r="F1268" t="str">
            <v xml:space="preserve"> </v>
          </cell>
          <cell r="G1268" t="str">
            <v>CURRENT LIABILITIES AND PROVISIONS</v>
          </cell>
          <cell r="H1268" t="str">
            <v>CURRENT LIABILITIES</v>
          </cell>
          <cell r="I1268" t="str">
            <v>OTHER LIABILITIES</v>
          </cell>
        </row>
        <row r="1269">
          <cell r="A1269" t="str">
            <v>L506001-000-048</v>
          </cell>
          <cell r="B1269" t="str">
            <v>Contigency Deposit- INDEPENDENT HOUSE</v>
          </cell>
          <cell r="C1269" t="str">
            <v>LIABILITIES</v>
          </cell>
          <cell r="D1269" t="str">
            <v>BALANCE SHEET</v>
          </cell>
          <cell r="E1269" t="str">
            <v xml:space="preserve"> </v>
          </cell>
          <cell r="F1269" t="str">
            <v xml:space="preserve"> </v>
          </cell>
          <cell r="G1269" t="str">
            <v>CURRENT LIABILITIES AND PROVISIONS</v>
          </cell>
          <cell r="H1269" t="str">
            <v>CURRENT LIABILITIES</v>
          </cell>
          <cell r="I1269" t="str">
            <v>OTHER LIABILITIES</v>
          </cell>
        </row>
        <row r="1270">
          <cell r="A1270" t="str">
            <v>L506001-000-102</v>
          </cell>
          <cell r="B1270" t="str">
            <v>Contigency Deposit-QEC 1,2,3</v>
          </cell>
          <cell r="C1270" t="str">
            <v>LIABILITIES</v>
          </cell>
          <cell r="D1270" t="str">
            <v>BALANCE SHEET</v>
          </cell>
          <cell r="E1270" t="str">
            <v xml:space="preserve"> </v>
          </cell>
          <cell r="F1270" t="str">
            <v xml:space="preserve"> </v>
          </cell>
          <cell r="G1270" t="str">
            <v>CURRENT LIABILITIES AND PROVISIONS</v>
          </cell>
          <cell r="H1270" t="str">
            <v>CURRENT LIABILITIES</v>
          </cell>
          <cell r="I1270" t="str">
            <v>OTHER LIABILITIES</v>
          </cell>
        </row>
        <row r="1271">
          <cell r="A1271" t="str">
            <v>L506001-000-105</v>
          </cell>
          <cell r="B1271" t="str">
            <v>Contigency Deposit- NILGIRI CONTGENCY</v>
          </cell>
          <cell r="C1271" t="str">
            <v>LIABILITIES</v>
          </cell>
          <cell r="D1271" t="str">
            <v>BALANCE SHEET</v>
          </cell>
          <cell r="E1271" t="str">
            <v xml:space="preserve"> </v>
          </cell>
          <cell r="F1271" t="str">
            <v xml:space="preserve"> </v>
          </cell>
          <cell r="G1271" t="str">
            <v>CURRENT LIABILITIES AND PROVISIONS</v>
          </cell>
          <cell r="H1271" t="str">
            <v>CURRENT LIABILITIES</v>
          </cell>
          <cell r="I1271" t="str">
            <v>OTHER LIABILITIES</v>
          </cell>
        </row>
        <row r="1272">
          <cell r="A1272" t="str">
            <v>L506001-000-934</v>
          </cell>
          <cell r="B1272" t="str">
            <v>Contigency Deposit-QEC PLOTS</v>
          </cell>
          <cell r="C1272" t="str">
            <v>LIABILITIES</v>
          </cell>
          <cell r="D1272" t="str">
            <v>BALANCE SHEET</v>
          </cell>
          <cell r="E1272" t="str">
            <v xml:space="preserve"> </v>
          </cell>
          <cell r="F1272" t="str">
            <v xml:space="preserve"> </v>
          </cell>
          <cell r="G1272" t="str">
            <v>CURRENT LIABILITIES AND PROVISIONS</v>
          </cell>
          <cell r="H1272" t="str">
            <v>CURRENT LIABILITIES</v>
          </cell>
          <cell r="I1272" t="str">
            <v>OTHER LIABILITIES</v>
          </cell>
        </row>
        <row r="1273">
          <cell r="A1273" t="str">
            <v>L506002-000-000</v>
          </cell>
          <cell r="B1273" t="str">
            <v>Ifms(Security)</v>
          </cell>
          <cell r="C1273" t="str">
            <v>LIABILITIES</v>
          </cell>
          <cell r="D1273" t="str">
            <v>BALANCE SHEET</v>
          </cell>
          <cell r="E1273" t="str">
            <v xml:space="preserve"> </v>
          </cell>
          <cell r="F1273" t="str">
            <v xml:space="preserve"> </v>
          </cell>
          <cell r="G1273" t="str">
            <v>CURRENT LIABILITIES AND PROVISIONS</v>
          </cell>
          <cell r="H1273" t="str">
            <v>CURRENT LIABILITIES</v>
          </cell>
          <cell r="I1273" t="str">
            <v>OTHER LIABILITIES</v>
          </cell>
        </row>
        <row r="1274">
          <cell r="A1274" t="str">
            <v>L506002-000-001</v>
          </cell>
          <cell r="B1274" t="str">
            <v>Ifms(Security)- ANKUR VIHAR</v>
          </cell>
          <cell r="C1274" t="str">
            <v>LIABILITIES</v>
          </cell>
          <cell r="D1274" t="str">
            <v>BALANCE SHEET</v>
          </cell>
          <cell r="E1274" t="str">
            <v xml:space="preserve"> </v>
          </cell>
          <cell r="F1274" t="str">
            <v xml:space="preserve"> </v>
          </cell>
          <cell r="G1274" t="str">
            <v>CURRENT LIABILITIES AND PROVISIONS</v>
          </cell>
          <cell r="H1274" t="str">
            <v>CURRENT LIABILITIES</v>
          </cell>
          <cell r="I1274" t="str">
            <v>OTHER LIABILITIES</v>
          </cell>
        </row>
        <row r="1275">
          <cell r="A1275" t="str">
            <v>L506002-000-004</v>
          </cell>
          <cell r="B1275" t="str">
            <v>Ifms(Security)- BEVERLY PARK-I</v>
          </cell>
          <cell r="C1275" t="str">
            <v>LIABILITIES</v>
          </cell>
          <cell r="D1275" t="str">
            <v>BALANCE SHEET</v>
          </cell>
          <cell r="E1275" t="str">
            <v xml:space="preserve"> </v>
          </cell>
          <cell r="F1275" t="str">
            <v xml:space="preserve"> </v>
          </cell>
          <cell r="G1275" t="str">
            <v>CURRENT LIABILITIES AND PROVISIONS</v>
          </cell>
          <cell r="H1275" t="str">
            <v>CURRENT LIABILITIES</v>
          </cell>
          <cell r="I1275" t="str">
            <v>OTHER LIABILITIES</v>
          </cell>
        </row>
        <row r="1276">
          <cell r="A1276" t="str">
            <v>L506002-000-005</v>
          </cell>
          <cell r="B1276" t="str">
            <v>Ifms(Security)- BEVERLY PARK-II</v>
          </cell>
          <cell r="C1276" t="str">
            <v>LIABILITIES</v>
          </cell>
          <cell r="D1276" t="str">
            <v>BALANCE SHEET</v>
          </cell>
          <cell r="E1276" t="str">
            <v xml:space="preserve"> </v>
          </cell>
          <cell r="F1276" t="str">
            <v xml:space="preserve"> </v>
          </cell>
          <cell r="G1276" t="str">
            <v>CURRENT LIABILITIES AND PROVISIONS</v>
          </cell>
          <cell r="H1276" t="str">
            <v>CURRENT LIABILITIES</v>
          </cell>
          <cell r="I1276" t="str">
            <v>OTHER LIABILITIES</v>
          </cell>
        </row>
        <row r="1277">
          <cell r="A1277" t="str">
            <v>L506002-000-006</v>
          </cell>
          <cell r="B1277" t="str">
            <v>Ifms(Security)- CENTRAL ARCADE</v>
          </cell>
          <cell r="C1277" t="str">
            <v>LIABILITIES</v>
          </cell>
          <cell r="D1277" t="str">
            <v>BALANCE SHEET</v>
          </cell>
          <cell r="E1277" t="str">
            <v xml:space="preserve"> </v>
          </cell>
          <cell r="F1277" t="str">
            <v xml:space="preserve"> </v>
          </cell>
          <cell r="G1277" t="str">
            <v>CURRENT LIABILITIES AND PROVISIONS</v>
          </cell>
          <cell r="H1277" t="str">
            <v>CURRENT LIABILITIES</v>
          </cell>
          <cell r="I1277" t="str">
            <v>OTHER LIABILITIES</v>
          </cell>
        </row>
        <row r="1278">
          <cell r="A1278" t="str">
            <v>L506002-000-008</v>
          </cell>
          <cell r="B1278" t="str">
            <v>Ifms(Security)- CORPORATE PARK</v>
          </cell>
          <cell r="C1278" t="str">
            <v>LIABILITIES</v>
          </cell>
          <cell r="D1278" t="str">
            <v>BALANCE SHEET</v>
          </cell>
          <cell r="E1278" t="str">
            <v xml:space="preserve"> </v>
          </cell>
          <cell r="F1278" t="str">
            <v xml:space="preserve"> </v>
          </cell>
          <cell r="G1278" t="str">
            <v>CURRENT LIABILITIES AND PROVISIONS</v>
          </cell>
          <cell r="H1278" t="str">
            <v>CURRENT LIABILITIES</v>
          </cell>
          <cell r="I1278" t="str">
            <v>OTHER LIABILITIES</v>
          </cell>
        </row>
        <row r="1279">
          <cell r="A1279" t="str">
            <v>L506002-000-010</v>
          </cell>
          <cell r="B1279" t="str">
            <v>Ifms(Security)- DILSHAD PLAZA</v>
          </cell>
          <cell r="C1279" t="str">
            <v>LIABILITIES</v>
          </cell>
          <cell r="D1279" t="str">
            <v>BALANCE SHEET</v>
          </cell>
          <cell r="E1279" t="str">
            <v xml:space="preserve"> </v>
          </cell>
          <cell r="F1279" t="str">
            <v xml:space="preserve"> </v>
          </cell>
          <cell r="G1279" t="str">
            <v>CURRENT LIABILITIES AND PROVISIONS</v>
          </cell>
          <cell r="H1279" t="str">
            <v>CURRENT LIABILITIES</v>
          </cell>
          <cell r="I1279" t="str">
            <v>OTHER LIABILITIES</v>
          </cell>
        </row>
        <row r="1280">
          <cell r="A1280" t="str">
            <v>L506002-000-011</v>
          </cell>
          <cell r="B1280" t="str">
            <v>Ifms(Security)- EXECUTIVE HOME</v>
          </cell>
          <cell r="C1280" t="str">
            <v>LIABILITIES</v>
          </cell>
          <cell r="D1280" t="str">
            <v>BALANCE SHEET</v>
          </cell>
          <cell r="E1280" t="str">
            <v xml:space="preserve"> </v>
          </cell>
          <cell r="F1280" t="str">
            <v xml:space="preserve"> </v>
          </cell>
          <cell r="G1280" t="str">
            <v>CURRENT LIABILITIES AND PROVISIONS</v>
          </cell>
          <cell r="H1280" t="str">
            <v>CURRENT LIABILITIES</v>
          </cell>
          <cell r="I1280" t="str">
            <v>OTHER LIABILITIES</v>
          </cell>
        </row>
        <row r="1281">
          <cell r="A1281" t="str">
            <v>L506002-000-014</v>
          </cell>
          <cell r="B1281" t="str">
            <v>Ifms(Security)- NEW TOWN HOUSE</v>
          </cell>
          <cell r="C1281" t="str">
            <v>LIABILITIES</v>
          </cell>
          <cell r="D1281" t="str">
            <v>BALANCE SHEET</v>
          </cell>
          <cell r="E1281" t="str">
            <v xml:space="preserve"> </v>
          </cell>
          <cell r="F1281" t="str">
            <v xml:space="preserve"> </v>
          </cell>
          <cell r="G1281" t="str">
            <v>CURRENT LIABILITIES AND PROVISIONS</v>
          </cell>
          <cell r="H1281" t="str">
            <v>CURRENT LIABILITIES</v>
          </cell>
          <cell r="I1281" t="str">
            <v>OTHER LIABILITIES</v>
          </cell>
        </row>
        <row r="1282">
          <cell r="A1282" t="str">
            <v>L506002-000-015</v>
          </cell>
          <cell r="B1282" t="str">
            <v>Ifms(Security)- OLD TOWN HOUSE</v>
          </cell>
          <cell r="C1282" t="str">
            <v>LIABILITIES</v>
          </cell>
          <cell r="D1282" t="str">
            <v>BALANCE SHEET</v>
          </cell>
          <cell r="E1282" t="str">
            <v xml:space="preserve"> </v>
          </cell>
          <cell r="F1282" t="str">
            <v xml:space="preserve"> </v>
          </cell>
          <cell r="G1282" t="str">
            <v>CURRENT LIABILITIES AND PROVISIONS</v>
          </cell>
          <cell r="H1282" t="str">
            <v>CURRENT LIABILITIES</v>
          </cell>
          <cell r="I1282" t="str">
            <v>OTHER LIABILITIES</v>
          </cell>
        </row>
        <row r="1283">
          <cell r="A1283" t="str">
            <v>L506002-000-016</v>
          </cell>
          <cell r="B1283" t="str">
            <v>Ifms(Security)- PARK-N-SHOP</v>
          </cell>
          <cell r="C1283" t="str">
            <v>LIABILITIES</v>
          </cell>
          <cell r="D1283" t="str">
            <v>BALANCE SHEET</v>
          </cell>
          <cell r="E1283" t="str">
            <v xml:space="preserve"> </v>
          </cell>
          <cell r="F1283" t="str">
            <v xml:space="preserve"> </v>
          </cell>
          <cell r="G1283" t="str">
            <v>CURRENT LIABILITIES AND PROVISIONS</v>
          </cell>
          <cell r="H1283" t="str">
            <v>CURRENT LIABILITIES</v>
          </cell>
          <cell r="I1283" t="str">
            <v>OTHER LIABILITIES</v>
          </cell>
        </row>
        <row r="1284">
          <cell r="A1284" t="str">
            <v>L506002-000-017</v>
          </cell>
          <cell r="B1284" t="str">
            <v>Ifms(Security)- QEC PHASE-IV</v>
          </cell>
          <cell r="C1284" t="str">
            <v>LIABILITIES</v>
          </cell>
          <cell r="D1284" t="str">
            <v>BALANCE SHEET</v>
          </cell>
          <cell r="E1284" t="str">
            <v xml:space="preserve"> </v>
          </cell>
          <cell r="F1284" t="str">
            <v xml:space="preserve"> </v>
          </cell>
          <cell r="G1284" t="str">
            <v>CURRENT LIABILITIES AND PROVISIONS</v>
          </cell>
          <cell r="H1284" t="str">
            <v>CURRENT LIABILITIES</v>
          </cell>
          <cell r="I1284" t="str">
            <v>OTHER LIABILITIES</v>
          </cell>
        </row>
        <row r="1285">
          <cell r="A1285" t="str">
            <v>L506002-000-018</v>
          </cell>
          <cell r="B1285" t="str">
            <v>Ifms(Security)- QEC PHASE-V</v>
          </cell>
          <cell r="C1285" t="str">
            <v>LIABILITIES</v>
          </cell>
          <cell r="D1285" t="str">
            <v>BALANCE SHEET</v>
          </cell>
          <cell r="E1285" t="str">
            <v xml:space="preserve"> </v>
          </cell>
          <cell r="F1285" t="str">
            <v xml:space="preserve"> </v>
          </cell>
          <cell r="G1285" t="str">
            <v>CURRENT LIABILITIES AND PROVISIONS</v>
          </cell>
          <cell r="H1285" t="str">
            <v>CURRENT LIABILITIES</v>
          </cell>
          <cell r="I1285" t="str">
            <v>OTHER LIABILITIES</v>
          </cell>
        </row>
        <row r="1286">
          <cell r="A1286" t="str">
            <v>L506002-000-024</v>
          </cell>
          <cell r="B1286" t="str">
            <v>Ifms(Security)- SHOPPING MALL</v>
          </cell>
          <cell r="C1286" t="str">
            <v>LIABILITIES</v>
          </cell>
          <cell r="D1286" t="str">
            <v>BALANCE SHEET</v>
          </cell>
          <cell r="E1286" t="str">
            <v xml:space="preserve"> </v>
          </cell>
          <cell r="F1286" t="str">
            <v xml:space="preserve"> </v>
          </cell>
          <cell r="G1286" t="str">
            <v>CURRENT LIABILITIES AND PROVISIONS</v>
          </cell>
          <cell r="H1286" t="str">
            <v>CURRENT LIABILITIES</v>
          </cell>
          <cell r="I1286" t="str">
            <v>OTHER LIABILITIES</v>
          </cell>
        </row>
        <row r="1287">
          <cell r="A1287" t="str">
            <v>L506002-000-027</v>
          </cell>
          <cell r="B1287" t="str">
            <v>Ifms(Security)- STOP-N-SHOP</v>
          </cell>
          <cell r="C1287" t="str">
            <v>LIABILITIES</v>
          </cell>
          <cell r="D1287" t="str">
            <v>BALANCE SHEET</v>
          </cell>
          <cell r="E1287" t="str">
            <v xml:space="preserve"> </v>
          </cell>
          <cell r="F1287" t="str">
            <v xml:space="preserve"> </v>
          </cell>
          <cell r="G1287" t="str">
            <v>CURRENT LIABILITIES AND PROVISIONS</v>
          </cell>
          <cell r="H1287" t="str">
            <v>CURRENT LIABILITIES</v>
          </cell>
          <cell r="I1287" t="str">
            <v>OTHER LIABILITIES</v>
          </cell>
        </row>
        <row r="1288">
          <cell r="A1288" t="str">
            <v>L506002-000-028</v>
          </cell>
          <cell r="B1288" t="str">
            <v>Ifms(Security)- SILVER OAKS</v>
          </cell>
          <cell r="C1288" t="str">
            <v>LIABILITIES</v>
          </cell>
          <cell r="D1288" t="str">
            <v>BALANCE SHEET</v>
          </cell>
          <cell r="E1288" t="str">
            <v xml:space="preserve"> </v>
          </cell>
          <cell r="F1288" t="str">
            <v xml:space="preserve"> </v>
          </cell>
          <cell r="G1288" t="str">
            <v>CURRENT LIABILITIES AND PROVISIONS</v>
          </cell>
          <cell r="H1288" t="str">
            <v>CURRENT LIABILITIES</v>
          </cell>
          <cell r="I1288" t="str">
            <v>OTHER LIABILITIES</v>
          </cell>
        </row>
        <row r="1289">
          <cell r="A1289" t="str">
            <v>L506002-000-030</v>
          </cell>
          <cell r="B1289" t="str">
            <v>Ifms(Security)- SPRING FIELD</v>
          </cell>
          <cell r="C1289" t="str">
            <v>LIABILITIES</v>
          </cell>
          <cell r="D1289" t="str">
            <v>BALANCE SHEET</v>
          </cell>
          <cell r="E1289" t="str">
            <v xml:space="preserve"> </v>
          </cell>
          <cell r="F1289" t="str">
            <v xml:space="preserve"> </v>
          </cell>
          <cell r="G1289" t="str">
            <v>CURRENT LIABILITIES AND PROVISIONS</v>
          </cell>
          <cell r="H1289" t="str">
            <v>CURRENT LIABILITIES</v>
          </cell>
          <cell r="I1289" t="str">
            <v>OTHER LIABILITIES</v>
          </cell>
        </row>
        <row r="1290">
          <cell r="A1290" t="str">
            <v>L506002-000-031</v>
          </cell>
          <cell r="B1290" t="str">
            <v>Ifms(Security)- VILLA</v>
          </cell>
          <cell r="C1290" t="str">
            <v>LIABILITIES</v>
          </cell>
          <cell r="D1290" t="str">
            <v>BALANCE SHEET</v>
          </cell>
          <cell r="E1290" t="str">
            <v xml:space="preserve"> </v>
          </cell>
          <cell r="F1290" t="str">
            <v xml:space="preserve"> </v>
          </cell>
          <cell r="G1290" t="str">
            <v>CURRENT LIABILITIES AND PROVISIONS</v>
          </cell>
          <cell r="H1290" t="str">
            <v>CURRENT LIABILITIES</v>
          </cell>
          <cell r="I1290" t="str">
            <v>OTHER LIABILITIES</v>
          </cell>
        </row>
        <row r="1291">
          <cell r="A1291" t="str">
            <v>L506002-000-038</v>
          </cell>
          <cell r="B1291" t="str">
            <v>Ifms(Security)- FARIDABAD PLOTS</v>
          </cell>
          <cell r="C1291" t="str">
            <v>LIABILITIES</v>
          </cell>
          <cell r="D1291" t="str">
            <v>BALANCE SHEET</v>
          </cell>
          <cell r="E1291" t="str">
            <v xml:space="preserve"> </v>
          </cell>
          <cell r="F1291" t="str">
            <v xml:space="preserve"> </v>
          </cell>
          <cell r="G1291" t="str">
            <v>CURRENT LIABILITIES AND PROVISIONS</v>
          </cell>
          <cell r="H1291" t="str">
            <v>CURRENT LIABILITIES</v>
          </cell>
          <cell r="I1291" t="str">
            <v>OTHER LIABILITIES</v>
          </cell>
        </row>
        <row r="1292">
          <cell r="A1292" t="str">
            <v>L506002-000-042</v>
          </cell>
          <cell r="B1292" t="str">
            <v>Ifms(Security)- PLOTS(PHASE-I,II,III)</v>
          </cell>
          <cell r="C1292" t="str">
            <v>LIABILITIES</v>
          </cell>
          <cell r="D1292" t="str">
            <v>BALANCE SHEET</v>
          </cell>
          <cell r="E1292" t="str">
            <v xml:space="preserve"> </v>
          </cell>
          <cell r="F1292" t="str">
            <v xml:space="preserve"> </v>
          </cell>
          <cell r="G1292" t="str">
            <v>CURRENT LIABILITIES AND PROVISIONS</v>
          </cell>
          <cell r="H1292" t="str">
            <v>CURRENT LIABILITIES</v>
          </cell>
          <cell r="I1292" t="str">
            <v>OTHER LIABILITIES</v>
          </cell>
        </row>
        <row r="1293">
          <cell r="A1293" t="str">
            <v>L506002-000-047</v>
          </cell>
          <cell r="B1293" t="str">
            <v>Ifms(Security)- GROUP HOUSING</v>
          </cell>
          <cell r="C1293" t="str">
            <v>LIABILITIES</v>
          </cell>
          <cell r="D1293" t="str">
            <v>BALANCE SHEET</v>
          </cell>
          <cell r="E1293" t="str">
            <v xml:space="preserve"> </v>
          </cell>
          <cell r="F1293" t="str">
            <v xml:space="preserve"> </v>
          </cell>
          <cell r="G1293" t="str">
            <v>CURRENT LIABILITIES AND PROVISIONS</v>
          </cell>
          <cell r="H1293" t="str">
            <v>CURRENT LIABILITIES</v>
          </cell>
          <cell r="I1293" t="str">
            <v>OTHER LIABILITIES</v>
          </cell>
        </row>
        <row r="1294">
          <cell r="A1294" t="str">
            <v>L506002-000-048</v>
          </cell>
          <cell r="B1294" t="str">
            <v>Ifms(Security)- INDEPENDENT HOUSE</v>
          </cell>
          <cell r="C1294" t="str">
            <v>LIABILITIES</v>
          </cell>
          <cell r="D1294" t="str">
            <v>BALANCE SHEET</v>
          </cell>
          <cell r="E1294" t="str">
            <v xml:space="preserve"> </v>
          </cell>
          <cell r="F1294" t="str">
            <v xml:space="preserve"> </v>
          </cell>
          <cell r="G1294" t="str">
            <v>CURRENT LIABILITIES AND PROVISIONS</v>
          </cell>
          <cell r="H1294" t="str">
            <v>CURRENT LIABILITIES</v>
          </cell>
          <cell r="I1294" t="str">
            <v>OTHER LIABILITIES</v>
          </cell>
        </row>
        <row r="1295">
          <cell r="A1295" t="str">
            <v>L506002-000-058</v>
          </cell>
          <cell r="B1295" t="str">
            <v>Ifms(Security)- EXECLUSIVE FLOORS</v>
          </cell>
          <cell r="C1295" t="str">
            <v>LIABILITIES</v>
          </cell>
          <cell r="D1295" t="str">
            <v>BALANCE SHEET</v>
          </cell>
          <cell r="E1295" t="str">
            <v xml:space="preserve"> </v>
          </cell>
          <cell r="F1295" t="str">
            <v xml:space="preserve"> </v>
          </cell>
          <cell r="G1295" t="str">
            <v>CURRENT LIABILITIES AND PROVISIONS</v>
          </cell>
          <cell r="H1295" t="str">
            <v>CURRENT LIABILITIES</v>
          </cell>
          <cell r="I1295" t="str">
            <v>OTHER LIABILITIES</v>
          </cell>
        </row>
        <row r="1296">
          <cell r="A1296" t="str">
            <v>L506002-000-099</v>
          </cell>
          <cell r="B1296" t="str">
            <v>Ifms(Security)- INSTITUTIONAL SITES</v>
          </cell>
          <cell r="C1296" t="str">
            <v>LIABILITIES</v>
          </cell>
          <cell r="D1296" t="str">
            <v>BALANCE SHEET</v>
          </cell>
          <cell r="E1296" t="str">
            <v xml:space="preserve"> </v>
          </cell>
          <cell r="F1296" t="str">
            <v xml:space="preserve"> </v>
          </cell>
          <cell r="G1296" t="str">
            <v>CURRENT LIABILITIES AND PROVISIONS</v>
          </cell>
          <cell r="H1296" t="str">
            <v>CURRENT LIABILITIES</v>
          </cell>
          <cell r="I1296" t="str">
            <v>OTHER LIABILITIES</v>
          </cell>
        </row>
        <row r="1297">
          <cell r="A1297" t="str">
            <v>L506002-000-101</v>
          </cell>
          <cell r="B1297" t="str">
            <v>Ifms(Security)- LIG/EWS</v>
          </cell>
          <cell r="C1297" t="str">
            <v>LIABILITIES</v>
          </cell>
          <cell r="D1297" t="str">
            <v>BALANCE SHEET</v>
          </cell>
          <cell r="E1297" t="str">
            <v xml:space="preserve"> </v>
          </cell>
          <cell r="F1297" t="str">
            <v xml:space="preserve"> </v>
          </cell>
          <cell r="G1297" t="str">
            <v>CURRENT LIABILITIES AND PROVISIONS</v>
          </cell>
          <cell r="H1297" t="str">
            <v>CURRENT LIABILITIES</v>
          </cell>
          <cell r="I1297" t="str">
            <v>OTHER LIABILITIES</v>
          </cell>
        </row>
        <row r="1298">
          <cell r="A1298" t="str">
            <v>L506002-000-106</v>
          </cell>
          <cell r="B1298" t="str">
            <v>Ifms(Security)- MARUTI HOUSING SECURITY</v>
          </cell>
          <cell r="C1298" t="str">
            <v>LIABILITIES</v>
          </cell>
          <cell r="D1298" t="str">
            <v>BALANCE SHEET</v>
          </cell>
          <cell r="E1298" t="str">
            <v xml:space="preserve"> </v>
          </cell>
          <cell r="F1298" t="str">
            <v xml:space="preserve"> </v>
          </cell>
          <cell r="G1298" t="str">
            <v>CURRENT LIABILITIES AND PROVISIONS</v>
          </cell>
          <cell r="H1298" t="str">
            <v>CURRENT LIABILITIES</v>
          </cell>
          <cell r="I1298" t="str">
            <v>OTHER LIABILITIES</v>
          </cell>
        </row>
        <row r="1299">
          <cell r="A1299" t="str">
            <v>L506003-000-000</v>
          </cell>
          <cell r="B1299" t="str">
            <v>IBMS</v>
          </cell>
          <cell r="C1299" t="str">
            <v>LIABILITIES</v>
          </cell>
          <cell r="D1299" t="str">
            <v>BALANCE SHEET</v>
          </cell>
          <cell r="E1299" t="str">
            <v xml:space="preserve"> </v>
          </cell>
          <cell r="F1299" t="str">
            <v xml:space="preserve"> </v>
          </cell>
          <cell r="G1299" t="str">
            <v>CURRENT LIABILITIES AND PROVISIONS</v>
          </cell>
          <cell r="H1299" t="str">
            <v>CURRENT LIABILITIES</v>
          </cell>
          <cell r="I1299" t="str">
            <v>OTHER LIABILITIES</v>
          </cell>
        </row>
        <row r="1300">
          <cell r="A1300" t="str">
            <v>L506003-000-037</v>
          </cell>
          <cell r="B1300" t="str">
            <v>IBMS- CENTRE POINT</v>
          </cell>
          <cell r="C1300" t="str">
            <v>LIABILITIES</v>
          </cell>
          <cell r="D1300" t="str">
            <v>BALANCE SHEET</v>
          </cell>
          <cell r="E1300" t="str">
            <v xml:space="preserve"> </v>
          </cell>
          <cell r="F1300" t="str">
            <v xml:space="preserve"> </v>
          </cell>
          <cell r="G1300" t="str">
            <v>CURRENT LIABILITIES AND PROVISIONS</v>
          </cell>
          <cell r="H1300" t="str">
            <v>CURRENT LIABILITIES</v>
          </cell>
          <cell r="I1300" t="str">
            <v>OTHER LIABILITIES</v>
          </cell>
        </row>
        <row r="1301">
          <cell r="A1301" t="str">
            <v>L506003-000-050</v>
          </cell>
          <cell r="B1301" t="str">
            <v>IBMS- Carlton Estate</v>
          </cell>
          <cell r="C1301" t="str">
            <v>LIABILITIES</v>
          </cell>
          <cell r="D1301" t="str">
            <v>BALANCE SHEET</v>
          </cell>
          <cell r="E1301" t="str">
            <v xml:space="preserve"> </v>
          </cell>
          <cell r="F1301" t="str">
            <v xml:space="preserve"> </v>
          </cell>
          <cell r="G1301" t="str">
            <v>CURRENT LIABILITIES AND PROVISIONS</v>
          </cell>
          <cell r="H1301" t="str">
            <v>CURRENT LIABILITIES</v>
          </cell>
          <cell r="I1301" t="str">
            <v>OTHER LIABILITIES</v>
          </cell>
        </row>
        <row r="1302">
          <cell r="A1302" t="str">
            <v>L506003-000-055</v>
          </cell>
          <cell r="B1302" t="str">
            <v>IBMS- BELVEDERE TOWERS</v>
          </cell>
          <cell r="C1302" t="str">
            <v>LIABILITIES</v>
          </cell>
          <cell r="D1302" t="str">
            <v>BALANCE SHEET</v>
          </cell>
          <cell r="E1302" t="str">
            <v xml:space="preserve"> </v>
          </cell>
          <cell r="F1302" t="str">
            <v xml:space="preserve"> </v>
          </cell>
          <cell r="G1302" t="str">
            <v>CURRENT LIABILITIES AND PROVISIONS</v>
          </cell>
          <cell r="H1302" t="str">
            <v>CURRENT LIABILITIES</v>
          </cell>
          <cell r="I1302" t="str">
            <v>OTHER LIABILITIES</v>
          </cell>
        </row>
        <row r="1303">
          <cell r="A1303" t="str">
            <v>L506003-000-060</v>
          </cell>
          <cell r="B1303" t="str">
            <v>IBMS- TRINITY TOWERS</v>
          </cell>
          <cell r="C1303" t="str">
            <v>LIABILITIES</v>
          </cell>
          <cell r="D1303" t="str">
            <v>BALANCE SHEET</v>
          </cell>
          <cell r="E1303" t="str">
            <v xml:space="preserve"> </v>
          </cell>
          <cell r="F1303" t="str">
            <v xml:space="preserve"> </v>
          </cell>
          <cell r="G1303" t="str">
            <v>CURRENT LIABILITIES AND PROVISIONS</v>
          </cell>
          <cell r="H1303" t="str">
            <v>CURRENT LIABILITIES</v>
          </cell>
          <cell r="I1303" t="str">
            <v>OTHER LIABILITIES</v>
          </cell>
        </row>
        <row r="1304">
          <cell r="A1304" t="str">
            <v>L506004</v>
          </cell>
          <cell r="B1304" t="str">
            <v>Security Deposits</v>
          </cell>
          <cell r="C1304" t="str">
            <v>LIABILITIES</v>
          </cell>
          <cell r="D1304" t="str">
            <v>BALANCE SHEET</v>
          </cell>
          <cell r="E1304" t="str">
            <v xml:space="preserve"> </v>
          </cell>
          <cell r="F1304" t="str">
            <v xml:space="preserve"> </v>
          </cell>
          <cell r="G1304" t="str">
            <v>CURRENT LIABILITIES AND PROVISIONS</v>
          </cell>
          <cell r="H1304" t="str">
            <v>CURRENT LIABILITIES</v>
          </cell>
          <cell r="I1304" t="str">
            <v>OTHER LIABILITIES</v>
          </cell>
        </row>
        <row r="1305">
          <cell r="A1305" t="str">
            <v>L506005</v>
          </cell>
          <cell r="B1305" t="str">
            <v>Security Deposits (Rent)- Int. Bearing</v>
          </cell>
          <cell r="C1305" t="str">
            <v>LIABILITIES</v>
          </cell>
          <cell r="D1305" t="str">
            <v>BALANCE SHEET</v>
          </cell>
          <cell r="E1305" t="str">
            <v xml:space="preserve"> </v>
          </cell>
          <cell r="F1305" t="str">
            <v xml:space="preserve"> </v>
          </cell>
          <cell r="G1305" t="str">
            <v>CURRENT LIABILITIES AND PROVISIONS</v>
          </cell>
          <cell r="H1305" t="str">
            <v>CURRENT LIABILITIES</v>
          </cell>
          <cell r="I1305" t="str">
            <v>OTHER LIABILITIES</v>
          </cell>
        </row>
        <row r="1306">
          <cell r="A1306" t="str">
            <v>L506006</v>
          </cell>
          <cell r="B1306" t="str">
            <v>Security Deposits (Rent)- Interest Free</v>
          </cell>
          <cell r="C1306" t="str">
            <v>LIABILITIES</v>
          </cell>
          <cell r="D1306" t="str">
            <v>BALANCE SHEET</v>
          </cell>
          <cell r="E1306" t="str">
            <v xml:space="preserve"> </v>
          </cell>
          <cell r="F1306" t="str">
            <v xml:space="preserve"> </v>
          </cell>
          <cell r="G1306" t="str">
            <v>CURRENT LIABILITIES AND PROVISIONS</v>
          </cell>
          <cell r="H1306" t="str">
            <v>CURRENT LIABILITIES</v>
          </cell>
          <cell r="I1306" t="str">
            <v>OTHER LIABILITIES</v>
          </cell>
        </row>
        <row r="1307">
          <cell r="A1307" t="str">
            <v>L506007</v>
          </cell>
          <cell r="B1307" t="str">
            <v>Security Deposits (Cust)- Refundable</v>
          </cell>
          <cell r="C1307" t="str">
            <v>LIABILITIES</v>
          </cell>
          <cell r="D1307" t="str">
            <v>BALANCE SHEET</v>
          </cell>
          <cell r="E1307" t="str">
            <v>CUSTOMER DEPOSIT A/C</v>
          </cell>
          <cell r="F1307" t="str">
            <v xml:space="preserve"> </v>
          </cell>
          <cell r="G1307" t="str">
            <v>CURRENT LIABILITIES AND PROVISIONS</v>
          </cell>
          <cell r="H1307" t="str">
            <v>CURRENT LIABILITIES</v>
          </cell>
          <cell r="I1307" t="str">
            <v>OTHER LIABILITIES</v>
          </cell>
        </row>
        <row r="1308">
          <cell r="A1308" t="str">
            <v>L506008</v>
          </cell>
          <cell r="B1308" t="str">
            <v>Security Deposits (Cust)- Meter</v>
          </cell>
          <cell r="C1308" t="str">
            <v>LIABILITIES</v>
          </cell>
          <cell r="D1308" t="str">
            <v>BALANCE SHEET</v>
          </cell>
          <cell r="E1308" t="str">
            <v>CUSTOMER DEPOSIT A/C</v>
          </cell>
          <cell r="F1308" t="str">
            <v xml:space="preserve"> </v>
          </cell>
          <cell r="G1308" t="str">
            <v>CURRENT LIABILITIES AND PROVISIONS</v>
          </cell>
          <cell r="H1308" t="str">
            <v>CURRENT LIABILITIES</v>
          </cell>
          <cell r="I1308" t="str">
            <v>OTHER LIABILITIES</v>
          </cell>
        </row>
        <row r="1309">
          <cell r="A1309" t="str">
            <v>L506009</v>
          </cell>
          <cell r="B1309" t="str">
            <v>Security Deposits (Cust)- Security Depos</v>
          </cell>
          <cell r="C1309" t="str">
            <v>LIABILITIES</v>
          </cell>
          <cell r="D1309" t="str">
            <v>BALANCE SHEET</v>
          </cell>
          <cell r="E1309" t="str">
            <v>CUSTOMER DEPOSIT A/C</v>
          </cell>
          <cell r="F1309" t="str">
            <v xml:space="preserve"> </v>
          </cell>
          <cell r="G1309" t="str">
            <v>CURRENT LIABILITIES AND PROVISIONS</v>
          </cell>
          <cell r="H1309" t="str">
            <v>CURRENT LIABILITIES</v>
          </cell>
          <cell r="I1309" t="str">
            <v>OTHER LIABILITIES</v>
          </cell>
        </row>
        <row r="1310">
          <cell r="A1310" t="str">
            <v>L506010</v>
          </cell>
          <cell r="B1310" t="str">
            <v>Security Deposits (Cust)- Glof Membershp</v>
          </cell>
          <cell r="C1310" t="str">
            <v>LIABILITIES</v>
          </cell>
          <cell r="D1310" t="str">
            <v>BALANCE SHEET</v>
          </cell>
          <cell r="E1310" t="str">
            <v>CUSTOMER DEPOSIT A/C</v>
          </cell>
          <cell r="F1310" t="str">
            <v xml:space="preserve"> </v>
          </cell>
          <cell r="G1310" t="str">
            <v>CURRENT LIABILITIES AND PROVISIONS</v>
          </cell>
          <cell r="H1310" t="str">
            <v>CURRENT LIABILITIES</v>
          </cell>
          <cell r="I1310" t="str">
            <v>OTHER LIABILITIES</v>
          </cell>
        </row>
        <row r="1311">
          <cell r="A1311" t="str">
            <v>L506011</v>
          </cell>
          <cell r="B1311" t="str">
            <v>Security Deposits (Cust)- Water</v>
          </cell>
          <cell r="C1311" t="str">
            <v>LIABILITIES</v>
          </cell>
          <cell r="D1311" t="str">
            <v>BALANCE SHEET</v>
          </cell>
          <cell r="E1311" t="str">
            <v>CUSTOMER DEPOSIT A/C</v>
          </cell>
          <cell r="F1311" t="str">
            <v xml:space="preserve"> </v>
          </cell>
          <cell r="G1311" t="str">
            <v>CURRENT LIABILITIES AND PROVISIONS</v>
          </cell>
          <cell r="H1311" t="str">
            <v>CURRENT LIABILITIES</v>
          </cell>
          <cell r="I1311" t="str">
            <v>OTHER LIABILITIES</v>
          </cell>
        </row>
        <row r="1312">
          <cell r="A1312" t="str">
            <v>L506012</v>
          </cell>
          <cell r="B1312" t="str">
            <v>Security Deposits (Cust)- Security Sewer</v>
          </cell>
          <cell r="C1312" t="str">
            <v>LIABILITIES</v>
          </cell>
          <cell r="D1312" t="str">
            <v>BALANCE SHEET</v>
          </cell>
          <cell r="E1312" t="str">
            <v>CUSTOMER DEPOSIT A/C</v>
          </cell>
          <cell r="F1312" t="str">
            <v xml:space="preserve"> </v>
          </cell>
          <cell r="G1312" t="str">
            <v>CURRENT LIABILITIES AND PROVISIONS</v>
          </cell>
          <cell r="H1312" t="str">
            <v>CURRENT LIABILITIES</v>
          </cell>
          <cell r="I1312" t="str">
            <v>OTHER LIABILITIES</v>
          </cell>
        </row>
        <row r="1313">
          <cell r="A1313" t="str">
            <v>L506013</v>
          </cell>
          <cell r="B1313" t="str">
            <v>Security Deposits (Cust)- Acd Refundable</v>
          </cell>
          <cell r="C1313" t="str">
            <v>LIABILITIES</v>
          </cell>
          <cell r="D1313" t="str">
            <v>BALANCE SHEET</v>
          </cell>
          <cell r="E1313" t="str">
            <v>CUSTOMER DEPOSIT A/C</v>
          </cell>
          <cell r="F1313" t="str">
            <v xml:space="preserve"> </v>
          </cell>
          <cell r="G1313" t="str">
            <v>CURRENT LIABILITIES AND PROVISIONS</v>
          </cell>
          <cell r="H1313" t="str">
            <v>CURRENT LIABILITIES</v>
          </cell>
          <cell r="I1313" t="str">
            <v>OTHER LIABILITIES</v>
          </cell>
        </row>
        <row r="1314">
          <cell r="A1314" t="str">
            <v>L506014</v>
          </cell>
          <cell r="B1314" t="str">
            <v>Refundble lng trm sec dep (Golf Course)</v>
          </cell>
          <cell r="C1314" t="str">
            <v>LIABILITIES</v>
          </cell>
          <cell r="D1314" t="str">
            <v>BALANCE SHEET</v>
          </cell>
          <cell r="E1314" t="str">
            <v xml:space="preserve"> </v>
          </cell>
          <cell r="F1314" t="str">
            <v xml:space="preserve"> </v>
          </cell>
          <cell r="G1314" t="str">
            <v>CURRENT LIABILITIES AND PROVISIONS</v>
          </cell>
          <cell r="H1314" t="str">
            <v>CURRENT LIABILITIES</v>
          </cell>
          <cell r="I1314" t="str">
            <v>OTHER LIABILITIES</v>
          </cell>
        </row>
        <row r="1315">
          <cell r="A1315" t="str">
            <v>L506015</v>
          </cell>
          <cell r="B1315" t="str">
            <v>Security Deposits (Others)</v>
          </cell>
          <cell r="C1315" t="str">
            <v>LIABILITIES</v>
          </cell>
          <cell r="D1315" t="str">
            <v>BALANCE SHEET</v>
          </cell>
          <cell r="E1315" t="str">
            <v xml:space="preserve"> </v>
          </cell>
          <cell r="F1315" t="str">
            <v xml:space="preserve"> </v>
          </cell>
          <cell r="G1315" t="str">
            <v>CURRENT LIABILITIES AND PROVISIONS</v>
          </cell>
          <cell r="H1315" t="str">
            <v>CURRENT LIABILITIES</v>
          </cell>
          <cell r="I1315" t="str">
            <v>OTHER LIABILITIES</v>
          </cell>
        </row>
        <row r="1316">
          <cell r="A1316" t="str">
            <v>L506016</v>
          </cell>
          <cell r="B1316" t="str">
            <v>Security From Contractors</v>
          </cell>
          <cell r="C1316" t="str">
            <v>LIABILITIES</v>
          </cell>
          <cell r="D1316" t="str">
            <v>BALANCE SHEET</v>
          </cell>
          <cell r="E1316" t="str">
            <v xml:space="preserve"> </v>
          </cell>
          <cell r="F1316" t="str">
            <v xml:space="preserve"> </v>
          </cell>
          <cell r="G1316" t="str">
            <v>CURRENT LIABILITIES AND PROVISIONS</v>
          </cell>
          <cell r="H1316" t="str">
            <v>CURRENT LIABILITIES</v>
          </cell>
          <cell r="I1316" t="str">
            <v>OTHER LIABILITIES</v>
          </cell>
        </row>
        <row r="1317">
          <cell r="A1317" t="str">
            <v>L506017</v>
          </cell>
          <cell r="B1317" t="str">
            <v>Security - Nitrogen Gas Cylinder</v>
          </cell>
          <cell r="C1317" t="str">
            <v>LIABILITIES</v>
          </cell>
          <cell r="D1317" t="str">
            <v>BALANCE SHEET</v>
          </cell>
          <cell r="E1317" t="str">
            <v xml:space="preserve"> </v>
          </cell>
          <cell r="F1317" t="str">
            <v xml:space="preserve"> </v>
          </cell>
          <cell r="G1317" t="str">
            <v>CURRENT LIABILITIES AND PROVISIONS</v>
          </cell>
          <cell r="H1317" t="str">
            <v>CURRENT LIABILITIES</v>
          </cell>
          <cell r="I1317" t="str">
            <v>OTHER LIABILITIES</v>
          </cell>
        </row>
        <row r="1318">
          <cell r="A1318" t="str">
            <v>L506018</v>
          </cell>
          <cell r="B1318" t="str">
            <v>Security Deposit - A C D</v>
          </cell>
          <cell r="C1318" t="str">
            <v>LIABILITIES</v>
          </cell>
          <cell r="D1318" t="str">
            <v>BALANCE SHEET</v>
          </cell>
          <cell r="E1318" t="str">
            <v xml:space="preserve"> </v>
          </cell>
          <cell r="F1318" t="str">
            <v xml:space="preserve"> </v>
          </cell>
          <cell r="G1318" t="str">
            <v>CURRENT LIABILITIES AND PROVISIONS</v>
          </cell>
          <cell r="H1318" t="str">
            <v>CURRENT LIABILITIES</v>
          </cell>
          <cell r="I1318" t="str">
            <v>OTHER LIABILITIES</v>
          </cell>
        </row>
        <row r="1319">
          <cell r="A1319" t="str">
            <v>L506019-015</v>
          </cell>
          <cell r="B1319" t="str">
            <v>Security-Town House</v>
          </cell>
          <cell r="C1319" t="str">
            <v>LIABILITIES</v>
          </cell>
          <cell r="D1319" t="str">
            <v>BALANCE SHEET</v>
          </cell>
          <cell r="E1319" t="str">
            <v xml:space="preserve"> </v>
          </cell>
          <cell r="F1319" t="str">
            <v xml:space="preserve"> </v>
          </cell>
          <cell r="G1319" t="str">
            <v>CURRENT LIABILITIES AND PROVISIONS</v>
          </cell>
          <cell r="H1319" t="str">
            <v>CURRENT LIABILITIES</v>
          </cell>
          <cell r="I1319" t="str">
            <v>OTHER LIABILITIES</v>
          </cell>
        </row>
        <row r="1320">
          <cell r="A1320" t="str">
            <v>L506019-031</v>
          </cell>
          <cell r="B1320" t="str">
            <v>Security-Villa</v>
          </cell>
          <cell r="C1320" t="str">
            <v>LIABILITIES</v>
          </cell>
          <cell r="D1320" t="str">
            <v>BALANCE SHEET</v>
          </cell>
          <cell r="E1320" t="str">
            <v xml:space="preserve"> </v>
          </cell>
          <cell r="F1320" t="str">
            <v xml:space="preserve"> </v>
          </cell>
          <cell r="G1320" t="str">
            <v>CURRENT LIABILITIES AND PROVISIONS</v>
          </cell>
          <cell r="H1320" t="str">
            <v>CURRENT LIABILITIES</v>
          </cell>
          <cell r="I1320" t="str">
            <v>OTHER LIABILITIES</v>
          </cell>
        </row>
        <row r="1321">
          <cell r="A1321" t="str">
            <v>L506019-102</v>
          </cell>
          <cell r="B1321" t="str">
            <v>Security-QEC 1,2,3</v>
          </cell>
          <cell r="C1321" t="str">
            <v>LIABILITIES</v>
          </cell>
          <cell r="D1321" t="str">
            <v>BALANCE SHEET</v>
          </cell>
          <cell r="E1321" t="str">
            <v xml:space="preserve"> </v>
          </cell>
          <cell r="F1321" t="str">
            <v xml:space="preserve"> </v>
          </cell>
          <cell r="G1321" t="str">
            <v>CURRENT LIABILITIES AND PROVISIONS</v>
          </cell>
          <cell r="H1321" t="str">
            <v>CURRENT LIABILITIES</v>
          </cell>
          <cell r="I1321" t="str">
            <v>OTHER LIABILITIES</v>
          </cell>
        </row>
        <row r="1322">
          <cell r="A1322" t="str">
            <v>L506020</v>
          </cell>
          <cell r="B1322" t="str">
            <v>Security Deposits (DSA)</v>
          </cell>
          <cell r="C1322" t="str">
            <v>LIABILITIES</v>
          </cell>
          <cell r="D1322" t="str">
            <v>BALANCE SHEET</v>
          </cell>
          <cell r="E1322" t="str">
            <v>CUSTOMER DEPOSIT A/C</v>
          </cell>
          <cell r="F1322" t="str">
            <v xml:space="preserve"> </v>
          </cell>
          <cell r="G1322" t="str">
            <v>CURRENT LIABILITIES AND PROVISIONS</v>
          </cell>
          <cell r="H1322" t="str">
            <v>CURRENT LIABILITIES</v>
          </cell>
          <cell r="I1322" t="str">
            <v>OTHER LIABILITIES</v>
          </cell>
        </row>
        <row r="1323">
          <cell r="A1323" t="str">
            <v>L506101</v>
          </cell>
          <cell r="B1323" t="str">
            <v>Advance (deposits from members)</v>
          </cell>
          <cell r="C1323" t="str">
            <v>LIABILITIES</v>
          </cell>
          <cell r="D1323" t="str">
            <v>BALANCE SHEET</v>
          </cell>
          <cell r="E1323" t="str">
            <v xml:space="preserve"> </v>
          </cell>
          <cell r="F1323" t="str">
            <v xml:space="preserve"> </v>
          </cell>
          <cell r="G1323" t="str">
            <v>CURRENT LIABILITIES AND PROVISIONS</v>
          </cell>
          <cell r="H1323" t="str">
            <v>CURRENT LIABILITIES</v>
          </cell>
          <cell r="I1323" t="str">
            <v>OTHER LIABILITIES</v>
          </cell>
        </row>
        <row r="1324">
          <cell r="A1324" t="str">
            <v>L506102</v>
          </cell>
          <cell r="B1324" t="str">
            <v>Advance from Customers</v>
          </cell>
          <cell r="C1324" t="str">
            <v>LIABILITIES</v>
          </cell>
          <cell r="D1324" t="str">
            <v>BALANCE SHEET</v>
          </cell>
          <cell r="E1324" t="str">
            <v>CUSTOMER PREPAYMENT A/C</v>
          </cell>
          <cell r="F1324" t="str">
            <v xml:space="preserve"> </v>
          </cell>
          <cell r="G1324" t="str">
            <v>CURRENT LIABILITIES AND PROVISIONS</v>
          </cell>
          <cell r="H1324" t="str">
            <v>CURRENT LIABILITIES</v>
          </cell>
          <cell r="I1324" t="str">
            <v>OTHER LIABILITIES</v>
          </cell>
        </row>
        <row r="1325">
          <cell r="A1325" t="str">
            <v>L506103</v>
          </cell>
          <cell r="B1325" t="str">
            <v>Advance Maint Charges Received</v>
          </cell>
          <cell r="C1325" t="str">
            <v>LIABILITIES</v>
          </cell>
          <cell r="D1325" t="str">
            <v>BALANCE SHEET</v>
          </cell>
          <cell r="E1325" t="str">
            <v>CUSTOMER PREPAYMENT A/C</v>
          </cell>
          <cell r="F1325" t="str">
            <v xml:space="preserve"> </v>
          </cell>
          <cell r="G1325" t="str">
            <v>CURRENT LIABILITIES AND PROVISIONS</v>
          </cell>
          <cell r="H1325" t="str">
            <v>CURRENT LIABILITIES</v>
          </cell>
          <cell r="I1325" t="str">
            <v>OTHER LIABILITIES</v>
          </cell>
        </row>
        <row r="1326">
          <cell r="A1326" t="str">
            <v>L506104</v>
          </cell>
          <cell r="B1326" t="str">
            <v>Advance From Employees</v>
          </cell>
          <cell r="C1326" t="str">
            <v>LIABILITIES</v>
          </cell>
          <cell r="D1326" t="str">
            <v>BALANCE SHEET</v>
          </cell>
          <cell r="E1326" t="str">
            <v xml:space="preserve"> </v>
          </cell>
          <cell r="F1326" t="str">
            <v xml:space="preserve"> </v>
          </cell>
          <cell r="G1326" t="str">
            <v>CURRENT LIABILITIES AND PROVISIONS</v>
          </cell>
          <cell r="H1326" t="str">
            <v>CURRENT LIABILITIES</v>
          </cell>
          <cell r="I1326" t="str">
            <v>OTHER LIABILITIES</v>
          </cell>
        </row>
        <row r="1327">
          <cell r="A1327" t="str">
            <v>L506105</v>
          </cell>
          <cell r="B1327" t="str">
            <v>Fee Recd For Electric Connection</v>
          </cell>
          <cell r="C1327" t="str">
            <v>LIABILITIES</v>
          </cell>
          <cell r="D1327" t="str">
            <v>BALANCE SHEET</v>
          </cell>
          <cell r="E1327" t="str">
            <v xml:space="preserve"> </v>
          </cell>
          <cell r="F1327" t="str">
            <v xml:space="preserve"> </v>
          </cell>
          <cell r="G1327" t="str">
            <v>CURRENT LIABILITIES AND PROVISIONS</v>
          </cell>
          <cell r="H1327" t="str">
            <v>CURRENT LIABILITIES</v>
          </cell>
          <cell r="I1327" t="str">
            <v>OTHER LIABILITIES</v>
          </cell>
        </row>
        <row r="1328">
          <cell r="A1328" t="str">
            <v>L506106</v>
          </cell>
          <cell r="B1328" t="str">
            <v>Int Payable on Customer's Deposits</v>
          </cell>
          <cell r="C1328" t="str">
            <v>LIABILITIES</v>
          </cell>
          <cell r="D1328" t="str">
            <v>BALANCE SHEET</v>
          </cell>
          <cell r="E1328" t="str">
            <v xml:space="preserve"> </v>
          </cell>
          <cell r="F1328" t="str">
            <v xml:space="preserve"> </v>
          </cell>
          <cell r="G1328" t="str">
            <v>CURRENT LIABILITIES AND PROVISIONS</v>
          </cell>
          <cell r="H1328" t="str">
            <v>CURRENT LIABILITIES</v>
          </cell>
          <cell r="I1328" t="str">
            <v>OTHER LIABILITIES</v>
          </cell>
        </row>
        <row r="1329">
          <cell r="A1329" t="str">
            <v>L506107</v>
          </cell>
          <cell r="B1329" t="str">
            <v>Advance Rent Received (Customers)</v>
          </cell>
          <cell r="C1329" t="str">
            <v>LIABILITIES</v>
          </cell>
          <cell r="D1329" t="str">
            <v>BALANCE SHEET</v>
          </cell>
          <cell r="E1329" t="str">
            <v>CUSTOMER PREPAYMENT A/C</v>
          </cell>
          <cell r="F1329" t="str">
            <v xml:space="preserve"> </v>
          </cell>
          <cell r="G1329" t="str">
            <v>CURRENT LIABILITIES AND PROVISIONS</v>
          </cell>
          <cell r="H1329" t="str">
            <v>CURRENT LIABILITIES</v>
          </cell>
          <cell r="I1329" t="str">
            <v>OTHER LIABILITIES</v>
          </cell>
        </row>
        <row r="1330">
          <cell r="A1330" t="str">
            <v>L506199</v>
          </cell>
          <cell r="B1330" t="str">
            <v>IB-CUSTOMERS</v>
          </cell>
          <cell r="C1330" t="str">
            <v>LIABILITIES</v>
          </cell>
          <cell r="D1330" t="str">
            <v>BALANCE SHEET</v>
          </cell>
          <cell r="E1330" t="str">
            <v xml:space="preserve"> </v>
          </cell>
          <cell r="F1330" t="str">
            <v xml:space="preserve"> </v>
          </cell>
          <cell r="G1330" t="str">
            <v>CURRENT LIABILITIES AND PROVISIONS</v>
          </cell>
          <cell r="H1330" t="str">
            <v>CURRENT LIABILITIES</v>
          </cell>
          <cell r="I1330" t="str">
            <v>OTHER LIABILITIES</v>
          </cell>
        </row>
        <row r="1331">
          <cell r="A1331" t="str">
            <v>L506201</v>
          </cell>
          <cell r="B1331" t="str">
            <v>Interest Payable (Oth)</v>
          </cell>
          <cell r="C1331" t="str">
            <v>LIABILITIES</v>
          </cell>
          <cell r="D1331" t="str">
            <v>BALANCE SHEET</v>
          </cell>
          <cell r="E1331" t="str">
            <v xml:space="preserve"> </v>
          </cell>
          <cell r="F1331" t="str">
            <v xml:space="preserve"> </v>
          </cell>
          <cell r="G1331" t="str">
            <v>CURRENT LIABILITIES AND PROVISIONS</v>
          </cell>
          <cell r="H1331" t="str">
            <v>CURRENT LIABILITIES</v>
          </cell>
          <cell r="I1331" t="str">
            <v>OTHER LIABILITIES</v>
          </cell>
        </row>
        <row r="1332">
          <cell r="A1332" t="str">
            <v>L506202</v>
          </cell>
          <cell r="B1332" t="str">
            <v>Amount Payable (Group Companies)</v>
          </cell>
          <cell r="C1332" t="str">
            <v>LIABILITIES</v>
          </cell>
          <cell r="D1332" t="str">
            <v>BALANCE SHEET</v>
          </cell>
          <cell r="E1332" t="str">
            <v xml:space="preserve"> </v>
          </cell>
          <cell r="F1332" t="str">
            <v xml:space="preserve"> </v>
          </cell>
          <cell r="G1332" t="str">
            <v>CURRENT LIABILITIES AND PROVISIONS</v>
          </cell>
          <cell r="H1332" t="str">
            <v>CURRENT LIABILITIES</v>
          </cell>
          <cell r="I1332" t="str">
            <v>OTHER LIABILITIES</v>
          </cell>
        </row>
        <row r="1333">
          <cell r="A1333" t="str">
            <v>L506203</v>
          </cell>
          <cell r="B1333" t="str">
            <v>Amount Payable (Firms)</v>
          </cell>
          <cell r="C1333" t="str">
            <v>LIABILITIES</v>
          </cell>
          <cell r="D1333" t="str">
            <v>BALANCE SHEET</v>
          </cell>
          <cell r="E1333" t="str">
            <v xml:space="preserve"> </v>
          </cell>
          <cell r="F1333" t="str">
            <v xml:space="preserve"> </v>
          </cell>
          <cell r="G1333" t="str">
            <v>CURRENT LIABILITIES AND PROVISIONS</v>
          </cell>
          <cell r="H1333" t="str">
            <v>CURRENT LIABILITIES</v>
          </cell>
          <cell r="I1333" t="str">
            <v>OTHER LIABILITIES</v>
          </cell>
        </row>
        <row r="1334">
          <cell r="A1334" t="str">
            <v>L506204</v>
          </cell>
          <cell r="B1334" t="str">
            <v>Amount Payable (JVs)</v>
          </cell>
          <cell r="C1334" t="str">
            <v>LIABILITIES</v>
          </cell>
          <cell r="D1334" t="str">
            <v>BALANCE SHEET</v>
          </cell>
          <cell r="E1334" t="str">
            <v xml:space="preserve"> </v>
          </cell>
          <cell r="F1334" t="str">
            <v xml:space="preserve"> </v>
          </cell>
          <cell r="G1334" t="str">
            <v>CURRENT LIABILITIES AND PROVISIONS</v>
          </cell>
          <cell r="H1334" t="str">
            <v>CURRENT LIABILITIES</v>
          </cell>
          <cell r="I1334" t="str">
            <v>OTHER LIABILITIES</v>
          </cell>
        </row>
        <row r="1335">
          <cell r="A1335" t="str">
            <v>L506205</v>
          </cell>
          <cell r="B1335" t="str">
            <v>Sundry Creditors (Emp)- Unpaid Salaries</v>
          </cell>
          <cell r="C1335" t="str">
            <v>LIABILITIES</v>
          </cell>
          <cell r="D1335" t="str">
            <v>BALANCE SHEET</v>
          </cell>
          <cell r="E1335" t="str">
            <v xml:space="preserve"> </v>
          </cell>
          <cell r="F1335" t="str">
            <v xml:space="preserve"> </v>
          </cell>
          <cell r="G1335" t="str">
            <v>CURRENT LIABILITIES AND PROVISIONS</v>
          </cell>
          <cell r="H1335" t="str">
            <v>CURRENT LIABILITIES</v>
          </cell>
          <cell r="I1335" t="str">
            <v>OTHER LIABILITIES</v>
          </cell>
        </row>
        <row r="1336">
          <cell r="A1336" t="str">
            <v>L506206</v>
          </cell>
          <cell r="B1336" t="str">
            <v>Sundry Creditors (Emp)- Unpaid Bonus</v>
          </cell>
          <cell r="C1336" t="str">
            <v>LIABILITIES</v>
          </cell>
          <cell r="D1336" t="str">
            <v>BALANCE SHEET</v>
          </cell>
          <cell r="E1336" t="str">
            <v xml:space="preserve"> </v>
          </cell>
          <cell r="F1336" t="str">
            <v xml:space="preserve"> </v>
          </cell>
          <cell r="G1336" t="str">
            <v>CURRENT LIABILITIES AND PROVISIONS</v>
          </cell>
          <cell r="H1336" t="str">
            <v>CURRENT LIABILITIES</v>
          </cell>
          <cell r="I1336" t="str">
            <v>OTHER LIABILITIES</v>
          </cell>
        </row>
        <row r="1337">
          <cell r="A1337" t="str">
            <v>L506207</v>
          </cell>
          <cell r="B1337" t="str">
            <v>Sundry Creditors (Directors)</v>
          </cell>
          <cell r="C1337" t="str">
            <v>LIABILITIES</v>
          </cell>
          <cell r="D1337" t="str">
            <v>BALANCE SHEET</v>
          </cell>
          <cell r="E1337" t="str">
            <v xml:space="preserve"> </v>
          </cell>
          <cell r="F1337" t="str">
            <v xml:space="preserve"> </v>
          </cell>
          <cell r="G1337" t="str">
            <v>CURRENT LIABILITIES AND PROVISIONS</v>
          </cell>
          <cell r="H1337" t="str">
            <v>CURRENT LIABILITIES</v>
          </cell>
          <cell r="I1337" t="str">
            <v>OTHER LIABILITIES</v>
          </cell>
        </row>
        <row r="1338">
          <cell r="A1338" t="str">
            <v>L506208-010</v>
          </cell>
          <cell r="B1338" t="str">
            <v>Amt Payable (Gr Co)-DLF LTD CNSTR DIV</v>
          </cell>
          <cell r="C1338" t="str">
            <v>LIABILITIES</v>
          </cell>
          <cell r="D1338" t="str">
            <v>BALANCE SHEET</v>
          </cell>
          <cell r="E1338" t="str">
            <v xml:space="preserve"> </v>
          </cell>
          <cell r="F1338" t="str">
            <v xml:space="preserve"> </v>
          </cell>
          <cell r="G1338" t="str">
            <v>CURRENT LIABILITIES AND PROVISIONS</v>
          </cell>
          <cell r="H1338" t="str">
            <v>CURRENT LIABILITIES</v>
          </cell>
          <cell r="I1338" t="str">
            <v>OTHER LIABILITIES</v>
          </cell>
        </row>
        <row r="1339">
          <cell r="A1339" t="str">
            <v>L506208-020</v>
          </cell>
          <cell r="B1339" t="str">
            <v>Amt Payable (Gr Co)-DEDL</v>
          </cell>
          <cell r="C1339" t="str">
            <v>LIABILITIES</v>
          </cell>
          <cell r="D1339" t="str">
            <v>BALANCE SHEET</v>
          </cell>
          <cell r="E1339" t="str">
            <v xml:space="preserve"> </v>
          </cell>
          <cell r="F1339" t="str">
            <v xml:space="preserve"> </v>
          </cell>
          <cell r="G1339" t="str">
            <v>CURRENT LIABILITIES AND PROVISIONS</v>
          </cell>
          <cell r="H1339" t="str">
            <v>CURRENT LIABILITIES</v>
          </cell>
          <cell r="I1339" t="str">
            <v>OTHER LIABILITIES</v>
          </cell>
        </row>
        <row r="1340">
          <cell r="A1340" t="str">
            <v>L506208-025</v>
          </cell>
          <cell r="B1340" t="str">
            <v>Amt Payable (Gr Co)-DSL</v>
          </cell>
          <cell r="C1340" t="str">
            <v>LIABILITIES</v>
          </cell>
          <cell r="D1340" t="str">
            <v>BALANCE SHEET</v>
          </cell>
          <cell r="E1340" t="str">
            <v xml:space="preserve"> </v>
          </cell>
          <cell r="F1340" t="str">
            <v xml:space="preserve"> </v>
          </cell>
          <cell r="G1340" t="str">
            <v>CURRENT LIABILITIES AND PROVISIONS</v>
          </cell>
          <cell r="H1340" t="str">
            <v>CURRENT LIABILITIES</v>
          </cell>
          <cell r="I1340" t="str">
            <v>OTHER LIABILITIES</v>
          </cell>
        </row>
        <row r="1341">
          <cell r="A1341" t="str">
            <v>L506208-055</v>
          </cell>
          <cell r="B1341" t="str">
            <v>Amt Payable (Gr Co)-DLF RECR. FOUNDATION</v>
          </cell>
          <cell r="C1341" t="str">
            <v>LIABILITIES</v>
          </cell>
          <cell r="D1341" t="str">
            <v>BALANCE SHEET</v>
          </cell>
          <cell r="E1341" t="str">
            <v xml:space="preserve"> </v>
          </cell>
          <cell r="F1341" t="str">
            <v xml:space="preserve"> </v>
          </cell>
          <cell r="G1341" t="str">
            <v>CURRENT LIABILITIES AND PROVISIONS</v>
          </cell>
          <cell r="H1341" t="str">
            <v>CURRENT LIABILITIES</v>
          </cell>
          <cell r="I1341" t="str">
            <v>OTHER LIABILITIES</v>
          </cell>
        </row>
        <row r="1342">
          <cell r="A1342" t="str">
            <v>L506208-101</v>
          </cell>
          <cell r="B1342" t="str">
            <v>Amt Payable (Gr Co)-DLF LTD</v>
          </cell>
          <cell r="C1342" t="str">
            <v>LIABILITIES</v>
          </cell>
          <cell r="D1342" t="str">
            <v>BALANCE SHEET</v>
          </cell>
          <cell r="E1342" t="str">
            <v xml:space="preserve"> </v>
          </cell>
          <cell r="F1342" t="str">
            <v xml:space="preserve"> </v>
          </cell>
          <cell r="G1342" t="str">
            <v>CURRENT LIABILITIES AND PROVISIONS</v>
          </cell>
          <cell r="H1342" t="str">
            <v>CURRENT LIABILITIES</v>
          </cell>
          <cell r="I1342" t="str">
            <v>OTHER LIABILITIES</v>
          </cell>
        </row>
        <row r="1343">
          <cell r="A1343" t="str">
            <v>L506208-550</v>
          </cell>
          <cell r="B1343" t="str">
            <v>Amt Payable (Gr Co)-Delanco Real Est P L</v>
          </cell>
          <cell r="C1343" t="str">
            <v>ASSET</v>
          </cell>
          <cell r="D1343" t="str">
            <v>BALANCE SHEET</v>
          </cell>
          <cell r="E1343" t="str">
            <v xml:space="preserve"> </v>
          </cell>
          <cell r="F1343" t="str">
            <v xml:space="preserve"> </v>
          </cell>
          <cell r="G1343" t="str">
            <v>CURRENT LIABILITIES AND PROVISIONS</v>
          </cell>
          <cell r="H1343" t="str">
            <v>CURRENT LIABILITIES</v>
          </cell>
          <cell r="I1343" t="str">
            <v>OTHER LIABILITIES</v>
          </cell>
        </row>
        <row r="1344">
          <cell r="A1344" t="str">
            <v>L506209</v>
          </cell>
          <cell r="B1344" t="str">
            <v>Amt Payable-Late Cnstr Chrgs</v>
          </cell>
          <cell r="C1344" t="str">
            <v>LIABILITIES</v>
          </cell>
          <cell r="D1344" t="str">
            <v>BALANCE SHEET</v>
          </cell>
          <cell r="E1344" t="str">
            <v xml:space="preserve"> </v>
          </cell>
          <cell r="F1344" t="str">
            <v xml:space="preserve"> </v>
          </cell>
          <cell r="G1344" t="str">
            <v>CURRENT LIABILITIES AND PROVISIONS</v>
          </cell>
          <cell r="H1344" t="str">
            <v>CURRENT LIABILITIES</v>
          </cell>
          <cell r="I1344" t="str">
            <v>OTHER LIABILITIES</v>
          </cell>
        </row>
        <row r="1345">
          <cell r="A1345" t="str">
            <v>L506210-245</v>
          </cell>
          <cell r="B1345" t="str">
            <v>Due to Partnership Firm-DLF Comm Pjts</v>
          </cell>
          <cell r="C1345" t="str">
            <v>LIABILITIES</v>
          </cell>
          <cell r="D1345" t="str">
            <v>BALANCE SHEET</v>
          </cell>
          <cell r="E1345" t="str">
            <v xml:space="preserve"> </v>
          </cell>
          <cell r="F1345" t="str">
            <v xml:space="preserve"> </v>
          </cell>
          <cell r="G1345" t="str">
            <v>CURRENT LIABILITIES AND PROVISIONS</v>
          </cell>
          <cell r="H1345" t="str">
            <v>CURRENT LIABILITIES</v>
          </cell>
          <cell r="I1345" t="str">
            <v>OTHER LIABILITIES</v>
          </cell>
        </row>
        <row r="1346">
          <cell r="A1346" t="str">
            <v>L506210-267</v>
          </cell>
          <cell r="B1346" t="str">
            <v>Due to Partnership Firm-DLF Resi Prtnr</v>
          </cell>
          <cell r="C1346" t="str">
            <v>LIABILITIES</v>
          </cell>
          <cell r="D1346" t="str">
            <v>BALANCE SHEET</v>
          </cell>
          <cell r="E1346" t="str">
            <v xml:space="preserve"> </v>
          </cell>
          <cell r="F1346" t="str">
            <v xml:space="preserve"> </v>
          </cell>
          <cell r="G1346" t="str">
            <v>CURRENT LIABILITIES AND PROVISIONS</v>
          </cell>
          <cell r="H1346" t="str">
            <v>CURRENT LIABILITIES</v>
          </cell>
          <cell r="I1346" t="str">
            <v>OTHER LIABILITIES</v>
          </cell>
        </row>
        <row r="1347">
          <cell r="A1347" t="str">
            <v>L506210-278</v>
          </cell>
          <cell r="B1347" t="str">
            <v>Due to Partnership Firm-DLF Home Dev</v>
          </cell>
          <cell r="C1347" t="str">
            <v>LIABILITIES</v>
          </cell>
          <cell r="D1347" t="str">
            <v>BALANCE SHEET</v>
          </cell>
          <cell r="E1347" t="str">
            <v xml:space="preserve"> </v>
          </cell>
          <cell r="F1347" t="str">
            <v xml:space="preserve"> </v>
          </cell>
          <cell r="G1347" t="str">
            <v>CURRENT LIABILITIES AND PROVISIONS</v>
          </cell>
          <cell r="H1347" t="str">
            <v>CURRENT LIABILITIES</v>
          </cell>
          <cell r="I1347" t="str">
            <v>OTHER LIABILITIES</v>
          </cell>
        </row>
        <row r="1348">
          <cell r="A1348" t="str">
            <v>L506210-536</v>
          </cell>
          <cell r="B1348" t="str">
            <v>Due to Partnership Firm-Heimo</v>
          </cell>
          <cell r="C1348" t="str">
            <v>LIABILITIES</v>
          </cell>
          <cell r="D1348" t="str">
            <v>BALANCE SHEET</v>
          </cell>
          <cell r="E1348" t="str">
            <v xml:space="preserve"> </v>
          </cell>
          <cell r="F1348" t="str">
            <v xml:space="preserve"> </v>
          </cell>
          <cell r="G1348" t="str">
            <v>CURRENT LIABILITIES AND PROVISIONS</v>
          </cell>
          <cell r="H1348" t="str">
            <v>CURRENT LIABILITIES</v>
          </cell>
          <cell r="I1348" t="str">
            <v>OTHER LIABILITIES</v>
          </cell>
        </row>
        <row r="1349">
          <cell r="A1349" t="str">
            <v>L506210-537</v>
          </cell>
          <cell r="B1349" t="str">
            <v>Due to Partnership Firm-Khem</v>
          </cell>
          <cell r="C1349" t="str">
            <v>LIABILITIES</v>
          </cell>
          <cell r="D1349" t="str">
            <v>BALANCE SHEET</v>
          </cell>
          <cell r="E1349" t="str">
            <v xml:space="preserve"> </v>
          </cell>
          <cell r="F1349" t="str">
            <v xml:space="preserve"> </v>
          </cell>
          <cell r="G1349" t="str">
            <v>CURRENT LIABILITIES AND PROVISIONS</v>
          </cell>
          <cell r="H1349" t="str">
            <v>CURRENT LIABILITIES</v>
          </cell>
          <cell r="I1349" t="str">
            <v>OTHER LIABILITIES</v>
          </cell>
        </row>
        <row r="1350">
          <cell r="A1350" t="str">
            <v>L506211</v>
          </cell>
          <cell r="B1350" t="str">
            <v>Interest Payable on Debentures</v>
          </cell>
          <cell r="C1350" t="str">
            <v>LIABILITIES</v>
          </cell>
          <cell r="D1350" t="str">
            <v>BALANCE SHEET</v>
          </cell>
          <cell r="E1350" t="str">
            <v xml:space="preserve"> </v>
          </cell>
          <cell r="F1350" t="str">
            <v xml:space="preserve"> </v>
          </cell>
          <cell r="G1350" t="str">
            <v>CURRENT LIABILITIES AND PROVISIONS</v>
          </cell>
          <cell r="H1350" t="str">
            <v>CURRENT LIABILITIES</v>
          </cell>
          <cell r="I1350" t="str">
            <v>OTHER LIABILITIES</v>
          </cell>
        </row>
        <row r="1351">
          <cell r="A1351" t="str">
            <v>L506212</v>
          </cell>
          <cell r="B1351" t="str">
            <v>Amount Payable (Third Party)</v>
          </cell>
          <cell r="C1351" t="str">
            <v>LIABILITIES</v>
          </cell>
          <cell r="D1351" t="str">
            <v>BALANCE SHEET</v>
          </cell>
          <cell r="E1351" t="str">
            <v xml:space="preserve"> </v>
          </cell>
          <cell r="F1351" t="str">
            <v xml:space="preserve"> </v>
          </cell>
          <cell r="G1351" t="str">
            <v>CURRENT LIABILITIES AND PROVISIONS</v>
          </cell>
          <cell r="H1351" t="str">
            <v>CURRENT LIABILITIES</v>
          </cell>
          <cell r="I1351" t="str">
            <v>OTHER LIABILITIES</v>
          </cell>
        </row>
        <row r="1352">
          <cell r="A1352" t="str">
            <v>L506213</v>
          </cell>
          <cell r="B1352" t="str">
            <v>Amount Payable to HUDA</v>
          </cell>
          <cell r="C1352" t="str">
            <v>LIABILITIES</v>
          </cell>
          <cell r="D1352" t="str">
            <v>BALANCE SHEET</v>
          </cell>
          <cell r="E1352" t="str">
            <v xml:space="preserve"> </v>
          </cell>
          <cell r="F1352" t="str">
            <v xml:space="preserve"> </v>
          </cell>
          <cell r="G1352" t="str">
            <v>CURRENT LIABILITIES AND PROVISIONS</v>
          </cell>
          <cell r="H1352" t="str">
            <v>CURRENT LIABILITIES</v>
          </cell>
          <cell r="I1352" t="str">
            <v>OTHER LIABILITIES</v>
          </cell>
        </row>
        <row r="1353">
          <cell r="A1353" t="str">
            <v>L506301</v>
          </cell>
          <cell r="B1353" t="str">
            <v>TDS- Salary</v>
          </cell>
          <cell r="C1353" t="str">
            <v>LIABILITIES</v>
          </cell>
          <cell r="D1353" t="str">
            <v>BALANCE SHEET</v>
          </cell>
          <cell r="E1353" t="str">
            <v xml:space="preserve"> </v>
          </cell>
          <cell r="F1353" t="str">
            <v xml:space="preserve"> </v>
          </cell>
          <cell r="G1353" t="str">
            <v>CURRENT LIABILITIES AND PROVISIONS</v>
          </cell>
          <cell r="H1353" t="str">
            <v>CURRENT LIABILITIES</v>
          </cell>
          <cell r="I1353" t="str">
            <v>OTHER LIABILITIES</v>
          </cell>
        </row>
        <row r="1354">
          <cell r="A1354" t="str">
            <v>L506302</v>
          </cell>
          <cell r="B1354" t="str">
            <v>TDS- Contractor</v>
          </cell>
          <cell r="C1354" t="str">
            <v>LIABILITIES</v>
          </cell>
          <cell r="D1354" t="str">
            <v>BALANCE SHEET</v>
          </cell>
          <cell r="E1354" t="str">
            <v>TDSPAYABLE</v>
          </cell>
          <cell r="F1354" t="str">
            <v xml:space="preserve"> </v>
          </cell>
          <cell r="G1354" t="str">
            <v>CURRENT LIABILITIES AND PROVISIONS</v>
          </cell>
          <cell r="H1354" t="str">
            <v>CURRENT LIABILITIES</v>
          </cell>
          <cell r="I1354" t="str">
            <v>OTHER LIABILITIES</v>
          </cell>
        </row>
        <row r="1355">
          <cell r="A1355" t="str">
            <v>L506303</v>
          </cell>
          <cell r="B1355" t="str">
            <v>TDS- Retainer</v>
          </cell>
          <cell r="C1355" t="str">
            <v>LIABILITIES</v>
          </cell>
          <cell r="D1355" t="str">
            <v>BALANCE SHEET</v>
          </cell>
          <cell r="E1355" t="str">
            <v>TDSPAYABLE</v>
          </cell>
          <cell r="F1355" t="str">
            <v xml:space="preserve"> </v>
          </cell>
          <cell r="G1355" t="str">
            <v>CURRENT LIABILITIES AND PROVISIONS</v>
          </cell>
          <cell r="H1355" t="str">
            <v>CURRENT LIABILITIES</v>
          </cell>
          <cell r="I1355" t="str">
            <v>OTHER LIABILITIES</v>
          </cell>
        </row>
        <row r="1356">
          <cell r="A1356" t="str">
            <v>L506304</v>
          </cell>
          <cell r="B1356" t="str">
            <v>TDS- Broker</v>
          </cell>
          <cell r="C1356" t="str">
            <v>LIABILITIES</v>
          </cell>
          <cell r="D1356" t="str">
            <v>BALANCE SHEET</v>
          </cell>
          <cell r="E1356" t="str">
            <v>TDSPAYABLE</v>
          </cell>
          <cell r="F1356" t="str">
            <v xml:space="preserve"> </v>
          </cell>
          <cell r="G1356" t="str">
            <v>CURRENT LIABILITIES AND PROVISIONS</v>
          </cell>
          <cell r="H1356" t="str">
            <v>CURRENT LIABILITIES</v>
          </cell>
          <cell r="I1356" t="str">
            <v>OTHER LIABILITIES</v>
          </cell>
        </row>
        <row r="1357">
          <cell r="A1357" t="str">
            <v>L506305</v>
          </cell>
          <cell r="B1357" t="str">
            <v>TDS- Rent</v>
          </cell>
          <cell r="C1357" t="str">
            <v>LIABILITIES</v>
          </cell>
          <cell r="D1357" t="str">
            <v>BALANCE SHEET</v>
          </cell>
          <cell r="E1357" t="str">
            <v>TDSPAYABLE</v>
          </cell>
          <cell r="F1357" t="str">
            <v xml:space="preserve"> </v>
          </cell>
          <cell r="G1357" t="str">
            <v>CURRENT LIABILITIES AND PROVISIONS</v>
          </cell>
          <cell r="H1357" t="str">
            <v>CURRENT LIABILITIES</v>
          </cell>
          <cell r="I1357" t="str">
            <v>OTHER LIABILITIES</v>
          </cell>
        </row>
        <row r="1358">
          <cell r="A1358" t="str">
            <v>L506306</v>
          </cell>
          <cell r="B1358" t="str">
            <v>TDS- Interest</v>
          </cell>
          <cell r="C1358" t="str">
            <v>LIABILITIES</v>
          </cell>
          <cell r="D1358" t="str">
            <v>BALANCE SHEET</v>
          </cell>
          <cell r="E1358" t="str">
            <v>TDSPAYABLE</v>
          </cell>
          <cell r="F1358" t="str">
            <v xml:space="preserve"> </v>
          </cell>
          <cell r="G1358" t="str">
            <v>CURRENT LIABILITIES AND PROVISIONS</v>
          </cell>
          <cell r="H1358" t="str">
            <v>CURRENT LIABILITIES</v>
          </cell>
          <cell r="I1358" t="str">
            <v>OTHER LIABILITIES</v>
          </cell>
        </row>
        <row r="1359">
          <cell r="A1359" t="str">
            <v>L506307</v>
          </cell>
          <cell r="B1359" t="str">
            <v>TDS- Others</v>
          </cell>
          <cell r="C1359" t="str">
            <v>LIABILITIES</v>
          </cell>
          <cell r="D1359" t="str">
            <v>BALANCE SHEET</v>
          </cell>
          <cell r="E1359" t="str">
            <v>TDSPAYABLE</v>
          </cell>
          <cell r="F1359" t="str">
            <v xml:space="preserve"> </v>
          </cell>
          <cell r="G1359" t="str">
            <v>CURRENT LIABILITIES AND PROVISIONS</v>
          </cell>
          <cell r="H1359" t="str">
            <v>CURRENT LIABILITIES</v>
          </cell>
          <cell r="I1359" t="str">
            <v>OTHER LIABILITIES</v>
          </cell>
        </row>
        <row r="1360">
          <cell r="A1360" t="str">
            <v>L506308</v>
          </cell>
          <cell r="B1360" t="str">
            <v>TDS-PROFESSIONAL</v>
          </cell>
          <cell r="C1360" t="str">
            <v>LIABILITIES</v>
          </cell>
          <cell r="D1360" t="str">
            <v>BALANCE SHEET</v>
          </cell>
          <cell r="E1360" t="str">
            <v>TDSPAYABLE</v>
          </cell>
          <cell r="F1360" t="str">
            <v xml:space="preserve"> </v>
          </cell>
          <cell r="G1360" t="str">
            <v>CURRENT LIABILITIES AND PROVISIONS</v>
          </cell>
          <cell r="H1360" t="str">
            <v>CURRENT LIABILITIES</v>
          </cell>
          <cell r="I1360" t="str">
            <v>OTHER LIABILITIES</v>
          </cell>
        </row>
        <row r="1361">
          <cell r="A1361" t="str">
            <v>L506309</v>
          </cell>
          <cell r="B1361" t="str">
            <v>Surchage- TDS Salary</v>
          </cell>
          <cell r="C1361" t="str">
            <v>LIABILITIES</v>
          </cell>
          <cell r="D1361" t="str">
            <v>BALANCE SHEET</v>
          </cell>
          <cell r="E1361" t="str">
            <v xml:space="preserve"> </v>
          </cell>
          <cell r="F1361" t="str">
            <v xml:space="preserve"> </v>
          </cell>
          <cell r="G1361" t="str">
            <v>CURRENT LIABILITIES AND PROVISIONS</v>
          </cell>
          <cell r="H1361" t="str">
            <v>CURRENT LIABILITIES</v>
          </cell>
          <cell r="I1361" t="str">
            <v>OTHER LIABILITIES</v>
          </cell>
        </row>
        <row r="1362">
          <cell r="A1362" t="str">
            <v>L506310</v>
          </cell>
          <cell r="B1362" t="str">
            <v>Surchage- TDS Others</v>
          </cell>
          <cell r="C1362" t="str">
            <v>LIABILITIES</v>
          </cell>
          <cell r="D1362" t="str">
            <v>BALANCE SHEET</v>
          </cell>
          <cell r="E1362" t="str">
            <v>TDSPAYABLE</v>
          </cell>
          <cell r="F1362" t="str">
            <v xml:space="preserve"> </v>
          </cell>
          <cell r="G1362" t="str">
            <v>CURRENT LIABILITIES AND PROVISIONS</v>
          </cell>
          <cell r="H1362" t="str">
            <v>CURRENT LIABILITIES</v>
          </cell>
          <cell r="I1362" t="str">
            <v>OTHER LIABILITIES</v>
          </cell>
        </row>
        <row r="1363">
          <cell r="A1363" t="str">
            <v>L506311</v>
          </cell>
          <cell r="B1363" t="str">
            <v>Cess- TDS Salary</v>
          </cell>
          <cell r="C1363" t="str">
            <v>LIABILITIES</v>
          </cell>
          <cell r="D1363" t="str">
            <v>BALANCE SHEET</v>
          </cell>
          <cell r="E1363" t="str">
            <v xml:space="preserve"> </v>
          </cell>
          <cell r="F1363" t="str">
            <v xml:space="preserve"> </v>
          </cell>
          <cell r="G1363" t="str">
            <v>CURRENT LIABILITIES AND PROVISIONS</v>
          </cell>
          <cell r="H1363" t="str">
            <v>CURRENT LIABILITIES</v>
          </cell>
          <cell r="I1363" t="str">
            <v>OTHER LIABILITIES</v>
          </cell>
        </row>
        <row r="1364">
          <cell r="A1364" t="str">
            <v>L506312</v>
          </cell>
          <cell r="B1364" t="str">
            <v>Cess- TDS Others</v>
          </cell>
          <cell r="C1364" t="str">
            <v>LIABILITIES</v>
          </cell>
          <cell r="D1364" t="str">
            <v>BALANCE SHEET</v>
          </cell>
          <cell r="E1364" t="str">
            <v>TDSPAYABLE</v>
          </cell>
          <cell r="F1364" t="str">
            <v xml:space="preserve"> </v>
          </cell>
          <cell r="G1364" t="str">
            <v>CURRENT LIABILITIES AND PROVISIONS</v>
          </cell>
          <cell r="H1364" t="str">
            <v>CURRENT LIABILITIES</v>
          </cell>
          <cell r="I1364" t="str">
            <v>OTHER LIABILITIES</v>
          </cell>
        </row>
        <row r="1365">
          <cell r="A1365" t="str">
            <v>L506313</v>
          </cell>
          <cell r="B1365" t="str">
            <v>Sundry Creditors (Emp)</v>
          </cell>
          <cell r="C1365" t="str">
            <v>LIABILITIES</v>
          </cell>
          <cell r="D1365" t="str">
            <v>BALANCE SHEET</v>
          </cell>
          <cell r="E1365" t="str">
            <v>SUPPLIER PAYABLE A/C</v>
          </cell>
          <cell r="F1365" t="str">
            <v xml:space="preserve"> </v>
          </cell>
          <cell r="G1365" t="str">
            <v>CURRENT LIABILITIES AND PROVISIONS</v>
          </cell>
          <cell r="H1365" t="str">
            <v>CURRENT LIABILITIES</v>
          </cell>
          <cell r="I1365" t="str">
            <v>OTHER LIABILITIES</v>
          </cell>
        </row>
        <row r="1366">
          <cell r="A1366" t="str">
            <v>L506314</v>
          </cell>
          <cell r="B1366" t="str">
            <v>TDS - Advertisement</v>
          </cell>
          <cell r="C1366" t="str">
            <v>LIABILITIES</v>
          </cell>
          <cell r="D1366" t="str">
            <v>BALANCE SHEET</v>
          </cell>
          <cell r="E1366" t="str">
            <v>TDSPAYABLE</v>
          </cell>
          <cell r="F1366" t="str">
            <v xml:space="preserve"> </v>
          </cell>
          <cell r="G1366" t="str">
            <v>CURRENT LIABILITIES AND PROVISIONS</v>
          </cell>
          <cell r="H1366" t="str">
            <v>CURRENT LIABILITIES</v>
          </cell>
          <cell r="I1366" t="str">
            <v>OTHER LIABILITIES</v>
          </cell>
        </row>
        <row r="1367">
          <cell r="A1367" t="str">
            <v>L506401</v>
          </cell>
          <cell r="B1367" t="str">
            <v>Service Tax Payable</v>
          </cell>
          <cell r="C1367" t="str">
            <v>LIABILITIES</v>
          </cell>
          <cell r="D1367" t="str">
            <v>BALANCE SHEET</v>
          </cell>
          <cell r="E1367" t="str">
            <v xml:space="preserve"> </v>
          </cell>
          <cell r="F1367" t="str">
            <v xml:space="preserve"> </v>
          </cell>
          <cell r="G1367" t="str">
            <v>CURRENT LIABILITIES AND PROVISIONS</v>
          </cell>
          <cell r="H1367" t="str">
            <v>CURRENT LIABILITIES</v>
          </cell>
          <cell r="I1367" t="str">
            <v>OTHER LIABILITIES</v>
          </cell>
        </row>
        <row r="1368">
          <cell r="A1368" t="str">
            <v>L506402</v>
          </cell>
          <cell r="B1368" t="str">
            <v>Sales Tax / Vat Payable</v>
          </cell>
          <cell r="C1368" t="str">
            <v>LIABILITIES</v>
          </cell>
          <cell r="D1368" t="str">
            <v>BALANCE SHEET</v>
          </cell>
          <cell r="E1368" t="str">
            <v xml:space="preserve"> </v>
          </cell>
          <cell r="F1368" t="str">
            <v xml:space="preserve"> </v>
          </cell>
          <cell r="G1368" t="str">
            <v>CURRENT LIABILITIES AND PROVISIONS</v>
          </cell>
          <cell r="H1368" t="str">
            <v>CURRENT LIABILITIES</v>
          </cell>
          <cell r="I1368" t="str">
            <v>OTHER LIABILITIES</v>
          </cell>
        </row>
        <row r="1369">
          <cell r="A1369" t="str">
            <v>L506403</v>
          </cell>
          <cell r="B1369" t="str">
            <v>Sales Tax/Vat Payable- Haryana (Hst)</v>
          </cell>
          <cell r="C1369" t="str">
            <v>LIABILITIES</v>
          </cell>
          <cell r="D1369" t="str">
            <v>BALANCE SHEET</v>
          </cell>
          <cell r="E1369" t="str">
            <v>OUTPUTTAX</v>
          </cell>
          <cell r="F1369" t="str">
            <v xml:space="preserve"> </v>
          </cell>
          <cell r="G1369" t="str">
            <v>CURRENT LIABILITIES AND PROVISIONS</v>
          </cell>
          <cell r="H1369" t="str">
            <v>CURRENT LIABILITIES</v>
          </cell>
          <cell r="I1369" t="str">
            <v>OTHER LIABILITIES</v>
          </cell>
        </row>
        <row r="1370">
          <cell r="A1370" t="str">
            <v>L506404</v>
          </cell>
          <cell r="B1370" t="str">
            <v>Sales Tax/Vat Payable- Tamil Nadu</v>
          </cell>
          <cell r="C1370" t="str">
            <v>LIABILITIES</v>
          </cell>
          <cell r="D1370" t="str">
            <v>BALANCE SHEET</v>
          </cell>
          <cell r="E1370" t="str">
            <v xml:space="preserve"> </v>
          </cell>
          <cell r="F1370" t="str">
            <v xml:space="preserve"> </v>
          </cell>
          <cell r="G1370" t="str">
            <v>CURRENT LIABILITIES AND PROVISIONS</v>
          </cell>
          <cell r="H1370" t="str">
            <v>CURRENT LIABILITIES</v>
          </cell>
          <cell r="I1370" t="str">
            <v>OTHER LIABILITIES</v>
          </cell>
        </row>
        <row r="1371">
          <cell r="A1371" t="str">
            <v>L506405</v>
          </cell>
          <cell r="B1371" t="str">
            <v>Sales Tax/Vat Payable- Punjab</v>
          </cell>
          <cell r="C1371" t="str">
            <v>LIABILITIES</v>
          </cell>
          <cell r="D1371" t="str">
            <v>BALANCE SHEET</v>
          </cell>
          <cell r="E1371" t="str">
            <v xml:space="preserve"> </v>
          </cell>
          <cell r="F1371" t="str">
            <v xml:space="preserve"> </v>
          </cell>
          <cell r="G1371" t="str">
            <v>CURRENT LIABILITIES AND PROVISIONS</v>
          </cell>
          <cell r="H1371" t="str">
            <v>CURRENT LIABILITIES</v>
          </cell>
          <cell r="I1371" t="str">
            <v>OTHER LIABILITIES</v>
          </cell>
        </row>
        <row r="1372">
          <cell r="A1372" t="str">
            <v>L506406</v>
          </cell>
          <cell r="B1372" t="str">
            <v>Sales Tax/Vat Payable- West Bengal(WBST)</v>
          </cell>
          <cell r="C1372" t="str">
            <v>LIABILITIES</v>
          </cell>
          <cell r="D1372" t="str">
            <v>BALANCE SHEET</v>
          </cell>
          <cell r="E1372" t="str">
            <v xml:space="preserve"> </v>
          </cell>
          <cell r="F1372" t="str">
            <v xml:space="preserve"> </v>
          </cell>
          <cell r="G1372" t="str">
            <v>CURRENT LIABILITIES AND PROVISIONS</v>
          </cell>
          <cell r="H1372" t="str">
            <v>CURRENT LIABILITIES</v>
          </cell>
          <cell r="I1372" t="str">
            <v>OTHER LIABILITIES</v>
          </cell>
        </row>
        <row r="1373">
          <cell r="A1373" t="str">
            <v>L506407</v>
          </cell>
          <cell r="B1373" t="str">
            <v>Sales Tax/Vat Payable- Delhi</v>
          </cell>
          <cell r="C1373" t="str">
            <v>LIABILITIES</v>
          </cell>
          <cell r="D1373" t="str">
            <v>BALANCE SHEET</v>
          </cell>
          <cell r="E1373" t="str">
            <v>OUTPUTTAX</v>
          </cell>
          <cell r="F1373" t="str">
            <v xml:space="preserve"> </v>
          </cell>
          <cell r="G1373" t="str">
            <v>CURRENT LIABILITIES AND PROVISIONS</v>
          </cell>
          <cell r="H1373" t="str">
            <v>CURRENT LIABILITIES</v>
          </cell>
          <cell r="I1373" t="str">
            <v>OTHER LIABILITIES</v>
          </cell>
        </row>
        <row r="1374">
          <cell r="A1374" t="str">
            <v>L506408</v>
          </cell>
          <cell r="B1374" t="str">
            <v>UPST Payable</v>
          </cell>
          <cell r="C1374" t="str">
            <v>LIABILITIES</v>
          </cell>
          <cell r="D1374" t="str">
            <v>BALANCE SHEET</v>
          </cell>
          <cell r="E1374" t="str">
            <v xml:space="preserve"> </v>
          </cell>
          <cell r="F1374" t="str">
            <v xml:space="preserve"> </v>
          </cell>
          <cell r="G1374" t="str">
            <v>CURRENT LIABILITIES AND PROVISIONS</v>
          </cell>
          <cell r="H1374" t="str">
            <v>CURRENT LIABILITIES</v>
          </cell>
          <cell r="I1374" t="str">
            <v>OTHER LIABILITIES</v>
          </cell>
        </row>
        <row r="1375">
          <cell r="A1375" t="str">
            <v>L506409</v>
          </cell>
          <cell r="B1375" t="str">
            <v>CST Payable</v>
          </cell>
          <cell r="C1375" t="str">
            <v>LIABILITIES</v>
          </cell>
          <cell r="D1375" t="str">
            <v>BALANCE SHEET</v>
          </cell>
          <cell r="E1375" t="str">
            <v xml:space="preserve"> </v>
          </cell>
          <cell r="F1375" t="str">
            <v xml:space="preserve"> </v>
          </cell>
          <cell r="G1375" t="str">
            <v>CURRENT LIABILITIES AND PROVISIONS</v>
          </cell>
          <cell r="H1375" t="str">
            <v>CURRENT LIABILITIES</v>
          </cell>
          <cell r="I1375" t="str">
            <v>OTHER LIABILITIES</v>
          </cell>
        </row>
        <row r="1376">
          <cell r="A1376" t="str">
            <v>L506410</v>
          </cell>
          <cell r="B1376" t="str">
            <v>HLADT Payable</v>
          </cell>
          <cell r="C1376" t="str">
            <v>LIABILITIES</v>
          </cell>
          <cell r="D1376" t="str">
            <v>BALANCE SHEET</v>
          </cell>
          <cell r="E1376" t="str">
            <v xml:space="preserve"> </v>
          </cell>
          <cell r="F1376" t="str">
            <v xml:space="preserve"> </v>
          </cell>
          <cell r="G1376" t="str">
            <v>CURRENT LIABILITIES AND PROVISIONS</v>
          </cell>
          <cell r="H1376" t="str">
            <v>CURRENT LIABILITIES</v>
          </cell>
          <cell r="I1376" t="str">
            <v>OTHER LIABILITIES</v>
          </cell>
        </row>
        <row r="1377">
          <cell r="A1377" t="str">
            <v>L506411</v>
          </cell>
          <cell r="B1377" t="str">
            <v>Work Contract Tax Payable</v>
          </cell>
          <cell r="C1377" t="str">
            <v>LIABILITIES</v>
          </cell>
          <cell r="D1377" t="str">
            <v>BALANCE SHEET</v>
          </cell>
          <cell r="E1377" t="str">
            <v xml:space="preserve"> </v>
          </cell>
          <cell r="F1377" t="str">
            <v xml:space="preserve"> </v>
          </cell>
          <cell r="G1377" t="str">
            <v>CURRENT LIABILITIES AND PROVISIONS</v>
          </cell>
          <cell r="H1377" t="str">
            <v>CURRENT LIABILITIES</v>
          </cell>
          <cell r="I1377" t="str">
            <v>OTHER LIABILITIES</v>
          </cell>
        </row>
        <row r="1378">
          <cell r="A1378" t="str">
            <v>L506412</v>
          </cell>
          <cell r="B1378" t="str">
            <v>TDS PAYABLE</v>
          </cell>
          <cell r="C1378" t="str">
            <v>LIABILITIES</v>
          </cell>
          <cell r="D1378" t="str">
            <v>BALANCE SHEET</v>
          </cell>
          <cell r="E1378" t="str">
            <v xml:space="preserve"> </v>
          </cell>
          <cell r="F1378" t="str">
            <v xml:space="preserve"> </v>
          </cell>
          <cell r="G1378" t="str">
            <v>CURRENT LIABILITIES AND PROVISIONS</v>
          </cell>
          <cell r="H1378" t="str">
            <v>CURRENT LIABILITIES</v>
          </cell>
          <cell r="I1378" t="str">
            <v>OTHER LIABILITIES</v>
          </cell>
        </row>
        <row r="1379">
          <cell r="A1379" t="str">
            <v>L506413</v>
          </cell>
          <cell r="B1379" t="str">
            <v>SERVICE TAX CUSTOMERS (PROV. RECEIVABLE)</v>
          </cell>
          <cell r="C1379" t="str">
            <v>LIABILITIES</v>
          </cell>
          <cell r="D1379" t="str">
            <v>BALANCE SHEET</v>
          </cell>
          <cell r="E1379" t="str">
            <v>OUTPUTTAX</v>
          </cell>
          <cell r="F1379" t="str">
            <v xml:space="preserve"> </v>
          </cell>
          <cell r="G1379" t="str">
            <v>CURRENT LIABILITIES AND PROVISIONS</v>
          </cell>
          <cell r="H1379" t="str">
            <v>CURRENT LIABILITIES</v>
          </cell>
          <cell r="I1379" t="str">
            <v>OTHER LIABILITIES</v>
          </cell>
        </row>
        <row r="1380">
          <cell r="A1380" t="str">
            <v>L506414</v>
          </cell>
          <cell r="B1380" t="str">
            <v>SERVICE TAX CUSTOMERS (ACTU. RECEIVABLE)</v>
          </cell>
          <cell r="C1380" t="str">
            <v>LIABILITIES</v>
          </cell>
          <cell r="D1380" t="str">
            <v>BALANCE SHEET</v>
          </cell>
          <cell r="E1380" t="str">
            <v>OUTPUTTAX</v>
          </cell>
          <cell r="F1380" t="str">
            <v xml:space="preserve"> </v>
          </cell>
          <cell r="G1380" t="str">
            <v>CURRENT LIABILITIES AND PROVISIONS</v>
          </cell>
          <cell r="H1380" t="str">
            <v>CURRENT LIABILITIES</v>
          </cell>
          <cell r="I1380" t="str">
            <v>OTHER LIABILITIES</v>
          </cell>
        </row>
        <row r="1381">
          <cell r="A1381" t="str">
            <v>L506415</v>
          </cell>
          <cell r="B1381" t="str">
            <v>L&amp;D.O.Charges Payable</v>
          </cell>
          <cell r="C1381" t="str">
            <v>LIABILITIES</v>
          </cell>
          <cell r="D1381" t="str">
            <v>BALANCE SHEET</v>
          </cell>
          <cell r="E1381" t="str">
            <v xml:space="preserve"> </v>
          </cell>
          <cell r="F1381" t="str">
            <v xml:space="preserve"> </v>
          </cell>
          <cell r="G1381" t="str">
            <v>CURRENT LIABILITIES AND PROVISIONS</v>
          </cell>
          <cell r="H1381" t="str">
            <v>CURRENT LIABILITIES</v>
          </cell>
          <cell r="I1381" t="str">
            <v>OTHER LIABILITIES</v>
          </cell>
        </row>
        <row r="1382">
          <cell r="A1382" t="str">
            <v>L506416</v>
          </cell>
          <cell r="B1382" t="str">
            <v>Edu. Cess on Service Tax Payable</v>
          </cell>
          <cell r="C1382" t="str">
            <v>LIABILITIES</v>
          </cell>
          <cell r="D1382" t="str">
            <v>BALANCE SHEET</v>
          </cell>
          <cell r="E1382" t="str">
            <v xml:space="preserve"> </v>
          </cell>
          <cell r="F1382" t="str">
            <v xml:space="preserve"> </v>
          </cell>
          <cell r="G1382" t="str">
            <v>CURRENT LIABILITIES AND PROVISIONS</v>
          </cell>
          <cell r="H1382" t="str">
            <v>CURRENT LIABILITIES</v>
          </cell>
          <cell r="I1382" t="str">
            <v>OTHER LIABILITIES</v>
          </cell>
        </row>
        <row r="1383">
          <cell r="A1383" t="str">
            <v>L506417</v>
          </cell>
          <cell r="B1383" t="str">
            <v>S &amp; HE Cess on Service Tax Payable</v>
          </cell>
          <cell r="C1383" t="str">
            <v>LIABILITIES</v>
          </cell>
          <cell r="D1383" t="str">
            <v>BALANCE SHEET</v>
          </cell>
          <cell r="E1383" t="str">
            <v xml:space="preserve"> </v>
          </cell>
          <cell r="F1383" t="str">
            <v xml:space="preserve"> </v>
          </cell>
          <cell r="G1383" t="str">
            <v>CURRENT LIABILITIES AND PROVISIONS</v>
          </cell>
          <cell r="H1383" t="str">
            <v>CURRENT LIABILITIES</v>
          </cell>
          <cell r="I1383" t="str">
            <v>OTHER LIABILITIES</v>
          </cell>
        </row>
        <row r="1384">
          <cell r="A1384" t="str">
            <v>L506418</v>
          </cell>
          <cell r="B1384" t="str">
            <v>Consolidated Output Tax (Service Tax)</v>
          </cell>
          <cell r="C1384" t="str">
            <v>LIABILITIES</v>
          </cell>
          <cell r="D1384" t="str">
            <v>BALANCE SHEET</v>
          </cell>
          <cell r="E1384" t="str">
            <v xml:space="preserve"> </v>
          </cell>
          <cell r="F1384" t="str">
            <v xml:space="preserve"> </v>
          </cell>
          <cell r="G1384" t="str">
            <v>CURRENT LIABILITIES AND PROVISIONS</v>
          </cell>
          <cell r="H1384" t="str">
            <v>CURRENT LIABILITIES</v>
          </cell>
          <cell r="I1384" t="str">
            <v>OTHER LIABILITIES</v>
          </cell>
        </row>
        <row r="1385">
          <cell r="A1385" t="str">
            <v>L506419</v>
          </cell>
          <cell r="B1385" t="str">
            <v>E.Tax Payable</v>
          </cell>
          <cell r="C1385" t="str">
            <v>LIABILITIES</v>
          </cell>
          <cell r="D1385" t="str">
            <v>BALANCE SHEET</v>
          </cell>
          <cell r="E1385" t="str">
            <v xml:space="preserve"> </v>
          </cell>
          <cell r="F1385" t="str">
            <v xml:space="preserve"> </v>
          </cell>
          <cell r="G1385" t="str">
            <v>CURRENT LIABILITIES AND PROVISIONS</v>
          </cell>
          <cell r="H1385" t="str">
            <v>CURRENT LIABILITIES</v>
          </cell>
          <cell r="I1385" t="str">
            <v>OTHER LIABILITIES</v>
          </cell>
        </row>
        <row r="1386">
          <cell r="A1386" t="str">
            <v>L506420</v>
          </cell>
          <cell r="B1386" t="str">
            <v>Sales Tax/Vat Payable- Kerala</v>
          </cell>
          <cell r="C1386" t="str">
            <v>LIABILITIES</v>
          </cell>
          <cell r="D1386" t="str">
            <v>BALANCE SHEET</v>
          </cell>
          <cell r="E1386" t="str">
            <v>OUTPUTTAX</v>
          </cell>
          <cell r="F1386" t="str">
            <v xml:space="preserve"> </v>
          </cell>
          <cell r="G1386" t="str">
            <v>CURRENT LIABILITIES AND PROVISIONS</v>
          </cell>
          <cell r="H1386" t="str">
            <v>CURRENT LIABILITIES</v>
          </cell>
          <cell r="I1386" t="str">
            <v>OTHER LIABILITIES</v>
          </cell>
        </row>
        <row r="1387">
          <cell r="A1387" t="str">
            <v>L506421</v>
          </cell>
          <cell r="B1387" t="str">
            <v>ENTRY TAX</v>
          </cell>
          <cell r="C1387" t="str">
            <v>LIABILITIES</v>
          </cell>
          <cell r="D1387" t="str">
            <v>BALANCE SHEET</v>
          </cell>
          <cell r="G1387" t="str">
            <v>CURRENT LIABILITIES AND PROVISIONS</v>
          </cell>
          <cell r="H1387" t="str">
            <v>CURRENT LIABILITIES</v>
          </cell>
          <cell r="I1387" t="str">
            <v>OTHER LIABILITIES</v>
          </cell>
        </row>
        <row r="1388">
          <cell r="A1388" t="str">
            <v>L506422</v>
          </cell>
          <cell r="B1388" t="str">
            <v>CHANDIGARH VAT PAYABLE</v>
          </cell>
          <cell r="C1388" t="str">
            <v>LIABILITIES</v>
          </cell>
          <cell r="D1388" t="str">
            <v>BALANCE SHEET</v>
          </cell>
          <cell r="E1388" t="str">
            <v>OUTPUTTAX</v>
          </cell>
          <cell r="G1388" t="str">
            <v>CURRENT LIABILITIES AND PROVISIONS</v>
          </cell>
          <cell r="H1388" t="str">
            <v>CURRENT LIABILITIES</v>
          </cell>
          <cell r="I1388" t="str">
            <v>OTHER LIABILITIES</v>
          </cell>
        </row>
        <row r="1389">
          <cell r="A1389" t="str">
            <v>L506423</v>
          </cell>
          <cell r="B1389" t="str">
            <v>CHENNAI VAT PAYABLE</v>
          </cell>
          <cell r="C1389" t="str">
            <v>LIABILITIES</v>
          </cell>
          <cell r="D1389" t="str">
            <v>BALANCE SHEET</v>
          </cell>
          <cell r="E1389" t="str">
            <v>OUTPUTTAX</v>
          </cell>
          <cell r="G1389" t="str">
            <v>CURRENT LIABILITIES AND PROVISIONS</v>
          </cell>
          <cell r="H1389" t="str">
            <v>CURRENT LIABILITIES</v>
          </cell>
          <cell r="I1389" t="str">
            <v>OTHER LIABILITIES</v>
          </cell>
        </row>
        <row r="1390">
          <cell r="A1390" t="str">
            <v>L506424</v>
          </cell>
          <cell r="B1390" t="str">
            <v>ANDHRA PRADESH VAT PAYABLE</v>
          </cell>
          <cell r="C1390" t="str">
            <v>LIABILITIES</v>
          </cell>
          <cell r="D1390" t="str">
            <v>BALANCE SHEET</v>
          </cell>
          <cell r="E1390" t="str">
            <v>OUTPUTTAX</v>
          </cell>
          <cell r="G1390" t="str">
            <v>CURRENT LIABILITIES AND PROVISIONS</v>
          </cell>
          <cell r="H1390" t="str">
            <v>CURRENT LIABILITIES</v>
          </cell>
          <cell r="I1390" t="str">
            <v>OTHER LIABILITIES</v>
          </cell>
        </row>
        <row r="1391">
          <cell r="A1391" t="str">
            <v>L506425</v>
          </cell>
          <cell r="B1391" t="str">
            <v>MAHARSHTRA VALUE ADDED TAX</v>
          </cell>
          <cell r="C1391" t="str">
            <v>LIABILITIES</v>
          </cell>
          <cell r="D1391" t="str">
            <v>BALANCE SHEET</v>
          </cell>
          <cell r="E1391" t="str">
            <v>OUTPUTTAX</v>
          </cell>
          <cell r="G1391" t="str">
            <v>CURRENT LIABILITIES AND PROVISIONS</v>
          </cell>
          <cell r="H1391" t="str">
            <v>CURRENT LIABILITIES</v>
          </cell>
          <cell r="I1391" t="str">
            <v>OTHER LIABILITIES</v>
          </cell>
        </row>
        <row r="1392">
          <cell r="A1392" t="str">
            <v>L506426</v>
          </cell>
          <cell r="B1392" t="str">
            <v>UP ENTRY TAX</v>
          </cell>
          <cell r="C1392" t="str">
            <v>LIABILITIES</v>
          </cell>
          <cell r="D1392" t="str">
            <v>BALANCE SHEET</v>
          </cell>
          <cell r="G1392" t="str">
            <v>CURRENT LIABILITIES AND PROVISIONS</v>
          </cell>
          <cell r="H1392" t="str">
            <v>CURRENT LIABILITIES</v>
          </cell>
          <cell r="I1392" t="str">
            <v>OTHER LIABILITIES</v>
          </cell>
        </row>
        <row r="1393">
          <cell r="A1393" t="str">
            <v>L506427</v>
          </cell>
          <cell r="B1393" t="str">
            <v>AP ENTRY TAX PAYABLE</v>
          </cell>
          <cell r="C1393" t="str">
            <v>LIABILITIES</v>
          </cell>
          <cell r="D1393" t="str">
            <v>BALANCE SHEET</v>
          </cell>
          <cell r="G1393" t="str">
            <v>CURRENT LIABILITIES AND PROVISIONS</v>
          </cell>
          <cell r="H1393" t="str">
            <v>CURRENT LIABILITIES</v>
          </cell>
          <cell r="I1393" t="str">
            <v>OTHER LIABILITIES</v>
          </cell>
        </row>
        <row r="1394">
          <cell r="A1394" t="str">
            <v>L506428</v>
          </cell>
          <cell r="B1394" t="str">
            <v>KARNATAKA VAT PAYBLE</v>
          </cell>
          <cell r="C1394" t="str">
            <v>LIABILITIES</v>
          </cell>
          <cell r="D1394" t="str">
            <v>BALANCE SHEET</v>
          </cell>
          <cell r="E1394" t="str">
            <v>OUTPUTTAX</v>
          </cell>
          <cell r="G1394" t="str">
            <v>CURRENT LIABILITIES AND PROVISIONS</v>
          </cell>
          <cell r="H1394" t="str">
            <v>CURRENT LIABILITIES</v>
          </cell>
          <cell r="I1394" t="str">
            <v>OTHER LIABILITIES</v>
          </cell>
        </row>
        <row r="1395">
          <cell r="A1395" t="str">
            <v>L506429</v>
          </cell>
          <cell r="B1395" t="str">
            <v>KERALA VAT PAYABLE</v>
          </cell>
          <cell r="C1395" t="str">
            <v>LIABILITIES</v>
          </cell>
          <cell r="D1395" t="str">
            <v>BALANCE SHEET</v>
          </cell>
          <cell r="E1395" t="str">
            <v>OUTPUTTAX</v>
          </cell>
          <cell r="G1395" t="str">
            <v>CURRENT LIABILITIES AND PROVISIONS</v>
          </cell>
          <cell r="H1395" t="str">
            <v>CURRENT LIABILITIES</v>
          </cell>
          <cell r="I1395" t="str">
            <v>OTHER LIABILITIES</v>
          </cell>
        </row>
        <row r="1396">
          <cell r="A1396" t="str">
            <v>L506501</v>
          </cell>
          <cell r="B1396" t="str">
            <v>Compensation Charges</v>
          </cell>
          <cell r="C1396" t="str">
            <v>LIABILITIES</v>
          </cell>
          <cell r="D1396" t="str">
            <v>BALANCE SHEET</v>
          </cell>
          <cell r="E1396" t="str">
            <v xml:space="preserve"> </v>
          </cell>
          <cell r="F1396" t="str">
            <v xml:space="preserve"> </v>
          </cell>
          <cell r="G1396" t="str">
            <v>CURRENT LIABILITIES AND PROVISIONS</v>
          </cell>
          <cell r="H1396" t="str">
            <v>CURRENT LIABILITIES</v>
          </cell>
          <cell r="I1396" t="str">
            <v>OTHER LIABILITIES</v>
          </cell>
        </row>
        <row r="1397">
          <cell r="A1397" t="str">
            <v>L506601</v>
          </cell>
          <cell r="B1397" t="str">
            <v>EPF Payable</v>
          </cell>
          <cell r="C1397" t="str">
            <v>LIABILITIES</v>
          </cell>
          <cell r="D1397" t="str">
            <v>BALANCE SHEET</v>
          </cell>
          <cell r="E1397" t="str">
            <v xml:space="preserve"> </v>
          </cell>
          <cell r="F1397" t="str">
            <v xml:space="preserve"> </v>
          </cell>
          <cell r="G1397" t="str">
            <v>CURRENT LIABILITIES AND PROVISIONS</v>
          </cell>
          <cell r="H1397" t="str">
            <v>CURRENT LIABILITIES</v>
          </cell>
          <cell r="I1397" t="str">
            <v>OTHER LIABILITIES</v>
          </cell>
        </row>
        <row r="1398">
          <cell r="A1398" t="str">
            <v>L506602</v>
          </cell>
          <cell r="B1398" t="str">
            <v>FPF Payable</v>
          </cell>
          <cell r="C1398" t="str">
            <v>LIABILITIES</v>
          </cell>
          <cell r="D1398" t="str">
            <v>BALANCE SHEET</v>
          </cell>
          <cell r="E1398" t="str">
            <v xml:space="preserve"> </v>
          </cell>
          <cell r="F1398" t="str">
            <v xml:space="preserve"> </v>
          </cell>
          <cell r="G1398" t="str">
            <v>CURRENT LIABILITIES AND PROVISIONS</v>
          </cell>
          <cell r="H1398" t="str">
            <v>CURRENT LIABILITIES</v>
          </cell>
          <cell r="I1398" t="str">
            <v>OTHER LIABILITIES</v>
          </cell>
        </row>
        <row r="1399">
          <cell r="A1399" t="str">
            <v>L506603</v>
          </cell>
          <cell r="B1399" t="str">
            <v>Additional/Voluntary PF Contribution</v>
          </cell>
          <cell r="C1399" t="str">
            <v>LIABILITIES</v>
          </cell>
          <cell r="D1399" t="str">
            <v>BALANCE SHEET</v>
          </cell>
          <cell r="E1399" t="str">
            <v xml:space="preserve"> </v>
          </cell>
          <cell r="F1399" t="str">
            <v xml:space="preserve"> </v>
          </cell>
          <cell r="G1399" t="str">
            <v>CURRENT LIABILITIES AND PROVISIONS</v>
          </cell>
          <cell r="H1399" t="str">
            <v>CURRENT LIABILITIES</v>
          </cell>
          <cell r="I1399" t="str">
            <v>OTHER LIABILITIES</v>
          </cell>
        </row>
        <row r="1400">
          <cell r="A1400" t="str">
            <v>L506604</v>
          </cell>
          <cell r="B1400" t="str">
            <v>E S I C Payable</v>
          </cell>
          <cell r="C1400" t="str">
            <v>LIABILITIES</v>
          </cell>
          <cell r="D1400" t="str">
            <v>BALANCE SHEET</v>
          </cell>
          <cell r="E1400" t="str">
            <v xml:space="preserve"> </v>
          </cell>
          <cell r="F1400" t="str">
            <v xml:space="preserve"> </v>
          </cell>
          <cell r="G1400" t="str">
            <v>CURRENT LIABILITIES AND PROVISIONS</v>
          </cell>
          <cell r="H1400" t="str">
            <v>CURRENT LIABILITIES</v>
          </cell>
          <cell r="I1400" t="str">
            <v>OTHER LIABILITIES</v>
          </cell>
        </row>
        <row r="1401">
          <cell r="A1401" t="str">
            <v>L506605</v>
          </cell>
          <cell r="B1401" t="str">
            <v>EDLI Payable</v>
          </cell>
          <cell r="C1401" t="str">
            <v>LIABILITIES</v>
          </cell>
          <cell r="D1401" t="str">
            <v>BALANCE SHEET</v>
          </cell>
          <cell r="E1401" t="str">
            <v xml:space="preserve"> </v>
          </cell>
          <cell r="F1401" t="str">
            <v xml:space="preserve"> </v>
          </cell>
          <cell r="G1401" t="str">
            <v>CURRENT LIABILITIES AND PROVISIONS</v>
          </cell>
          <cell r="H1401" t="str">
            <v>CURRENT LIABILITIES</v>
          </cell>
          <cell r="I1401" t="str">
            <v>OTHER LIABILITIES</v>
          </cell>
        </row>
        <row r="1402">
          <cell r="A1402" t="str">
            <v>L506606</v>
          </cell>
          <cell r="B1402" t="str">
            <v>Adm. On EDLI Payable</v>
          </cell>
          <cell r="C1402" t="str">
            <v>LIABILITIES</v>
          </cell>
          <cell r="D1402" t="str">
            <v>BALANCE SHEET</v>
          </cell>
          <cell r="E1402" t="str">
            <v xml:space="preserve"> </v>
          </cell>
          <cell r="F1402" t="str">
            <v xml:space="preserve"> </v>
          </cell>
          <cell r="G1402" t="str">
            <v>CURRENT LIABILITIES AND PROVISIONS</v>
          </cell>
          <cell r="H1402" t="str">
            <v>CURRENT LIABILITIES</v>
          </cell>
          <cell r="I1402" t="str">
            <v>OTHER LIABILITIES</v>
          </cell>
        </row>
        <row r="1403">
          <cell r="A1403" t="str">
            <v>L506607</v>
          </cell>
          <cell r="B1403" t="str">
            <v>Superannuation Contri. Payable</v>
          </cell>
          <cell r="C1403" t="str">
            <v>LIABILITIES</v>
          </cell>
          <cell r="D1403" t="str">
            <v>BALANCE SHEET</v>
          </cell>
          <cell r="E1403" t="str">
            <v xml:space="preserve"> </v>
          </cell>
          <cell r="F1403" t="str">
            <v xml:space="preserve"> </v>
          </cell>
          <cell r="G1403" t="str">
            <v>CURRENT LIABILITIES AND PROVISIONS</v>
          </cell>
          <cell r="H1403" t="str">
            <v>CURRENT LIABILITIES</v>
          </cell>
          <cell r="I1403" t="str">
            <v>OTHER LIABILITIES</v>
          </cell>
        </row>
        <row r="1404">
          <cell r="A1404" t="str">
            <v>L506608</v>
          </cell>
          <cell r="B1404" t="str">
            <v>Salary And Wages Payable</v>
          </cell>
          <cell r="C1404" t="str">
            <v>LIABILITIES</v>
          </cell>
          <cell r="D1404" t="str">
            <v>BALANCE SHEET</v>
          </cell>
          <cell r="E1404" t="str">
            <v xml:space="preserve"> </v>
          </cell>
          <cell r="F1404" t="str">
            <v xml:space="preserve"> </v>
          </cell>
          <cell r="G1404" t="str">
            <v>CURRENT LIABILITIES AND PROVISIONS</v>
          </cell>
          <cell r="H1404" t="str">
            <v>CURRENT LIABILITIES</v>
          </cell>
          <cell r="I1404" t="str">
            <v>OTHER LIABILITIES</v>
          </cell>
        </row>
        <row r="1405">
          <cell r="A1405" t="str">
            <v>L506609</v>
          </cell>
          <cell r="B1405" t="str">
            <v>Bonus Payable</v>
          </cell>
          <cell r="C1405" t="str">
            <v>LIABILITIES</v>
          </cell>
          <cell r="D1405" t="str">
            <v>BALANCE SHEET</v>
          </cell>
          <cell r="E1405" t="str">
            <v xml:space="preserve"> </v>
          </cell>
          <cell r="F1405" t="str">
            <v xml:space="preserve"> </v>
          </cell>
          <cell r="G1405" t="str">
            <v>CURRENT LIABILITIES AND PROVISIONS</v>
          </cell>
          <cell r="H1405" t="str">
            <v>CURRENT LIABILITIES</v>
          </cell>
          <cell r="I1405" t="str">
            <v>OTHER LIABILITIES</v>
          </cell>
        </row>
        <row r="1406">
          <cell r="A1406" t="str">
            <v>L506610</v>
          </cell>
          <cell r="B1406" t="str">
            <v>Amt. Payable to Thrift Society</v>
          </cell>
          <cell r="C1406" t="str">
            <v>LIABILITIES</v>
          </cell>
          <cell r="D1406" t="str">
            <v>BALANCE SHEET</v>
          </cell>
          <cell r="E1406" t="str">
            <v xml:space="preserve"> </v>
          </cell>
          <cell r="F1406" t="str">
            <v xml:space="preserve"> </v>
          </cell>
          <cell r="G1406" t="str">
            <v>CURRENT LIABILITIES AND PROVISIONS</v>
          </cell>
          <cell r="H1406" t="str">
            <v>CURRENT LIABILITIES</v>
          </cell>
          <cell r="I1406" t="str">
            <v>OTHER LIABILITIES</v>
          </cell>
        </row>
        <row r="1407">
          <cell r="A1407" t="str">
            <v>L506611</v>
          </cell>
          <cell r="B1407" t="str">
            <v>Lease Rent Payable (Emp)</v>
          </cell>
          <cell r="C1407" t="str">
            <v>LIABILITIES</v>
          </cell>
          <cell r="D1407" t="str">
            <v>BALANCE SHEET</v>
          </cell>
          <cell r="E1407" t="str">
            <v xml:space="preserve"> </v>
          </cell>
          <cell r="F1407" t="str">
            <v xml:space="preserve"> </v>
          </cell>
          <cell r="G1407" t="str">
            <v>CURRENT LIABILITIES AND PROVISIONS</v>
          </cell>
          <cell r="H1407" t="str">
            <v>CURRENT LIABILITIES</v>
          </cell>
          <cell r="I1407" t="str">
            <v>OTHER LIABILITIES</v>
          </cell>
        </row>
        <row r="1408">
          <cell r="A1408" t="str">
            <v>L506612</v>
          </cell>
          <cell r="B1408" t="str">
            <v>PF Loan Account</v>
          </cell>
          <cell r="C1408" t="str">
            <v>LIABILITIES</v>
          </cell>
          <cell r="D1408" t="str">
            <v>BALANCE SHEET</v>
          </cell>
          <cell r="E1408" t="str">
            <v>SUPPLIER PAYABLE A/C</v>
          </cell>
          <cell r="F1408" t="str">
            <v xml:space="preserve"> </v>
          </cell>
          <cell r="G1408" t="str">
            <v>CURRENT LIABILITIES AND PROVISIONS</v>
          </cell>
          <cell r="H1408" t="str">
            <v>CURRENT LIABILITIES</v>
          </cell>
          <cell r="I1408" t="str">
            <v>OTHER LIABILITIES</v>
          </cell>
        </row>
        <row r="1409">
          <cell r="A1409" t="str">
            <v>L506701</v>
          </cell>
          <cell r="B1409" t="str">
            <v>Commission Payable</v>
          </cell>
          <cell r="C1409" t="str">
            <v>LIABILITIES</v>
          </cell>
          <cell r="D1409" t="str">
            <v>BALANCE SHEET</v>
          </cell>
          <cell r="E1409" t="str">
            <v xml:space="preserve"> </v>
          </cell>
          <cell r="F1409" t="str">
            <v xml:space="preserve"> </v>
          </cell>
          <cell r="G1409" t="str">
            <v>CURRENT LIABILITIES AND PROVISIONS</v>
          </cell>
          <cell r="H1409" t="str">
            <v>CURRENT LIABILITIES</v>
          </cell>
          <cell r="I1409" t="str">
            <v>OTHER LIABILITIES</v>
          </cell>
        </row>
        <row r="1410">
          <cell r="A1410" t="str">
            <v>L506702</v>
          </cell>
          <cell r="B1410" t="str">
            <v>Welfare Fund- Payable</v>
          </cell>
          <cell r="C1410" t="str">
            <v>LIABILITIES</v>
          </cell>
          <cell r="D1410" t="str">
            <v>BALANCE SHEET</v>
          </cell>
          <cell r="E1410" t="str">
            <v xml:space="preserve"> </v>
          </cell>
          <cell r="F1410" t="str">
            <v xml:space="preserve"> </v>
          </cell>
          <cell r="G1410" t="str">
            <v>CURRENT LIABILITIES AND PROVISIONS</v>
          </cell>
          <cell r="H1410" t="str">
            <v>CURRENT LIABILITIES</v>
          </cell>
          <cell r="I1410" t="str">
            <v>OTHER LIABILITIES</v>
          </cell>
        </row>
        <row r="1411">
          <cell r="A1411" t="str">
            <v>L506703</v>
          </cell>
          <cell r="B1411" t="str">
            <v>Punjab Labour Welfare Fund Payable</v>
          </cell>
          <cell r="C1411" t="str">
            <v>LIABILITIES</v>
          </cell>
          <cell r="D1411" t="str">
            <v>BALANCE SHEET</v>
          </cell>
          <cell r="E1411" t="str">
            <v xml:space="preserve"> </v>
          </cell>
          <cell r="F1411" t="str">
            <v xml:space="preserve"> </v>
          </cell>
          <cell r="G1411" t="str">
            <v>CURRENT LIABILITIES AND PROVISIONS</v>
          </cell>
          <cell r="H1411" t="str">
            <v>CURRENT LIABILITIES</v>
          </cell>
          <cell r="I1411" t="str">
            <v>OTHER LIABILITIES</v>
          </cell>
        </row>
        <row r="1412">
          <cell r="A1412" t="str">
            <v>L506704</v>
          </cell>
          <cell r="B1412" t="str">
            <v>Interest Payable (Misc.)</v>
          </cell>
          <cell r="C1412" t="str">
            <v>LIABILITIES</v>
          </cell>
          <cell r="D1412" t="str">
            <v>BALANCE SHEET</v>
          </cell>
          <cell r="E1412" t="str">
            <v xml:space="preserve"> </v>
          </cell>
          <cell r="F1412" t="str">
            <v xml:space="preserve"> </v>
          </cell>
          <cell r="G1412" t="str">
            <v>CURRENT LIABILITIES AND PROVISIONS</v>
          </cell>
          <cell r="H1412" t="str">
            <v>CURRENT LIABILITIES</v>
          </cell>
          <cell r="I1412" t="str">
            <v>OTHER LIABILITIES</v>
          </cell>
        </row>
        <row r="1413">
          <cell r="A1413" t="str">
            <v>L506705</v>
          </cell>
          <cell r="B1413" t="str">
            <v>Shyam Niwas Security</v>
          </cell>
          <cell r="C1413" t="str">
            <v>LIABILITIES</v>
          </cell>
          <cell r="D1413" t="str">
            <v>BALANCE SHEET</v>
          </cell>
          <cell r="E1413" t="str">
            <v xml:space="preserve"> </v>
          </cell>
          <cell r="F1413" t="str">
            <v xml:space="preserve"> </v>
          </cell>
          <cell r="G1413" t="str">
            <v>CURRENT LIABILITIES AND PROVISIONS</v>
          </cell>
          <cell r="H1413" t="str">
            <v>CURRENT LIABILITIES</v>
          </cell>
          <cell r="I1413" t="str">
            <v>OTHER LIABILITIES</v>
          </cell>
        </row>
        <row r="1414">
          <cell r="A1414" t="str">
            <v>L506706</v>
          </cell>
          <cell r="B1414" t="str">
            <v>Rent Payable</v>
          </cell>
          <cell r="C1414" t="str">
            <v>LIABILITIES</v>
          </cell>
          <cell r="D1414" t="str">
            <v>BALANCE SHEET</v>
          </cell>
          <cell r="E1414" t="str">
            <v>SUPPLIER PAYABLE A/C</v>
          </cell>
          <cell r="F1414" t="str">
            <v xml:space="preserve"> </v>
          </cell>
          <cell r="G1414" t="str">
            <v>CURRENT LIABILITIES AND PROVISIONS</v>
          </cell>
          <cell r="H1414" t="str">
            <v>CURRENT LIABILITIES</v>
          </cell>
          <cell r="I1414" t="str">
            <v>OTHER LIABILITIES</v>
          </cell>
        </row>
        <row r="1415">
          <cell r="A1415" t="str">
            <v>L506707</v>
          </cell>
          <cell r="B1415" t="str">
            <v>Advance Rent Received</v>
          </cell>
          <cell r="C1415" t="str">
            <v>LIABILITIES</v>
          </cell>
          <cell r="D1415" t="str">
            <v>BALANCE SHEET</v>
          </cell>
          <cell r="E1415" t="str">
            <v xml:space="preserve"> </v>
          </cell>
          <cell r="F1415" t="str">
            <v xml:space="preserve"> </v>
          </cell>
          <cell r="G1415" t="str">
            <v>CURRENT LIABILITIES AND PROVISIONS</v>
          </cell>
          <cell r="H1415" t="str">
            <v>CURRENT LIABILITIES</v>
          </cell>
          <cell r="I1415" t="str">
            <v>OTHER LIABILITIES</v>
          </cell>
        </row>
        <row r="1416">
          <cell r="A1416" t="str">
            <v>L506708</v>
          </cell>
          <cell r="B1416" t="str">
            <v>Initial Deposits</v>
          </cell>
          <cell r="C1416" t="str">
            <v>LIABILITIES</v>
          </cell>
          <cell r="D1416" t="str">
            <v>BALANCE SHEET</v>
          </cell>
          <cell r="E1416" t="str">
            <v xml:space="preserve"> </v>
          </cell>
          <cell r="F1416" t="str">
            <v xml:space="preserve"> </v>
          </cell>
          <cell r="G1416" t="str">
            <v>CURRENT LIABILITIES AND PROVISIONS</v>
          </cell>
          <cell r="H1416" t="str">
            <v>CURRENT LIABILITIES</v>
          </cell>
          <cell r="I1416" t="str">
            <v>OTHER LIABILITIES</v>
          </cell>
        </row>
        <row r="1417">
          <cell r="A1417" t="str">
            <v>L506709</v>
          </cell>
          <cell r="B1417" t="str">
            <v>Deposit For Re-Appointment Of Directors</v>
          </cell>
          <cell r="C1417" t="str">
            <v>LIABILITIES</v>
          </cell>
          <cell r="D1417" t="str">
            <v>BALANCE SHEET</v>
          </cell>
          <cell r="E1417" t="str">
            <v xml:space="preserve"> </v>
          </cell>
          <cell r="F1417" t="str">
            <v xml:space="preserve"> </v>
          </cell>
          <cell r="G1417" t="str">
            <v>CURRENT LIABILITIES AND PROVISIONS</v>
          </cell>
          <cell r="H1417" t="str">
            <v>CURRENT LIABILITIES</v>
          </cell>
          <cell r="I1417" t="str">
            <v>OTHER LIABILITIES</v>
          </cell>
        </row>
        <row r="1418">
          <cell r="A1418" t="str">
            <v>L506710</v>
          </cell>
          <cell r="B1418" t="str">
            <v>Amt. Rec. Dlf Centre Tenants</v>
          </cell>
          <cell r="C1418" t="str">
            <v>LIABILITIES</v>
          </cell>
          <cell r="D1418" t="str">
            <v>BALANCE SHEET</v>
          </cell>
          <cell r="E1418" t="str">
            <v xml:space="preserve"> </v>
          </cell>
          <cell r="F1418" t="str">
            <v xml:space="preserve"> </v>
          </cell>
          <cell r="G1418" t="str">
            <v>CURRENT LIABILITIES AND PROVISIONS</v>
          </cell>
          <cell r="H1418" t="str">
            <v>CURRENT LIABILITIES</v>
          </cell>
          <cell r="I1418" t="str">
            <v>OTHER LIABILITIES</v>
          </cell>
        </row>
        <row r="1419">
          <cell r="A1419" t="str">
            <v>L506711</v>
          </cell>
          <cell r="B1419" t="str">
            <v>Stale Cheques</v>
          </cell>
          <cell r="C1419" t="str">
            <v>LIABILITIES</v>
          </cell>
          <cell r="D1419" t="str">
            <v>BALANCE SHEET</v>
          </cell>
          <cell r="E1419" t="str">
            <v xml:space="preserve"> </v>
          </cell>
          <cell r="F1419" t="str">
            <v xml:space="preserve"> </v>
          </cell>
          <cell r="G1419" t="str">
            <v>CURRENT LIABILITIES AND PROVISIONS</v>
          </cell>
          <cell r="H1419" t="str">
            <v>CURRENT LIABILITIES</v>
          </cell>
          <cell r="I1419" t="str">
            <v>OTHER LIABILITIES</v>
          </cell>
        </row>
        <row r="1420">
          <cell r="A1420" t="str">
            <v>L506712</v>
          </cell>
          <cell r="B1420" t="str">
            <v>Advance Adjustable - D G Set</v>
          </cell>
          <cell r="C1420" t="str">
            <v>LIABILITIES</v>
          </cell>
          <cell r="D1420" t="str">
            <v>BALANCE SHEET</v>
          </cell>
          <cell r="E1420" t="str">
            <v xml:space="preserve"> </v>
          </cell>
          <cell r="F1420" t="str">
            <v xml:space="preserve"> </v>
          </cell>
          <cell r="G1420" t="str">
            <v>CURRENT LIABILITIES AND PROVISIONS</v>
          </cell>
          <cell r="H1420" t="str">
            <v>CURRENT LIABILITIES</v>
          </cell>
          <cell r="I1420" t="str">
            <v>OTHER LIABILITIES</v>
          </cell>
        </row>
        <row r="1421">
          <cell r="A1421" t="str">
            <v>L506713</v>
          </cell>
          <cell r="B1421" t="str">
            <v>Adv. Adjusted Agst Maint. Chgs</v>
          </cell>
          <cell r="C1421" t="str">
            <v>LIABILITIES</v>
          </cell>
          <cell r="D1421" t="str">
            <v>BALANCE SHEET</v>
          </cell>
          <cell r="E1421" t="str">
            <v xml:space="preserve"> </v>
          </cell>
          <cell r="F1421" t="str">
            <v xml:space="preserve"> </v>
          </cell>
          <cell r="G1421" t="str">
            <v>CURRENT LIABILITIES AND PROVISIONS</v>
          </cell>
          <cell r="H1421" t="str">
            <v>CURRENT LIABILITIES</v>
          </cell>
          <cell r="I1421" t="str">
            <v>OTHER LIABILITIES</v>
          </cell>
        </row>
        <row r="1422">
          <cell r="A1422" t="str">
            <v>L506714</v>
          </cell>
          <cell r="B1422" t="str">
            <v>Advance Adjustable</v>
          </cell>
          <cell r="C1422" t="str">
            <v>LIABILITIES</v>
          </cell>
          <cell r="D1422" t="str">
            <v>BALANCE SHEET</v>
          </cell>
          <cell r="E1422" t="str">
            <v xml:space="preserve"> </v>
          </cell>
          <cell r="F1422" t="str">
            <v xml:space="preserve"> </v>
          </cell>
          <cell r="G1422" t="str">
            <v>CURRENT LIABILITIES AND PROVISIONS</v>
          </cell>
          <cell r="H1422" t="str">
            <v>CURRENT LIABILITIES</v>
          </cell>
          <cell r="I1422" t="str">
            <v>OTHER LIABILITIES</v>
          </cell>
        </row>
        <row r="1423">
          <cell r="A1423" t="str">
            <v>L506715</v>
          </cell>
          <cell r="B1423" t="str">
            <v>Expenses Payable</v>
          </cell>
          <cell r="C1423" t="str">
            <v>LIABILITIES</v>
          </cell>
          <cell r="D1423" t="str">
            <v>BALANCE SHEET</v>
          </cell>
          <cell r="E1423" t="str">
            <v xml:space="preserve"> </v>
          </cell>
          <cell r="F1423" t="str">
            <v xml:space="preserve"> </v>
          </cell>
          <cell r="G1423" t="str">
            <v>CURRENT LIABILITIES AND PROVISIONS</v>
          </cell>
          <cell r="H1423" t="str">
            <v>CURRENT LIABILITIES</v>
          </cell>
          <cell r="I1423" t="str">
            <v>OTHER LIABILITIES</v>
          </cell>
        </row>
        <row r="1424">
          <cell r="A1424" t="str">
            <v>L506716</v>
          </cell>
          <cell r="B1424" t="str">
            <v>Indirect Tax Recovered</v>
          </cell>
          <cell r="C1424" t="str">
            <v>LIABILITIES</v>
          </cell>
          <cell r="D1424" t="str">
            <v>BALANCE SHEET</v>
          </cell>
          <cell r="E1424" t="str">
            <v xml:space="preserve"> </v>
          </cell>
          <cell r="F1424" t="str">
            <v xml:space="preserve"> </v>
          </cell>
          <cell r="G1424" t="str">
            <v>CURRENT LIABILITIES AND PROVISIONS</v>
          </cell>
          <cell r="H1424" t="str">
            <v>CURRENT LIABILITIES</v>
          </cell>
          <cell r="I1424" t="str">
            <v>OTHER LIABILITIES</v>
          </cell>
        </row>
        <row r="1425">
          <cell r="A1425" t="str">
            <v>L506717</v>
          </cell>
          <cell r="B1425" t="str">
            <v>Indirect Tax Recovered- DLF CENTRE POINT</v>
          </cell>
          <cell r="C1425" t="str">
            <v>LIABILITIES</v>
          </cell>
          <cell r="D1425" t="str">
            <v>BALANCE SHEET</v>
          </cell>
          <cell r="E1425" t="str">
            <v xml:space="preserve"> </v>
          </cell>
          <cell r="F1425" t="str">
            <v xml:space="preserve"> </v>
          </cell>
          <cell r="G1425" t="str">
            <v>CURRENT LIABILITIES AND PROVISIONS</v>
          </cell>
          <cell r="H1425" t="str">
            <v>CURRENT LIABILITIES</v>
          </cell>
          <cell r="I1425" t="str">
            <v>OTHER LIABILITIES</v>
          </cell>
        </row>
        <row r="1426">
          <cell r="A1426" t="str">
            <v>L506718</v>
          </cell>
          <cell r="B1426" t="str">
            <v>Indirect Tax Recovered- TRINITY TOWERS</v>
          </cell>
          <cell r="C1426" t="str">
            <v>LIABILITIES</v>
          </cell>
          <cell r="D1426" t="str">
            <v>BALANCE SHEET</v>
          </cell>
          <cell r="E1426" t="str">
            <v xml:space="preserve"> </v>
          </cell>
          <cell r="F1426" t="str">
            <v xml:space="preserve"> </v>
          </cell>
          <cell r="G1426" t="str">
            <v>CURRENT LIABILITIES AND PROVISIONS</v>
          </cell>
          <cell r="H1426" t="str">
            <v>CURRENT LIABILITIES</v>
          </cell>
          <cell r="I1426" t="str">
            <v>OTHER LIABILITIES</v>
          </cell>
        </row>
        <row r="1427">
          <cell r="A1427" t="str">
            <v>L506719</v>
          </cell>
          <cell r="B1427" t="str">
            <v>Indirect Tax Recovered- DLF GRAND MALL</v>
          </cell>
          <cell r="C1427" t="str">
            <v>LIABILITIES</v>
          </cell>
          <cell r="D1427" t="str">
            <v>BALANCE SHEET</v>
          </cell>
          <cell r="E1427" t="str">
            <v xml:space="preserve"> </v>
          </cell>
          <cell r="F1427" t="str">
            <v xml:space="preserve"> </v>
          </cell>
          <cell r="G1427" t="str">
            <v>CURRENT LIABILITIES AND PROVISIONS</v>
          </cell>
          <cell r="H1427" t="str">
            <v>CURRENT LIABILITIES</v>
          </cell>
          <cell r="I1427" t="str">
            <v>OTHER LIABILITIES</v>
          </cell>
        </row>
        <row r="1428">
          <cell r="A1428" t="str">
            <v>L506720</v>
          </cell>
          <cell r="B1428" t="str">
            <v>Gift Card Payable</v>
          </cell>
          <cell r="C1428" t="str">
            <v>LIABILITIES</v>
          </cell>
          <cell r="D1428" t="str">
            <v>BALANCE SHEET</v>
          </cell>
          <cell r="E1428" t="str">
            <v xml:space="preserve"> </v>
          </cell>
          <cell r="F1428" t="str">
            <v xml:space="preserve"> </v>
          </cell>
          <cell r="G1428" t="str">
            <v>CURRENT LIABILITIES AND PROVISIONS</v>
          </cell>
          <cell r="H1428" t="str">
            <v>CURRENT LIABILITIES</v>
          </cell>
          <cell r="I1428" t="str">
            <v>OTHER LIABILITIES</v>
          </cell>
        </row>
        <row r="1429">
          <cell r="A1429" t="str">
            <v>L506721</v>
          </cell>
          <cell r="B1429" t="str">
            <v>Audit Fee Payable</v>
          </cell>
          <cell r="C1429" t="str">
            <v>LIABILITIES</v>
          </cell>
          <cell r="D1429" t="str">
            <v>BALANCE SHEET</v>
          </cell>
          <cell r="E1429" t="str">
            <v xml:space="preserve"> </v>
          </cell>
          <cell r="F1429" t="str">
            <v xml:space="preserve"> </v>
          </cell>
          <cell r="G1429" t="str">
            <v>CURRENT LIABILITIES AND PROVISIONS</v>
          </cell>
          <cell r="H1429" t="str">
            <v>CURRENT LIABILITIES</v>
          </cell>
          <cell r="I1429" t="str">
            <v>OTHER LIABILITIES</v>
          </cell>
        </row>
        <row r="1430">
          <cell r="A1430" t="str">
            <v>L506722</v>
          </cell>
          <cell r="B1430" t="str">
            <v>SUPPLIER CONTRA A/C</v>
          </cell>
          <cell r="C1430" t="str">
            <v>LIABILITIES</v>
          </cell>
          <cell r="D1430" t="str">
            <v>BALANCE SHEET</v>
          </cell>
          <cell r="E1430" t="str">
            <v xml:space="preserve"> </v>
          </cell>
          <cell r="F1430" t="str">
            <v xml:space="preserve"> </v>
          </cell>
          <cell r="G1430" t="str">
            <v>CURRENT LIABILITIES AND PROVISIONS</v>
          </cell>
          <cell r="H1430" t="str">
            <v>CURRENT LIABILITIES</v>
          </cell>
          <cell r="I1430" t="str">
            <v>OTHER LIABILITIES</v>
          </cell>
        </row>
        <row r="1431">
          <cell r="A1431" t="str">
            <v>L506723</v>
          </cell>
          <cell r="B1431" t="str">
            <v>Other Deductions</v>
          </cell>
          <cell r="C1431" t="str">
            <v>LIABILITIES</v>
          </cell>
          <cell r="D1431" t="str">
            <v>BALANCE SHEET</v>
          </cell>
          <cell r="E1431" t="str">
            <v xml:space="preserve"> </v>
          </cell>
          <cell r="F1431" t="str">
            <v xml:space="preserve"> </v>
          </cell>
          <cell r="G1431" t="str">
            <v>CURRENT LIABILITIES AND PROVISIONS</v>
          </cell>
          <cell r="H1431" t="str">
            <v>CURRENT LIABILITIES</v>
          </cell>
          <cell r="I1431" t="str">
            <v>OTHER LIABILITIES</v>
          </cell>
        </row>
        <row r="1432">
          <cell r="A1432" t="str">
            <v>L506724</v>
          </cell>
          <cell r="B1432" t="str">
            <v>Advance Bookings</v>
          </cell>
          <cell r="C1432" t="str">
            <v>LIABILITIES</v>
          </cell>
          <cell r="D1432" t="str">
            <v>BALANCE SHEET</v>
          </cell>
          <cell r="E1432" t="str">
            <v xml:space="preserve"> </v>
          </cell>
          <cell r="F1432" t="str">
            <v xml:space="preserve"> </v>
          </cell>
          <cell r="G1432" t="str">
            <v>CURRENT LIABILITIES AND PROVISIONS</v>
          </cell>
          <cell r="H1432" t="str">
            <v>CURRENT LIABILITIES</v>
          </cell>
          <cell r="I1432" t="str">
            <v>OTHER LIABILITIES</v>
          </cell>
        </row>
        <row r="1433">
          <cell r="A1433" t="str">
            <v>L506725</v>
          </cell>
          <cell r="B1433" t="str">
            <v>Credit Card Excess Recd.</v>
          </cell>
          <cell r="C1433" t="str">
            <v>LIABILITIES</v>
          </cell>
          <cell r="D1433" t="str">
            <v>BALANCE SHEET</v>
          </cell>
          <cell r="E1433" t="str">
            <v xml:space="preserve"> </v>
          </cell>
          <cell r="F1433" t="str">
            <v xml:space="preserve"> </v>
          </cell>
          <cell r="G1433" t="str">
            <v>CURRENT LIABILITIES AND PROVISIONS</v>
          </cell>
          <cell r="H1433" t="str">
            <v>CURRENT LIABILITIES</v>
          </cell>
          <cell r="I1433" t="str">
            <v>OTHER LIABILITIES</v>
          </cell>
        </row>
        <row r="1434">
          <cell r="A1434" t="str">
            <v>L506726</v>
          </cell>
          <cell r="B1434" t="str">
            <v>INR Payable</v>
          </cell>
          <cell r="C1434" t="str">
            <v>LIABILITIES</v>
          </cell>
          <cell r="D1434" t="str">
            <v>BALANCE SHEET</v>
          </cell>
          <cell r="E1434" t="str">
            <v xml:space="preserve"> </v>
          </cell>
          <cell r="F1434" t="str">
            <v xml:space="preserve"> </v>
          </cell>
          <cell r="G1434" t="str">
            <v>CURRENT LIABILITIES AND PROVISIONS</v>
          </cell>
          <cell r="H1434" t="str">
            <v>CURRENT LIABILITIES</v>
          </cell>
          <cell r="I1434" t="str">
            <v>OTHER LIABILITIES</v>
          </cell>
        </row>
        <row r="1435">
          <cell r="A1435" t="str">
            <v>L506727</v>
          </cell>
          <cell r="B1435" t="str">
            <v>DEPRECIATION FUND</v>
          </cell>
          <cell r="C1435" t="str">
            <v>LIABILITIES</v>
          </cell>
          <cell r="D1435" t="str">
            <v>BALANCE SHEET</v>
          </cell>
          <cell r="G1435" t="str">
            <v>CURRENT LIABILITIES AND PROVISIONS</v>
          </cell>
          <cell r="H1435" t="str">
            <v>CURRENT LIABILITIES</v>
          </cell>
          <cell r="I1435" t="str">
            <v>OTHER LIABILITIES</v>
          </cell>
        </row>
        <row r="1436">
          <cell r="A1436" t="str">
            <v>L506728</v>
          </cell>
          <cell r="B1436" t="str">
            <v>OVERSEAS PROJECTS</v>
          </cell>
          <cell r="C1436" t="str">
            <v>LIABILITIES</v>
          </cell>
          <cell r="D1436" t="str">
            <v>BALANCE SHEET</v>
          </cell>
          <cell r="G1436" t="str">
            <v>CURRENT LIABILITIES AND PROVISIONS</v>
          </cell>
          <cell r="H1436" t="str">
            <v>CURRENT LIABILITIES</v>
          </cell>
          <cell r="I1436" t="str">
            <v>OTHER LIABILITIES</v>
          </cell>
        </row>
        <row r="1437">
          <cell r="A1437" t="str">
            <v>L506729</v>
          </cell>
          <cell r="B1437" t="str">
            <v>INLAND PROJECTS</v>
          </cell>
          <cell r="C1437" t="str">
            <v>LIABILITIES</v>
          </cell>
          <cell r="D1437" t="str">
            <v>BALANCE SHEET</v>
          </cell>
          <cell r="G1437" t="str">
            <v>CURRENT LIABILITIES AND PROVISIONS</v>
          </cell>
          <cell r="H1437" t="str">
            <v>CURRENT LIABILITIES</v>
          </cell>
          <cell r="I1437" t="str">
            <v>OTHER LIABILITIES</v>
          </cell>
        </row>
        <row r="1438">
          <cell r="A1438" t="str">
            <v>L506730</v>
          </cell>
          <cell r="B1438" t="str">
            <v>PROJECT CONTROL ACCOUNT</v>
          </cell>
          <cell r="C1438" t="str">
            <v>LIABILITIES</v>
          </cell>
          <cell r="D1438" t="str">
            <v>BALANCE SHEET</v>
          </cell>
          <cell r="G1438" t="str">
            <v>CURRENT LIABILITIES AND PROVISIONS</v>
          </cell>
          <cell r="H1438" t="str">
            <v>CURRENT LIABILITIES</v>
          </cell>
          <cell r="I1438" t="str">
            <v>OTHER LIABILITIES</v>
          </cell>
        </row>
        <row r="1439">
          <cell r="A1439" t="str">
            <v>L506999</v>
          </cell>
          <cell r="B1439" t="str">
            <v>Suspense A/c (Plots)</v>
          </cell>
          <cell r="C1439" t="str">
            <v>LIABILITIES</v>
          </cell>
          <cell r="D1439" t="str">
            <v>BALANCE SHEET</v>
          </cell>
          <cell r="E1439" t="str">
            <v xml:space="preserve"> </v>
          </cell>
          <cell r="F1439" t="str">
            <v xml:space="preserve"> </v>
          </cell>
          <cell r="G1439" t="str">
            <v>CURRENT LIABILITIES AND PROVISIONS</v>
          </cell>
          <cell r="H1439" t="str">
            <v>CURRENT LIABILITIES</v>
          </cell>
          <cell r="I1439" t="str">
            <v>OTHER LIABILITIES</v>
          </cell>
        </row>
        <row r="1440">
          <cell r="A1440" t="str">
            <v>L507001</v>
          </cell>
          <cell r="B1440" t="str">
            <v>Interest accrued but not Due (Loan)</v>
          </cell>
          <cell r="C1440" t="str">
            <v>LIABILITIES</v>
          </cell>
          <cell r="D1440" t="str">
            <v>BALANCE SHEET</v>
          </cell>
          <cell r="E1440" t="str">
            <v xml:space="preserve"> </v>
          </cell>
          <cell r="F1440" t="str">
            <v xml:space="preserve"> </v>
          </cell>
          <cell r="G1440" t="str">
            <v>CURRENT LIABILITIES AND PROVISIONS</v>
          </cell>
          <cell r="H1440" t="str">
            <v>CURRENT LIABILITIES</v>
          </cell>
          <cell r="I1440" t="str">
            <v>INTEREST ACCRUED BUT NOT DUE</v>
          </cell>
        </row>
        <row r="1441">
          <cell r="A1441" t="str">
            <v>L507002</v>
          </cell>
          <cell r="B1441" t="str">
            <v>Interest accrued but not Due (Others)</v>
          </cell>
          <cell r="C1441" t="str">
            <v>LIABILITIES</v>
          </cell>
          <cell r="D1441" t="str">
            <v>BALANCE SHEET</v>
          </cell>
          <cell r="E1441" t="str">
            <v xml:space="preserve"> </v>
          </cell>
          <cell r="F1441" t="str">
            <v xml:space="preserve"> </v>
          </cell>
          <cell r="G1441" t="str">
            <v>CURRENT LIABILITIES AND PROVISIONS</v>
          </cell>
          <cell r="H1441" t="str">
            <v>CURRENT LIABILITIES</v>
          </cell>
          <cell r="I1441" t="str">
            <v>INTEREST ACCRUED BUT NOT DUE</v>
          </cell>
        </row>
        <row r="1442">
          <cell r="A1442" t="str">
            <v>L601001</v>
          </cell>
          <cell r="B1442" t="str">
            <v>Provision for Proposed dividend</v>
          </cell>
          <cell r="C1442" t="str">
            <v>LIABILITIES</v>
          </cell>
          <cell r="D1442" t="str">
            <v>BALANCE SHEET</v>
          </cell>
          <cell r="E1442" t="str">
            <v xml:space="preserve"> </v>
          </cell>
          <cell r="F1442" t="str">
            <v xml:space="preserve"> </v>
          </cell>
          <cell r="G1442" t="str">
            <v>CURRENT LIABILITIES AND PROVISIONS</v>
          </cell>
          <cell r="H1442" t="str">
            <v>PROVISIONS(LIAB)</v>
          </cell>
          <cell r="I1442" t="str">
            <v>PROPOSED DIVIDEND</v>
          </cell>
        </row>
        <row r="1443">
          <cell r="A1443" t="str">
            <v>L601002</v>
          </cell>
          <cell r="B1443" t="str">
            <v>Unpaid/ Unclaimed dividend</v>
          </cell>
          <cell r="C1443" t="str">
            <v>LIABILITIES</v>
          </cell>
          <cell r="D1443" t="str">
            <v>BALANCE SHEET</v>
          </cell>
          <cell r="E1443" t="str">
            <v xml:space="preserve"> </v>
          </cell>
          <cell r="F1443" t="str">
            <v xml:space="preserve"> </v>
          </cell>
          <cell r="G1443" t="str">
            <v>CURRENT LIABILITIES AND PROVISIONS</v>
          </cell>
          <cell r="H1443" t="str">
            <v>PROVISIONS(LIAB)</v>
          </cell>
          <cell r="I1443" t="str">
            <v>UNCLAIMED DIVIDEND</v>
          </cell>
        </row>
        <row r="1444">
          <cell r="A1444" t="str">
            <v>L601003</v>
          </cell>
          <cell r="B1444" t="str">
            <v>Dividend Payable - Preference Shares</v>
          </cell>
          <cell r="C1444" t="str">
            <v>LIABILITIES</v>
          </cell>
          <cell r="D1444" t="str">
            <v>BALANCE SHEET</v>
          </cell>
          <cell r="E1444" t="str">
            <v xml:space="preserve"> </v>
          </cell>
          <cell r="F1444" t="str">
            <v xml:space="preserve"> </v>
          </cell>
          <cell r="G1444" t="str">
            <v>CURRENT LIABILITIES AND PROVISIONS</v>
          </cell>
          <cell r="H1444" t="str">
            <v>CURRENT LIABILITIES</v>
          </cell>
          <cell r="I1444" t="str">
            <v>OTHER LIABILITIES</v>
          </cell>
        </row>
        <row r="1445">
          <cell r="A1445" t="str">
            <v>L601004</v>
          </cell>
          <cell r="B1445" t="str">
            <v>Dividend Distribution Tax Payable</v>
          </cell>
          <cell r="C1445" t="str">
            <v>LIABILITIES</v>
          </cell>
          <cell r="D1445" t="str">
            <v>BALANCE SHEET</v>
          </cell>
          <cell r="E1445" t="str">
            <v xml:space="preserve"> </v>
          </cell>
          <cell r="F1445" t="str">
            <v xml:space="preserve"> </v>
          </cell>
          <cell r="G1445" t="str">
            <v>CURRENT LIABILITIES AND PROVISIONS</v>
          </cell>
          <cell r="H1445" t="str">
            <v>PROVISIONS(LIAB)</v>
          </cell>
          <cell r="I1445" t="str">
            <v>OTHER PROVISIONS</v>
          </cell>
        </row>
        <row r="1446">
          <cell r="A1446" t="str">
            <v>L601101</v>
          </cell>
          <cell r="B1446" t="str">
            <v>Provision For Leave Salary</v>
          </cell>
          <cell r="C1446" t="str">
            <v>LIABILITIES</v>
          </cell>
          <cell r="D1446" t="str">
            <v>BALANCE SHEET</v>
          </cell>
          <cell r="E1446" t="str">
            <v xml:space="preserve"> </v>
          </cell>
          <cell r="F1446" t="str">
            <v xml:space="preserve"> </v>
          </cell>
          <cell r="G1446" t="str">
            <v>CURRENT LIABILITIES AND PROVISIONS</v>
          </cell>
          <cell r="H1446" t="str">
            <v>PROVISIONS(LIAB)</v>
          </cell>
          <cell r="I1446" t="str">
            <v>RETIREMENT PROVISION</v>
          </cell>
        </row>
        <row r="1447">
          <cell r="A1447" t="str">
            <v>L601102</v>
          </cell>
          <cell r="B1447" t="str">
            <v>Provision For Gratuity</v>
          </cell>
          <cell r="C1447" t="str">
            <v>LIABILITIES</v>
          </cell>
          <cell r="D1447" t="str">
            <v>BALANCE SHEET</v>
          </cell>
          <cell r="E1447" t="str">
            <v xml:space="preserve"> </v>
          </cell>
          <cell r="F1447" t="str">
            <v xml:space="preserve"> </v>
          </cell>
          <cell r="G1447" t="str">
            <v>CURRENT LIABILITIES AND PROVISIONS</v>
          </cell>
          <cell r="H1447" t="str">
            <v>PROVISIONS(LIAB)</v>
          </cell>
          <cell r="I1447" t="str">
            <v>RETIREMENT PROVISION</v>
          </cell>
        </row>
        <row r="1448">
          <cell r="A1448" t="str">
            <v>L601103</v>
          </cell>
          <cell r="B1448" t="str">
            <v>Provision For Bonus</v>
          </cell>
          <cell r="C1448" t="str">
            <v>LIABILITIES</v>
          </cell>
          <cell r="D1448" t="str">
            <v>BALANCE SHEET</v>
          </cell>
          <cell r="E1448" t="str">
            <v xml:space="preserve"> </v>
          </cell>
          <cell r="F1448" t="str">
            <v xml:space="preserve"> </v>
          </cell>
          <cell r="G1448" t="str">
            <v>CURRENT LIABILITIES AND PROVISIONS</v>
          </cell>
          <cell r="H1448" t="str">
            <v>PROVISIONS(LIAB)</v>
          </cell>
          <cell r="I1448" t="str">
            <v>OTHER PROVISIONS</v>
          </cell>
        </row>
        <row r="1449">
          <cell r="A1449" t="str">
            <v>L601104</v>
          </cell>
          <cell r="B1449" t="str">
            <v>Provision For Superannuation</v>
          </cell>
          <cell r="C1449" t="str">
            <v>LIABILITIES</v>
          </cell>
          <cell r="D1449" t="str">
            <v>BALANCE SHEET</v>
          </cell>
          <cell r="E1449" t="str">
            <v xml:space="preserve"> </v>
          </cell>
          <cell r="F1449" t="str">
            <v xml:space="preserve"> </v>
          </cell>
          <cell r="G1449" t="str">
            <v>CURRENT LIABILITIES AND PROVISIONS</v>
          </cell>
          <cell r="H1449" t="str">
            <v>PROVISIONS(LIAB)</v>
          </cell>
          <cell r="I1449" t="str">
            <v>OTHER PROVISIONS</v>
          </cell>
        </row>
        <row r="1450">
          <cell r="A1450" t="str">
            <v>L601201</v>
          </cell>
          <cell r="B1450" t="str">
            <v>Provision For Income Tax</v>
          </cell>
          <cell r="C1450" t="str">
            <v>LIABILITIES</v>
          </cell>
          <cell r="D1450" t="str">
            <v>BALANCE SHEET</v>
          </cell>
          <cell r="E1450" t="str">
            <v xml:space="preserve"> </v>
          </cell>
          <cell r="F1450" t="str">
            <v xml:space="preserve"> </v>
          </cell>
          <cell r="G1450" t="str">
            <v>CURRENT LIABILITIES AND PROVISIONS</v>
          </cell>
          <cell r="H1450" t="str">
            <v>PROVISIONS(LIAB)</v>
          </cell>
          <cell r="I1450" t="str">
            <v>PROVISION FOR INCOME TAX</v>
          </cell>
        </row>
        <row r="1451">
          <cell r="A1451" t="str">
            <v>L601301</v>
          </cell>
          <cell r="B1451" t="str">
            <v>Provision for Doubtful debts</v>
          </cell>
          <cell r="C1451" t="str">
            <v>LIABILITIES</v>
          </cell>
          <cell r="D1451" t="str">
            <v>BALANCE SHEET</v>
          </cell>
          <cell r="E1451" t="str">
            <v xml:space="preserve"> </v>
          </cell>
          <cell r="F1451" t="str">
            <v xml:space="preserve"> </v>
          </cell>
          <cell r="G1451" t="str">
            <v>CURRENT LIABILITIES AND PROVISIONS</v>
          </cell>
          <cell r="H1451" t="str">
            <v>PROVISIONS(LIAB)</v>
          </cell>
          <cell r="I1451" t="str">
            <v>PROVISION FOR DOUBTFUL DEBTS</v>
          </cell>
        </row>
        <row r="1452">
          <cell r="A1452" t="str">
            <v>L601302</v>
          </cell>
          <cell r="B1452" t="str">
            <v>Provision for Doubtful debts- Investment</v>
          </cell>
          <cell r="C1452" t="str">
            <v>LIABILITIES</v>
          </cell>
          <cell r="D1452" t="str">
            <v>BALANCE SHEET</v>
          </cell>
          <cell r="E1452" t="str">
            <v xml:space="preserve"> </v>
          </cell>
          <cell r="F1452" t="str">
            <v xml:space="preserve"> </v>
          </cell>
          <cell r="G1452" t="str">
            <v>CURRENT LIABILITIES AND PROVISIONS</v>
          </cell>
          <cell r="H1452" t="str">
            <v>PROVISIONS(LIAB)</v>
          </cell>
          <cell r="I1452" t="str">
            <v>PROVISION FOR DOUBTFUL DEBTS</v>
          </cell>
        </row>
        <row r="1453">
          <cell r="A1453" t="str">
            <v>L601401</v>
          </cell>
          <cell r="B1453" t="str">
            <v>Provision for Loss on POCM</v>
          </cell>
          <cell r="C1453" t="str">
            <v>LIABILITIES</v>
          </cell>
          <cell r="D1453" t="str">
            <v>BALANCE SHEET</v>
          </cell>
          <cell r="E1453" t="str">
            <v xml:space="preserve"> </v>
          </cell>
          <cell r="F1453" t="str">
            <v xml:space="preserve"> </v>
          </cell>
          <cell r="G1453" t="str">
            <v>CURRENT LIABILITIES AND PROVISIONS</v>
          </cell>
          <cell r="H1453" t="str">
            <v>PROVISIONS(LIAB)</v>
          </cell>
          <cell r="I1453" t="str">
            <v>OTHER PROVISIONS</v>
          </cell>
        </row>
        <row r="1454">
          <cell r="A1454" t="str">
            <v>L601501</v>
          </cell>
          <cell r="B1454" t="str">
            <v>Prov.For Work Pend.Certificat.</v>
          </cell>
          <cell r="C1454" t="str">
            <v>LIABILITIES</v>
          </cell>
          <cell r="D1454" t="str">
            <v>BALANCE SHEET</v>
          </cell>
          <cell r="E1454" t="str">
            <v xml:space="preserve"> </v>
          </cell>
          <cell r="F1454" t="str">
            <v xml:space="preserve"> </v>
          </cell>
          <cell r="G1454" t="str">
            <v>CURRENT LIABILITIES AND PROVISIONS</v>
          </cell>
          <cell r="H1454" t="str">
            <v>PROVISIONS(LIAB)</v>
          </cell>
          <cell r="I1454" t="str">
            <v>OTHER PROVISIONS</v>
          </cell>
        </row>
        <row r="1455">
          <cell r="A1455" t="str">
            <v>L601502</v>
          </cell>
          <cell r="B1455" t="str">
            <v>Provision For Cost To Compl. Of Work</v>
          </cell>
          <cell r="C1455" t="str">
            <v>LIABILITIES</v>
          </cell>
          <cell r="D1455" t="str">
            <v>BALANCE SHEET</v>
          </cell>
          <cell r="E1455" t="str">
            <v xml:space="preserve"> </v>
          </cell>
          <cell r="F1455" t="str">
            <v xml:space="preserve"> </v>
          </cell>
          <cell r="G1455" t="str">
            <v>CURRENT LIABILITIES AND PROVISIONS</v>
          </cell>
          <cell r="H1455" t="str">
            <v>PROVISIONS(LIAB)</v>
          </cell>
          <cell r="I1455" t="str">
            <v>OTHER PROVISIONS</v>
          </cell>
        </row>
        <row r="1456">
          <cell r="A1456" t="str">
            <v>L601503</v>
          </cell>
          <cell r="B1456" t="str">
            <v>PROVISION FOR CONTINGENCIES</v>
          </cell>
          <cell r="C1456" t="str">
            <v>LIABILITIES</v>
          </cell>
          <cell r="D1456" t="str">
            <v>BALANCE SHEET</v>
          </cell>
          <cell r="G1456" t="str">
            <v>CURRENT LIABILITIES AND PROVISIONS</v>
          </cell>
          <cell r="H1456" t="str">
            <v>PROVISIONS(LIAB)</v>
          </cell>
          <cell r="I1456" t="str">
            <v>OTHER PROVISIONS</v>
          </cell>
        </row>
        <row r="1457">
          <cell r="A1457" t="str">
            <v>L601504</v>
          </cell>
          <cell r="B1457" t="str">
            <v>PROVISION FOR SALES TAX</v>
          </cell>
          <cell r="C1457" t="str">
            <v>LIABILITIES</v>
          </cell>
          <cell r="D1457" t="str">
            <v>BALANCE SHEET</v>
          </cell>
          <cell r="G1457" t="str">
            <v>CURRENT LIABILITIES AND PROVISIONS</v>
          </cell>
          <cell r="H1457" t="str">
            <v>PROVISIONS(LIAB)</v>
          </cell>
          <cell r="I1457" t="str">
            <v>OTHER PROVISIONS</v>
          </cell>
        </row>
        <row r="1458">
          <cell r="A1458" t="str">
            <v>L601601</v>
          </cell>
          <cell r="B1458" t="str">
            <v>Deferred Tax Liability</v>
          </cell>
          <cell r="C1458" t="str">
            <v>LIABILITIES</v>
          </cell>
          <cell r="D1458" t="str">
            <v>BALANCE SHEET</v>
          </cell>
          <cell r="E1458" t="str">
            <v xml:space="preserve"> </v>
          </cell>
          <cell r="F1458" t="str">
            <v xml:space="preserve"> </v>
          </cell>
          <cell r="G1458" t="str">
            <v>CURRENT LIABILITIES AND PROVISIONS</v>
          </cell>
          <cell r="H1458" t="str">
            <v>PROVISIONS(LIAB)</v>
          </cell>
          <cell r="I1458" t="str">
            <v>DEFERRED TAX PROVISION</v>
          </cell>
        </row>
        <row r="1459">
          <cell r="A1459" t="str">
            <v>L601701</v>
          </cell>
          <cell r="B1459" t="str">
            <v>Derivatives Liablility</v>
          </cell>
          <cell r="C1459" t="str">
            <v>LIABILITIES</v>
          </cell>
          <cell r="D1459" t="str">
            <v>BALANCE SHEET</v>
          </cell>
          <cell r="E1459" t="str">
            <v xml:space="preserve"> </v>
          </cell>
          <cell r="F1459" t="str">
            <v xml:space="preserve"> </v>
          </cell>
          <cell r="G1459" t="str">
            <v>CURRENT LIABILITIES AND PROVISIONS</v>
          </cell>
          <cell r="H1459" t="str">
            <v>PROVISIONS(LIAB)</v>
          </cell>
          <cell r="I1459" t="str">
            <v>DERIVATIVES LIABLILITY</v>
          </cell>
        </row>
        <row r="1460">
          <cell r="A1460" t="str">
            <v>L601801</v>
          </cell>
          <cell r="B1460" t="str">
            <v>Provision for HLADT</v>
          </cell>
          <cell r="C1460" t="str">
            <v>LIABILITIES</v>
          </cell>
          <cell r="D1460" t="str">
            <v>BALANCE SHEET</v>
          </cell>
          <cell r="E1460" t="str">
            <v xml:space="preserve"> </v>
          </cell>
          <cell r="F1460" t="str">
            <v xml:space="preserve"> </v>
          </cell>
          <cell r="G1460" t="str">
            <v>CURRENT LIABILITIES AND PROVISIONS</v>
          </cell>
          <cell r="H1460" t="str">
            <v>PROVISIONS(LIAB)</v>
          </cell>
          <cell r="I1460" t="str">
            <v>OTHER PROVISIONS</v>
          </cell>
        </row>
        <row r="1461">
          <cell r="A1461" t="str">
            <v>L601901</v>
          </cell>
          <cell r="B1461" t="str">
            <v>Provision for FBT</v>
          </cell>
          <cell r="C1461" t="str">
            <v>LIABILITIES</v>
          </cell>
          <cell r="D1461" t="str">
            <v>BALANCE SHEET</v>
          </cell>
          <cell r="E1461" t="str">
            <v xml:space="preserve"> </v>
          </cell>
          <cell r="F1461" t="str">
            <v xml:space="preserve"> </v>
          </cell>
          <cell r="G1461" t="str">
            <v>CURRENT LIABILITIES AND PROVISIONS</v>
          </cell>
          <cell r="H1461" t="str">
            <v>PROVISIONS(LIAB)</v>
          </cell>
          <cell r="I1461" t="str">
            <v>OTHER PROVISIONS</v>
          </cell>
        </row>
        <row r="1462">
          <cell r="A1462" t="str">
            <v>L701001</v>
          </cell>
          <cell r="B1462" t="str">
            <v>Amortisation- Land- Lease Hold</v>
          </cell>
          <cell r="C1462" t="str">
            <v>LIABILITIES</v>
          </cell>
          <cell r="D1462" t="str">
            <v>BALANCE SHEET</v>
          </cell>
          <cell r="E1462" t="str">
            <v xml:space="preserve"> </v>
          </cell>
          <cell r="F1462" t="str">
            <v xml:space="preserve"> </v>
          </cell>
          <cell r="G1462" t="str">
            <v>CURRENT LIABILITIES AND PROVISIONS</v>
          </cell>
          <cell r="H1462" t="str">
            <v>DEPRECIATION RESERVE</v>
          </cell>
          <cell r="I1462" t="str">
            <v>AMORTISATION- LAND- LEASE HOLD</v>
          </cell>
        </row>
        <row r="1463">
          <cell r="A1463" t="str">
            <v>L701002</v>
          </cell>
          <cell r="B1463" t="str">
            <v>Dep. Reserve- BUILDINGS</v>
          </cell>
          <cell r="C1463" t="str">
            <v>LIABILITIES</v>
          </cell>
          <cell r="D1463" t="str">
            <v>BALANCE SHEET</v>
          </cell>
          <cell r="E1463" t="str">
            <v xml:space="preserve"> </v>
          </cell>
          <cell r="F1463" t="str">
            <v xml:space="preserve"> </v>
          </cell>
          <cell r="G1463" t="str">
            <v>CURRENT LIABILITIES AND PROVISIONS</v>
          </cell>
          <cell r="H1463" t="str">
            <v>DEPRECIATION RESERVE</v>
          </cell>
          <cell r="I1463" t="str">
            <v>DEP.RESERVE- BUILDINGS</v>
          </cell>
        </row>
        <row r="1464">
          <cell r="A1464" t="str">
            <v>L701003</v>
          </cell>
          <cell r="B1464" t="str">
            <v>Dep. Reserve- Plant &amp; Machinery</v>
          </cell>
          <cell r="C1464" t="str">
            <v>LIABILITIES</v>
          </cell>
          <cell r="D1464" t="str">
            <v>BALANCE SHEET</v>
          </cell>
          <cell r="E1464" t="str">
            <v>CUMULATIVE DEPN A/C</v>
          </cell>
          <cell r="F1464" t="str">
            <v xml:space="preserve"> </v>
          </cell>
          <cell r="G1464" t="str">
            <v>CURRENT LIABILITIES AND PROVISIONS</v>
          </cell>
          <cell r="H1464" t="str">
            <v>DEPRECIATION RESERVE</v>
          </cell>
          <cell r="I1464" t="str">
            <v>DEP.RESERVE- PLANT &amp; MACHINERY</v>
          </cell>
        </row>
        <row r="1465">
          <cell r="A1465" t="str">
            <v>L701004</v>
          </cell>
          <cell r="B1465" t="str">
            <v>Dep. Reserve- Air Conditions</v>
          </cell>
          <cell r="C1465" t="str">
            <v>LIABILITIES</v>
          </cell>
          <cell r="D1465" t="str">
            <v>BALANCE SHEET</v>
          </cell>
          <cell r="E1465" t="str">
            <v xml:space="preserve"> </v>
          </cell>
          <cell r="F1465" t="str">
            <v xml:space="preserve"> </v>
          </cell>
          <cell r="G1465" t="str">
            <v>CURRENT LIABILITIES AND PROVISIONS</v>
          </cell>
          <cell r="H1465" t="str">
            <v>DEPRECIATION RESERVE</v>
          </cell>
          <cell r="I1465" t="str">
            <v>DEP. RESERVE- AIR CONDITIONS</v>
          </cell>
        </row>
        <row r="1466">
          <cell r="A1466" t="str">
            <v>L701005</v>
          </cell>
          <cell r="B1466" t="str">
            <v>Dep. Reserve- Office Equipments</v>
          </cell>
          <cell r="C1466" t="str">
            <v>LIABILITIES</v>
          </cell>
          <cell r="D1466" t="str">
            <v>BALANCE SHEET</v>
          </cell>
          <cell r="E1466" t="str">
            <v xml:space="preserve"> </v>
          </cell>
          <cell r="F1466" t="str">
            <v xml:space="preserve"> </v>
          </cell>
          <cell r="G1466" t="str">
            <v>CURRENT LIABILITIES AND PROVISIONS</v>
          </cell>
          <cell r="H1466" t="str">
            <v>DEPRECIATION RESERVE</v>
          </cell>
          <cell r="I1466" t="str">
            <v>DEP.RESERVE-OFFICE EQUIPMENTS</v>
          </cell>
        </row>
        <row r="1467">
          <cell r="A1467" t="str">
            <v>L701006</v>
          </cell>
          <cell r="B1467" t="str">
            <v>Dep. Reserve- Computers &amp; EDP Hardwares</v>
          </cell>
          <cell r="C1467" t="str">
            <v>LIABILITIES</v>
          </cell>
          <cell r="D1467" t="str">
            <v>BALANCE SHEET</v>
          </cell>
          <cell r="E1467" t="str">
            <v>CUMULATIVE DEPN A/C</v>
          </cell>
          <cell r="F1467" t="str">
            <v xml:space="preserve"> </v>
          </cell>
          <cell r="G1467" t="str">
            <v>CURRENT LIABILITIES AND PROVISIONS</v>
          </cell>
          <cell r="H1467" t="str">
            <v>DEPRECIATION RESERVE</v>
          </cell>
          <cell r="I1467" t="str">
            <v>DEP.RESERVE-COMPUTERS AND EDP HARDWARES</v>
          </cell>
        </row>
        <row r="1468">
          <cell r="A1468" t="str">
            <v>L701007</v>
          </cell>
          <cell r="B1468" t="str">
            <v>Dep. Reserve- Networking and WAN Setup</v>
          </cell>
          <cell r="C1468" t="str">
            <v>LIABILITIES</v>
          </cell>
          <cell r="D1468" t="str">
            <v>BALANCE SHEET</v>
          </cell>
          <cell r="E1468" t="str">
            <v xml:space="preserve"> </v>
          </cell>
          <cell r="F1468" t="str">
            <v xml:space="preserve"> </v>
          </cell>
          <cell r="G1468" t="str">
            <v>CURRENT LIABILITIES AND PROVISIONS</v>
          </cell>
          <cell r="H1468" t="str">
            <v>DEPRECIATION RESERVE</v>
          </cell>
          <cell r="I1468" t="str">
            <v>DEP.RESERVE-NETWORKING AND WAN SETUP</v>
          </cell>
        </row>
        <row r="1469">
          <cell r="A1469" t="str">
            <v>L701008</v>
          </cell>
          <cell r="B1469" t="str">
            <v>Dep. Reserve- Software</v>
          </cell>
          <cell r="C1469" t="str">
            <v>LIABILITIES</v>
          </cell>
          <cell r="D1469" t="str">
            <v>BALANCE SHEET</v>
          </cell>
          <cell r="E1469" t="str">
            <v xml:space="preserve"> </v>
          </cell>
          <cell r="F1469" t="str">
            <v xml:space="preserve"> </v>
          </cell>
          <cell r="G1469" t="str">
            <v>CURRENT LIABILITIES AND PROVISIONS</v>
          </cell>
          <cell r="H1469" t="str">
            <v>DEPRECIATION RESERVE</v>
          </cell>
          <cell r="I1469" t="str">
            <v>DEP.RESERVE-SOFTWARE</v>
          </cell>
        </row>
        <row r="1470">
          <cell r="A1470" t="str">
            <v>L701009</v>
          </cell>
          <cell r="B1470" t="str">
            <v>Dep. Reserve- Furniture and Fixtures</v>
          </cell>
          <cell r="C1470" t="str">
            <v>LIABILITIES</v>
          </cell>
          <cell r="D1470" t="str">
            <v>BALANCE SHEET</v>
          </cell>
          <cell r="E1470" t="str">
            <v>CUMULATIVE DEPN A/C</v>
          </cell>
          <cell r="F1470" t="str">
            <v xml:space="preserve"> </v>
          </cell>
          <cell r="G1470" t="str">
            <v>CURRENT LIABILITIES AND PROVISIONS</v>
          </cell>
          <cell r="H1470" t="str">
            <v>DEPRECIATION RESERVE</v>
          </cell>
          <cell r="I1470" t="str">
            <v>DEP.RESERVE-FURNITURE AND FIXTURES</v>
          </cell>
        </row>
        <row r="1471">
          <cell r="A1471" t="str">
            <v>L701010</v>
          </cell>
          <cell r="B1471" t="str">
            <v>Dep. Reserve- Vehicles</v>
          </cell>
          <cell r="C1471" t="str">
            <v>LIABILITIES</v>
          </cell>
          <cell r="D1471" t="str">
            <v>BALANCE SHEET</v>
          </cell>
          <cell r="E1471" t="str">
            <v>CUMULATIVE DEPN A/C</v>
          </cell>
          <cell r="F1471" t="str">
            <v xml:space="preserve"> </v>
          </cell>
          <cell r="G1471" t="str">
            <v>CURRENT LIABILITIES AND PROVISIONS</v>
          </cell>
          <cell r="H1471" t="str">
            <v>DEPRECIATION RESERVE</v>
          </cell>
          <cell r="I1471" t="str">
            <v>DEP.RESERVE-VEHICLES</v>
          </cell>
        </row>
        <row r="1472">
          <cell r="A1472" t="str">
            <v>L701011</v>
          </cell>
          <cell r="B1472" t="str">
            <v>Dep. Reserve- Air Craft</v>
          </cell>
          <cell r="C1472" t="str">
            <v>LIABILITIES</v>
          </cell>
          <cell r="D1472" t="str">
            <v>BALANCE SHEET</v>
          </cell>
          <cell r="E1472" t="str">
            <v xml:space="preserve"> </v>
          </cell>
          <cell r="F1472" t="str">
            <v xml:space="preserve"> </v>
          </cell>
          <cell r="G1472" t="str">
            <v>CURRENT LIABILITIES AND PROVISIONS</v>
          </cell>
          <cell r="H1472" t="str">
            <v>DEPRECIATION RESERVE</v>
          </cell>
          <cell r="I1472" t="str">
            <v>DEP.RESERVE- AIR CRAFT</v>
          </cell>
        </row>
        <row r="1473">
          <cell r="A1473" t="str">
            <v>L701012</v>
          </cell>
          <cell r="B1473" t="str">
            <v>Dep. Reserve- Stock Properties</v>
          </cell>
          <cell r="C1473" t="str">
            <v>LIABILITIES</v>
          </cell>
          <cell r="D1473" t="str">
            <v>BALANCE SHEET</v>
          </cell>
          <cell r="E1473" t="str">
            <v xml:space="preserve"> </v>
          </cell>
          <cell r="F1473" t="str">
            <v xml:space="preserve"> </v>
          </cell>
          <cell r="G1473" t="str">
            <v>CURRENT LIABILITIES AND PROVISIONS</v>
          </cell>
          <cell r="H1473" t="str">
            <v>DEPRECIATION RESERVE</v>
          </cell>
          <cell r="I1473" t="str">
            <v>DEP.RESERVE- STOCK PROPERTIES</v>
          </cell>
        </row>
        <row r="1474">
          <cell r="A1474" t="str">
            <v>L701013</v>
          </cell>
          <cell r="B1474" t="str">
            <v>Dep. Reserve- Vehicles- Car</v>
          </cell>
          <cell r="C1474" t="str">
            <v>LIABILITIES</v>
          </cell>
          <cell r="D1474" t="str">
            <v>BALANCE SHEET</v>
          </cell>
          <cell r="E1474" t="str">
            <v>CUMULATIVE DEPN A/C</v>
          </cell>
          <cell r="F1474" t="str">
            <v xml:space="preserve"> </v>
          </cell>
          <cell r="G1474" t="str">
            <v>CURRENT LIABILITIES AND PROVISIONS</v>
          </cell>
          <cell r="H1474" t="str">
            <v>DEPRECIATION RESERVE</v>
          </cell>
          <cell r="I1474" t="str">
            <v>DEP.RESERVE-VEHICLES</v>
          </cell>
        </row>
        <row r="1475">
          <cell r="A1475" t="str">
            <v>L701014</v>
          </cell>
          <cell r="B1475" t="str">
            <v>Dep. Reserve- Vehicles- Motor Cycles/ Sc</v>
          </cell>
          <cell r="C1475" t="str">
            <v>LIABILITIES</v>
          </cell>
          <cell r="D1475" t="str">
            <v>BALANCE SHEET</v>
          </cell>
          <cell r="E1475" t="str">
            <v>CUMULATIVE DEPN A/C</v>
          </cell>
          <cell r="F1475" t="str">
            <v xml:space="preserve"> </v>
          </cell>
          <cell r="G1475" t="str">
            <v>CURRENT LIABILITIES AND PROVISIONS</v>
          </cell>
          <cell r="H1475" t="str">
            <v>DEPRECIATION RESERVE</v>
          </cell>
          <cell r="I1475" t="str">
            <v>DEP.RESERVE-VEHICLES</v>
          </cell>
        </row>
        <row r="1476">
          <cell r="A1476" t="str">
            <v>L701015</v>
          </cell>
          <cell r="B1476" t="str">
            <v>Dep. Reserve- Vehicles- Cycles</v>
          </cell>
          <cell r="C1476" t="str">
            <v>LIABILITIES</v>
          </cell>
          <cell r="D1476" t="str">
            <v>BALANCE SHEET</v>
          </cell>
          <cell r="E1476" t="str">
            <v>CUMULATIVE DEPN A/C</v>
          </cell>
          <cell r="F1476" t="str">
            <v xml:space="preserve"> </v>
          </cell>
          <cell r="G1476" t="str">
            <v>CURRENT LIABILITIES AND PROVISIONS</v>
          </cell>
          <cell r="H1476" t="str">
            <v>DEPRECIATION RESERVE</v>
          </cell>
          <cell r="I1476" t="str">
            <v>DEP.RESERVE-VEHICLES</v>
          </cell>
        </row>
        <row r="1477">
          <cell r="A1477" t="str">
            <v>L701090</v>
          </cell>
          <cell r="B1477" t="str">
            <v>Dep. Reserve-OTHERS</v>
          </cell>
          <cell r="C1477" t="str">
            <v>LIABILITIES</v>
          </cell>
          <cell r="D1477" t="str">
            <v>BALANCE SHEET</v>
          </cell>
          <cell r="E1477" t="str">
            <v xml:space="preserve"> </v>
          </cell>
          <cell r="F1477" t="str">
            <v xml:space="preserve"> </v>
          </cell>
          <cell r="G1477" t="str">
            <v>CURRENT LIABILITIES AND PROVISIONS</v>
          </cell>
          <cell r="H1477" t="str">
            <v>PROVISIONS(LIAB)</v>
          </cell>
          <cell r="I1477" t="str">
            <v>OTHER PROVISIONS</v>
          </cell>
        </row>
        <row r="1478">
          <cell r="A1478" t="str">
            <v>R101000</v>
          </cell>
          <cell r="B1478" t="str">
            <v>Sale A/C</v>
          </cell>
          <cell r="C1478" t="str">
            <v>REVENUE</v>
          </cell>
          <cell r="D1478" t="str">
            <v>INCOME STATEMENT</v>
          </cell>
          <cell r="E1478" t="str">
            <v xml:space="preserve"> </v>
          </cell>
          <cell r="F1478" t="str">
            <v xml:space="preserve"> </v>
          </cell>
          <cell r="G1478" t="str">
            <v>INCOME</v>
          </cell>
          <cell r="H1478" t="str">
            <v>INCOME FROM OPERATIONS</v>
          </cell>
          <cell r="I1478" t="str">
            <v>SALE OF GOODS</v>
          </cell>
        </row>
        <row r="1479">
          <cell r="A1479" t="str">
            <v>R101001</v>
          </cell>
          <cell r="B1479" t="str">
            <v>Sale of Land &amp; plots</v>
          </cell>
          <cell r="C1479" t="str">
            <v>REVENUE</v>
          </cell>
          <cell r="D1479" t="str">
            <v>INCOME STATEMENT</v>
          </cell>
          <cell r="E1479" t="str">
            <v xml:space="preserve"> </v>
          </cell>
          <cell r="F1479" t="str">
            <v xml:space="preserve"> </v>
          </cell>
          <cell r="G1479" t="str">
            <v>INCOME</v>
          </cell>
          <cell r="H1479" t="str">
            <v>INCOME FROM OPERATIONS</v>
          </cell>
          <cell r="I1479" t="str">
            <v>SALE OF GOODS</v>
          </cell>
        </row>
        <row r="1480">
          <cell r="A1480" t="str">
            <v>R101002</v>
          </cell>
          <cell r="B1480" t="str">
            <v>Sale Of Merchandise</v>
          </cell>
          <cell r="C1480" t="str">
            <v>REVENUE</v>
          </cell>
          <cell r="D1480" t="str">
            <v>INCOME STATEMENT</v>
          </cell>
          <cell r="E1480" t="str">
            <v xml:space="preserve"> </v>
          </cell>
          <cell r="F1480" t="str">
            <v xml:space="preserve"> </v>
          </cell>
          <cell r="G1480" t="str">
            <v>INCOME</v>
          </cell>
          <cell r="H1480" t="str">
            <v>INCOME FROM OPERATIONS</v>
          </cell>
          <cell r="I1480" t="str">
            <v>SALE OF GOODS</v>
          </cell>
        </row>
        <row r="1481">
          <cell r="A1481" t="str">
            <v>R101003</v>
          </cell>
          <cell r="B1481" t="str">
            <v>sale of liquor</v>
          </cell>
          <cell r="C1481" t="str">
            <v>REVENUE</v>
          </cell>
          <cell r="D1481" t="str">
            <v>INCOME STATEMENT</v>
          </cell>
          <cell r="E1481" t="str">
            <v xml:space="preserve"> </v>
          </cell>
          <cell r="F1481" t="str">
            <v xml:space="preserve"> </v>
          </cell>
          <cell r="G1481" t="str">
            <v>INCOME</v>
          </cell>
          <cell r="H1481" t="str">
            <v>INCOME FROM OPERATIONS</v>
          </cell>
          <cell r="I1481" t="str">
            <v>SALE OF GOODS</v>
          </cell>
        </row>
        <row r="1482">
          <cell r="A1482" t="str">
            <v>R101004</v>
          </cell>
          <cell r="B1482" t="str">
            <v>Sale A/C- Cash</v>
          </cell>
          <cell r="C1482" t="str">
            <v>REVENUE</v>
          </cell>
          <cell r="D1482" t="str">
            <v>INCOME STATEMENT</v>
          </cell>
          <cell r="E1482" t="str">
            <v xml:space="preserve"> </v>
          </cell>
          <cell r="F1482" t="str">
            <v xml:space="preserve"> </v>
          </cell>
          <cell r="G1482" t="str">
            <v>INCOME</v>
          </cell>
          <cell r="H1482" t="str">
            <v>INCOME FROM OPERATIONS</v>
          </cell>
          <cell r="I1482" t="str">
            <v>SALE OF GOODS</v>
          </cell>
        </row>
        <row r="1483">
          <cell r="A1483" t="str">
            <v>R101101</v>
          </cell>
          <cell r="B1483" t="str">
            <v>Revenue from Constructed properties</v>
          </cell>
          <cell r="C1483" t="str">
            <v>REVENUE</v>
          </cell>
          <cell r="D1483" t="str">
            <v>INCOME STATEMENT</v>
          </cell>
          <cell r="E1483" t="str">
            <v xml:space="preserve"> </v>
          </cell>
          <cell r="F1483" t="str">
            <v xml:space="preserve"> </v>
          </cell>
          <cell r="G1483" t="str">
            <v>INCOME</v>
          </cell>
          <cell r="H1483" t="str">
            <v>INCOME FROM OPERATIONS</v>
          </cell>
          <cell r="I1483" t="str">
            <v>SALE OF GOODS</v>
          </cell>
        </row>
        <row r="1484">
          <cell r="A1484" t="str">
            <v>R101201-000-000</v>
          </cell>
          <cell r="B1484" t="str">
            <v>Service Charges</v>
          </cell>
          <cell r="C1484" t="str">
            <v>REVENUE</v>
          </cell>
          <cell r="D1484" t="str">
            <v>INCOME STATEMENT</v>
          </cell>
          <cell r="E1484" t="str">
            <v xml:space="preserve"> </v>
          </cell>
          <cell r="F1484" t="str">
            <v xml:space="preserve"> </v>
          </cell>
          <cell r="G1484" t="str">
            <v>INCOME</v>
          </cell>
          <cell r="H1484" t="str">
            <v>INCOME FROM OPERATIONS</v>
          </cell>
          <cell r="I1484" t="str">
            <v>SERVICE RECEIPTS</v>
          </cell>
        </row>
        <row r="1485">
          <cell r="A1485" t="str">
            <v>R101201-000-005</v>
          </cell>
          <cell r="B1485" t="str">
            <v>Service Charges- BEVERLY PARK-II</v>
          </cell>
          <cell r="C1485" t="str">
            <v>REVENUE</v>
          </cell>
          <cell r="D1485" t="str">
            <v>INCOME STATEMENT</v>
          </cell>
          <cell r="E1485" t="str">
            <v xml:space="preserve"> </v>
          </cell>
          <cell r="F1485" t="str">
            <v xml:space="preserve"> </v>
          </cell>
          <cell r="G1485" t="str">
            <v>INCOME</v>
          </cell>
          <cell r="H1485" t="str">
            <v>INCOME FROM OPERATIONS</v>
          </cell>
          <cell r="I1485" t="str">
            <v>SERVICE RECEIPTS</v>
          </cell>
        </row>
        <row r="1486">
          <cell r="A1486" t="str">
            <v>R101201-000-006</v>
          </cell>
          <cell r="B1486" t="str">
            <v>Service Charges- CENTRAL ARCADE</v>
          </cell>
          <cell r="C1486" t="str">
            <v>REVENUE</v>
          </cell>
          <cell r="D1486" t="str">
            <v>INCOME STATEMENT</v>
          </cell>
          <cell r="E1486" t="str">
            <v xml:space="preserve"> </v>
          </cell>
          <cell r="F1486" t="str">
            <v xml:space="preserve"> </v>
          </cell>
          <cell r="G1486" t="str">
            <v>INCOME</v>
          </cell>
          <cell r="H1486" t="str">
            <v>INCOME FROM OPERATIONS</v>
          </cell>
          <cell r="I1486" t="str">
            <v>SERVICE RECEIPTS</v>
          </cell>
        </row>
        <row r="1487">
          <cell r="A1487" t="str">
            <v>R101201-000-009</v>
          </cell>
          <cell r="B1487" t="str">
            <v>Service Charges- DILSHAD LOTTERY</v>
          </cell>
          <cell r="C1487" t="str">
            <v>REVENUE</v>
          </cell>
          <cell r="D1487" t="str">
            <v>INCOME STATEMENT</v>
          </cell>
          <cell r="E1487" t="str">
            <v xml:space="preserve"> </v>
          </cell>
          <cell r="F1487" t="str">
            <v xml:space="preserve"> </v>
          </cell>
          <cell r="G1487" t="str">
            <v>INCOME</v>
          </cell>
          <cell r="H1487" t="str">
            <v>INCOME FROM OPERATIONS</v>
          </cell>
          <cell r="I1487" t="str">
            <v>SERVICE RECEIPTS</v>
          </cell>
        </row>
        <row r="1488">
          <cell r="A1488" t="str">
            <v>R101201-000-010</v>
          </cell>
          <cell r="B1488" t="str">
            <v>Service Charges- DILSHAD PLAZA</v>
          </cell>
          <cell r="C1488" t="str">
            <v>REVENUE</v>
          </cell>
          <cell r="D1488" t="str">
            <v>INCOME STATEMENT</v>
          </cell>
          <cell r="E1488" t="str">
            <v xml:space="preserve"> </v>
          </cell>
          <cell r="F1488" t="str">
            <v xml:space="preserve"> </v>
          </cell>
          <cell r="G1488" t="str">
            <v>INCOME</v>
          </cell>
          <cell r="H1488" t="str">
            <v>INCOME FROM OPERATIONS</v>
          </cell>
          <cell r="I1488" t="str">
            <v>SERVICE RECEIPTS</v>
          </cell>
        </row>
        <row r="1489">
          <cell r="A1489" t="str">
            <v>R101201-000-011</v>
          </cell>
          <cell r="B1489" t="str">
            <v>Service Charges- EXECUTIVE HOME</v>
          </cell>
          <cell r="C1489" t="str">
            <v>REVENUE</v>
          </cell>
          <cell r="D1489" t="str">
            <v>INCOME STATEMENT</v>
          </cell>
          <cell r="E1489" t="str">
            <v xml:space="preserve"> </v>
          </cell>
          <cell r="F1489" t="str">
            <v xml:space="preserve"> </v>
          </cell>
          <cell r="G1489" t="str">
            <v>INCOME</v>
          </cell>
          <cell r="H1489" t="str">
            <v>INCOME FROM OPERATIONS</v>
          </cell>
          <cell r="I1489" t="str">
            <v>SERVICE RECEIPTS</v>
          </cell>
        </row>
        <row r="1490">
          <cell r="A1490" t="str">
            <v>R101201-000-013</v>
          </cell>
          <cell r="B1490" t="str">
            <v>Service Charges- HAMILTON COURT</v>
          </cell>
          <cell r="C1490" t="str">
            <v>REVENUE</v>
          </cell>
          <cell r="D1490" t="str">
            <v>INCOME STATEMENT</v>
          </cell>
          <cell r="E1490" t="str">
            <v xml:space="preserve"> </v>
          </cell>
          <cell r="F1490" t="str">
            <v xml:space="preserve"> </v>
          </cell>
          <cell r="G1490" t="str">
            <v>INCOME</v>
          </cell>
          <cell r="H1490" t="str">
            <v>INCOME FROM OPERATIONS</v>
          </cell>
          <cell r="I1490" t="str">
            <v>SERVICE RECEIPTS</v>
          </cell>
        </row>
        <row r="1491">
          <cell r="A1491" t="str">
            <v>R101201-000-014</v>
          </cell>
          <cell r="B1491" t="str">
            <v>Service Charges- NEW TOWN HOUSE</v>
          </cell>
          <cell r="C1491" t="str">
            <v>REVENUE</v>
          </cell>
          <cell r="D1491" t="str">
            <v>INCOME STATEMENT</v>
          </cell>
          <cell r="E1491" t="str">
            <v xml:space="preserve"> </v>
          </cell>
          <cell r="F1491" t="str">
            <v xml:space="preserve"> </v>
          </cell>
          <cell r="G1491" t="str">
            <v>INCOME</v>
          </cell>
          <cell r="H1491" t="str">
            <v>INCOME FROM OPERATIONS</v>
          </cell>
          <cell r="I1491" t="str">
            <v>SERVICE RECEIPTS</v>
          </cell>
        </row>
        <row r="1492">
          <cell r="A1492" t="str">
            <v>R101201-000-015</v>
          </cell>
          <cell r="B1492" t="str">
            <v>Service Charges- TOWN HOUSE</v>
          </cell>
          <cell r="C1492" t="str">
            <v>REVENUE</v>
          </cell>
          <cell r="D1492" t="str">
            <v>INCOME STATEMENT</v>
          </cell>
          <cell r="E1492" t="str">
            <v xml:space="preserve"> </v>
          </cell>
          <cell r="F1492" t="str">
            <v xml:space="preserve"> </v>
          </cell>
          <cell r="G1492" t="str">
            <v>INCOME</v>
          </cell>
          <cell r="H1492" t="str">
            <v>INCOME FROM OPERATIONS</v>
          </cell>
          <cell r="I1492" t="str">
            <v>SERVICE RECEIPTS</v>
          </cell>
        </row>
        <row r="1493">
          <cell r="A1493" t="str">
            <v>R101201-000-017</v>
          </cell>
          <cell r="B1493" t="str">
            <v>Service Charges- QEC PHASE-IV</v>
          </cell>
          <cell r="C1493" t="str">
            <v>REVENUE</v>
          </cell>
          <cell r="D1493" t="str">
            <v>INCOME STATEMENT</v>
          </cell>
          <cell r="E1493" t="str">
            <v xml:space="preserve"> </v>
          </cell>
          <cell r="F1493" t="str">
            <v xml:space="preserve"> </v>
          </cell>
          <cell r="G1493" t="str">
            <v>INCOME</v>
          </cell>
          <cell r="H1493" t="str">
            <v>INCOME FROM OPERATIONS</v>
          </cell>
          <cell r="I1493" t="str">
            <v>SERVICE RECEIPTS</v>
          </cell>
        </row>
        <row r="1494">
          <cell r="A1494" t="str">
            <v>R101201-000-019</v>
          </cell>
          <cell r="B1494" t="str">
            <v>Service Charges- REGENCY PARK</v>
          </cell>
          <cell r="C1494" t="str">
            <v>REVENUE</v>
          </cell>
          <cell r="D1494" t="str">
            <v>INCOME STATEMENT</v>
          </cell>
          <cell r="E1494" t="str">
            <v xml:space="preserve"> </v>
          </cell>
          <cell r="F1494" t="str">
            <v xml:space="preserve"> </v>
          </cell>
          <cell r="G1494" t="str">
            <v>INCOME</v>
          </cell>
          <cell r="H1494" t="str">
            <v>INCOME FROM OPERATIONS</v>
          </cell>
          <cell r="I1494" t="str">
            <v>SERVICE RECEIPTS</v>
          </cell>
        </row>
        <row r="1495">
          <cell r="A1495" t="str">
            <v>R101201-000-022</v>
          </cell>
          <cell r="B1495" t="str">
            <v>Service Charges- RICHMOND PARK</v>
          </cell>
          <cell r="C1495" t="str">
            <v>REVENUE</v>
          </cell>
          <cell r="D1495" t="str">
            <v>INCOME STATEMENT</v>
          </cell>
          <cell r="E1495" t="str">
            <v xml:space="preserve"> </v>
          </cell>
          <cell r="F1495" t="str">
            <v xml:space="preserve"> </v>
          </cell>
          <cell r="G1495" t="str">
            <v>INCOME</v>
          </cell>
          <cell r="H1495" t="str">
            <v>INCOME FROM OPERATIONS</v>
          </cell>
          <cell r="I1495" t="str">
            <v>SERVICE RECEIPTS</v>
          </cell>
        </row>
        <row r="1496">
          <cell r="A1496" t="str">
            <v>R101201-000-023</v>
          </cell>
          <cell r="B1496" t="str">
            <v>Service Charges- SUPER MART-II</v>
          </cell>
          <cell r="C1496" t="str">
            <v>REVENUE</v>
          </cell>
          <cell r="D1496" t="str">
            <v>INCOME STATEMENT</v>
          </cell>
          <cell r="E1496" t="str">
            <v xml:space="preserve"> </v>
          </cell>
          <cell r="F1496" t="str">
            <v xml:space="preserve"> </v>
          </cell>
          <cell r="G1496" t="str">
            <v>INCOME</v>
          </cell>
          <cell r="H1496" t="str">
            <v>INCOME FROM OPERATIONS</v>
          </cell>
          <cell r="I1496" t="str">
            <v>SERVICE RECEIPTS</v>
          </cell>
        </row>
        <row r="1497">
          <cell r="A1497" t="str">
            <v>R101201-000-027</v>
          </cell>
          <cell r="B1497" t="str">
            <v>Service Charges- STOP-N-SHOP</v>
          </cell>
          <cell r="C1497" t="str">
            <v>REVENUE</v>
          </cell>
          <cell r="D1497" t="str">
            <v>INCOME STATEMENT</v>
          </cell>
          <cell r="E1497" t="str">
            <v xml:space="preserve"> </v>
          </cell>
          <cell r="F1497" t="str">
            <v xml:space="preserve"> </v>
          </cell>
          <cell r="G1497" t="str">
            <v>INCOME</v>
          </cell>
          <cell r="H1497" t="str">
            <v>INCOME FROM OPERATIONS</v>
          </cell>
          <cell r="I1497" t="str">
            <v>SERVICE RECEIPTS</v>
          </cell>
        </row>
        <row r="1498">
          <cell r="A1498" t="str">
            <v>R101201-000-028</v>
          </cell>
          <cell r="B1498" t="str">
            <v>Service Charges- SILVER OAKS</v>
          </cell>
          <cell r="C1498" t="str">
            <v>REVENUE</v>
          </cell>
          <cell r="D1498" t="str">
            <v>INCOME STATEMENT</v>
          </cell>
          <cell r="E1498" t="str">
            <v xml:space="preserve"> </v>
          </cell>
          <cell r="F1498" t="str">
            <v xml:space="preserve"> </v>
          </cell>
          <cell r="G1498" t="str">
            <v>INCOME</v>
          </cell>
          <cell r="H1498" t="str">
            <v>INCOME FROM OPERATIONS</v>
          </cell>
          <cell r="I1498" t="str">
            <v>SERVICE RECEIPTS</v>
          </cell>
        </row>
        <row r="1499">
          <cell r="A1499" t="str">
            <v>R101201-000-029</v>
          </cell>
          <cell r="B1499" t="str">
            <v>Service Charges- SILVER OAKS-PARKING</v>
          </cell>
          <cell r="C1499" t="str">
            <v>REVENUE</v>
          </cell>
          <cell r="D1499" t="str">
            <v>INCOME STATEMENT</v>
          </cell>
          <cell r="E1499" t="str">
            <v xml:space="preserve"> </v>
          </cell>
          <cell r="F1499" t="str">
            <v xml:space="preserve"> </v>
          </cell>
          <cell r="G1499" t="str">
            <v>INCOME</v>
          </cell>
          <cell r="H1499" t="str">
            <v>INCOME FROM OPERATIONS</v>
          </cell>
          <cell r="I1499" t="str">
            <v>SERVICE RECEIPTS</v>
          </cell>
        </row>
        <row r="1500">
          <cell r="A1500" t="str">
            <v>R101201-000-031</v>
          </cell>
          <cell r="B1500" t="str">
            <v>Service Charges- VILLA</v>
          </cell>
          <cell r="C1500" t="str">
            <v>REVENUE</v>
          </cell>
          <cell r="D1500" t="str">
            <v>INCOME STATEMENT</v>
          </cell>
          <cell r="E1500" t="str">
            <v xml:space="preserve"> </v>
          </cell>
          <cell r="F1500" t="str">
            <v xml:space="preserve"> </v>
          </cell>
          <cell r="G1500" t="str">
            <v>INCOME</v>
          </cell>
          <cell r="H1500" t="str">
            <v>INCOME FROM OPERATIONS</v>
          </cell>
          <cell r="I1500" t="str">
            <v>SERVICE RECEIPTS</v>
          </cell>
        </row>
        <row r="1501">
          <cell r="A1501" t="str">
            <v>R101201-000-034</v>
          </cell>
          <cell r="B1501" t="str">
            <v>Service Charges- WINDSOR COURT</v>
          </cell>
          <cell r="C1501" t="str">
            <v>REVENUE</v>
          </cell>
          <cell r="D1501" t="str">
            <v>INCOME STATEMENT</v>
          </cell>
          <cell r="E1501" t="str">
            <v xml:space="preserve"> </v>
          </cell>
          <cell r="F1501" t="str">
            <v xml:space="preserve"> </v>
          </cell>
          <cell r="G1501" t="str">
            <v>INCOME</v>
          </cell>
          <cell r="H1501" t="str">
            <v>INCOME FROM OPERATIONS</v>
          </cell>
          <cell r="I1501" t="str">
            <v>SERVICE RECEIPTS</v>
          </cell>
        </row>
        <row r="1502">
          <cell r="A1502" t="str">
            <v>R101201-000-037</v>
          </cell>
          <cell r="B1502" t="str">
            <v>Service Charges- CENTRE POINT</v>
          </cell>
          <cell r="C1502" t="str">
            <v>REVENUE</v>
          </cell>
          <cell r="D1502" t="str">
            <v>INCOME STATEMENT</v>
          </cell>
          <cell r="E1502" t="str">
            <v xml:space="preserve"> </v>
          </cell>
          <cell r="F1502" t="str">
            <v xml:space="preserve"> </v>
          </cell>
          <cell r="G1502" t="str">
            <v>INCOME</v>
          </cell>
          <cell r="H1502" t="str">
            <v>INCOME FROM OPERATIONS</v>
          </cell>
          <cell r="I1502" t="str">
            <v>SERVICE RECEIPTS</v>
          </cell>
        </row>
        <row r="1503">
          <cell r="A1503" t="str">
            <v>R101201-000-039</v>
          </cell>
          <cell r="B1503" t="str">
            <v>Service Charges- RIDGEWOOD ESTATES</v>
          </cell>
          <cell r="C1503" t="str">
            <v>REVENUE</v>
          </cell>
          <cell r="D1503" t="str">
            <v>INCOME STATEMENT</v>
          </cell>
          <cell r="E1503" t="str">
            <v xml:space="preserve"> </v>
          </cell>
          <cell r="F1503" t="str">
            <v xml:space="preserve"> </v>
          </cell>
          <cell r="G1503" t="str">
            <v>INCOME</v>
          </cell>
          <cell r="H1503" t="str">
            <v>INCOME FROM OPERATIONS</v>
          </cell>
          <cell r="I1503" t="str">
            <v>SERVICE RECEIPTS</v>
          </cell>
        </row>
        <row r="1504">
          <cell r="A1504" t="str">
            <v>R101201-000-040</v>
          </cell>
          <cell r="B1504" t="str">
            <v>Service Charges- OAKWOOD ESTATES</v>
          </cell>
          <cell r="C1504" t="str">
            <v>REVENUE</v>
          </cell>
          <cell r="D1504" t="str">
            <v>INCOME STATEMENT</v>
          </cell>
          <cell r="E1504" t="str">
            <v xml:space="preserve"> </v>
          </cell>
          <cell r="F1504" t="str">
            <v xml:space="preserve"> </v>
          </cell>
          <cell r="G1504" t="str">
            <v>INCOME</v>
          </cell>
          <cell r="H1504" t="str">
            <v>INCOME FROM OPERATIONS</v>
          </cell>
          <cell r="I1504" t="str">
            <v>SERVICE RECEIPTS</v>
          </cell>
        </row>
        <row r="1505">
          <cell r="A1505" t="str">
            <v>R101201-000-041</v>
          </cell>
          <cell r="B1505" t="str">
            <v>Service Charges- WELLINGTON ESTATES</v>
          </cell>
          <cell r="C1505" t="str">
            <v>REVENUE</v>
          </cell>
          <cell r="D1505" t="str">
            <v>INCOME STATEMENT</v>
          </cell>
          <cell r="E1505" t="str">
            <v xml:space="preserve"> </v>
          </cell>
          <cell r="F1505" t="str">
            <v xml:space="preserve"> </v>
          </cell>
          <cell r="G1505" t="str">
            <v>INCOME</v>
          </cell>
          <cell r="H1505" t="str">
            <v>INCOME FROM OPERATIONS</v>
          </cell>
          <cell r="I1505" t="str">
            <v>SERVICE RECEIPTS</v>
          </cell>
        </row>
        <row r="1506">
          <cell r="A1506" t="str">
            <v>R101201-000-043</v>
          </cell>
          <cell r="B1506" t="str">
            <v>Service Charges- PLOTS PH-2</v>
          </cell>
          <cell r="C1506" t="str">
            <v>REVENUE</v>
          </cell>
          <cell r="D1506" t="str">
            <v>INCOME STATEMENT</v>
          </cell>
          <cell r="E1506" t="str">
            <v xml:space="preserve"> </v>
          </cell>
          <cell r="F1506" t="str">
            <v xml:space="preserve"> </v>
          </cell>
          <cell r="G1506" t="str">
            <v>INCOME</v>
          </cell>
          <cell r="H1506" t="str">
            <v>INCOME FROM OPERATIONS</v>
          </cell>
          <cell r="I1506" t="str">
            <v>SERVICE RECEIPTS</v>
          </cell>
        </row>
        <row r="1507">
          <cell r="A1507" t="str">
            <v>R101201-000-046</v>
          </cell>
          <cell r="B1507" t="str">
            <v>Service Charges- PRINCETON ESTATE</v>
          </cell>
          <cell r="C1507" t="str">
            <v>REVENUE</v>
          </cell>
          <cell r="D1507" t="str">
            <v>INCOME STATEMENT</v>
          </cell>
          <cell r="E1507" t="str">
            <v xml:space="preserve"> </v>
          </cell>
          <cell r="F1507" t="str">
            <v xml:space="preserve"> </v>
          </cell>
          <cell r="G1507" t="str">
            <v>INCOME</v>
          </cell>
          <cell r="H1507" t="str">
            <v>INCOME FROM OPERATIONS</v>
          </cell>
          <cell r="I1507" t="str">
            <v>SERVICE RECEIPTS</v>
          </cell>
        </row>
        <row r="1508">
          <cell r="A1508" t="str">
            <v>R101201-000-050</v>
          </cell>
          <cell r="B1508" t="str">
            <v>Service Charges- CARLTON ESTATE</v>
          </cell>
          <cell r="C1508" t="str">
            <v>REVENUE</v>
          </cell>
          <cell r="D1508" t="str">
            <v>INCOME STATEMENT</v>
          </cell>
          <cell r="E1508" t="str">
            <v xml:space="preserve"> </v>
          </cell>
          <cell r="F1508" t="str">
            <v xml:space="preserve"> </v>
          </cell>
          <cell r="G1508" t="str">
            <v>INCOME</v>
          </cell>
          <cell r="H1508" t="str">
            <v>INCOME FROM OPERATIONS</v>
          </cell>
          <cell r="I1508" t="str">
            <v>SERVICE RECEIPTS</v>
          </cell>
        </row>
        <row r="1509">
          <cell r="A1509" t="str">
            <v>R101201-000-054</v>
          </cell>
          <cell r="B1509" t="str">
            <v>Service Charges- BELVEDERE PARK</v>
          </cell>
          <cell r="C1509" t="str">
            <v>REVENUE</v>
          </cell>
          <cell r="D1509" t="str">
            <v>INCOME STATEMENT</v>
          </cell>
          <cell r="E1509" t="str">
            <v xml:space="preserve"> </v>
          </cell>
          <cell r="F1509" t="str">
            <v xml:space="preserve"> </v>
          </cell>
          <cell r="G1509" t="str">
            <v>INCOME</v>
          </cell>
          <cell r="H1509" t="str">
            <v>INCOME FROM OPERATIONS</v>
          </cell>
          <cell r="I1509" t="str">
            <v>SERVICE RECEIPTS</v>
          </cell>
        </row>
        <row r="1510">
          <cell r="A1510" t="str">
            <v>R101201-000-055</v>
          </cell>
          <cell r="B1510" t="str">
            <v>Service Charges- BELVEDERE TOWER</v>
          </cell>
          <cell r="C1510" t="str">
            <v>REVENUE</v>
          </cell>
          <cell r="D1510" t="str">
            <v>INCOME STATEMENT</v>
          </cell>
          <cell r="E1510" t="str">
            <v xml:space="preserve"> </v>
          </cell>
          <cell r="F1510" t="str">
            <v xml:space="preserve"> </v>
          </cell>
          <cell r="G1510" t="str">
            <v>INCOME</v>
          </cell>
          <cell r="H1510" t="str">
            <v>INCOME FROM OPERATIONS</v>
          </cell>
          <cell r="I1510" t="str">
            <v>SERVICE RECEIPTS</v>
          </cell>
        </row>
        <row r="1511">
          <cell r="A1511" t="str">
            <v>R101201-000-056</v>
          </cell>
          <cell r="B1511" t="str">
            <v>Service Charges- DLF CITY CENTRE</v>
          </cell>
          <cell r="C1511" t="str">
            <v>REVENUE</v>
          </cell>
          <cell r="D1511" t="str">
            <v>INCOME STATEMENT</v>
          </cell>
          <cell r="E1511" t="str">
            <v xml:space="preserve"> </v>
          </cell>
          <cell r="F1511" t="str">
            <v xml:space="preserve"> </v>
          </cell>
          <cell r="G1511" t="str">
            <v>INCOME</v>
          </cell>
          <cell r="H1511" t="str">
            <v>INCOME FROM OPERATIONS</v>
          </cell>
          <cell r="I1511" t="str">
            <v>SERVICE RECEIPTS</v>
          </cell>
        </row>
        <row r="1512">
          <cell r="A1512" t="str">
            <v>R101201-000-058</v>
          </cell>
          <cell r="B1512" t="str">
            <v>Service Charges- DLF EXCLUSIVE FLOORS</v>
          </cell>
          <cell r="C1512" t="str">
            <v>REVENUE</v>
          </cell>
          <cell r="D1512" t="str">
            <v>INCOME STATEMENT</v>
          </cell>
          <cell r="E1512" t="str">
            <v xml:space="preserve"> </v>
          </cell>
          <cell r="F1512" t="str">
            <v xml:space="preserve"> </v>
          </cell>
          <cell r="G1512" t="str">
            <v>INCOME</v>
          </cell>
          <cell r="H1512" t="str">
            <v>INCOME FROM OPERATIONS</v>
          </cell>
          <cell r="I1512" t="str">
            <v>SERVICE RECEIPTS</v>
          </cell>
        </row>
        <row r="1513">
          <cell r="A1513" t="str">
            <v>R101201-000-059</v>
          </cell>
          <cell r="B1513" t="str">
            <v>Service Charges- MOULSARI ARCADE</v>
          </cell>
          <cell r="C1513" t="str">
            <v>REVENUE</v>
          </cell>
          <cell r="D1513" t="str">
            <v>INCOME STATEMENT</v>
          </cell>
          <cell r="E1513" t="str">
            <v xml:space="preserve"> </v>
          </cell>
          <cell r="F1513" t="str">
            <v xml:space="preserve"> </v>
          </cell>
          <cell r="G1513" t="str">
            <v>INCOME</v>
          </cell>
          <cell r="H1513" t="str">
            <v>INCOME FROM OPERATIONS</v>
          </cell>
          <cell r="I1513" t="str">
            <v>SERVICE RECEIPTS</v>
          </cell>
        </row>
        <row r="1514">
          <cell r="A1514" t="str">
            <v>R101201-000-060</v>
          </cell>
          <cell r="B1514" t="str">
            <v>Service Charges- TRINITY TOWERS</v>
          </cell>
          <cell r="C1514" t="str">
            <v>REVENUE</v>
          </cell>
          <cell r="D1514" t="str">
            <v>INCOME STATEMENT</v>
          </cell>
          <cell r="E1514" t="str">
            <v xml:space="preserve"> </v>
          </cell>
          <cell r="F1514" t="str">
            <v xml:space="preserve"> </v>
          </cell>
          <cell r="G1514" t="str">
            <v>INCOME</v>
          </cell>
          <cell r="H1514" t="str">
            <v>INCOME FROM OPERATIONS</v>
          </cell>
          <cell r="I1514" t="str">
            <v>SERVICE RECEIPTS</v>
          </cell>
        </row>
        <row r="1515">
          <cell r="A1515" t="str">
            <v>R101201-000-061</v>
          </cell>
          <cell r="B1515" t="str">
            <v>Service Charges- DLF GRAND MALL</v>
          </cell>
          <cell r="C1515" t="str">
            <v>REVENUE</v>
          </cell>
          <cell r="D1515" t="str">
            <v>INCOME STATEMENT</v>
          </cell>
          <cell r="E1515" t="str">
            <v xml:space="preserve"> </v>
          </cell>
          <cell r="F1515" t="str">
            <v xml:space="preserve"> </v>
          </cell>
          <cell r="G1515" t="str">
            <v>INCOME</v>
          </cell>
          <cell r="H1515" t="str">
            <v>INCOME FROM OPERATIONS</v>
          </cell>
          <cell r="I1515" t="str">
            <v>SERVICE RECEIPTS</v>
          </cell>
        </row>
        <row r="1516">
          <cell r="A1516" t="str">
            <v>R101201-000-062</v>
          </cell>
          <cell r="B1516" t="str">
            <v>Service Charges- THE ARALIAS</v>
          </cell>
          <cell r="C1516" t="str">
            <v>REVENUE</v>
          </cell>
          <cell r="D1516" t="str">
            <v>INCOME STATEMENT</v>
          </cell>
          <cell r="E1516" t="str">
            <v xml:space="preserve"> </v>
          </cell>
          <cell r="F1516" t="str">
            <v xml:space="preserve"> </v>
          </cell>
          <cell r="G1516" t="str">
            <v>INCOME</v>
          </cell>
          <cell r="H1516" t="str">
            <v>INCOME FROM OPERATIONS</v>
          </cell>
          <cell r="I1516" t="str">
            <v>SERVICE RECEIPTS</v>
          </cell>
        </row>
        <row r="1517">
          <cell r="A1517" t="str">
            <v>R101201-000-064</v>
          </cell>
          <cell r="B1517" t="str">
            <v>Service Charges- WESTEND HEIGHTS</v>
          </cell>
          <cell r="C1517" t="str">
            <v>REVENUE</v>
          </cell>
          <cell r="D1517" t="str">
            <v>INCOME STATEMENT</v>
          </cell>
          <cell r="E1517" t="str">
            <v xml:space="preserve"> </v>
          </cell>
          <cell r="F1517" t="str">
            <v xml:space="preserve"> </v>
          </cell>
          <cell r="G1517" t="str">
            <v>INCOME</v>
          </cell>
          <cell r="H1517" t="str">
            <v>INCOME FROM OPERATIONS</v>
          </cell>
          <cell r="I1517" t="str">
            <v>SERVICE RECEIPTS</v>
          </cell>
        </row>
        <row r="1518">
          <cell r="A1518" t="str">
            <v>R101201-000-069</v>
          </cell>
          <cell r="B1518" t="str">
            <v>Service Charges- THE PINNACLE</v>
          </cell>
          <cell r="C1518" t="str">
            <v>REVENUE</v>
          </cell>
          <cell r="D1518" t="str">
            <v>INCOME STATEMENT</v>
          </cell>
          <cell r="E1518" t="str">
            <v xml:space="preserve"> </v>
          </cell>
          <cell r="F1518" t="str">
            <v xml:space="preserve"> </v>
          </cell>
          <cell r="G1518" t="str">
            <v>INCOME</v>
          </cell>
          <cell r="H1518" t="str">
            <v>INCOME FROM OPERATIONS</v>
          </cell>
          <cell r="I1518" t="str">
            <v>SERVICE RECEIPTS</v>
          </cell>
        </row>
        <row r="1519">
          <cell r="A1519" t="str">
            <v>R101201-000-070</v>
          </cell>
          <cell r="B1519" t="str">
            <v>Service Charges- ROYALTON TOWER</v>
          </cell>
          <cell r="C1519" t="str">
            <v>REVENUE</v>
          </cell>
          <cell r="D1519" t="str">
            <v>INCOME STATEMENT</v>
          </cell>
          <cell r="E1519" t="str">
            <v xml:space="preserve"> </v>
          </cell>
          <cell r="F1519" t="str">
            <v xml:space="preserve"> </v>
          </cell>
          <cell r="G1519" t="str">
            <v>INCOME</v>
          </cell>
          <cell r="H1519" t="str">
            <v>INCOME FROM OPERATIONS</v>
          </cell>
          <cell r="I1519" t="str">
            <v>SERVICE RECEIPTS</v>
          </cell>
        </row>
        <row r="1520">
          <cell r="A1520" t="str">
            <v>R101201-000-071</v>
          </cell>
          <cell r="B1520" t="str">
            <v>Service Charges- THE ICON</v>
          </cell>
          <cell r="C1520" t="str">
            <v>REVENUE</v>
          </cell>
          <cell r="D1520" t="str">
            <v>INCOME STATEMENT</v>
          </cell>
          <cell r="E1520" t="str">
            <v xml:space="preserve"> </v>
          </cell>
          <cell r="F1520" t="str">
            <v xml:space="preserve"> </v>
          </cell>
          <cell r="G1520" t="str">
            <v>INCOME</v>
          </cell>
          <cell r="H1520" t="str">
            <v>INCOME FROM OPERATIONS</v>
          </cell>
          <cell r="I1520" t="str">
            <v>SERVICE RECEIPTS</v>
          </cell>
        </row>
        <row r="1521">
          <cell r="A1521" t="str">
            <v>R101201-000-075</v>
          </cell>
          <cell r="B1521" t="str">
            <v>Service Charges- THE SUMMIT</v>
          </cell>
          <cell r="C1521" t="str">
            <v>REVENUE</v>
          </cell>
          <cell r="D1521" t="str">
            <v>INCOME STATEMENT</v>
          </cell>
          <cell r="E1521" t="str">
            <v xml:space="preserve"> </v>
          </cell>
          <cell r="F1521" t="str">
            <v xml:space="preserve"> </v>
          </cell>
          <cell r="G1521" t="str">
            <v>INCOME</v>
          </cell>
          <cell r="H1521" t="str">
            <v>INCOME FROM OPERATIONS</v>
          </cell>
          <cell r="I1521" t="str">
            <v>SERVICE RECEIPTS</v>
          </cell>
        </row>
        <row r="1522">
          <cell r="A1522" t="str">
            <v>R101201-000-076</v>
          </cell>
          <cell r="B1522" t="str">
            <v>Service Charges- THE COURTYARD</v>
          </cell>
          <cell r="C1522" t="str">
            <v>REVENUE</v>
          </cell>
          <cell r="D1522" t="str">
            <v>INCOME STATEMENT</v>
          </cell>
          <cell r="E1522" t="str">
            <v xml:space="preserve"> </v>
          </cell>
          <cell r="F1522" t="str">
            <v xml:space="preserve"> </v>
          </cell>
          <cell r="G1522" t="str">
            <v>INCOME</v>
          </cell>
          <cell r="H1522" t="str">
            <v>INCOME FROM OPERATIONS</v>
          </cell>
          <cell r="I1522" t="str">
            <v>SERVICE RECEIPTS</v>
          </cell>
        </row>
        <row r="1523">
          <cell r="A1523" t="str">
            <v>R101201-000-080</v>
          </cell>
          <cell r="B1523" t="str">
            <v>Service Charges- THE MAGNOLIAS</v>
          </cell>
          <cell r="C1523" t="str">
            <v>REVENUE</v>
          </cell>
          <cell r="D1523" t="str">
            <v>INCOME STATEMENT</v>
          </cell>
          <cell r="E1523" t="str">
            <v xml:space="preserve"> </v>
          </cell>
          <cell r="F1523" t="str">
            <v xml:space="preserve"> </v>
          </cell>
          <cell r="G1523" t="str">
            <v>INCOME</v>
          </cell>
          <cell r="H1523" t="str">
            <v>INCOME FROM OPERATIONS</v>
          </cell>
          <cell r="I1523" t="str">
            <v>SERVICE RECEIPTS</v>
          </cell>
        </row>
        <row r="1524">
          <cell r="A1524" t="str">
            <v>R101201-000-085</v>
          </cell>
          <cell r="B1524" t="str">
            <v>Service Charges- DLF CITY COURT</v>
          </cell>
          <cell r="C1524" t="str">
            <v>REVENUE</v>
          </cell>
          <cell r="D1524" t="str">
            <v>INCOME STATEMENT</v>
          </cell>
          <cell r="E1524" t="str">
            <v xml:space="preserve"> </v>
          </cell>
          <cell r="F1524" t="str">
            <v xml:space="preserve"> </v>
          </cell>
          <cell r="G1524" t="str">
            <v>INCOME</v>
          </cell>
          <cell r="H1524" t="str">
            <v>INCOME FROM OPERATIONS</v>
          </cell>
          <cell r="I1524" t="str">
            <v>SERVICE RECEIPTS</v>
          </cell>
        </row>
        <row r="1525">
          <cell r="A1525" t="str">
            <v>R101201-000-088</v>
          </cell>
          <cell r="B1525" t="str">
            <v>Service Charges- THE BLEAIRE</v>
          </cell>
          <cell r="C1525" t="str">
            <v>REVENUE</v>
          </cell>
          <cell r="D1525" t="str">
            <v>INCOME STATEMENT</v>
          </cell>
          <cell r="E1525" t="str">
            <v xml:space="preserve"> </v>
          </cell>
          <cell r="F1525" t="str">
            <v xml:space="preserve"> </v>
          </cell>
          <cell r="G1525" t="str">
            <v>INCOME</v>
          </cell>
          <cell r="H1525" t="str">
            <v>INCOME FROM OPERATIONS</v>
          </cell>
          <cell r="I1525" t="str">
            <v>SERVICE RECEIPTS</v>
          </cell>
        </row>
        <row r="1526">
          <cell r="A1526" t="str">
            <v>R101202-000-009</v>
          </cell>
          <cell r="B1526" t="str">
            <v>Holding Charges- DILSHAD LOTTERY</v>
          </cell>
          <cell r="C1526" t="str">
            <v>REVENUE</v>
          </cell>
          <cell r="D1526" t="str">
            <v>INCOME STATEMENT</v>
          </cell>
          <cell r="E1526" t="str">
            <v xml:space="preserve"> </v>
          </cell>
          <cell r="F1526" t="str">
            <v xml:space="preserve"> </v>
          </cell>
          <cell r="G1526" t="str">
            <v>INCOME</v>
          </cell>
          <cell r="H1526" t="str">
            <v>INCOME FROM OPERATIONS</v>
          </cell>
          <cell r="I1526" t="str">
            <v>SERVICE RECEIPTS</v>
          </cell>
        </row>
        <row r="1527">
          <cell r="A1527" t="str">
            <v>R101202-000-010</v>
          </cell>
          <cell r="B1527" t="str">
            <v>Holding Charges- DILSHAD PLAZA</v>
          </cell>
          <cell r="C1527" t="str">
            <v>REVENUE</v>
          </cell>
          <cell r="D1527" t="str">
            <v>INCOME STATEMENT</v>
          </cell>
          <cell r="E1527" t="str">
            <v xml:space="preserve"> </v>
          </cell>
          <cell r="F1527" t="str">
            <v xml:space="preserve"> </v>
          </cell>
          <cell r="G1527" t="str">
            <v>INCOME</v>
          </cell>
          <cell r="H1527" t="str">
            <v>INCOME FROM OPERATIONS</v>
          </cell>
          <cell r="I1527" t="str">
            <v>SERVICE RECEIPTS</v>
          </cell>
        </row>
        <row r="1528">
          <cell r="A1528" t="str">
            <v>R101202-000-019</v>
          </cell>
          <cell r="B1528" t="str">
            <v>Holding Charges- REGENCY PARK</v>
          </cell>
          <cell r="C1528" t="str">
            <v>REVENUE</v>
          </cell>
          <cell r="D1528" t="str">
            <v>INCOME STATEMENT</v>
          </cell>
          <cell r="E1528" t="str">
            <v xml:space="preserve"> </v>
          </cell>
          <cell r="F1528" t="str">
            <v xml:space="preserve"> </v>
          </cell>
          <cell r="G1528" t="str">
            <v>INCOME</v>
          </cell>
          <cell r="H1528" t="str">
            <v>INCOME FROM OPERATIONS</v>
          </cell>
          <cell r="I1528" t="str">
            <v>SERVICE RECEIPTS</v>
          </cell>
        </row>
        <row r="1529">
          <cell r="A1529" t="str">
            <v>R101202-000-020</v>
          </cell>
          <cell r="B1529" t="str">
            <v>Holding Charges- REGENCY PARK-PARKING</v>
          </cell>
          <cell r="C1529" t="str">
            <v>REVENUE</v>
          </cell>
          <cell r="D1529" t="str">
            <v>INCOME STATEMENT</v>
          </cell>
          <cell r="E1529" t="str">
            <v xml:space="preserve"> </v>
          </cell>
          <cell r="F1529" t="str">
            <v xml:space="preserve"> </v>
          </cell>
          <cell r="G1529" t="str">
            <v>INCOME</v>
          </cell>
          <cell r="H1529" t="str">
            <v>INCOME FROM OPERATIONS</v>
          </cell>
          <cell r="I1529" t="str">
            <v>SERVICE RECEIPTS</v>
          </cell>
        </row>
        <row r="1530">
          <cell r="A1530" t="str">
            <v>R101202-000-022</v>
          </cell>
          <cell r="B1530" t="str">
            <v>Holding Charges- RICHMOND PARK</v>
          </cell>
          <cell r="C1530" t="str">
            <v>REVENUE</v>
          </cell>
          <cell r="D1530" t="str">
            <v>INCOME STATEMENT</v>
          </cell>
          <cell r="E1530" t="str">
            <v xml:space="preserve"> </v>
          </cell>
          <cell r="F1530" t="str">
            <v xml:space="preserve"> </v>
          </cell>
          <cell r="G1530" t="str">
            <v>INCOME</v>
          </cell>
          <cell r="H1530" t="str">
            <v>INCOME FROM OPERATIONS</v>
          </cell>
          <cell r="I1530" t="str">
            <v>SERVICE RECEIPTS</v>
          </cell>
        </row>
        <row r="1531">
          <cell r="A1531" t="str">
            <v>R101202-000-037</v>
          </cell>
          <cell r="B1531" t="str">
            <v>Holding Charges- CENTRE POINT</v>
          </cell>
          <cell r="C1531" t="str">
            <v>REVENUE</v>
          </cell>
          <cell r="D1531" t="str">
            <v>INCOME STATEMENT</v>
          </cell>
          <cell r="E1531" t="str">
            <v xml:space="preserve"> </v>
          </cell>
          <cell r="F1531" t="str">
            <v xml:space="preserve"> </v>
          </cell>
          <cell r="G1531" t="str">
            <v>INCOME</v>
          </cell>
          <cell r="H1531" t="str">
            <v>INCOME FROM OPERATIONS</v>
          </cell>
          <cell r="I1531" t="str">
            <v>SERVICE RECEIPTS</v>
          </cell>
        </row>
        <row r="1532">
          <cell r="A1532" t="str">
            <v>R101202-000-039</v>
          </cell>
          <cell r="B1532" t="str">
            <v>Holding Charges- RIDGWOOD ESTATE</v>
          </cell>
          <cell r="C1532" t="str">
            <v>REVENUE</v>
          </cell>
          <cell r="D1532" t="str">
            <v>INCOME STATEMENT</v>
          </cell>
          <cell r="E1532" t="str">
            <v xml:space="preserve"> </v>
          </cell>
          <cell r="F1532" t="str">
            <v xml:space="preserve"> </v>
          </cell>
          <cell r="G1532" t="str">
            <v>INCOME</v>
          </cell>
          <cell r="H1532" t="str">
            <v>INCOME FROM OPERATIONS</v>
          </cell>
          <cell r="I1532" t="str">
            <v>SERVICE RECEIPTS</v>
          </cell>
        </row>
        <row r="1533">
          <cell r="A1533" t="str">
            <v>R101202-000-046</v>
          </cell>
          <cell r="B1533" t="str">
            <v>Holding Charges- PRINCETON ESTATE</v>
          </cell>
          <cell r="C1533" t="str">
            <v>REVENUE</v>
          </cell>
          <cell r="D1533" t="str">
            <v>INCOME STATEMENT</v>
          </cell>
          <cell r="E1533" t="str">
            <v xml:space="preserve"> </v>
          </cell>
          <cell r="F1533" t="str">
            <v xml:space="preserve"> </v>
          </cell>
          <cell r="G1533" t="str">
            <v>INCOME</v>
          </cell>
          <cell r="H1533" t="str">
            <v>INCOME FROM OPERATIONS</v>
          </cell>
          <cell r="I1533" t="str">
            <v>SERVICE RECEIPTS</v>
          </cell>
        </row>
        <row r="1534">
          <cell r="A1534" t="str">
            <v>R101202-000-054</v>
          </cell>
          <cell r="B1534" t="str">
            <v>Holding Charges- BELVEDERE PARK</v>
          </cell>
          <cell r="C1534" t="str">
            <v>REVENUE</v>
          </cell>
          <cell r="D1534" t="str">
            <v>INCOME STATEMENT</v>
          </cell>
          <cell r="E1534" t="str">
            <v xml:space="preserve"> </v>
          </cell>
          <cell r="F1534" t="str">
            <v xml:space="preserve"> </v>
          </cell>
          <cell r="G1534" t="str">
            <v>INCOME</v>
          </cell>
          <cell r="H1534" t="str">
            <v>INCOME FROM OPERATIONS</v>
          </cell>
          <cell r="I1534" t="str">
            <v>SERVICE RECEIPTS</v>
          </cell>
        </row>
        <row r="1535">
          <cell r="A1535" t="str">
            <v>R101202-000-060</v>
          </cell>
          <cell r="B1535" t="str">
            <v>Holding Charges- TRINITY TOWERS</v>
          </cell>
          <cell r="C1535" t="str">
            <v>REVENUE</v>
          </cell>
          <cell r="D1535" t="str">
            <v>INCOME STATEMENT</v>
          </cell>
          <cell r="E1535" t="str">
            <v xml:space="preserve"> </v>
          </cell>
          <cell r="F1535" t="str">
            <v xml:space="preserve"> </v>
          </cell>
          <cell r="G1535" t="str">
            <v>INCOME</v>
          </cell>
          <cell r="H1535" t="str">
            <v>INCOME FROM OPERATIONS</v>
          </cell>
          <cell r="I1535" t="str">
            <v>SERVICE RECEIPTS</v>
          </cell>
        </row>
        <row r="1536">
          <cell r="A1536" t="str">
            <v>R101202-000-061</v>
          </cell>
          <cell r="B1536" t="str">
            <v>Holding Charges- DLF GRAND MALL</v>
          </cell>
          <cell r="C1536" t="str">
            <v>REVENUE</v>
          </cell>
          <cell r="D1536" t="str">
            <v>INCOME STATEMENT</v>
          </cell>
          <cell r="E1536" t="str">
            <v xml:space="preserve"> </v>
          </cell>
          <cell r="F1536" t="str">
            <v xml:space="preserve"> </v>
          </cell>
          <cell r="G1536" t="str">
            <v>INCOME</v>
          </cell>
          <cell r="H1536" t="str">
            <v>INCOME FROM OPERATIONS</v>
          </cell>
          <cell r="I1536" t="str">
            <v>SERVICE RECEIPTS</v>
          </cell>
        </row>
        <row r="1537">
          <cell r="A1537" t="str">
            <v>R101203</v>
          </cell>
          <cell r="B1537" t="str">
            <v>Service Charges Received (Others)</v>
          </cell>
          <cell r="C1537" t="str">
            <v>REVENUE</v>
          </cell>
          <cell r="D1537" t="str">
            <v>INCOME STATEMENT</v>
          </cell>
          <cell r="E1537" t="str">
            <v xml:space="preserve"> </v>
          </cell>
          <cell r="F1537" t="str">
            <v xml:space="preserve"> </v>
          </cell>
          <cell r="G1537" t="str">
            <v>INCOME</v>
          </cell>
          <cell r="H1537" t="str">
            <v>INCOME FROM OPERATIONS</v>
          </cell>
          <cell r="I1537" t="str">
            <v>SERVICE RECEIPTS</v>
          </cell>
        </row>
        <row r="1538">
          <cell r="A1538" t="str">
            <v>R101204</v>
          </cell>
          <cell r="B1538" t="str">
            <v>Amount forfeited on properties</v>
          </cell>
          <cell r="C1538" t="str">
            <v>REVENUE</v>
          </cell>
          <cell r="D1538" t="str">
            <v>INCOME STATEMENT</v>
          </cell>
          <cell r="E1538" t="str">
            <v xml:space="preserve"> </v>
          </cell>
          <cell r="F1538" t="str">
            <v xml:space="preserve"> </v>
          </cell>
          <cell r="G1538" t="str">
            <v>INCOME</v>
          </cell>
          <cell r="H1538" t="str">
            <v>INCOME FROM OPERATIONS</v>
          </cell>
          <cell r="I1538" t="str">
            <v>SERVICE RECEIPTS</v>
          </cell>
        </row>
        <row r="1539">
          <cell r="A1539" t="str">
            <v>R101205-000-000</v>
          </cell>
          <cell r="B1539" t="str">
            <v>Late Const.Charges</v>
          </cell>
          <cell r="C1539" t="str">
            <v>REVENUE</v>
          </cell>
          <cell r="D1539" t="str">
            <v>INCOME STATEMENT</v>
          </cell>
          <cell r="E1539" t="str">
            <v xml:space="preserve"> </v>
          </cell>
          <cell r="F1539" t="str">
            <v xml:space="preserve"> </v>
          </cell>
          <cell r="G1539" t="str">
            <v>INCOME</v>
          </cell>
          <cell r="H1539" t="str">
            <v>INCOME FROM OPERATIONS</v>
          </cell>
          <cell r="I1539" t="str">
            <v>SERVICE RECEIPTS</v>
          </cell>
        </row>
        <row r="1540">
          <cell r="A1540" t="str">
            <v>R101206-000-000</v>
          </cell>
          <cell r="B1540" t="str">
            <v>Rebate On Instalment</v>
          </cell>
          <cell r="C1540" t="str">
            <v>REVENUE</v>
          </cell>
          <cell r="D1540" t="str">
            <v>INCOME STATEMENT</v>
          </cell>
          <cell r="E1540" t="str">
            <v xml:space="preserve"> </v>
          </cell>
          <cell r="F1540" t="str">
            <v xml:space="preserve"> </v>
          </cell>
          <cell r="G1540" t="str">
            <v>INCOME</v>
          </cell>
          <cell r="H1540" t="str">
            <v>INCOME FROM OPERATIONS</v>
          </cell>
          <cell r="I1540" t="str">
            <v>SALE OF GOODS (NET OFF)</v>
          </cell>
        </row>
        <row r="1541">
          <cell r="A1541" t="str">
            <v>R101207-000-010</v>
          </cell>
          <cell r="B1541" t="str">
            <v>Rebates On Extra Charges- DILSHAD PLAZA</v>
          </cell>
          <cell r="C1541" t="str">
            <v>REVENUE</v>
          </cell>
          <cell r="D1541" t="str">
            <v>INCOME STATEMENT</v>
          </cell>
          <cell r="E1541" t="str">
            <v xml:space="preserve"> </v>
          </cell>
          <cell r="F1541" t="str">
            <v xml:space="preserve"> </v>
          </cell>
          <cell r="G1541" t="str">
            <v>INCOME</v>
          </cell>
          <cell r="H1541" t="str">
            <v>INCOME FROM OPERATIONS</v>
          </cell>
          <cell r="I1541" t="str">
            <v>SALE OF GOODS (NET OFF)</v>
          </cell>
        </row>
        <row r="1542">
          <cell r="A1542" t="str">
            <v>R101207-000-033</v>
          </cell>
          <cell r="B1542" t="str">
            <v>Rebates On Extra Charges- Prkn WINDSOR</v>
          </cell>
          <cell r="C1542" t="str">
            <v>REVENUE</v>
          </cell>
          <cell r="D1542" t="str">
            <v>INCOME STATEMENT</v>
          </cell>
          <cell r="E1542" t="str">
            <v xml:space="preserve"> </v>
          </cell>
          <cell r="F1542" t="str">
            <v xml:space="preserve"> </v>
          </cell>
          <cell r="G1542" t="str">
            <v>INCOME</v>
          </cell>
          <cell r="H1542" t="str">
            <v>INCOME FROM OPERATIONS</v>
          </cell>
          <cell r="I1542" t="str">
            <v>SALE OF GOODS (NET OFF)</v>
          </cell>
        </row>
        <row r="1543">
          <cell r="A1543" t="str">
            <v>R101207-000-038</v>
          </cell>
          <cell r="B1543" t="str">
            <v>Rebates On Extra Charges- FARIDABAD PLOT</v>
          </cell>
          <cell r="C1543" t="str">
            <v>REVENUE</v>
          </cell>
          <cell r="D1543" t="str">
            <v>INCOME STATEMENT</v>
          </cell>
          <cell r="E1543" t="str">
            <v xml:space="preserve"> </v>
          </cell>
          <cell r="F1543" t="str">
            <v xml:space="preserve"> </v>
          </cell>
          <cell r="G1543" t="str">
            <v>INCOME</v>
          </cell>
          <cell r="H1543" t="str">
            <v>INCOME FROM OPERATIONS</v>
          </cell>
          <cell r="I1543" t="str">
            <v>SALE OF GOODS (NET OFF)</v>
          </cell>
        </row>
        <row r="1544">
          <cell r="A1544" t="str">
            <v>R101207-000-041</v>
          </cell>
          <cell r="B1544" t="str">
            <v>Rebates On Extra Charges- WELLINGTON EST</v>
          </cell>
          <cell r="C1544" t="str">
            <v>REVENUE</v>
          </cell>
          <cell r="D1544" t="str">
            <v>INCOME STATEMENT</v>
          </cell>
          <cell r="E1544" t="str">
            <v xml:space="preserve"> </v>
          </cell>
          <cell r="F1544" t="str">
            <v xml:space="preserve"> </v>
          </cell>
          <cell r="G1544" t="str">
            <v>INCOME</v>
          </cell>
          <cell r="H1544" t="str">
            <v>INCOME FROM OPERATIONS</v>
          </cell>
          <cell r="I1544" t="str">
            <v>SALE OF GOODS (NET OFF)</v>
          </cell>
        </row>
        <row r="1545">
          <cell r="A1545" t="str">
            <v>R101207-000-060</v>
          </cell>
          <cell r="B1545" t="str">
            <v>Rebates On Extra Charges- TRINITY TOWER</v>
          </cell>
          <cell r="C1545" t="str">
            <v>REVENUE</v>
          </cell>
          <cell r="D1545" t="str">
            <v>INCOME STATEMENT</v>
          </cell>
          <cell r="E1545" t="str">
            <v xml:space="preserve"> </v>
          </cell>
          <cell r="F1545" t="str">
            <v xml:space="preserve"> </v>
          </cell>
          <cell r="G1545" t="str">
            <v>INCOME</v>
          </cell>
          <cell r="H1545" t="str">
            <v>INCOME FROM OPERATIONS</v>
          </cell>
          <cell r="I1545" t="str">
            <v>SALE OF GOODS (NET OFF)</v>
          </cell>
        </row>
        <row r="1546">
          <cell r="A1546" t="str">
            <v>R101207-000-061</v>
          </cell>
          <cell r="B1546" t="str">
            <v>Rebates On Extra Charges- DLF GRAND MALL</v>
          </cell>
          <cell r="C1546" t="str">
            <v>REVENUE</v>
          </cell>
          <cell r="D1546" t="str">
            <v>INCOME STATEMENT</v>
          </cell>
          <cell r="E1546" t="str">
            <v xml:space="preserve"> </v>
          </cell>
          <cell r="F1546" t="str">
            <v xml:space="preserve"> </v>
          </cell>
          <cell r="G1546" t="str">
            <v>INCOME</v>
          </cell>
          <cell r="H1546" t="str">
            <v>INCOME FROM OPERATIONS</v>
          </cell>
          <cell r="I1546" t="str">
            <v>SALE OF GOODS (NET OFF)</v>
          </cell>
        </row>
        <row r="1547">
          <cell r="A1547" t="str">
            <v>R101207-000-062</v>
          </cell>
          <cell r="B1547" t="str">
            <v>Rebates On Extra Charges- THE ARALIAS</v>
          </cell>
          <cell r="C1547" t="str">
            <v>REVENUE</v>
          </cell>
          <cell r="D1547" t="str">
            <v>INCOME STATEMENT</v>
          </cell>
          <cell r="E1547" t="str">
            <v xml:space="preserve"> </v>
          </cell>
          <cell r="F1547" t="str">
            <v xml:space="preserve"> </v>
          </cell>
          <cell r="G1547" t="str">
            <v>INCOME</v>
          </cell>
          <cell r="H1547" t="str">
            <v>INCOME FROM OPERATIONS</v>
          </cell>
          <cell r="I1547" t="str">
            <v>SALE OF GOODS (NET OFF)</v>
          </cell>
        </row>
        <row r="1548">
          <cell r="A1548" t="str">
            <v>R101207-000-064</v>
          </cell>
          <cell r="B1548" t="str">
            <v>Rebates On Extra Charges- WESTEND Hghts</v>
          </cell>
          <cell r="C1548" t="str">
            <v>REVENUE</v>
          </cell>
          <cell r="D1548" t="str">
            <v>INCOME STATEMENT</v>
          </cell>
          <cell r="E1548" t="str">
            <v xml:space="preserve"> </v>
          </cell>
          <cell r="F1548" t="str">
            <v xml:space="preserve"> </v>
          </cell>
          <cell r="G1548" t="str">
            <v>INCOME</v>
          </cell>
          <cell r="H1548" t="str">
            <v>INCOME FROM OPERATIONS</v>
          </cell>
          <cell r="I1548" t="str">
            <v>SALE OF GOODS (NET OFF)</v>
          </cell>
        </row>
        <row r="1549">
          <cell r="A1549" t="str">
            <v>R101207-000-069</v>
          </cell>
          <cell r="B1549" t="str">
            <v>Rebates On Extra Charges- THE PINNACLE</v>
          </cell>
          <cell r="C1549" t="str">
            <v>REVENUE</v>
          </cell>
          <cell r="D1549" t="str">
            <v>INCOME STATEMENT</v>
          </cell>
          <cell r="E1549" t="str">
            <v xml:space="preserve"> </v>
          </cell>
          <cell r="F1549" t="str">
            <v xml:space="preserve"> </v>
          </cell>
          <cell r="G1549" t="str">
            <v>INCOME</v>
          </cell>
          <cell r="H1549" t="str">
            <v>INCOME FROM OPERATIONS</v>
          </cell>
          <cell r="I1549" t="str">
            <v>SALE OF GOODS (NET OFF)</v>
          </cell>
        </row>
        <row r="1550">
          <cell r="A1550" t="str">
            <v>R101207-000-070</v>
          </cell>
          <cell r="B1550" t="str">
            <v>Rebates On Extra Charges- ROYALTON TOWER</v>
          </cell>
          <cell r="C1550" t="str">
            <v>REVENUE</v>
          </cell>
          <cell r="D1550" t="str">
            <v>INCOME STATEMENT</v>
          </cell>
          <cell r="E1550" t="str">
            <v xml:space="preserve"> </v>
          </cell>
          <cell r="F1550" t="str">
            <v xml:space="preserve"> </v>
          </cell>
          <cell r="G1550" t="str">
            <v>INCOME</v>
          </cell>
          <cell r="H1550" t="str">
            <v>INCOME FROM OPERATIONS</v>
          </cell>
          <cell r="I1550" t="str">
            <v>SALE OF GOODS (NET OFF)</v>
          </cell>
        </row>
        <row r="1551">
          <cell r="A1551" t="str">
            <v>R101207-000-071</v>
          </cell>
          <cell r="B1551" t="str">
            <v>Rebates On Extra Charges- THE ICON</v>
          </cell>
          <cell r="C1551" t="str">
            <v>REVENUE</v>
          </cell>
          <cell r="D1551" t="str">
            <v>INCOME STATEMENT</v>
          </cell>
          <cell r="E1551" t="str">
            <v xml:space="preserve"> </v>
          </cell>
          <cell r="F1551" t="str">
            <v xml:space="preserve"> </v>
          </cell>
          <cell r="G1551" t="str">
            <v>INCOME</v>
          </cell>
          <cell r="H1551" t="str">
            <v>INCOME FROM OPERATIONS</v>
          </cell>
          <cell r="I1551" t="str">
            <v>SALE OF GOODS (NET OFF)</v>
          </cell>
        </row>
        <row r="1552">
          <cell r="A1552" t="str">
            <v>R101207-000-075</v>
          </cell>
          <cell r="B1552" t="str">
            <v>Rebates On Extra Charges- THE SUMMIT</v>
          </cell>
          <cell r="C1552" t="str">
            <v>REVENUE</v>
          </cell>
          <cell r="D1552" t="str">
            <v>INCOME STATEMENT</v>
          </cell>
          <cell r="E1552" t="str">
            <v xml:space="preserve"> </v>
          </cell>
          <cell r="F1552" t="str">
            <v xml:space="preserve"> </v>
          </cell>
          <cell r="G1552" t="str">
            <v>INCOME</v>
          </cell>
          <cell r="H1552" t="str">
            <v>INCOME FROM OPERATIONS</v>
          </cell>
          <cell r="I1552" t="str">
            <v>SALE OF GOODS (NET OFF)</v>
          </cell>
        </row>
        <row r="1553">
          <cell r="A1553" t="str">
            <v>R101207-000-080</v>
          </cell>
          <cell r="B1553" t="str">
            <v>Rebates On Extra Charges- THE MAGNOLIAS</v>
          </cell>
          <cell r="C1553" t="str">
            <v>REVENUE</v>
          </cell>
          <cell r="D1553" t="str">
            <v>INCOME STATEMENT</v>
          </cell>
          <cell r="E1553" t="str">
            <v xml:space="preserve"> </v>
          </cell>
          <cell r="F1553" t="str">
            <v xml:space="preserve"> </v>
          </cell>
          <cell r="G1553" t="str">
            <v>INCOME</v>
          </cell>
          <cell r="H1553" t="str">
            <v>INCOME FROM OPERATIONS</v>
          </cell>
          <cell r="I1553" t="str">
            <v>SALE OF GOODS (NET OFF)</v>
          </cell>
        </row>
        <row r="1554">
          <cell r="A1554" t="str">
            <v>R101301</v>
          </cell>
          <cell r="B1554" t="str">
            <v>Contract Receipts-Construction</v>
          </cell>
          <cell r="C1554" t="str">
            <v>REVENUE</v>
          </cell>
          <cell r="D1554" t="str">
            <v>INCOME STATEMENT</v>
          </cell>
          <cell r="E1554" t="str">
            <v xml:space="preserve"> </v>
          </cell>
          <cell r="F1554" t="str">
            <v xml:space="preserve"> </v>
          </cell>
          <cell r="G1554" t="str">
            <v>INCOME</v>
          </cell>
          <cell r="H1554" t="str">
            <v>INCOME FROM OPERATIONS</v>
          </cell>
          <cell r="I1554" t="str">
            <v>SALE OF GOODS (NET OFF)</v>
          </cell>
        </row>
        <row r="1555">
          <cell r="A1555" t="str">
            <v>R102001</v>
          </cell>
          <cell r="B1555" t="str">
            <v>Rent and licence fee</v>
          </cell>
          <cell r="C1555" t="str">
            <v>REVENUE</v>
          </cell>
          <cell r="D1555" t="str">
            <v>INCOME STATEMENT</v>
          </cell>
          <cell r="E1555" t="str">
            <v xml:space="preserve"> </v>
          </cell>
          <cell r="F1555" t="str">
            <v xml:space="preserve"> </v>
          </cell>
          <cell r="G1555" t="str">
            <v>INCOME</v>
          </cell>
          <cell r="H1555" t="str">
            <v>INCOME FROM OPERATIONS</v>
          </cell>
          <cell r="I1555" t="str">
            <v>RENT INCOME</v>
          </cell>
        </row>
        <row r="1556">
          <cell r="A1556" t="str">
            <v>R102002</v>
          </cell>
          <cell r="B1556" t="str">
            <v>Rent Received</v>
          </cell>
          <cell r="C1556" t="str">
            <v>REVENUE</v>
          </cell>
          <cell r="D1556" t="str">
            <v>INCOME STATEMENT</v>
          </cell>
          <cell r="E1556" t="str">
            <v xml:space="preserve"> </v>
          </cell>
          <cell r="F1556" t="str">
            <v xml:space="preserve"> </v>
          </cell>
          <cell r="G1556" t="str">
            <v>INCOME</v>
          </cell>
          <cell r="H1556" t="str">
            <v>INCOME FROM OPERATIONS</v>
          </cell>
          <cell r="I1556" t="str">
            <v>RENT INCOME</v>
          </cell>
        </row>
        <row r="1557">
          <cell r="A1557" t="str">
            <v>R102003</v>
          </cell>
          <cell r="B1557" t="str">
            <v>Rent Received (Commercial)</v>
          </cell>
          <cell r="C1557" t="str">
            <v>REVENUE</v>
          </cell>
          <cell r="D1557" t="str">
            <v>INCOME STATEMENT</v>
          </cell>
          <cell r="E1557" t="str">
            <v xml:space="preserve"> </v>
          </cell>
          <cell r="F1557" t="str">
            <v xml:space="preserve"> </v>
          </cell>
          <cell r="G1557" t="str">
            <v>INCOME</v>
          </cell>
          <cell r="H1557" t="str">
            <v>INCOME FROM OPERATIONS</v>
          </cell>
          <cell r="I1557" t="str">
            <v>RENT INCOME</v>
          </cell>
        </row>
        <row r="1558">
          <cell r="A1558" t="str">
            <v>R102004</v>
          </cell>
          <cell r="B1558" t="str">
            <v>Rent Received (Retail)</v>
          </cell>
          <cell r="C1558" t="str">
            <v>REVENUE</v>
          </cell>
          <cell r="D1558" t="str">
            <v>INCOME STATEMENT</v>
          </cell>
          <cell r="E1558" t="str">
            <v xml:space="preserve"> </v>
          </cell>
          <cell r="F1558" t="str">
            <v xml:space="preserve"> </v>
          </cell>
          <cell r="G1558" t="str">
            <v>INCOME</v>
          </cell>
          <cell r="H1558" t="str">
            <v>INCOME FROM OPERATIONS</v>
          </cell>
          <cell r="I1558" t="str">
            <v>RENT INCOME</v>
          </cell>
        </row>
        <row r="1559">
          <cell r="A1559" t="str">
            <v>R102005</v>
          </cell>
          <cell r="B1559" t="str">
            <v>Rent received (Other operations)</v>
          </cell>
          <cell r="C1559" t="str">
            <v>REVENUE</v>
          </cell>
          <cell r="D1559" t="str">
            <v>INCOME STATEMENT</v>
          </cell>
          <cell r="E1559" t="str">
            <v xml:space="preserve"> </v>
          </cell>
          <cell r="F1559" t="str">
            <v xml:space="preserve"> </v>
          </cell>
          <cell r="G1559" t="str">
            <v>INCOME</v>
          </cell>
          <cell r="H1559" t="str">
            <v>INCOME FROM OPERATIONS</v>
          </cell>
          <cell r="I1559" t="str">
            <v>RENT INCOME</v>
          </cell>
        </row>
        <row r="1560">
          <cell r="A1560" t="str">
            <v>R102006</v>
          </cell>
          <cell r="B1560" t="str">
            <v>Rent received (Related Party)</v>
          </cell>
          <cell r="C1560" t="str">
            <v>REVENUE</v>
          </cell>
          <cell r="D1560" t="str">
            <v>INCOME STATEMENT</v>
          </cell>
          <cell r="E1560" t="str">
            <v xml:space="preserve"> </v>
          </cell>
          <cell r="F1560" t="str">
            <v xml:space="preserve"> </v>
          </cell>
          <cell r="G1560" t="str">
            <v>INCOME</v>
          </cell>
          <cell r="H1560" t="str">
            <v>INCOME FROM OPERATIONS</v>
          </cell>
          <cell r="I1560" t="str">
            <v>RENT INCOME</v>
          </cell>
        </row>
        <row r="1561">
          <cell r="A1561" t="str">
            <v>R102007</v>
          </cell>
          <cell r="B1561" t="str">
            <v>Lease Money Received</v>
          </cell>
          <cell r="C1561" t="str">
            <v>REVENUE</v>
          </cell>
          <cell r="D1561" t="str">
            <v>INCOME STATEMENT</v>
          </cell>
          <cell r="E1561" t="str">
            <v xml:space="preserve"> </v>
          </cell>
          <cell r="F1561" t="str">
            <v xml:space="preserve"> </v>
          </cell>
          <cell r="G1561" t="str">
            <v>INCOME</v>
          </cell>
          <cell r="H1561" t="str">
            <v>INCOME FROM OPERATIONS</v>
          </cell>
          <cell r="I1561" t="str">
            <v>RENT INCOME</v>
          </cell>
        </row>
        <row r="1562">
          <cell r="A1562" t="str">
            <v>R103001</v>
          </cell>
          <cell r="B1562" t="str">
            <v>Service &amp; maintenance Income</v>
          </cell>
          <cell r="C1562" t="str">
            <v>REVENUE</v>
          </cell>
          <cell r="D1562" t="str">
            <v>INCOME STATEMENT</v>
          </cell>
          <cell r="E1562" t="str">
            <v xml:space="preserve"> </v>
          </cell>
          <cell r="F1562" t="str">
            <v xml:space="preserve"> </v>
          </cell>
          <cell r="G1562" t="str">
            <v>INCOME</v>
          </cell>
          <cell r="H1562" t="str">
            <v>INCOME FROM OPERATIONS</v>
          </cell>
          <cell r="I1562" t="str">
            <v>SERVICE RECEIPTS</v>
          </cell>
        </row>
        <row r="1563">
          <cell r="A1563" t="str">
            <v>R103002</v>
          </cell>
          <cell r="B1563" t="str">
            <v>Road Repairing Charges</v>
          </cell>
          <cell r="C1563" t="str">
            <v>REVENUE</v>
          </cell>
          <cell r="D1563" t="str">
            <v>INCOME STATEMENT</v>
          </cell>
          <cell r="E1563" t="str">
            <v xml:space="preserve"> </v>
          </cell>
          <cell r="F1563" t="str">
            <v xml:space="preserve"> </v>
          </cell>
          <cell r="G1563" t="str">
            <v>INCOME</v>
          </cell>
          <cell r="H1563" t="str">
            <v>INCOME FROM OPERATIONS</v>
          </cell>
          <cell r="I1563" t="str">
            <v>SERVICE RECEIPTS</v>
          </cell>
        </row>
        <row r="1564">
          <cell r="A1564" t="str">
            <v>R103003</v>
          </cell>
          <cell r="B1564" t="str">
            <v>Water Connection</v>
          </cell>
          <cell r="C1564" t="str">
            <v>REVENUE</v>
          </cell>
          <cell r="D1564" t="str">
            <v>INCOME STATEMENT</v>
          </cell>
          <cell r="E1564" t="str">
            <v xml:space="preserve"> </v>
          </cell>
          <cell r="F1564" t="str">
            <v xml:space="preserve"> </v>
          </cell>
          <cell r="G1564" t="str">
            <v>INCOME</v>
          </cell>
          <cell r="H1564" t="str">
            <v>INCOME FROM OPERATIONS</v>
          </cell>
          <cell r="I1564" t="str">
            <v>SERVICE RECEIPTS</v>
          </cell>
        </row>
        <row r="1565">
          <cell r="A1565" t="str">
            <v>R103004</v>
          </cell>
          <cell r="B1565" t="str">
            <v>Shifting Charges/Reconnection Charges</v>
          </cell>
          <cell r="C1565" t="str">
            <v>REVENUE</v>
          </cell>
          <cell r="D1565" t="str">
            <v>INCOME STATEMENT</v>
          </cell>
          <cell r="E1565" t="str">
            <v xml:space="preserve"> </v>
          </cell>
          <cell r="F1565" t="str">
            <v xml:space="preserve"> </v>
          </cell>
          <cell r="G1565" t="str">
            <v>INCOME</v>
          </cell>
          <cell r="H1565" t="str">
            <v>INCOME FROM OPERATIONS</v>
          </cell>
          <cell r="I1565" t="str">
            <v>SERVICE RECEIPTS</v>
          </cell>
        </row>
        <row r="1566">
          <cell r="A1566" t="str">
            <v>R103005</v>
          </cell>
          <cell r="B1566" t="str">
            <v>Shifting/Reconnection Internet</v>
          </cell>
          <cell r="C1566" t="str">
            <v>REVENUE</v>
          </cell>
          <cell r="D1566" t="str">
            <v>INCOME STATEMENT</v>
          </cell>
          <cell r="E1566" t="str">
            <v xml:space="preserve"> </v>
          </cell>
          <cell r="F1566" t="str">
            <v xml:space="preserve"> </v>
          </cell>
          <cell r="G1566" t="str">
            <v>INCOME</v>
          </cell>
          <cell r="H1566" t="str">
            <v>INCOME FROM OPERATIONS</v>
          </cell>
          <cell r="I1566" t="str">
            <v>SERVICE RECEIPTS</v>
          </cell>
        </row>
        <row r="1567">
          <cell r="A1567" t="str">
            <v>R103006</v>
          </cell>
          <cell r="B1567" t="str">
            <v>Fixed Service Connection Charges Account</v>
          </cell>
          <cell r="C1567" t="str">
            <v>REVENUE</v>
          </cell>
          <cell r="D1567" t="str">
            <v>INCOME STATEMENT</v>
          </cell>
          <cell r="E1567" t="str">
            <v xml:space="preserve"> </v>
          </cell>
          <cell r="F1567" t="str">
            <v xml:space="preserve"> </v>
          </cell>
          <cell r="G1567" t="str">
            <v>INCOME</v>
          </cell>
          <cell r="H1567" t="str">
            <v>INCOME FROM OPERATIONS</v>
          </cell>
          <cell r="I1567" t="str">
            <v>SERVICE RECEIPTS</v>
          </cell>
        </row>
        <row r="1568">
          <cell r="A1568" t="str">
            <v>R103007</v>
          </cell>
          <cell r="B1568" t="str">
            <v>Excavation Revenue</v>
          </cell>
          <cell r="C1568" t="str">
            <v>REVENUE</v>
          </cell>
          <cell r="D1568" t="str">
            <v>INCOME STATEMENT</v>
          </cell>
          <cell r="E1568" t="str">
            <v xml:space="preserve"> </v>
          </cell>
          <cell r="F1568" t="str">
            <v xml:space="preserve"> </v>
          </cell>
          <cell r="G1568" t="str">
            <v>INCOME</v>
          </cell>
          <cell r="H1568" t="str">
            <v>INCOME FROM OPERATIONS</v>
          </cell>
          <cell r="I1568" t="str">
            <v>SERVICE RECEIPTS</v>
          </cell>
        </row>
        <row r="1569">
          <cell r="A1569" t="str">
            <v>R103008</v>
          </cell>
          <cell r="B1569" t="str">
            <v>Concrete  Revenue</v>
          </cell>
          <cell r="C1569" t="str">
            <v>REVENUE</v>
          </cell>
          <cell r="D1569" t="str">
            <v>INCOME STATEMENT</v>
          </cell>
          <cell r="E1569" t="str">
            <v xml:space="preserve"> </v>
          </cell>
          <cell r="F1569" t="str">
            <v xml:space="preserve"> </v>
          </cell>
          <cell r="G1569" t="str">
            <v>INCOME</v>
          </cell>
          <cell r="H1569" t="str">
            <v>INCOME FROM OPERATIONS</v>
          </cell>
          <cell r="I1569" t="str">
            <v>SERVICE RECEIPTS</v>
          </cell>
        </row>
        <row r="1570">
          <cell r="A1570" t="str">
            <v>R103009</v>
          </cell>
          <cell r="B1570" t="str">
            <v>Other Incomes</v>
          </cell>
          <cell r="C1570" t="str">
            <v>REVENUE</v>
          </cell>
          <cell r="D1570" t="str">
            <v>INCOME STATEMENT</v>
          </cell>
          <cell r="E1570" t="str">
            <v xml:space="preserve"> </v>
          </cell>
          <cell r="F1570" t="str">
            <v xml:space="preserve"> </v>
          </cell>
          <cell r="G1570" t="str">
            <v>INCOME</v>
          </cell>
          <cell r="H1570" t="str">
            <v>INCOME FROM OPERATIONS</v>
          </cell>
          <cell r="I1570" t="str">
            <v>SERVICE RECEIPTS</v>
          </cell>
        </row>
        <row r="1571">
          <cell r="A1571" t="str">
            <v>R103010</v>
          </cell>
          <cell r="B1571" t="str">
            <v>Other Maintainance Incomes</v>
          </cell>
          <cell r="C1571" t="str">
            <v>REVENUE</v>
          </cell>
          <cell r="D1571" t="str">
            <v>INCOME STATEMENT</v>
          </cell>
          <cell r="E1571" t="str">
            <v xml:space="preserve"> </v>
          </cell>
          <cell r="F1571" t="str">
            <v xml:space="preserve"> </v>
          </cell>
          <cell r="G1571" t="str">
            <v>INCOME</v>
          </cell>
          <cell r="H1571" t="str">
            <v>INCOME FROM OPERATIONS</v>
          </cell>
          <cell r="I1571" t="str">
            <v>SERVICE RECEIPTS</v>
          </cell>
        </row>
        <row r="1572">
          <cell r="A1572" t="str">
            <v>R103011</v>
          </cell>
          <cell r="B1572" t="str">
            <v>Shopping Mall - Development Income</v>
          </cell>
          <cell r="C1572" t="str">
            <v>REVENUE</v>
          </cell>
          <cell r="D1572" t="str">
            <v>INCOME STATEMENT</v>
          </cell>
          <cell r="E1572" t="str">
            <v xml:space="preserve"> </v>
          </cell>
          <cell r="F1572" t="str">
            <v xml:space="preserve"> </v>
          </cell>
          <cell r="G1572" t="str">
            <v>INCOME</v>
          </cell>
          <cell r="H1572" t="str">
            <v>INCOME FROM OPERATIONS</v>
          </cell>
          <cell r="I1572" t="str">
            <v>SERVICE RECEIPTS</v>
          </cell>
        </row>
        <row r="1573">
          <cell r="A1573" t="str">
            <v>R103012</v>
          </cell>
          <cell r="B1573" t="str">
            <v>Development Income</v>
          </cell>
          <cell r="C1573" t="str">
            <v>REVENUE</v>
          </cell>
          <cell r="D1573" t="str">
            <v>INCOME STATEMENT</v>
          </cell>
          <cell r="E1573" t="str">
            <v xml:space="preserve"> </v>
          </cell>
          <cell r="F1573" t="str">
            <v xml:space="preserve"> </v>
          </cell>
          <cell r="G1573" t="str">
            <v>INCOME</v>
          </cell>
          <cell r="H1573" t="str">
            <v>INCOME FROM OPERATIONS</v>
          </cell>
          <cell r="I1573" t="str">
            <v>SERVICE RECEIPTS</v>
          </cell>
        </row>
        <row r="1574">
          <cell r="A1574" t="str">
            <v>R103013</v>
          </cell>
          <cell r="B1574" t="str">
            <v>Parking Income</v>
          </cell>
          <cell r="C1574" t="str">
            <v>REVENUE</v>
          </cell>
          <cell r="D1574" t="str">
            <v>INCOME STATEMENT</v>
          </cell>
          <cell r="E1574" t="str">
            <v xml:space="preserve"> </v>
          </cell>
          <cell r="F1574" t="str">
            <v xml:space="preserve"> </v>
          </cell>
          <cell r="G1574" t="str">
            <v>INCOME</v>
          </cell>
          <cell r="H1574" t="str">
            <v>INCOME FROM OPERATIONS</v>
          </cell>
          <cell r="I1574" t="str">
            <v>SERVICE RECEIPTS</v>
          </cell>
        </row>
        <row r="1575">
          <cell r="A1575" t="str">
            <v>R103014</v>
          </cell>
          <cell r="B1575" t="str">
            <v>Internal Lighting Income</v>
          </cell>
          <cell r="C1575" t="str">
            <v>REVENUE</v>
          </cell>
          <cell r="D1575" t="str">
            <v>INCOME STATEMENT</v>
          </cell>
          <cell r="E1575" t="str">
            <v xml:space="preserve"> </v>
          </cell>
          <cell r="F1575" t="str">
            <v xml:space="preserve"> </v>
          </cell>
          <cell r="G1575" t="str">
            <v>INCOME</v>
          </cell>
          <cell r="H1575" t="str">
            <v>INCOME FROM OPERATIONS</v>
          </cell>
          <cell r="I1575" t="str">
            <v>SERVICE RECEIPTS</v>
          </cell>
        </row>
        <row r="1576">
          <cell r="A1576" t="str">
            <v>R103015</v>
          </cell>
          <cell r="B1576" t="str">
            <v>Additional Hours Incomes</v>
          </cell>
          <cell r="C1576" t="str">
            <v>REVENUE</v>
          </cell>
          <cell r="D1576" t="str">
            <v>INCOME STATEMENT</v>
          </cell>
          <cell r="E1576" t="str">
            <v xml:space="preserve"> </v>
          </cell>
          <cell r="F1576" t="str">
            <v xml:space="preserve"> </v>
          </cell>
          <cell r="G1576" t="str">
            <v>INCOME</v>
          </cell>
          <cell r="H1576" t="str">
            <v>INCOME FROM OPERATIONS</v>
          </cell>
          <cell r="I1576" t="str">
            <v>SERVICE RECEIPTS</v>
          </cell>
        </row>
        <row r="1577">
          <cell r="A1577" t="str">
            <v>R103016</v>
          </cell>
          <cell r="B1577" t="str">
            <v>Fee For Electric Connection</v>
          </cell>
          <cell r="C1577" t="str">
            <v>REVENUE</v>
          </cell>
          <cell r="D1577" t="str">
            <v>INCOME STATEMENT</v>
          </cell>
          <cell r="E1577" t="str">
            <v xml:space="preserve"> </v>
          </cell>
          <cell r="F1577" t="str">
            <v xml:space="preserve"> </v>
          </cell>
          <cell r="G1577" t="str">
            <v>INCOME</v>
          </cell>
          <cell r="H1577" t="str">
            <v>INCOME FROM OPERATIONS</v>
          </cell>
          <cell r="I1577" t="str">
            <v>SERVICE RECEIPTS</v>
          </cell>
        </row>
        <row r="1578">
          <cell r="A1578" t="str">
            <v>R103017</v>
          </cell>
          <cell r="B1578" t="str">
            <v>Water &amp; Sewerage</v>
          </cell>
          <cell r="C1578" t="str">
            <v>REVENUE</v>
          </cell>
          <cell r="D1578" t="str">
            <v>INCOME STATEMENT</v>
          </cell>
          <cell r="E1578" t="str">
            <v xml:space="preserve"> </v>
          </cell>
          <cell r="F1578" t="str">
            <v xml:space="preserve"> </v>
          </cell>
          <cell r="G1578" t="str">
            <v>INCOME</v>
          </cell>
          <cell r="H1578" t="str">
            <v>INCOME FROM OPERATIONS</v>
          </cell>
          <cell r="I1578" t="str">
            <v>SERVICE RECEIPTS</v>
          </cell>
        </row>
        <row r="1579">
          <cell r="A1579" t="str">
            <v>R103018</v>
          </cell>
          <cell r="B1579" t="str">
            <v>Maintenance Incomes</v>
          </cell>
          <cell r="C1579" t="str">
            <v>REVENUE</v>
          </cell>
          <cell r="D1579" t="str">
            <v>INCOME STATEMENT</v>
          </cell>
          <cell r="E1579" t="str">
            <v xml:space="preserve"> </v>
          </cell>
          <cell r="F1579" t="str">
            <v xml:space="preserve"> </v>
          </cell>
          <cell r="G1579" t="str">
            <v>INCOME</v>
          </cell>
          <cell r="H1579" t="str">
            <v>INCOME FROM OPERATIONS</v>
          </cell>
          <cell r="I1579" t="str">
            <v>SERVICE RECEIPTS</v>
          </cell>
        </row>
        <row r="1580">
          <cell r="A1580" t="str">
            <v>R103019</v>
          </cell>
          <cell r="B1580" t="str">
            <v>Misc Income-Entry Comm Vehicles</v>
          </cell>
          <cell r="C1580" t="str">
            <v>REVENUE</v>
          </cell>
          <cell r="D1580" t="str">
            <v>INCOME STATEMENT</v>
          </cell>
          <cell r="E1580" t="str">
            <v xml:space="preserve"> </v>
          </cell>
          <cell r="F1580" t="str">
            <v xml:space="preserve"> </v>
          </cell>
          <cell r="G1580" t="str">
            <v>INCOME</v>
          </cell>
          <cell r="H1580" t="str">
            <v>INCOME FROM OPERATIONS</v>
          </cell>
          <cell r="I1580" t="str">
            <v>SERVICE RECEIPTS</v>
          </cell>
        </row>
        <row r="1581">
          <cell r="A1581" t="str">
            <v>R103020</v>
          </cell>
          <cell r="B1581" t="str">
            <v>Period Inspection Charges</v>
          </cell>
          <cell r="C1581" t="str">
            <v>REVENUE</v>
          </cell>
          <cell r="D1581" t="str">
            <v>INCOME STATEMENT</v>
          </cell>
          <cell r="E1581" t="str">
            <v xml:space="preserve"> </v>
          </cell>
          <cell r="F1581" t="str">
            <v xml:space="preserve"> </v>
          </cell>
          <cell r="G1581" t="str">
            <v>INCOME</v>
          </cell>
          <cell r="H1581" t="str">
            <v>INCOME FROM OPERATIONS</v>
          </cell>
          <cell r="I1581" t="str">
            <v>SERVICE RECEIPTS</v>
          </cell>
        </row>
        <row r="1582">
          <cell r="A1582" t="str">
            <v>R103021</v>
          </cell>
          <cell r="B1582" t="str">
            <v>Testing Charges</v>
          </cell>
          <cell r="C1582" t="str">
            <v>REVENUE</v>
          </cell>
          <cell r="D1582" t="str">
            <v>INCOME STATEMENT</v>
          </cell>
          <cell r="E1582" t="str">
            <v xml:space="preserve"> </v>
          </cell>
          <cell r="F1582" t="str">
            <v xml:space="preserve"> </v>
          </cell>
          <cell r="G1582" t="str">
            <v>INCOME</v>
          </cell>
          <cell r="H1582" t="str">
            <v>INCOME FROM OPERATIONS</v>
          </cell>
          <cell r="I1582" t="str">
            <v>SERVICE RECEIPTS</v>
          </cell>
        </row>
        <row r="1583">
          <cell r="A1583" t="str">
            <v>R104001</v>
          </cell>
          <cell r="B1583" t="str">
            <v>Sale Of Electricity/Gas</v>
          </cell>
          <cell r="C1583" t="str">
            <v>REVENUE</v>
          </cell>
          <cell r="D1583" t="str">
            <v>INCOME STATEMENT</v>
          </cell>
          <cell r="E1583" t="str">
            <v xml:space="preserve"> </v>
          </cell>
          <cell r="F1583" t="str">
            <v xml:space="preserve"> </v>
          </cell>
          <cell r="G1583" t="str">
            <v>INCOME</v>
          </cell>
          <cell r="H1583" t="str">
            <v>INCOME FROM OPERATIONS</v>
          </cell>
          <cell r="I1583" t="str">
            <v>SERVICE RECEIPTS</v>
          </cell>
        </row>
        <row r="1584">
          <cell r="A1584" t="str">
            <v>R105001</v>
          </cell>
          <cell r="B1584" t="str">
            <v>Cable Operations</v>
          </cell>
          <cell r="C1584" t="str">
            <v>REVENUE</v>
          </cell>
          <cell r="D1584" t="str">
            <v>INCOME STATEMENT</v>
          </cell>
          <cell r="E1584" t="str">
            <v xml:space="preserve"> </v>
          </cell>
          <cell r="F1584" t="str">
            <v xml:space="preserve"> </v>
          </cell>
          <cell r="G1584" t="str">
            <v>INCOME</v>
          </cell>
          <cell r="H1584" t="str">
            <v>INCOME FROM OPERATIONS</v>
          </cell>
          <cell r="I1584" t="str">
            <v>SERVICE RECEIPTS</v>
          </cell>
        </row>
        <row r="1585">
          <cell r="A1585" t="str">
            <v>R105101</v>
          </cell>
          <cell r="B1585" t="str">
            <v>Vending Services</v>
          </cell>
          <cell r="C1585" t="str">
            <v>REVENUE</v>
          </cell>
          <cell r="D1585" t="str">
            <v>INCOME STATEMENT</v>
          </cell>
          <cell r="E1585" t="str">
            <v xml:space="preserve"> </v>
          </cell>
          <cell r="F1585" t="str">
            <v xml:space="preserve"> </v>
          </cell>
          <cell r="G1585" t="str">
            <v>INCOME</v>
          </cell>
          <cell r="H1585" t="str">
            <v>INCOME FROM OPERATIONS</v>
          </cell>
          <cell r="I1585" t="str">
            <v>SERVICE RECEIPTS</v>
          </cell>
        </row>
        <row r="1586">
          <cell r="A1586" t="str">
            <v>R105201</v>
          </cell>
          <cell r="B1586" t="str">
            <v>Consultancy &amp; Other Services</v>
          </cell>
          <cell r="C1586" t="str">
            <v>REVENUE</v>
          </cell>
          <cell r="D1586" t="str">
            <v>INCOME STATEMENT</v>
          </cell>
          <cell r="E1586" t="str">
            <v xml:space="preserve"> </v>
          </cell>
          <cell r="F1586" t="str">
            <v xml:space="preserve"> </v>
          </cell>
          <cell r="G1586" t="str">
            <v>INCOME</v>
          </cell>
          <cell r="H1586" t="str">
            <v>INCOME FROM OPERATIONS</v>
          </cell>
          <cell r="I1586" t="str">
            <v>SERVICE RECEIPTS</v>
          </cell>
        </row>
        <row r="1587">
          <cell r="A1587" t="str">
            <v>R105301</v>
          </cell>
          <cell r="B1587" t="str">
            <v>Receipt of Cinema Operations</v>
          </cell>
          <cell r="C1587" t="str">
            <v>REVENUE</v>
          </cell>
          <cell r="D1587" t="str">
            <v>INCOME STATEMENT</v>
          </cell>
          <cell r="E1587" t="str">
            <v xml:space="preserve"> </v>
          </cell>
          <cell r="F1587" t="str">
            <v xml:space="preserve"> </v>
          </cell>
          <cell r="G1587" t="str">
            <v>INCOME</v>
          </cell>
          <cell r="H1587" t="str">
            <v>INCOME FROM OPERATIONS</v>
          </cell>
          <cell r="I1587" t="str">
            <v>SERVICE RECEIPTS</v>
          </cell>
        </row>
        <row r="1588">
          <cell r="A1588" t="str">
            <v>R105401</v>
          </cell>
          <cell r="B1588" t="str">
            <v>Income from Golf course Operation</v>
          </cell>
          <cell r="C1588" t="str">
            <v>REVENUE</v>
          </cell>
          <cell r="D1588" t="str">
            <v>INCOME STATEMENT</v>
          </cell>
          <cell r="E1588" t="str">
            <v xml:space="preserve"> </v>
          </cell>
          <cell r="F1588" t="str">
            <v xml:space="preserve"> </v>
          </cell>
          <cell r="G1588" t="str">
            <v>INCOME</v>
          </cell>
          <cell r="H1588" t="str">
            <v>INCOME FROM OPERATIONS</v>
          </cell>
          <cell r="I1588" t="str">
            <v>SERVICE RECEIPTS</v>
          </cell>
        </row>
        <row r="1589">
          <cell r="A1589" t="str">
            <v>R105402</v>
          </cell>
          <cell r="B1589" t="str">
            <v>Club Operations</v>
          </cell>
          <cell r="C1589" t="str">
            <v>REVENUE</v>
          </cell>
          <cell r="D1589" t="str">
            <v>INCOME STATEMENT</v>
          </cell>
          <cell r="E1589" t="str">
            <v xml:space="preserve"> </v>
          </cell>
          <cell r="F1589" t="str">
            <v xml:space="preserve"> </v>
          </cell>
          <cell r="G1589" t="str">
            <v>INCOME</v>
          </cell>
          <cell r="H1589" t="str">
            <v>INCOME FROM OPERATIONS</v>
          </cell>
          <cell r="I1589" t="str">
            <v>SERVICE RECEIPTS</v>
          </cell>
        </row>
        <row r="1590">
          <cell r="A1590" t="str">
            <v>R105403</v>
          </cell>
          <cell r="B1590" t="str">
            <v>Health and recreational receipts</v>
          </cell>
          <cell r="C1590" t="str">
            <v>REVENUE</v>
          </cell>
          <cell r="D1590" t="str">
            <v>INCOME STATEMENT</v>
          </cell>
          <cell r="E1590" t="str">
            <v xml:space="preserve"> </v>
          </cell>
          <cell r="F1590" t="str">
            <v xml:space="preserve"> </v>
          </cell>
          <cell r="G1590" t="str">
            <v>INCOME</v>
          </cell>
          <cell r="H1590" t="str">
            <v>INCOME FROM OPERATIONS</v>
          </cell>
          <cell r="I1590" t="str">
            <v>SERVICE RECEIPTS</v>
          </cell>
        </row>
        <row r="1591">
          <cell r="A1591" t="str">
            <v>R105404</v>
          </cell>
          <cell r="B1591" t="str">
            <v>Food Court Kisok income</v>
          </cell>
          <cell r="C1591" t="str">
            <v>REVENUE</v>
          </cell>
          <cell r="D1591" t="str">
            <v>INCOME STATEMENT</v>
          </cell>
          <cell r="E1591" t="str">
            <v xml:space="preserve"> </v>
          </cell>
          <cell r="F1591" t="str">
            <v xml:space="preserve"> </v>
          </cell>
          <cell r="G1591" t="str">
            <v>INCOME</v>
          </cell>
          <cell r="H1591" t="str">
            <v>INCOME FROM OPERATIONS</v>
          </cell>
          <cell r="I1591" t="str">
            <v>SERVICE RECEIPTS</v>
          </cell>
        </row>
        <row r="1592">
          <cell r="A1592" t="str">
            <v>R105405</v>
          </cell>
          <cell r="B1592" t="str">
            <v>Venue Charges</v>
          </cell>
          <cell r="C1592" t="str">
            <v>REVENUE</v>
          </cell>
          <cell r="D1592" t="str">
            <v>INCOME STATEMENT</v>
          </cell>
          <cell r="E1592" t="str">
            <v xml:space="preserve"> </v>
          </cell>
          <cell r="F1592" t="str">
            <v xml:space="preserve"> </v>
          </cell>
          <cell r="G1592" t="str">
            <v>INCOME</v>
          </cell>
          <cell r="H1592" t="str">
            <v>INCOME FROM OPERATIONS</v>
          </cell>
          <cell r="I1592" t="str">
            <v>SERVICE RECEIPTS</v>
          </cell>
        </row>
        <row r="1593">
          <cell r="A1593" t="str">
            <v>R105406</v>
          </cell>
          <cell r="B1593" t="str">
            <v>F&amp;B Revenue</v>
          </cell>
          <cell r="C1593" t="str">
            <v>REVENUE</v>
          </cell>
          <cell r="D1593" t="str">
            <v>INCOME STATEMENT</v>
          </cell>
          <cell r="E1593" t="str">
            <v xml:space="preserve"> </v>
          </cell>
          <cell r="F1593" t="str">
            <v xml:space="preserve"> </v>
          </cell>
          <cell r="G1593" t="str">
            <v>INCOME</v>
          </cell>
          <cell r="H1593" t="str">
            <v>INCOME FROM OPERATIONS</v>
          </cell>
          <cell r="I1593" t="str">
            <v>SERVICE RECEIPTS</v>
          </cell>
        </row>
        <row r="1594">
          <cell r="A1594" t="str">
            <v>R105407</v>
          </cell>
          <cell r="B1594" t="str">
            <v>Academy revenue</v>
          </cell>
          <cell r="C1594" t="str">
            <v>REVENUE</v>
          </cell>
          <cell r="D1594" t="str">
            <v>INCOME STATEMENT</v>
          </cell>
          <cell r="E1594" t="str">
            <v xml:space="preserve"> </v>
          </cell>
          <cell r="F1594" t="str">
            <v xml:space="preserve"> </v>
          </cell>
          <cell r="G1594" t="str">
            <v>INCOME</v>
          </cell>
          <cell r="H1594" t="str">
            <v>INCOME FROM OPERATIONS</v>
          </cell>
          <cell r="I1594" t="str">
            <v>SERVICE RECEIPTS</v>
          </cell>
        </row>
        <row r="1595">
          <cell r="A1595" t="str">
            <v>R105408</v>
          </cell>
          <cell r="B1595" t="str">
            <v>proshop revenue</v>
          </cell>
          <cell r="C1595" t="str">
            <v>REVENUE</v>
          </cell>
          <cell r="D1595" t="str">
            <v>INCOME STATEMENT</v>
          </cell>
          <cell r="E1595" t="str">
            <v xml:space="preserve"> </v>
          </cell>
          <cell r="F1595" t="str">
            <v xml:space="preserve"> </v>
          </cell>
          <cell r="G1595" t="str">
            <v>INCOME</v>
          </cell>
          <cell r="H1595" t="str">
            <v>INCOME FROM OPERATIONS</v>
          </cell>
          <cell r="I1595" t="str">
            <v>SERVICE RECEIPTS</v>
          </cell>
        </row>
        <row r="1596">
          <cell r="A1596" t="str">
            <v>R105409</v>
          </cell>
          <cell r="B1596" t="str">
            <v>Commission Income Golf Course</v>
          </cell>
          <cell r="C1596" t="str">
            <v>REVENUE</v>
          </cell>
          <cell r="D1596" t="str">
            <v>INCOME STATEMENT</v>
          </cell>
          <cell r="E1596" t="str">
            <v xml:space="preserve"> </v>
          </cell>
          <cell r="F1596" t="str">
            <v xml:space="preserve"> </v>
          </cell>
          <cell r="G1596" t="str">
            <v>INCOME</v>
          </cell>
          <cell r="H1596" t="str">
            <v>INCOME FROM OPERATIONS</v>
          </cell>
          <cell r="I1596" t="str">
            <v>SERVICE RECEIPTS</v>
          </cell>
        </row>
        <row r="1597">
          <cell r="A1597" t="str">
            <v>R105410</v>
          </cell>
          <cell r="B1597" t="str">
            <v>Rental on horticulture Golf Course</v>
          </cell>
          <cell r="C1597" t="str">
            <v>REVENUE</v>
          </cell>
          <cell r="D1597" t="str">
            <v>INCOME STATEMENT</v>
          </cell>
          <cell r="E1597" t="str">
            <v xml:space="preserve"> </v>
          </cell>
          <cell r="F1597" t="str">
            <v xml:space="preserve"> </v>
          </cell>
          <cell r="G1597" t="str">
            <v>INCOME</v>
          </cell>
          <cell r="H1597" t="str">
            <v>INCOME FROM OPERATIONS</v>
          </cell>
          <cell r="I1597" t="str">
            <v>SERVICE RECEIPTS</v>
          </cell>
        </row>
        <row r="1598">
          <cell r="A1598" t="str">
            <v>R105501</v>
          </cell>
          <cell r="B1598" t="str">
            <v>Entry Fees</v>
          </cell>
          <cell r="C1598" t="str">
            <v>REVENUE</v>
          </cell>
          <cell r="D1598" t="str">
            <v>INCOME STATEMENT</v>
          </cell>
          <cell r="E1598" t="str">
            <v xml:space="preserve"> </v>
          </cell>
          <cell r="F1598" t="str">
            <v xml:space="preserve"> </v>
          </cell>
          <cell r="G1598" t="str">
            <v>INCOME</v>
          </cell>
          <cell r="H1598" t="str">
            <v>INCOME FROM OPERATIONS</v>
          </cell>
          <cell r="I1598" t="str">
            <v>SERVICE RECEIPTS</v>
          </cell>
        </row>
        <row r="1599">
          <cell r="A1599" t="str">
            <v>R105502</v>
          </cell>
          <cell r="B1599" t="str">
            <v>Membership Fees</v>
          </cell>
          <cell r="C1599" t="str">
            <v>REVENUE</v>
          </cell>
          <cell r="D1599" t="str">
            <v>INCOME STATEMENT</v>
          </cell>
          <cell r="E1599" t="str">
            <v xml:space="preserve"> </v>
          </cell>
          <cell r="F1599" t="str">
            <v xml:space="preserve"> </v>
          </cell>
          <cell r="G1599" t="str">
            <v>INCOME</v>
          </cell>
          <cell r="H1599" t="str">
            <v>INCOME FROM OPERATIONS</v>
          </cell>
          <cell r="I1599" t="str">
            <v>SERVICE RECEIPTS</v>
          </cell>
        </row>
        <row r="1600">
          <cell r="A1600" t="str">
            <v>R105503</v>
          </cell>
          <cell r="B1600" t="str">
            <v>Membership Fees Internet</v>
          </cell>
          <cell r="C1600" t="str">
            <v>REVENUE</v>
          </cell>
          <cell r="D1600" t="str">
            <v>INCOME STATEMENT</v>
          </cell>
          <cell r="E1600" t="str">
            <v xml:space="preserve"> </v>
          </cell>
          <cell r="F1600" t="str">
            <v xml:space="preserve"> </v>
          </cell>
          <cell r="G1600" t="str">
            <v>INCOME</v>
          </cell>
          <cell r="H1600" t="str">
            <v>INCOME FROM OPERATIONS</v>
          </cell>
          <cell r="I1600" t="str">
            <v>SERVICE RECEIPTS</v>
          </cell>
        </row>
        <row r="1601">
          <cell r="A1601" t="str">
            <v>R105504</v>
          </cell>
          <cell r="B1601" t="str">
            <v>Subscription Income</v>
          </cell>
          <cell r="C1601" t="str">
            <v>REVENUE</v>
          </cell>
          <cell r="D1601" t="str">
            <v>INCOME STATEMENT</v>
          </cell>
          <cell r="E1601" t="str">
            <v xml:space="preserve"> </v>
          </cell>
          <cell r="F1601" t="str">
            <v xml:space="preserve"> </v>
          </cell>
          <cell r="G1601" t="str">
            <v>INCOME</v>
          </cell>
          <cell r="H1601" t="str">
            <v>INCOME FROM OPERATIONS</v>
          </cell>
          <cell r="I1601" t="str">
            <v>SERVICE RECEIPTS</v>
          </cell>
        </row>
        <row r="1602">
          <cell r="A1602" t="str">
            <v>R105505</v>
          </cell>
          <cell r="B1602" t="str">
            <v>Subscription Income Internet</v>
          </cell>
          <cell r="C1602" t="str">
            <v>REVENUE</v>
          </cell>
          <cell r="D1602" t="str">
            <v>INCOME STATEMENT</v>
          </cell>
          <cell r="E1602" t="str">
            <v xml:space="preserve"> </v>
          </cell>
          <cell r="F1602" t="str">
            <v xml:space="preserve"> </v>
          </cell>
          <cell r="G1602" t="str">
            <v>INCOME</v>
          </cell>
          <cell r="H1602" t="str">
            <v>INCOME FROM OPERATIONS</v>
          </cell>
          <cell r="I1602" t="str">
            <v>SERVICE RECEIPTS</v>
          </cell>
        </row>
        <row r="1603">
          <cell r="A1603" t="str">
            <v>R105506</v>
          </cell>
          <cell r="B1603" t="str">
            <v>Subscription Income - Primus</v>
          </cell>
          <cell r="C1603" t="str">
            <v>REVENUE</v>
          </cell>
          <cell r="D1603" t="str">
            <v>INCOME STATEMENT</v>
          </cell>
          <cell r="E1603" t="str">
            <v xml:space="preserve"> </v>
          </cell>
          <cell r="F1603" t="str">
            <v xml:space="preserve"> </v>
          </cell>
          <cell r="G1603" t="str">
            <v>INCOME</v>
          </cell>
          <cell r="H1603" t="str">
            <v>INCOME FROM OPERATIONS</v>
          </cell>
          <cell r="I1603" t="str">
            <v>SERVICE RECEIPTS</v>
          </cell>
        </row>
        <row r="1604">
          <cell r="A1604" t="str">
            <v>R105507</v>
          </cell>
          <cell r="B1604" t="str">
            <v>Subscription Income- Sify</v>
          </cell>
          <cell r="C1604" t="str">
            <v>REVENUE</v>
          </cell>
          <cell r="D1604" t="str">
            <v>INCOME STATEMENT</v>
          </cell>
          <cell r="E1604" t="str">
            <v xml:space="preserve"> </v>
          </cell>
          <cell r="F1604" t="str">
            <v xml:space="preserve"> </v>
          </cell>
          <cell r="G1604" t="str">
            <v>INCOME</v>
          </cell>
          <cell r="H1604" t="str">
            <v>INCOME FROM OPERATIONS</v>
          </cell>
          <cell r="I1604" t="str">
            <v>SERVICE RECEIPTS</v>
          </cell>
        </row>
        <row r="1605">
          <cell r="A1605" t="str">
            <v>R105508</v>
          </cell>
          <cell r="B1605" t="str">
            <v>Additional Subscription</v>
          </cell>
          <cell r="C1605" t="str">
            <v>REVENUE</v>
          </cell>
          <cell r="D1605" t="str">
            <v>INCOME STATEMENT</v>
          </cell>
          <cell r="E1605" t="str">
            <v xml:space="preserve"> </v>
          </cell>
          <cell r="F1605" t="str">
            <v xml:space="preserve"> </v>
          </cell>
          <cell r="G1605" t="str">
            <v>INCOME</v>
          </cell>
          <cell r="H1605" t="str">
            <v>INCOME FROM OPERATIONS</v>
          </cell>
          <cell r="I1605" t="str">
            <v>SERVICE RECEIPTS</v>
          </cell>
        </row>
        <row r="1606">
          <cell r="A1606" t="str">
            <v>R106001</v>
          </cell>
          <cell r="B1606" t="str">
            <v>Farm receipts</v>
          </cell>
          <cell r="C1606" t="str">
            <v>REVENUE</v>
          </cell>
          <cell r="D1606" t="str">
            <v>INCOME STATEMENT</v>
          </cell>
          <cell r="E1606" t="str">
            <v xml:space="preserve"> </v>
          </cell>
          <cell r="F1606" t="str">
            <v xml:space="preserve"> </v>
          </cell>
          <cell r="G1606" t="str">
            <v>INCOME</v>
          </cell>
          <cell r="H1606" t="str">
            <v>OTHER INCOME</v>
          </cell>
          <cell r="I1606" t="str">
            <v>FARM INCOME</v>
          </cell>
        </row>
        <row r="1607">
          <cell r="A1607" t="str">
            <v>R201001</v>
          </cell>
          <cell r="B1607" t="str">
            <v>Advertisement and other income</v>
          </cell>
          <cell r="C1607" t="str">
            <v>REVENUE</v>
          </cell>
          <cell r="D1607" t="str">
            <v>INCOME STATEMENT</v>
          </cell>
          <cell r="E1607" t="str">
            <v xml:space="preserve"> </v>
          </cell>
          <cell r="F1607" t="str">
            <v xml:space="preserve"> </v>
          </cell>
          <cell r="G1607" t="str">
            <v>INCOME</v>
          </cell>
          <cell r="H1607" t="str">
            <v>OTHER INCOME</v>
          </cell>
          <cell r="I1607" t="str">
            <v>OTHER INCOME</v>
          </cell>
        </row>
        <row r="1608">
          <cell r="A1608" t="str">
            <v>R201002</v>
          </cell>
          <cell r="B1608" t="str">
            <v>Promotional Income</v>
          </cell>
          <cell r="C1608" t="str">
            <v>REVENUE</v>
          </cell>
          <cell r="D1608" t="str">
            <v>INCOME STATEMENT</v>
          </cell>
          <cell r="E1608" t="str">
            <v xml:space="preserve"> </v>
          </cell>
          <cell r="F1608" t="str">
            <v xml:space="preserve"> </v>
          </cell>
          <cell r="G1608" t="str">
            <v>INCOME</v>
          </cell>
          <cell r="H1608" t="str">
            <v>OTHER INCOME</v>
          </cell>
          <cell r="I1608" t="str">
            <v>OTHER INCOME</v>
          </cell>
        </row>
        <row r="1609">
          <cell r="A1609" t="str">
            <v>R201003</v>
          </cell>
          <cell r="B1609" t="str">
            <v>Promotional Income-Signage/Banners</v>
          </cell>
          <cell r="C1609" t="str">
            <v>REVENUE</v>
          </cell>
          <cell r="D1609" t="str">
            <v>INCOME STATEMENT</v>
          </cell>
          <cell r="E1609" t="str">
            <v xml:space="preserve"> </v>
          </cell>
          <cell r="F1609" t="str">
            <v xml:space="preserve"> </v>
          </cell>
          <cell r="G1609" t="str">
            <v>INCOME</v>
          </cell>
          <cell r="H1609" t="str">
            <v>OTHER INCOME</v>
          </cell>
          <cell r="I1609" t="str">
            <v>OTHER INCOME</v>
          </cell>
        </row>
        <row r="1610">
          <cell r="A1610" t="str">
            <v>R201004</v>
          </cell>
          <cell r="B1610" t="str">
            <v>Promotional Income-Events</v>
          </cell>
          <cell r="C1610" t="str">
            <v>REVENUE</v>
          </cell>
          <cell r="D1610" t="str">
            <v>INCOME STATEMENT</v>
          </cell>
          <cell r="E1610" t="str">
            <v xml:space="preserve"> </v>
          </cell>
          <cell r="F1610" t="str">
            <v xml:space="preserve"> </v>
          </cell>
          <cell r="G1610" t="str">
            <v>INCOME</v>
          </cell>
          <cell r="H1610" t="str">
            <v>OTHER INCOME</v>
          </cell>
          <cell r="I1610" t="str">
            <v>OTHER INCOME</v>
          </cell>
        </row>
        <row r="1611">
          <cell r="A1611" t="str">
            <v>R201005</v>
          </cell>
          <cell r="B1611" t="str">
            <v>Promotional Income-Kiosks</v>
          </cell>
          <cell r="C1611" t="str">
            <v>REVENUE</v>
          </cell>
          <cell r="D1611" t="str">
            <v>INCOME STATEMENT</v>
          </cell>
          <cell r="E1611" t="str">
            <v xml:space="preserve"> </v>
          </cell>
          <cell r="F1611" t="str">
            <v xml:space="preserve"> </v>
          </cell>
          <cell r="G1611" t="str">
            <v>INCOME</v>
          </cell>
          <cell r="H1611" t="str">
            <v>OTHER INCOME</v>
          </cell>
          <cell r="I1611" t="str">
            <v>OTHER INCOME</v>
          </cell>
        </row>
        <row r="1612">
          <cell r="A1612" t="str">
            <v>R201006</v>
          </cell>
          <cell r="B1612" t="str">
            <v>Publicity Recover From Distributor</v>
          </cell>
          <cell r="C1612" t="str">
            <v>REVENUE</v>
          </cell>
          <cell r="D1612" t="str">
            <v>INCOME STATEMENT</v>
          </cell>
          <cell r="E1612" t="str">
            <v xml:space="preserve"> </v>
          </cell>
          <cell r="F1612" t="str">
            <v xml:space="preserve"> </v>
          </cell>
          <cell r="G1612" t="str">
            <v>INCOME</v>
          </cell>
          <cell r="H1612" t="str">
            <v>OTHER INCOME</v>
          </cell>
          <cell r="I1612" t="str">
            <v>OTHER INCOME</v>
          </cell>
        </row>
        <row r="1613">
          <cell r="A1613" t="str">
            <v>R201007</v>
          </cell>
          <cell r="B1613" t="str">
            <v>Film Income</v>
          </cell>
          <cell r="C1613" t="str">
            <v>REVENUE</v>
          </cell>
          <cell r="D1613" t="str">
            <v>INCOME STATEMENT</v>
          </cell>
          <cell r="E1613" t="str">
            <v xml:space="preserve"> </v>
          </cell>
          <cell r="F1613" t="str">
            <v xml:space="preserve"> </v>
          </cell>
          <cell r="G1613" t="str">
            <v>INCOME</v>
          </cell>
          <cell r="H1613" t="str">
            <v>OTHER INCOME</v>
          </cell>
          <cell r="I1613" t="str">
            <v>OTHER INCOME</v>
          </cell>
        </row>
        <row r="1614">
          <cell r="A1614" t="str">
            <v>R201008</v>
          </cell>
          <cell r="B1614" t="str">
            <v>Pouring Fees</v>
          </cell>
          <cell r="C1614" t="str">
            <v>REVENUE</v>
          </cell>
          <cell r="D1614" t="str">
            <v>INCOME STATEMENT</v>
          </cell>
          <cell r="E1614" t="str">
            <v xml:space="preserve"> </v>
          </cell>
          <cell r="F1614" t="str">
            <v xml:space="preserve"> </v>
          </cell>
          <cell r="G1614" t="str">
            <v>INCOME</v>
          </cell>
          <cell r="H1614" t="str">
            <v>OTHER INCOME</v>
          </cell>
          <cell r="I1614" t="str">
            <v>OTHER INCOME</v>
          </cell>
        </row>
        <row r="1615">
          <cell r="A1615" t="str">
            <v>R201101</v>
          </cell>
          <cell r="B1615" t="str">
            <v>Banglore Office Receipts</v>
          </cell>
          <cell r="C1615" t="str">
            <v>REVENUE</v>
          </cell>
          <cell r="D1615" t="str">
            <v>INCOME STATEMENT</v>
          </cell>
          <cell r="E1615" t="str">
            <v xml:space="preserve"> </v>
          </cell>
          <cell r="F1615" t="str">
            <v xml:space="preserve"> </v>
          </cell>
          <cell r="G1615" t="str">
            <v>INCOME</v>
          </cell>
          <cell r="H1615" t="str">
            <v>OTHER INCOME</v>
          </cell>
          <cell r="I1615" t="str">
            <v>OTHER INCOME</v>
          </cell>
        </row>
        <row r="1616">
          <cell r="A1616" t="str">
            <v>R201102</v>
          </cell>
          <cell r="B1616" t="str">
            <v>Commission  Receipts</v>
          </cell>
          <cell r="C1616" t="str">
            <v>REVENUE</v>
          </cell>
          <cell r="D1616" t="str">
            <v>INCOME STATEMENT</v>
          </cell>
          <cell r="E1616" t="str">
            <v xml:space="preserve"> </v>
          </cell>
          <cell r="F1616" t="str">
            <v xml:space="preserve"> </v>
          </cell>
          <cell r="G1616" t="str">
            <v>INCOME</v>
          </cell>
          <cell r="H1616" t="str">
            <v>OTHER INCOME</v>
          </cell>
          <cell r="I1616" t="str">
            <v>OTHER INCOME</v>
          </cell>
        </row>
        <row r="1617">
          <cell r="A1617" t="str">
            <v>R201103</v>
          </cell>
          <cell r="B1617" t="str">
            <v>Escalation Received</v>
          </cell>
          <cell r="C1617" t="str">
            <v>REVENUE</v>
          </cell>
          <cell r="D1617" t="str">
            <v>INCOME STATEMENT</v>
          </cell>
          <cell r="E1617" t="str">
            <v xml:space="preserve"> </v>
          </cell>
          <cell r="F1617" t="str">
            <v xml:space="preserve"> </v>
          </cell>
          <cell r="G1617" t="str">
            <v>INCOME</v>
          </cell>
          <cell r="H1617" t="str">
            <v>OTHER INCOME</v>
          </cell>
          <cell r="I1617" t="str">
            <v>OTHER INCOME</v>
          </cell>
        </row>
        <row r="1618">
          <cell r="A1618" t="str">
            <v>R201104</v>
          </cell>
          <cell r="B1618" t="str">
            <v>Inter Project Receipts</v>
          </cell>
          <cell r="C1618" t="str">
            <v>REVENUE</v>
          </cell>
          <cell r="D1618" t="str">
            <v>INCOME STATEMENT</v>
          </cell>
          <cell r="E1618" t="str">
            <v xml:space="preserve"> </v>
          </cell>
          <cell r="F1618" t="str">
            <v xml:space="preserve"> </v>
          </cell>
          <cell r="G1618" t="str">
            <v>INCOME</v>
          </cell>
          <cell r="H1618" t="str">
            <v>OTHER INCOME</v>
          </cell>
          <cell r="I1618" t="str">
            <v>OTHER INCOME</v>
          </cell>
        </row>
        <row r="1619">
          <cell r="A1619" t="str">
            <v>R201105</v>
          </cell>
          <cell r="B1619" t="str">
            <v>Sale Of Brochures / Forms</v>
          </cell>
          <cell r="C1619" t="str">
            <v>REVENUE</v>
          </cell>
          <cell r="D1619" t="str">
            <v>INCOME STATEMENT</v>
          </cell>
          <cell r="E1619" t="str">
            <v xml:space="preserve"> </v>
          </cell>
          <cell r="F1619" t="str">
            <v xml:space="preserve"> </v>
          </cell>
          <cell r="G1619" t="str">
            <v>INCOME</v>
          </cell>
          <cell r="H1619" t="str">
            <v>OTHER INCOME</v>
          </cell>
          <cell r="I1619" t="str">
            <v>OTHER INCOME</v>
          </cell>
        </row>
        <row r="1620">
          <cell r="A1620" t="str">
            <v>R201106</v>
          </cell>
          <cell r="B1620" t="str">
            <v>Hire Income-Central Equp. Pool</v>
          </cell>
          <cell r="C1620" t="str">
            <v>REVENUE</v>
          </cell>
          <cell r="D1620" t="str">
            <v>INCOME STATEMENT</v>
          </cell>
          <cell r="E1620" t="str">
            <v xml:space="preserve"> </v>
          </cell>
          <cell r="F1620" t="str">
            <v xml:space="preserve"> </v>
          </cell>
          <cell r="G1620" t="str">
            <v>INCOME</v>
          </cell>
          <cell r="H1620" t="str">
            <v>OTHER INCOME</v>
          </cell>
          <cell r="I1620" t="str">
            <v>OTHER INCOME</v>
          </cell>
        </row>
        <row r="1621">
          <cell r="A1621" t="str">
            <v>R201107</v>
          </cell>
          <cell r="B1621" t="str">
            <v>Sale Of Scrap</v>
          </cell>
          <cell r="C1621" t="str">
            <v>REVENUE</v>
          </cell>
          <cell r="D1621" t="str">
            <v>INCOME STATEMENT</v>
          </cell>
          <cell r="E1621" t="str">
            <v xml:space="preserve"> </v>
          </cell>
          <cell r="F1621" t="str">
            <v xml:space="preserve"> </v>
          </cell>
          <cell r="G1621" t="str">
            <v>INCOME</v>
          </cell>
          <cell r="H1621" t="str">
            <v>OTHER INCOME</v>
          </cell>
          <cell r="I1621" t="str">
            <v>OTHER INCOME</v>
          </cell>
        </row>
        <row r="1622">
          <cell r="A1622" t="str">
            <v>R201108</v>
          </cell>
          <cell r="B1622" t="str">
            <v>Use Of Vacant Plot</v>
          </cell>
          <cell r="C1622" t="str">
            <v>REVENUE</v>
          </cell>
          <cell r="D1622" t="str">
            <v>INCOME STATEMENT</v>
          </cell>
          <cell r="E1622" t="str">
            <v xml:space="preserve"> </v>
          </cell>
          <cell r="F1622" t="str">
            <v xml:space="preserve"> </v>
          </cell>
          <cell r="G1622" t="str">
            <v>INCOME</v>
          </cell>
          <cell r="H1622" t="str">
            <v>OTHER INCOME</v>
          </cell>
          <cell r="I1622" t="str">
            <v>OTHER INCOME</v>
          </cell>
        </row>
        <row r="1623">
          <cell r="A1623" t="str">
            <v>R201109</v>
          </cell>
          <cell r="B1623" t="str">
            <v>Garbage Disposal</v>
          </cell>
          <cell r="C1623" t="str">
            <v>REVENUE</v>
          </cell>
          <cell r="D1623" t="str">
            <v>INCOME STATEMENT</v>
          </cell>
          <cell r="E1623" t="str">
            <v xml:space="preserve"> </v>
          </cell>
          <cell r="F1623" t="str">
            <v xml:space="preserve"> </v>
          </cell>
          <cell r="G1623" t="str">
            <v>INCOME</v>
          </cell>
          <cell r="H1623" t="str">
            <v>OTHER INCOME</v>
          </cell>
          <cell r="I1623" t="str">
            <v>OTHER INCOME</v>
          </cell>
        </row>
        <row r="1624">
          <cell r="A1624" t="str">
            <v>R201110</v>
          </cell>
          <cell r="B1624" t="str">
            <v>Subsidi Received</v>
          </cell>
          <cell r="C1624" t="str">
            <v>REVENUE</v>
          </cell>
          <cell r="D1624" t="str">
            <v>INCOME STATEMENT</v>
          </cell>
          <cell r="E1624" t="str">
            <v xml:space="preserve"> </v>
          </cell>
          <cell r="F1624" t="str">
            <v xml:space="preserve"> </v>
          </cell>
          <cell r="G1624" t="str">
            <v>INCOME</v>
          </cell>
          <cell r="H1624" t="str">
            <v>OTHER INCOME</v>
          </cell>
          <cell r="I1624" t="str">
            <v>OTHER INCOME</v>
          </cell>
        </row>
        <row r="1625">
          <cell r="A1625" t="str">
            <v>R201111</v>
          </cell>
          <cell r="B1625" t="str">
            <v>Misc Income Gift Cards</v>
          </cell>
          <cell r="C1625" t="str">
            <v>REVENUE</v>
          </cell>
          <cell r="D1625" t="str">
            <v>INCOME STATEMENT</v>
          </cell>
          <cell r="E1625" t="str">
            <v xml:space="preserve"> </v>
          </cell>
          <cell r="F1625" t="str">
            <v xml:space="preserve"> </v>
          </cell>
          <cell r="G1625" t="str">
            <v>INCOME</v>
          </cell>
          <cell r="H1625" t="str">
            <v>OTHER INCOME</v>
          </cell>
          <cell r="I1625" t="str">
            <v>OTHER INCOME</v>
          </cell>
        </row>
        <row r="1626">
          <cell r="A1626" t="str">
            <v>R201201</v>
          </cell>
          <cell r="B1626" t="str">
            <v>Performance Penalty Charged</v>
          </cell>
          <cell r="C1626" t="str">
            <v>REVENUE</v>
          </cell>
          <cell r="D1626" t="str">
            <v>INCOME STATEMENT</v>
          </cell>
          <cell r="E1626" t="str">
            <v xml:space="preserve"> </v>
          </cell>
          <cell r="F1626" t="str">
            <v xml:space="preserve"> </v>
          </cell>
          <cell r="G1626" t="str">
            <v>INCOME</v>
          </cell>
          <cell r="H1626" t="str">
            <v>OTHER INCOME</v>
          </cell>
          <cell r="I1626" t="str">
            <v>OTHER INCOME</v>
          </cell>
        </row>
        <row r="1627">
          <cell r="A1627" t="str">
            <v>R202001</v>
          </cell>
          <cell r="B1627" t="str">
            <v>Unclaimed balances and excess prov. w/b</v>
          </cell>
          <cell r="C1627" t="str">
            <v>REVENUE</v>
          </cell>
          <cell r="D1627" t="str">
            <v>INCOME STATEMENT</v>
          </cell>
          <cell r="E1627" t="str">
            <v xml:space="preserve"> </v>
          </cell>
          <cell r="F1627" t="str">
            <v xml:space="preserve"> </v>
          </cell>
          <cell r="G1627" t="str">
            <v>INCOME</v>
          </cell>
          <cell r="H1627" t="str">
            <v>OTHER INCOME</v>
          </cell>
          <cell r="I1627" t="str">
            <v>OTHER INCOME</v>
          </cell>
        </row>
        <row r="1628">
          <cell r="A1628" t="str">
            <v>R202002</v>
          </cell>
          <cell r="B1628" t="str">
            <v>Prior Period Income</v>
          </cell>
          <cell r="C1628" t="str">
            <v>REVENUE</v>
          </cell>
          <cell r="D1628" t="str">
            <v>INCOME STATEMENT</v>
          </cell>
          <cell r="E1628" t="str">
            <v xml:space="preserve"> </v>
          </cell>
          <cell r="F1628" t="str">
            <v xml:space="preserve"> </v>
          </cell>
          <cell r="G1628" t="str">
            <v>INCOME</v>
          </cell>
          <cell r="H1628" t="str">
            <v>OTHER INCOME</v>
          </cell>
          <cell r="I1628" t="str">
            <v>OTHER INCOME</v>
          </cell>
        </row>
        <row r="1629">
          <cell r="A1629" t="str">
            <v>R202003</v>
          </cell>
          <cell r="B1629" t="str">
            <v>Bad Debts Recovered</v>
          </cell>
          <cell r="C1629" t="str">
            <v>REVENUE</v>
          </cell>
          <cell r="D1629" t="str">
            <v>INCOME STATEMENT</v>
          </cell>
          <cell r="E1629" t="str">
            <v xml:space="preserve"> </v>
          </cell>
          <cell r="F1629" t="str">
            <v xml:space="preserve"> </v>
          </cell>
          <cell r="G1629" t="str">
            <v>INCOME</v>
          </cell>
          <cell r="H1629" t="str">
            <v>OTHER INCOME</v>
          </cell>
          <cell r="I1629" t="str">
            <v>OTHER INCOME</v>
          </cell>
        </row>
        <row r="1630">
          <cell r="A1630" t="str">
            <v>R203001</v>
          </cell>
          <cell r="B1630" t="str">
            <v>Miscellaneous</v>
          </cell>
          <cell r="C1630" t="str">
            <v>REVENUE</v>
          </cell>
          <cell r="D1630" t="str">
            <v>INCOME STATEMENT</v>
          </cell>
          <cell r="E1630" t="str">
            <v xml:space="preserve"> </v>
          </cell>
          <cell r="F1630" t="str">
            <v xml:space="preserve"> </v>
          </cell>
          <cell r="G1630" t="str">
            <v>INCOME</v>
          </cell>
          <cell r="H1630" t="str">
            <v>OTHER INCOME</v>
          </cell>
          <cell r="I1630" t="str">
            <v>OTHER INCOME</v>
          </cell>
        </row>
        <row r="1631">
          <cell r="A1631" t="str">
            <v>R203002</v>
          </cell>
          <cell r="B1631" t="str">
            <v>Miscellaneous- Site Plans</v>
          </cell>
          <cell r="C1631" t="str">
            <v>REVENUE</v>
          </cell>
          <cell r="D1631" t="str">
            <v>INCOME STATEMENT</v>
          </cell>
          <cell r="E1631" t="str">
            <v xml:space="preserve"> </v>
          </cell>
          <cell r="F1631" t="str">
            <v xml:space="preserve"> </v>
          </cell>
          <cell r="G1631" t="str">
            <v>INCOME</v>
          </cell>
          <cell r="H1631" t="str">
            <v>OTHER INCOME</v>
          </cell>
          <cell r="I1631" t="str">
            <v>OTHER INCOME</v>
          </cell>
        </row>
        <row r="1632">
          <cell r="A1632" t="str">
            <v>R203003</v>
          </cell>
          <cell r="B1632" t="str">
            <v>Miscellaneous- Perks Recovery</v>
          </cell>
          <cell r="C1632" t="str">
            <v>REVENUE</v>
          </cell>
          <cell r="D1632" t="str">
            <v>INCOME STATEMENT</v>
          </cell>
          <cell r="E1632" t="str">
            <v xml:space="preserve"> </v>
          </cell>
          <cell r="F1632" t="str">
            <v xml:space="preserve"> </v>
          </cell>
          <cell r="G1632" t="str">
            <v>INCOME</v>
          </cell>
          <cell r="H1632" t="str">
            <v>OTHER INCOME</v>
          </cell>
          <cell r="I1632" t="str">
            <v>OTHER INCOME</v>
          </cell>
        </row>
        <row r="1633">
          <cell r="A1633" t="str">
            <v>R203004</v>
          </cell>
          <cell r="B1633" t="str">
            <v>Miscellaneous- Others</v>
          </cell>
          <cell r="C1633" t="str">
            <v>REVENUE</v>
          </cell>
          <cell r="D1633" t="str">
            <v>INCOME STATEMENT</v>
          </cell>
          <cell r="E1633" t="str">
            <v xml:space="preserve"> </v>
          </cell>
          <cell r="F1633" t="str">
            <v xml:space="preserve"> </v>
          </cell>
          <cell r="G1633" t="str">
            <v>INCOME</v>
          </cell>
          <cell r="H1633" t="str">
            <v>OTHER INCOME</v>
          </cell>
          <cell r="I1633" t="str">
            <v>OTHER INCOME</v>
          </cell>
        </row>
        <row r="1634">
          <cell r="A1634" t="str">
            <v>R203005</v>
          </cell>
          <cell r="B1634" t="str">
            <v>Miscellaneous- Watch And Ward(Dilshad)</v>
          </cell>
          <cell r="C1634" t="str">
            <v>REVENUE</v>
          </cell>
          <cell r="D1634" t="str">
            <v>INCOME STATEMENT</v>
          </cell>
          <cell r="E1634" t="str">
            <v xml:space="preserve"> </v>
          </cell>
          <cell r="F1634" t="str">
            <v xml:space="preserve"> </v>
          </cell>
          <cell r="G1634" t="str">
            <v>INCOME</v>
          </cell>
          <cell r="H1634" t="str">
            <v>OTHER INCOME</v>
          </cell>
          <cell r="I1634" t="str">
            <v>OTHER INCOME</v>
          </cell>
        </row>
        <row r="1635">
          <cell r="A1635" t="str">
            <v>R203006</v>
          </cell>
          <cell r="B1635" t="str">
            <v>Misc. Sales</v>
          </cell>
          <cell r="C1635" t="str">
            <v>REVENUE</v>
          </cell>
          <cell r="D1635" t="str">
            <v>INCOME STATEMENT</v>
          </cell>
          <cell r="E1635" t="str">
            <v xml:space="preserve"> </v>
          </cell>
          <cell r="F1635" t="str">
            <v xml:space="preserve"> </v>
          </cell>
          <cell r="G1635" t="str">
            <v>INCOME</v>
          </cell>
          <cell r="H1635" t="str">
            <v>OTHER INCOME</v>
          </cell>
          <cell r="I1635" t="str">
            <v>OTHER INCOME</v>
          </cell>
        </row>
        <row r="1636">
          <cell r="A1636" t="str">
            <v>R203007</v>
          </cell>
          <cell r="B1636" t="str">
            <v>Condominium Reimbursement</v>
          </cell>
          <cell r="C1636" t="str">
            <v>REVENUE</v>
          </cell>
          <cell r="D1636" t="str">
            <v>INCOME STATEMENT</v>
          </cell>
          <cell r="E1636" t="str">
            <v xml:space="preserve"> </v>
          </cell>
          <cell r="F1636" t="str">
            <v xml:space="preserve"> </v>
          </cell>
          <cell r="G1636" t="str">
            <v>INCOME</v>
          </cell>
          <cell r="H1636" t="str">
            <v>OTHER INCOME</v>
          </cell>
          <cell r="I1636" t="str">
            <v>OTHER INCOME</v>
          </cell>
        </row>
        <row r="1637">
          <cell r="A1637" t="str">
            <v>R203099</v>
          </cell>
          <cell r="B1637" t="str">
            <v>IB-INCOME</v>
          </cell>
          <cell r="C1637" t="str">
            <v>REVENUE</v>
          </cell>
          <cell r="D1637" t="str">
            <v>INCOME STATEMENT</v>
          </cell>
          <cell r="E1637" t="str">
            <v xml:space="preserve"> </v>
          </cell>
          <cell r="F1637" t="str">
            <v xml:space="preserve"> </v>
          </cell>
          <cell r="G1637" t="str">
            <v>INCOME</v>
          </cell>
          <cell r="H1637" t="str">
            <v>OTHER INCOME</v>
          </cell>
          <cell r="I1637" t="str">
            <v>OTHER INCOME</v>
          </cell>
        </row>
        <row r="1638">
          <cell r="A1638" t="str">
            <v>R203101</v>
          </cell>
          <cell r="B1638" t="str">
            <v>Exchange gain/ (loss)</v>
          </cell>
          <cell r="C1638" t="str">
            <v>REVENUE</v>
          </cell>
          <cell r="D1638" t="str">
            <v>INCOME STATEMENT</v>
          </cell>
          <cell r="E1638" t="str">
            <v xml:space="preserve"> </v>
          </cell>
          <cell r="F1638" t="str">
            <v xml:space="preserve"> </v>
          </cell>
          <cell r="G1638" t="str">
            <v>INCOME</v>
          </cell>
          <cell r="H1638" t="str">
            <v>OTHER INCOME</v>
          </cell>
          <cell r="I1638" t="str">
            <v>OTHER INCOME</v>
          </cell>
        </row>
        <row r="1639">
          <cell r="A1639" t="str">
            <v>R203201</v>
          </cell>
          <cell r="B1639" t="str">
            <v>Gain on Derivatives</v>
          </cell>
          <cell r="C1639" t="str">
            <v>REVENUE</v>
          </cell>
          <cell r="D1639" t="str">
            <v>INCOME STATEMENT</v>
          </cell>
          <cell r="E1639" t="str">
            <v xml:space="preserve"> </v>
          </cell>
          <cell r="F1639" t="str">
            <v xml:space="preserve"> </v>
          </cell>
          <cell r="G1639" t="str">
            <v>INCOME</v>
          </cell>
          <cell r="H1639" t="str">
            <v>OTHER INCOME</v>
          </cell>
          <cell r="I1639" t="str">
            <v>OTHER INCOME</v>
          </cell>
        </row>
        <row r="1640">
          <cell r="A1640" t="str">
            <v>R301001</v>
          </cell>
          <cell r="B1640" t="str">
            <v>Dividend (shares)</v>
          </cell>
          <cell r="C1640" t="str">
            <v>REVENUE</v>
          </cell>
          <cell r="D1640" t="str">
            <v>INCOME STATEMENT</v>
          </cell>
          <cell r="E1640" t="str">
            <v xml:space="preserve"> </v>
          </cell>
          <cell r="F1640" t="str">
            <v xml:space="preserve"> </v>
          </cell>
          <cell r="G1640" t="str">
            <v>INCOME</v>
          </cell>
          <cell r="H1640" t="str">
            <v>OTHER INCOME</v>
          </cell>
          <cell r="I1640" t="str">
            <v>DIVIDEND RECEIVED</v>
          </cell>
        </row>
        <row r="1641">
          <cell r="A1641" t="str">
            <v>R301101</v>
          </cell>
          <cell r="B1641" t="str">
            <v>Dividend (Mutual Fund)</v>
          </cell>
          <cell r="C1641" t="str">
            <v>REVENUE</v>
          </cell>
          <cell r="D1641" t="str">
            <v>INCOME STATEMENT</v>
          </cell>
          <cell r="E1641" t="str">
            <v xml:space="preserve"> </v>
          </cell>
          <cell r="F1641" t="str">
            <v xml:space="preserve"> </v>
          </cell>
          <cell r="G1641" t="str">
            <v>INCOME</v>
          </cell>
          <cell r="H1641" t="str">
            <v>OTHER INCOME</v>
          </cell>
          <cell r="I1641" t="str">
            <v>DIVIDEND RECEIVED</v>
          </cell>
        </row>
        <row r="1642">
          <cell r="A1642" t="str">
            <v>R302001</v>
          </cell>
          <cell r="B1642" t="str">
            <v>Interest on Debentures</v>
          </cell>
          <cell r="C1642" t="str">
            <v>REVENUE</v>
          </cell>
          <cell r="D1642" t="str">
            <v>INCOME STATEMENT</v>
          </cell>
          <cell r="E1642" t="str">
            <v xml:space="preserve"> </v>
          </cell>
          <cell r="F1642" t="str">
            <v xml:space="preserve"> </v>
          </cell>
          <cell r="G1642" t="str">
            <v>INCOME</v>
          </cell>
          <cell r="H1642" t="str">
            <v>OTHER INCOME</v>
          </cell>
          <cell r="I1642" t="str">
            <v>INTEREST RECEIVED</v>
          </cell>
        </row>
        <row r="1643">
          <cell r="A1643" t="str">
            <v>R303001</v>
          </cell>
          <cell r="B1643" t="str">
            <v>Profit / (Loss) from part. firms</v>
          </cell>
          <cell r="C1643" t="str">
            <v>REVENUE</v>
          </cell>
          <cell r="D1643" t="str">
            <v>INCOME STATEMENT</v>
          </cell>
          <cell r="E1643" t="str">
            <v xml:space="preserve"> </v>
          </cell>
          <cell r="F1643" t="str">
            <v xml:space="preserve"> </v>
          </cell>
          <cell r="G1643" t="str">
            <v>INCOME</v>
          </cell>
          <cell r="H1643" t="str">
            <v>OTHER INCOME</v>
          </cell>
          <cell r="I1643" t="str">
            <v>PROFIT/ LOSS FROM PARTNERSHIP FIRMS</v>
          </cell>
        </row>
        <row r="1644">
          <cell r="A1644" t="str">
            <v>R304001</v>
          </cell>
          <cell r="B1644" t="str">
            <v>Interest On FDs</v>
          </cell>
          <cell r="C1644" t="str">
            <v>REVENUE</v>
          </cell>
          <cell r="D1644" t="str">
            <v>INCOME STATEMENT</v>
          </cell>
          <cell r="E1644" t="str">
            <v xml:space="preserve"> </v>
          </cell>
          <cell r="F1644" t="str">
            <v xml:space="preserve"> </v>
          </cell>
          <cell r="G1644" t="str">
            <v>INCOME</v>
          </cell>
          <cell r="H1644" t="str">
            <v>OTHER INCOME</v>
          </cell>
          <cell r="I1644" t="str">
            <v>INTEREST RECEIVED</v>
          </cell>
        </row>
        <row r="1645">
          <cell r="A1645" t="str">
            <v>R305001-000-000</v>
          </cell>
          <cell r="B1645" t="str">
            <v>Int Rec from Cust</v>
          </cell>
          <cell r="C1645" t="str">
            <v>REVENUE</v>
          </cell>
          <cell r="D1645" t="str">
            <v>INCOME STATEMENT</v>
          </cell>
          <cell r="E1645" t="str">
            <v xml:space="preserve"> </v>
          </cell>
          <cell r="F1645" t="str">
            <v xml:space="preserve"> </v>
          </cell>
          <cell r="G1645" t="str">
            <v>INCOME</v>
          </cell>
          <cell r="H1645" t="str">
            <v>OTHER INCOME</v>
          </cell>
          <cell r="I1645" t="str">
            <v>INTEREST RECEIVED</v>
          </cell>
        </row>
        <row r="1646">
          <cell r="A1646" t="str">
            <v>R305001-000-001</v>
          </cell>
          <cell r="B1646" t="str">
            <v>Int Rec from Cust- ANKUR VIHAR</v>
          </cell>
          <cell r="C1646" t="str">
            <v>REVENUE</v>
          </cell>
          <cell r="D1646" t="str">
            <v>INCOME STATEMENT</v>
          </cell>
          <cell r="E1646" t="str">
            <v xml:space="preserve"> </v>
          </cell>
          <cell r="F1646" t="str">
            <v xml:space="preserve"> </v>
          </cell>
          <cell r="G1646" t="str">
            <v>INCOME</v>
          </cell>
          <cell r="H1646" t="str">
            <v>OTHER INCOME</v>
          </cell>
          <cell r="I1646" t="str">
            <v>INTEREST RECEIVED</v>
          </cell>
        </row>
        <row r="1647">
          <cell r="A1647" t="str">
            <v>R305001-000-004</v>
          </cell>
          <cell r="B1647" t="str">
            <v>Int Rec from Cust- BEVERLY PARK</v>
          </cell>
          <cell r="C1647" t="str">
            <v>REVENUE</v>
          </cell>
          <cell r="D1647" t="str">
            <v>INCOME STATEMENT</v>
          </cell>
          <cell r="E1647" t="str">
            <v xml:space="preserve"> </v>
          </cell>
          <cell r="F1647" t="str">
            <v xml:space="preserve"> </v>
          </cell>
          <cell r="G1647" t="str">
            <v>INCOME</v>
          </cell>
          <cell r="H1647" t="str">
            <v>OTHER INCOME</v>
          </cell>
          <cell r="I1647" t="str">
            <v>INTEREST RECEIVED</v>
          </cell>
        </row>
        <row r="1648">
          <cell r="A1648" t="str">
            <v>R305001-000-005</v>
          </cell>
          <cell r="B1648" t="str">
            <v>Int Rec from Cust- BEVERLY PARK-II</v>
          </cell>
          <cell r="C1648" t="str">
            <v>REVENUE</v>
          </cell>
          <cell r="D1648" t="str">
            <v>INCOME STATEMENT</v>
          </cell>
          <cell r="E1648" t="str">
            <v xml:space="preserve"> </v>
          </cell>
          <cell r="F1648" t="str">
            <v xml:space="preserve"> </v>
          </cell>
          <cell r="G1648" t="str">
            <v>INCOME</v>
          </cell>
          <cell r="H1648" t="str">
            <v>OTHER INCOME</v>
          </cell>
          <cell r="I1648" t="str">
            <v>INTEREST RECEIVED</v>
          </cell>
        </row>
        <row r="1649">
          <cell r="A1649" t="str">
            <v>R305001-000-009</v>
          </cell>
          <cell r="B1649" t="str">
            <v>Int Rec from Cust- DILSHAD LOTTERY</v>
          </cell>
          <cell r="C1649" t="str">
            <v>REVENUE</v>
          </cell>
          <cell r="D1649" t="str">
            <v>INCOME STATEMENT</v>
          </cell>
          <cell r="E1649" t="str">
            <v xml:space="preserve"> </v>
          </cell>
          <cell r="F1649" t="str">
            <v xml:space="preserve"> </v>
          </cell>
          <cell r="G1649" t="str">
            <v>INCOME</v>
          </cell>
          <cell r="H1649" t="str">
            <v>OTHER INCOME</v>
          </cell>
          <cell r="I1649" t="str">
            <v>INTEREST RECEIVED</v>
          </cell>
        </row>
        <row r="1650">
          <cell r="A1650" t="str">
            <v>R305001-000-010</v>
          </cell>
          <cell r="B1650" t="str">
            <v>Int Rec from Cust- DILSHAD PLAZA</v>
          </cell>
          <cell r="C1650" t="str">
            <v>REVENUE</v>
          </cell>
          <cell r="D1650" t="str">
            <v>INCOME STATEMENT</v>
          </cell>
          <cell r="E1650" t="str">
            <v xml:space="preserve"> </v>
          </cell>
          <cell r="F1650" t="str">
            <v xml:space="preserve"> </v>
          </cell>
          <cell r="G1650" t="str">
            <v>INCOME</v>
          </cell>
          <cell r="H1650" t="str">
            <v>OTHER INCOME</v>
          </cell>
          <cell r="I1650" t="str">
            <v>INTEREST RECEIVED</v>
          </cell>
        </row>
        <row r="1651">
          <cell r="A1651" t="str">
            <v>R305001-000-013</v>
          </cell>
          <cell r="B1651" t="str">
            <v>Int Rec from Cust- HAMILTON COURT</v>
          </cell>
          <cell r="C1651" t="str">
            <v>REVENUE</v>
          </cell>
          <cell r="D1651" t="str">
            <v>INCOME STATEMENT</v>
          </cell>
          <cell r="E1651" t="str">
            <v xml:space="preserve"> </v>
          </cell>
          <cell r="F1651" t="str">
            <v xml:space="preserve"> </v>
          </cell>
          <cell r="G1651" t="str">
            <v>INCOME</v>
          </cell>
          <cell r="H1651" t="str">
            <v>OTHER INCOME</v>
          </cell>
          <cell r="I1651" t="str">
            <v>INTEREST RECEIVED</v>
          </cell>
        </row>
        <row r="1652">
          <cell r="A1652" t="str">
            <v>R305001-000-015</v>
          </cell>
          <cell r="B1652" t="str">
            <v>Int Rec from Cust- TOWN HOUSE</v>
          </cell>
          <cell r="C1652" t="str">
            <v>REVENUE</v>
          </cell>
          <cell r="D1652" t="str">
            <v>INCOME STATEMENT</v>
          </cell>
          <cell r="E1652" t="str">
            <v xml:space="preserve"> </v>
          </cell>
          <cell r="F1652" t="str">
            <v xml:space="preserve"> </v>
          </cell>
          <cell r="G1652" t="str">
            <v>INCOME</v>
          </cell>
          <cell r="H1652" t="str">
            <v>OTHER INCOME</v>
          </cell>
          <cell r="I1652" t="str">
            <v>INTEREST RECEIVED</v>
          </cell>
        </row>
        <row r="1653">
          <cell r="A1653" t="str">
            <v>R305001-000-017</v>
          </cell>
          <cell r="B1653" t="str">
            <v>Int Rec from Cust- QEC PAHSE-IV</v>
          </cell>
          <cell r="C1653" t="str">
            <v>REVENUE</v>
          </cell>
          <cell r="D1653" t="str">
            <v>INCOME STATEMENT</v>
          </cell>
          <cell r="E1653" t="str">
            <v xml:space="preserve"> </v>
          </cell>
          <cell r="F1653" t="str">
            <v xml:space="preserve"> </v>
          </cell>
          <cell r="G1653" t="str">
            <v>INCOME</v>
          </cell>
          <cell r="H1653" t="str">
            <v>OTHER INCOME</v>
          </cell>
          <cell r="I1653" t="str">
            <v>INTEREST RECEIVED</v>
          </cell>
        </row>
        <row r="1654">
          <cell r="A1654" t="str">
            <v>R305001-000-018</v>
          </cell>
          <cell r="B1654" t="str">
            <v>Int Rec from Cust- QEC PAHSE-V</v>
          </cell>
          <cell r="C1654" t="str">
            <v>REVENUE</v>
          </cell>
          <cell r="D1654" t="str">
            <v>INCOME STATEMENT</v>
          </cell>
          <cell r="E1654" t="str">
            <v xml:space="preserve"> </v>
          </cell>
          <cell r="F1654" t="str">
            <v xml:space="preserve"> </v>
          </cell>
          <cell r="G1654" t="str">
            <v>INCOME</v>
          </cell>
          <cell r="H1654" t="str">
            <v>OTHER INCOME</v>
          </cell>
          <cell r="I1654" t="str">
            <v>INTEREST RECEIVED</v>
          </cell>
        </row>
        <row r="1655">
          <cell r="A1655" t="str">
            <v>R305001-000-019</v>
          </cell>
          <cell r="B1655" t="str">
            <v>Int Rec from Cust- REGENCY PARK</v>
          </cell>
          <cell r="C1655" t="str">
            <v>REVENUE</v>
          </cell>
          <cell r="D1655" t="str">
            <v>INCOME STATEMENT</v>
          </cell>
          <cell r="E1655" t="str">
            <v xml:space="preserve"> </v>
          </cell>
          <cell r="F1655" t="str">
            <v xml:space="preserve"> </v>
          </cell>
          <cell r="G1655" t="str">
            <v>INCOME</v>
          </cell>
          <cell r="H1655" t="str">
            <v>OTHER INCOME</v>
          </cell>
          <cell r="I1655" t="str">
            <v>INTEREST RECEIVED</v>
          </cell>
        </row>
        <row r="1656">
          <cell r="A1656" t="str">
            <v>R305001-000-020</v>
          </cell>
          <cell r="B1656" t="str">
            <v>Int Rec from Cust- REGENCY PARK-PARKING</v>
          </cell>
          <cell r="C1656" t="str">
            <v>REVENUE</v>
          </cell>
          <cell r="D1656" t="str">
            <v>INCOME STATEMENT</v>
          </cell>
          <cell r="E1656" t="str">
            <v xml:space="preserve"> </v>
          </cell>
          <cell r="F1656" t="str">
            <v xml:space="preserve"> </v>
          </cell>
          <cell r="G1656" t="str">
            <v>INCOME</v>
          </cell>
          <cell r="H1656" t="str">
            <v>OTHER INCOME</v>
          </cell>
          <cell r="I1656" t="str">
            <v>INTEREST RECEIVED</v>
          </cell>
        </row>
        <row r="1657">
          <cell r="A1657" t="str">
            <v>R305001-000-021</v>
          </cell>
          <cell r="B1657" t="str">
            <v>Int Rec from Cust- RICHMOND PARK-PARKING</v>
          </cell>
          <cell r="C1657" t="str">
            <v>REVENUE</v>
          </cell>
          <cell r="D1657" t="str">
            <v>INCOME STATEMENT</v>
          </cell>
          <cell r="E1657" t="str">
            <v xml:space="preserve"> </v>
          </cell>
          <cell r="F1657" t="str">
            <v xml:space="preserve"> </v>
          </cell>
          <cell r="G1657" t="str">
            <v>INCOME</v>
          </cell>
          <cell r="H1657" t="str">
            <v>OTHER INCOME</v>
          </cell>
          <cell r="I1657" t="str">
            <v>INTEREST RECEIVED</v>
          </cell>
        </row>
        <row r="1658">
          <cell r="A1658" t="str">
            <v>R305001-000-022</v>
          </cell>
          <cell r="B1658" t="str">
            <v>Int Rec from Cust- RICHMOND PARK</v>
          </cell>
          <cell r="C1658" t="str">
            <v>REVENUE</v>
          </cell>
          <cell r="D1658" t="str">
            <v>INCOME STATEMENT</v>
          </cell>
          <cell r="E1658" t="str">
            <v xml:space="preserve"> </v>
          </cell>
          <cell r="F1658" t="str">
            <v xml:space="preserve"> </v>
          </cell>
          <cell r="G1658" t="str">
            <v>INCOME</v>
          </cell>
          <cell r="H1658" t="str">
            <v>OTHER INCOME</v>
          </cell>
          <cell r="I1658" t="str">
            <v>INTEREST RECEIVED</v>
          </cell>
        </row>
        <row r="1659">
          <cell r="A1659" t="str">
            <v>R305001-000-028</v>
          </cell>
          <cell r="B1659" t="str">
            <v>Int Rec from Cust- SILVER OAKS</v>
          </cell>
          <cell r="C1659" t="str">
            <v>REVENUE</v>
          </cell>
          <cell r="D1659" t="str">
            <v>INCOME STATEMENT</v>
          </cell>
          <cell r="E1659" t="str">
            <v xml:space="preserve"> </v>
          </cell>
          <cell r="F1659" t="str">
            <v xml:space="preserve"> </v>
          </cell>
          <cell r="G1659" t="str">
            <v>INCOME</v>
          </cell>
          <cell r="H1659" t="str">
            <v>OTHER INCOME</v>
          </cell>
          <cell r="I1659" t="str">
            <v>INTEREST RECEIVED</v>
          </cell>
        </row>
        <row r="1660">
          <cell r="A1660" t="str">
            <v>R305001-000-029</v>
          </cell>
          <cell r="B1660" t="str">
            <v>Int Rec from Cust- SILVER OAKS-PARKING</v>
          </cell>
          <cell r="C1660" t="str">
            <v>REVENUE</v>
          </cell>
          <cell r="D1660" t="str">
            <v>INCOME STATEMENT</v>
          </cell>
          <cell r="E1660" t="str">
            <v xml:space="preserve"> </v>
          </cell>
          <cell r="F1660" t="str">
            <v xml:space="preserve"> </v>
          </cell>
          <cell r="G1660" t="str">
            <v>INCOME</v>
          </cell>
          <cell r="H1660" t="str">
            <v>OTHER INCOME</v>
          </cell>
          <cell r="I1660" t="str">
            <v>INTEREST RECEIVED</v>
          </cell>
        </row>
        <row r="1661">
          <cell r="A1661" t="str">
            <v>R305001-000-030</v>
          </cell>
          <cell r="B1661" t="str">
            <v>Int Rec from Cust- SPRING FIELD</v>
          </cell>
          <cell r="C1661" t="str">
            <v>REVENUE</v>
          </cell>
          <cell r="D1661" t="str">
            <v>INCOME STATEMENT</v>
          </cell>
          <cell r="E1661" t="str">
            <v xml:space="preserve"> </v>
          </cell>
          <cell r="F1661" t="str">
            <v xml:space="preserve"> </v>
          </cell>
          <cell r="G1661" t="str">
            <v>INCOME</v>
          </cell>
          <cell r="H1661" t="str">
            <v>OTHER INCOME</v>
          </cell>
          <cell r="I1661" t="str">
            <v>INTEREST RECEIVED</v>
          </cell>
        </row>
        <row r="1662">
          <cell r="A1662" t="str">
            <v>R305001-000-037</v>
          </cell>
          <cell r="B1662" t="str">
            <v>Int Rec from Cust- CENTRE POINT</v>
          </cell>
          <cell r="C1662" t="str">
            <v>REVENUE</v>
          </cell>
          <cell r="D1662" t="str">
            <v>INCOME STATEMENT</v>
          </cell>
          <cell r="E1662" t="str">
            <v xml:space="preserve"> </v>
          </cell>
          <cell r="F1662" t="str">
            <v xml:space="preserve"> </v>
          </cell>
          <cell r="G1662" t="str">
            <v>INCOME</v>
          </cell>
          <cell r="H1662" t="str">
            <v>OTHER INCOME</v>
          </cell>
          <cell r="I1662" t="str">
            <v>INTEREST RECEIVED</v>
          </cell>
        </row>
        <row r="1663">
          <cell r="A1663" t="str">
            <v>R305001-000-039</v>
          </cell>
          <cell r="B1663" t="str">
            <v>Int Rec from Cust- RIDGEWOOD ESTATE</v>
          </cell>
          <cell r="C1663" t="str">
            <v>REVENUE</v>
          </cell>
          <cell r="D1663" t="str">
            <v>INCOME STATEMENT</v>
          </cell>
          <cell r="E1663" t="str">
            <v xml:space="preserve"> </v>
          </cell>
          <cell r="F1663" t="str">
            <v xml:space="preserve"> </v>
          </cell>
          <cell r="G1663" t="str">
            <v>INCOME</v>
          </cell>
          <cell r="H1663" t="str">
            <v>OTHER INCOME</v>
          </cell>
          <cell r="I1663" t="str">
            <v>INTEREST RECEIVED</v>
          </cell>
        </row>
        <row r="1664">
          <cell r="A1664" t="str">
            <v>R305001-000-042</v>
          </cell>
          <cell r="B1664" t="str">
            <v>Int Rec from Cust- PLOTS PH-1</v>
          </cell>
          <cell r="C1664" t="str">
            <v>REVENUE</v>
          </cell>
          <cell r="D1664" t="str">
            <v>INCOME STATEMENT</v>
          </cell>
          <cell r="E1664" t="str">
            <v xml:space="preserve"> </v>
          </cell>
          <cell r="F1664" t="str">
            <v xml:space="preserve"> </v>
          </cell>
          <cell r="G1664" t="str">
            <v>INCOME</v>
          </cell>
          <cell r="H1664" t="str">
            <v>OTHER INCOME</v>
          </cell>
          <cell r="I1664" t="str">
            <v>INTEREST RECEIVED</v>
          </cell>
        </row>
        <row r="1665">
          <cell r="A1665" t="str">
            <v>R305001-000-046</v>
          </cell>
          <cell r="B1665" t="str">
            <v>Int Rec from Cust- PRINCETON ESTATE</v>
          </cell>
          <cell r="C1665" t="str">
            <v>REVENUE</v>
          </cell>
          <cell r="D1665" t="str">
            <v>INCOME STATEMENT</v>
          </cell>
          <cell r="E1665" t="str">
            <v xml:space="preserve"> </v>
          </cell>
          <cell r="F1665" t="str">
            <v xml:space="preserve"> </v>
          </cell>
          <cell r="G1665" t="str">
            <v>INCOME</v>
          </cell>
          <cell r="H1665" t="str">
            <v>OTHER INCOME</v>
          </cell>
          <cell r="I1665" t="str">
            <v>INTEREST RECEIVED</v>
          </cell>
        </row>
        <row r="1666">
          <cell r="A1666" t="str">
            <v>R305001-000-054</v>
          </cell>
          <cell r="B1666" t="str">
            <v>Int Rec from Cust- BELVEDERE PARK</v>
          </cell>
          <cell r="C1666" t="str">
            <v>REVENUE</v>
          </cell>
          <cell r="D1666" t="str">
            <v>INCOME STATEMENT</v>
          </cell>
          <cell r="E1666" t="str">
            <v xml:space="preserve"> </v>
          </cell>
          <cell r="F1666" t="str">
            <v xml:space="preserve"> </v>
          </cell>
          <cell r="G1666" t="str">
            <v>INCOME</v>
          </cell>
          <cell r="H1666" t="str">
            <v>OTHER INCOME</v>
          </cell>
          <cell r="I1666" t="str">
            <v>INTEREST RECEIVED</v>
          </cell>
        </row>
        <row r="1667">
          <cell r="A1667" t="str">
            <v>R305001-000-056</v>
          </cell>
          <cell r="B1667" t="str">
            <v>Int Rec from Cust- DLF CITY CENTRE</v>
          </cell>
          <cell r="C1667" t="str">
            <v>REVENUE</v>
          </cell>
          <cell r="D1667" t="str">
            <v>INCOME STATEMENT</v>
          </cell>
          <cell r="E1667" t="str">
            <v xml:space="preserve"> </v>
          </cell>
          <cell r="F1667" t="str">
            <v xml:space="preserve"> </v>
          </cell>
          <cell r="G1667" t="str">
            <v>INCOME</v>
          </cell>
          <cell r="H1667" t="str">
            <v>OTHER INCOME</v>
          </cell>
          <cell r="I1667" t="str">
            <v>INTEREST RECEIVED</v>
          </cell>
        </row>
        <row r="1668">
          <cell r="A1668" t="str">
            <v>R305001-000-058</v>
          </cell>
          <cell r="B1668" t="str">
            <v>Int Rec from Cust- DLF EXCLUSIVE FLOORS</v>
          </cell>
          <cell r="C1668" t="str">
            <v>REVENUE</v>
          </cell>
          <cell r="D1668" t="str">
            <v>INCOME STATEMENT</v>
          </cell>
          <cell r="E1668" t="str">
            <v xml:space="preserve"> </v>
          </cell>
          <cell r="F1668" t="str">
            <v xml:space="preserve"> </v>
          </cell>
          <cell r="G1668" t="str">
            <v>INCOME</v>
          </cell>
          <cell r="H1668" t="str">
            <v>OTHER INCOME</v>
          </cell>
          <cell r="I1668" t="str">
            <v>INTEREST RECEIVED</v>
          </cell>
        </row>
        <row r="1669">
          <cell r="A1669" t="str">
            <v>R305001-000-059</v>
          </cell>
          <cell r="B1669" t="str">
            <v>Int Rec from Cust- DLF MOULSARI ARCADE</v>
          </cell>
          <cell r="C1669" t="str">
            <v>REVENUE</v>
          </cell>
          <cell r="D1669" t="str">
            <v>INCOME STATEMENT</v>
          </cell>
          <cell r="E1669" t="str">
            <v xml:space="preserve"> </v>
          </cell>
          <cell r="F1669" t="str">
            <v xml:space="preserve"> </v>
          </cell>
          <cell r="G1669" t="str">
            <v>INCOME</v>
          </cell>
          <cell r="H1669" t="str">
            <v>OTHER INCOME</v>
          </cell>
          <cell r="I1669" t="str">
            <v>INTEREST RECEIVED</v>
          </cell>
        </row>
        <row r="1670">
          <cell r="A1670" t="str">
            <v>R305001-000-060</v>
          </cell>
          <cell r="B1670" t="str">
            <v>Int Rec from Cust- TRINITY TOWERS</v>
          </cell>
          <cell r="C1670" t="str">
            <v>REVENUE</v>
          </cell>
          <cell r="D1670" t="str">
            <v>INCOME STATEMENT</v>
          </cell>
          <cell r="E1670" t="str">
            <v xml:space="preserve"> </v>
          </cell>
          <cell r="F1670" t="str">
            <v xml:space="preserve"> </v>
          </cell>
          <cell r="G1670" t="str">
            <v>INCOME</v>
          </cell>
          <cell r="H1670" t="str">
            <v>OTHER INCOME</v>
          </cell>
          <cell r="I1670" t="str">
            <v>INTEREST RECEIVED</v>
          </cell>
        </row>
        <row r="1671">
          <cell r="A1671" t="str">
            <v>R305001-000-061</v>
          </cell>
          <cell r="B1671" t="str">
            <v>Int Rec from Cust- DLF GRAND MALL</v>
          </cell>
          <cell r="C1671" t="str">
            <v>REVENUE</v>
          </cell>
          <cell r="D1671" t="str">
            <v>INCOME STATEMENT</v>
          </cell>
          <cell r="E1671" t="str">
            <v xml:space="preserve"> </v>
          </cell>
          <cell r="F1671" t="str">
            <v xml:space="preserve"> </v>
          </cell>
          <cell r="G1671" t="str">
            <v>INCOME</v>
          </cell>
          <cell r="H1671" t="str">
            <v>OTHER INCOME</v>
          </cell>
          <cell r="I1671" t="str">
            <v>INTEREST RECEIVED</v>
          </cell>
        </row>
        <row r="1672">
          <cell r="A1672" t="str">
            <v>R305001-000-062</v>
          </cell>
          <cell r="B1672" t="str">
            <v>Int Rec from Cust- THE ARALIAS</v>
          </cell>
          <cell r="C1672" t="str">
            <v>REVENUE</v>
          </cell>
          <cell r="D1672" t="str">
            <v>INCOME STATEMENT</v>
          </cell>
          <cell r="E1672" t="str">
            <v xml:space="preserve"> </v>
          </cell>
          <cell r="F1672" t="str">
            <v xml:space="preserve"> </v>
          </cell>
          <cell r="G1672" t="str">
            <v>INCOME</v>
          </cell>
          <cell r="H1672" t="str">
            <v>OTHER INCOME</v>
          </cell>
          <cell r="I1672" t="str">
            <v>INTEREST RECEIVED</v>
          </cell>
        </row>
        <row r="1673">
          <cell r="A1673" t="str">
            <v>R305001-000-064</v>
          </cell>
          <cell r="B1673" t="str">
            <v>Int Rec from Cust- WESTEND HEIGHTS</v>
          </cell>
          <cell r="C1673" t="str">
            <v>REVENUE</v>
          </cell>
          <cell r="D1673" t="str">
            <v>INCOME STATEMENT</v>
          </cell>
          <cell r="E1673" t="str">
            <v xml:space="preserve"> </v>
          </cell>
          <cell r="F1673" t="str">
            <v xml:space="preserve"> </v>
          </cell>
          <cell r="G1673" t="str">
            <v>INCOME</v>
          </cell>
          <cell r="H1673" t="str">
            <v>OTHER INCOME</v>
          </cell>
          <cell r="I1673" t="str">
            <v>INTEREST RECEIVED</v>
          </cell>
        </row>
        <row r="1674">
          <cell r="A1674" t="str">
            <v>R305001-000-069</v>
          </cell>
          <cell r="B1674" t="str">
            <v>Int Rec from Cust- THE PINNACLE</v>
          </cell>
          <cell r="C1674" t="str">
            <v>REVENUE</v>
          </cell>
          <cell r="D1674" t="str">
            <v>INCOME STATEMENT</v>
          </cell>
          <cell r="E1674" t="str">
            <v xml:space="preserve"> </v>
          </cell>
          <cell r="F1674" t="str">
            <v xml:space="preserve"> </v>
          </cell>
          <cell r="G1674" t="str">
            <v>INCOME</v>
          </cell>
          <cell r="H1674" t="str">
            <v>OTHER INCOME</v>
          </cell>
          <cell r="I1674" t="str">
            <v>INTEREST RECEIVED</v>
          </cell>
        </row>
        <row r="1675">
          <cell r="A1675" t="str">
            <v>R305001-000-070</v>
          </cell>
          <cell r="B1675" t="str">
            <v>Int Rec from Cust- ROYALTON TOWER</v>
          </cell>
          <cell r="C1675" t="str">
            <v>REVENUE</v>
          </cell>
          <cell r="D1675" t="str">
            <v>INCOME STATEMENT</v>
          </cell>
          <cell r="E1675" t="str">
            <v xml:space="preserve"> </v>
          </cell>
          <cell r="F1675" t="str">
            <v xml:space="preserve"> </v>
          </cell>
          <cell r="G1675" t="str">
            <v>INCOME</v>
          </cell>
          <cell r="H1675" t="str">
            <v>OTHER INCOME</v>
          </cell>
          <cell r="I1675" t="str">
            <v>INTEREST RECEIVED</v>
          </cell>
        </row>
        <row r="1676">
          <cell r="A1676" t="str">
            <v>R305001-000-071</v>
          </cell>
          <cell r="B1676" t="str">
            <v>Int Rec from Cust- THE ICON</v>
          </cell>
          <cell r="C1676" t="str">
            <v>REVENUE</v>
          </cell>
          <cell r="D1676" t="str">
            <v>INCOME STATEMENT</v>
          </cell>
          <cell r="E1676" t="str">
            <v xml:space="preserve"> </v>
          </cell>
          <cell r="F1676" t="str">
            <v xml:space="preserve"> </v>
          </cell>
          <cell r="G1676" t="str">
            <v>INCOME</v>
          </cell>
          <cell r="H1676" t="str">
            <v>OTHER INCOME</v>
          </cell>
          <cell r="I1676" t="str">
            <v>INTEREST RECEIVED</v>
          </cell>
        </row>
        <row r="1677">
          <cell r="A1677" t="str">
            <v>R305001-000-075</v>
          </cell>
          <cell r="B1677" t="str">
            <v>Int Rec from Cust- THE SUMMIT</v>
          </cell>
          <cell r="C1677" t="str">
            <v>REVENUE</v>
          </cell>
          <cell r="D1677" t="str">
            <v>INCOME STATEMENT</v>
          </cell>
          <cell r="E1677" t="str">
            <v xml:space="preserve"> </v>
          </cell>
          <cell r="F1677" t="str">
            <v xml:space="preserve"> </v>
          </cell>
          <cell r="G1677" t="str">
            <v>INCOME</v>
          </cell>
          <cell r="H1677" t="str">
            <v>OTHER INCOME</v>
          </cell>
          <cell r="I1677" t="str">
            <v>INTEREST RECEIVED</v>
          </cell>
        </row>
        <row r="1678">
          <cell r="A1678" t="str">
            <v>R305001-000-076</v>
          </cell>
          <cell r="B1678" t="str">
            <v>Int Rec from Cust- THE COURTYARD</v>
          </cell>
          <cell r="C1678" t="str">
            <v>REVENUE</v>
          </cell>
          <cell r="D1678" t="str">
            <v>INCOME STATEMENT</v>
          </cell>
          <cell r="E1678" t="str">
            <v xml:space="preserve"> </v>
          </cell>
          <cell r="F1678" t="str">
            <v xml:space="preserve"> </v>
          </cell>
          <cell r="G1678" t="str">
            <v>INCOME</v>
          </cell>
          <cell r="H1678" t="str">
            <v>OTHER INCOME</v>
          </cell>
          <cell r="I1678" t="str">
            <v>INTEREST RECEIVED</v>
          </cell>
        </row>
        <row r="1679">
          <cell r="A1679" t="str">
            <v>R305001-000-080</v>
          </cell>
          <cell r="B1679" t="str">
            <v>Int Rec from Cust- THE MAGNOLIAS</v>
          </cell>
          <cell r="C1679" t="str">
            <v>REVENUE</v>
          </cell>
          <cell r="D1679" t="str">
            <v>INCOME STATEMENT</v>
          </cell>
          <cell r="E1679" t="str">
            <v xml:space="preserve"> </v>
          </cell>
          <cell r="F1679" t="str">
            <v xml:space="preserve"> </v>
          </cell>
          <cell r="G1679" t="str">
            <v>INCOME</v>
          </cell>
          <cell r="H1679" t="str">
            <v>OTHER INCOME</v>
          </cell>
          <cell r="I1679" t="str">
            <v>INTEREST RECEIVED</v>
          </cell>
        </row>
        <row r="1680">
          <cell r="A1680" t="str">
            <v>R305001-000-085</v>
          </cell>
          <cell r="B1680" t="str">
            <v>Int Rec from Cust- DLF CITY COURT</v>
          </cell>
          <cell r="C1680" t="str">
            <v>REVENUE</v>
          </cell>
          <cell r="D1680" t="str">
            <v>INCOME STATEMENT</v>
          </cell>
          <cell r="E1680" t="str">
            <v xml:space="preserve"> </v>
          </cell>
          <cell r="F1680" t="str">
            <v xml:space="preserve"> </v>
          </cell>
          <cell r="G1680" t="str">
            <v>INCOME</v>
          </cell>
          <cell r="H1680" t="str">
            <v>OTHER INCOME</v>
          </cell>
          <cell r="I1680" t="str">
            <v>INTEREST RECEIVED</v>
          </cell>
        </row>
        <row r="1681">
          <cell r="A1681" t="str">
            <v>R305001-000-088</v>
          </cell>
          <cell r="B1681" t="str">
            <v>Int Rec from Cust- THE BELAIRE</v>
          </cell>
          <cell r="C1681" t="str">
            <v>REVENUE</v>
          </cell>
          <cell r="D1681" t="str">
            <v>INCOME STATEMENT</v>
          </cell>
          <cell r="E1681" t="str">
            <v xml:space="preserve"> </v>
          </cell>
          <cell r="F1681" t="str">
            <v xml:space="preserve"> </v>
          </cell>
          <cell r="G1681" t="str">
            <v>INCOME</v>
          </cell>
          <cell r="H1681" t="str">
            <v>OTHER INCOME</v>
          </cell>
          <cell r="I1681" t="str">
            <v>INTEREST RECEIVED</v>
          </cell>
        </row>
        <row r="1682">
          <cell r="A1682" t="str">
            <v>R305101</v>
          </cell>
          <cell r="B1682" t="str">
            <v>Interest Income (Others)</v>
          </cell>
          <cell r="C1682" t="str">
            <v>REVENUE</v>
          </cell>
          <cell r="D1682" t="str">
            <v>INCOME STATEMENT</v>
          </cell>
          <cell r="E1682" t="str">
            <v xml:space="preserve"> </v>
          </cell>
          <cell r="F1682" t="str">
            <v xml:space="preserve"> </v>
          </cell>
          <cell r="G1682" t="str">
            <v>INCOME</v>
          </cell>
          <cell r="H1682" t="str">
            <v>OTHER INCOME</v>
          </cell>
          <cell r="I1682" t="str">
            <v>INTEREST RECEIVED</v>
          </cell>
        </row>
        <row r="1683">
          <cell r="A1683" t="str">
            <v>R305102</v>
          </cell>
          <cell r="B1683" t="str">
            <v>Interest Income (Others)- Delay Pmt</v>
          </cell>
          <cell r="C1683" t="str">
            <v>REVENUE</v>
          </cell>
          <cell r="D1683" t="str">
            <v>INCOME STATEMENT</v>
          </cell>
          <cell r="E1683" t="str">
            <v xml:space="preserve"> </v>
          </cell>
          <cell r="F1683" t="str">
            <v xml:space="preserve"> </v>
          </cell>
          <cell r="G1683" t="str">
            <v>INCOME</v>
          </cell>
          <cell r="H1683" t="str">
            <v>OTHER INCOME</v>
          </cell>
          <cell r="I1683" t="str">
            <v>INTEREST RECEIVED</v>
          </cell>
        </row>
        <row r="1684">
          <cell r="A1684" t="str">
            <v>R305201</v>
          </cell>
          <cell r="B1684" t="str">
            <v>Interest Income- London Office</v>
          </cell>
          <cell r="C1684" t="str">
            <v>REVENUE</v>
          </cell>
          <cell r="D1684" t="str">
            <v>INCOME STATEMENT</v>
          </cell>
          <cell r="E1684" t="str">
            <v xml:space="preserve"> </v>
          </cell>
          <cell r="F1684" t="str">
            <v xml:space="preserve"> </v>
          </cell>
          <cell r="G1684" t="str">
            <v>INCOME</v>
          </cell>
          <cell r="H1684" t="str">
            <v>OTHER INCOME</v>
          </cell>
          <cell r="I1684" t="str">
            <v>INTEREST RECEIVED</v>
          </cell>
        </row>
        <row r="1685">
          <cell r="A1685" t="str">
            <v>R305301</v>
          </cell>
          <cell r="B1685" t="str">
            <v>Interest Income - Loan Employe</v>
          </cell>
          <cell r="C1685" t="str">
            <v>REVENUE</v>
          </cell>
          <cell r="D1685" t="str">
            <v>INCOME STATEMENT</v>
          </cell>
          <cell r="E1685" t="str">
            <v xml:space="preserve"> </v>
          </cell>
          <cell r="F1685" t="str">
            <v xml:space="preserve"> </v>
          </cell>
          <cell r="G1685" t="str">
            <v>INCOME</v>
          </cell>
          <cell r="H1685" t="str">
            <v>OTHER INCOME</v>
          </cell>
          <cell r="I1685" t="str">
            <v>INTEREST RECEIVED</v>
          </cell>
        </row>
        <row r="1686">
          <cell r="A1686" t="str">
            <v>R305401</v>
          </cell>
          <cell r="B1686" t="str">
            <v>Interest on Laon (Group Co.)</v>
          </cell>
          <cell r="C1686" t="str">
            <v>REVENUE</v>
          </cell>
          <cell r="D1686" t="str">
            <v>INCOME STATEMENT</v>
          </cell>
          <cell r="E1686" t="str">
            <v xml:space="preserve"> </v>
          </cell>
          <cell r="F1686" t="str">
            <v xml:space="preserve"> </v>
          </cell>
          <cell r="G1686" t="str">
            <v>INCOME</v>
          </cell>
          <cell r="H1686" t="str">
            <v>OTHER INCOME</v>
          </cell>
          <cell r="I1686" t="str">
            <v>INTEREST RECEIVED</v>
          </cell>
        </row>
        <row r="1687">
          <cell r="A1687" t="str">
            <v>R305501</v>
          </cell>
          <cell r="B1687" t="str">
            <v>Interest on Loan (Third Party)</v>
          </cell>
          <cell r="C1687" t="str">
            <v>REVENUE</v>
          </cell>
          <cell r="D1687" t="str">
            <v>INCOME STATEMENT</v>
          </cell>
          <cell r="E1687" t="str">
            <v xml:space="preserve"> </v>
          </cell>
          <cell r="F1687" t="str">
            <v xml:space="preserve"> </v>
          </cell>
          <cell r="G1687" t="str">
            <v>INCOME</v>
          </cell>
          <cell r="H1687" t="str">
            <v>OTHER INCOME</v>
          </cell>
          <cell r="I1687" t="str">
            <v>INTEREST RECEIVED</v>
          </cell>
        </row>
        <row r="1688">
          <cell r="A1688" t="str">
            <v>R305601</v>
          </cell>
          <cell r="B1688" t="str">
            <v>Int on Loan in firms in whch Co is partn</v>
          </cell>
          <cell r="C1688" t="str">
            <v>REVENUE</v>
          </cell>
          <cell r="D1688" t="str">
            <v>INCOME STATEMENT</v>
          </cell>
          <cell r="E1688" t="str">
            <v xml:space="preserve"> </v>
          </cell>
          <cell r="F1688" t="str">
            <v xml:space="preserve"> </v>
          </cell>
          <cell r="G1688" t="str">
            <v>INCOME</v>
          </cell>
          <cell r="H1688" t="str">
            <v>OTHER INCOME</v>
          </cell>
          <cell r="I1688" t="str">
            <v>INTEREST RECEIVED</v>
          </cell>
        </row>
        <row r="1689">
          <cell r="A1689" t="str">
            <v>R306001-000-039</v>
          </cell>
          <cell r="B1689" t="str">
            <v>Rebate On Interest- RIDGWOOD ESTATES</v>
          </cell>
          <cell r="C1689" t="str">
            <v>REVENUE</v>
          </cell>
          <cell r="D1689" t="str">
            <v>INCOME STATEMENT</v>
          </cell>
          <cell r="E1689" t="str">
            <v xml:space="preserve"> </v>
          </cell>
          <cell r="F1689" t="str">
            <v xml:space="preserve"> </v>
          </cell>
          <cell r="G1689" t="str">
            <v>INCOME</v>
          </cell>
          <cell r="H1689" t="str">
            <v>OTHER INCOME</v>
          </cell>
          <cell r="I1689" t="str">
            <v>INTEREST RECEIVED (NET OFF)</v>
          </cell>
        </row>
        <row r="1690">
          <cell r="A1690" t="str">
            <v>R306001-000-058</v>
          </cell>
          <cell r="B1690" t="str">
            <v>Rebate On Interest- DLF EXCLUSIVE FLOORS</v>
          </cell>
          <cell r="C1690" t="str">
            <v>REVENUE</v>
          </cell>
          <cell r="D1690" t="str">
            <v>INCOME STATEMENT</v>
          </cell>
          <cell r="E1690" t="str">
            <v xml:space="preserve"> </v>
          </cell>
          <cell r="F1690" t="str">
            <v xml:space="preserve"> </v>
          </cell>
          <cell r="G1690" t="str">
            <v>INCOME</v>
          </cell>
          <cell r="H1690" t="str">
            <v>OTHER INCOME</v>
          </cell>
          <cell r="I1690" t="str">
            <v>INTEREST RECEIVED (NET OFF)</v>
          </cell>
        </row>
        <row r="1691">
          <cell r="A1691" t="str">
            <v>R306001-000-060</v>
          </cell>
          <cell r="B1691" t="str">
            <v>Rebate On Interest- TRINITY TOWER</v>
          </cell>
          <cell r="C1691" t="str">
            <v>REVENUE</v>
          </cell>
          <cell r="D1691" t="str">
            <v>INCOME STATEMENT</v>
          </cell>
          <cell r="E1691" t="str">
            <v xml:space="preserve"> </v>
          </cell>
          <cell r="F1691" t="str">
            <v xml:space="preserve"> </v>
          </cell>
          <cell r="G1691" t="str">
            <v>INCOME</v>
          </cell>
          <cell r="H1691" t="str">
            <v>OTHER INCOME</v>
          </cell>
          <cell r="I1691" t="str">
            <v>INTEREST RECEIVED (NET OFF)</v>
          </cell>
        </row>
        <row r="1692">
          <cell r="A1692" t="str">
            <v>R306001-000-062</v>
          </cell>
          <cell r="B1692" t="str">
            <v>Rebate On Interest- THE ARALIAS</v>
          </cell>
          <cell r="C1692" t="str">
            <v>REVENUE</v>
          </cell>
          <cell r="D1692" t="str">
            <v>INCOME STATEMENT</v>
          </cell>
          <cell r="E1692" t="str">
            <v xml:space="preserve"> </v>
          </cell>
          <cell r="F1692" t="str">
            <v xml:space="preserve"> </v>
          </cell>
          <cell r="G1692" t="str">
            <v>INCOME</v>
          </cell>
          <cell r="H1692" t="str">
            <v>OTHER INCOME</v>
          </cell>
          <cell r="I1692" t="str">
            <v>INTEREST RECEIVED (NET OFF)</v>
          </cell>
        </row>
        <row r="1693">
          <cell r="A1693" t="str">
            <v>R306001-000-064</v>
          </cell>
          <cell r="B1693" t="str">
            <v>Rebate On Interest- WESTEND HEIGHTS</v>
          </cell>
          <cell r="C1693" t="str">
            <v>REVENUE</v>
          </cell>
          <cell r="D1693" t="str">
            <v>INCOME STATEMENT</v>
          </cell>
          <cell r="E1693" t="str">
            <v xml:space="preserve"> </v>
          </cell>
          <cell r="F1693" t="str">
            <v xml:space="preserve"> </v>
          </cell>
          <cell r="G1693" t="str">
            <v>INCOME</v>
          </cell>
          <cell r="H1693" t="str">
            <v>OTHER INCOME</v>
          </cell>
          <cell r="I1693" t="str">
            <v>INTEREST RECEIVED (NET OFF)</v>
          </cell>
        </row>
        <row r="1694">
          <cell r="A1694" t="str">
            <v>R306001-000-069</v>
          </cell>
          <cell r="B1694" t="str">
            <v>Rebate On Interest- THE PINNACLE</v>
          </cell>
          <cell r="C1694" t="str">
            <v>REVENUE</v>
          </cell>
          <cell r="D1694" t="str">
            <v>INCOME STATEMENT</v>
          </cell>
          <cell r="E1694" t="str">
            <v xml:space="preserve"> </v>
          </cell>
          <cell r="F1694" t="str">
            <v xml:space="preserve"> </v>
          </cell>
          <cell r="G1694" t="str">
            <v>INCOME</v>
          </cell>
          <cell r="H1694" t="str">
            <v>OTHER INCOME</v>
          </cell>
          <cell r="I1694" t="str">
            <v>INTEREST RECEIVED (NET OFF)</v>
          </cell>
        </row>
        <row r="1695">
          <cell r="A1695" t="str">
            <v>R306001-000-070</v>
          </cell>
          <cell r="B1695" t="str">
            <v>Rebate On Interest- ROYALTON TOWR</v>
          </cell>
          <cell r="C1695" t="str">
            <v>REVENUE</v>
          </cell>
          <cell r="D1695" t="str">
            <v>INCOME STATEMENT</v>
          </cell>
          <cell r="E1695" t="str">
            <v xml:space="preserve"> </v>
          </cell>
          <cell r="F1695" t="str">
            <v xml:space="preserve"> </v>
          </cell>
          <cell r="G1695" t="str">
            <v>INCOME</v>
          </cell>
          <cell r="H1695" t="str">
            <v>OTHER INCOME</v>
          </cell>
          <cell r="I1695" t="str">
            <v>INTEREST RECEIVED (NET OFF)</v>
          </cell>
        </row>
        <row r="1696">
          <cell r="A1696" t="str">
            <v>R306001-000-071</v>
          </cell>
          <cell r="B1696" t="str">
            <v>Rebate On Interest- THE ICON</v>
          </cell>
          <cell r="C1696" t="str">
            <v>REVENUE</v>
          </cell>
          <cell r="D1696" t="str">
            <v>INCOME STATEMENT</v>
          </cell>
          <cell r="E1696" t="str">
            <v xml:space="preserve"> </v>
          </cell>
          <cell r="F1696" t="str">
            <v xml:space="preserve"> </v>
          </cell>
          <cell r="G1696" t="str">
            <v>INCOME</v>
          </cell>
          <cell r="H1696" t="str">
            <v>OTHER INCOME</v>
          </cell>
          <cell r="I1696" t="str">
            <v>INTEREST RECEIVED (NET OFF)</v>
          </cell>
        </row>
        <row r="1697">
          <cell r="A1697" t="str">
            <v>R306001-000-075</v>
          </cell>
          <cell r="B1697" t="str">
            <v>Rebate On Interest- THE SUMMIT</v>
          </cell>
          <cell r="C1697" t="str">
            <v>REVENUE</v>
          </cell>
          <cell r="D1697" t="str">
            <v>INCOME STATEMENT</v>
          </cell>
          <cell r="E1697" t="str">
            <v xml:space="preserve"> </v>
          </cell>
          <cell r="F1697" t="str">
            <v xml:space="preserve"> </v>
          </cell>
          <cell r="G1697" t="str">
            <v>INCOME</v>
          </cell>
          <cell r="H1697" t="str">
            <v>OTHER INCOME</v>
          </cell>
          <cell r="I1697" t="str">
            <v>INTEREST RECEIVED (NET OFF)</v>
          </cell>
        </row>
        <row r="1698">
          <cell r="A1698" t="str">
            <v>R306001-000-076</v>
          </cell>
          <cell r="B1698" t="str">
            <v>Rebate On Interest- THE COURTYARD</v>
          </cell>
          <cell r="C1698" t="str">
            <v>REVENUE</v>
          </cell>
          <cell r="D1698" t="str">
            <v>INCOME STATEMENT</v>
          </cell>
          <cell r="E1698" t="str">
            <v xml:space="preserve"> </v>
          </cell>
          <cell r="F1698" t="str">
            <v xml:space="preserve"> </v>
          </cell>
          <cell r="G1698" t="str">
            <v>INCOME</v>
          </cell>
          <cell r="H1698" t="str">
            <v>OTHER INCOME</v>
          </cell>
          <cell r="I1698" t="str">
            <v>INTEREST RECEIVED (NET OFF)</v>
          </cell>
        </row>
        <row r="1699">
          <cell r="A1699" t="str">
            <v>R306001-000-080</v>
          </cell>
          <cell r="B1699" t="str">
            <v>Rebate On Interest- THE MAGLOLIAS</v>
          </cell>
          <cell r="C1699" t="str">
            <v>REVENUE</v>
          </cell>
          <cell r="D1699" t="str">
            <v>INCOME STATEMENT</v>
          </cell>
          <cell r="E1699" t="str">
            <v xml:space="preserve"> </v>
          </cell>
          <cell r="F1699" t="str">
            <v xml:space="preserve"> </v>
          </cell>
          <cell r="G1699" t="str">
            <v>INCOME</v>
          </cell>
          <cell r="H1699" t="str">
            <v>OTHER INCOME</v>
          </cell>
          <cell r="I1699" t="str">
            <v>INTEREST RECEIVED (NET OFF)</v>
          </cell>
        </row>
        <row r="1700">
          <cell r="A1700" t="str">
            <v>R307001</v>
          </cell>
          <cell r="B1700" t="str">
            <v>Interest Received on Income-tax refunds</v>
          </cell>
          <cell r="C1700" t="str">
            <v>REVENUE</v>
          </cell>
          <cell r="D1700" t="str">
            <v>INCOME STATEMENT</v>
          </cell>
          <cell r="E1700" t="str">
            <v xml:space="preserve"> </v>
          </cell>
          <cell r="F1700" t="str">
            <v xml:space="preserve"> </v>
          </cell>
          <cell r="G1700" t="str">
            <v>INCOME</v>
          </cell>
          <cell r="H1700" t="str">
            <v>OTHER INCOME</v>
          </cell>
          <cell r="I1700" t="str">
            <v>INTEREST RECEIVED</v>
          </cell>
        </row>
        <row r="1701">
          <cell r="A1701" t="str">
            <v>R307101</v>
          </cell>
          <cell r="B1701" t="str">
            <v>Rebate on Interest (Others)</v>
          </cell>
          <cell r="C1701" t="str">
            <v>REVENUE</v>
          </cell>
          <cell r="D1701" t="str">
            <v>INCOME STATEMENT</v>
          </cell>
          <cell r="E1701" t="str">
            <v xml:space="preserve"> </v>
          </cell>
          <cell r="F1701" t="str">
            <v xml:space="preserve"> </v>
          </cell>
          <cell r="G1701" t="str">
            <v>INCOME</v>
          </cell>
          <cell r="H1701" t="str">
            <v>OTHER INCOME</v>
          </cell>
          <cell r="I1701" t="str">
            <v>INTEREST RECEIVED</v>
          </cell>
        </row>
        <row r="1702">
          <cell r="A1702" t="str">
            <v>R307201</v>
          </cell>
          <cell r="B1702" t="str">
            <v>Delayed Int-Electricity Bill</v>
          </cell>
          <cell r="C1702" t="str">
            <v>REVENUE</v>
          </cell>
          <cell r="D1702" t="str">
            <v>INCOME STATEMENT</v>
          </cell>
          <cell r="E1702" t="str">
            <v xml:space="preserve"> </v>
          </cell>
          <cell r="F1702" t="str">
            <v xml:space="preserve"> </v>
          </cell>
          <cell r="G1702" t="str">
            <v>INCOME</v>
          </cell>
          <cell r="H1702" t="str">
            <v>OTHER INCOME</v>
          </cell>
          <cell r="I1702" t="str">
            <v>INTEREST RECEIVED</v>
          </cell>
        </row>
        <row r="1703">
          <cell r="A1703" t="str">
            <v>R307202</v>
          </cell>
          <cell r="B1703" t="str">
            <v>Delayed Int-Extra Hrs Chgs</v>
          </cell>
          <cell r="C1703" t="str">
            <v>REVENUE</v>
          </cell>
          <cell r="D1703" t="str">
            <v>INCOME STATEMENT</v>
          </cell>
          <cell r="E1703" t="str">
            <v xml:space="preserve"> </v>
          </cell>
          <cell r="F1703" t="str">
            <v xml:space="preserve"> </v>
          </cell>
          <cell r="G1703" t="str">
            <v>INCOME</v>
          </cell>
          <cell r="H1703" t="str">
            <v>OTHER INCOME</v>
          </cell>
          <cell r="I1703" t="str">
            <v>INTEREST RECEIVED</v>
          </cell>
        </row>
        <row r="1704">
          <cell r="A1704" t="str">
            <v>R307203</v>
          </cell>
          <cell r="B1704" t="str">
            <v>Delayed Int-Maintenance Bill</v>
          </cell>
          <cell r="C1704" t="str">
            <v>REVENUE</v>
          </cell>
          <cell r="D1704" t="str">
            <v>INCOME STATEMENT</v>
          </cell>
          <cell r="E1704" t="str">
            <v xml:space="preserve"> </v>
          </cell>
          <cell r="F1704" t="str">
            <v xml:space="preserve"> </v>
          </cell>
          <cell r="G1704" t="str">
            <v>INCOME</v>
          </cell>
          <cell r="H1704" t="str">
            <v>OTHER INCOME</v>
          </cell>
          <cell r="I1704" t="str">
            <v>INTEREST RECEIVED</v>
          </cell>
        </row>
        <row r="1705">
          <cell r="A1705" t="str">
            <v>R307204</v>
          </cell>
          <cell r="B1705" t="str">
            <v>Delayed Int-Parking Chgs</v>
          </cell>
          <cell r="C1705" t="str">
            <v>REVENUE</v>
          </cell>
          <cell r="D1705" t="str">
            <v>INCOME STATEMENT</v>
          </cell>
          <cell r="E1705" t="str">
            <v xml:space="preserve"> </v>
          </cell>
          <cell r="F1705" t="str">
            <v xml:space="preserve"> </v>
          </cell>
          <cell r="G1705" t="str">
            <v>INCOME</v>
          </cell>
          <cell r="H1705" t="str">
            <v>OTHER INCOME</v>
          </cell>
          <cell r="I1705" t="str">
            <v>INTEREST RECEIVED</v>
          </cell>
        </row>
        <row r="1706">
          <cell r="A1706" t="str">
            <v>R307205</v>
          </cell>
          <cell r="B1706" t="str">
            <v>Delayed Int-Plot Chgs</v>
          </cell>
          <cell r="C1706" t="str">
            <v>REVENUE</v>
          </cell>
          <cell r="D1706" t="str">
            <v>INCOME STATEMENT</v>
          </cell>
          <cell r="E1706" t="str">
            <v xml:space="preserve"> </v>
          </cell>
          <cell r="F1706" t="str">
            <v xml:space="preserve"> </v>
          </cell>
          <cell r="G1706" t="str">
            <v>INCOME</v>
          </cell>
          <cell r="H1706" t="str">
            <v>OTHER INCOME</v>
          </cell>
          <cell r="I1706" t="str">
            <v>INTEREST RECEIVED</v>
          </cell>
        </row>
        <row r="1707">
          <cell r="A1707" t="str">
            <v>R307206</v>
          </cell>
          <cell r="B1707" t="str">
            <v>Delayed Int-Water Bill</v>
          </cell>
          <cell r="C1707" t="str">
            <v>REVENUE</v>
          </cell>
          <cell r="D1707" t="str">
            <v>INCOME STATEMENT</v>
          </cell>
          <cell r="E1707" t="str">
            <v xml:space="preserve"> </v>
          </cell>
          <cell r="F1707" t="str">
            <v xml:space="preserve"> </v>
          </cell>
          <cell r="G1707" t="str">
            <v>INCOME</v>
          </cell>
          <cell r="H1707" t="str">
            <v>OTHER INCOME</v>
          </cell>
          <cell r="I1707" t="str">
            <v>INTEREST RECEIVED</v>
          </cell>
        </row>
        <row r="1708">
          <cell r="A1708" t="str">
            <v>R308001</v>
          </cell>
          <cell r="B1708" t="str">
            <v>Profit on disposal of fixed assets</v>
          </cell>
          <cell r="C1708" t="str">
            <v>REVENUE</v>
          </cell>
          <cell r="D1708" t="str">
            <v>INCOME STATEMENT</v>
          </cell>
          <cell r="E1708" t="str">
            <v xml:space="preserve"> </v>
          </cell>
          <cell r="F1708" t="str">
            <v xml:space="preserve"> </v>
          </cell>
          <cell r="G1708" t="str">
            <v>INCOME</v>
          </cell>
          <cell r="H1708" t="str">
            <v>OTHER INCOME</v>
          </cell>
          <cell r="I1708" t="str">
            <v>PROFIT ON SALE OF ASSET</v>
          </cell>
        </row>
        <row r="1709">
          <cell r="A1709" t="str">
            <v>R309001</v>
          </cell>
          <cell r="B1709" t="str">
            <v>Lng trm Cap Gain on sale of Investments</v>
          </cell>
          <cell r="C1709" t="str">
            <v>REVENUE</v>
          </cell>
          <cell r="D1709" t="str">
            <v>INCOME STATEMENT</v>
          </cell>
          <cell r="E1709" t="str">
            <v xml:space="preserve"> </v>
          </cell>
          <cell r="F1709" t="str">
            <v xml:space="preserve"> </v>
          </cell>
          <cell r="G1709" t="str">
            <v>INCOME</v>
          </cell>
          <cell r="H1709" t="str">
            <v>OTHER INCOME</v>
          </cell>
          <cell r="I1709" t="str">
            <v>PROFIT ON SALE OF INVESTMENT</v>
          </cell>
        </row>
        <row r="1710">
          <cell r="A1710" t="str">
            <v>R309002</v>
          </cell>
          <cell r="B1710" t="str">
            <v>Profit on long term investments (trade)</v>
          </cell>
          <cell r="C1710" t="str">
            <v>REVENUE</v>
          </cell>
          <cell r="D1710" t="str">
            <v>INCOME STATEMENT</v>
          </cell>
          <cell r="E1710" t="str">
            <v xml:space="preserve"> </v>
          </cell>
          <cell r="F1710" t="str">
            <v xml:space="preserve"> </v>
          </cell>
          <cell r="G1710" t="str">
            <v>INCOME</v>
          </cell>
          <cell r="H1710" t="str">
            <v>OTHER INCOME</v>
          </cell>
          <cell r="I1710" t="str">
            <v>PROFIT ON SALE OF INVESTMENT</v>
          </cell>
        </row>
        <row r="1711">
          <cell r="A1711" t="str">
            <v>R309003</v>
          </cell>
          <cell r="B1711" t="str">
            <v>Profit on curr invstmnt(other than trde)</v>
          </cell>
          <cell r="C1711" t="str">
            <v>REVENUE</v>
          </cell>
          <cell r="D1711" t="str">
            <v>INCOME STATEMENT</v>
          </cell>
          <cell r="E1711" t="str">
            <v xml:space="preserve"> </v>
          </cell>
          <cell r="F1711" t="str">
            <v xml:space="preserve"> </v>
          </cell>
          <cell r="G1711" t="str">
            <v>INCOME</v>
          </cell>
          <cell r="H1711" t="str">
            <v>OTHER INCOME</v>
          </cell>
          <cell r="I1711" t="str">
            <v>PROFIT ON SALE OF INVESTMENT</v>
          </cell>
        </row>
        <row r="1712">
          <cell r="A1712" t="str">
            <v>R401001</v>
          </cell>
          <cell r="B1712" t="str">
            <v>Increase In Stock</v>
          </cell>
          <cell r="C1712" t="str">
            <v>REVENUE</v>
          </cell>
          <cell r="D1712" t="str">
            <v>INCOME STATEMENT</v>
          </cell>
          <cell r="E1712" t="str">
            <v xml:space="preserve"> </v>
          </cell>
          <cell r="F1712" t="str">
            <v xml:space="preserve"> </v>
          </cell>
          <cell r="G1712" t="str">
            <v>INCOME</v>
          </cell>
          <cell r="H1712" t="str">
            <v>OTHER INCOME</v>
          </cell>
          <cell r="I1712" t="str">
            <v>INCREASE IN STOCK</v>
          </cell>
        </row>
        <row r="1713">
          <cell r="A1713" t="str">
            <v>X101001</v>
          </cell>
          <cell r="B1713" t="str">
            <v>Cost of land and Plots</v>
          </cell>
          <cell r="C1713" t="str">
            <v>EXPENSES</v>
          </cell>
          <cell r="D1713" t="str">
            <v>INCOME STATEMENT</v>
          </cell>
          <cell r="E1713" t="str">
            <v xml:space="preserve"> </v>
          </cell>
          <cell r="F1713" t="str">
            <v xml:space="preserve"> </v>
          </cell>
          <cell r="G1713" t="str">
            <v>EXPENDITURE</v>
          </cell>
          <cell r="H1713" t="str">
            <v>COST OF GOODS</v>
          </cell>
          <cell r="I1713" t="str">
            <v>COST OF GOODS SOLD</v>
          </cell>
        </row>
        <row r="1714">
          <cell r="A1714" t="str">
            <v>X101002</v>
          </cell>
          <cell r="B1714" t="str">
            <v>Cost of land and Plots- Land Purchase</v>
          </cell>
          <cell r="C1714" t="str">
            <v>EXPENSES</v>
          </cell>
          <cell r="D1714" t="str">
            <v>INCOME STATEMENT</v>
          </cell>
          <cell r="E1714" t="str">
            <v xml:space="preserve"> </v>
          </cell>
          <cell r="F1714" t="str">
            <v xml:space="preserve"> </v>
          </cell>
          <cell r="G1714" t="str">
            <v>EXPENDITURE</v>
          </cell>
          <cell r="H1714" t="str">
            <v>COST OF GOODS</v>
          </cell>
          <cell r="I1714" t="str">
            <v>COST OF GOODS SOLD</v>
          </cell>
        </row>
        <row r="1715">
          <cell r="A1715" t="str">
            <v>X101003</v>
          </cell>
          <cell r="B1715" t="str">
            <v>Cost of land and Plots- Other Cost Paid</v>
          </cell>
          <cell r="C1715" t="str">
            <v>EXPENSES</v>
          </cell>
          <cell r="D1715" t="str">
            <v>INCOME STATEMENT</v>
          </cell>
          <cell r="E1715" t="str">
            <v xml:space="preserve"> </v>
          </cell>
          <cell r="F1715" t="str">
            <v xml:space="preserve"> </v>
          </cell>
          <cell r="G1715" t="str">
            <v>EXPENDITURE</v>
          </cell>
          <cell r="H1715" t="str">
            <v>COST OF GOODS</v>
          </cell>
          <cell r="I1715" t="str">
            <v>COST OF GOODS SOLD</v>
          </cell>
        </row>
        <row r="1716">
          <cell r="A1716" t="str">
            <v>X101004</v>
          </cell>
          <cell r="B1716" t="str">
            <v>Cost of land and Plots- Stamp Duty</v>
          </cell>
          <cell r="C1716" t="str">
            <v>EXPENSES</v>
          </cell>
          <cell r="D1716" t="str">
            <v>INCOME STATEMENT</v>
          </cell>
          <cell r="E1716" t="str">
            <v xml:space="preserve"> </v>
          </cell>
          <cell r="F1716" t="str">
            <v xml:space="preserve"> </v>
          </cell>
          <cell r="G1716" t="str">
            <v>EXPENDITURE</v>
          </cell>
          <cell r="H1716" t="str">
            <v>COST OF GOODS</v>
          </cell>
          <cell r="I1716" t="str">
            <v>COST OF GOODS SOLD</v>
          </cell>
        </row>
        <row r="1717">
          <cell r="A1717" t="str">
            <v>X101005</v>
          </cell>
          <cell r="B1717" t="str">
            <v>Cost of land and Plots- Survey Expenses</v>
          </cell>
          <cell r="C1717" t="str">
            <v>EXPENSES</v>
          </cell>
          <cell r="D1717" t="str">
            <v>INCOME STATEMENT</v>
          </cell>
          <cell r="E1717" t="str">
            <v xml:space="preserve"> </v>
          </cell>
          <cell r="F1717" t="str">
            <v xml:space="preserve"> </v>
          </cell>
          <cell r="G1717" t="str">
            <v>EXPENDITURE</v>
          </cell>
          <cell r="H1717" t="str">
            <v>COST OF GOODS</v>
          </cell>
          <cell r="I1717" t="str">
            <v>COST OF GOODS SOLD</v>
          </cell>
        </row>
        <row r="1718">
          <cell r="A1718" t="str">
            <v>X101006</v>
          </cell>
          <cell r="B1718" t="str">
            <v>Land &amp; Development Expenses</v>
          </cell>
          <cell r="C1718" t="str">
            <v>EXPENSES</v>
          </cell>
          <cell r="D1718" t="str">
            <v>INCOME STATEMENT</v>
          </cell>
          <cell r="E1718" t="str">
            <v xml:space="preserve"> </v>
          </cell>
          <cell r="F1718" t="str">
            <v xml:space="preserve"> </v>
          </cell>
          <cell r="G1718" t="str">
            <v>EXPENDITURE</v>
          </cell>
          <cell r="H1718" t="str">
            <v>COST OF GOODS</v>
          </cell>
          <cell r="I1718" t="str">
            <v>COST OF GOODS SOLD</v>
          </cell>
        </row>
        <row r="1719">
          <cell r="A1719" t="str">
            <v>X101007</v>
          </cell>
          <cell r="B1719" t="str">
            <v>Cost of Land and Plots-Commission Paid</v>
          </cell>
          <cell r="C1719" t="str">
            <v>EXPENSES</v>
          </cell>
          <cell r="D1719" t="str">
            <v>INCOME STATEMENT</v>
          </cell>
          <cell r="E1719" t="str">
            <v xml:space="preserve"> </v>
          </cell>
          <cell r="F1719" t="str">
            <v xml:space="preserve"> </v>
          </cell>
          <cell r="G1719" t="str">
            <v>EXPENDITURE</v>
          </cell>
          <cell r="H1719" t="str">
            <v>COST OF GOODS</v>
          </cell>
          <cell r="I1719" t="str">
            <v>COST OF GOODS SOLD</v>
          </cell>
        </row>
        <row r="1720">
          <cell r="A1720" t="str">
            <v>X101008</v>
          </cell>
          <cell r="B1720" t="str">
            <v>Cost of land and Plots-Registration Chgs</v>
          </cell>
          <cell r="C1720" t="str">
            <v>EXPENSES</v>
          </cell>
          <cell r="D1720" t="str">
            <v>INCOME STATEMENT</v>
          </cell>
          <cell r="E1720" t="str">
            <v xml:space="preserve"> </v>
          </cell>
          <cell r="F1720" t="str">
            <v xml:space="preserve"> </v>
          </cell>
          <cell r="G1720" t="str">
            <v>EXPENDITURE</v>
          </cell>
          <cell r="H1720" t="str">
            <v>COST OF GOODS</v>
          </cell>
          <cell r="I1720" t="str">
            <v>COST OF GOODS SOLD</v>
          </cell>
        </row>
        <row r="1721">
          <cell r="A1721" t="str">
            <v>X101009</v>
          </cell>
          <cell r="B1721" t="str">
            <v>Cost of land and Plots-License Fee Paid</v>
          </cell>
          <cell r="C1721" t="str">
            <v>EXPENSES</v>
          </cell>
          <cell r="D1721" t="str">
            <v>INCOME STATEMENT</v>
          </cell>
          <cell r="E1721" t="str">
            <v xml:space="preserve"> </v>
          </cell>
          <cell r="F1721" t="str">
            <v xml:space="preserve"> </v>
          </cell>
          <cell r="G1721" t="str">
            <v>EXPENDITURE</v>
          </cell>
          <cell r="H1721" t="str">
            <v>COST OF GOODS</v>
          </cell>
          <cell r="I1721" t="str">
            <v>COST OF GOODS SOLD</v>
          </cell>
        </row>
        <row r="1722">
          <cell r="A1722" t="str">
            <v>X101101</v>
          </cell>
          <cell r="B1722" t="str">
            <v>Cost of sale of constrd properties- POCM</v>
          </cell>
          <cell r="C1722" t="str">
            <v>EXPENSES</v>
          </cell>
          <cell r="D1722" t="str">
            <v>INCOME STATEMENT</v>
          </cell>
          <cell r="E1722" t="str">
            <v xml:space="preserve"> </v>
          </cell>
          <cell r="F1722" t="str">
            <v xml:space="preserve"> </v>
          </cell>
          <cell r="G1722" t="str">
            <v>EXPENDITURE</v>
          </cell>
          <cell r="H1722" t="str">
            <v>COST OF GOODS</v>
          </cell>
          <cell r="I1722" t="str">
            <v>COST OF GOODS SOLD</v>
          </cell>
        </row>
        <row r="1723">
          <cell r="A1723" t="str">
            <v>X101201</v>
          </cell>
          <cell r="B1723" t="str">
            <v>Cost of development and construction</v>
          </cell>
          <cell r="C1723" t="str">
            <v>EXPENSES</v>
          </cell>
          <cell r="D1723" t="str">
            <v>INCOME STATEMENT</v>
          </cell>
          <cell r="E1723" t="str">
            <v xml:space="preserve"> </v>
          </cell>
          <cell r="F1723" t="str">
            <v xml:space="preserve"> </v>
          </cell>
          <cell r="G1723" t="str">
            <v>EXPENDITURE</v>
          </cell>
          <cell r="H1723" t="str">
            <v>COST OF GOODS</v>
          </cell>
          <cell r="I1723" t="str">
            <v>COST OF GOODS SOLD</v>
          </cell>
        </row>
        <row r="1724">
          <cell r="A1724" t="str">
            <v>X101202</v>
          </cell>
          <cell r="B1724" t="str">
            <v>Excavation Cost</v>
          </cell>
          <cell r="C1724" t="str">
            <v>EXPENSES</v>
          </cell>
          <cell r="D1724" t="str">
            <v>INCOME STATEMENT</v>
          </cell>
          <cell r="E1724" t="str">
            <v xml:space="preserve"> </v>
          </cell>
          <cell r="F1724" t="str">
            <v xml:space="preserve"> </v>
          </cell>
          <cell r="G1724" t="str">
            <v>EXPENDITURE</v>
          </cell>
          <cell r="H1724" t="str">
            <v>COST OF GOODS</v>
          </cell>
          <cell r="I1724" t="str">
            <v>COST OF GOODS SOLD</v>
          </cell>
        </row>
        <row r="1725">
          <cell r="A1725" t="str">
            <v>X101203</v>
          </cell>
          <cell r="B1725" t="str">
            <v>Material Consumed</v>
          </cell>
          <cell r="C1725" t="str">
            <v>EXPENSES</v>
          </cell>
          <cell r="D1725" t="str">
            <v>INCOME STATEMENT</v>
          </cell>
          <cell r="E1725" t="str">
            <v xml:space="preserve"> </v>
          </cell>
          <cell r="F1725" t="str">
            <v xml:space="preserve"> </v>
          </cell>
          <cell r="G1725" t="str">
            <v>EXPENDITURE</v>
          </cell>
          <cell r="H1725" t="str">
            <v>COST OF GOODS</v>
          </cell>
          <cell r="I1725" t="str">
            <v>COST OF GOODS SOLD</v>
          </cell>
        </row>
        <row r="1726">
          <cell r="A1726" t="str">
            <v>X101204</v>
          </cell>
          <cell r="B1726" t="str">
            <v>Concrete Cost</v>
          </cell>
          <cell r="C1726" t="str">
            <v>EXPENSES</v>
          </cell>
          <cell r="D1726" t="str">
            <v>INCOME STATEMENT</v>
          </cell>
          <cell r="E1726" t="str">
            <v xml:space="preserve"> </v>
          </cell>
          <cell r="F1726" t="str">
            <v xml:space="preserve"> </v>
          </cell>
          <cell r="G1726" t="str">
            <v>EXPENDITURE</v>
          </cell>
          <cell r="H1726" t="str">
            <v>COST OF GOODS</v>
          </cell>
          <cell r="I1726" t="str">
            <v>COST OF GOODS SOLD</v>
          </cell>
        </row>
        <row r="1727">
          <cell r="A1727" t="str">
            <v>X101205</v>
          </cell>
          <cell r="B1727" t="str">
            <v>Material</v>
          </cell>
          <cell r="C1727" t="str">
            <v>EXPENSES</v>
          </cell>
          <cell r="D1727" t="str">
            <v>INCOME STATEMENT</v>
          </cell>
          <cell r="E1727" t="str">
            <v xml:space="preserve"> </v>
          </cell>
          <cell r="F1727" t="str">
            <v xml:space="preserve"> </v>
          </cell>
          <cell r="G1727" t="str">
            <v>EXPENDITURE</v>
          </cell>
          <cell r="H1727" t="str">
            <v>COST OF GOODS</v>
          </cell>
          <cell r="I1727" t="str">
            <v>COST OF GOODS SOLD</v>
          </cell>
        </row>
        <row r="1728">
          <cell r="A1728" t="str">
            <v>X101206</v>
          </cell>
          <cell r="B1728" t="str">
            <v>Material Variance Account</v>
          </cell>
          <cell r="C1728" t="str">
            <v>EXPENSES</v>
          </cell>
          <cell r="D1728" t="str">
            <v>INCOME STATEMENT</v>
          </cell>
          <cell r="E1728" t="str">
            <v xml:space="preserve"> </v>
          </cell>
          <cell r="F1728" t="str">
            <v xml:space="preserve"> </v>
          </cell>
          <cell r="G1728" t="str">
            <v>EXPENDITURE</v>
          </cell>
          <cell r="H1728" t="str">
            <v>COST OF GOODS</v>
          </cell>
          <cell r="I1728" t="str">
            <v>COST OF GOODS SOLD</v>
          </cell>
        </row>
        <row r="1729">
          <cell r="A1729" t="str">
            <v>X101207</v>
          </cell>
          <cell r="B1729" t="str">
            <v>Freight &amp; Cartage-Mat.(Inward)</v>
          </cell>
          <cell r="C1729" t="str">
            <v>EXPENSES</v>
          </cell>
          <cell r="D1729" t="str">
            <v>INCOME STATEMENT</v>
          </cell>
          <cell r="E1729" t="str">
            <v xml:space="preserve"> </v>
          </cell>
          <cell r="F1729" t="str">
            <v xml:space="preserve"> </v>
          </cell>
          <cell r="G1729" t="str">
            <v>EXPENDITURE</v>
          </cell>
          <cell r="H1729" t="str">
            <v>COST OF GOODS</v>
          </cell>
          <cell r="I1729" t="str">
            <v>COST OF GOODS SOLD</v>
          </cell>
        </row>
        <row r="1730">
          <cell r="A1730" t="str">
            <v>X101208</v>
          </cell>
          <cell r="B1730" t="str">
            <v>Consumables Consumed</v>
          </cell>
          <cell r="C1730" t="str">
            <v>EXPENSES</v>
          </cell>
          <cell r="D1730" t="str">
            <v>INCOME STATEMENT</v>
          </cell>
          <cell r="E1730" t="str">
            <v xml:space="preserve"> </v>
          </cell>
          <cell r="F1730" t="str">
            <v xml:space="preserve"> </v>
          </cell>
          <cell r="G1730" t="str">
            <v>EXPENDITURE</v>
          </cell>
          <cell r="H1730" t="str">
            <v>COST OF GOODS</v>
          </cell>
          <cell r="I1730" t="str">
            <v>COST OF GOODS SOLD</v>
          </cell>
        </row>
        <row r="1731">
          <cell r="A1731" t="str">
            <v>X101209</v>
          </cell>
          <cell r="B1731" t="str">
            <v>Tools &amp; Implements Consumed</v>
          </cell>
          <cell r="C1731" t="str">
            <v>EXPENSES</v>
          </cell>
          <cell r="D1731" t="str">
            <v>INCOME STATEMENT</v>
          </cell>
          <cell r="E1731" t="str">
            <v xml:space="preserve"> </v>
          </cell>
          <cell r="F1731" t="str">
            <v xml:space="preserve"> </v>
          </cell>
          <cell r="G1731" t="str">
            <v>EXPENDITURE</v>
          </cell>
          <cell r="H1731" t="str">
            <v>COST OF GOODS</v>
          </cell>
          <cell r="I1731" t="str">
            <v>COST OF GOODS SOLD</v>
          </cell>
        </row>
        <row r="1732">
          <cell r="A1732" t="str">
            <v>X101210</v>
          </cell>
          <cell r="B1732" t="str">
            <v>Stores &amp; Spare Parts</v>
          </cell>
          <cell r="C1732" t="str">
            <v>EXPENSES</v>
          </cell>
          <cell r="D1732" t="str">
            <v>INCOME STATEMENT</v>
          </cell>
          <cell r="E1732" t="str">
            <v xml:space="preserve"> </v>
          </cell>
          <cell r="F1732" t="str">
            <v xml:space="preserve"> </v>
          </cell>
          <cell r="G1732" t="str">
            <v>EXPENDITURE</v>
          </cell>
          <cell r="H1732" t="str">
            <v>COST OF GOODS</v>
          </cell>
          <cell r="I1732" t="str">
            <v>COST OF GOODS SOLD</v>
          </cell>
        </row>
        <row r="1733">
          <cell r="A1733" t="str">
            <v>X101211</v>
          </cell>
          <cell r="B1733" t="str">
            <v>Wooden Shuttering</v>
          </cell>
          <cell r="C1733" t="str">
            <v>EXPENSES</v>
          </cell>
          <cell r="D1733" t="str">
            <v>INCOME STATEMENT</v>
          </cell>
          <cell r="E1733" t="str">
            <v xml:space="preserve"> </v>
          </cell>
          <cell r="F1733" t="str">
            <v xml:space="preserve"> </v>
          </cell>
          <cell r="G1733" t="str">
            <v>EXPENDITURE</v>
          </cell>
          <cell r="H1733" t="str">
            <v>COST OF GOODS</v>
          </cell>
          <cell r="I1733" t="str">
            <v>COST OF GOODS SOLD</v>
          </cell>
        </row>
        <row r="1734">
          <cell r="A1734" t="str">
            <v>X101212</v>
          </cell>
          <cell r="B1734" t="str">
            <v>Civil Consumption Account</v>
          </cell>
          <cell r="C1734" t="str">
            <v>EXPENSES</v>
          </cell>
          <cell r="D1734" t="str">
            <v>INCOME STATEMENT</v>
          </cell>
          <cell r="E1734" t="str">
            <v xml:space="preserve"> </v>
          </cell>
          <cell r="F1734" t="str">
            <v xml:space="preserve"> </v>
          </cell>
          <cell r="G1734" t="str">
            <v>EXPENDITURE</v>
          </cell>
          <cell r="H1734" t="str">
            <v>COST OF GOODS</v>
          </cell>
          <cell r="I1734" t="str">
            <v>COST OF GOODS SOLD</v>
          </cell>
        </row>
        <row r="1735">
          <cell r="A1735" t="str">
            <v>X101213</v>
          </cell>
          <cell r="B1735" t="str">
            <v>Civil Work Consumables</v>
          </cell>
          <cell r="C1735" t="str">
            <v>EXPENSES</v>
          </cell>
          <cell r="D1735" t="str">
            <v>INCOME STATEMENT</v>
          </cell>
          <cell r="E1735" t="str">
            <v xml:space="preserve"> </v>
          </cell>
          <cell r="F1735" t="str">
            <v xml:space="preserve"> </v>
          </cell>
          <cell r="G1735" t="str">
            <v>EXPENDITURE</v>
          </cell>
          <cell r="H1735" t="str">
            <v>COST OF GOODS</v>
          </cell>
          <cell r="I1735" t="str">
            <v>COST OF GOODS SOLD</v>
          </cell>
        </row>
        <row r="1736">
          <cell r="A1736" t="str">
            <v>X101214</v>
          </cell>
          <cell r="B1736" t="str">
            <v>Inter Project Services</v>
          </cell>
          <cell r="C1736" t="str">
            <v>EXPENSES</v>
          </cell>
          <cell r="D1736" t="str">
            <v>INCOME STATEMENT</v>
          </cell>
          <cell r="E1736" t="str">
            <v xml:space="preserve"> </v>
          </cell>
          <cell r="F1736" t="str">
            <v xml:space="preserve"> </v>
          </cell>
          <cell r="G1736" t="str">
            <v>EXPENDITURE</v>
          </cell>
          <cell r="H1736" t="str">
            <v>COST OF GOODS</v>
          </cell>
          <cell r="I1736" t="str">
            <v>COST OF GOODS SOLD</v>
          </cell>
        </row>
        <row r="1737">
          <cell r="A1737" t="str">
            <v>X101215</v>
          </cell>
          <cell r="B1737" t="str">
            <v>Development Expenses</v>
          </cell>
          <cell r="C1737" t="str">
            <v>EXPENSES</v>
          </cell>
          <cell r="D1737" t="str">
            <v>INCOME STATEMENT</v>
          </cell>
          <cell r="E1737" t="str">
            <v xml:space="preserve"> </v>
          </cell>
          <cell r="F1737" t="str">
            <v xml:space="preserve"> </v>
          </cell>
          <cell r="G1737" t="str">
            <v>EXPENDITURE</v>
          </cell>
          <cell r="H1737" t="str">
            <v>COST OF GOODS</v>
          </cell>
          <cell r="I1737" t="str">
            <v>COST OF GOODS SOLD</v>
          </cell>
        </row>
        <row r="1738">
          <cell r="A1738" t="str">
            <v>X101216</v>
          </cell>
          <cell r="B1738" t="str">
            <v>Divisional Overheads</v>
          </cell>
          <cell r="C1738" t="str">
            <v>EXPENSES</v>
          </cell>
          <cell r="D1738" t="str">
            <v>INCOME STATEMENT</v>
          </cell>
          <cell r="E1738" t="str">
            <v xml:space="preserve"> </v>
          </cell>
          <cell r="F1738" t="str">
            <v xml:space="preserve"> </v>
          </cell>
          <cell r="G1738" t="str">
            <v>EXPENDITURE</v>
          </cell>
          <cell r="H1738" t="str">
            <v>COST OF GOODS</v>
          </cell>
          <cell r="I1738" t="str">
            <v>COST OF GOODS SOLD</v>
          </cell>
        </row>
        <row r="1739">
          <cell r="A1739" t="str">
            <v>X101217</v>
          </cell>
          <cell r="B1739" t="str">
            <v>Processing Fee - Project</v>
          </cell>
          <cell r="C1739" t="str">
            <v>EXPENSES</v>
          </cell>
          <cell r="D1739" t="str">
            <v>INCOME STATEMENT</v>
          </cell>
          <cell r="E1739" t="str">
            <v xml:space="preserve"> </v>
          </cell>
          <cell r="F1739" t="str">
            <v xml:space="preserve"> </v>
          </cell>
          <cell r="G1739" t="str">
            <v>EXPENDITURE</v>
          </cell>
          <cell r="H1739" t="str">
            <v>COST OF GOODS</v>
          </cell>
          <cell r="I1739" t="str">
            <v>COST OF GOODS SOLD</v>
          </cell>
        </row>
        <row r="1740">
          <cell r="A1740" t="str">
            <v>X101218</v>
          </cell>
          <cell r="B1740" t="str">
            <v>Infrastructure Cost Chargd Off</v>
          </cell>
          <cell r="C1740" t="str">
            <v>EXPENSES</v>
          </cell>
          <cell r="D1740" t="str">
            <v>INCOME STATEMENT</v>
          </cell>
          <cell r="E1740" t="str">
            <v xml:space="preserve"> </v>
          </cell>
          <cell r="F1740" t="str">
            <v xml:space="preserve"> </v>
          </cell>
          <cell r="G1740" t="str">
            <v>EXPENDITURE</v>
          </cell>
          <cell r="H1740" t="str">
            <v>COST OF GOODS</v>
          </cell>
          <cell r="I1740" t="str">
            <v>COST OF GOODS SOLD</v>
          </cell>
        </row>
        <row r="1741">
          <cell r="A1741" t="str">
            <v>X101219</v>
          </cell>
          <cell r="B1741" t="str">
            <v>Wooden Shuttering Charged Off</v>
          </cell>
          <cell r="C1741" t="str">
            <v>EXPENSES</v>
          </cell>
          <cell r="D1741" t="str">
            <v>INCOME STATEMENT</v>
          </cell>
          <cell r="E1741" t="str">
            <v xml:space="preserve"> </v>
          </cell>
          <cell r="F1741" t="str">
            <v xml:space="preserve"> </v>
          </cell>
          <cell r="G1741" t="str">
            <v>EXPENDITURE</v>
          </cell>
          <cell r="H1741" t="str">
            <v>COST OF GOODS</v>
          </cell>
          <cell r="I1741" t="str">
            <v>COST OF GOODS SOLD</v>
          </cell>
        </row>
        <row r="1742">
          <cell r="A1742" t="str">
            <v>X101220</v>
          </cell>
          <cell r="B1742" t="str">
            <v>Tools &amp; Equipments</v>
          </cell>
          <cell r="C1742" t="str">
            <v>EXPENSES</v>
          </cell>
          <cell r="D1742" t="str">
            <v>INCOME STATEMENT</v>
          </cell>
          <cell r="E1742" t="str">
            <v xml:space="preserve"> </v>
          </cell>
          <cell r="F1742" t="str">
            <v xml:space="preserve"> </v>
          </cell>
          <cell r="G1742" t="str">
            <v>EXPENDITURE</v>
          </cell>
          <cell r="H1742" t="str">
            <v>COST OF GOODS</v>
          </cell>
          <cell r="I1742" t="str">
            <v>COST OF GOODS SOLD</v>
          </cell>
        </row>
        <row r="1743">
          <cell r="A1743" t="str">
            <v>X101221</v>
          </cell>
          <cell r="B1743" t="str">
            <v>Oil &amp; Lubricant</v>
          </cell>
          <cell r="C1743" t="str">
            <v>EXPENSES</v>
          </cell>
          <cell r="D1743" t="str">
            <v>INCOME STATEMENT</v>
          </cell>
          <cell r="E1743" t="str">
            <v xml:space="preserve"> </v>
          </cell>
          <cell r="F1743" t="str">
            <v xml:space="preserve"> </v>
          </cell>
          <cell r="G1743" t="str">
            <v>EXPENDITURE</v>
          </cell>
          <cell r="H1743" t="str">
            <v>COST OF GOODS</v>
          </cell>
          <cell r="I1743" t="str">
            <v>COST OF GOODS SOLD</v>
          </cell>
        </row>
        <row r="1744">
          <cell r="A1744" t="str">
            <v>X101301</v>
          </cell>
          <cell r="B1744" t="str">
            <v>Goods Purchased For Sale</v>
          </cell>
          <cell r="C1744" t="str">
            <v>EXPENSES</v>
          </cell>
          <cell r="D1744" t="str">
            <v>INCOME STATEMENT</v>
          </cell>
          <cell r="E1744" t="str">
            <v xml:space="preserve"> </v>
          </cell>
          <cell r="F1744" t="str">
            <v xml:space="preserve"> </v>
          </cell>
          <cell r="G1744" t="str">
            <v>EXPENDITURE</v>
          </cell>
          <cell r="H1744" t="str">
            <v>COST OF GOODS</v>
          </cell>
          <cell r="I1744" t="str">
            <v>COST OF GOODS SOLD</v>
          </cell>
        </row>
        <row r="1745">
          <cell r="A1745" t="str">
            <v>X102001</v>
          </cell>
          <cell r="B1745" t="str">
            <v>Service and Maintenance</v>
          </cell>
          <cell r="C1745" t="str">
            <v>EXPENSES</v>
          </cell>
          <cell r="D1745" t="str">
            <v>INCOME STATEMENT</v>
          </cell>
          <cell r="E1745" t="str">
            <v xml:space="preserve"> </v>
          </cell>
          <cell r="F1745" t="str">
            <v xml:space="preserve"> </v>
          </cell>
          <cell r="G1745" t="str">
            <v>EXPENDITURE</v>
          </cell>
          <cell r="H1745" t="str">
            <v>COST OF SERVICES</v>
          </cell>
          <cell r="I1745" t="str">
            <v>COST OF SERVICES</v>
          </cell>
        </row>
        <row r="1746">
          <cell r="A1746" t="str">
            <v>X102002</v>
          </cell>
          <cell r="B1746" t="str">
            <v>Facility Mgt.- Water Charges</v>
          </cell>
          <cell r="C1746" t="str">
            <v>EXPENSES</v>
          </cell>
          <cell r="D1746" t="str">
            <v>INCOME STATEMENT</v>
          </cell>
          <cell r="E1746" t="str">
            <v xml:space="preserve"> </v>
          </cell>
          <cell r="F1746" t="str">
            <v xml:space="preserve"> </v>
          </cell>
          <cell r="G1746" t="str">
            <v>EXPENDITURE</v>
          </cell>
          <cell r="H1746" t="str">
            <v>COST OF SERVICES</v>
          </cell>
          <cell r="I1746" t="str">
            <v>COST OF SERVICES</v>
          </cell>
        </row>
        <row r="1747">
          <cell r="A1747" t="str">
            <v>X102003</v>
          </cell>
          <cell r="B1747" t="str">
            <v>Facility Mgt.- Sewerage charges</v>
          </cell>
          <cell r="C1747" t="str">
            <v>EXPENSES</v>
          </cell>
          <cell r="D1747" t="str">
            <v>INCOME STATEMENT</v>
          </cell>
          <cell r="E1747" t="str">
            <v xml:space="preserve"> </v>
          </cell>
          <cell r="F1747" t="str">
            <v xml:space="preserve"> </v>
          </cell>
          <cell r="G1747" t="str">
            <v>EXPENDITURE</v>
          </cell>
          <cell r="H1747" t="str">
            <v>COST OF SERVICES</v>
          </cell>
          <cell r="I1747" t="str">
            <v>COST OF SERVICES</v>
          </cell>
        </row>
        <row r="1748">
          <cell r="A1748" t="str">
            <v>X102004</v>
          </cell>
          <cell r="B1748" t="str">
            <v>Facility Mgt.- Road maint. Expenses</v>
          </cell>
          <cell r="C1748" t="str">
            <v>EXPENSES</v>
          </cell>
          <cell r="D1748" t="str">
            <v>INCOME STATEMENT</v>
          </cell>
          <cell r="E1748" t="str">
            <v xml:space="preserve"> </v>
          </cell>
          <cell r="F1748" t="str">
            <v xml:space="preserve"> </v>
          </cell>
          <cell r="G1748" t="str">
            <v>EXPENDITURE</v>
          </cell>
          <cell r="H1748" t="str">
            <v>COST OF SERVICES</v>
          </cell>
          <cell r="I1748" t="str">
            <v>COST OF SERVICES</v>
          </cell>
        </row>
        <row r="1749">
          <cell r="A1749" t="str">
            <v>X102005</v>
          </cell>
          <cell r="B1749" t="str">
            <v>Facility Mgt.- Env. Mgt Expenses</v>
          </cell>
          <cell r="C1749" t="str">
            <v>EXPENSES</v>
          </cell>
          <cell r="D1749" t="str">
            <v>INCOME STATEMENT</v>
          </cell>
          <cell r="E1749" t="str">
            <v xml:space="preserve"> </v>
          </cell>
          <cell r="F1749" t="str">
            <v xml:space="preserve"> </v>
          </cell>
          <cell r="G1749" t="str">
            <v>EXPENDITURE</v>
          </cell>
          <cell r="H1749" t="str">
            <v>COST OF SERVICES</v>
          </cell>
          <cell r="I1749" t="str">
            <v>COST OF SERVICES</v>
          </cell>
        </row>
        <row r="1750">
          <cell r="A1750" t="str">
            <v>X102006</v>
          </cell>
          <cell r="B1750" t="str">
            <v>Facility Mgt.- Horticulture Expenses</v>
          </cell>
          <cell r="C1750" t="str">
            <v>EXPENSES</v>
          </cell>
          <cell r="D1750" t="str">
            <v>INCOME STATEMENT</v>
          </cell>
          <cell r="E1750" t="str">
            <v xml:space="preserve"> </v>
          </cell>
          <cell r="F1750" t="str">
            <v xml:space="preserve"> </v>
          </cell>
          <cell r="G1750" t="str">
            <v>EXPENDITURE</v>
          </cell>
          <cell r="H1750" t="str">
            <v>COST OF SERVICES</v>
          </cell>
          <cell r="I1750" t="str">
            <v>COST OF SERVICES</v>
          </cell>
        </row>
        <row r="1751">
          <cell r="A1751" t="str">
            <v>X102007</v>
          </cell>
          <cell r="B1751" t="str">
            <v>Facility Mgt.- Power and Fuel</v>
          </cell>
          <cell r="C1751" t="str">
            <v>EXPENSES</v>
          </cell>
          <cell r="D1751" t="str">
            <v>INCOME STATEMENT</v>
          </cell>
          <cell r="E1751" t="str">
            <v xml:space="preserve"> </v>
          </cell>
          <cell r="F1751" t="str">
            <v xml:space="preserve"> </v>
          </cell>
          <cell r="G1751" t="str">
            <v>EXPENDITURE</v>
          </cell>
          <cell r="H1751" t="str">
            <v>COST OF SERVICES</v>
          </cell>
          <cell r="I1751" t="str">
            <v>COST OF SERVICES</v>
          </cell>
        </row>
        <row r="1752">
          <cell r="A1752" t="str">
            <v>X102008</v>
          </cell>
          <cell r="B1752" t="str">
            <v>Facility Mgt.- Hse Keepng &amp; allied serv.</v>
          </cell>
          <cell r="C1752" t="str">
            <v>EXPENSES</v>
          </cell>
          <cell r="D1752" t="str">
            <v>INCOME STATEMENT</v>
          </cell>
          <cell r="E1752" t="str">
            <v xml:space="preserve"> </v>
          </cell>
          <cell r="F1752" t="str">
            <v xml:space="preserve"> </v>
          </cell>
          <cell r="G1752" t="str">
            <v>EXPENDITURE</v>
          </cell>
          <cell r="H1752" t="str">
            <v>COST OF SERVICES</v>
          </cell>
          <cell r="I1752" t="str">
            <v>COST OF SERVICES</v>
          </cell>
        </row>
        <row r="1753">
          <cell r="A1753" t="str">
            <v>X102009</v>
          </cell>
          <cell r="B1753" t="str">
            <v>Security Services</v>
          </cell>
          <cell r="C1753" t="str">
            <v>EXPENSES</v>
          </cell>
          <cell r="D1753" t="str">
            <v>INCOME STATEMENT</v>
          </cell>
          <cell r="E1753" t="str">
            <v xml:space="preserve"> </v>
          </cell>
          <cell r="F1753" t="str">
            <v xml:space="preserve"> </v>
          </cell>
          <cell r="G1753" t="str">
            <v>EXPENDITURE</v>
          </cell>
          <cell r="H1753" t="str">
            <v>COST OF SERVICES</v>
          </cell>
          <cell r="I1753" t="str">
            <v>COST OF SERVICES</v>
          </cell>
        </row>
        <row r="1754">
          <cell r="A1754" t="str">
            <v>X102010</v>
          </cell>
          <cell r="B1754" t="str">
            <v>Security Expenses Ph-I,II,III</v>
          </cell>
          <cell r="C1754" t="str">
            <v>EXPENSES</v>
          </cell>
          <cell r="D1754" t="str">
            <v>INCOME STATEMENT</v>
          </cell>
          <cell r="E1754" t="str">
            <v xml:space="preserve"> </v>
          </cell>
          <cell r="F1754" t="str">
            <v xml:space="preserve"> </v>
          </cell>
          <cell r="G1754" t="str">
            <v>EXPENDITURE</v>
          </cell>
          <cell r="H1754" t="str">
            <v>COST OF SERVICES</v>
          </cell>
          <cell r="I1754" t="str">
            <v>COST OF SERVICES</v>
          </cell>
        </row>
        <row r="1755">
          <cell r="A1755" t="str">
            <v>X102011</v>
          </cell>
          <cell r="B1755" t="str">
            <v>Security Expenses Ph-IV</v>
          </cell>
          <cell r="C1755" t="str">
            <v>EXPENSES</v>
          </cell>
          <cell r="D1755" t="str">
            <v>INCOME STATEMENT</v>
          </cell>
          <cell r="E1755" t="str">
            <v xml:space="preserve"> </v>
          </cell>
          <cell r="F1755" t="str">
            <v xml:space="preserve"> </v>
          </cell>
          <cell r="G1755" t="str">
            <v>EXPENDITURE</v>
          </cell>
          <cell r="H1755" t="str">
            <v>COST OF SERVICES</v>
          </cell>
          <cell r="I1755" t="str">
            <v>COST OF SERVICES</v>
          </cell>
        </row>
        <row r="1756">
          <cell r="A1756" t="str">
            <v>X102012</v>
          </cell>
          <cell r="B1756" t="str">
            <v>H. Keeping &amp; Allied Services</v>
          </cell>
          <cell r="C1756" t="str">
            <v>EXPENSES</v>
          </cell>
          <cell r="D1756" t="str">
            <v>INCOME STATEMENT</v>
          </cell>
          <cell r="E1756" t="str">
            <v xml:space="preserve"> </v>
          </cell>
          <cell r="F1756" t="str">
            <v xml:space="preserve"> </v>
          </cell>
          <cell r="G1756" t="str">
            <v>EXPENDITURE</v>
          </cell>
          <cell r="H1756" t="str">
            <v>COST OF SERVICES</v>
          </cell>
          <cell r="I1756" t="str">
            <v>COST OF SERVICES</v>
          </cell>
        </row>
        <row r="1757">
          <cell r="A1757" t="str">
            <v>X102013</v>
          </cell>
          <cell r="B1757" t="str">
            <v>Facade Trolley Agency</v>
          </cell>
          <cell r="C1757" t="str">
            <v>EXPENSES</v>
          </cell>
          <cell r="D1757" t="str">
            <v>INCOME STATEMENT</v>
          </cell>
          <cell r="E1757" t="str">
            <v xml:space="preserve"> </v>
          </cell>
          <cell r="F1757" t="str">
            <v xml:space="preserve"> </v>
          </cell>
          <cell r="G1757" t="str">
            <v>EXPENDITURE</v>
          </cell>
          <cell r="H1757" t="str">
            <v>COST OF SERVICES</v>
          </cell>
          <cell r="I1757" t="str">
            <v>COST OF SERVICES</v>
          </cell>
        </row>
        <row r="1758">
          <cell r="A1758" t="str">
            <v>X102014</v>
          </cell>
          <cell r="B1758" t="str">
            <v>Marble &amp; Granite Polishing</v>
          </cell>
          <cell r="C1758" t="str">
            <v>EXPENSES</v>
          </cell>
          <cell r="D1758" t="str">
            <v>INCOME STATEMENT</v>
          </cell>
          <cell r="E1758" t="str">
            <v xml:space="preserve"> </v>
          </cell>
          <cell r="F1758" t="str">
            <v xml:space="preserve"> </v>
          </cell>
          <cell r="G1758" t="str">
            <v>EXPENDITURE</v>
          </cell>
          <cell r="H1758" t="str">
            <v>COST OF SERVICES</v>
          </cell>
          <cell r="I1758" t="str">
            <v>COST OF SERVICES</v>
          </cell>
        </row>
        <row r="1759">
          <cell r="A1759" t="str">
            <v>X102015</v>
          </cell>
          <cell r="B1759" t="str">
            <v>Painting Work</v>
          </cell>
          <cell r="C1759" t="str">
            <v>EXPENSES</v>
          </cell>
          <cell r="D1759" t="str">
            <v>INCOME STATEMENT</v>
          </cell>
          <cell r="E1759" t="str">
            <v xml:space="preserve"> </v>
          </cell>
          <cell r="F1759" t="str">
            <v xml:space="preserve"> </v>
          </cell>
          <cell r="G1759" t="str">
            <v>EXPENDITURE</v>
          </cell>
          <cell r="H1759" t="str">
            <v>COST OF SERVICES</v>
          </cell>
          <cell r="I1759" t="str">
            <v>COST OF SERVICES</v>
          </cell>
        </row>
        <row r="1760">
          <cell r="A1760" t="str">
            <v>X102016</v>
          </cell>
          <cell r="B1760" t="str">
            <v>Plumbing Services</v>
          </cell>
          <cell r="C1760" t="str">
            <v>EXPENSES</v>
          </cell>
          <cell r="D1760" t="str">
            <v>INCOME STATEMENT</v>
          </cell>
          <cell r="E1760" t="str">
            <v xml:space="preserve"> </v>
          </cell>
          <cell r="F1760" t="str">
            <v xml:space="preserve"> </v>
          </cell>
          <cell r="G1760" t="str">
            <v>EXPENDITURE</v>
          </cell>
          <cell r="H1760" t="str">
            <v>COST OF SERVICES</v>
          </cell>
          <cell r="I1760" t="str">
            <v>COST OF SERVICES</v>
          </cell>
        </row>
        <row r="1761">
          <cell r="A1761" t="str">
            <v>X102017</v>
          </cell>
          <cell r="B1761" t="str">
            <v>Civil Work</v>
          </cell>
          <cell r="C1761" t="str">
            <v>EXPENSES</v>
          </cell>
          <cell r="D1761" t="str">
            <v>INCOME STATEMENT</v>
          </cell>
          <cell r="E1761" t="str">
            <v xml:space="preserve"> </v>
          </cell>
          <cell r="F1761" t="str">
            <v xml:space="preserve"> </v>
          </cell>
          <cell r="G1761" t="str">
            <v>EXPENDITURE</v>
          </cell>
          <cell r="H1761" t="str">
            <v>COST OF SERVICES</v>
          </cell>
          <cell r="I1761" t="str">
            <v>COST OF SERVICES</v>
          </cell>
        </row>
        <row r="1762">
          <cell r="A1762" t="str">
            <v>X102018</v>
          </cell>
          <cell r="B1762" t="str">
            <v>Pest Control Services</v>
          </cell>
          <cell r="C1762" t="str">
            <v>EXPENSES</v>
          </cell>
          <cell r="D1762" t="str">
            <v>INCOME STATEMENT</v>
          </cell>
          <cell r="E1762" t="str">
            <v xml:space="preserve"> </v>
          </cell>
          <cell r="F1762" t="str">
            <v xml:space="preserve"> </v>
          </cell>
          <cell r="G1762" t="str">
            <v>EXPENDITURE</v>
          </cell>
          <cell r="H1762" t="str">
            <v>COST OF SERVICES</v>
          </cell>
          <cell r="I1762" t="str">
            <v>COST OF SERVICES</v>
          </cell>
        </row>
        <row r="1763">
          <cell r="A1763" t="str">
            <v>X102019</v>
          </cell>
          <cell r="B1763" t="str">
            <v>Fire Fighting Services</v>
          </cell>
          <cell r="C1763" t="str">
            <v>EXPENSES</v>
          </cell>
          <cell r="D1763" t="str">
            <v>INCOME STATEMENT</v>
          </cell>
          <cell r="E1763" t="str">
            <v xml:space="preserve"> </v>
          </cell>
          <cell r="F1763" t="str">
            <v xml:space="preserve"> </v>
          </cell>
          <cell r="G1763" t="str">
            <v>EXPENDITURE</v>
          </cell>
          <cell r="H1763" t="str">
            <v>COST OF SERVICES</v>
          </cell>
          <cell r="I1763" t="str">
            <v>COST OF SERVICES</v>
          </cell>
        </row>
        <row r="1764">
          <cell r="A1764" t="str">
            <v>X102020</v>
          </cell>
          <cell r="B1764" t="str">
            <v>Electrical Services</v>
          </cell>
          <cell r="C1764" t="str">
            <v>EXPENSES</v>
          </cell>
          <cell r="D1764" t="str">
            <v>INCOME STATEMENT</v>
          </cell>
          <cell r="E1764" t="str">
            <v xml:space="preserve"> </v>
          </cell>
          <cell r="F1764" t="str">
            <v xml:space="preserve"> </v>
          </cell>
          <cell r="G1764" t="str">
            <v>EXPENDITURE</v>
          </cell>
          <cell r="H1764" t="str">
            <v>COST OF SERVICES</v>
          </cell>
          <cell r="I1764" t="str">
            <v>COST OF SERVICES</v>
          </cell>
        </row>
        <row r="1765">
          <cell r="A1765" t="str">
            <v>X102021</v>
          </cell>
          <cell r="B1765" t="str">
            <v>Electrical Panels / Lighting</v>
          </cell>
          <cell r="C1765" t="str">
            <v>EXPENSES</v>
          </cell>
          <cell r="D1765" t="str">
            <v>INCOME STATEMENT</v>
          </cell>
          <cell r="E1765" t="str">
            <v xml:space="preserve"> </v>
          </cell>
          <cell r="F1765" t="str">
            <v xml:space="preserve"> </v>
          </cell>
          <cell r="G1765" t="str">
            <v>EXPENDITURE</v>
          </cell>
          <cell r="H1765" t="str">
            <v>COST OF SERVICES</v>
          </cell>
          <cell r="I1765" t="str">
            <v>COST OF SERVICES</v>
          </cell>
        </row>
        <row r="1766">
          <cell r="A1766" t="str">
            <v>X102022</v>
          </cell>
          <cell r="B1766" t="str">
            <v>H.Keeping - Common Area (Ext.)</v>
          </cell>
          <cell r="C1766" t="str">
            <v>EXPENSES</v>
          </cell>
          <cell r="D1766" t="str">
            <v>INCOME STATEMENT</v>
          </cell>
          <cell r="E1766" t="str">
            <v xml:space="preserve"> </v>
          </cell>
          <cell r="F1766" t="str">
            <v xml:space="preserve"> </v>
          </cell>
          <cell r="G1766" t="str">
            <v>EXPENDITURE</v>
          </cell>
          <cell r="H1766" t="str">
            <v>COST OF SERVICES</v>
          </cell>
          <cell r="I1766" t="str">
            <v>COST OF SERVICES</v>
          </cell>
        </row>
        <row r="1767">
          <cell r="A1767" t="str">
            <v>X102023</v>
          </cell>
          <cell r="B1767" t="str">
            <v>Electrical Spares - Internet</v>
          </cell>
          <cell r="C1767" t="str">
            <v>EXPENSES</v>
          </cell>
          <cell r="D1767" t="str">
            <v>INCOME STATEMENT</v>
          </cell>
          <cell r="E1767" t="str">
            <v xml:space="preserve"> </v>
          </cell>
          <cell r="F1767" t="str">
            <v xml:space="preserve"> </v>
          </cell>
          <cell r="G1767" t="str">
            <v>EXPENDITURE</v>
          </cell>
          <cell r="H1767" t="str">
            <v>COST OF SERVICES</v>
          </cell>
          <cell r="I1767" t="str">
            <v>COST OF SERVICES</v>
          </cell>
        </row>
        <row r="1768">
          <cell r="A1768" t="str">
            <v>X102024</v>
          </cell>
          <cell r="B1768" t="str">
            <v>Pay Channel Expenses</v>
          </cell>
          <cell r="C1768" t="str">
            <v>EXPENSES</v>
          </cell>
          <cell r="D1768" t="str">
            <v>INCOME STATEMENT</v>
          </cell>
          <cell r="E1768" t="str">
            <v xml:space="preserve"> </v>
          </cell>
          <cell r="F1768" t="str">
            <v xml:space="preserve"> </v>
          </cell>
          <cell r="G1768" t="str">
            <v>EXPENDITURE</v>
          </cell>
          <cell r="H1768" t="str">
            <v>COST OF SERVICES</v>
          </cell>
          <cell r="I1768" t="str">
            <v>COST OF SERVICES</v>
          </cell>
        </row>
        <row r="1769">
          <cell r="A1769" t="str">
            <v>X102025</v>
          </cell>
          <cell r="B1769" t="str">
            <v>Cable Expenses</v>
          </cell>
          <cell r="C1769" t="str">
            <v>EXPENSES</v>
          </cell>
          <cell r="D1769" t="str">
            <v>INCOME STATEMENT</v>
          </cell>
          <cell r="E1769" t="str">
            <v xml:space="preserve"> </v>
          </cell>
          <cell r="F1769" t="str">
            <v xml:space="preserve"> </v>
          </cell>
          <cell r="G1769" t="str">
            <v>EXPENDITURE</v>
          </cell>
          <cell r="H1769" t="str">
            <v>COST OF SERVICES</v>
          </cell>
          <cell r="I1769" t="str">
            <v>COST OF SERVICES</v>
          </cell>
        </row>
        <row r="1770">
          <cell r="A1770" t="str">
            <v>X102026</v>
          </cell>
          <cell r="B1770" t="str">
            <v>Cable Spares</v>
          </cell>
          <cell r="C1770" t="str">
            <v>EXPENSES</v>
          </cell>
          <cell r="D1770" t="str">
            <v>INCOME STATEMENT</v>
          </cell>
          <cell r="E1770" t="str">
            <v xml:space="preserve"> </v>
          </cell>
          <cell r="F1770" t="str">
            <v xml:space="preserve"> </v>
          </cell>
          <cell r="G1770" t="str">
            <v>EXPENDITURE</v>
          </cell>
          <cell r="H1770" t="str">
            <v>COST OF SERVICES</v>
          </cell>
          <cell r="I1770" t="str">
            <v>COST OF SERVICES</v>
          </cell>
        </row>
        <row r="1771">
          <cell r="A1771" t="str">
            <v>X102027</v>
          </cell>
          <cell r="B1771" t="str">
            <v>Water Softner Plant Consumables</v>
          </cell>
          <cell r="C1771" t="str">
            <v>EXPENSES</v>
          </cell>
          <cell r="D1771" t="str">
            <v>INCOME STATEMENT</v>
          </cell>
          <cell r="E1771" t="str">
            <v xml:space="preserve"> </v>
          </cell>
          <cell r="F1771" t="str">
            <v xml:space="preserve"> </v>
          </cell>
          <cell r="G1771" t="str">
            <v>EXPENDITURE</v>
          </cell>
          <cell r="H1771" t="str">
            <v>COST OF SERVICES</v>
          </cell>
          <cell r="I1771" t="str">
            <v>COST OF SERVICES</v>
          </cell>
        </row>
        <row r="1772">
          <cell r="A1772" t="str">
            <v>X102028</v>
          </cell>
          <cell r="B1772" t="str">
            <v>Fire Fighting Expenses- Building Srvices</v>
          </cell>
          <cell r="C1772" t="str">
            <v>EXPENSES</v>
          </cell>
          <cell r="D1772" t="str">
            <v>INCOME STATEMENT</v>
          </cell>
          <cell r="E1772" t="str">
            <v xml:space="preserve"> </v>
          </cell>
          <cell r="F1772" t="str">
            <v xml:space="preserve"> </v>
          </cell>
          <cell r="G1772" t="str">
            <v>EXPENDITURE</v>
          </cell>
          <cell r="H1772" t="str">
            <v>COST OF SERVICES</v>
          </cell>
          <cell r="I1772" t="str">
            <v>COST OF SERVICES</v>
          </cell>
        </row>
        <row r="1773">
          <cell r="A1773" t="str">
            <v>X102029</v>
          </cell>
          <cell r="B1773" t="str">
            <v>Fire Fighting Expenses- Off Buil Srvices</v>
          </cell>
          <cell r="C1773" t="str">
            <v>EXPENSES</v>
          </cell>
          <cell r="D1773" t="str">
            <v>INCOME STATEMENT</v>
          </cell>
          <cell r="E1773" t="str">
            <v xml:space="preserve"> </v>
          </cell>
          <cell r="F1773" t="str">
            <v xml:space="preserve"> </v>
          </cell>
          <cell r="G1773" t="str">
            <v>EXPENDITURE</v>
          </cell>
          <cell r="H1773" t="str">
            <v>COST OF SERVICES</v>
          </cell>
          <cell r="I1773" t="str">
            <v>COST OF SERVICES</v>
          </cell>
        </row>
        <row r="1774">
          <cell r="A1774" t="str">
            <v>X102030</v>
          </cell>
          <cell r="B1774" t="str">
            <v>Painting Consumables</v>
          </cell>
          <cell r="C1774" t="str">
            <v>EXPENSES</v>
          </cell>
          <cell r="D1774" t="str">
            <v>INCOME STATEMENT</v>
          </cell>
          <cell r="E1774" t="str">
            <v xml:space="preserve"> </v>
          </cell>
          <cell r="F1774" t="str">
            <v xml:space="preserve"> </v>
          </cell>
          <cell r="G1774" t="str">
            <v>EXPENDITURE</v>
          </cell>
          <cell r="H1774" t="str">
            <v>COST OF SERVICES</v>
          </cell>
          <cell r="I1774" t="str">
            <v>COST OF SERVICES</v>
          </cell>
        </row>
        <row r="1775">
          <cell r="A1775" t="str">
            <v>X102031</v>
          </cell>
          <cell r="B1775" t="str">
            <v>H.V.A.C. Equipments A/C</v>
          </cell>
          <cell r="C1775" t="str">
            <v>EXPENSES</v>
          </cell>
          <cell r="D1775" t="str">
            <v>INCOME STATEMENT</v>
          </cell>
          <cell r="E1775" t="str">
            <v xml:space="preserve"> </v>
          </cell>
          <cell r="F1775" t="str">
            <v xml:space="preserve"> </v>
          </cell>
          <cell r="G1775" t="str">
            <v>EXPENDITURE</v>
          </cell>
          <cell r="H1775" t="str">
            <v>COST OF SERVICES</v>
          </cell>
          <cell r="I1775" t="str">
            <v>COST OF SERVICES</v>
          </cell>
        </row>
        <row r="1776">
          <cell r="A1776" t="str">
            <v>X102032</v>
          </cell>
          <cell r="B1776" t="str">
            <v>Gen.-Upkeep Of City Ph-I,II,III</v>
          </cell>
          <cell r="C1776" t="str">
            <v>EXPENSES</v>
          </cell>
          <cell r="D1776" t="str">
            <v>INCOME STATEMENT</v>
          </cell>
          <cell r="E1776" t="str">
            <v xml:space="preserve"> </v>
          </cell>
          <cell r="F1776" t="str">
            <v xml:space="preserve"> </v>
          </cell>
          <cell r="G1776" t="str">
            <v>EXPENDITURE</v>
          </cell>
          <cell r="H1776" t="str">
            <v>COST OF SERVICES</v>
          </cell>
          <cell r="I1776" t="str">
            <v>COST OF SERVICES</v>
          </cell>
        </row>
        <row r="1777">
          <cell r="A1777" t="str">
            <v>X102033</v>
          </cell>
          <cell r="B1777" t="str">
            <v>Gen.Upkeep Of City Ph-IV</v>
          </cell>
          <cell r="C1777" t="str">
            <v>EXPENSES</v>
          </cell>
          <cell r="D1777" t="str">
            <v>INCOME STATEMENT</v>
          </cell>
          <cell r="E1777" t="str">
            <v xml:space="preserve"> </v>
          </cell>
          <cell r="F1777" t="str">
            <v xml:space="preserve"> </v>
          </cell>
          <cell r="G1777" t="str">
            <v>EXPENDITURE</v>
          </cell>
          <cell r="H1777" t="str">
            <v>COST OF SERVICES</v>
          </cell>
          <cell r="I1777" t="str">
            <v>COST OF SERVICES</v>
          </cell>
        </row>
        <row r="1778">
          <cell r="A1778" t="str">
            <v>X102034</v>
          </cell>
          <cell r="B1778" t="str">
            <v>Air Conditioning</v>
          </cell>
          <cell r="C1778" t="str">
            <v>EXPENSES</v>
          </cell>
          <cell r="D1778" t="str">
            <v>INCOME STATEMENT</v>
          </cell>
          <cell r="E1778" t="str">
            <v xml:space="preserve"> </v>
          </cell>
          <cell r="F1778" t="str">
            <v xml:space="preserve"> </v>
          </cell>
          <cell r="G1778" t="str">
            <v>EXPENDITURE</v>
          </cell>
          <cell r="H1778" t="str">
            <v>COST OF SERVICES</v>
          </cell>
          <cell r="I1778" t="str">
            <v>COST OF SERVICES</v>
          </cell>
        </row>
        <row r="1779">
          <cell r="A1779" t="str">
            <v>X102035</v>
          </cell>
          <cell r="B1779" t="str">
            <v>Elevators</v>
          </cell>
          <cell r="C1779" t="str">
            <v>EXPENSES</v>
          </cell>
          <cell r="D1779" t="str">
            <v>INCOME STATEMENT</v>
          </cell>
          <cell r="E1779" t="str">
            <v xml:space="preserve"> </v>
          </cell>
          <cell r="F1779" t="str">
            <v xml:space="preserve"> </v>
          </cell>
          <cell r="G1779" t="str">
            <v>EXPENDITURE</v>
          </cell>
          <cell r="H1779" t="str">
            <v>COST OF SERVICES</v>
          </cell>
          <cell r="I1779" t="str">
            <v>COST OF SERVICES</v>
          </cell>
        </row>
        <row r="1780">
          <cell r="A1780" t="str">
            <v>X102036</v>
          </cell>
          <cell r="B1780" t="str">
            <v>Generator Repair</v>
          </cell>
          <cell r="C1780" t="str">
            <v>EXPENSES</v>
          </cell>
          <cell r="D1780" t="str">
            <v>INCOME STATEMENT</v>
          </cell>
          <cell r="E1780" t="str">
            <v xml:space="preserve"> </v>
          </cell>
          <cell r="F1780" t="str">
            <v xml:space="preserve"> </v>
          </cell>
          <cell r="G1780" t="str">
            <v>EXPENDITURE</v>
          </cell>
          <cell r="H1780" t="str">
            <v>COST OF SERVICES</v>
          </cell>
          <cell r="I1780" t="str">
            <v>COST OF SERVICES</v>
          </cell>
        </row>
        <row r="1781">
          <cell r="A1781" t="str">
            <v>X102037</v>
          </cell>
          <cell r="B1781" t="str">
            <v>Misc Jobs/ Services A/C</v>
          </cell>
          <cell r="C1781" t="str">
            <v>EXPENSES</v>
          </cell>
          <cell r="D1781" t="str">
            <v>INCOME STATEMENT</v>
          </cell>
          <cell r="E1781" t="str">
            <v xml:space="preserve"> </v>
          </cell>
          <cell r="F1781" t="str">
            <v xml:space="preserve"> </v>
          </cell>
          <cell r="G1781" t="str">
            <v>EXPENDITURE</v>
          </cell>
          <cell r="H1781" t="str">
            <v>COST OF SERVICES</v>
          </cell>
          <cell r="I1781" t="str">
            <v>COST OF SERVICES</v>
          </cell>
        </row>
        <row r="1782">
          <cell r="A1782" t="str">
            <v>X102038</v>
          </cell>
          <cell r="B1782" t="str">
            <v>Others Misc. Contracts</v>
          </cell>
          <cell r="C1782" t="str">
            <v>EXPENSES</v>
          </cell>
          <cell r="D1782" t="str">
            <v>INCOME STATEMENT</v>
          </cell>
          <cell r="E1782" t="str">
            <v xml:space="preserve"> </v>
          </cell>
          <cell r="F1782" t="str">
            <v xml:space="preserve"> </v>
          </cell>
          <cell r="G1782" t="str">
            <v>EXPENDITURE</v>
          </cell>
          <cell r="H1782" t="str">
            <v>COST OF SERVICES</v>
          </cell>
          <cell r="I1782" t="str">
            <v>COST OF SERVICES</v>
          </cell>
        </row>
        <row r="1783">
          <cell r="A1783" t="str">
            <v>X102039</v>
          </cell>
          <cell r="B1783" t="str">
            <v>Contract Without Materials</v>
          </cell>
          <cell r="C1783" t="str">
            <v>EXPENSES</v>
          </cell>
          <cell r="D1783" t="str">
            <v>INCOME STATEMENT</v>
          </cell>
          <cell r="E1783" t="str">
            <v xml:space="preserve"> </v>
          </cell>
          <cell r="F1783" t="str">
            <v xml:space="preserve"> </v>
          </cell>
          <cell r="G1783" t="str">
            <v>EXPENDITURE</v>
          </cell>
          <cell r="H1783" t="str">
            <v>COST OF SERVICES</v>
          </cell>
          <cell r="I1783" t="str">
            <v>COST OF SERVICES</v>
          </cell>
        </row>
        <row r="1784">
          <cell r="A1784" t="str">
            <v>X102040</v>
          </cell>
          <cell r="B1784" t="str">
            <v>Works Contract</v>
          </cell>
          <cell r="C1784" t="str">
            <v>EXPENSES</v>
          </cell>
          <cell r="D1784" t="str">
            <v>INCOME STATEMENT</v>
          </cell>
          <cell r="E1784" t="str">
            <v xml:space="preserve"> </v>
          </cell>
          <cell r="F1784" t="str">
            <v xml:space="preserve"> </v>
          </cell>
          <cell r="G1784" t="str">
            <v>EXPENDITURE</v>
          </cell>
          <cell r="H1784" t="str">
            <v>COST OF SERVICES</v>
          </cell>
          <cell r="I1784" t="str">
            <v>COST OF SERVICES</v>
          </cell>
        </row>
        <row r="1785">
          <cell r="A1785" t="str">
            <v>X102041</v>
          </cell>
          <cell r="B1785" t="str">
            <v>Work Pending Certification</v>
          </cell>
          <cell r="C1785" t="str">
            <v>EXPENSES</v>
          </cell>
          <cell r="D1785" t="str">
            <v>INCOME STATEMENT</v>
          </cell>
          <cell r="E1785" t="str">
            <v xml:space="preserve"> </v>
          </cell>
          <cell r="F1785" t="str">
            <v xml:space="preserve"> </v>
          </cell>
          <cell r="G1785" t="str">
            <v>EXPENDITURE</v>
          </cell>
          <cell r="H1785" t="str">
            <v>COST OF SERVICES</v>
          </cell>
          <cell r="I1785" t="str">
            <v>COST OF SERVICES</v>
          </cell>
        </row>
        <row r="1786">
          <cell r="A1786" t="str">
            <v>X102042</v>
          </cell>
          <cell r="B1786" t="str">
            <v>Fire Fighting Spares</v>
          </cell>
          <cell r="C1786" t="str">
            <v>EXPENSES</v>
          </cell>
          <cell r="D1786" t="str">
            <v>INCOME STATEMENT</v>
          </cell>
          <cell r="E1786" t="str">
            <v xml:space="preserve"> </v>
          </cell>
          <cell r="F1786" t="str">
            <v xml:space="preserve"> </v>
          </cell>
          <cell r="G1786" t="str">
            <v>EXPENDITURE</v>
          </cell>
          <cell r="H1786" t="str">
            <v>COST OF SERVICES</v>
          </cell>
          <cell r="I1786" t="str">
            <v>COST OF SERVICES</v>
          </cell>
        </row>
        <row r="1787">
          <cell r="A1787" t="str">
            <v>X102043</v>
          </cell>
          <cell r="B1787" t="str">
            <v>Elevator Spares</v>
          </cell>
          <cell r="C1787" t="str">
            <v>EXPENSES</v>
          </cell>
          <cell r="D1787" t="str">
            <v>INCOME STATEMENT</v>
          </cell>
          <cell r="E1787" t="str">
            <v xml:space="preserve"> </v>
          </cell>
          <cell r="F1787" t="str">
            <v xml:space="preserve"> </v>
          </cell>
          <cell r="G1787" t="str">
            <v>EXPENDITURE</v>
          </cell>
          <cell r="H1787" t="str">
            <v>COST OF SERVICES</v>
          </cell>
          <cell r="I1787" t="str">
            <v>COST OF SERVICES</v>
          </cell>
        </row>
        <row r="1788">
          <cell r="A1788" t="str">
            <v>X103001</v>
          </cell>
          <cell r="B1788" t="str">
            <v>Cost of Power / Gas generation</v>
          </cell>
          <cell r="C1788" t="str">
            <v>EXPENSES</v>
          </cell>
          <cell r="D1788" t="str">
            <v>INCOME STATEMENT</v>
          </cell>
          <cell r="E1788" t="str">
            <v xml:space="preserve"> </v>
          </cell>
          <cell r="F1788" t="str">
            <v xml:space="preserve"> </v>
          </cell>
          <cell r="G1788" t="str">
            <v>EXPENDITURE</v>
          </cell>
          <cell r="H1788" t="str">
            <v>COST OF SERVICES</v>
          </cell>
          <cell r="I1788" t="str">
            <v>COST OF SERVICES</v>
          </cell>
        </row>
        <row r="1789">
          <cell r="A1789" t="str">
            <v>X104001</v>
          </cell>
          <cell r="B1789" t="str">
            <v>Cost of Cable Operations</v>
          </cell>
          <cell r="C1789" t="str">
            <v>EXPENSES</v>
          </cell>
          <cell r="D1789" t="str">
            <v>INCOME STATEMENT</v>
          </cell>
          <cell r="E1789" t="str">
            <v xml:space="preserve"> </v>
          </cell>
          <cell r="F1789" t="str">
            <v xml:space="preserve"> </v>
          </cell>
          <cell r="G1789" t="str">
            <v>EXPENDITURE</v>
          </cell>
          <cell r="H1789" t="str">
            <v>COST OF SERVICES</v>
          </cell>
          <cell r="I1789" t="str">
            <v>COST OF SERVICES</v>
          </cell>
        </row>
        <row r="1790">
          <cell r="A1790" t="str">
            <v>X104101</v>
          </cell>
          <cell r="B1790" t="str">
            <v>Cable Maintenance Expenses</v>
          </cell>
          <cell r="C1790" t="str">
            <v>EXPENSES</v>
          </cell>
          <cell r="D1790" t="str">
            <v>INCOME STATEMENT</v>
          </cell>
          <cell r="E1790" t="str">
            <v xml:space="preserve"> </v>
          </cell>
          <cell r="F1790" t="str">
            <v xml:space="preserve"> </v>
          </cell>
          <cell r="G1790" t="str">
            <v>EXPENDITURE</v>
          </cell>
          <cell r="H1790" t="str">
            <v>COST OF SERVICES</v>
          </cell>
          <cell r="I1790" t="str">
            <v>COST OF SERVICES</v>
          </cell>
        </row>
        <row r="1791">
          <cell r="A1791" t="str">
            <v>X104201</v>
          </cell>
          <cell r="B1791" t="str">
            <v>Cost of Cinema Operations.</v>
          </cell>
          <cell r="C1791" t="str">
            <v>EXPENSES</v>
          </cell>
          <cell r="D1791" t="str">
            <v>INCOME STATEMENT</v>
          </cell>
          <cell r="E1791" t="str">
            <v xml:space="preserve"> </v>
          </cell>
          <cell r="F1791" t="str">
            <v xml:space="preserve"> </v>
          </cell>
          <cell r="G1791" t="str">
            <v>EXPENDITURE</v>
          </cell>
          <cell r="H1791" t="str">
            <v>COST OF SERVICES</v>
          </cell>
          <cell r="I1791" t="str">
            <v>COST OF SERVICES</v>
          </cell>
        </row>
        <row r="1792">
          <cell r="A1792" t="str">
            <v>X104202</v>
          </cell>
          <cell r="B1792" t="str">
            <v>Commission for Programming</v>
          </cell>
          <cell r="C1792" t="str">
            <v>EXPENSES</v>
          </cell>
          <cell r="D1792" t="str">
            <v>INCOME STATEMENT</v>
          </cell>
          <cell r="E1792" t="str">
            <v xml:space="preserve"> </v>
          </cell>
          <cell r="F1792" t="str">
            <v xml:space="preserve"> </v>
          </cell>
          <cell r="G1792" t="str">
            <v>EXPENDITURE</v>
          </cell>
          <cell r="H1792" t="str">
            <v>COST OF SERVICES</v>
          </cell>
          <cell r="I1792" t="str">
            <v>COST OF SERVICES</v>
          </cell>
        </row>
        <row r="1793">
          <cell r="A1793" t="str">
            <v>X104203</v>
          </cell>
          <cell r="B1793" t="str">
            <v>Film Hire Charges</v>
          </cell>
          <cell r="C1793" t="str">
            <v>EXPENSES</v>
          </cell>
          <cell r="D1793" t="str">
            <v>INCOME STATEMENT</v>
          </cell>
          <cell r="E1793" t="str">
            <v xml:space="preserve"> </v>
          </cell>
          <cell r="F1793" t="str">
            <v xml:space="preserve"> </v>
          </cell>
          <cell r="G1793" t="str">
            <v>EXPENDITURE</v>
          </cell>
          <cell r="H1793" t="str">
            <v>COST OF SERVICES</v>
          </cell>
          <cell r="I1793" t="str">
            <v>COST OF SERVICES</v>
          </cell>
        </row>
        <row r="1794">
          <cell r="A1794" t="str">
            <v>X104204</v>
          </cell>
          <cell r="B1794" t="str">
            <v>Print Cost</v>
          </cell>
          <cell r="C1794" t="str">
            <v>EXPENSES</v>
          </cell>
          <cell r="D1794" t="str">
            <v>INCOME STATEMENT</v>
          </cell>
          <cell r="E1794" t="str">
            <v xml:space="preserve"> </v>
          </cell>
          <cell r="F1794" t="str">
            <v xml:space="preserve"> </v>
          </cell>
          <cell r="G1794" t="str">
            <v>EXPENDITURE</v>
          </cell>
          <cell r="H1794" t="str">
            <v>COST OF SERVICES</v>
          </cell>
          <cell r="I1794" t="str">
            <v>COST OF SERVICES</v>
          </cell>
        </row>
        <row r="1795">
          <cell r="A1795" t="str">
            <v>X104301</v>
          </cell>
          <cell r="B1795" t="str">
            <v>Cost of Golf course Operations</v>
          </cell>
          <cell r="C1795" t="str">
            <v>EXPENSES</v>
          </cell>
          <cell r="D1795" t="str">
            <v>INCOME STATEMENT</v>
          </cell>
          <cell r="E1795" t="str">
            <v xml:space="preserve"> </v>
          </cell>
          <cell r="F1795" t="str">
            <v xml:space="preserve"> </v>
          </cell>
          <cell r="G1795" t="str">
            <v>EXPENDITURE</v>
          </cell>
          <cell r="H1795" t="str">
            <v>COST OF SERVICES</v>
          </cell>
          <cell r="I1795" t="str">
            <v>COST OF SERVICES</v>
          </cell>
        </row>
        <row r="1796">
          <cell r="A1796" t="str">
            <v>X104401</v>
          </cell>
          <cell r="B1796" t="str">
            <v>Cost of Club Operations.</v>
          </cell>
          <cell r="C1796" t="str">
            <v>EXPENSES</v>
          </cell>
          <cell r="D1796" t="str">
            <v>INCOME STATEMENT</v>
          </cell>
          <cell r="E1796" t="str">
            <v xml:space="preserve"> </v>
          </cell>
          <cell r="F1796" t="str">
            <v xml:space="preserve"> </v>
          </cell>
          <cell r="G1796" t="str">
            <v>EXPENDITURE</v>
          </cell>
          <cell r="H1796" t="str">
            <v>COST OF SERVICES</v>
          </cell>
          <cell r="I1796" t="str">
            <v>COST OF SERVICES</v>
          </cell>
        </row>
        <row r="1797">
          <cell r="A1797" t="str">
            <v>X104402</v>
          </cell>
          <cell r="B1797" t="str">
            <v>Bar running expenses</v>
          </cell>
          <cell r="C1797" t="str">
            <v>EXPENSES</v>
          </cell>
          <cell r="D1797" t="str">
            <v>INCOME STATEMENT</v>
          </cell>
          <cell r="E1797" t="str">
            <v xml:space="preserve"> </v>
          </cell>
          <cell r="F1797" t="str">
            <v xml:space="preserve"> </v>
          </cell>
          <cell r="G1797" t="str">
            <v>EXPENDITURE</v>
          </cell>
          <cell r="H1797" t="str">
            <v>COST OF SERVICES</v>
          </cell>
          <cell r="I1797" t="str">
            <v>COST OF SERVICES</v>
          </cell>
        </row>
        <row r="1798">
          <cell r="A1798" t="str">
            <v>X104403</v>
          </cell>
          <cell r="B1798" t="str">
            <v>food and beverage expenses</v>
          </cell>
          <cell r="C1798" t="str">
            <v>EXPENSES</v>
          </cell>
          <cell r="D1798" t="str">
            <v>INCOME STATEMENT</v>
          </cell>
          <cell r="E1798" t="str">
            <v xml:space="preserve"> </v>
          </cell>
          <cell r="F1798" t="str">
            <v xml:space="preserve"> </v>
          </cell>
          <cell r="G1798" t="str">
            <v>EXPENDITURE</v>
          </cell>
          <cell r="H1798" t="str">
            <v>COST OF SERVICES</v>
          </cell>
          <cell r="I1798" t="str">
            <v>COST OF SERVICES</v>
          </cell>
        </row>
        <row r="1799">
          <cell r="A1799" t="str">
            <v>X104404</v>
          </cell>
          <cell r="B1799" t="str">
            <v>F&amp;B Consumables</v>
          </cell>
          <cell r="C1799" t="str">
            <v>EXPENSES</v>
          </cell>
          <cell r="D1799" t="str">
            <v>INCOME STATEMENT</v>
          </cell>
          <cell r="E1799" t="str">
            <v xml:space="preserve"> </v>
          </cell>
          <cell r="F1799" t="str">
            <v xml:space="preserve"> </v>
          </cell>
          <cell r="G1799" t="str">
            <v>EXPENDITURE</v>
          </cell>
          <cell r="H1799" t="str">
            <v>COST OF SERVICES</v>
          </cell>
          <cell r="I1799" t="str">
            <v>COST OF SERVICES</v>
          </cell>
        </row>
        <row r="1800">
          <cell r="A1800" t="str">
            <v>X104501</v>
          </cell>
          <cell r="B1800" t="str">
            <v>Cost of Food Court / kisok.</v>
          </cell>
          <cell r="C1800" t="str">
            <v>EXPENSES</v>
          </cell>
          <cell r="D1800" t="str">
            <v>INCOME STATEMENT</v>
          </cell>
          <cell r="E1800" t="str">
            <v xml:space="preserve"> </v>
          </cell>
          <cell r="F1800" t="str">
            <v xml:space="preserve"> </v>
          </cell>
          <cell r="G1800" t="str">
            <v>EXPENDITURE</v>
          </cell>
          <cell r="H1800" t="str">
            <v>COST OF SERVICES</v>
          </cell>
          <cell r="I1800" t="str">
            <v>COST OF SERVICES</v>
          </cell>
        </row>
        <row r="1801">
          <cell r="A1801" t="str">
            <v>X201001</v>
          </cell>
          <cell r="B1801" t="str">
            <v>Salaries and wages (regular)</v>
          </cell>
          <cell r="C1801" t="str">
            <v>EXPENSES</v>
          </cell>
          <cell r="D1801" t="str">
            <v>INCOME STATEMENT</v>
          </cell>
          <cell r="E1801" t="str">
            <v xml:space="preserve"> </v>
          </cell>
          <cell r="F1801" t="str">
            <v xml:space="preserve"> </v>
          </cell>
          <cell r="G1801" t="str">
            <v>EXPENDITURE</v>
          </cell>
          <cell r="H1801" t="str">
            <v>EMPLOYEE COST</v>
          </cell>
          <cell r="I1801" t="str">
            <v>SALARIES AND WAGES</v>
          </cell>
        </row>
        <row r="1802">
          <cell r="A1802" t="str">
            <v>X201002</v>
          </cell>
          <cell r="B1802" t="str">
            <v>Conveyance Allowance</v>
          </cell>
          <cell r="C1802" t="str">
            <v>EXPENSES</v>
          </cell>
          <cell r="D1802" t="str">
            <v>INCOME STATEMENT</v>
          </cell>
          <cell r="E1802" t="str">
            <v xml:space="preserve"> </v>
          </cell>
          <cell r="F1802" t="str">
            <v xml:space="preserve"> </v>
          </cell>
          <cell r="G1802" t="str">
            <v>EXPENDITURE</v>
          </cell>
          <cell r="H1802" t="str">
            <v>EMPLOYEE COST</v>
          </cell>
          <cell r="I1802" t="str">
            <v>SALARIES AND WAGES</v>
          </cell>
        </row>
        <row r="1803">
          <cell r="A1803" t="str">
            <v>X201003</v>
          </cell>
          <cell r="B1803" t="str">
            <v>Medical Allowance</v>
          </cell>
          <cell r="C1803" t="str">
            <v>EXPENSES</v>
          </cell>
          <cell r="D1803" t="str">
            <v>INCOME STATEMENT</v>
          </cell>
          <cell r="E1803" t="str">
            <v xml:space="preserve"> </v>
          </cell>
          <cell r="F1803" t="str">
            <v xml:space="preserve"> </v>
          </cell>
          <cell r="G1803" t="str">
            <v>EXPENDITURE</v>
          </cell>
          <cell r="H1803" t="str">
            <v>EMPLOYEE COST</v>
          </cell>
          <cell r="I1803" t="str">
            <v>SALARIES AND WAGES</v>
          </cell>
        </row>
        <row r="1804">
          <cell r="A1804" t="str">
            <v>X201004</v>
          </cell>
          <cell r="B1804" t="str">
            <v>Project Allowance</v>
          </cell>
          <cell r="C1804" t="str">
            <v>EXPENSES</v>
          </cell>
          <cell r="D1804" t="str">
            <v>INCOME STATEMENT</v>
          </cell>
          <cell r="E1804" t="str">
            <v xml:space="preserve"> </v>
          </cell>
          <cell r="F1804" t="str">
            <v xml:space="preserve"> </v>
          </cell>
          <cell r="G1804" t="str">
            <v>EXPENDITURE</v>
          </cell>
          <cell r="H1804" t="str">
            <v>EMPLOYEE COST</v>
          </cell>
          <cell r="I1804" t="str">
            <v>SALARIES AND WAGES</v>
          </cell>
        </row>
        <row r="1805">
          <cell r="A1805" t="str">
            <v>X201005</v>
          </cell>
          <cell r="B1805" t="str">
            <v>Performance Bonus</v>
          </cell>
          <cell r="C1805" t="str">
            <v>EXPENSES</v>
          </cell>
          <cell r="D1805" t="str">
            <v>INCOME STATEMENT</v>
          </cell>
          <cell r="E1805" t="str">
            <v xml:space="preserve"> </v>
          </cell>
          <cell r="F1805" t="str">
            <v xml:space="preserve"> </v>
          </cell>
          <cell r="G1805" t="str">
            <v>EXPENDITURE</v>
          </cell>
          <cell r="H1805" t="str">
            <v>EMPLOYEE COST</v>
          </cell>
          <cell r="I1805" t="str">
            <v>SALARIES AND WAGES</v>
          </cell>
        </row>
        <row r="1806">
          <cell r="A1806" t="str">
            <v>X201006</v>
          </cell>
          <cell r="B1806" t="str">
            <v>Personal Allowance</v>
          </cell>
          <cell r="C1806" t="str">
            <v>EXPENSES</v>
          </cell>
          <cell r="D1806" t="str">
            <v>INCOME STATEMENT</v>
          </cell>
          <cell r="E1806" t="str">
            <v xml:space="preserve"> </v>
          </cell>
          <cell r="F1806" t="str">
            <v xml:space="preserve"> </v>
          </cell>
          <cell r="G1806" t="str">
            <v>EXPENDITURE</v>
          </cell>
          <cell r="H1806" t="str">
            <v>EMPLOYEE COST</v>
          </cell>
          <cell r="I1806" t="str">
            <v>SALARIES AND WAGES</v>
          </cell>
        </row>
        <row r="1807">
          <cell r="A1807" t="str">
            <v>X201007</v>
          </cell>
          <cell r="B1807" t="str">
            <v>House Rent Allowance</v>
          </cell>
          <cell r="C1807" t="str">
            <v>EXPENSES</v>
          </cell>
          <cell r="D1807" t="str">
            <v>INCOME STATEMENT</v>
          </cell>
          <cell r="E1807" t="str">
            <v xml:space="preserve"> </v>
          </cell>
          <cell r="F1807" t="str">
            <v xml:space="preserve"> </v>
          </cell>
          <cell r="G1807" t="str">
            <v>EXPENDITURE</v>
          </cell>
          <cell r="H1807" t="str">
            <v>EMPLOYEE COST</v>
          </cell>
          <cell r="I1807" t="str">
            <v>SALARIES AND WAGES</v>
          </cell>
        </row>
        <row r="1808">
          <cell r="A1808" t="str">
            <v>X201008</v>
          </cell>
          <cell r="B1808" t="str">
            <v>Notice Pay</v>
          </cell>
          <cell r="C1808" t="str">
            <v>EXPENSES</v>
          </cell>
          <cell r="D1808" t="str">
            <v>INCOME STATEMENT</v>
          </cell>
          <cell r="E1808" t="str">
            <v xml:space="preserve"> </v>
          </cell>
          <cell r="F1808" t="str">
            <v xml:space="preserve"> </v>
          </cell>
          <cell r="G1808" t="str">
            <v>EXPENDITURE</v>
          </cell>
          <cell r="H1808" t="str">
            <v>EMPLOYEE COST</v>
          </cell>
          <cell r="I1808" t="str">
            <v>SALARIES AND WAGES</v>
          </cell>
        </row>
        <row r="1809">
          <cell r="A1809" t="str">
            <v>X201009</v>
          </cell>
          <cell r="B1809" t="str">
            <v>Special Allowance</v>
          </cell>
          <cell r="C1809" t="str">
            <v>EXPENSES</v>
          </cell>
          <cell r="D1809" t="str">
            <v>INCOME STATEMENT</v>
          </cell>
          <cell r="E1809" t="str">
            <v xml:space="preserve"> </v>
          </cell>
          <cell r="F1809" t="str">
            <v xml:space="preserve"> </v>
          </cell>
          <cell r="G1809" t="str">
            <v>EXPENDITURE</v>
          </cell>
          <cell r="H1809" t="str">
            <v>EMPLOYEE COST</v>
          </cell>
          <cell r="I1809" t="str">
            <v>SALARIES AND WAGES</v>
          </cell>
        </row>
        <row r="1810">
          <cell r="A1810" t="str">
            <v>X201010</v>
          </cell>
          <cell r="B1810" t="str">
            <v>Bonus</v>
          </cell>
          <cell r="C1810" t="str">
            <v>EXPENSES</v>
          </cell>
          <cell r="D1810" t="str">
            <v>INCOME STATEMENT</v>
          </cell>
          <cell r="E1810" t="str">
            <v xml:space="preserve"> </v>
          </cell>
          <cell r="F1810" t="str">
            <v xml:space="preserve"> </v>
          </cell>
          <cell r="G1810" t="str">
            <v>EXPENDITURE</v>
          </cell>
          <cell r="H1810" t="str">
            <v>EMPLOYEE COST</v>
          </cell>
          <cell r="I1810" t="str">
            <v>SALARIES AND WAGES</v>
          </cell>
        </row>
        <row r="1811">
          <cell r="A1811" t="str">
            <v>X201011</v>
          </cell>
          <cell r="B1811" t="str">
            <v>Driver'S Salary</v>
          </cell>
          <cell r="C1811" t="str">
            <v>EXPENSES</v>
          </cell>
          <cell r="D1811" t="str">
            <v>INCOME STATEMENT</v>
          </cell>
          <cell r="E1811" t="str">
            <v xml:space="preserve"> </v>
          </cell>
          <cell r="F1811" t="str">
            <v xml:space="preserve"> </v>
          </cell>
          <cell r="G1811" t="str">
            <v>EXPENDITURE</v>
          </cell>
          <cell r="H1811" t="str">
            <v>EMPLOYEE COST</v>
          </cell>
          <cell r="I1811" t="str">
            <v>SALARIES AND WAGES</v>
          </cell>
        </row>
        <row r="1812">
          <cell r="A1812" t="str">
            <v>X201012</v>
          </cell>
          <cell r="B1812" t="str">
            <v>Utility Allowance</v>
          </cell>
          <cell r="C1812" t="str">
            <v>EXPENSES</v>
          </cell>
          <cell r="D1812" t="str">
            <v>INCOME STATEMENT</v>
          </cell>
          <cell r="E1812" t="str">
            <v xml:space="preserve"> </v>
          </cell>
          <cell r="F1812" t="str">
            <v xml:space="preserve"> </v>
          </cell>
          <cell r="G1812" t="str">
            <v>EXPENDITURE</v>
          </cell>
          <cell r="H1812" t="str">
            <v>EMPLOYEE COST</v>
          </cell>
          <cell r="I1812" t="str">
            <v>SALARIES AND WAGES</v>
          </cell>
        </row>
        <row r="1813">
          <cell r="A1813" t="str">
            <v>X201013</v>
          </cell>
          <cell r="B1813" t="str">
            <v>Washing Allowance</v>
          </cell>
          <cell r="C1813" t="str">
            <v>EXPENSES</v>
          </cell>
          <cell r="D1813" t="str">
            <v>INCOME STATEMENT</v>
          </cell>
          <cell r="E1813" t="str">
            <v xml:space="preserve"> </v>
          </cell>
          <cell r="F1813" t="str">
            <v xml:space="preserve"> </v>
          </cell>
          <cell r="G1813" t="str">
            <v>EXPENDITURE</v>
          </cell>
          <cell r="H1813" t="str">
            <v>EMPLOYEE COST</v>
          </cell>
          <cell r="I1813" t="str">
            <v>SALARIES AND WAGES</v>
          </cell>
        </row>
        <row r="1814">
          <cell r="A1814" t="str">
            <v>X201014</v>
          </cell>
          <cell r="B1814" t="str">
            <v>Entertainment Allowance</v>
          </cell>
          <cell r="C1814" t="str">
            <v>EXPENSES</v>
          </cell>
          <cell r="D1814" t="str">
            <v>INCOME STATEMENT</v>
          </cell>
          <cell r="E1814" t="str">
            <v xml:space="preserve"> </v>
          </cell>
          <cell r="F1814" t="str">
            <v xml:space="preserve"> </v>
          </cell>
          <cell r="G1814" t="str">
            <v>EXPENDITURE</v>
          </cell>
          <cell r="H1814" t="str">
            <v>EMPLOYEE COST</v>
          </cell>
          <cell r="I1814" t="str">
            <v>SALARIES AND WAGES</v>
          </cell>
        </row>
        <row r="1815">
          <cell r="A1815" t="str">
            <v>X201015</v>
          </cell>
          <cell r="B1815" t="str">
            <v>Ex-Gratia Paid</v>
          </cell>
          <cell r="C1815" t="str">
            <v>EXPENSES</v>
          </cell>
          <cell r="D1815" t="str">
            <v>INCOME STATEMENT</v>
          </cell>
          <cell r="E1815" t="str">
            <v xml:space="preserve"> </v>
          </cell>
          <cell r="F1815" t="str">
            <v xml:space="preserve"> </v>
          </cell>
          <cell r="G1815" t="str">
            <v>EXPENDITURE</v>
          </cell>
          <cell r="H1815" t="str">
            <v>EMPLOYEE COST</v>
          </cell>
          <cell r="I1815" t="str">
            <v>SALARIES AND WAGES</v>
          </cell>
        </row>
        <row r="1816">
          <cell r="A1816" t="str">
            <v>X201016</v>
          </cell>
          <cell r="B1816" t="str">
            <v>Wages- Contractual Staff</v>
          </cell>
          <cell r="C1816" t="str">
            <v>EXPENSES</v>
          </cell>
          <cell r="D1816" t="str">
            <v>INCOME STATEMENT</v>
          </cell>
          <cell r="E1816" t="str">
            <v xml:space="preserve"> </v>
          </cell>
          <cell r="F1816" t="str">
            <v xml:space="preserve"> </v>
          </cell>
          <cell r="G1816" t="str">
            <v>EXPENDITURE</v>
          </cell>
          <cell r="H1816" t="str">
            <v>EMPLOYEE COST</v>
          </cell>
          <cell r="I1816" t="str">
            <v>SALARIES AND WAGES</v>
          </cell>
        </row>
        <row r="1817">
          <cell r="A1817" t="str">
            <v>X201017</v>
          </cell>
          <cell r="B1817" t="str">
            <v>Directors Remuneration</v>
          </cell>
          <cell r="C1817" t="str">
            <v>EXPENSES</v>
          </cell>
          <cell r="D1817" t="str">
            <v>INCOME STATEMENT</v>
          </cell>
          <cell r="E1817" t="str">
            <v xml:space="preserve"> </v>
          </cell>
          <cell r="F1817" t="str">
            <v xml:space="preserve"> </v>
          </cell>
          <cell r="G1817" t="str">
            <v>EXPENDITURE</v>
          </cell>
          <cell r="H1817" t="str">
            <v>EMPLOYEE COST</v>
          </cell>
          <cell r="I1817" t="str">
            <v>SALARIES AND WAGES</v>
          </cell>
        </row>
        <row r="1818">
          <cell r="A1818" t="str">
            <v>X201018</v>
          </cell>
          <cell r="B1818" t="str">
            <v>Directors Remuneration- K P Singh</v>
          </cell>
          <cell r="C1818" t="str">
            <v>EXPENSES</v>
          </cell>
          <cell r="D1818" t="str">
            <v>INCOME STATEMENT</v>
          </cell>
          <cell r="E1818" t="str">
            <v xml:space="preserve"> </v>
          </cell>
          <cell r="F1818" t="str">
            <v xml:space="preserve"> </v>
          </cell>
          <cell r="G1818" t="str">
            <v>EXPENDITURE</v>
          </cell>
          <cell r="H1818" t="str">
            <v>EMPLOYEE COST</v>
          </cell>
          <cell r="I1818" t="str">
            <v>SALARIES AND WAGES</v>
          </cell>
        </row>
        <row r="1819">
          <cell r="A1819" t="str">
            <v>X201019</v>
          </cell>
          <cell r="B1819" t="str">
            <v>Directors Remuneration- Rajiv Singh</v>
          </cell>
          <cell r="C1819" t="str">
            <v>EXPENSES</v>
          </cell>
          <cell r="D1819" t="str">
            <v>INCOME STATEMENT</v>
          </cell>
          <cell r="E1819" t="str">
            <v xml:space="preserve"> </v>
          </cell>
          <cell r="F1819" t="str">
            <v xml:space="preserve"> </v>
          </cell>
          <cell r="G1819" t="str">
            <v>EXPENDITURE</v>
          </cell>
          <cell r="H1819" t="str">
            <v>EMPLOYEE COST</v>
          </cell>
          <cell r="I1819" t="str">
            <v>SALARIES AND WAGES</v>
          </cell>
        </row>
        <row r="1820">
          <cell r="A1820" t="str">
            <v>X201020</v>
          </cell>
          <cell r="B1820" t="str">
            <v>Directors Remuneration- Pia Singh</v>
          </cell>
          <cell r="C1820" t="str">
            <v>EXPENSES</v>
          </cell>
          <cell r="D1820" t="str">
            <v>INCOME STATEMENT</v>
          </cell>
          <cell r="E1820" t="str">
            <v xml:space="preserve"> </v>
          </cell>
          <cell r="F1820" t="str">
            <v xml:space="preserve"> </v>
          </cell>
          <cell r="G1820" t="str">
            <v>EXPENDITURE</v>
          </cell>
          <cell r="H1820" t="str">
            <v>EMPLOYEE COST</v>
          </cell>
          <cell r="I1820" t="str">
            <v>SALARIES AND WAGES</v>
          </cell>
        </row>
        <row r="1821">
          <cell r="A1821" t="str">
            <v>X201021</v>
          </cell>
          <cell r="B1821" t="str">
            <v>Directors Remuneration- T C Goyal</v>
          </cell>
          <cell r="C1821" t="str">
            <v>EXPENSES</v>
          </cell>
          <cell r="D1821" t="str">
            <v>INCOME STATEMENT</v>
          </cell>
          <cell r="E1821" t="str">
            <v xml:space="preserve"> </v>
          </cell>
          <cell r="F1821" t="str">
            <v xml:space="preserve"> </v>
          </cell>
          <cell r="G1821" t="str">
            <v>EXPENDITURE</v>
          </cell>
          <cell r="H1821" t="str">
            <v>EMPLOYEE COST</v>
          </cell>
          <cell r="I1821" t="str">
            <v>SALARIES AND WAGES</v>
          </cell>
        </row>
        <row r="1822">
          <cell r="A1822" t="str">
            <v>X201022</v>
          </cell>
          <cell r="B1822" t="str">
            <v>Directors Remuneration- Renuka Talwar</v>
          </cell>
          <cell r="C1822" t="str">
            <v>EXPENSES</v>
          </cell>
          <cell r="D1822" t="str">
            <v>INCOME STATEMENT</v>
          </cell>
          <cell r="E1822" t="str">
            <v xml:space="preserve"> </v>
          </cell>
          <cell r="F1822" t="str">
            <v xml:space="preserve"> </v>
          </cell>
          <cell r="G1822" t="str">
            <v>EXPENDITURE</v>
          </cell>
          <cell r="H1822" t="str">
            <v>EMPLOYEE COST</v>
          </cell>
          <cell r="I1822" t="str">
            <v>SALARIES AND WAGES</v>
          </cell>
        </row>
        <row r="1823">
          <cell r="A1823" t="str">
            <v>X201023</v>
          </cell>
          <cell r="B1823" t="str">
            <v>Directors Remuneration- K Swaroop</v>
          </cell>
          <cell r="C1823" t="str">
            <v>EXPENSES</v>
          </cell>
          <cell r="D1823" t="str">
            <v>INCOME STATEMENT</v>
          </cell>
          <cell r="E1823" t="str">
            <v xml:space="preserve"> </v>
          </cell>
          <cell r="F1823" t="str">
            <v xml:space="preserve"> </v>
          </cell>
          <cell r="G1823" t="str">
            <v>EXPENDITURE</v>
          </cell>
          <cell r="H1823" t="str">
            <v>EMPLOYEE COST</v>
          </cell>
          <cell r="I1823" t="str">
            <v>SALARIES AND WAGES</v>
          </cell>
        </row>
        <row r="1824">
          <cell r="A1824" t="str">
            <v>X201024</v>
          </cell>
          <cell r="B1824" t="str">
            <v>H.R.A.- Directors</v>
          </cell>
          <cell r="C1824" t="str">
            <v>EXPENSES</v>
          </cell>
          <cell r="D1824" t="str">
            <v>INCOME STATEMENT</v>
          </cell>
          <cell r="E1824" t="str">
            <v xml:space="preserve"> </v>
          </cell>
          <cell r="F1824" t="str">
            <v xml:space="preserve"> </v>
          </cell>
          <cell r="G1824" t="str">
            <v>EXPENDITURE</v>
          </cell>
          <cell r="H1824" t="str">
            <v>EMPLOYEE COST</v>
          </cell>
          <cell r="I1824" t="str">
            <v>SALARIES AND WAGES</v>
          </cell>
        </row>
        <row r="1825">
          <cell r="A1825" t="str">
            <v>X201025</v>
          </cell>
          <cell r="B1825" t="str">
            <v>Entertainment All.- Directors</v>
          </cell>
          <cell r="C1825" t="str">
            <v>EXPENSES</v>
          </cell>
          <cell r="D1825" t="str">
            <v>INCOME STATEMENT</v>
          </cell>
          <cell r="E1825" t="str">
            <v xml:space="preserve"> </v>
          </cell>
          <cell r="F1825" t="str">
            <v xml:space="preserve"> </v>
          </cell>
          <cell r="G1825" t="str">
            <v>EXPENDITURE</v>
          </cell>
          <cell r="H1825" t="str">
            <v>EMPLOYEE COST</v>
          </cell>
          <cell r="I1825" t="str">
            <v>SALARIES AND WAGES</v>
          </cell>
        </row>
        <row r="1826">
          <cell r="A1826" t="str">
            <v>X201026</v>
          </cell>
          <cell r="B1826" t="str">
            <v>Utility All.- Directors</v>
          </cell>
          <cell r="C1826" t="str">
            <v>EXPENSES</v>
          </cell>
          <cell r="D1826" t="str">
            <v>INCOME STATEMENT</v>
          </cell>
          <cell r="E1826" t="str">
            <v xml:space="preserve"> </v>
          </cell>
          <cell r="F1826" t="str">
            <v xml:space="preserve"> </v>
          </cell>
          <cell r="G1826" t="str">
            <v>EXPENDITURE</v>
          </cell>
          <cell r="H1826" t="str">
            <v>EMPLOYEE COST</v>
          </cell>
          <cell r="I1826" t="str">
            <v>SALARIES AND WAGES</v>
          </cell>
        </row>
        <row r="1827">
          <cell r="A1827" t="str">
            <v>X201027</v>
          </cell>
          <cell r="B1827" t="str">
            <v>Personal Allowances- Directors</v>
          </cell>
          <cell r="C1827" t="str">
            <v>EXPENSES</v>
          </cell>
          <cell r="D1827" t="str">
            <v>INCOME STATEMENT</v>
          </cell>
          <cell r="E1827" t="str">
            <v xml:space="preserve"> </v>
          </cell>
          <cell r="F1827" t="str">
            <v xml:space="preserve"> </v>
          </cell>
          <cell r="G1827" t="str">
            <v>EXPENDITURE</v>
          </cell>
          <cell r="H1827" t="str">
            <v>EMPLOYEE COST</v>
          </cell>
          <cell r="I1827" t="str">
            <v>SALARIES AND WAGES</v>
          </cell>
        </row>
        <row r="1828">
          <cell r="A1828" t="str">
            <v>X201028</v>
          </cell>
          <cell r="B1828" t="str">
            <v>Waiver Of Loan Paid To Employee</v>
          </cell>
          <cell r="C1828" t="str">
            <v>EXPENSES</v>
          </cell>
          <cell r="D1828" t="str">
            <v>INCOME STATEMENT</v>
          </cell>
          <cell r="E1828" t="str">
            <v xml:space="preserve"> </v>
          </cell>
          <cell r="F1828" t="str">
            <v xml:space="preserve"> </v>
          </cell>
          <cell r="G1828" t="str">
            <v>EXPENDITURE</v>
          </cell>
          <cell r="H1828" t="str">
            <v>EMPLOYEE COST</v>
          </cell>
          <cell r="I1828" t="str">
            <v>SALARIES AND WAGES</v>
          </cell>
        </row>
        <row r="1829">
          <cell r="A1829" t="str">
            <v>X201029</v>
          </cell>
          <cell r="B1829" t="str">
            <v>CHILDREN EDUCATION ALLOWANCE</v>
          </cell>
          <cell r="C1829" t="str">
            <v>EXPENSES</v>
          </cell>
          <cell r="D1829" t="str">
            <v>INCOME STATEMENT</v>
          </cell>
          <cell r="E1829" t="str">
            <v xml:space="preserve"> </v>
          </cell>
          <cell r="F1829" t="str">
            <v xml:space="preserve"> </v>
          </cell>
          <cell r="G1829" t="str">
            <v>EXPENDITURE</v>
          </cell>
          <cell r="H1829" t="str">
            <v>EMPLOYEE COST</v>
          </cell>
          <cell r="I1829" t="str">
            <v>SALARIES AND WAGES</v>
          </cell>
        </row>
        <row r="1830">
          <cell r="A1830" t="str">
            <v>X201030</v>
          </cell>
          <cell r="B1830" t="str">
            <v>SAF ALLOWANCE</v>
          </cell>
          <cell r="C1830" t="str">
            <v>EXPENSES</v>
          </cell>
          <cell r="D1830" t="str">
            <v>INCOME STATEMENT</v>
          </cell>
          <cell r="E1830" t="str">
            <v xml:space="preserve"> </v>
          </cell>
          <cell r="F1830" t="str">
            <v xml:space="preserve"> </v>
          </cell>
          <cell r="G1830" t="str">
            <v>EXPENDITURE</v>
          </cell>
          <cell r="H1830" t="str">
            <v>EMPLOYEE COST</v>
          </cell>
          <cell r="I1830" t="str">
            <v>SALARIES AND WAGES</v>
          </cell>
        </row>
        <row r="1831">
          <cell r="A1831" t="str">
            <v>X201031</v>
          </cell>
          <cell r="B1831" t="str">
            <v>Site Allowance</v>
          </cell>
          <cell r="C1831" t="str">
            <v>EXPENSES</v>
          </cell>
          <cell r="D1831" t="str">
            <v>INCOME STATEMENT</v>
          </cell>
          <cell r="E1831" t="str">
            <v xml:space="preserve"> </v>
          </cell>
          <cell r="F1831" t="str">
            <v xml:space="preserve"> </v>
          </cell>
          <cell r="G1831" t="str">
            <v>EXPENDITURE</v>
          </cell>
          <cell r="H1831" t="str">
            <v>EMPLOYEE COST</v>
          </cell>
          <cell r="I1831" t="str">
            <v>SALARIES AND WAGES</v>
          </cell>
        </row>
        <row r="1832">
          <cell r="A1832" t="str">
            <v>X201032</v>
          </cell>
          <cell r="B1832" t="str">
            <v>Furnishing Allowance</v>
          </cell>
          <cell r="C1832" t="str">
            <v>EXPENSES</v>
          </cell>
          <cell r="D1832" t="str">
            <v>INCOME STATEMENT</v>
          </cell>
          <cell r="E1832" t="str">
            <v xml:space="preserve"> </v>
          </cell>
          <cell r="F1832" t="str">
            <v xml:space="preserve"> </v>
          </cell>
          <cell r="G1832" t="str">
            <v>EXPENDITURE</v>
          </cell>
          <cell r="H1832" t="str">
            <v>EMPLOYEE COST</v>
          </cell>
          <cell r="I1832" t="str">
            <v>SALARIES AND WAGES</v>
          </cell>
        </row>
        <row r="1833">
          <cell r="A1833" t="str">
            <v>X201033</v>
          </cell>
          <cell r="B1833" t="str">
            <v>Meal Allowance</v>
          </cell>
          <cell r="C1833" t="str">
            <v>EXPENSES</v>
          </cell>
          <cell r="D1833" t="str">
            <v>INCOME STATEMENT</v>
          </cell>
          <cell r="E1833" t="str">
            <v xml:space="preserve"> </v>
          </cell>
          <cell r="F1833" t="str">
            <v xml:space="preserve"> </v>
          </cell>
          <cell r="G1833" t="str">
            <v>EXPENDITURE</v>
          </cell>
          <cell r="H1833" t="str">
            <v>EMPLOYEE COST</v>
          </cell>
          <cell r="I1833" t="str">
            <v>SALARIES AND WAGES</v>
          </cell>
        </row>
        <row r="1834">
          <cell r="A1834" t="str">
            <v>X201034</v>
          </cell>
          <cell r="B1834" t="str">
            <v>Personnel Cost- Team Members</v>
          </cell>
          <cell r="C1834" t="str">
            <v>EXPENSES</v>
          </cell>
          <cell r="D1834" t="str">
            <v>INCOME STATEMENT</v>
          </cell>
          <cell r="E1834" t="str">
            <v xml:space="preserve"> </v>
          </cell>
          <cell r="F1834" t="str">
            <v xml:space="preserve"> </v>
          </cell>
          <cell r="G1834" t="str">
            <v>EXPENDITURE</v>
          </cell>
          <cell r="H1834" t="str">
            <v>EMPLOYEE COST</v>
          </cell>
          <cell r="I1834" t="str">
            <v>SALARIES AND WAGES</v>
          </cell>
        </row>
        <row r="1835">
          <cell r="A1835" t="str">
            <v>X201035</v>
          </cell>
          <cell r="B1835" t="str">
            <v>Additional Conveyance</v>
          </cell>
          <cell r="C1835" t="str">
            <v>EXPENSES</v>
          </cell>
          <cell r="D1835" t="str">
            <v>INCOME STATEMENT</v>
          </cell>
          <cell r="E1835" t="str">
            <v xml:space="preserve"> </v>
          </cell>
          <cell r="F1835" t="str">
            <v xml:space="preserve"> </v>
          </cell>
          <cell r="G1835" t="str">
            <v>EXPENDITURE</v>
          </cell>
          <cell r="H1835" t="str">
            <v>EMPLOYEE COST</v>
          </cell>
          <cell r="I1835" t="str">
            <v>SALARIES AND WAGES</v>
          </cell>
        </row>
        <row r="1836">
          <cell r="A1836" t="str">
            <v>X202001</v>
          </cell>
          <cell r="B1836" t="str">
            <v>Employers Contribution  Pf</v>
          </cell>
          <cell r="C1836" t="str">
            <v>EXPENSES</v>
          </cell>
          <cell r="D1836" t="str">
            <v>INCOME STATEMENT</v>
          </cell>
          <cell r="E1836" t="str">
            <v xml:space="preserve"> </v>
          </cell>
          <cell r="F1836" t="str">
            <v xml:space="preserve"> </v>
          </cell>
          <cell r="G1836" t="str">
            <v>EXPENDITURE</v>
          </cell>
          <cell r="H1836" t="str">
            <v>EMPLOYEE COST</v>
          </cell>
          <cell r="I1836" t="str">
            <v>CONTRIBUTION TO PF AND OTHER FUNDS</v>
          </cell>
        </row>
        <row r="1837">
          <cell r="A1837" t="str">
            <v>X202002</v>
          </cell>
          <cell r="B1837" t="str">
            <v>Employers Contribution Fpf</v>
          </cell>
          <cell r="C1837" t="str">
            <v>EXPENSES</v>
          </cell>
          <cell r="D1837" t="str">
            <v>INCOME STATEMENT</v>
          </cell>
          <cell r="E1837" t="str">
            <v xml:space="preserve"> </v>
          </cell>
          <cell r="F1837" t="str">
            <v xml:space="preserve"> </v>
          </cell>
          <cell r="G1837" t="str">
            <v>EXPENDITURE</v>
          </cell>
          <cell r="H1837" t="str">
            <v>EMPLOYEE COST</v>
          </cell>
          <cell r="I1837" t="str">
            <v>CONTRIBUTION TO PF AND OTHER FUNDS</v>
          </cell>
        </row>
        <row r="1838">
          <cell r="A1838" t="str">
            <v>X202003</v>
          </cell>
          <cell r="B1838" t="str">
            <v>Employers Contrbn Admn. Chg.</v>
          </cell>
          <cell r="C1838" t="str">
            <v>EXPENSES</v>
          </cell>
          <cell r="D1838" t="str">
            <v>INCOME STATEMENT</v>
          </cell>
          <cell r="E1838" t="str">
            <v xml:space="preserve"> </v>
          </cell>
          <cell r="F1838" t="str">
            <v xml:space="preserve"> </v>
          </cell>
          <cell r="G1838" t="str">
            <v>EXPENDITURE</v>
          </cell>
          <cell r="H1838" t="str">
            <v>EMPLOYEE COST</v>
          </cell>
          <cell r="I1838" t="str">
            <v>CONTRIBUTION TO PF AND OTHER FUNDS</v>
          </cell>
        </row>
        <row r="1839">
          <cell r="A1839" t="str">
            <v>X202004</v>
          </cell>
          <cell r="B1839" t="str">
            <v>Employers Contrbn Edli. Chg.</v>
          </cell>
          <cell r="C1839" t="str">
            <v>EXPENSES</v>
          </cell>
          <cell r="D1839" t="str">
            <v>INCOME STATEMENT</v>
          </cell>
          <cell r="E1839" t="str">
            <v xml:space="preserve"> </v>
          </cell>
          <cell r="F1839" t="str">
            <v xml:space="preserve"> </v>
          </cell>
          <cell r="G1839" t="str">
            <v>EXPENDITURE</v>
          </cell>
          <cell r="H1839" t="str">
            <v>EMPLOYEE COST</v>
          </cell>
          <cell r="I1839" t="str">
            <v>CONTRIBUTION TO PF AND OTHER FUNDS</v>
          </cell>
        </row>
        <row r="1840">
          <cell r="A1840" t="str">
            <v>X202005</v>
          </cell>
          <cell r="B1840" t="str">
            <v>Esi Paid</v>
          </cell>
          <cell r="C1840" t="str">
            <v>EXPENSES</v>
          </cell>
          <cell r="D1840" t="str">
            <v>INCOME STATEMENT</v>
          </cell>
          <cell r="E1840" t="str">
            <v xml:space="preserve"> </v>
          </cell>
          <cell r="F1840" t="str">
            <v xml:space="preserve"> </v>
          </cell>
          <cell r="G1840" t="str">
            <v>EXPENDITURE</v>
          </cell>
          <cell r="H1840" t="str">
            <v>EMPLOYEE COST</v>
          </cell>
          <cell r="I1840" t="str">
            <v>CONTRIBUTION TO PF AND OTHER FUNDS</v>
          </cell>
        </row>
        <row r="1841">
          <cell r="A1841" t="str">
            <v>X202006</v>
          </cell>
          <cell r="B1841" t="str">
            <v>Employers Contrbn Adm.Chg Edl</v>
          </cell>
          <cell r="C1841" t="str">
            <v>EXPENSES</v>
          </cell>
          <cell r="D1841" t="str">
            <v>INCOME STATEMENT</v>
          </cell>
          <cell r="E1841" t="str">
            <v xml:space="preserve"> </v>
          </cell>
          <cell r="F1841" t="str">
            <v xml:space="preserve"> </v>
          </cell>
          <cell r="G1841" t="str">
            <v>EXPENDITURE</v>
          </cell>
          <cell r="H1841" t="str">
            <v>EMPLOYEE COST</v>
          </cell>
          <cell r="I1841" t="str">
            <v>CONTRIBUTION TO PF AND OTHER FUNDS</v>
          </cell>
        </row>
        <row r="1842">
          <cell r="A1842" t="str">
            <v>X202007</v>
          </cell>
          <cell r="B1842" t="str">
            <v>Employer'S Contribution To ESI</v>
          </cell>
          <cell r="C1842" t="str">
            <v>EXPENSES</v>
          </cell>
          <cell r="D1842" t="str">
            <v>INCOME STATEMENT</v>
          </cell>
          <cell r="E1842" t="str">
            <v xml:space="preserve"> </v>
          </cell>
          <cell r="F1842" t="str">
            <v xml:space="preserve"> </v>
          </cell>
          <cell r="G1842" t="str">
            <v>EXPENDITURE</v>
          </cell>
          <cell r="H1842" t="str">
            <v>EMPLOYEE COST</v>
          </cell>
          <cell r="I1842" t="str">
            <v>CONTRIBUTION TO PF AND OTHER FUNDS</v>
          </cell>
        </row>
        <row r="1843">
          <cell r="A1843" t="str">
            <v>X202008</v>
          </cell>
          <cell r="B1843" t="str">
            <v>Employers PF- Directors</v>
          </cell>
          <cell r="C1843" t="str">
            <v>EXPENSES</v>
          </cell>
          <cell r="D1843" t="str">
            <v>INCOME STATEMENT</v>
          </cell>
          <cell r="E1843" t="str">
            <v xml:space="preserve"> </v>
          </cell>
          <cell r="F1843" t="str">
            <v xml:space="preserve"> </v>
          </cell>
          <cell r="G1843" t="str">
            <v>EXPENDITURE</v>
          </cell>
          <cell r="H1843" t="str">
            <v>EMPLOYEE COST</v>
          </cell>
          <cell r="I1843" t="str">
            <v>CONTRIBUTION TO PF AND OTHER FUNDS</v>
          </cell>
        </row>
        <row r="1844">
          <cell r="A1844" t="str">
            <v>X202009</v>
          </cell>
          <cell r="B1844" t="str">
            <v>Employer Pension-Directors</v>
          </cell>
          <cell r="C1844" t="str">
            <v>EXPENSES</v>
          </cell>
          <cell r="D1844" t="str">
            <v>INCOME STATEMENT</v>
          </cell>
          <cell r="E1844" t="str">
            <v xml:space="preserve"> </v>
          </cell>
          <cell r="F1844" t="str">
            <v xml:space="preserve"> </v>
          </cell>
          <cell r="G1844" t="str">
            <v>EXPENDITURE</v>
          </cell>
          <cell r="H1844" t="str">
            <v>EMPLOYEE COST</v>
          </cell>
          <cell r="I1844" t="str">
            <v>CONTRIBUTION TO PF AND OTHER FUNDS</v>
          </cell>
        </row>
        <row r="1845">
          <cell r="A1845" t="str">
            <v>X202010</v>
          </cell>
          <cell r="B1845" t="str">
            <v>Contribution to Superannuation</v>
          </cell>
          <cell r="C1845" t="str">
            <v>EXPENSES</v>
          </cell>
          <cell r="D1845" t="str">
            <v>INCOME STATEMENT</v>
          </cell>
          <cell r="E1845" t="str">
            <v xml:space="preserve"> </v>
          </cell>
          <cell r="F1845" t="str">
            <v xml:space="preserve"> </v>
          </cell>
          <cell r="G1845" t="str">
            <v>EXPENDITURE</v>
          </cell>
          <cell r="H1845" t="str">
            <v>EMPLOYEE COST</v>
          </cell>
          <cell r="I1845" t="str">
            <v>CONTRIBUTION TO PF AND OTHER FUNDS</v>
          </cell>
        </row>
        <row r="1846">
          <cell r="A1846" t="str">
            <v>X202011</v>
          </cell>
          <cell r="B1846" t="str">
            <v>Contribution to Superannuation- Director</v>
          </cell>
          <cell r="C1846" t="str">
            <v>EXPENSES</v>
          </cell>
          <cell r="D1846" t="str">
            <v>INCOME STATEMENT</v>
          </cell>
          <cell r="E1846" t="str">
            <v xml:space="preserve"> </v>
          </cell>
          <cell r="F1846" t="str">
            <v xml:space="preserve"> </v>
          </cell>
          <cell r="G1846" t="str">
            <v>EXPENDITURE</v>
          </cell>
          <cell r="H1846" t="str">
            <v>EMPLOYEE COST</v>
          </cell>
          <cell r="I1846" t="str">
            <v>CONTRIBUTION TO PF AND OTHER FUNDS</v>
          </cell>
        </row>
        <row r="1847">
          <cell r="A1847" t="str">
            <v>X202012</v>
          </cell>
          <cell r="B1847" t="str">
            <v>Employer's Contribution Pension Fund</v>
          </cell>
          <cell r="C1847" t="str">
            <v>EXPENSES</v>
          </cell>
          <cell r="D1847" t="str">
            <v>INCOME STATEMENT</v>
          </cell>
          <cell r="E1847" t="str">
            <v xml:space="preserve"> </v>
          </cell>
          <cell r="F1847" t="str">
            <v xml:space="preserve"> </v>
          </cell>
          <cell r="G1847" t="str">
            <v>EXPENDITURE</v>
          </cell>
          <cell r="H1847" t="str">
            <v>EMPLOYEE COST</v>
          </cell>
          <cell r="I1847" t="str">
            <v>CONTRIBUTION TO PF AND OTHER FUNDS</v>
          </cell>
        </row>
        <row r="1848">
          <cell r="A1848" t="str">
            <v>X202013</v>
          </cell>
          <cell r="B1848" t="str">
            <v>Employer's Contribution to PWF</v>
          </cell>
          <cell r="C1848" t="str">
            <v>EXPENSES</v>
          </cell>
          <cell r="D1848" t="str">
            <v>INCOME STATEMENT</v>
          </cell>
          <cell r="E1848" t="str">
            <v xml:space="preserve"> </v>
          </cell>
          <cell r="F1848" t="str">
            <v xml:space="preserve"> </v>
          </cell>
          <cell r="G1848" t="str">
            <v>EXPENDITURE</v>
          </cell>
          <cell r="H1848" t="str">
            <v>EMPLOYEE COST</v>
          </cell>
          <cell r="I1848" t="str">
            <v>CONTRIBUTION TO PF AND OTHER FUNDS</v>
          </cell>
        </row>
        <row r="1849">
          <cell r="A1849" t="str">
            <v>X203001</v>
          </cell>
          <cell r="B1849" t="str">
            <v>Gratuity Expenses</v>
          </cell>
          <cell r="C1849" t="str">
            <v>EXPENSES</v>
          </cell>
          <cell r="D1849" t="str">
            <v>INCOME STATEMENT</v>
          </cell>
          <cell r="E1849" t="str">
            <v xml:space="preserve"> </v>
          </cell>
          <cell r="F1849" t="str">
            <v xml:space="preserve"> </v>
          </cell>
          <cell r="G1849" t="str">
            <v>EXPENDITURE</v>
          </cell>
          <cell r="H1849" t="str">
            <v>EMPLOYEE COST</v>
          </cell>
          <cell r="I1849" t="str">
            <v>RETIREMENT BENEFITS</v>
          </cell>
        </row>
        <row r="1850">
          <cell r="A1850" t="str">
            <v>X203002</v>
          </cell>
          <cell r="B1850" t="str">
            <v>Leave Encashment</v>
          </cell>
          <cell r="C1850" t="str">
            <v>EXPENSES</v>
          </cell>
          <cell r="D1850" t="str">
            <v>INCOME STATEMENT</v>
          </cell>
          <cell r="E1850" t="str">
            <v xml:space="preserve"> </v>
          </cell>
          <cell r="F1850" t="str">
            <v xml:space="preserve"> </v>
          </cell>
          <cell r="G1850" t="str">
            <v>EXPENDITURE</v>
          </cell>
          <cell r="H1850" t="str">
            <v>EMPLOYEE COST</v>
          </cell>
          <cell r="I1850" t="str">
            <v>RETIREMENT BENEFITS</v>
          </cell>
        </row>
        <row r="1851">
          <cell r="A1851" t="str">
            <v>X204001</v>
          </cell>
          <cell r="B1851" t="str">
            <v>Staff Welfare</v>
          </cell>
          <cell r="C1851" t="str">
            <v>EXPENSES</v>
          </cell>
          <cell r="D1851" t="str">
            <v>INCOME STATEMENT</v>
          </cell>
          <cell r="E1851" t="str">
            <v xml:space="preserve"> </v>
          </cell>
          <cell r="F1851" t="str">
            <v xml:space="preserve"> </v>
          </cell>
          <cell r="G1851" t="str">
            <v>EXPENDITURE</v>
          </cell>
          <cell r="H1851" t="str">
            <v>EMPLOYEE COST</v>
          </cell>
          <cell r="I1851" t="str">
            <v>STAFF WELFARE</v>
          </cell>
        </row>
        <row r="1852">
          <cell r="A1852" t="str">
            <v>X204002</v>
          </cell>
          <cell r="B1852" t="str">
            <v>Staff Welfare- Office Pantry Expenses</v>
          </cell>
          <cell r="C1852" t="str">
            <v>EXPENSES</v>
          </cell>
          <cell r="D1852" t="str">
            <v>INCOME STATEMENT</v>
          </cell>
          <cell r="E1852" t="str">
            <v xml:space="preserve"> </v>
          </cell>
          <cell r="F1852" t="str">
            <v xml:space="preserve"> </v>
          </cell>
          <cell r="G1852" t="str">
            <v>EXPENDITURE</v>
          </cell>
          <cell r="H1852" t="str">
            <v>EMPLOYEE COST</v>
          </cell>
          <cell r="I1852" t="str">
            <v>STAFF WELFARE</v>
          </cell>
        </row>
        <row r="1853">
          <cell r="A1853" t="str">
            <v>X204003</v>
          </cell>
          <cell r="B1853" t="str">
            <v>Staff Welfare- Medical</v>
          </cell>
          <cell r="C1853" t="str">
            <v>EXPENSES</v>
          </cell>
          <cell r="D1853" t="str">
            <v>INCOME STATEMENT</v>
          </cell>
          <cell r="E1853" t="str">
            <v xml:space="preserve"> </v>
          </cell>
          <cell r="F1853" t="str">
            <v xml:space="preserve"> </v>
          </cell>
          <cell r="G1853" t="str">
            <v>EXPENDITURE</v>
          </cell>
          <cell r="H1853" t="str">
            <v>EMPLOYEE COST</v>
          </cell>
          <cell r="I1853" t="str">
            <v>STAFF WELFARE</v>
          </cell>
        </row>
        <row r="1854">
          <cell r="A1854" t="str">
            <v>X204004</v>
          </cell>
          <cell r="B1854" t="str">
            <v>Staff Welfare- Uniforms</v>
          </cell>
          <cell r="C1854" t="str">
            <v>EXPENSES</v>
          </cell>
          <cell r="D1854" t="str">
            <v>INCOME STATEMENT</v>
          </cell>
          <cell r="E1854" t="str">
            <v xml:space="preserve"> </v>
          </cell>
          <cell r="F1854" t="str">
            <v xml:space="preserve"> </v>
          </cell>
          <cell r="G1854" t="str">
            <v>EXPENDITURE</v>
          </cell>
          <cell r="H1854" t="str">
            <v>EMPLOYEE COST</v>
          </cell>
          <cell r="I1854" t="str">
            <v>STAFF WELFARE</v>
          </cell>
        </row>
        <row r="1855">
          <cell r="A1855" t="str">
            <v>X204005</v>
          </cell>
          <cell r="B1855" t="str">
            <v>Staff Welfare- LTA</v>
          </cell>
          <cell r="C1855" t="str">
            <v>EXPENSES</v>
          </cell>
          <cell r="D1855" t="str">
            <v>INCOME STATEMENT</v>
          </cell>
          <cell r="E1855" t="str">
            <v xml:space="preserve"> </v>
          </cell>
          <cell r="F1855" t="str">
            <v xml:space="preserve"> </v>
          </cell>
          <cell r="G1855" t="str">
            <v>EXPENDITURE</v>
          </cell>
          <cell r="H1855" t="str">
            <v>EMPLOYEE COST</v>
          </cell>
          <cell r="I1855" t="str">
            <v>STAFF WELFARE</v>
          </cell>
        </row>
        <row r="1856">
          <cell r="A1856" t="str">
            <v>X204006</v>
          </cell>
          <cell r="B1856" t="str">
            <v>Staff Welfare- Gifts</v>
          </cell>
          <cell r="C1856" t="str">
            <v>EXPENSES</v>
          </cell>
          <cell r="D1856" t="str">
            <v>INCOME STATEMENT</v>
          </cell>
          <cell r="E1856" t="str">
            <v xml:space="preserve"> </v>
          </cell>
          <cell r="F1856" t="str">
            <v xml:space="preserve"> </v>
          </cell>
          <cell r="G1856" t="str">
            <v>EXPENDITURE</v>
          </cell>
          <cell r="H1856" t="str">
            <v>EMPLOYEE COST</v>
          </cell>
          <cell r="I1856" t="str">
            <v>STAFF WELFARE</v>
          </cell>
        </row>
        <row r="1857">
          <cell r="A1857" t="str">
            <v>X204007</v>
          </cell>
          <cell r="B1857" t="str">
            <v>Staff Welfare- Others</v>
          </cell>
          <cell r="C1857" t="str">
            <v>EXPENSES</v>
          </cell>
          <cell r="D1857" t="str">
            <v>INCOME STATEMENT</v>
          </cell>
          <cell r="E1857" t="str">
            <v xml:space="preserve"> </v>
          </cell>
          <cell r="F1857" t="str">
            <v xml:space="preserve"> </v>
          </cell>
          <cell r="G1857" t="str">
            <v>EXPENDITURE</v>
          </cell>
          <cell r="H1857" t="str">
            <v>EMPLOYEE COST</v>
          </cell>
          <cell r="I1857" t="str">
            <v>STAFF WELFARE</v>
          </cell>
        </row>
        <row r="1858">
          <cell r="A1858" t="str">
            <v>X204008</v>
          </cell>
          <cell r="B1858" t="str">
            <v>Employer Cost To Punjab Lab Welfare Fund</v>
          </cell>
          <cell r="C1858" t="str">
            <v>EXPENSES</v>
          </cell>
          <cell r="D1858" t="str">
            <v>INCOME STATEMENT</v>
          </cell>
          <cell r="E1858" t="str">
            <v xml:space="preserve"> </v>
          </cell>
          <cell r="F1858" t="str">
            <v xml:space="preserve"> </v>
          </cell>
          <cell r="G1858" t="str">
            <v>EXPENDITURE</v>
          </cell>
          <cell r="H1858" t="str">
            <v>EMPLOYEE COST</v>
          </cell>
          <cell r="I1858" t="str">
            <v>STAFF WELFARE</v>
          </cell>
        </row>
        <row r="1859">
          <cell r="A1859" t="str">
            <v>X204009</v>
          </cell>
          <cell r="B1859" t="str">
            <v>Labour Welfare</v>
          </cell>
          <cell r="C1859" t="str">
            <v>EXPENSES</v>
          </cell>
          <cell r="D1859" t="str">
            <v>INCOME STATEMENT</v>
          </cell>
          <cell r="E1859" t="str">
            <v xml:space="preserve"> </v>
          </cell>
          <cell r="F1859" t="str">
            <v xml:space="preserve"> </v>
          </cell>
          <cell r="G1859" t="str">
            <v>EXPENDITURE</v>
          </cell>
          <cell r="H1859" t="str">
            <v>EMPLOYEE COST</v>
          </cell>
          <cell r="I1859" t="str">
            <v>STAFF WELFARE</v>
          </cell>
        </row>
        <row r="1860">
          <cell r="A1860" t="str">
            <v>X204010</v>
          </cell>
          <cell r="B1860" t="str">
            <v>Directors Medical Exp.</v>
          </cell>
          <cell r="C1860" t="str">
            <v>EXPENSES</v>
          </cell>
          <cell r="D1860" t="str">
            <v>INCOME STATEMENT</v>
          </cell>
          <cell r="E1860" t="str">
            <v xml:space="preserve"> </v>
          </cell>
          <cell r="F1860" t="str">
            <v xml:space="preserve"> </v>
          </cell>
          <cell r="G1860" t="str">
            <v>EXPENDITURE</v>
          </cell>
          <cell r="H1860" t="str">
            <v>EMPLOYEE COST</v>
          </cell>
          <cell r="I1860" t="str">
            <v>STAFF WELFARE</v>
          </cell>
        </row>
        <row r="1861">
          <cell r="A1861" t="str">
            <v>X204011</v>
          </cell>
          <cell r="B1861" t="str">
            <v>Directors Medical Exp.- K P Singh</v>
          </cell>
          <cell r="C1861" t="str">
            <v>EXPENSES</v>
          </cell>
          <cell r="D1861" t="str">
            <v>INCOME STATEMENT</v>
          </cell>
          <cell r="E1861" t="str">
            <v xml:space="preserve"> </v>
          </cell>
          <cell r="F1861" t="str">
            <v xml:space="preserve"> </v>
          </cell>
          <cell r="G1861" t="str">
            <v>EXPENDITURE</v>
          </cell>
          <cell r="H1861" t="str">
            <v>EMPLOYEE COST</v>
          </cell>
          <cell r="I1861" t="str">
            <v>STAFF WELFARE</v>
          </cell>
        </row>
        <row r="1862">
          <cell r="A1862" t="str">
            <v>X204012</v>
          </cell>
          <cell r="B1862" t="str">
            <v>Directors Medical Exp.- Rajiv Singh</v>
          </cell>
          <cell r="C1862" t="str">
            <v>EXPENSES</v>
          </cell>
          <cell r="D1862" t="str">
            <v>INCOME STATEMENT</v>
          </cell>
          <cell r="E1862" t="str">
            <v xml:space="preserve"> </v>
          </cell>
          <cell r="F1862" t="str">
            <v xml:space="preserve"> </v>
          </cell>
          <cell r="G1862" t="str">
            <v>EXPENDITURE</v>
          </cell>
          <cell r="H1862" t="str">
            <v>EMPLOYEE COST</v>
          </cell>
          <cell r="I1862" t="str">
            <v>STAFF WELFARE</v>
          </cell>
        </row>
        <row r="1863">
          <cell r="A1863" t="str">
            <v>X204013</v>
          </cell>
          <cell r="B1863" t="str">
            <v>Directors Medical Exp.- Pia Singh</v>
          </cell>
          <cell r="C1863" t="str">
            <v>EXPENSES</v>
          </cell>
          <cell r="D1863" t="str">
            <v>INCOME STATEMENT</v>
          </cell>
          <cell r="E1863" t="str">
            <v xml:space="preserve"> </v>
          </cell>
          <cell r="F1863" t="str">
            <v xml:space="preserve"> </v>
          </cell>
          <cell r="G1863" t="str">
            <v>EXPENDITURE</v>
          </cell>
          <cell r="H1863" t="str">
            <v>EMPLOYEE COST</v>
          </cell>
          <cell r="I1863" t="str">
            <v>STAFF WELFARE</v>
          </cell>
        </row>
        <row r="1864">
          <cell r="A1864" t="str">
            <v>X204014</v>
          </cell>
          <cell r="B1864" t="str">
            <v>Directors Medical Exp.- T C Goyal</v>
          </cell>
          <cell r="C1864" t="str">
            <v>EXPENSES</v>
          </cell>
          <cell r="D1864" t="str">
            <v>INCOME STATEMENT</v>
          </cell>
          <cell r="E1864" t="str">
            <v xml:space="preserve"> </v>
          </cell>
          <cell r="F1864" t="str">
            <v xml:space="preserve"> </v>
          </cell>
          <cell r="G1864" t="str">
            <v>EXPENDITURE</v>
          </cell>
          <cell r="H1864" t="str">
            <v>EMPLOYEE COST</v>
          </cell>
          <cell r="I1864" t="str">
            <v>STAFF WELFARE</v>
          </cell>
        </row>
        <row r="1865">
          <cell r="A1865" t="str">
            <v>X204015</v>
          </cell>
          <cell r="B1865" t="str">
            <v>L.T.A.- Directors</v>
          </cell>
          <cell r="C1865" t="str">
            <v>EXPENSES</v>
          </cell>
          <cell r="D1865" t="str">
            <v>INCOME STATEMENT</v>
          </cell>
          <cell r="E1865" t="str">
            <v xml:space="preserve"> </v>
          </cell>
          <cell r="F1865" t="str">
            <v xml:space="preserve"> </v>
          </cell>
          <cell r="G1865" t="str">
            <v>EXPENDITURE</v>
          </cell>
          <cell r="H1865" t="str">
            <v>EMPLOYEE COST</v>
          </cell>
          <cell r="I1865" t="str">
            <v>STAFF WELFARE</v>
          </cell>
        </row>
        <row r="1866">
          <cell r="A1866" t="str">
            <v>X204016</v>
          </cell>
          <cell r="B1866" t="str">
            <v>Perquisites To Staff</v>
          </cell>
          <cell r="C1866" t="str">
            <v>EXPENSES</v>
          </cell>
          <cell r="D1866" t="str">
            <v>INCOME STATEMENT</v>
          </cell>
          <cell r="E1866" t="str">
            <v xml:space="preserve"> </v>
          </cell>
          <cell r="F1866" t="str">
            <v xml:space="preserve"> </v>
          </cell>
          <cell r="G1866" t="str">
            <v>EXPENDITURE</v>
          </cell>
          <cell r="H1866" t="str">
            <v>EMPLOYEE COST</v>
          </cell>
          <cell r="I1866" t="str">
            <v>STAFF WELFARE</v>
          </cell>
        </row>
        <row r="1867">
          <cell r="A1867" t="str">
            <v>X204017</v>
          </cell>
          <cell r="B1867" t="str">
            <v>Perks To Directors</v>
          </cell>
          <cell r="C1867" t="str">
            <v>EXPENSES</v>
          </cell>
          <cell r="D1867" t="str">
            <v>INCOME STATEMENT</v>
          </cell>
          <cell r="E1867" t="str">
            <v xml:space="preserve"> </v>
          </cell>
          <cell r="F1867" t="str">
            <v xml:space="preserve"> </v>
          </cell>
          <cell r="G1867" t="str">
            <v>EXPENDITURE</v>
          </cell>
          <cell r="H1867" t="str">
            <v>EMPLOYEE COST</v>
          </cell>
          <cell r="I1867" t="str">
            <v>STAFF WELFARE</v>
          </cell>
        </row>
        <row r="1868">
          <cell r="A1868" t="str">
            <v>X204018</v>
          </cell>
          <cell r="B1868" t="str">
            <v>Club Membership (Staff)</v>
          </cell>
          <cell r="C1868" t="str">
            <v>EXPENSES</v>
          </cell>
          <cell r="D1868" t="str">
            <v>INCOME STATEMENT</v>
          </cell>
          <cell r="E1868" t="str">
            <v xml:space="preserve"> </v>
          </cell>
          <cell r="F1868" t="str">
            <v xml:space="preserve"> </v>
          </cell>
          <cell r="G1868" t="str">
            <v>EXPENDITURE</v>
          </cell>
          <cell r="H1868" t="str">
            <v>EMPLOYEE COST</v>
          </cell>
          <cell r="I1868" t="str">
            <v>STAFF WELFARE</v>
          </cell>
        </row>
        <row r="1869">
          <cell r="A1869" t="str">
            <v>X204019</v>
          </cell>
          <cell r="B1869" t="str">
            <v>Club Membership (Director)</v>
          </cell>
          <cell r="C1869" t="str">
            <v>EXPENSES</v>
          </cell>
          <cell r="D1869" t="str">
            <v>INCOME STATEMENT</v>
          </cell>
          <cell r="E1869" t="str">
            <v xml:space="preserve"> </v>
          </cell>
          <cell r="F1869" t="str">
            <v xml:space="preserve"> </v>
          </cell>
          <cell r="G1869" t="str">
            <v>EXPENDITURE</v>
          </cell>
          <cell r="H1869" t="str">
            <v>EMPLOYEE COST</v>
          </cell>
          <cell r="I1869" t="str">
            <v>STAFF WELFARE</v>
          </cell>
        </row>
        <row r="1870">
          <cell r="A1870" t="str">
            <v>X204020</v>
          </cell>
          <cell r="B1870" t="str">
            <v>Staff Welfare - FBT</v>
          </cell>
          <cell r="C1870" t="str">
            <v>EXPENSES</v>
          </cell>
          <cell r="D1870" t="str">
            <v>INCOME STATEMENT</v>
          </cell>
          <cell r="E1870" t="str">
            <v xml:space="preserve"> </v>
          </cell>
          <cell r="F1870" t="str">
            <v xml:space="preserve"> </v>
          </cell>
          <cell r="G1870" t="str">
            <v>EXPENDITURE</v>
          </cell>
          <cell r="H1870" t="str">
            <v>EMPLOYEE COST</v>
          </cell>
          <cell r="I1870" t="str">
            <v>STAFF WELFARE</v>
          </cell>
        </row>
        <row r="1871">
          <cell r="A1871" t="str">
            <v>X204021</v>
          </cell>
          <cell r="B1871" t="str">
            <v>MOBILE SUBSIDY</v>
          </cell>
          <cell r="C1871" t="str">
            <v>EXPENSES</v>
          </cell>
          <cell r="D1871" t="str">
            <v>INCOME STATEMENT</v>
          </cell>
          <cell r="E1871" t="str">
            <v xml:space="preserve"> </v>
          </cell>
          <cell r="F1871" t="str">
            <v xml:space="preserve"> </v>
          </cell>
          <cell r="G1871" t="str">
            <v>EXPENDITURE</v>
          </cell>
          <cell r="H1871" t="str">
            <v>EMPLOYEE COST</v>
          </cell>
          <cell r="I1871" t="str">
            <v>STAFF WELFARE</v>
          </cell>
        </row>
        <row r="1872">
          <cell r="A1872" t="str">
            <v>X204022</v>
          </cell>
          <cell r="B1872" t="str">
            <v>Staff Pickup-Drop Exp.</v>
          </cell>
          <cell r="C1872" t="str">
            <v>EXPENSES</v>
          </cell>
          <cell r="D1872" t="str">
            <v>INCOME STATEMENT</v>
          </cell>
          <cell r="E1872" t="str">
            <v xml:space="preserve"> </v>
          </cell>
          <cell r="F1872" t="str">
            <v xml:space="preserve"> </v>
          </cell>
          <cell r="G1872" t="str">
            <v>EXPENDITURE</v>
          </cell>
          <cell r="H1872" t="str">
            <v>EMPLOYEE COST</v>
          </cell>
          <cell r="I1872" t="str">
            <v>STAFF WELFARE</v>
          </cell>
        </row>
        <row r="1873">
          <cell r="A1873" t="str">
            <v>X204023</v>
          </cell>
          <cell r="B1873" t="str">
            <v>HRS - Staff</v>
          </cell>
          <cell r="C1873" t="str">
            <v>EXPENSES</v>
          </cell>
          <cell r="D1873" t="str">
            <v>INCOME STATEMENT</v>
          </cell>
          <cell r="E1873" t="str">
            <v xml:space="preserve"> </v>
          </cell>
          <cell r="F1873" t="str">
            <v xml:space="preserve"> </v>
          </cell>
          <cell r="G1873" t="str">
            <v>EXPENDITURE</v>
          </cell>
          <cell r="H1873" t="str">
            <v>EMPLOYEE COST</v>
          </cell>
          <cell r="I1873" t="str">
            <v>STAFF WELFARE</v>
          </cell>
        </row>
        <row r="1874">
          <cell r="A1874" t="str">
            <v>X204024</v>
          </cell>
          <cell r="B1874" t="str">
            <v>Discount on Concesion Sales</v>
          </cell>
          <cell r="C1874" t="str">
            <v>EXPENSES</v>
          </cell>
          <cell r="D1874" t="str">
            <v>INCOME STATEMENT</v>
          </cell>
          <cell r="E1874" t="str">
            <v xml:space="preserve"> </v>
          </cell>
          <cell r="F1874" t="str">
            <v xml:space="preserve"> </v>
          </cell>
          <cell r="G1874" t="str">
            <v>EXPENDITURE</v>
          </cell>
          <cell r="H1874" t="str">
            <v>EMPLOYEE COST</v>
          </cell>
          <cell r="I1874" t="str">
            <v>STAFF WELFARE</v>
          </cell>
        </row>
        <row r="1875">
          <cell r="A1875" t="str">
            <v>X204025</v>
          </cell>
          <cell r="B1875" t="str">
            <v>Discount on Tickets</v>
          </cell>
          <cell r="C1875" t="str">
            <v>EXPENSES</v>
          </cell>
          <cell r="D1875" t="str">
            <v>INCOME STATEMENT</v>
          </cell>
          <cell r="E1875" t="str">
            <v xml:space="preserve"> </v>
          </cell>
          <cell r="F1875" t="str">
            <v xml:space="preserve"> </v>
          </cell>
          <cell r="G1875" t="str">
            <v>EXPENDITURE</v>
          </cell>
          <cell r="H1875" t="str">
            <v>EMPLOYEE COST</v>
          </cell>
          <cell r="I1875" t="str">
            <v>STAFF WELFARE</v>
          </cell>
        </row>
        <row r="1876">
          <cell r="A1876" t="str">
            <v>X204026</v>
          </cell>
          <cell r="B1876" t="str">
            <v>LEAVE TRAVEL ALLOWANCE</v>
          </cell>
          <cell r="C1876" t="str">
            <v>EXPENSES</v>
          </cell>
          <cell r="D1876" t="str">
            <v>INCOME STATEMENT</v>
          </cell>
          <cell r="E1876" t="str">
            <v xml:space="preserve"> </v>
          </cell>
          <cell r="G1876" t="str">
            <v>EXPENDITURE</v>
          </cell>
          <cell r="H1876" t="str">
            <v>EMPLOYEE COST</v>
          </cell>
          <cell r="I1876" t="str">
            <v>STAFF WELFARE</v>
          </cell>
        </row>
        <row r="1877">
          <cell r="A1877" t="str">
            <v>X204027</v>
          </cell>
          <cell r="B1877" t="str">
            <v>PERSONAL AWARD</v>
          </cell>
          <cell r="C1877" t="str">
            <v>EXPENSES</v>
          </cell>
          <cell r="D1877" t="str">
            <v>INCOME STATEMENT</v>
          </cell>
          <cell r="G1877" t="str">
            <v>EXPENDITURE</v>
          </cell>
          <cell r="H1877" t="str">
            <v>EMPLOYEE COST</v>
          </cell>
          <cell r="I1877" t="str">
            <v>STAFF WELFARE</v>
          </cell>
        </row>
        <row r="1878">
          <cell r="A1878" t="str">
            <v>X204028</v>
          </cell>
          <cell r="B1878" t="str">
            <v>PERFORMANCE AWARD</v>
          </cell>
          <cell r="C1878" t="str">
            <v>EXPENSES</v>
          </cell>
          <cell r="D1878" t="str">
            <v>INCOME STATEMENT</v>
          </cell>
          <cell r="G1878" t="str">
            <v>EXPENDITURE</v>
          </cell>
          <cell r="H1878" t="str">
            <v>EMPLOYEE COST</v>
          </cell>
          <cell r="I1878" t="str">
            <v>STAFF WELFARE</v>
          </cell>
        </row>
        <row r="1879">
          <cell r="A1879" t="str">
            <v>X301001</v>
          </cell>
          <cell r="B1879" t="str">
            <v>Int on Fixed per loans (Banks)</v>
          </cell>
          <cell r="C1879" t="str">
            <v>EXPENSES</v>
          </cell>
          <cell r="D1879" t="str">
            <v>INCOME STATEMENT</v>
          </cell>
          <cell r="E1879" t="str">
            <v xml:space="preserve"> </v>
          </cell>
          <cell r="F1879" t="str">
            <v xml:space="preserve"> </v>
          </cell>
          <cell r="G1879" t="str">
            <v>EXPENDITURE</v>
          </cell>
          <cell r="H1879" t="str">
            <v>INTEREST AND FINANCE CHARGES</v>
          </cell>
          <cell r="I1879" t="str">
            <v>BANK INTEREST</v>
          </cell>
        </row>
        <row r="1880">
          <cell r="A1880" t="str">
            <v>X301002</v>
          </cell>
          <cell r="B1880" t="str">
            <v>Int on Fixed per loans- HSBC Loans</v>
          </cell>
          <cell r="C1880" t="str">
            <v>EXPENSES</v>
          </cell>
          <cell r="D1880" t="str">
            <v>INCOME STATEMENT</v>
          </cell>
          <cell r="E1880" t="str">
            <v xml:space="preserve"> </v>
          </cell>
          <cell r="F1880" t="str">
            <v xml:space="preserve"> </v>
          </cell>
          <cell r="G1880" t="str">
            <v>EXPENDITURE</v>
          </cell>
          <cell r="H1880" t="str">
            <v>INTEREST AND FINANCE CHARGES</v>
          </cell>
          <cell r="I1880" t="str">
            <v>BANK INTEREST</v>
          </cell>
        </row>
        <row r="1881">
          <cell r="A1881" t="str">
            <v>X301003</v>
          </cell>
          <cell r="B1881" t="str">
            <v>Int on Fixed per loans- ICICI Loans</v>
          </cell>
          <cell r="C1881" t="str">
            <v>EXPENSES</v>
          </cell>
          <cell r="D1881" t="str">
            <v>INCOME STATEMENT</v>
          </cell>
          <cell r="E1881" t="str">
            <v xml:space="preserve"> </v>
          </cell>
          <cell r="F1881" t="str">
            <v xml:space="preserve"> </v>
          </cell>
          <cell r="G1881" t="str">
            <v>EXPENDITURE</v>
          </cell>
          <cell r="H1881" t="str">
            <v>INTEREST AND FINANCE CHARGES</v>
          </cell>
          <cell r="I1881" t="str">
            <v>BANK INTEREST</v>
          </cell>
        </row>
        <row r="1882">
          <cell r="A1882" t="str">
            <v>X301004</v>
          </cell>
          <cell r="B1882" t="str">
            <v>Int on Fixed per loans- Citi Bank Receiv</v>
          </cell>
          <cell r="C1882" t="str">
            <v>EXPENSES</v>
          </cell>
          <cell r="D1882" t="str">
            <v>INCOME STATEMENT</v>
          </cell>
          <cell r="E1882" t="str">
            <v xml:space="preserve"> </v>
          </cell>
          <cell r="F1882" t="str">
            <v xml:space="preserve"> </v>
          </cell>
          <cell r="G1882" t="str">
            <v>EXPENDITURE</v>
          </cell>
          <cell r="H1882" t="str">
            <v>INTEREST AND FINANCE CHARGES</v>
          </cell>
          <cell r="I1882" t="str">
            <v>BANK INTEREST</v>
          </cell>
        </row>
        <row r="1883">
          <cell r="A1883" t="str">
            <v>X301005</v>
          </cell>
          <cell r="B1883" t="str">
            <v>Int on Fixed per loans- HDFC</v>
          </cell>
          <cell r="C1883" t="str">
            <v>EXPENSES</v>
          </cell>
          <cell r="D1883" t="str">
            <v>INCOME STATEMENT</v>
          </cell>
          <cell r="E1883" t="str">
            <v xml:space="preserve"> </v>
          </cell>
          <cell r="F1883" t="str">
            <v xml:space="preserve"> </v>
          </cell>
          <cell r="G1883" t="str">
            <v>EXPENDITURE</v>
          </cell>
          <cell r="H1883" t="str">
            <v>INTEREST AND FINANCE CHARGES</v>
          </cell>
          <cell r="I1883" t="str">
            <v>BANK INTEREST</v>
          </cell>
        </row>
        <row r="1884">
          <cell r="A1884" t="str">
            <v>X301006</v>
          </cell>
          <cell r="B1884" t="str">
            <v>Int on Fixed per loans- FCL</v>
          </cell>
          <cell r="C1884" t="str">
            <v>EXPENSES</v>
          </cell>
          <cell r="D1884" t="str">
            <v>INCOME STATEMENT</v>
          </cell>
          <cell r="E1884" t="str">
            <v xml:space="preserve"> </v>
          </cell>
          <cell r="F1884" t="str">
            <v xml:space="preserve"> </v>
          </cell>
          <cell r="G1884" t="str">
            <v>EXPENDITURE</v>
          </cell>
          <cell r="H1884" t="str">
            <v>INTEREST AND FINANCE CHARGES</v>
          </cell>
          <cell r="I1884" t="str">
            <v>BANK INTEREST</v>
          </cell>
        </row>
        <row r="1885">
          <cell r="A1885" t="str">
            <v>X301007</v>
          </cell>
          <cell r="B1885" t="str">
            <v>Int on Fixed per loans- ECB</v>
          </cell>
          <cell r="C1885" t="str">
            <v>EXPENSES</v>
          </cell>
          <cell r="D1885" t="str">
            <v>INCOME STATEMENT</v>
          </cell>
          <cell r="E1885" t="str">
            <v xml:space="preserve"> </v>
          </cell>
          <cell r="F1885" t="str">
            <v xml:space="preserve"> </v>
          </cell>
          <cell r="G1885" t="str">
            <v>EXPENDITURE</v>
          </cell>
          <cell r="H1885" t="str">
            <v>INTEREST AND FINANCE CHARGES</v>
          </cell>
          <cell r="I1885" t="str">
            <v>BANK INTEREST</v>
          </cell>
        </row>
        <row r="1886">
          <cell r="A1886" t="str">
            <v>X301008</v>
          </cell>
          <cell r="B1886" t="str">
            <v>Int on Fixed per loans- ABN AMRO</v>
          </cell>
          <cell r="C1886" t="str">
            <v>EXPENSES</v>
          </cell>
          <cell r="D1886" t="str">
            <v>INCOME STATEMENT</v>
          </cell>
          <cell r="E1886" t="str">
            <v xml:space="preserve"> </v>
          </cell>
          <cell r="F1886" t="str">
            <v xml:space="preserve"> </v>
          </cell>
          <cell r="G1886" t="str">
            <v>EXPENDITURE</v>
          </cell>
          <cell r="H1886" t="str">
            <v>INTEREST AND FINANCE CHARGES</v>
          </cell>
          <cell r="I1886" t="str">
            <v>BANK INTEREST</v>
          </cell>
        </row>
        <row r="1887">
          <cell r="A1887" t="str">
            <v>X301009</v>
          </cell>
          <cell r="B1887" t="str">
            <v>Int on Fixed per loans- HDFC Bank</v>
          </cell>
          <cell r="C1887" t="str">
            <v>EXPENSES</v>
          </cell>
          <cell r="D1887" t="str">
            <v>INCOME STATEMENT</v>
          </cell>
          <cell r="E1887" t="str">
            <v xml:space="preserve"> </v>
          </cell>
          <cell r="F1887" t="str">
            <v xml:space="preserve"> </v>
          </cell>
          <cell r="G1887" t="str">
            <v>EXPENDITURE</v>
          </cell>
          <cell r="H1887" t="str">
            <v>INTEREST AND FINANCE CHARGES</v>
          </cell>
          <cell r="I1887" t="str">
            <v>BANK INTEREST</v>
          </cell>
        </row>
        <row r="1888">
          <cell r="A1888" t="str">
            <v>X301010</v>
          </cell>
          <cell r="B1888" t="str">
            <v>Int on Fixed per loans- DBS Banks</v>
          </cell>
          <cell r="C1888" t="str">
            <v>EXPENSES</v>
          </cell>
          <cell r="D1888" t="str">
            <v>INCOME STATEMENT</v>
          </cell>
          <cell r="E1888" t="str">
            <v xml:space="preserve"> </v>
          </cell>
          <cell r="F1888" t="str">
            <v xml:space="preserve"> </v>
          </cell>
          <cell r="G1888" t="str">
            <v>EXPENDITURE</v>
          </cell>
          <cell r="H1888" t="str">
            <v>INTEREST AND FINANCE CHARGES</v>
          </cell>
          <cell r="I1888" t="str">
            <v>BANK INTEREST</v>
          </cell>
        </row>
        <row r="1889">
          <cell r="A1889" t="str">
            <v>X301011</v>
          </cell>
          <cell r="B1889" t="str">
            <v>Int on Fixed per loans- IDBI Bank</v>
          </cell>
          <cell r="C1889" t="str">
            <v>EXPENSES</v>
          </cell>
          <cell r="D1889" t="str">
            <v>INCOME STATEMENT</v>
          </cell>
          <cell r="E1889" t="str">
            <v xml:space="preserve"> </v>
          </cell>
          <cell r="F1889" t="str">
            <v xml:space="preserve"> </v>
          </cell>
          <cell r="G1889" t="str">
            <v>EXPENDITURE</v>
          </cell>
          <cell r="H1889" t="str">
            <v>INTEREST AND FINANCE CHARGES</v>
          </cell>
          <cell r="I1889" t="str">
            <v>BANK INTEREST</v>
          </cell>
        </row>
        <row r="1890">
          <cell r="A1890" t="str">
            <v>X301012</v>
          </cell>
          <cell r="B1890" t="str">
            <v>Int on Fixed per loans- UTI Bank</v>
          </cell>
          <cell r="C1890" t="str">
            <v>EXPENSES</v>
          </cell>
          <cell r="D1890" t="str">
            <v>INCOME STATEMENT</v>
          </cell>
          <cell r="E1890" t="str">
            <v xml:space="preserve"> </v>
          </cell>
          <cell r="F1890" t="str">
            <v xml:space="preserve"> </v>
          </cell>
          <cell r="G1890" t="str">
            <v>EXPENDITURE</v>
          </cell>
          <cell r="H1890" t="str">
            <v>INTEREST AND FINANCE CHARGES</v>
          </cell>
          <cell r="I1890" t="str">
            <v>BANK INTEREST</v>
          </cell>
        </row>
        <row r="1891">
          <cell r="A1891" t="str">
            <v>X301013</v>
          </cell>
          <cell r="B1891" t="str">
            <v>Int on Fixed per loans- Unitd Bnk of Ind</v>
          </cell>
          <cell r="C1891" t="str">
            <v>EXPENSES</v>
          </cell>
          <cell r="D1891" t="str">
            <v>INCOME STATEMENT</v>
          </cell>
          <cell r="E1891" t="str">
            <v xml:space="preserve"> </v>
          </cell>
          <cell r="F1891" t="str">
            <v xml:space="preserve"> </v>
          </cell>
          <cell r="G1891" t="str">
            <v>EXPENDITURE</v>
          </cell>
          <cell r="H1891" t="str">
            <v>INTEREST AND FINANCE CHARGES</v>
          </cell>
          <cell r="I1891" t="str">
            <v>BANK INTEREST</v>
          </cell>
        </row>
        <row r="1892">
          <cell r="A1892" t="str">
            <v>X301014</v>
          </cell>
          <cell r="B1892" t="str">
            <v>Int on Fixed per loans- BOB</v>
          </cell>
          <cell r="C1892" t="str">
            <v>EXPENSES</v>
          </cell>
          <cell r="D1892" t="str">
            <v>INCOME STATEMENT</v>
          </cell>
          <cell r="E1892" t="str">
            <v xml:space="preserve"> </v>
          </cell>
          <cell r="F1892" t="str">
            <v xml:space="preserve"> </v>
          </cell>
          <cell r="G1892" t="str">
            <v>EXPENDITURE</v>
          </cell>
          <cell r="H1892" t="str">
            <v>INTEREST AND FINANCE CHARGES</v>
          </cell>
          <cell r="I1892" t="str">
            <v>BANK INTEREST</v>
          </cell>
        </row>
        <row r="1893">
          <cell r="A1893" t="str">
            <v>X301015</v>
          </cell>
          <cell r="B1893" t="str">
            <v>Int on Fixed per loans- BOM</v>
          </cell>
          <cell r="C1893" t="str">
            <v>EXPENSES</v>
          </cell>
          <cell r="D1893" t="str">
            <v>INCOME STATEMENT</v>
          </cell>
          <cell r="E1893" t="str">
            <v xml:space="preserve"> </v>
          </cell>
          <cell r="F1893" t="str">
            <v xml:space="preserve"> </v>
          </cell>
          <cell r="G1893" t="str">
            <v>EXPENDITURE</v>
          </cell>
          <cell r="H1893" t="str">
            <v>INTEREST AND FINANCE CHARGES</v>
          </cell>
          <cell r="I1893" t="str">
            <v>BANK INTEREST</v>
          </cell>
        </row>
        <row r="1894">
          <cell r="A1894" t="str">
            <v>X301016</v>
          </cell>
          <cell r="B1894" t="str">
            <v>Int on Fixed per loans- Deutsche Bank</v>
          </cell>
          <cell r="C1894" t="str">
            <v>EXPENSES</v>
          </cell>
          <cell r="D1894" t="str">
            <v>INCOME STATEMENT</v>
          </cell>
          <cell r="E1894" t="str">
            <v xml:space="preserve"> </v>
          </cell>
          <cell r="F1894" t="str">
            <v xml:space="preserve"> </v>
          </cell>
          <cell r="G1894" t="str">
            <v>EXPENDITURE</v>
          </cell>
          <cell r="H1894" t="str">
            <v>INTEREST AND FINANCE CHARGES</v>
          </cell>
          <cell r="I1894" t="str">
            <v>BANK INTEREST</v>
          </cell>
        </row>
        <row r="1895">
          <cell r="A1895" t="str">
            <v>X301017</v>
          </cell>
          <cell r="B1895" t="str">
            <v>Int on Fixed per loans- UCO</v>
          </cell>
          <cell r="C1895" t="str">
            <v>EXPENSES</v>
          </cell>
          <cell r="D1895" t="str">
            <v>INCOME STATEMENT</v>
          </cell>
          <cell r="E1895" t="str">
            <v xml:space="preserve"> </v>
          </cell>
          <cell r="F1895" t="str">
            <v xml:space="preserve"> </v>
          </cell>
          <cell r="G1895" t="str">
            <v>EXPENDITURE</v>
          </cell>
          <cell r="H1895" t="str">
            <v>INTEREST AND FINANCE CHARGES</v>
          </cell>
          <cell r="I1895" t="str">
            <v>BANK INTEREST</v>
          </cell>
        </row>
        <row r="1896">
          <cell r="A1896" t="str">
            <v>X301018</v>
          </cell>
          <cell r="B1896" t="str">
            <v>Int on Fixed per loans- ILFS</v>
          </cell>
          <cell r="C1896" t="str">
            <v>EXPENSES</v>
          </cell>
          <cell r="D1896" t="str">
            <v>INCOME STATEMENT</v>
          </cell>
          <cell r="E1896" t="str">
            <v xml:space="preserve"> </v>
          </cell>
          <cell r="F1896" t="str">
            <v xml:space="preserve"> </v>
          </cell>
          <cell r="G1896" t="str">
            <v>EXPENDITURE</v>
          </cell>
          <cell r="H1896" t="str">
            <v>INTEREST AND FINANCE CHARGES</v>
          </cell>
          <cell r="I1896" t="str">
            <v>BANK INTEREST</v>
          </cell>
        </row>
        <row r="1897">
          <cell r="A1897" t="str">
            <v>X301019</v>
          </cell>
          <cell r="B1897" t="str">
            <v>Int on Fixed per loans- Corporatio Bank</v>
          </cell>
          <cell r="C1897" t="str">
            <v>EXPENSES</v>
          </cell>
          <cell r="D1897" t="str">
            <v>INCOME STATEMENT</v>
          </cell>
          <cell r="E1897" t="str">
            <v xml:space="preserve"> </v>
          </cell>
          <cell r="F1897" t="str">
            <v xml:space="preserve"> </v>
          </cell>
          <cell r="G1897" t="str">
            <v>EXPENDITURE</v>
          </cell>
          <cell r="H1897" t="str">
            <v>INTEREST AND FINANCE CHARGES</v>
          </cell>
          <cell r="I1897" t="str">
            <v>BANK INTEREST</v>
          </cell>
        </row>
        <row r="1898">
          <cell r="A1898" t="str">
            <v>X301020</v>
          </cell>
          <cell r="B1898" t="str">
            <v>Int on Fixed per loans- SCB</v>
          </cell>
          <cell r="C1898" t="str">
            <v>EXPENSES</v>
          </cell>
          <cell r="D1898" t="str">
            <v>INCOME STATEMENT</v>
          </cell>
          <cell r="E1898" t="str">
            <v xml:space="preserve"> </v>
          </cell>
          <cell r="F1898" t="str">
            <v xml:space="preserve"> </v>
          </cell>
          <cell r="G1898" t="str">
            <v>EXPENDITURE</v>
          </cell>
          <cell r="H1898" t="str">
            <v>INTEREST AND FINANCE CHARGES</v>
          </cell>
          <cell r="I1898" t="str">
            <v>BANK INTEREST</v>
          </cell>
        </row>
        <row r="1899">
          <cell r="A1899" t="str">
            <v>X301021</v>
          </cell>
          <cell r="B1899" t="str">
            <v>Int on Fixed per loans- Citi Bnk/Mgnolia</v>
          </cell>
          <cell r="C1899" t="str">
            <v>EXPENSES</v>
          </cell>
          <cell r="D1899" t="str">
            <v>INCOME STATEMENT</v>
          </cell>
          <cell r="E1899" t="str">
            <v xml:space="preserve"> </v>
          </cell>
          <cell r="F1899" t="str">
            <v xml:space="preserve"> </v>
          </cell>
          <cell r="G1899" t="str">
            <v>EXPENDITURE</v>
          </cell>
          <cell r="H1899" t="str">
            <v>INTEREST AND FINANCE CHARGES</v>
          </cell>
          <cell r="I1899" t="str">
            <v>BANK INTEREST</v>
          </cell>
        </row>
        <row r="1900">
          <cell r="A1900" t="str">
            <v>X301022</v>
          </cell>
          <cell r="B1900" t="str">
            <v>Int on Fixed per loans- Kotak</v>
          </cell>
          <cell r="C1900" t="str">
            <v>EXPENSES</v>
          </cell>
          <cell r="D1900" t="str">
            <v>INCOME STATEMENT</v>
          </cell>
          <cell r="E1900" t="str">
            <v xml:space="preserve"> </v>
          </cell>
          <cell r="F1900" t="str">
            <v xml:space="preserve"> </v>
          </cell>
          <cell r="G1900" t="str">
            <v>EXPENDITURE</v>
          </cell>
          <cell r="H1900" t="str">
            <v>INTEREST AND FINANCE CHARGES</v>
          </cell>
          <cell r="I1900" t="str">
            <v>BANK INTEREST</v>
          </cell>
        </row>
        <row r="1901">
          <cell r="A1901" t="str">
            <v>X301023</v>
          </cell>
          <cell r="B1901" t="str">
            <v>Int on Fixed per loans- S B O H</v>
          </cell>
          <cell r="C1901" t="str">
            <v>EXPENSES</v>
          </cell>
          <cell r="D1901" t="str">
            <v>INCOME STATEMENT</v>
          </cell>
          <cell r="E1901" t="str">
            <v xml:space="preserve"> </v>
          </cell>
          <cell r="F1901" t="str">
            <v xml:space="preserve"> </v>
          </cell>
          <cell r="G1901" t="str">
            <v>EXPENDITURE</v>
          </cell>
          <cell r="H1901" t="str">
            <v>INTEREST AND FINANCE CHARGES</v>
          </cell>
          <cell r="I1901" t="str">
            <v>BANK INTEREST</v>
          </cell>
        </row>
        <row r="1902">
          <cell r="A1902" t="str">
            <v>X301024</v>
          </cell>
          <cell r="B1902" t="str">
            <v>Int on Fixed per loans- GE Capital</v>
          </cell>
          <cell r="C1902" t="str">
            <v>EXPENSES</v>
          </cell>
          <cell r="D1902" t="str">
            <v>INCOME STATEMENT</v>
          </cell>
          <cell r="E1902" t="str">
            <v xml:space="preserve"> </v>
          </cell>
          <cell r="F1902" t="str">
            <v xml:space="preserve"> </v>
          </cell>
          <cell r="G1902" t="str">
            <v>EXPENDITURE</v>
          </cell>
          <cell r="H1902" t="str">
            <v>INTEREST AND FINANCE CHARGES</v>
          </cell>
          <cell r="I1902" t="str">
            <v>BANK INTEREST</v>
          </cell>
        </row>
        <row r="1903">
          <cell r="A1903" t="str">
            <v>X301025</v>
          </cell>
          <cell r="B1903" t="str">
            <v>Int on Fixed per loans- SBI</v>
          </cell>
          <cell r="C1903" t="str">
            <v>EXPENSES</v>
          </cell>
          <cell r="D1903" t="str">
            <v>INCOME STATEMENT</v>
          </cell>
          <cell r="E1903" t="str">
            <v xml:space="preserve"> </v>
          </cell>
          <cell r="F1903" t="str">
            <v xml:space="preserve"> </v>
          </cell>
          <cell r="G1903" t="str">
            <v>EXPENDITURE</v>
          </cell>
          <cell r="H1903" t="str">
            <v>INTEREST AND FINANCE CHARGES</v>
          </cell>
          <cell r="I1903" t="str">
            <v>BANK INTEREST</v>
          </cell>
        </row>
        <row r="1904">
          <cell r="A1904" t="str">
            <v>X301026</v>
          </cell>
          <cell r="B1904" t="str">
            <v>Int on Fixed per loans- DSP Merryl Cap</v>
          </cell>
          <cell r="C1904" t="str">
            <v>EXPENSES</v>
          </cell>
          <cell r="D1904" t="str">
            <v>INCOME STATEMENT</v>
          </cell>
          <cell r="E1904" t="str">
            <v xml:space="preserve"> </v>
          </cell>
          <cell r="F1904" t="str">
            <v xml:space="preserve"> </v>
          </cell>
          <cell r="G1904" t="str">
            <v>EXPENDITURE</v>
          </cell>
          <cell r="H1904" t="str">
            <v>INTEREST AND FINANCE CHARGES</v>
          </cell>
          <cell r="I1904" t="str">
            <v>BANK INTEREST</v>
          </cell>
        </row>
        <row r="1905">
          <cell r="A1905" t="str">
            <v>X301027</v>
          </cell>
          <cell r="B1905" t="str">
            <v>Int on Fixed per loans- S B O T</v>
          </cell>
          <cell r="C1905" t="str">
            <v>EXPENSES</v>
          </cell>
          <cell r="D1905" t="str">
            <v>INCOME STATEMENT</v>
          </cell>
          <cell r="E1905" t="str">
            <v xml:space="preserve"> </v>
          </cell>
          <cell r="F1905" t="str">
            <v xml:space="preserve"> </v>
          </cell>
          <cell r="G1905" t="str">
            <v>EXPENDITURE</v>
          </cell>
          <cell r="H1905" t="str">
            <v>INTEREST AND FINANCE CHARGES</v>
          </cell>
          <cell r="I1905" t="str">
            <v>BANK INTEREST</v>
          </cell>
        </row>
        <row r="1906">
          <cell r="A1906" t="str">
            <v>X301028</v>
          </cell>
          <cell r="B1906" t="str">
            <v>Int on Fixed per loans- YES BANK</v>
          </cell>
          <cell r="C1906" t="str">
            <v>EXPENSES</v>
          </cell>
          <cell r="D1906" t="str">
            <v>INCOME STATEMENT</v>
          </cell>
          <cell r="E1906" t="str">
            <v xml:space="preserve"> </v>
          </cell>
          <cell r="F1906" t="str">
            <v xml:space="preserve"> </v>
          </cell>
          <cell r="G1906" t="str">
            <v>EXPENDITURE</v>
          </cell>
          <cell r="H1906" t="str">
            <v>INTEREST AND FINANCE CHARGES</v>
          </cell>
          <cell r="I1906" t="str">
            <v>BANK INTEREST</v>
          </cell>
        </row>
        <row r="1907">
          <cell r="A1907" t="str">
            <v>X301101</v>
          </cell>
          <cell r="B1907" t="str">
            <v>Int on Fixed per loans (Debentures)</v>
          </cell>
          <cell r="C1907" t="str">
            <v>EXPENSES</v>
          </cell>
          <cell r="D1907" t="str">
            <v>INCOME STATEMENT</v>
          </cell>
          <cell r="E1907" t="str">
            <v xml:space="preserve"> </v>
          </cell>
          <cell r="F1907" t="str">
            <v xml:space="preserve"> </v>
          </cell>
          <cell r="G1907" t="str">
            <v>EXPENDITURE</v>
          </cell>
          <cell r="H1907" t="str">
            <v>INTEREST AND FINANCE CHARGES</v>
          </cell>
          <cell r="I1907" t="str">
            <v>FINANCE CHARGES</v>
          </cell>
        </row>
        <row r="1908">
          <cell r="A1908" t="str">
            <v>X301201</v>
          </cell>
          <cell r="B1908" t="str">
            <v>Int on Fixed per loans (Public Deposits)</v>
          </cell>
          <cell r="C1908" t="str">
            <v>EXPENSES</v>
          </cell>
          <cell r="D1908" t="str">
            <v>INCOME STATEMENT</v>
          </cell>
          <cell r="E1908" t="str">
            <v xml:space="preserve"> </v>
          </cell>
          <cell r="F1908" t="str">
            <v xml:space="preserve"> </v>
          </cell>
          <cell r="G1908" t="str">
            <v>EXPENDITURE</v>
          </cell>
          <cell r="H1908" t="str">
            <v>INTEREST AND FINANCE CHARGES</v>
          </cell>
          <cell r="I1908" t="str">
            <v>FINANCE CHARGES</v>
          </cell>
        </row>
        <row r="1909">
          <cell r="A1909" t="str">
            <v>X301301</v>
          </cell>
          <cell r="B1909" t="str">
            <v>Interest On Vehicle Loan</v>
          </cell>
          <cell r="C1909" t="str">
            <v>EXPENSES</v>
          </cell>
          <cell r="D1909" t="str">
            <v>INCOME STATEMENT</v>
          </cell>
          <cell r="E1909" t="str">
            <v xml:space="preserve"> </v>
          </cell>
          <cell r="F1909" t="str">
            <v xml:space="preserve"> </v>
          </cell>
          <cell r="G1909" t="str">
            <v>EXPENDITURE</v>
          </cell>
          <cell r="H1909" t="str">
            <v>INTEREST AND FINANCE CHARGES</v>
          </cell>
          <cell r="I1909" t="str">
            <v>BANK INTEREST</v>
          </cell>
        </row>
        <row r="1910">
          <cell r="A1910" t="str">
            <v>X301401</v>
          </cell>
          <cell r="B1910" t="str">
            <v>Interest on Overdraft Accounts</v>
          </cell>
          <cell r="C1910" t="str">
            <v>EXPENSES</v>
          </cell>
          <cell r="D1910" t="str">
            <v>INCOME STATEMENT</v>
          </cell>
          <cell r="E1910" t="str">
            <v xml:space="preserve"> </v>
          </cell>
          <cell r="F1910" t="str">
            <v xml:space="preserve"> </v>
          </cell>
          <cell r="G1910" t="str">
            <v>EXPENDITURE</v>
          </cell>
          <cell r="H1910" t="str">
            <v>INTEREST AND FINANCE CHARGES</v>
          </cell>
          <cell r="I1910" t="str">
            <v>BANK INTEREST</v>
          </cell>
        </row>
        <row r="1911">
          <cell r="A1911" t="str">
            <v>X301402</v>
          </cell>
          <cell r="B1911" t="str">
            <v>Int Paid Bnk Overdraft- ABN AMRO</v>
          </cell>
          <cell r="C1911" t="str">
            <v>EXPENSES</v>
          </cell>
          <cell r="D1911" t="str">
            <v>INCOME STATEMENT</v>
          </cell>
          <cell r="E1911" t="str">
            <v xml:space="preserve"> </v>
          </cell>
          <cell r="F1911" t="str">
            <v xml:space="preserve"> </v>
          </cell>
          <cell r="G1911" t="str">
            <v>EXPENDITURE</v>
          </cell>
          <cell r="H1911" t="str">
            <v>INTEREST AND FINANCE CHARGES</v>
          </cell>
          <cell r="I1911" t="str">
            <v>BANK INTEREST</v>
          </cell>
        </row>
        <row r="1912">
          <cell r="A1912" t="str">
            <v>X301403</v>
          </cell>
          <cell r="B1912" t="str">
            <v>Int Paid Bnk Overdraft- HDFC</v>
          </cell>
          <cell r="C1912" t="str">
            <v>EXPENSES</v>
          </cell>
          <cell r="D1912" t="str">
            <v>INCOME STATEMENT</v>
          </cell>
          <cell r="E1912" t="str">
            <v xml:space="preserve"> </v>
          </cell>
          <cell r="F1912" t="str">
            <v xml:space="preserve"> </v>
          </cell>
          <cell r="G1912" t="str">
            <v>EXPENDITURE</v>
          </cell>
          <cell r="H1912" t="str">
            <v>INTEREST AND FINANCE CHARGES</v>
          </cell>
          <cell r="I1912" t="str">
            <v>BANK INTEREST</v>
          </cell>
        </row>
        <row r="1913">
          <cell r="A1913" t="str">
            <v>X301404</v>
          </cell>
          <cell r="B1913" t="str">
            <v>Int Paid Bnk Overdraft- Citi Bank</v>
          </cell>
          <cell r="C1913" t="str">
            <v>EXPENSES</v>
          </cell>
          <cell r="D1913" t="str">
            <v>INCOME STATEMENT</v>
          </cell>
          <cell r="E1913" t="str">
            <v xml:space="preserve"> </v>
          </cell>
          <cell r="F1913" t="str">
            <v xml:space="preserve"> </v>
          </cell>
          <cell r="G1913" t="str">
            <v>EXPENDITURE</v>
          </cell>
          <cell r="H1913" t="str">
            <v>INTEREST AND FINANCE CHARGES</v>
          </cell>
          <cell r="I1913" t="str">
            <v>BANK INTEREST</v>
          </cell>
        </row>
        <row r="1914">
          <cell r="A1914" t="str">
            <v>X301405</v>
          </cell>
          <cell r="B1914" t="str">
            <v>Int Paid Bnk Overdraft- ICICI Bank</v>
          </cell>
          <cell r="C1914" t="str">
            <v>EXPENSES</v>
          </cell>
          <cell r="D1914" t="str">
            <v>INCOME STATEMENT</v>
          </cell>
          <cell r="E1914" t="str">
            <v xml:space="preserve"> </v>
          </cell>
          <cell r="F1914" t="str">
            <v xml:space="preserve"> </v>
          </cell>
          <cell r="G1914" t="str">
            <v>EXPENDITURE</v>
          </cell>
          <cell r="H1914" t="str">
            <v>INTEREST AND FINANCE CHARGES</v>
          </cell>
          <cell r="I1914" t="str">
            <v>BANK INTEREST</v>
          </cell>
        </row>
        <row r="1915">
          <cell r="A1915" t="str">
            <v>X301406</v>
          </cell>
          <cell r="B1915" t="str">
            <v>Int Paid Bnk Overdraft- Corporation Bank</v>
          </cell>
          <cell r="C1915" t="str">
            <v>EXPENSES</v>
          </cell>
          <cell r="D1915" t="str">
            <v>INCOME STATEMENT</v>
          </cell>
          <cell r="E1915" t="str">
            <v xml:space="preserve"> </v>
          </cell>
          <cell r="F1915" t="str">
            <v xml:space="preserve"> </v>
          </cell>
          <cell r="G1915" t="str">
            <v>EXPENDITURE</v>
          </cell>
          <cell r="H1915" t="str">
            <v>INTEREST AND FINANCE CHARGES</v>
          </cell>
          <cell r="I1915" t="str">
            <v>BANK INTEREST</v>
          </cell>
        </row>
        <row r="1916">
          <cell r="A1916" t="str">
            <v>X301407</v>
          </cell>
          <cell r="B1916" t="str">
            <v>Int Paid Bnk Overdraft- SCB</v>
          </cell>
          <cell r="C1916" t="str">
            <v>EXPENSES</v>
          </cell>
          <cell r="D1916" t="str">
            <v>INCOME STATEMENT</v>
          </cell>
          <cell r="E1916" t="str">
            <v xml:space="preserve"> </v>
          </cell>
          <cell r="F1916" t="str">
            <v xml:space="preserve"> </v>
          </cell>
          <cell r="G1916" t="str">
            <v>EXPENDITURE</v>
          </cell>
          <cell r="H1916" t="str">
            <v>INTEREST AND FINANCE CHARGES</v>
          </cell>
          <cell r="I1916" t="str">
            <v>BANK INTEREST</v>
          </cell>
        </row>
        <row r="1917">
          <cell r="A1917" t="str">
            <v>X301408</v>
          </cell>
          <cell r="B1917" t="str">
            <v>Int Paid Bnk Overdraft- SBI</v>
          </cell>
          <cell r="C1917" t="str">
            <v>EXPENSES</v>
          </cell>
          <cell r="D1917" t="str">
            <v>INCOME STATEMENT</v>
          </cell>
          <cell r="E1917" t="str">
            <v xml:space="preserve"> </v>
          </cell>
          <cell r="F1917" t="str">
            <v xml:space="preserve"> </v>
          </cell>
          <cell r="G1917" t="str">
            <v>EXPENDITURE</v>
          </cell>
          <cell r="H1917" t="str">
            <v>INTEREST AND FINANCE CHARGES</v>
          </cell>
          <cell r="I1917" t="str">
            <v>BANK INTEREST</v>
          </cell>
        </row>
        <row r="1918">
          <cell r="A1918" t="str">
            <v>X301409</v>
          </cell>
          <cell r="B1918" t="str">
            <v>Int Paid Bnk Overdraft- DBS</v>
          </cell>
          <cell r="C1918" t="str">
            <v>EXPENSES</v>
          </cell>
          <cell r="D1918" t="str">
            <v>INCOME STATEMENT</v>
          </cell>
          <cell r="E1918" t="str">
            <v xml:space="preserve"> </v>
          </cell>
          <cell r="F1918" t="str">
            <v xml:space="preserve"> </v>
          </cell>
          <cell r="G1918" t="str">
            <v>EXPENDITURE</v>
          </cell>
          <cell r="H1918" t="str">
            <v>INTEREST AND FINANCE CHARGES</v>
          </cell>
          <cell r="I1918" t="str">
            <v>BANK INTEREST</v>
          </cell>
        </row>
        <row r="1919">
          <cell r="A1919" t="str">
            <v>X301410</v>
          </cell>
          <cell r="B1919" t="str">
            <v>Int Paid Bnk Overdraft- HSBC</v>
          </cell>
          <cell r="C1919" t="str">
            <v>EXPENSES</v>
          </cell>
          <cell r="D1919" t="str">
            <v>INCOME STATEMENT</v>
          </cell>
          <cell r="E1919" t="str">
            <v xml:space="preserve"> </v>
          </cell>
          <cell r="F1919" t="str">
            <v xml:space="preserve"> </v>
          </cell>
          <cell r="G1919" t="str">
            <v>EXPENDITURE</v>
          </cell>
          <cell r="H1919" t="str">
            <v>INTEREST AND FINANCE CHARGES</v>
          </cell>
          <cell r="I1919" t="str">
            <v>BANK INTEREST</v>
          </cell>
        </row>
        <row r="1920">
          <cell r="A1920" t="str">
            <v>X301411</v>
          </cell>
          <cell r="B1920" t="str">
            <v>Int Paid Bnk Overdraft- Ing Vysya</v>
          </cell>
          <cell r="C1920" t="str">
            <v>EXPENSES</v>
          </cell>
          <cell r="D1920" t="str">
            <v>INCOME STATEMENT</v>
          </cell>
          <cell r="E1920" t="str">
            <v xml:space="preserve"> </v>
          </cell>
          <cell r="F1920" t="str">
            <v xml:space="preserve"> </v>
          </cell>
          <cell r="G1920" t="str">
            <v>EXPENDITURE</v>
          </cell>
          <cell r="H1920" t="str">
            <v>INTEREST AND FINANCE CHARGES</v>
          </cell>
          <cell r="I1920" t="str">
            <v>BANK INTEREST</v>
          </cell>
        </row>
        <row r="1921">
          <cell r="A1921" t="str">
            <v>X301412</v>
          </cell>
          <cell r="B1921" t="str">
            <v>Int Paid Bnk Overdraft- SBH</v>
          </cell>
          <cell r="C1921" t="str">
            <v>EXPENSES</v>
          </cell>
          <cell r="D1921" t="str">
            <v>INCOME STATEMENT</v>
          </cell>
          <cell r="E1921" t="str">
            <v xml:space="preserve"> </v>
          </cell>
          <cell r="F1921" t="str">
            <v xml:space="preserve"> </v>
          </cell>
          <cell r="G1921" t="str">
            <v>EXPENDITURE</v>
          </cell>
          <cell r="H1921" t="str">
            <v>INTEREST AND FINANCE CHARGES</v>
          </cell>
          <cell r="I1921" t="str">
            <v>BANK INTEREST</v>
          </cell>
        </row>
        <row r="1922">
          <cell r="A1922" t="str">
            <v>X301413</v>
          </cell>
          <cell r="B1922" t="str">
            <v>Int Paid Bnk Overdraft- Kotak</v>
          </cell>
          <cell r="C1922" t="str">
            <v>EXPENSES</v>
          </cell>
          <cell r="D1922" t="str">
            <v>INCOME STATEMENT</v>
          </cell>
          <cell r="E1922" t="str">
            <v xml:space="preserve"> </v>
          </cell>
          <cell r="F1922" t="str">
            <v xml:space="preserve"> </v>
          </cell>
          <cell r="G1922" t="str">
            <v>EXPENDITURE</v>
          </cell>
          <cell r="H1922" t="str">
            <v>INTEREST AND FINANCE CHARGES</v>
          </cell>
          <cell r="I1922" t="str">
            <v>BANK INTEREST</v>
          </cell>
        </row>
        <row r="1923">
          <cell r="A1923" t="str">
            <v>X301414</v>
          </cell>
          <cell r="B1923" t="str">
            <v>Int Paid Bnk Overdraft- SBOT</v>
          </cell>
          <cell r="C1923" t="str">
            <v>EXPENSES</v>
          </cell>
          <cell r="D1923" t="str">
            <v>INCOME STATEMENT</v>
          </cell>
          <cell r="E1923" t="str">
            <v xml:space="preserve"> </v>
          </cell>
          <cell r="F1923" t="str">
            <v xml:space="preserve"> </v>
          </cell>
          <cell r="G1923" t="str">
            <v>EXPENDITURE</v>
          </cell>
          <cell r="H1923" t="str">
            <v>INTEREST AND FINANCE CHARGES</v>
          </cell>
          <cell r="I1923" t="str">
            <v>BANK INTEREST</v>
          </cell>
        </row>
        <row r="1924">
          <cell r="A1924" t="str">
            <v>X301501</v>
          </cell>
          <cell r="B1924" t="str">
            <v>Int on loan (Gp Co.)</v>
          </cell>
          <cell r="C1924" t="str">
            <v>EXPENSES</v>
          </cell>
          <cell r="D1924" t="str">
            <v>INCOME STATEMENT</v>
          </cell>
          <cell r="E1924" t="str">
            <v xml:space="preserve"> </v>
          </cell>
          <cell r="F1924" t="str">
            <v xml:space="preserve"> </v>
          </cell>
          <cell r="G1924" t="str">
            <v>EXPENDITURE</v>
          </cell>
          <cell r="H1924" t="str">
            <v>INTEREST AND FINANCE CHARGES</v>
          </cell>
          <cell r="I1924" t="str">
            <v>BANK INTEREST</v>
          </cell>
        </row>
        <row r="1925">
          <cell r="A1925" t="str">
            <v>X301502</v>
          </cell>
          <cell r="B1925" t="str">
            <v>Int on Loan (JV)</v>
          </cell>
          <cell r="C1925" t="str">
            <v>EXPENSES</v>
          </cell>
          <cell r="D1925" t="str">
            <v>INCOME STATEMENT</v>
          </cell>
          <cell r="E1925" t="str">
            <v xml:space="preserve"> </v>
          </cell>
          <cell r="F1925" t="str">
            <v xml:space="preserve"> </v>
          </cell>
          <cell r="G1925" t="str">
            <v>EXPENDITURE</v>
          </cell>
          <cell r="H1925" t="str">
            <v>INTEREST AND FINANCE CHARGES</v>
          </cell>
          <cell r="I1925" t="str">
            <v>BANK INTEREST</v>
          </cell>
        </row>
        <row r="1926">
          <cell r="A1926" t="str">
            <v>X302001</v>
          </cell>
          <cell r="B1926" t="str">
            <v>Interest on Others</v>
          </cell>
          <cell r="C1926" t="str">
            <v>EXPENSES</v>
          </cell>
          <cell r="D1926" t="str">
            <v>INCOME STATEMENT</v>
          </cell>
          <cell r="E1926" t="str">
            <v xml:space="preserve"> </v>
          </cell>
          <cell r="F1926" t="str">
            <v xml:space="preserve"> </v>
          </cell>
          <cell r="G1926" t="str">
            <v>EXPENDITURE</v>
          </cell>
          <cell r="H1926" t="str">
            <v>INTEREST AND FINANCE CHARGES</v>
          </cell>
          <cell r="I1926" t="str">
            <v>OTHER FINANCE CHARGES</v>
          </cell>
        </row>
        <row r="1927">
          <cell r="A1927" t="str">
            <v>X302101</v>
          </cell>
          <cell r="B1927" t="str">
            <v>Interest on Others- Customers on Refund</v>
          </cell>
          <cell r="C1927" t="str">
            <v>EXPENSES</v>
          </cell>
          <cell r="D1927" t="str">
            <v>INCOME STATEMENT</v>
          </cell>
          <cell r="E1927" t="str">
            <v xml:space="preserve"> </v>
          </cell>
          <cell r="F1927" t="str">
            <v xml:space="preserve"> </v>
          </cell>
          <cell r="G1927" t="str">
            <v>EXPENDITURE</v>
          </cell>
          <cell r="H1927" t="str">
            <v>INTEREST AND FINANCE CHARGES</v>
          </cell>
          <cell r="I1927" t="str">
            <v>OTHER FINANCE CHARGES</v>
          </cell>
        </row>
        <row r="1928">
          <cell r="A1928" t="str">
            <v>X302201</v>
          </cell>
          <cell r="B1928" t="str">
            <v>Interest on Others- Misc.</v>
          </cell>
          <cell r="C1928" t="str">
            <v>EXPENSES</v>
          </cell>
          <cell r="D1928" t="str">
            <v>INCOME STATEMENT</v>
          </cell>
          <cell r="E1928" t="str">
            <v xml:space="preserve"> </v>
          </cell>
          <cell r="F1928" t="str">
            <v xml:space="preserve"> </v>
          </cell>
          <cell r="G1928" t="str">
            <v>EXPENDITURE</v>
          </cell>
          <cell r="H1928" t="str">
            <v>INTEREST AND FINANCE CHARGES</v>
          </cell>
          <cell r="I1928" t="str">
            <v>OTHER FINANCE CHARGES</v>
          </cell>
        </row>
        <row r="1929">
          <cell r="A1929" t="str">
            <v>X302301</v>
          </cell>
          <cell r="B1929" t="str">
            <v>Interest on Others- Income Tax</v>
          </cell>
          <cell r="C1929" t="str">
            <v>EXPENSES</v>
          </cell>
          <cell r="D1929" t="str">
            <v>INCOME STATEMENT</v>
          </cell>
          <cell r="E1929" t="str">
            <v xml:space="preserve"> </v>
          </cell>
          <cell r="F1929" t="str">
            <v xml:space="preserve"> </v>
          </cell>
          <cell r="G1929" t="str">
            <v>EXPENDITURE</v>
          </cell>
          <cell r="H1929" t="str">
            <v>INTEREST AND FINANCE CHARGES</v>
          </cell>
          <cell r="I1929" t="str">
            <v>OTHER FINANCE CHARGES</v>
          </cell>
        </row>
        <row r="1930">
          <cell r="A1930" t="str">
            <v>X302401</v>
          </cell>
          <cell r="B1930" t="str">
            <v>Interest On Deferred Creditors</v>
          </cell>
          <cell r="C1930" t="str">
            <v>EXPENSES</v>
          </cell>
          <cell r="D1930" t="str">
            <v>INCOME STATEMENT</v>
          </cell>
          <cell r="E1930" t="str">
            <v xml:space="preserve"> </v>
          </cell>
          <cell r="F1930" t="str">
            <v xml:space="preserve"> </v>
          </cell>
          <cell r="G1930" t="str">
            <v>EXPENDITURE</v>
          </cell>
          <cell r="H1930" t="str">
            <v>INTEREST AND FINANCE CHARGES</v>
          </cell>
          <cell r="I1930" t="str">
            <v>OTHER FINANCE CHARGES</v>
          </cell>
        </row>
        <row r="1931">
          <cell r="A1931" t="str">
            <v>X302501</v>
          </cell>
          <cell r="B1931" t="str">
            <v>Int on TDS, FBT, Service Tax</v>
          </cell>
          <cell r="C1931" t="str">
            <v>EXPENSES</v>
          </cell>
          <cell r="D1931" t="str">
            <v>INCOME STATEMENT</v>
          </cell>
          <cell r="E1931" t="str">
            <v xml:space="preserve"> </v>
          </cell>
          <cell r="F1931" t="str">
            <v xml:space="preserve"> </v>
          </cell>
          <cell r="G1931" t="str">
            <v>EXPENDITURE</v>
          </cell>
          <cell r="H1931" t="str">
            <v>INTEREST AND FINANCE CHARGES</v>
          </cell>
          <cell r="I1931" t="str">
            <v>OTHER FINANCE CHARGES</v>
          </cell>
        </row>
        <row r="1932">
          <cell r="A1932" t="str">
            <v>X303001</v>
          </cell>
          <cell r="B1932" t="str">
            <v>Bank Charges</v>
          </cell>
          <cell r="C1932" t="str">
            <v>EXPENSES</v>
          </cell>
          <cell r="D1932" t="str">
            <v>INCOME STATEMENT</v>
          </cell>
          <cell r="E1932" t="str">
            <v xml:space="preserve"> </v>
          </cell>
          <cell r="F1932" t="str">
            <v xml:space="preserve"> </v>
          </cell>
          <cell r="G1932" t="str">
            <v>EXPENDITURE</v>
          </cell>
          <cell r="H1932" t="str">
            <v>INTEREST AND FINANCE CHARGES</v>
          </cell>
          <cell r="I1932" t="str">
            <v>BANK CHARGES</v>
          </cell>
        </row>
        <row r="1933">
          <cell r="A1933" t="str">
            <v>X303002</v>
          </cell>
          <cell r="B1933" t="str">
            <v>Bank Charges- Finance Charges</v>
          </cell>
          <cell r="C1933" t="str">
            <v>EXPENSES</v>
          </cell>
          <cell r="D1933" t="str">
            <v>INCOME STATEMENT</v>
          </cell>
          <cell r="E1933" t="str">
            <v xml:space="preserve"> </v>
          </cell>
          <cell r="F1933" t="str">
            <v xml:space="preserve"> </v>
          </cell>
          <cell r="G1933" t="str">
            <v>EXPENDITURE</v>
          </cell>
          <cell r="H1933" t="str">
            <v>INTEREST AND FINANCE CHARGES</v>
          </cell>
          <cell r="I1933" t="str">
            <v>BANK CHARGES</v>
          </cell>
        </row>
        <row r="1934">
          <cell r="A1934" t="str">
            <v>X303003</v>
          </cell>
          <cell r="B1934" t="str">
            <v>Bank Charges- Escrow Fee</v>
          </cell>
          <cell r="C1934" t="str">
            <v>EXPENSES</v>
          </cell>
          <cell r="D1934" t="str">
            <v>INCOME STATEMENT</v>
          </cell>
          <cell r="E1934" t="str">
            <v xml:space="preserve"> </v>
          </cell>
          <cell r="F1934" t="str">
            <v xml:space="preserve"> </v>
          </cell>
          <cell r="G1934" t="str">
            <v>EXPENDITURE</v>
          </cell>
          <cell r="H1934" t="str">
            <v>INTEREST AND FINANCE CHARGES</v>
          </cell>
          <cell r="I1934" t="str">
            <v>BANK CHARGES</v>
          </cell>
        </row>
        <row r="1935">
          <cell r="A1935" t="str">
            <v>X303004</v>
          </cell>
          <cell r="B1935" t="str">
            <v>Bank Charges- BCTT Cash Withdrawal</v>
          </cell>
          <cell r="C1935" t="str">
            <v>EXPENSES</v>
          </cell>
          <cell r="D1935" t="str">
            <v>INCOME STATEMENT</v>
          </cell>
          <cell r="E1935" t="str">
            <v xml:space="preserve"> </v>
          </cell>
          <cell r="F1935" t="str">
            <v xml:space="preserve"> </v>
          </cell>
          <cell r="G1935" t="str">
            <v>EXPENDITURE</v>
          </cell>
          <cell r="H1935" t="str">
            <v>INTEREST AND FINANCE CHARGES</v>
          </cell>
          <cell r="I1935" t="str">
            <v>BANK CHARGES</v>
          </cell>
        </row>
        <row r="1936">
          <cell r="A1936" t="str">
            <v>X303005</v>
          </cell>
          <cell r="B1936" t="str">
            <v>Credit Card Charges</v>
          </cell>
          <cell r="C1936" t="str">
            <v>EXPENSES</v>
          </cell>
          <cell r="D1936" t="str">
            <v>INCOME STATEMENT</v>
          </cell>
          <cell r="E1936" t="str">
            <v xml:space="preserve"> </v>
          </cell>
          <cell r="F1936" t="str">
            <v xml:space="preserve"> </v>
          </cell>
          <cell r="G1936" t="str">
            <v>EXPENDITURE</v>
          </cell>
          <cell r="H1936" t="str">
            <v>INTEREST AND FINANCE CHARGES</v>
          </cell>
          <cell r="I1936" t="str">
            <v>BANK CHARGES</v>
          </cell>
        </row>
        <row r="1937">
          <cell r="A1937" t="str">
            <v>X303101</v>
          </cell>
          <cell r="B1937" t="str">
            <v>Commission On Bank Guarantee</v>
          </cell>
          <cell r="C1937" t="str">
            <v>EXPENSES</v>
          </cell>
          <cell r="D1937" t="str">
            <v>INCOME STATEMENT</v>
          </cell>
          <cell r="E1937" t="str">
            <v xml:space="preserve"> </v>
          </cell>
          <cell r="F1937" t="str">
            <v xml:space="preserve"> </v>
          </cell>
          <cell r="G1937" t="str">
            <v>EXPENDITURE</v>
          </cell>
          <cell r="H1937" t="str">
            <v>INTEREST AND FINANCE CHARGES</v>
          </cell>
          <cell r="I1937" t="str">
            <v>BANK CHARGES</v>
          </cell>
        </row>
        <row r="1938">
          <cell r="A1938" t="str">
            <v>X304001</v>
          </cell>
          <cell r="B1938" t="str">
            <v>Loss on Derivatives</v>
          </cell>
          <cell r="C1938" t="str">
            <v>EXPENSES</v>
          </cell>
          <cell r="D1938" t="str">
            <v>INCOME STATEMENT</v>
          </cell>
          <cell r="E1938" t="str">
            <v xml:space="preserve"> </v>
          </cell>
          <cell r="F1938" t="str">
            <v xml:space="preserve"> </v>
          </cell>
          <cell r="G1938" t="str">
            <v>EXPENDITURE</v>
          </cell>
          <cell r="H1938" t="str">
            <v>INTEREST AND FINANCE CHARGES</v>
          </cell>
          <cell r="I1938" t="str">
            <v>FINANCE CHARGES</v>
          </cell>
        </row>
        <row r="1939">
          <cell r="A1939" t="str">
            <v>X501001</v>
          </cell>
          <cell r="B1939" t="str">
            <v>Rent (Offices)</v>
          </cell>
          <cell r="C1939" t="str">
            <v>EXPENSES</v>
          </cell>
          <cell r="D1939" t="str">
            <v>INCOME STATEMENT</v>
          </cell>
          <cell r="E1939" t="str">
            <v xml:space="preserve"> </v>
          </cell>
          <cell r="F1939" t="str">
            <v xml:space="preserve"> </v>
          </cell>
          <cell r="G1939" t="str">
            <v>EXPENDITURE</v>
          </cell>
          <cell r="H1939" t="str">
            <v>GENERAL AND ADMINISTRATION EXPENSES</v>
          </cell>
          <cell r="I1939" t="str">
            <v>RENT</v>
          </cell>
        </row>
        <row r="1940">
          <cell r="A1940" t="str">
            <v>X501002</v>
          </cell>
          <cell r="B1940" t="str">
            <v>Rent (Employee Residence)</v>
          </cell>
          <cell r="C1940" t="str">
            <v>EXPENSES</v>
          </cell>
          <cell r="D1940" t="str">
            <v>INCOME STATEMENT</v>
          </cell>
          <cell r="E1940" t="str">
            <v xml:space="preserve"> </v>
          </cell>
          <cell r="F1940" t="str">
            <v xml:space="preserve"> </v>
          </cell>
          <cell r="G1940" t="str">
            <v>EXPENDITURE</v>
          </cell>
          <cell r="H1940" t="str">
            <v>GENERAL AND ADMINISTRATION EXPENSES</v>
          </cell>
          <cell r="I1940" t="str">
            <v>RENT</v>
          </cell>
        </row>
        <row r="1941">
          <cell r="A1941" t="str">
            <v>X501003</v>
          </cell>
          <cell r="B1941" t="str">
            <v>Lease Rent- Directors</v>
          </cell>
          <cell r="C1941" t="str">
            <v>EXPENSES</v>
          </cell>
          <cell r="D1941" t="str">
            <v>INCOME STATEMENT</v>
          </cell>
          <cell r="E1941" t="str">
            <v xml:space="preserve"> </v>
          </cell>
          <cell r="F1941" t="str">
            <v xml:space="preserve"> </v>
          </cell>
          <cell r="G1941" t="str">
            <v>EXPENDITURE</v>
          </cell>
          <cell r="H1941" t="str">
            <v>GENERAL AND ADMINISTRATION EXPENSES</v>
          </cell>
          <cell r="I1941" t="str">
            <v>RENT</v>
          </cell>
        </row>
        <row r="1942">
          <cell r="A1942" t="str">
            <v>X501004</v>
          </cell>
          <cell r="B1942" t="str">
            <v>Rent Recovery from employees</v>
          </cell>
          <cell r="C1942" t="str">
            <v>EXPENSES</v>
          </cell>
          <cell r="D1942" t="str">
            <v>INCOME STATEMENT</v>
          </cell>
          <cell r="E1942" t="str">
            <v xml:space="preserve"> </v>
          </cell>
          <cell r="F1942" t="str">
            <v xml:space="preserve"> </v>
          </cell>
          <cell r="G1942" t="str">
            <v>EXPENDITURE</v>
          </cell>
          <cell r="H1942" t="str">
            <v>GENERAL AND ADMINISTRATION EXPENSES</v>
          </cell>
          <cell r="I1942" t="str">
            <v>RENT</v>
          </cell>
        </row>
        <row r="1943">
          <cell r="A1943" t="str">
            <v>X501005</v>
          </cell>
          <cell r="B1943" t="str">
            <v>Lease Rental Charges</v>
          </cell>
          <cell r="C1943" t="str">
            <v>EXPENSES</v>
          </cell>
          <cell r="D1943" t="str">
            <v>INCOME STATEMENT</v>
          </cell>
          <cell r="E1943" t="str">
            <v xml:space="preserve"> </v>
          </cell>
          <cell r="F1943" t="str">
            <v xml:space="preserve"> </v>
          </cell>
          <cell r="G1943" t="str">
            <v>EXPENDITURE</v>
          </cell>
          <cell r="H1943" t="str">
            <v>GENERAL AND ADMINISTRATION EXPENSES</v>
          </cell>
          <cell r="I1943" t="str">
            <v>RENT</v>
          </cell>
        </row>
        <row r="1944">
          <cell r="A1944" t="str">
            <v>X501101</v>
          </cell>
          <cell r="B1944" t="str">
            <v>Rates and taxes</v>
          </cell>
          <cell r="C1944" t="str">
            <v>EXPENSES</v>
          </cell>
          <cell r="D1944" t="str">
            <v>INCOME STATEMENT</v>
          </cell>
          <cell r="E1944" t="str">
            <v xml:space="preserve"> </v>
          </cell>
          <cell r="F1944" t="str">
            <v xml:space="preserve"> </v>
          </cell>
          <cell r="G1944" t="str">
            <v>EXPENDITURE</v>
          </cell>
          <cell r="H1944" t="str">
            <v>GENERAL AND ADMINISTRATION EXPENSES</v>
          </cell>
          <cell r="I1944" t="str">
            <v>RATES AND TAXES</v>
          </cell>
        </row>
        <row r="1945">
          <cell r="A1945" t="str">
            <v>X501102</v>
          </cell>
          <cell r="B1945" t="str">
            <v>Fees &amp; Taxes</v>
          </cell>
          <cell r="C1945" t="str">
            <v>EXPENSES</v>
          </cell>
          <cell r="D1945" t="str">
            <v>INCOME STATEMENT</v>
          </cell>
          <cell r="E1945" t="str">
            <v xml:space="preserve"> </v>
          </cell>
          <cell r="F1945" t="str">
            <v xml:space="preserve"> </v>
          </cell>
          <cell r="G1945" t="str">
            <v>EXPENDITURE</v>
          </cell>
          <cell r="H1945" t="str">
            <v>GENERAL AND ADMINISTRATION EXPENSES</v>
          </cell>
          <cell r="I1945" t="str">
            <v>RATES AND TAXES</v>
          </cell>
        </row>
        <row r="1946">
          <cell r="A1946" t="str">
            <v>X501103</v>
          </cell>
          <cell r="B1946" t="str">
            <v>House Tax- Dlf Centre (Narindra Pla</v>
          </cell>
          <cell r="C1946" t="str">
            <v>EXPENSES</v>
          </cell>
          <cell r="D1946" t="str">
            <v>INCOME STATEMENT</v>
          </cell>
          <cell r="E1946" t="str">
            <v xml:space="preserve"> </v>
          </cell>
          <cell r="F1946" t="str">
            <v xml:space="preserve"> </v>
          </cell>
          <cell r="G1946" t="str">
            <v>EXPENDITURE</v>
          </cell>
          <cell r="H1946" t="str">
            <v>GENERAL AND ADMINISTRATION EXPENSES</v>
          </cell>
          <cell r="I1946" t="str">
            <v>RATES AND TAXES</v>
          </cell>
        </row>
        <row r="1947">
          <cell r="A1947" t="str">
            <v>X501104</v>
          </cell>
          <cell r="B1947" t="str">
            <v>House Tax- F Block,Connaught Place</v>
          </cell>
          <cell r="C1947" t="str">
            <v>EXPENSES</v>
          </cell>
          <cell r="D1947" t="str">
            <v>INCOME STATEMENT</v>
          </cell>
          <cell r="E1947" t="str">
            <v xml:space="preserve"> </v>
          </cell>
          <cell r="F1947" t="str">
            <v xml:space="preserve"> </v>
          </cell>
          <cell r="G1947" t="str">
            <v>EXPENDITURE</v>
          </cell>
          <cell r="H1947" t="str">
            <v>GENERAL AND ADMINISTRATION EXPENSES</v>
          </cell>
          <cell r="I1947" t="str">
            <v>RATES AND TAXES</v>
          </cell>
        </row>
        <row r="1948">
          <cell r="A1948" t="str">
            <v>X501105</v>
          </cell>
          <cell r="B1948" t="str">
            <v>House Tax- F.F.D. Faridabad</v>
          </cell>
          <cell r="C1948" t="str">
            <v>EXPENSES</v>
          </cell>
          <cell r="D1948" t="str">
            <v>INCOME STATEMENT</v>
          </cell>
          <cell r="E1948" t="str">
            <v xml:space="preserve"> </v>
          </cell>
          <cell r="F1948" t="str">
            <v xml:space="preserve"> </v>
          </cell>
          <cell r="G1948" t="str">
            <v>EXPENDITURE</v>
          </cell>
          <cell r="H1948" t="str">
            <v>GENERAL AND ADMINISTRATION EXPENSES</v>
          </cell>
          <cell r="I1948" t="str">
            <v>RATES AND TAXES</v>
          </cell>
        </row>
        <row r="1949">
          <cell r="A1949" t="str">
            <v>X501106</v>
          </cell>
          <cell r="B1949" t="str">
            <v>House Tax- Others</v>
          </cell>
          <cell r="C1949" t="str">
            <v>EXPENSES</v>
          </cell>
          <cell r="D1949" t="str">
            <v>INCOME STATEMENT</v>
          </cell>
          <cell r="E1949" t="str">
            <v xml:space="preserve"> </v>
          </cell>
          <cell r="F1949" t="str">
            <v xml:space="preserve"> </v>
          </cell>
          <cell r="G1949" t="str">
            <v>EXPENDITURE</v>
          </cell>
          <cell r="H1949" t="str">
            <v>GENERAL AND ADMINISTRATION EXPENSES</v>
          </cell>
          <cell r="I1949" t="str">
            <v>RATES AND TAXES</v>
          </cell>
        </row>
        <row r="1950">
          <cell r="A1950" t="str">
            <v>X501107</v>
          </cell>
          <cell r="B1950" t="str">
            <v>Ground Rent</v>
          </cell>
          <cell r="C1950" t="str">
            <v>EXPENSES</v>
          </cell>
          <cell r="D1950" t="str">
            <v>INCOME STATEMENT</v>
          </cell>
          <cell r="E1950" t="str">
            <v xml:space="preserve"> </v>
          </cell>
          <cell r="F1950" t="str">
            <v xml:space="preserve"> </v>
          </cell>
          <cell r="G1950" t="str">
            <v>EXPENDITURE</v>
          </cell>
          <cell r="H1950" t="str">
            <v>GENERAL AND ADMINISTRATION EXPENSES</v>
          </cell>
          <cell r="I1950" t="str">
            <v>RATES AND TAXES</v>
          </cell>
        </row>
        <row r="1951">
          <cell r="A1951" t="str">
            <v>X501108</v>
          </cell>
          <cell r="B1951" t="str">
            <v>Ground Rent- DLF Centre (Narindra Pla</v>
          </cell>
          <cell r="C1951" t="str">
            <v>EXPENSES</v>
          </cell>
          <cell r="D1951" t="str">
            <v>INCOME STATEMENT</v>
          </cell>
          <cell r="E1951" t="str">
            <v xml:space="preserve"> </v>
          </cell>
          <cell r="F1951" t="str">
            <v xml:space="preserve"> </v>
          </cell>
          <cell r="G1951" t="str">
            <v>EXPENDITURE</v>
          </cell>
          <cell r="H1951" t="str">
            <v>GENERAL AND ADMINISTRATION EXPENSES</v>
          </cell>
          <cell r="I1951" t="str">
            <v>RATES AND TAXES</v>
          </cell>
        </row>
        <row r="1952">
          <cell r="A1952" t="str">
            <v>X501109</v>
          </cell>
          <cell r="B1952" t="str">
            <v>Ground Rent- Jhandewalan</v>
          </cell>
          <cell r="C1952" t="str">
            <v>EXPENSES</v>
          </cell>
          <cell r="D1952" t="str">
            <v>INCOME STATEMENT</v>
          </cell>
          <cell r="E1952" t="str">
            <v xml:space="preserve"> </v>
          </cell>
          <cell r="F1952" t="str">
            <v xml:space="preserve"> </v>
          </cell>
          <cell r="G1952" t="str">
            <v>EXPENDITURE</v>
          </cell>
          <cell r="H1952" t="str">
            <v>GENERAL AND ADMINISTRATION EXPENSES</v>
          </cell>
          <cell r="I1952" t="str">
            <v>RATES AND TAXES</v>
          </cell>
        </row>
        <row r="1953">
          <cell r="A1953" t="str">
            <v>X501110</v>
          </cell>
          <cell r="B1953" t="str">
            <v>Ground Rent- Others</v>
          </cell>
          <cell r="C1953" t="str">
            <v>EXPENSES</v>
          </cell>
          <cell r="D1953" t="str">
            <v>INCOME STATEMENT</v>
          </cell>
          <cell r="E1953" t="str">
            <v xml:space="preserve"> </v>
          </cell>
          <cell r="F1953" t="str">
            <v xml:space="preserve"> </v>
          </cell>
          <cell r="G1953" t="str">
            <v>EXPENDITURE</v>
          </cell>
          <cell r="H1953" t="str">
            <v>GENERAL AND ADMINISTRATION EXPENSES</v>
          </cell>
          <cell r="I1953" t="str">
            <v>RATES AND TAXES</v>
          </cell>
        </row>
        <row r="1954">
          <cell r="A1954" t="str">
            <v>X501111</v>
          </cell>
          <cell r="B1954" t="str">
            <v>Haryana Local Area Dev.Tax-Expeses A/C</v>
          </cell>
          <cell r="C1954" t="str">
            <v>EXPENSES</v>
          </cell>
          <cell r="D1954" t="str">
            <v>INCOME STATEMENT</v>
          </cell>
          <cell r="E1954" t="str">
            <v xml:space="preserve"> </v>
          </cell>
          <cell r="F1954" t="str">
            <v xml:space="preserve"> </v>
          </cell>
          <cell r="G1954" t="str">
            <v>EXPENDITURE</v>
          </cell>
          <cell r="H1954" t="str">
            <v>GENERAL AND ADMINISTRATION EXPENSES</v>
          </cell>
          <cell r="I1954" t="str">
            <v>RATES AND TAXES</v>
          </cell>
        </row>
        <row r="1955">
          <cell r="A1955" t="str">
            <v>X501112</v>
          </cell>
          <cell r="B1955" t="str">
            <v>Building Plan Sanction Fee</v>
          </cell>
          <cell r="C1955" t="str">
            <v>EXPENSES</v>
          </cell>
          <cell r="D1955" t="str">
            <v>INCOME STATEMENT</v>
          </cell>
          <cell r="E1955" t="str">
            <v xml:space="preserve"> </v>
          </cell>
          <cell r="F1955" t="str">
            <v xml:space="preserve"> </v>
          </cell>
          <cell r="G1955" t="str">
            <v>EXPENDITURE</v>
          </cell>
          <cell r="H1955" t="str">
            <v>GENERAL AND ADMINISTRATION EXPENSES</v>
          </cell>
          <cell r="I1955" t="str">
            <v>RATES AND TAXES</v>
          </cell>
        </row>
        <row r="1956">
          <cell r="A1956" t="str">
            <v>X501113</v>
          </cell>
          <cell r="B1956" t="str">
            <v>Filing Fees</v>
          </cell>
          <cell r="C1956" t="str">
            <v>EXPENSES</v>
          </cell>
          <cell r="D1956" t="str">
            <v>INCOME STATEMENT</v>
          </cell>
          <cell r="E1956" t="str">
            <v xml:space="preserve"> </v>
          </cell>
          <cell r="F1956" t="str">
            <v xml:space="preserve"> </v>
          </cell>
          <cell r="G1956" t="str">
            <v>EXPENDITURE</v>
          </cell>
          <cell r="H1956" t="str">
            <v>GENERAL AND ADMINISTRATION EXPENSES</v>
          </cell>
          <cell r="I1956" t="str">
            <v>RATES AND TAXES</v>
          </cell>
        </row>
        <row r="1957">
          <cell r="A1957" t="str">
            <v>X501114</v>
          </cell>
          <cell r="B1957" t="str">
            <v>Provision for wealth tax</v>
          </cell>
          <cell r="C1957" t="str">
            <v>EXPENSES</v>
          </cell>
          <cell r="D1957" t="str">
            <v>INCOME STATEMENT</v>
          </cell>
          <cell r="E1957" t="str">
            <v xml:space="preserve"> </v>
          </cell>
          <cell r="F1957" t="str">
            <v xml:space="preserve"> </v>
          </cell>
          <cell r="G1957" t="str">
            <v>EXPENDITURE</v>
          </cell>
          <cell r="H1957" t="str">
            <v>GENERAL AND ADMINISTRATION EXPENSES</v>
          </cell>
          <cell r="I1957" t="str">
            <v>RATES AND TAXES</v>
          </cell>
        </row>
        <row r="1958">
          <cell r="A1958" t="str">
            <v>X501201</v>
          </cell>
          <cell r="B1958" t="str">
            <v>Electricity</v>
          </cell>
          <cell r="C1958" t="str">
            <v>EXPENSES</v>
          </cell>
          <cell r="D1958" t="str">
            <v>INCOME STATEMENT</v>
          </cell>
          <cell r="E1958" t="str">
            <v xml:space="preserve"> </v>
          </cell>
          <cell r="F1958" t="str">
            <v xml:space="preserve"> </v>
          </cell>
          <cell r="G1958" t="str">
            <v>EXPENDITURE</v>
          </cell>
          <cell r="H1958" t="str">
            <v>GENERAL AND ADMINISTRATION EXPENSES</v>
          </cell>
          <cell r="I1958" t="str">
            <v>ELECTRICITY</v>
          </cell>
        </row>
        <row r="1959">
          <cell r="A1959" t="str">
            <v>X501202</v>
          </cell>
          <cell r="B1959" t="str">
            <v>Electricity- Director's Residence</v>
          </cell>
          <cell r="C1959" t="str">
            <v>EXPENSES</v>
          </cell>
          <cell r="D1959" t="str">
            <v>INCOME STATEMENT</v>
          </cell>
          <cell r="E1959" t="str">
            <v xml:space="preserve"> </v>
          </cell>
          <cell r="F1959" t="str">
            <v xml:space="preserve"> </v>
          </cell>
          <cell r="G1959" t="str">
            <v>EXPENDITURE</v>
          </cell>
          <cell r="H1959" t="str">
            <v>GENERAL AND ADMINISTRATION EXPENSES</v>
          </cell>
          <cell r="I1959" t="str">
            <v>ELECTRICITY</v>
          </cell>
        </row>
        <row r="1960">
          <cell r="A1960" t="str">
            <v>X501203</v>
          </cell>
          <cell r="B1960" t="str">
            <v>Water and Electricity</v>
          </cell>
          <cell r="C1960" t="str">
            <v>EXPENSES</v>
          </cell>
          <cell r="D1960" t="str">
            <v>INCOME STATEMENT</v>
          </cell>
          <cell r="E1960" t="str">
            <v xml:space="preserve"> </v>
          </cell>
          <cell r="F1960" t="str">
            <v xml:space="preserve"> </v>
          </cell>
          <cell r="G1960" t="str">
            <v>EXPENDITURE</v>
          </cell>
          <cell r="H1960" t="str">
            <v>GENERAL AND ADMINISTRATION EXPENSES</v>
          </cell>
          <cell r="I1960" t="str">
            <v>ELECTRICITY</v>
          </cell>
        </row>
        <row r="1961">
          <cell r="A1961" t="str">
            <v>X501204</v>
          </cell>
          <cell r="B1961" t="str">
            <v>Power &amp; Fuel</v>
          </cell>
          <cell r="C1961" t="str">
            <v>EXPENSES</v>
          </cell>
          <cell r="D1961" t="str">
            <v>INCOME STATEMENT</v>
          </cell>
          <cell r="E1961" t="str">
            <v xml:space="preserve"> </v>
          </cell>
          <cell r="F1961" t="str">
            <v xml:space="preserve"> </v>
          </cell>
          <cell r="G1961" t="str">
            <v>EXPENDITURE</v>
          </cell>
          <cell r="H1961" t="str">
            <v>GENERAL AND ADMINISTRATION EXPENSES</v>
          </cell>
          <cell r="I1961" t="str">
            <v>POWER AND FUEL</v>
          </cell>
        </row>
        <row r="1962">
          <cell r="A1962" t="str">
            <v>X501205</v>
          </cell>
          <cell r="B1962" t="str">
            <v>DG Running Expenses</v>
          </cell>
          <cell r="C1962" t="str">
            <v>EXPENSES</v>
          </cell>
          <cell r="D1962" t="str">
            <v>INCOME STATEMENT</v>
          </cell>
          <cell r="E1962" t="str">
            <v xml:space="preserve"> </v>
          </cell>
          <cell r="F1962" t="str">
            <v xml:space="preserve"> </v>
          </cell>
          <cell r="G1962" t="str">
            <v>EXPENDITURE</v>
          </cell>
          <cell r="H1962" t="str">
            <v>GENERAL AND ADMINISTRATION EXPENSES</v>
          </cell>
          <cell r="I1962" t="str">
            <v>POWER AND FUEL</v>
          </cell>
        </row>
        <row r="1963">
          <cell r="A1963" t="str">
            <v>X501301</v>
          </cell>
          <cell r="B1963" t="str">
            <v>Entertainment Expense A/C</v>
          </cell>
          <cell r="C1963" t="str">
            <v>EXPENSES</v>
          </cell>
          <cell r="D1963" t="str">
            <v>INCOME STATEMENT</v>
          </cell>
          <cell r="E1963" t="str">
            <v xml:space="preserve"> </v>
          </cell>
          <cell r="F1963" t="str">
            <v xml:space="preserve"> </v>
          </cell>
          <cell r="G1963" t="str">
            <v>EXPENDITURE</v>
          </cell>
          <cell r="H1963" t="str">
            <v>GENERAL AND ADMINISTRATION EXPENSES</v>
          </cell>
          <cell r="I1963" t="str">
            <v>ENTERTAINMENT EXPENSES</v>
          </cell>
        </row>
        <row r="1964">
          <cell r="A1964" t="str">
            <v>X501302</v>
          </cell>
          <cell r="B1964" t="str">
            <v>Entertainment Expenses- Staff</v>
          </cell>
          <cell r="C1964" t="str">
            <v>EXPENSES</v>
          </cell>
          <cell r="D1964" t="str">
            <v>INCOME STATEMENT</v>
          </cell>
          <cell r="E1964" t="str">
            <v xml:space="preserve"> </v>
          </cell>
          <cell r="F1964" t="str">
            <v xml:space="preserve"> </v>
          </cell>
          <cell r="G1964" t="str">
            <v>EXPENDITURE</v>
          </cell>
          <cell r="H1964" t="str">
            <v>GENERAL AND ADMINISTRATION EXPENSES</v>
          </cell>
          <cell r="I1964" t="str">
            <v>ENTERTAINMENT EXPENSES</v>
          </cell>
        </row>
        <row r="1965">
          <cell r="A1965" t="str">
            <v>X501303</v>
          </cell>
          <cell r="B1965" t="str">
            <v>Entertainment Expenses- Staff- At Club</v>
          </cell>
          <cell r="C1965" t="str">
            <v>EXPENSES</v>
          </cell>
          <cell r="D1965" t="str">
            <v>INCOME STATEMENT</v>
          </cell>
          <cell r="E1965" t="str">
            <v xml:space="preserve"> </v>
          </cell>
          <cell r="F1965" t="str">
            <v xml:space="preserve"> </v>
          </cell>
          <cell r="G1965" t="str">
            <v>EXPENDITURE</v>
          </cell>
          <cell r="H1965" t="str">
            <v>GENERAL AND ADMINISTRATION EXPENSES</v>
          </cell>
          <cell r="I1965" t="str">
            <v>ENTERTAINMENT EXPENSES</v>
          </cell>
        </row>
        <row r="1966">
          <cell r="A1966" t="str">
            <v>X501304</v>
          </cell>
          <cell r="B1966" t="str">
            <v>Entertainment Expenses- Staff- Others</v>
          </cell>
          <cell r="C1966" t="str">
            <v>EXPENSES</v>
          </cell>
          <cell r="D1966" t="str">
            <v>INCOME STATEMENT</v>
          </cell>
          <cell r="E1966" t="str">
            <v xml:space="preserve"> </v>
          </cell>
          <cell r="F1966" t="str">
            <v xml:space="preserve"> </v>
          </cell>
          <cell r="G1966" t="str">
            <v>EXPENDITURE</v>
          </cell>
          <cell r="H1966" t="str">
            <v>GENERAL AND ADMINISTRATION EXPENSES</v>
          </cell>
          <cell r="I1966" t="str">
            <v>ENTERTAINMENT EXPENSES</v>
          </cell>
        </row>
        <row r="1967">
          <cell r="A1967" t="str">
            <v>X501305</v>
          </cell>
          <cell r="B1967" t="str">
            <v>Entertainment Expenses- Directors</v>
          </cell>
          <cell r="C1967" t="str">
            <v>EXPENSES</v>
          </cell>
          <cell r="D1967" t="str">
            <v>INCOME STATEMENT</v>
          </cell>
          <cell r="E1967" t="str">
            <v xml:space="preserve"> </v>
          </cell>
          <cell r="F1967" t="str">
            <v xml:space="preserve"> </v>
          </cell>
          <cell r="G1967" t="str">
            <v>EXPENDITURE</v>
          </cell>
          <cell r="H1967" t="str">
            <v>GENERAL AND ADMINISTRATION EXPENSES</v>
          </cell>
          <cell r="I1967" t="str">
            <v>ENTERTAINMENT EXPENSES</v>
          </cell>
        </row>
        <row r="1968">
          <cell r="A1968" t="str">
            <v>X501306</v>
          </cell>
          <cell r="B1968" t="str">
            <v>Entertainment Expenses- Directors- Club</v>
          </cell>
          <cell r="C1968" t="str">
            <v>EXPENSES</v>
          </cell>
          <cell r="D1968" t="str">
            <v>INCOME STATEMENT</v>
          </cell>
          <cell r="E1968" t="str">
            <v xml:space="preserve"> </v>
          </cell>
          <cell r="F1968" t="str">
            <v xml:space="preserve"> </v>
          </cell>
          <cell r="G1968" t="str">
            <v>EXPENDITURE</v>
          </cell>
          <cell r="H1968" t="str">
            <v>GENERAL AND ADMINISTRATION EXPENSES</v>
          </cell>
          <cell r="I1968" t="str">
            <v>ENTERTAINMENT EXPENSES</v>
          </cell>
        </row>
        <row r="1969">
          <cell r="A1969" t="str">
            <v>X501307</v>
          </cell>
          <cell r="B1969" t="str">
            <v>Entertainment Expenses- Director- Others</v>
          </cell>
          <cell r="C1969" t="str">
            <v>EXPENSES</v>
          </cell>
          <cell r="D1969" t="str">
            <v>INCOME STATEMENT</v>
          </cell>
          <cell r="E1969" t="str">
            <v xml:space="preserve"> </v>
          </cell>
          <cell r="F1969" t="str">
            <v xml:space="preserve"> </v>
          </cell>
          <cell r="G1969" t="str">
            <v>EXPENDITURE</v>
          </cell>
          <cell r="H1969" t="str">
            <v>GENERAL AND ADMINISTRATION EXPENSES</v>
          </cell>
          <cell r="I1969" t="str">
            <v>ENTERTAINMENT EXPENSES</v>
          </cell>
        </row>
        <row r="1970">
          <cell r="A1970" t="str">
            <v>X502001</v>
          </cell>
          <cell r="B1970" t="str">
            <v>Repair &amp; Maint(Buil)</v>
          </cell>
          <cell r="C1970" t="str">
            <v>EXPENSES</v>
          </cell>
          <cell r="D1970" t="str">
            <v>INCOME STATEMENT</v>
          </cell>
          <cell r="E1970" t="str">
            <v xml:space="preserve"> </v>
          </cell>
          <cell r="F1970" t="str">
            <v xml:space="preserve"> </v>
          </cell>
          <cell r="G1970" t="str">
            <v>EXPENDITURE</v>
          </cell>
          <cell r="H1970" t="str">
            <v>GENERAL AND ADMINISTRATION EXPENSES</v>
          </cell>
          <cell r="I1970" t="str">
            <v>REPAIRS AND MAINTENANCE</v>
          </cell>
        </row>
        <row r="1971">
          <cell r="A1971" t="str">
            <v>X502002</v>
          </cell>
          <cell r="B1971" t="str">
            <v>Repair &amp; Maint(Buil)- DLF Centre</v>
          </cell>
          <cell r="C1971" t="str">
            <v>EXPENSES</v>
          </cell>
          <cell r="D1971" t="str">
            <v>INCOME STATEMENT</v>
          </cell>
          <cell r="E1971" t="str">
            <v xml:space="preserve"> </v>
          </cell>
          <cell r="F1971" t="str">
            <v xml:space="preserve"> </v>
          </cell>
          <cell r="G1971" t="str">
            <v>EXPENDITURE</v>
          </cell>
          <cell r="H1971" t="str">
            <v>GENERAL AND ADMINISTRATION EXPENSES</v>
          </cell>
          <cell r="I1971" t="str">
            <v>REPAIRS AND MAINTENANCE</v>
          </cell>
        </row>
        <row r="1972">
          <cell r="A1972" t="str">
            <v>X502003</v>
          </cell>
          <cell r="B1972" t="str">
            <v>Repair &amp; Maint(Buil)- Jhandewalan</v>
          </cell>
          <cell r="C1972" t="str">
            <v>EXPENSES</v>
          </cell>
          <cell r="D1972" t="str">
            <v>INCOME STATEMENT</v>
          </cell>
          <cell r="E1972" t="str">
            <v xml:space="preserve"> </v>
          </cell>
          <cell r="F1972" t="str">
            <v xml:space="preserve"> </v>
          </cell>
          <cell r="G1972" t="str">
            <v>EXPENDITURE</v>
          </cell>
          <cell r="H1972" t="str">
            <v>GENERAL AND ADMINISTRATION EXPENSES</v>
          </cell>
          <cell r="I1972" t="str">
            <v>REPAIRS AND MAINTENANCE</v>
          </cell>
        </row>
        <row r="1973">
          <cell r="A1973" t="str">
            <v>X502004</v>
          </cell>
          <cell r="B1973" t="str">
            <v>Repair &amp; Maint(Buil)- Shopping Mall</v>
          </cell>
          <cell r="C1973" t="str">
            <v>EXPENSES</v>
          </cell>
          <cell r="D1973" t="str">
            <v>INCOME STATEMENT</v>
          </cell>
          <cell r="E1973" t="str">
            <v xml:space="preserve"> </v>
          </cell>
          <cell r="F1973" t="str">
            <v xml:space="preserve"> </v>
          </cell>
          <cell r="G1973" t="str">
            <v>EXPENDITURE</v>
          </cell>
          <cell r="H1973" t="str">
            <v>GENERAL AND ADMINISTRATION EXPENSES</v>
          </cell>
          <cell r="I1973" t="str">
            <v>REPAIRS AND MAINTENANCE</v>
          </cell>
        </row>
        <row r="1974">
          <cell r="A1974" t="str">
            <v>X502005</v>
          </cell>
          <cell r="B1974" t="str">
            <v>Repair &amp; Maint(Buil)- Others</v>
          </cell>
          <cell r="C1974" t="str">
            <v>EXPENSES</v>
          </cell>
          <cell r="D1974" t="str">
            <v>INCOME STATEMENT</v>
          </cell>
          <cell r="E1974" t="str">
            <v xml:space="preserve"> </v>
          </cell>
          <cell r="F1974" t="str">
            <v xml:space="preserve"> </v>
          </cell>
          <cell r="G1974" t="str">
            <v>EXPENDITURE</v>
          </cell>
          <cell r="H1974" t="str">
            <v>GENERAL AND ADMINISTRATION EXPENSES</v>
          </cell>
          <cell r="I1974" t="str">
            <v>REPAIRS AND MAINTENANCE</v>
          </cell>
        </row>
        <row r="1975">
          <cell r="A1975" t="str">
            <v>X502101</v>
          </cell>
          <cell r="B1975" t="str">
            <v>Repair &amp; Maint(Mach)</v>
          </cell>
          <cell r="C1975" t="str">
            <v>EXPENSES</v>
          </cell>
          <cell r="D1975" t="str">
            <v>INCOME STATEMENT</v>
          </cell>
          <cell r="E1975" t="str">
            <v xml:space="preserve"> </v>
          </cell>
          <cell r="F1975" t="str">
            <v xml:space="preserve"> </v>
          </cell>
          <cell r="G1975" t="str">
            <v>EXPENDITURE</v>
          </cell>
          <cell r="H1975" t="str">
            <v>GENERAL AND ADMINISTRATION EXPENSES</v>
          </cell>
          <cell r="I1975" t="str">
            <v>REPAIRS AND MAINTENANCE</v>
          </cell>
        </row>
        <row r="1976">
          <cell r="A1976" t="str">
            <v>X502102</v>
          </cell>
          <cell r="B1976" t="str">
            <v>Repair &amp; Maint(Mach)- GENERAL MAINT</v>
          </cell>
          <cell r="C1976" t="str">
            <v>EXPENSES</v>
          </cell>
          <cell r="D1976" t="str">
            <v>INCOME STATEMENT</v>
          </cell>
          <cell r="E1976" t="str">
            <v xml:space="preserve"> </v>
          </cell>
          <cell r="F1976" t="str">
            <v xml:space="preserve"> </v>
          </cell>
          <cell r="G1976" t="str">
            <v>EXPENDITURE</v>
          </cell>
          <cell r="H1976" t="str">
            <v>GENERAL AND ADMINISTRATION EXPENSES</v>
          </cell>
          <cell r="I1976" t="str">
            <v>REPAIRS AND MAINTENANCE</v>
          </cell>
        </row>
        <row r="1977">
          <cell r="A1977" t="str">
            <v>X502103</v>
          </cell>
          <cell r="B1977" t="str">
            <v>Repair &amp; Maint(Mach)- AMC</v>
          </cell>
          <cell r="C1977" t="str">
            <v>EXPENSES</v>
          </cell>
          <cell r="D1977" t="str">
            <v>INCOME STATEMENT</v>
          </cell>
          <cell r="E1977" t="str">
            <v xml:space="preserve"> </v>
          </cell>
          <cell r="F1977" t="str">
            <v xml:space="preserve"> </v>
          </cell>
          <cell r="G1977" t="str">
            <v>EXPENDITURE</v>
          </cell>
          <cell r="H1977" t="str">
            <v>GENERAL AND ADMINISTRATION EXPENSES</v>
          </cell>
          <cell r="I1977" t="str">
            <v>REPAIRS AND MAINTENANCE</v>
          </cell>
        </row>
        <row r="1978">
          <cell r="A1978" t="str">
            <v>X502104</v>
          </cell>
          <cell r="B1978" t="str">
            <v>Repair &amp; Maint(Mach)- FURNITURE</v>
          </cell>
          <cell r="C1978" t="str">
            <v>EXPENSES</v>
          </cell>
          <cell r="D1978" t="str">
            <v>INCOME STATEMENT</v>
          </cell>
          <cell r="E1978" t="str">
            <v xml:space="preserve"> </v>
          </cell>
          <cell r="F1978" t="str">
            <v xml:space="preserve"> </v>
          </cell>
          <cell r="G1978" t="str">
            <v>EXPENDITURE</v>
          </cell>
          <cell r="H1978" t="str">
            <v>GENERAL AND ADMINISTRATION EXPENSES</v>
          </cell>
          <cell r="I1978" t="str">
            <v>REPAIRS AND MAINTENANCE</v>
          </cell>
        </row>
        <row r="1979">
          <cell r="A1979" t="str">
            <v>X502105</v>
          </cell>
          <cell r="B1979" t="str">
            <v>Repair &amp; Maint(Mach)- DG SET</v>
          </cell>
          <cell r="C1979" t="str">
            <v>EXPENSES</v>
          </cell>
          <cell r="D1979" t="str">
            <v>INCOME STATEMENT</v>
          </cell>
          <cell r="E1979" t="str">
            <v xml:space="preserve"> </v>
          </cell>
          <cell r="F1979" t="str">
            <v xml:space="preserve"> </v>
          </cell>
          <cell r="G1979" t="str">
            <v>EXPENDITURE</v>
          </cell>
          <cell r="H1979" t="str">
            <v>GENERAL AND ADMINISTRATION EXPENSES</v>
          </cell>
          <cell r="I1979" t="str">
            <v>REPAIRS AND MAINTENANCE</v>
          </cell>
        </row>
        <row r="1980">
          <cell r="A1980" t="str">
            <v>X502106</v>
          </cell>
          <cell r="B1980" t="str">
            <v>Repair &amp; Maint(Mach)- COMPUTERS</v>
          </cell>
          <cell r="C1980" t="str">
            <v>EXPENSES</v>
          </cell>
          <cell r="D1980" t="str">
            <v>INCOME STATEMENT</v>
          </cell>
          <cell r="E1980" t="str">
            <v xml:space="preserve"> </v>
          </cell>
          <cell r="F1980" t="str">
            <v xml:space="preserve"> </v>
          </cell>
          <cell r="G1980" t="str">
            <v>EXPENDITURE</v>
          </cell>
          <cell r="H1980" t="str">
            <v>GENERAL AND ADMINISTRATION EXPENSES</v>
          </cell>
          <cell r="I1980" t="str">
            <v>REPAIRS AND MAINTENANCE</v>
          </cell>
        </row>
        <row r="1981">
          <cell r="A1981" t="str">
            <v>X502107</v>
          </cell>
          <cell r="B1981" t="str">
            <v>Repair &amp; Maint(Mach)- Electricals</v>
          </cell>
          <cell r="C1981" t="str">
            <v>EXPENSES</v>
          </cell>
          <cell r="D1981" t="str">
            <v>INCOME STATEMENT</v>
          </cell>
          <cell r="E1981" t="str">
            <v xml:space="preserve"> </v>
          </cell>
          <cell r="F1981" t="str">
            <v xml:space="preserve"> </v>
          </cell>
          <cell r="G1981" t="str">
            <v>EXPENDITURE</v>
          </cell>
          <cell r="H1981" t="str">
            <v>GENERAL AND ADMINISTRATION EXPENSES</v>
          </cell>
          <cell r="I1981" t="str">
            <v>REPAIRS AND MAINTENANCE</v>
          </cell>
        </row>
        <row r="1982">
          <cell r="A1982" t="str">
            <v>X502108</v>
          </cell>
          <cell r="B1982" t="str">
            <v>Repair &amp; Maint(Mach)- AIR CONDITIONERS</v>
          </cell>
          <cell r="C1982" t="str">
            <v>EXPENSES</v>
          </cell>
          <cell r="D1982" t="str">
            <v>INCOME STATEMENT</v>
          </cell>
          <cell r="E1982" t="str">
            <v xml:space="preserve"> </v>
          </cell>
          <cell r="F1982" t="str">
            <v xml:space="preserve"> </v>
          </cell>
          <cell r="G1982" t="str">
            <v>EXPENDITURE</v>
          </cell>
          <cell r="H1982" t="str">
            <v>GENERAL AND ADMINISTRATION EXPENSES</v>
          </cell>
          <cell r="I1982" t="str">
            <v>REPAIRS AND MAINTENANCE</v>
          </cell>
        </row>
        <row r="1983">
          <cell r="A1983" t="str">
            <v>X502109</v>
          </cell>
          <cell r="B1983" t="str">
            <v>Repair &amp; Maint(Mach)- Other Equipments</v>
          </cell>
          <cell r="C1983" t="str">
            <v>EXPENSES</v>
          </cell>
          <cell r="D1983" t="str">
            <v>INCOME STATEMENT</v>
          </cell>
          <cell r="E1983" t="str">
            <v xml:space="preserve"> </v>
          </cell>
          <cell r="F1983" t="str">
            <v xml:space="preserve"> </v>
          </cell>
          <cell r="G1983" t="str">
            <v>EXPENDITURE</v>
          </cell>
          <cell r="H1983" t="str">
            <v>GENERAL AND ADMINISTRATION EXPENSES</v>
          </cell>
          <cell r="I1983" t="str">
            <v>REPAIRS AND MAINTENANCE</v>
          </cell>
        </row>
        <row r="1984">
          <cell r="A1984" t="str">
            <v>X502110</v>
          </cell>
          <cell r="B1984" t="str">
            <v>Repair &amp; Maint(Mach)- Others</v>
          </cell>
          <cell r="C1984" t="str">
            <v>EXPENSES</v>
          </cell>
          <cell r="D1984" t="str">
            <v>INCOME STATEMENT</v>
          </cell>
          <cell r="E1984" t="str">
            <v xml:space="preserve"> </v>
          </cell>
          <cell r="F1984" t="str">
            <v xml:space="preserve"> </v>
          </cell>
          <cell r="G1984" t="str">
            <v>EXPENDITURE</v>
          </cell>
          <cell r="H1984" t="str">
            <v>GENERAL AND ADMINISTRATION EXPENSES</v>
          </cell>
          <cell r="I1984" t="str">
            <v>REPAIRS AND MAINTENANCE</v>
          </cell>
        </row>
        <row r="1985">
          <cell r="A1985" t="str">
            <v>X502111</v>
          </cell>
          <cell r="B1985" t="str">
            <v>Repair &amp; Maint(Mach)-Motorcycles</v>
          </cell>
          <cell r="C1985" t="str">
            <v>EXPENSES</v>
          </cell>
          <cell r="D1985" t="str">
            <v>INCOME STATEMENT</v>
          </cell>
          <cell r="E1985" t="str">
            <v xml:space="preserve"> </v>
          </cell>
          <cell r="F1985" t="str">
            <v xml:space="preserve"> </v>
          </cell>
          <cell r="G1985" t="str">
            <v>EXPENDITURE</v>
          </cell>
          <cell r="H1985" t="str">
            <v>GENERAL AND ADMINISTRATION EXPENSES</v>
          </cell>
          <cell r="I1985" t="str">
            <v>REPAIRS AND MAINTENANCE</v>
          </cell>
        </row>
        <row r="1986">
          <cell r="A1986" t="str">
            <v>X502201</v>
          </cell>
          <cell r="B1986" t="str">
            <v>Repair &amp; Maintenance</v>
          </cell>
          <cell r="C1986" t="str">
            <v>EXPENSES</v>
          </cell>
          <cell r="D1986" t="str">
            <v>INCOME STATEMENT</v>
          </cell>
          <cell r="E1986" t="str">
            <v xml:space="preserve"> </v>
          </cell>
          <cell r="F1986" t="str">
            <v xml:space="preserve"> </v>
          </cell>
          <cell r="G1986" t="str">
            <v>EXPENDITURE</v>
          </cell>
          <cell r="H1986" t="str">
            <v>GENERAL AND ADMINISTRATION EXPENSES</v>
          </cell>
          <cell r="I1986" t="str">
            <v>REPAIRS AND MAINTENANCE</v>
          </cell>
        </row>
        <row r="1987">
          <cell r="A1987" t="str">
            <v>X503001-000-000</v>
          </cell>
          <cell r="B1987" t="str">
            <v>R&amp;M Constd prop/colony</v>
          </cell>
          <cell r="C1987" t="str">
            <v>EXPENSES</v>
          </cell>
          <cell r="D1987" t="str">
            <v>INCOME STATEMENT</v>
          </cell>
          <cell r="E1987" t="str">
            <v xml:space="preserve"> </v>
          </cell>
          <cell r="F1987" t="str">
            <v xml:space="preserve"> </v>
          </cell>
          <cell r="G1987" t="str">
            <v>EXPENDITURE</v>
          </cell>
          <cell r="H1987" t="str">
            <v>GENERAL AND ADMINISTRATION EXPENSES</v>
          </cell>
          <cell r="I1987" t="str">
            <v>REPAIRS AND MAINTENANCE</v>
          </cell>
        </row>
        <row r="1988">
          <cell r="A1988" t="str">
            <v>X503001-000-001</v>
          </cell>
          <cell r="B1988" t="str">
            <v>R&amp;M Constd prop/colony- ANKUR VIHAR(DEV)</v>
          </cell>
          <cell r="C1988" t="str">
            <v>EXPENSES</v>
          </cell>
          <cell r="D1988" t="str">
            <v>INCOME STATEMENT</v>
          </cell>
          <cell r="E1988" t="str">
            <v xml:space="preserve"> </v>
          </cell>
          <cell r="F1988" t="str">
            <v xml:space="preserve"> </v>
          </cell>
          <cell r="G1988" t="str">
            <v>EXPENDITURE</v>
          </cell>
          <cell r="H1988" t="str">
            <v>GENERAL AND ADMINISTRATION EXPENSES</v>
          </cell>
          <cell r="I1988" t="str">
            <v>REPAIRS AND MAINTENANCE</v>
          </cell>
        </row>
        <row r="1989">
          <cell r="A1989" t="str">
            <v>X503001-000-004</v>
          </cell>
          <cell r="B1989" t="str">
            <v>R&amp;M Constd prop/colony- BEVERLY PARK-I</v>
          </cell>
          <cell r="C1989" t="str">
            <v>EXPENSES</v>
          </cell>
          <cell r="D1989" t="str">
            <v>INCOME STATEMENT</v>
          </cell>
          <cell r="E1989" t="str">
            <v xml:space="preserve"> </v>
          </cell>
          <cell r="F1989" t="str">
            <v xml:space="preserve"> </v>
          </cell>
          <cell r="G1989" t="str">
            <v>EXPENDITURE</v>
          </cell>
          <cell r="H1989" t="str">
            <v>GENERAL AND ADMINISTRATION EXPENSES</v>
          </cell>
          <cell r="I1989" t="str">
            <v>REPAIRS AND MAINTENANCE</v>
          </cell>
        </row>
        <row r="1990">
          <cell r="A1990" t="str">
            <v>X503001-000-005</v>
          </cell>
          <cell r="B1990" t="str">
            <v>R&amp;M Constd prop/colony- BEVERLY PARK-II</v>
          </cell>
          <cell r="C1990" t="str">
            <v>EXPENSES</v>
          </cell>
          <cell r="D1990" t="str">
            <v>INCOME STATEMENT</v>
          </cell>
          <cell r="E1990" t="str">
            <v xml:space="preserve"> </v>
          </cell>
          <cell r="F1990" t="str">
            <v xml:space="preserve"> </v>
          </cell>
          <cell r="G1990" t="str">
            <v>EXPENDITURE</v>
          </cell>
          <cell r="H1990" t="str">
            <v>GENERAL AND ADMINISTRATION EXPENSES</v>
          </cell>
          <cell r="I1990" t="str">
            <v>REPAIRS AND MAINTENANCE</v>
          </cell>
        </row>
        <row r="1991">
          <cell r="A1991" t="str">
            <v>X503001-000-010</v>
          </cell>
          <cell r="B1991" t="str">
            <v>R&amp;M Constd prop/colony- DILSHAD PLAZA</v>
          </cell>
          <cell r="C1991" t="str">
            <v>EXPENSES</v>
          </cell>
          <cell r="D1991" t="str">
            <v>INCOME STATEMENT</v>
          </cell>
          <cell r="E1991" t="str">
            <v xml:space="preserve"> </v>
          </cell>
          <cell r="F1991" t="str">
            <v xml:space="preserve"> </v>
          </cell>
          <cell r="G1991" t="str">
            <v>EXPENDITURE</v>
          </cell>
          <cell r="H1991" t="str">
            <v>GENERAL AND ADMINISTRATION EXPENSES</v>
          </cell>
          <cell r="I1991" t="str">
            <v>REPAIRS AND MAINTENANCE</v>
          </cell>
        </row>
        <row r="1992">
          <cell r="A1992" t="str">
            <v>X503001-000-013</v>
          </cell>
          <cell r="B1992" t="str">
            <v>R&amp;M Constd prop/colony- HAMILTON COURT</v>
          </cell>
          <cell r="C1992" t="str">
            <v>EXPENSES</v>
          </cell>
          <cell r="D1992" t="str">
            <v>INCOME STATEMENT</v>
          </cell>
          <cell r="E1992" t="str">
            <v xml:space="preserve"> </v>
          </cell>
          <cell r="F1992" t="str">
            <v xml:space="preserve"> </v>
          </cell>
          <cell r="G1992" t="str">
            <v>EXPENDITURE</v>
          </cell>
          <cell r="H1992" t="str">
            <v>GENERAL AND ADMINISTRATION EXPENSES</v>
          </cell>
          <cell r="I1992" t="str">
            <v>REPAIRS AND MAINTENANCE</v>
          </cell>
        </row>
        <row r="1993">
          <cell r="A1993" t="str">
            <v>X503001-000-022</v>
          </cell>
          <cell r="B1993" t="str">
            <v>R&amp;M Constd prop/colony- RICHMOND PARK</v>
          </cell>
          <cell r="C1993" t="str">
            <v>EXPENSES</v>
          </cell>
          <cell r="D1993" t="str">
            <v>INCOME STATEMENT</v>
          </cell>
          <cell r="E1993" t="str">
            <v xml:space="preserve"> </v>
          </cell>
          <cell r="F1993" t="str">
            <v xml:space="preserve"> </v>
          </cell>
          <cell r="G1993" t="str">
            <v>EXPENDITURE</v>
          </cell>
          <cell r="H1993" t="str">
            <v>GENERAL AND ADMINISTRATION EXPENSES</v>
          </cell>
          <cell r="I1993" t="str">
            <v>REPAIRS AND MAINTENANCE</v>
          </cell>
        </row>
        <row r="1994">
          <cell r="A1994" t="str">
            <v>X503001-000-028</v>
          </cell>
          <cell r="B1994" t="str">
            <v>R&amp;M Constd prop/colony- SILVER OAKS</v>
          </cell>
          <cell r="C1994" t="str">
            <v>EXPENSES</v>
          </cell>
          <cell r="D1994" t="str">
            <v>INCOME STATEMENT</v>
          </cell>
          <cell r="E1994" t="str">
            <v xml:space="preserve"> </v>
          </cell>
          <cell r="F1994" t="str">
            <v xml:space="preserve"> </v>
          </cell>
          <cell r="G1994" t="str">
            <v>EXPENDITURE</v>
          </cell>
          <cell r="H1994" t="str">
            <v>GENERAL AND ADMINISTRATION EXPENSES</v>
          </cell>
          <cell r="I1994" t="str">
            <v>REPAIRS AND MAINTENANCE</v>
          </cell>
        </row>
        <row r="1995">
          <cell r="A1995" t="str">
            <v>X503001-000-034</v>
          </cell>
          <cell r="B1995" t="str">
            <v>R&amp;M Constd prop/colony- WINDSOR COURT</v>
          </cell>
          <cell r="C1995" t="str">
            <v>EXPENSES</v>
          </cell>
          <cell r="D1995" t="str">
            <v>INCOME STATEMENT</v>
          </cell>
          <cell r="E1995" t="str">
            <v xml:space="preserve"> </v>
          </cell>
          <cell r="F1995" t="str">
            <v xml:space="preserve"> </v>
          </cell>
          <cell r="G1995" t="str">
            <v>EXPENDITURE</v>
          </cell>
          <cell r="H1995" t="str">
            <v>GENERAL AND ADMINISTRATION EXPENSES</v>
          </cell>
          <cell r="I1995" t="str">
            <v>REPAIRS AND MAINTENANCE</v>
          </cell>
        </row>
        <row r="1996">
          <cell r="A1996" t="str">
            <v>X503001-000-039</v>
          </cell>
          <cell r="B1996" t="str">
            <v>R&amp;M Constd prop/colony- RIDGEWOOD</v>
          </cell>
          <cell r="C1996" t="str">
            <v>EXPENSES</v>
          </cell>
          <cell r="D1996" t="str">
            <v>INCOME STATEMENT</v>
          </cell>
          <cell r="E1996" t="str">
            <v xml:space="preserve"> </v>
          </cell>
          <cell r="F1996" t="str">
            <v xml:space="preserve"> </v>
          </cell>
          <cell r="G1996" t="str">
            <v>EXPENDITURE</v>
          </cell>
          <cell r="H1996" t="str">
            <v>GENERAL AND ADMINISTRATION EXPENSES</v>
          </cell>
          <cell r="I1996" t="str">
            <v>REPAIRS AND MAINTENANCE</v>
          </cell>
        </row>
        <row r="1997">
          <cell r="A1997" t="str">
            <v>X503001-000-046</v>
          </cell>
          <cell r="B1997" t="str">
            <v>R&amp;M Constd prop/colony- PRINCETON</v>
          </cell>
          <cell r="C1997" t="str">
            <v>EXPENSES</v>
          </cell>
          <cell r="D1997" t="str">
            <v>INCOME STATEMENT</v>
          </cell>
          <cell r="E1997" t="str">
            <v xml:space="preserve"> </v>
          </cell>
          <cell r="F1997" t="str">
            <v xml:space="preserve"> </v>
          </cell>
          <cell r="G1997" t="str">
            <v>EXPENDITURE</v>
          </cell>
          <cell r="H1997" t="str">
            <v>GENERAL AND ADMINISTRATION EXPENSES</v>
          </cell>
          <cell r="I1997" t="str">
            <v>REPAIRS AND MAINTENANCE</v>
          </cell>
        </row>
        <row r="1998">
          <cell r="A1998" t="str">
            <v>X503001-000-050</v>
          </cell>
          <cell r="B1998" t="str">
            <v>R&amp;M Constd prop/colony- CARLTON</v>
          </cell>
          <cell r="C1998" t="str">
            <v>EXPENSES</v>
          </cell>
          <cell r="D1998" t="str">
            <v>INCOME STATEMENT</v>
          </cell>
          <cell r="E1998" t="str">
            <v xml:space="preserve"> </v>
          </cell>
          <cell r="F1998" t="str">
            <v xml:space="preserve"> </v>
          </cell>
          <cell r="G1998" t="str">
            <v>EXPENDITURE</v>
          </cell>
          <cell r="H1998" t="str">
            <v>GENERAL AND ADMINISTRATION EXPENSES</v>
          </cell>
          <cell r="I1998" t="str">
            <v>REPAIRS AND MAINTENANCE</v>
          </cell>
        </row>
        <row r="1999">
          <cell r="A1999" t="str">
            <v>X503001-000-055</v>
          </cell>
          <cell r="B1999" t="str">
            <v>R&amp;M Constd prop/colony- BELV.TOWER</v>
          </cell>
          <cell r="C1999" t="str">
            <v>EXPENSES</v>
          </cell>
          <cell r="D1999" t="str">
            <v>INCOME STATEMENT</v>
          </cell>
          <cell r="E1999" t="str">
            <v xml:space="preserve"> </v>
          </cell>
          <cell r="F1999" t="str">
            <v xml:space="preserve"> </v>
          </cell>
          <cell r="G1999" t="str">
            <v>EXPENDITURE</v>
          </cell>
          <cell r="H1999" t="str">
            <v>GENERAL AND ADMINISTRATION EXPENSES</v>
          </cell>
          <cell r="I1999" t="str">
            <v>REPAIRS AND MAINTENANCE</v>
          </cell>
        </row>
        <row r="2000">
          <cell r="A2000" t="str">
            <v>X503001-000-058</v>
          </cell>
          <cell r="B2000" t="str">
            <v>R&amp;M Constd prop/colony- EXCLUSIVE FLOOR</v>
          </cell>
          <cell r="C2000" t="str">
            <v>EXPENSES</v>
          </cell>
          <cell r="D2000" t="str">
            <v>INCOME STATEMENT</v>
          </cell>
          <cell r="E2000" t="str">
            <v xml:space="preserve"> </v>
          </cell>
          <cell r="F2000" t="str">
            <v xml:space="preserve"> </v>
          </cell>
          <cell r="G2000" t="str">
            <v>EXPENDITURE</v>
          </cell>
          <cell r="H2000" t="str">
            <v>GENERAL AND ADMINISTRATION EXPENSES</v>
          </cell>
          <cell r="I2000" t="str">
            <v>REPAIRS AND MAINTENANCE</v>
          </cell>
        </row>
        <row r="2001">
          <cell r="A2001" t="str">
            <v>X503001-000-060</v>
          </cell>
          <cell r="B2001" t="str">
            <v>R&amp;M Constd prop/colony- TRINITY TOWERS</v>
          </cell>
          <cell r="C2001" t="str">
            <v>EXPENSES</v>
          </cell>
          <cell r="D2001" t="str">
            <v>INCOME STATEMENT</v>
          </cell>
          <cell r="E2001" t="str">
            <v xml:space="preserve"> </v>
          </cell>
          <cell r="F2001" t="str">
            <v xml:space="preserve"> </v>
          </cell>
          <cell r="G2001" t="str">
            <v>EXPENDITURE</v>
          </cell>
          <cell r="H2001" t="str">
            <v>GENERAL AND ADMINISTRATION EXPENSES</v>
          </cell>
          <cell r="I2001" t="str">
            <v>REPAIRS AND MAINTENANCE</v>
          </cell>
        </row>
        <row r="2002">
          <cell r="A2002" t="str">
            <v>X503001-000-066</v>
          </cell>
          <cell r="B2002" t="str">
            <v>R&amp;M Constd prop/colony- GREEN VALLEY CON</v>
          </cell>
          <cell r="C2002" t="str">
            <v>EXPENSES</v>
          </cell>
          <cell r="D2002" t="str">
            <v>INCOME STATEMENT</v>
          </cell>
          <cell r="E2002" t="str">
            <v xml:space="preserve"> </v>
          </cell>
          <cell r="F2002" t="str">
            <v xml:space="preserve"> </v>
          </cell>
          <cell r="G2002" t="str">
            <v>EXPENDITURE</v>
          </cell>
          <cell r="H2002" t="str">
            <v>GENERAL AND ADMINISTRATION EXPENSES</v>
          </cell>
          <cell r="I2002" t="str">
            <v>REPAIRS AND MAINTENANCE</v>
          </cell>
        </row>
        <row r="2003">
          <cell r="A2003" t="str">
            <v>X503001-000-108</v>
          </cell>
          <cell r="B2003" t="str">
            <v>R&amp;M Constd prop/colony- REGENCY PARK-II</v>
          </cell>
          <cell r="C2003" t="str">
            <v>EXPENSES</v>
          </cell>
          <cell r="D2003" t="str">
            <v>INCOME STATEMENT</v>
          </cell>
          <cell r="E2003" t="str">
            <v xml:space="preserve"> </v>
          </cell>
          <cell r="F2003" t="str">
            <v xml:space="preserve"> </v>
          </cell>
          <cell r="G2003" t="str">
            <v>EXPENDITURE</v>
          </cell>
          <cell r="H2003" t="str">
            <v>GENERAL AND ADMINISTRATION EXPENSES</v>
          </cell>
          <cell r="I2003" t="str">
            <v>REPAIRS AND MAINTENANCE</v>
          </cell>
        </row>
        <row r="2004">
          <cell r="A2004" t="str">
            <v>X503001-000-116</v>
          </cell>
          <cell r="B2004" t="str">
            <v>R&amp;M Constd prop/colony- DILSHAD 2 (DEV)</v>
          </cell>
          <cell r="C2004" t="str">
            <v>EXPENSES</v>
          </cell>
          <cell r="D2004" t="str">
            <v>INCOME STATEMENT</v>
          </cell>
          <cell r="E2004" t="str">
            <v xml:space="preserve"> </v>
          </cell>
          <cell r="F2004" t="str">
            <v xml:space="preserve"> </v>
          </cell>
          <cell r="G2004" t="str">
            <v>EXPENDITURE</v>
          </cell>
          <cell r="H2004" t="str">
            <v>GENERAL AND ADMINISTRATION EXPENSES</v>
          </cell>
          <cell r="I2004" t="str">
            <v>REPAIRS AND MAINTENANCE</v>
          </cell>
        </row>
        <row r="2005">
          <cell r="A2005" t="str">
            <v>X503101</v>
          </cell>
          <cell r="B2005" t="str">
            <v>Rep &amp; Main(Oth)</v>
          </cell>
          <cell r="C2005" t="str">
            <v>EXPENSES</v>
          </cell>
          <cell r="D2005" t="str">
            <v>INCOME STATEMENT</v>
          </cell>
          <cell r="E2005" t="str">
            <v xml:space="preserve"> </v>
          </cell>
          <cell r="F2005" t="str">
            <v xml:space="preserve"> </v>
          </cell>
          <cell r="G2005" t="str">
            <v>EXPENDITURE</v>
          </cell>
          <cell r="H2005" t="str">
            <v>GENERAL AND ADMINISTRATION EXPENSES</v>
          </cell>
          <cell r="I2005" t="str">
            <v>REPAIRS AND MAINTENANCE</v>
          </cell>
        </row>
        <row r="2006">
          <cell r="A2006" t="str">
            <v>X503102</v>
          </cell>
          <cell r="B2006" t="str">
            <v>Rep &amp; Main(Oth)- SWIMMING POOL</v>
          </cell>
          <cell r="C2006" t="str">
            <v>EXPENSES</v>
          </cell>
          <cell r="D2006" t="str">
            <v>INCOME STATEMENT</v>
          </cell>
          <cell r="E2006" t="str">
            <v xml:space="preserve"> </v>
          </cell>
          <cell r="F2006" t="str">
            <v xml:space="preserve"> </v>
          </cell>
          <cell r="G2006" t="str">
            <v>EXPENDITURE</v>
          </cell>
          <cell r="H2006" t="str">
            <v>GENERAL AND ADMINISTRATION EXPENSES</v>
          </cell>
          <cell r="I2006" t="str">
            <v>REPAIRS AND MAINTENANCE</v>
          </cell>
        </row>
        <row r="2007">
          <cell r="A2007" t="str">
            <v>X503103</v>
          </cell>
          <cell r="B2007" t="str">
            <v>Rep &amp; Main(Oth)- ROAD PH-I,II,III</v>
          </cell>
          <cell r="C2007" t="str">
            <v>EXPENSES</v>
          </cell>
          <cell r="D2007" t="str">
            <v>INCOME STATEMENT</v>
          </cell>
          <cell r="E2007" t="str">
            <v xml:space="preserve"> </v>
          </cell>
          <cell r="F2007" t="str">
            <v xml:space="preserve"> </v>
          </cell>
          <cell r="G2007" t="str">
            <v>EXPENDITURE</v>
          </cell>
          <cell r="H2007" t="str">
            <v>GENERAL AND ADMINISTRATION EXPENSES</v>
          </cell>
          <cell r="I2007" t="str">
            <v>REPAIRS AND MAINTENANCE</v>
          </cell>
        </row>
        <row r="2008">
          <cell r="A2008" t="str">
            <v>X503104</v>
          </cell>
          <cell r="B2008" t="str">
            <v>Rep &amp; Main(Oth)- ROAD PH-IV</v>
          </cell>
          <cell r="C2008" t="str">
            <v>EXPENSES</v>
          </cell>
          <cell r="D2008" t="str">
            <v>INCOME STATEMENT</v>
          </cell>
          <cell r="E2008" t="str">
            <v xml:space="preserve"> </v>
          </cell>
          <cell r="F2008" t="str">
            <v xml:space="preserve"> </v>
          </cell>
          <cell r="G2008" t="str">
            <v>EXPENDITURE</v>
          </cell>
          <cell r="H2008" t="str">
            <v>GENERAL AND ADMINISTRATION EXPENSES</v>
          </cell>
          <cell r="I2008" t="str">
            <v>REPAIRS AND MAINTENANCE</v>
          </cell>
        </row>
        <row r="2009">
          <cell r="A2009" t="str">
            <v>X503105</v>
          </cell>
          <cell r="B2009" t="str">
            <v>Rep &amp; Main(Oth)- WATER SUPPLY -S.O.A</v>
          </cell>
          <cell r="C2009" t="str">
            <v>EXPENSES</v>
          </cell>
          <cell r="D2009" t="str">
            <v>INCOME STATEMENT</v>
          </cell>
          <cell r="E2009" t="str">
            <v xml:space="preserve"> </v>
          </cell>
          <cell r="F2009" t="str">
            <v xml:space="preserve"> </v>
          </cell>
          <cell r="G2009" t="str">
            <v>EXPENDITURE</v>
          </cell>
          <cell r="H2009" t="str">
            <v>GENERAL AND ADMINISTRATION EXPENSES</v>
          </cell>
          <cell r="I2009" t="str">
            <v>REPAIRS AND MAINTENANCE</v>
          </cell>
        </row>
        <row r="2010">
          <cell r="A2010" t="str">
            <v>X503106</v>
          </cell>
          <cell r="B2010" t="str">
            <v>Rep &amp; Main(Oth)- EX. HOMES</v>
          </cell>
          <cell r="C2010" t="str">
            <v>EXPENSES</v>
          </cell>
          <cell r="D2010" t="str">
            <v>INCOME STATEMENT</v>
          </cell>
          <cell r="E2010" t="str">
            <v xml:space="preserve"> </v>
          </cell>
          <cell r="F2010" t="str">
            <v xml:space="preserve"> </v>
          </cell>
          <cell r="G2010" t="str">
            <v>EXPENDITURE</v>
          </cell>
          <cell r="H2010" t="str">
            <v>GENERAL AND ADMINISTRATION EXPENSES</v>
          </cell>
          <cell r="I2010" t="str">
            <v>REPAIRS AND MAINTENANCE</v>
          </cell>
        </row>
        <row r="2011">
          <cell r="A2011" t="str">
            <v>X503107</v>
          </cell>
          <cell r="B2011" t="str">
            <v>Rep &amp; Main(Oth)- PARK N SHOP</v>
          </cell>
          <cell r="C2011" t="str">
            <v>EXPENSES</v>
          </cell>
          <cell r="D2011" t="str">
            <v>INCOME STATEMENT</v>
          </cell>
          <cell r="E2011" t="str">
            <v xml:space="preserve"> </v>
          </cell>
          <cell r="F2011" t="str">
            <v xml:space="preserve"> </v>
          </cell>
          <cell r="G2011" t="str">
            <v>EXPENDITURE</v>
          </cell>
          <cell r="H2011" t="str">
            <v>GENERAL AND ADMINISTRATION EXPENSES</v>
          </cell>
          <cell r="I2011" t="str">
            <v>REPAIRS AND MAINTENANCE</v>
          </cell>
        </row>
        <row r="2012">
          <cell r="A2012" t="str">
            <v>X503108</v>
          </cell>
          <cell r="B2012" t="str">
            <v>Rep &amp; Main(Oth)- STOP N SHOP</v>
          </cell>
          <cell r="C2012" t="str">
            <v>EXPENSES</v>
          </cell>
          <cell r="D2012" t="str">
            <v>INCOME STATEMENT</v>
          </cell>
          <cell r="E2012" t="str">
            <v xml:space="preserve"> </v>
          </cell>
          <cell r="F2012" t="str">
            <v xml:space="preserve"> </v>
          </cell>
          <cell r="G2012" t="str">
            <v>EXPENDITURE</v>
          </cell>
          <cell r="H2012" t="str">
            <v>GENERAL AND ADMINISTRATION EXPENSES</v>
          </cell>
          <cell r="I2012" t="str">
            <v>REPAIRS AND MAINTENANCE</v>
          </cell>
        </row>
        <row r="2013">
          <cell r="A2013" t="str">
            <v>X503109</v>
          </cell>
          <cell r="B2013" t="str">
            <v>Rep &amp; Main(Oth)- STREET LIGHT-PHI,II,III</v>
          </cell>
          <cell r="C2013" t="str">
            <v>EXPENSES</v>
          </cell>
          <cell r="D2013" t="str">
            <v>INCOME STATEMENT</v>
          </cell>
          <cell r="E2013" t="str">
            <v xml:space="preserve"> </v>
          </cell>
          <cell r="F2013" t="str">
            <v xml:space="preserve"> </v>
          </cell>
          <cell r="G2013" t="str">
            <v>EXPENDITURE</v>
          </cell>
          <cell r="H2013" t="str">
            <v>GENERAL AND ADMINISTRATION EXPENSES</v>
          </cell>
          <cell r="I2013" t="str">
            <v>REPAIRS AND MAINTENANCE</v>
          </cell>
        </row>
        <row r="2014">
          <cell r="A2014" t="str">
            <v>X503110</v>
          </cell>
          <cell r="B2014" t="str">
            <v>Rep &amp; Main(Oth)- STREET LIGHT PH-IV</v>
          </cell>
          <cell r="C2014" t="str">
            <v>EXPENSES</v>
          </cell>
          <cell r="D2014" t="str">
            <v>INCOME STATEMENT</v>
          </cell>
          <cell r="E2014" t="str">
            <v xml:space="preserve"> </v>
          </cell>
          <cell r="F2014" t="str">
            <v xml:space="preserve"> </v>
          </cell>
          <cell r="G2014" t="str">
            <v>EXPENDITURE</v>
          </cell>
          <cell r="H2014" t="str">
            <v>GENERAL AND ADMINISTRATION EXPENSES</v>
          </cell>
          <cell r="I2014" t="str">
            <v>REPAIRS AND MAINTENANCE</v>
          </cell>
        </row>
        <row r="2015">
          <cell r="A2015" t="str">
            <v>X503111</v>
          </cell>
          <cell r="B2015" t="str">
            <v>Rep &amp; Main(Oth)- ATH</v>
          </cell>
          <cell r="C2015" t="str">
            <v>EXPENSES</v>
          </cell>
          <cell r="D2015" t="str">
            <v>INCOME STATEMENT</v>
          </cell>
          <cell r="E2015" t="str">
            <v xml:space="preserve"> </v>
          </cell>
          <cell r="F2015" t="str">
            <v xml:space="preserve"> </v>
          </cell>
          <cell r="G2015" t="str">
            <v>EXPENDITURE</v>
          </cell>
          <cell r="H2015" t="str">
            <v>GENERAL AND ADMINISTRATION EXPENSES</v>
          </cell>
          <cell r="I2015" t="str">
            <v>REPAIRS AND MAINTENANCE</v>
          </cell>
        </row>
        <row r="2016">
          <cell r="A2016" t="str">
            <v>X503112</v>
          </cell>
          <cell r="B2016" t="str">
            <v>Rep &amp; Main(Oth)- LAWN &amp; GARDEN PH 1,2,3</v>
          </cell>
          <cell r="C2016" t="str">
            <v>EXPENSES</v>
          </cell>
          <cell r="D2016" t="str">
            <v>INCOME STATEMENT</v>
          </cell>
          <cell r="E2016" t="str">
            <v xml:space="preserve"> </v>
          </cell>
          <cell r="F2016" t="str">
            <v xml:space="preserve"> </v>
          </cell>
          <cell r="G2016" t="str">
            <v>EXPENDITURE</v>
          </cell>
          <cell r="H2016" t="str">
            <v>GENERAL AND ADMINISTRATION EXPENSES</v>
          </cell>
          <cell r="I2016" t="str">
            <v>REPAIRS AND MAINTENANCE</v>
          </cell>
        </row>
        <row r="2017">
          <cell r="A2017" t="str">
            <v>X503113</v>
          </cell>
          <cell r="B2017" t="str">
            <v>Rep &amp; Main(Oth)- LAWN &amp; GARDEN PH 4</v>
          </cell>
          <cell r="C2017" t="str">
            <v>EXPENSES</v>
          </cell>
          <cell r="D2017" t="str">
            <v>INCOME STATEMENT</v>
          </cell>
          <cell r="E2017" t="str">
            <v xml:space="preserve"> </v>
          </cell>
          <cell r="F2017" t="str">
            <v xml:space="preserve"> </v>
          </cell>
          <cell r="G2017" t="str">
            <v>EXPENDITURE</v>
          </cell>
          <cell r="H2017" t="str">
            <v>GENERAL AND ADMINISTRATION EXPENSES</v>
          </cell>
          <cell r="I2017" t="str">
            <v>REPAIRS AND MAINTENANCE</v>
          </cell>
        </row>
        <row r="2018">
          <cell r="A2018" t="str">
            <v>X503114</v>
          </cell>
          <cell r="B2018" t="str">
            <v>Rep &amp; Main(Oth)- EXT. ELECT. PH-I,II,III</v>
          </cell>
          <cell r="C2018" t="str">
            <v>EXPENSES</v>
          </cell>
          <cell r="D2018" t="str">
            <v>INCOME STATEMENT</v>
          </cell>
          <cell r="E2018" t="str">
            <v xml:space="preserve"> </v>
          </cell>
          <cell r="F2018" t="str">
            <v xml:space="preserve"> </v>
          </cell>
          <cell r="G2018" t="str">
            <v>EXPENDITURE</v>
          </cell>
          <cell r="H2018" t="str">
            <v>GENERAL AND ADMINISTRATION EXPENSES</v>
          </cell>
          <cell r="I2018" t="str">
            <v>REPAIRS AND MAINTENANCE</v>
          </cell>
        </row>
        <row r="2019">
          <cell r="A2019" t="str">
            <v>X503115</v>
          </cell>
          <cell r="B2019" t="str">
            <v>Rep &amp; Main(Oth)- EXT. ELECT. PH-IV</v>
          </cell>
          <cell r="C2019" t="str">
            <v>EXPENSES</v>
          </cell>
          <cell r="D2019" t="str">
            <v>INCOME STATEMENT</v>
          </cell>
          <cell r="E2019" t="str">
            <v xml:space="preserve"> </v>
          </cell>
          <cell r="F2019" t="str">
            <v xml:space="preserve"> </v>
          </cell>
          <cell r="G2019" t="str">
            <v>EXPENDITURE</v>
          </cell>
          <cell r="H2019" t="str">
            <v>GENERAL AND ADMINISTRATION EXPENSES</v>
          </cell>
          <cell r="I2019" t="str">
            <v>REPAIRS AND MAINTENANCE</v>
          </cell>
        </row>
        <row r="2020">
          <cell r="A2020" t="str">
            <v>X503116</v>
          </cell>
          <cell r="B2020" t="str">
            <v>Rep &amp; Main(Oth)- SOHNA FARM</v>
          </cell>
          <cell r="C2020" t="str">
            <v>EXPENSES</v>
          </cell>
          <cell r="D2020" t="str">
            <v>INCOME STATEMENT</v>
          </cell>
          <cell r="E2020" t="str">
            <v xml:space="preserve"> </v>
          </cell>
          <cell r="F2020" t="str">
            <v xml:space="preserve"> </v>
          </cell>
          <cell r="G2020" t="str">
            <v>EXPENDITURE</v>
          </cell>
          <cell r="H2020" t="str">
            <v>GENERAL AND ADMINISTRATION EXPENSES</v>
          </cell>
          <cell r="I2020" t="str">
            <v>REPAIRS AND MAINTENANCE</v>
          </cell>
        </row>
        <row r="2021">
          <cell r="A2021" t="str">
            <v>X503117</v>
          </cell>
          <cell r="B2021" t="str">
            <v>Rep &amp; Main(Oth)- WATER SUPPLY PH 1,2,3</v>
          </cell>
          <cell r="C2021" t="str">
            <v>EXPENSES</v>
          </cell>
          <cell r="D2021" t="str">
            <v>INCOME STATEMENT</v>
          </cell>
          <cell r="E2021" t="str">
            <v xml:space="preserve"> </v>
          </cell>
          <cell r="F2021" t="str">
            <v xml:space="preserve"> </v>
          </cell>
          <cell r="G2021" t="str">
            <v>EXPENDITURE</v>
          </cell>
          <cell r="H2021" t="str">
            <v>GENERAL AND ADMINISTRATION EXPENSES</v>
          </cell>
          <cell r="I2021" t="str">
            <v>REPAIRS AND MAINTENANCE</v>
          </cell>
        </row>
        <row r="2022">
          <cell r="A2022" t="str">
            <v>X503118</v>
          </cell>
          <cell r="B2022" t="str">
            <v>Rep &amp; Main(Oth)- WATER SUPPLY PH 4</v>
          </cell>
          <cell r="C2022" t="str">
            <v>EXPENSES</v>
          </cell>
          <cell r="D2022" t="str">
            <v>INCOME STATEMENT</v>
          </cell>
          <cell r="E2022" t="str">
            <v xml:space="preserve"> </v>
          </cell>
          <cell r="F2022" t="str">
            <v xml:space="preserve"> </v>
          </cell>
          <cell r="G2022" t="str">
            <v>EXPENDITURE</v>
          </cell>
          <cell r="H2022" t="str">
            <v>GENERAL AND ADMINISTRATION EXPENSES</v>
          </cell>
          <cell r="I2022" t="str">
            <v>REPAIRS AND MAINTENANCE</v>
          </cell>
        </row>
        <row r="2023">
          <cell r="A2023" t="str">
            <v>X503119</v>
          </cell>
          <cell r="B2023" t="str">
            <v>Rep &amp; Main(Oth)- SEWAGE PH-I,II,III</v>
          </cell>
          <cell r="C2023" t="str">
            <v>EXPENSES</v>
          </cell>
          <cell r="D2023" t="str">
            <v>INCOME STATEMENT</v>
          </cell>
          <cell r="E2023" t="str">
            <v xml:space="preserve"> </v>
          </cell>
          <cell r="F2023" t="str">
            <v xml:space="preserve"> </v>
          </cell>
          <cell r="G2023" t="str">
            <v>EXPENDITURE</v>
          </cell>
          <cell r="H2023" t="str">
            <v>GENERAL AND ADMINISTRATION EXPENSES</v>
          </cell>
          <cell r="I2023" t="str">
            <v>REPAIRS AND MAINTENANCE</v>
          </cell>
        </row>
        <row r="2024">
          <cell r="A2024" t="str">
            <v>X503120</v>
          </cell>
          <cell r="B2024" t="str">
            <v>Rep &amp; Main(Oth)- SEWAGE PH-IV</v>
          </cell>
          <cell r="C2024" t="str">
            <v>EXPENSES</v>
          </cell>
          <cell r="D2024" t="str">
            <v>INCOME STATEMENT</v>
          </cell>
          <cell r="E2024" t="str">
            <v xml:space="preserve"> </v>
          </cell>
          <cell r="F2024" t="str">
            <v xml:space="preserve"> </v>
          </cell>
          <cell r="G2024" t="str">
            <v>EXPENDITURE</v>
          </cell>
          <cell r="H2024" t="str">
            <v>GENERAL AND ADMINISTRATION EXPENSES</v>
          </cell>
          <cell r="I2024" t="str">
            <v>REPAIRS AND MAINTENANCE</v>
          </cell>
        </row>
        <row r="2025">
          <cell r="A2025" t="str">
            <v>X503121</v>
          </cell>
          <cell r="B2025" t="str">
            <v>Rep &amp; Main(Oth)- COMMUNITY CENTRE</v>
          </cell>
          <cell r="C2025" t="str">
            <v>EXPENSES</v>
          </cell>
          <cell r="D2025" t="str">
            <v>INCOME STATEMENT</v>
          </cell>
          <cell r="E2025" t="str">
            <v xml:space="preserve"> </v>
          </cell>
          <cell r="F2025" t="str">
            <v xml:space="preserve"> </v>
          </cell>
          <cell r="G2025" t="str">
            <v>EXPENDITURE</v>
          </cell>
          <cell r="H2025" t="str">
            <v>GENERAL AND ADMINISTRATION EXPENSES</v>
          </cell>
          <cell r="I2025" t="str">
            <v>REPAIRS AND MAINTENANCE</v>
          </cell>
        </row>
        <row r="2026">
          <cell r="A2026" t="str">
            <v>X503122</v>
          </cell>
          <cell r="B2026" t="str">
            <v>Rep &amp; Main(Oth)- S MALL</v>
          </cell>
          <cell r="C2026" t="str">
            <v>EXPENSES</v>
          </cell>
          <cell r="D2026" t="str">
            <v>INCOME STATEMENT</v>
          </cell>
          <cell r="E2026" t="str">
            <v xml:space="preserve"> </v>
          </cell>
          <cell r="F2026" t="str">
            <v xml:space="preserve"> </v>
          </cell>
          <cell r="G2026" t="str">
            <v>EXPENDITURE</v>
          </cell>
          <cell r="H2026" t="str">
            <v>GENERAL AND ADMINISTRATION EXPENSES</v>
          </cell>
          <cell r="I2026" t="str">
            <v>REPAIRS AND MAINTENANCE</v>
          </cell>
        </row>
        <row r="2027">
          <cell r="A2027" t="str">
            <v>X503123</v>
          </cell>
          <cell r="B2027" t="str">
            <v>Rep &amp; Main(Oth)- Ph 1, 2, 3</v>
          </cell>
          <cell r="C2027" t="str">
            <v>EXPENSES</v>
          </cell>
          <cell r="D2027" t="str">
            <v>INCOME STATEMENT</v>
          </cell>
          <cell r="E2027" t="str">
            <v xml:space="preserve"> </v>
          </cell>
          <cell r="F2027" t="str">
            <v xml:space="preserve"> </v>
          </cell>
          <cell r="G2027" t="str">
            <v>EXPENDITURE</v>
          </cell>
          <cell r="H2027" t="str">
            <v>GENERAL AND ADMINISTRATION EXPENSES</v>
          </cell>
          <cell r="I2027" t="str">
            <v>REPAIRS AND MAINTENANCE</v>
          </cell>
        </row>
        <row r="2028">
          <cell r="A2028" t="str">
            <v>X503124</v>
          </cell>
          <cell r="B2028" t="str">
            <v>Rep &amp; Main(Oth)- Ph 4</v>
          </cell>
          <cell r="C2028" t="str">
            <v>EXPENSES</v>
          </cell>
          <cell r="D2028" t="str">
            <v>INCOME STATEMENT</v>
          </cell>
          <cell r="E2028" t="str">
            <v xml:space="preserve"> </v>
          </cell>
          <cell r="F2028" t="str">
            <v xml:space="preserve"> </v>
          </cell>
          <cell r="G2028" t="str">
            <v>EXPENDITURE</v>
          </cell>
          <cell r="H2028" t="str">
            <v>GENERAL AND ADMINISTRATION EXPENSES</v>
          </cell>
          <cell r="I2028" t="str">
            <v>REPAIRS AND MAINTENANCE</v>
          </cell>
        </row>
        <row r="2029">
          <cell r="A2029" t="str">
            <v>X503125</v>
          </cell>
          <cell r="B2029" t="str">
            <v>Rep &amp; Main(Oth)- DLF GARDEN</v>
          </cell>
          <cell r="C2029" t="str">
            <v>EXPENSES</v>
          </cell>
          <cell r="D2029" t="str">
            <v>INCOME STATEMENT</v>
          </cell>
          <cell r="E2029" t="str">
            <v xml:space="preserve"> </v>
          </cell>
          <cell r="F2029" t="str">
            <v xml:space="preserve"> </v>
          </cell>
          <cell r="G2029" t="str">
            <v>EXPENDITURE</v>
          </cell>
          <cell r="H2029" t="str">
            <v>GENERAL AND ADMINISTRATION EXPENSES</v>
          </cell>
          <cell r="I2029" t="str">
            <v>REPAIRS AND MAINTENANCE</v>
          </cell>
        </row>
        <row r="2030">
          <cell r="A2030" t="str">
            <v>X503126</v>
          </cell>
          <cell r="B2030" t="str">
            <v>Rep &amp; Main(Oth)- INTERNET</v>
          </cell>
          <cell r="C2030" t="str">
            <v>EXPENSES</v>
          </cell>
          <cell r="D2030" t="str">
            <v>INCOME STATEMENT</v>
          </cell>
          <cell r="E2030" t="str">
            <v xml:space="preserve"> </v>
          </cell>
          <cell r="F2030" t="str">
            <v xml:space="preserve"> </v>
          </cell>
          <cell r="G2030" t="str">
            <v>EXPENDITURE</v>
          </cell>
          <cell r="H2030" t="str">
            <v>GENERAL AND ADMINISTRATION EXPENSES</v>
          </cell>
          <cell r="I2030" t="str">
            <v>REPAIRS AND MAINTENANCE</v>
          </cell>
        </row>
        <row r="2031">
          <cell r="A2031" t="str">
            <v>X503127</v>
          </cell>
          <cell r="B2031" t="str">
            <v>Rep &amp; Main(Oth)- INFRASTRUCTURE</v>
          </cell>
          <cell r="C2031" t="str">
            <v>EXPENSES</v>
          </cell>
          <cell r="D2031" t="str">
            <v>INCOME STATEMENT</v>
          </cell>
          <cell r="E2031" t="str">
            <v xml:space="preserve"> </v>
          </cell>
          <cell r="F2031" t="str">
            <v xml:space="preserve"> </v>
          </cell>
          <cell r="G2031" t="str">
            <v>EXPENDITURE</v>
          </cell>
          <cell r="H2031" t="str">
            <v>GENERAL AND ADMINISTRATION EXPENSES</v>
          </cell>
          <cell r="I2031" t="str">
            <v>REPAIRS AND MAINTENANCE</v>
          </cell>
        </row>
        <row r="2032">
          <cell r="A2032" t="str">
            <v>X503128</v>
          </cell>
          <cell r="B2032" t="str">
            <v>Rep &amp; Main(Oth)- VAM</v>
          </cell>
          <cell r="C2032" t="str">
            <v>EXPENSES</v>
          </cell>
          <cell r="D2032" t="str">
            <v>INCOME STATEMENT</v>
          </cell>
          <cell r="E2032" t="str">
            <v xml:space="preserve"> </v>
          </cell>
          <cell r="F2032" t="str">
            <v xml:space="preserve"> </v>
          </cell>
          <cell r="G2032" t="str">
            <v>EXPENDITURE</v>
          </cell>
          <cell r="H2032" t="str">
            <v>GENERAL AND ADMINISTRATION EXPENSES</v>
          </cell>
          <cell r="I2032" t="str">
            <v>REPAIRS AND MAINTENANCE</v>
          </cell>
        </row>
        <row r="2033">
          <cell r="A2033" t="str">
            <v>X503129</v>
          </cell>
          <cell r="B2033" t="str">
            <v>Rep &amp; Main(Oth)- HVAC</v>
          </cell>
          <cell r="C2033" t="str">
            <v>EXPENSES</v>
          </cell>
          <cell r="D2033" t="str">
            <v>INCOME STATEMENT</v>
          </cell>
          <cell r="E2033" t="str">
            <v xml:space="preserve"> </v>
          </cell>
          <cell r="F2033" t="str">
            <v xml:space="preserve"> </v>
          </cell>
          <cell r="G2033" t="str">
            <v>EXPENDITURE</v>
          </cell>
          <cell r="H2033" t="str">
            <v>GENERAL AND ADMINISTRATION EXPENSES</v>
          </cell>
          <cell r="I2033" t="str">
            <v>REPAIRS AND MAINTENANCE</v>
          </cell>
        </row>
        <row r="2034">
          <cell r="A2034" t="str">
            <v>X503130</v>
          </cell>
          <cell r="B2034" t="str">
            <v>Rep &amp; Main(Oth)- Parking Maintenance</v>
          </cell>
          <cell r="C2034" t="str">
            <v>EXPENSES</v>
          </cell>
          <cell r="D2034" t="str">
            <v>INCOME STATEMENT</v>
          </cell>
          <cell r="E2034" t="str">
            <v xml:space="preserve"> </v>
          </cell>
          <cell r="F2034" t="str">
            <v xml:space="preserve"> </v>
          </cell>
          <cell r="G2034" t="str">
            <v>EXPENDITURE</v>
          </cell>
          <cell r="H2034" t="str">
            <v>GENERAL AND ADMINISTRATION EXPENSES</v>
          </cell>
          <cell r="I2034" t="str">
            <v>REPAIRS AND MAINTENANCE</v>
          </cell>
        </row>
        <row r="2035">
          <cell r="A2035" t="str">
            <v>X503201</v>
          </cell>
          <cell r="B2035" t="str">
            <v>Office Maintenance Charges</v>
          </cell>
          <cell r="C2035" t="str">
            <v>EXPENSES</v>
          </cell>
          <cell r="D2035" t="str">
            <v>INCOME STATEMENT</v>
          </cell>
          <cell r="E2035" t="str">
            <v xml:space="preserve"> </v>
          </cell>
          <cell r="F2035" t="str">
            <v xml:space="preserve"> </v>
          </cell>
          <cell r="G2035" t="str">
            <v>EXPENDITURE</v>
          </cell>
          <cell r="H2035" t="str">
            <v>GENERAL AND ADMINISTRATION EXPENSES</v>
          </cell>
          <cell r="I2035" t="str">
            <v>REPAIRS AND MAINTENANCE</v>
          </cell>
        </row>
        <row r="2036">
          <cell r="A2036" t="str">
            <v>X503202</v>
          </cell>
          <cell r="B2036" t="str">
            <v>Water and Sewarage Charges</v>
          </cell>
          <cell r="C2036" t="str">
            <v>EXPENSES</v>
          </cell>
          <cell r="D2036" t="str">
            <v>INCOME STATEMENT</v>
          </cell>
          <cell r="E2036" t="str">
            <v xml:space="preserve"> </v>
          </cell>
          <cell r="F2036" t="str">
            <v xml:space="preserve"> </v>
          </cell>
          <cell r="G2036" t="str">
            <v>EXPENDITURE</v>
          </cell>
          <cell r="H2036" t="str">
            <v>GENERAL AND ADMINISTRATION EXPENSES</v>
          </cell>
          <cell r="I2036" t="str">
            <v>REPAIRS AND MAINTENANCE</v>
          </cell>
        </row>
        <row r="2037">
          <cell r="A2037" t="str">
            <v>X504001-001</v>
          </cell>
          <cell r="B2037" t="str">
            <v>Insurance</v>
          </cell>
          <cell r="C2037" t="str">
            <v>EXPENSES</v>
          </cell>
          <cell r="D2037" t="str">
            <v>INCOME STATEMENT</v>
          </cell>
          <cell r="E2037" t="str">
            <v xml:space="preserve"> </v>
          </cell>
          <cell r="F2037" t="str">
            <v xml:space="preserve"> </v>
          </cell>
          <cell r="G2037" t="str">
            <v>EXPENDITURE</v>
          </cell>
          <cell r="H2037" t="str">
            <v>OTHER EXPENSES</v>
          </cell>
          <cell r="I2037" t="str">
            <v>INSURANCE EXPENSES</v>
          </cell>
        </row>
        <row r="2038">
          <cell r="A2038" t="str">
            <v>X504001-002</v>
          </cell>
          <cell r="B2038" t="str">
            <v>Insurance- Vehicles</v>
          </cell>
          <cell r="C2038" t="str">
            <v>EXPENSES</v>
          </cell>
          <cell r="D2038" t="str">
            <v>INCOME STATEMENT</v>
          </cell>
          <cell r="E2038" t="str">
            <v xml:space="preserve"> </v>
          </cell>
          <cell r="F2038" t="str">
            <v xml:space="preserve"> </v>
          </cell>
          <cell r="G2038" t="str">
            <v>EXPENDITURE</v>
          </cell>
          <cell r="H2038" t="str">
            <v>OTHER EXPENSES</v>
          </cell>
          <cell r="I2038" t="str">
            <v>INSURANCE EXPENSES</v>
          </cell>
        </row>
        <row r="2039">
          <cell r="A2039" t="str">
            <v>X504001-003</v>
          </cell>
          <cell r="B2039" t="str">
            <v>Insurance- Buildings</v>
          </cell>
          <cell r="C2039" t="str">
            <v>EXPENSES</v>
          </cell>
          <cell r="D2039" t="str">
            <v>INCOME STATEMENT</v>
          </cell>
          <cell r="E2039" t="str">
            <v xml:space="preserve"> </v>
          </cell>
          <cell r="F2039" t="str">
            <v xml:space="preserve"> </v>
          </cell>
          <cell r="G2039" t="str">
            <v>EXPENDITURE</v>
          </cell>
          <cell r="H2039" t="str">
            <v>OTHER EXPENSES</v>
          </cell>
          <cell r="I2039" t="str">
            <v>INSURANCE EXPENSES</v>
          </cell>
        </row>
        <row r="2040">
          <cell r="A2040" t="str">
            <v>X504001-004</v>
          </cell>
          <cell r="B2040" t="str">
            <v>Insurance- Machinery And Other Fas</v>
          </cell>
          <cell r="C2040" t="str">
            <v>EXPENSES</v>
          </cell>
          <cell r="D2040" t="str">
            <v>INCOME STATEMENT</v>
          </cell>
          <cell r="E2040" t="str">
            <v xml:space="preserve"> </v>
          </cell>
          <cell r="F2040" t="str">
            <v xml:space="preserve"> </v>
          </cell>
          <cell r="G2040" t="str">
            <v>EXPENDITURE</v>
          </cell>
          <cell r="H2040" t="str">
            <v>OTHER EXPENSES</v>
          </cell>
          <cell r="I2040" t="str">
            <v>INSURANCE EXPENSES</v>
          </cell>
        </row>
        <row r="2041">
          <cell r="A2041" t="str">
            <v>X504001-005</v>
          </cell>
          <cell r="B2041" t="str">
            <v>Insurance- Others</v>
          </cell>
          <cell r="C2041" t="str">
            <v>EXPENSES</v>
          </cell>
          <cell r="D2041" t="str">
            <v>INCOME STATEMENT</v>
          </cell>
          <cell r="E2041" t="str">
            <v xml:space="preserve"> </v>
          </cell>
          <cell r="F2041" t="str">
            <v xml:space="preserve"> </v>
          </cell>
          <cell r="G2041" t="str">
            <v>EXPENDITURE</v>
          </cell>
          <cell r="H2041" t="str">
            <v>OTHER EXPENSES</v>
          </cell>
          <cell r="I2041" t="str">
            <v>INSURANCE EXPENSES</v>
          </cell>
        </row>
        <row r="2042">
          <cell r="A2042" t="str">
            <v>X505001</v>
          </cell>
          <cell r="B2042" t="str">
            <v>Commission and brokerage- Sales</v>
          </cell>
          <cell r="C2042" t="str">
            <v>EXPENSES</v>
          </cell>
          <cell r="D2042" t="str">
            <v>INCOME STATEMENT</v>
          </cell>
          <cell r="E2042" t="str">
            <v xml:space="preserve"> </v>
          </cell>
          <cell r="F2042" t="str">
            <v xml:space="preserve"> </v>
          </cell>
          <cell r="G2042" t="str">
            <v>EXPENDITURE</v>
          </cell>
          <cell r="H2042" t="str">
            <v>OTHER EXPENSES</v>
          </cell>
          <cell r="I2042" t="str">
            <v>COMMISSION AND BROKERAGE</v>
          </cell>
        </row>
        <row r="2043">
          <cell r="A2043" t="str">
            <v>X505002</v>
          </cell>
          <cell r="B2043" t="str">
            <v>Commission and brokerage- Rent</v>
          </cell>
          <cell r="C2043" t="str">
            <v>EXPENSES</v>
          </cell>
          <cell r="D2043" t="str">
            <v>INCOME STATEMENT</v>
          </cell>
          <cell r="E2043" t="str">
            <v xml:space="preserve"> </v>
          </cell>
          <cell r="F2043" t="str">
            <v xml:space="preserve"> </v>
          </cell>
          <cell r="G2043" t="str">
            <v>EXPENDITURE</v>
          </cell>
          <cell r="H2043" t="str">
            <v>OTHER EXPENSES</v>
          </cell>
          <cell r="I2043" t="str">
            <v>COMMISSION AND BROKERAGE</v>
          </cell>
        </row>
        <row r="2044">
          <cell r="A2044" t="str">
            <v>X506001-001</v>
          </cell>
          <cell r="B2044" t="str">
            <v>Adver and publicity</v>
          </cell>
          <cell r="C2044" t="str">
            <v>EXPENSES</v>
          </cell>
          <cell r="D2044" t="str">
            <v>INCOME STATEMENT</v>
          </cell>
          <cell r="E2044" t="str">
            <v xml:space="preserve"> </v>
          </cell>
          <cell r="F2044" t="str">
            <v xml:space="preserve"> </v>
          </cell>
          <cell r="G2044" t="str">
            <v>EXPENDITURE</v>
          </cell>
          <cell r="H2044" t="str">
            <v>GENERAL AND ADMINISTRATION EXPENSES</v>
          </cell>
          <cell r="I2044" t="str">
            <v>ADVERTISEMENT AND PROMOTION</v>
          </cell>
        </row>
        <row r="2045">
          <cell r="A2045" t="str">
            <v>X506001-002</v>
          </cell>
          <cell r="B2045" t="str">
            <v>Adver And Publicity- Indian Newspprs</v>
          </cell>
          <cell r="C2045" t="str">
            <v>EXPENSES</v>
          </cell>
          <cell r="D2045" t="str">
            <v>INCOME STATEMENT</v>
          </cell>
          <cell r="E2045" t="str">
            <v xml:space="preserve"> </v>
          </cell>
          <cell r="F2045" t="str">
            <v xml:space="preserve"> </v>
          </cell>
          <cell r="G2045" t="str">
            <v>EXPENDITURE</v>
          </cell>
          <cell r="H2045" t="str">
            <v>GENERAL AND ADMINISTRATION EXPENSES</v>
          </cell>
          <cell r="I2045" t="str">
            <v>ADVERTISEMENT AND PROMOTION</v>
          </cell>
        </row>
        <row r="2046">
          <cell r="A2046" t="str">
            <v>X506001-003</v>
          </cell>
          <cell r="B2046" t="str">
            <v>Adver And Publicity- Foreign News Papers</v>
          </cell>
          <cell r="C2046" t="str">
            <v>EXPENSES</v>
          </cell>
          <cell r="D2046" t="str">
            <v>INCOME STATEMENT</v>
          </cell>
          <cell r="E2046" t="str">
            <v xml:space="preserve"> </v>
          </cell>
          <cell r="F2046" t="str">
            <v xml:space="preserve"> </v>
          </cell>
          <cell r="G2046" t="str">
            <v>EXPENDITURE</v>
          </cell>
          <cell r="H2046" t="str">
            <v>GENERAL AND ADMINISTRATION EXPENSES</v>
          </cell>
          <cell r="I2046" t="str">
            <v>ADVERTISEMENT AND PROMOTION</v>
          </cell>
        </row>
        <row r="2047">
          <cell r="A2047" t="str">
            <v>X506001-004</v>
          </cell>
          <cell r="B2047" t="str">
            <v>Adver And Publicity- Indian Magazines</v>
          </cell>
          <cell r="C2047" t="str">
            <v>EXPENSES</v>
          </cell>
          <cell r="D2047" t="str">
            <v>INCOME STATEMENT</v>
          </cell>
          <cell r="E2047" t="str">
            <v xml:space="preserve"> </v>
          </cell>
          <cell r="F2047" t="str">
            <v xml:space="preserve"> </v>
          </cell>
          <cell r="G2047" t="str">
            <v>EXPENDITURE</v>
          </cell>
          <cell r="H2047" t="str">
            <v>GENERAL AND ADMINISTRATION EXPENSES</v>
          </cell>
          <cell r="I2047" t="str">
            <v>ADVERTISEMENT AND PROMOTION</v>
          </cell>
        </row>
        <row r="2048">
          <cell r="A2048" t="str">
            <v>X506001-005</v>
          </cell>
          <cell r="B2048" t="str">
            <v>Adver And Publicity- Hoardings &amp; Banners</v>
          </cell>
          <cell r="C2048" t="str">
            <v>EXPENSES</v>
          </cell>
          <cell r="D2048" t="str">
            <v>INCOME STATEMENT</v>
          </cell>
          <cell r="E2048" t="str">
            <v xml:space="preserve"> </v>
          </cell>
          <cell r="F2048" t="str">
            <v xml:space="preserve"> </v>
          </cell>
          <cell r="G2048" t="str">
            <v>EXPENDITURE</v>
          </cell>
          <cell r="H2048" t="str">
            <v>GENERAL AND ADMINISTRATION EXPENSES</v>
          </cell>
          <cell r="I2048" t="str">
            <v>ADVERTISEMENT AND PROMOTION</v>
          </cell>
        </row>
        <row r="2049">
          <cell r="A2049" t="str">
            <v>X506001-006</v>
          </cell>
          <cell r="B2049" t="str">
            <v>Adver And Publicity- Others</v>
          </cell>
          <cell r="C2049" t="str">
            <v>EXPENSES</v>
          </cell>
          <cell r="D2049" t="str">
            <v>INCOME STATEMENT</v>
          </cell>
          <cell r="E2049" t="str">
            <v xml:space="preserve"> </v>
          </cell>
          <cell r="F2049" t="str">
            <v xml:space="preserve"> </v>
          </cell>
          <cell r="G2049" t="str">
            <v>EXPENDITURE</v>
          </cell>
          <cell r="H2049" t="str">
            <v>GENERAL AND ADMINISTRATION EXPENSES</v>
          </cell>
          <cell r="I2049" t="str">
            <v>ADVERTISEMENT AND PROMOTION</v>
          </cell>
        </row>
        <row r="2050">
          <cell r="A2050" t="str">
            <v>X506001-007</v>
          </cell>
          <cell r="B2050" t="str">
            <v>Adver And Publicity- Television</v>
          </cell>
          <cell r="C2050" t="str">
            <v>EXPENSES</v>
          </cell>
          <cell r="D2050" t="str">
            <v>INCOME STATEMENT</v>
          </cell>
          <cell r="E2050" t="str">
            <v xml:space="preserve"> </v>
          </cell>
          <cell r="F2050" t="str">
            <v xml:space="preserve"> </v>
          </cell>
          <cell r="G2050" t="str">
            <v>EXPENDITURE</v>
          </cell>
          <cell r="H2050" t="str">
            <v>GENERAL AND ADMINISTRATION EXPENSES</v>
          </cell>
          <cell r="I2050" t="str">
            <v>ADVERTISEMENT AND PROMOTION</v>
          </cell>
        </row>
        <row r="2051">
          <cell r="A2051" t="str">
            <v>X506001-008</v>
          </cell>
          <cell r="B2051" t="str">
            <v>Adver And Publicity- Exhibition Expenses</v>
          </cell>
          <cell r="C2051" t="str">
            <v>EXPENSES</v>
          </cell>
          <cell r="D2051" t="str">
            <v>INCOME STATEMENT</v>
          </cell>
          <cell r="E2051" t="str">
            <v xml:space="preserve"> </v>
          </cell>
          <cell r="F2051" t="str">
            <v xml:space="preserve"> </v>
          </cell>
          <cell r="G2051" t="str">
            <v>EXPENDITURE</v>
          </cell>
          <cell r="H2051" t="str">
            <v>GENERAL AND ADMINISTRATION EXPENSES</v>
          </cell>
          <cell r="I2051" t="str">
            <v>ADVERTISEMENT AND PROMOTION</v>
          </cell>
        </row>
        <row r="2052">
          <cell r="A2052" t="str">
            <v>X506001-009</v>
          </cell>
          <cell r="B2052" t="str">
            <v>Adver And Publicity- Cable</v>
          </cell>
          <cell r="C2052" t="str">
            <v>EXPENSES</v>
          </cell>
          <cell r="D2052" t="str">
            <v>INCOME STATEMENT</v>
          </cell>
          <cell r="E2052" t="str">
            <v xml:space="preserve"> </v>
          </cell>
          <cell r="F2052" t="str">
            <v xml:space="preserve"> </v>
          </cell>
          <cell r="G2052" t="str">
            <v>EXPENDITURE</v>
          </cell>
          <cell r="H2052" t="str">
            <v>GENERAL AND ADMINISTRATION EXPENSES</v>
          </cell>
          <cell r="I2052" t="str">
            <v>ADVERTISEMENT AND PROMOTION</v>
          </cell>
        </row>
        <row r="2053">
          <cell r="A2053" t="str">
            <v>X506001-010</v>
          </cell>
          <cell r="B2053" t="str">
            <v>Adver And Publicity-Joint Promotions</v>
          </cell>
          <cell r="C2053" t="str">
            <v>EXPENSES</v>
          </cell>
          <cell r="D2053" t="str">
            <v>INCOME STATEMENT</v>
          </cell>
          <cell r="E2053" t="str">
            <v xml:space="preserve"> </v>
          </cell>
          <cell r="F2053" t="str">
            <v xml:space="preserve"> </v>
          </cell>
          <cell r="G2053" t="str">
            <v>EXPENDITURE</v>
          </cell>
          <cell r="H2053" t="str">
            <v>GENERAL AND ADMINISTRATION EXPENSES</v>
          </cell>
          <cell r="I2053" t="str">
            <v>ADVERTISEMENT AND PROMOTION</v>
          </cell>
        </row>
        <row r="2054">
          <cell r="A2054" t="str">
            <v>X507001</v>
          </cell>
          <cell r="B2054" t="str">
            <v>TraveIling and conveyance</v>
          </cell>
          <cell r="C2054" t="str">
            <v>EXPENSES</v>
          </cell>
          <cell r="D2054" t="str">
            <v>INCOME STATEMENT</v>
          </cell>
          <cell r="E2054" t="str">
            <v xml:space="preserve"> </v>
          </cell>
          <cell r="F2054" t="str">
            <v xml:space="preserve"> </v>
          </cell>
          <cell r="G2054" t="str">
            <v>EXPENDITURE</v>
          </cell>
          <cell r="H2054" t="str">
            <v>GENERAL AND ADMINISTRATION EXPENSES</v>
          </cell>
          <cell r="I2054" t="str">
            <v>TRAVEL AND CONVEYANCE</v>
          </cell>
        </row>
        <row r="2055">
          <cell r="A2055" t="str">
            <v>X507101-001</v>
          </cell>
          <cell r="B2055" t="str">
            <v>Travelling Exps. (Staff) Domestic</v>
          </cell>
          <cell r="C2055" t="str">
            <v>EXPENSES</v>
          </cell>
          <cell r="D2055" t="str">
            <v>INCOME STATEMENT</v>
          </cell>
          <cell r="E2055" t="str">
            <v xml:space="preserve"> </v>
          </cell>
          <cell r="F2055" t="str">
            <v xml:space="preserve"> </v>
          </cell>
          <cell r="G2055" t="str">
            <v>EXPENDITURE</v>
          </cell>
          <cell r="H2055" t="str">
            <v>GENERAL AND ADMINISTRATION EXPENSES</v>
          </cell>
          <cell r="I2055" t="str">
            <v>TRAVEL AND CONVEYANCE</v>
          </cell>
        </row>
        <row r="2056">
          <cell r="A2056" t="str">
            <v>X507101-002</v>
          </cell>
          <cell r="B2056" t="str">
            <v>Travelling Exps. (Staff) Domestic- Fare</v>
          </cell>
          <cell r="C2056" t="str">
            <v>EXPENSES</v>
          </cell>
          <cell r="D2056" t="str">
            <v>INCOME STATEMENT</v>
          </cell>
          <cell r="E2056" t="str">
            <v xml:space="preserve"> </v>
          </cell>
          <cell r="F2056" t="str">
            <v xml:space="preserve"> </v>
          </cell>
          <cell r="G2056" t="str">
            <v>EXPENDITURE</v>
          </cell>
          <cell r="H2056" t="str">
            <v>GENERAL AND ADMINISTRATION EXPENSES</v>
          </cell>
          <cell r="I2056" t="str">
            <v>TRAVEL AND CONVEYANCE</v>
          </cell>
        </row>
        <row r="2057">
          <cell r="A2057" t="str">
            <v>X507101-003</v>
          </cell>
          <cell r="B2057" t="str">
            <v>Travelling Exps. (Staff) Domestic- Hotel</v>
          </cell>
          <cell r="C2057" t="str">
            <v>EXPENSES</v>
          </cell>
          <cell r="D2057" t="str">
            <v>INCOME STATEMENT</v>
          </cell>
          <cell r="E2057" t="str">
            <v xml:space="preserve"> </v>
          </cell>
          <cell r="F2057" t="str">
            <v xml:space="preserve"> </v>
          </cell>
          <cell r="G2057" t="str">
            <v>EXPENDITURE</v>
          </cell>
          <cell r="H2057" t="str">
            <v>GENERAL AND ADMINISTRATION EXPENSES</v>
          </cell>
          <cell r="I2057" t="str">
            <v>TRAVEL AND CONVEYANCE</v>
          </cell>
        </row>
        <row r="2058">
          <cell r="A2058" t="str">
            <v>X507101-004</v>
          </cell>
          <cell r="B2058" t="str">
            <v>Travelling Exps. (Staff) Domestic- D.A.</v>
          </cell>
          <cell r="C2058" t="str">
            <v>EXPENSES</v>
          </cell>
          <cell r="D2058" t="str">
            <v>INCOME STATEMENT</v>
          </cell>
          <cell r="E2058" t="str">
            <v xml:space="preserve"> </v>
          </cell>
          <cell r="F2058" t="str">
            <v xml:space="preserve"> </v>
          </cell>
          <cell r="G2058" t="str">
            <v>EXPENDITURE</v>
          </cell>
          <cell r="H2058" t="str">
            <v>GENERAL AND ADMINISTRATION EXPENSES</v>
          </cell>
          <cell r="I2058" t="str">
            <v>TRAVEL AND CONVEYANCE</v>
          </cell>
        </row>
        <row r="2059">
          <cell r="A2059" t="str">
            <v>X507101-005</v>
          </cell>
          <cell r="B2059" t="str">
            <v>Travelling Exps. (Staff) Domestic- Conv.</v>
          </cell>
          <cell r="C2059" t="str">
            <v>EXPENSES</v>
          </cell>
          <cell r="D2059" t="str">
            <v>INCOME STATEMENT</v>
          </cell>
          <cell r="E2059" t="str">
            <v xml:space="preserve"> </v>
          </cell>
          <cell r="F2059" t="str">
            <v xml:space="preserve"> </v>
          </cell>
          <cell r="G2059" t="str">
            <v>EXPENDITURE</v>
          </cell>
          <cell r="H2059" t="str">
            <v>GENERAL AND ADMINISTRATION EXPENSES</v>
          </cell>
          <cell r="I2059" t="str">
            <v>TRAVEL AND CONVEYANCE</v>
          </cell>
        </row>
        <row r="2060">
          <cell r="A2060" t="str">
            <v>X507101-006</v>
          </cell>
          <cell r="B2060" t="str">
            <v>Travelling Exps. (Staff) Domestic- Other</v>
          </cell>
          <cell r="C2060" t="str">
            <v>EXPENSES</v>
          </cell>
          <cell r="D2060" t="str">
            <v>INCOME STATEMENT</v>
          </cell>
          <cell r="E2060" t="str">
            <v xml:space="preserve"> </v>
          </cell>
          <cell r="F2060" t="str">
            <v xml:space="preserve"> </v>
          </cell>
          <cell r="G2060" t="str">
            <v>EXPENDITURE</v>
          </cell>
          <cell r="H2060" t="str">
            <v>GENERAL AND ADMINISTRATION EXPENSES</v>
          </cell>
          <cell r="I2060" t="str">
            <v>TRAVEL AND CONVEYANCE</v>
          </cell>
        </row>
        <row r="2061">
          <cell r="A2061" t="str">
            <v>X507102-001</v>
          </cell>
          <cell r="B2061" t="str">
            <v>Travelling Exps. (Dir) Domestic</v>
          </cell>
          <cell r="C2061" t="str">
            <v>EXPENSES</v>
          </cell>
          <cell r="D2061" t="str">
            <v>INCOME STATEMENT</v>
          </cell>
          <cell r="E2061" t="str">
            <v xml:space="preserve"> </v>
          </cell>
          <cell r="F2061" t="str">
            <v xml:space="preserve"> </v>
          </cell>
          <cell r="G2061" t="str">
            <v>EXPENDITURE</v>
          </cell>
          <cell r="H2061" t="str">
            <v>GENERAL AND ADMINISTRATION EXPENSES</v>
          </cell>
          <cell r="I2061" t="str">
            <v>TRAVEL AND CONVEYANCE</v>
          </cell>
        </row>
        <row r="2062">
          <cell r="A2062" t="str">
            <v>X507102-002</v>
          </cell>
          <cell r="B2062" t="str">
            <v>Travelling Exps. (Dir) Domestic-Fare</v>
          </cell>
          <cell r="C2062" t="str">
            <v>EXPENSES</v>
          </cell>
          <cell r="D2062" t="str">
            <v>INCOME STATEMENT</v>
          </cell>
          <cell r="E2062" t="str">
            <v xml:space="preserve"> </v>
          </cell>
          <cell r="F2062" t="str">
            <v xml:space="preserve"> </v>
          </cell>
          <cell r="G2062" t="str">
            <v>EXPENDITURE</v>
          </cell>
          <cell r="H2062" t="str">
            <v>GENERAL AND ADMINISTRATION EXPENSES</v>
          </cell>
          <cell r="I2062" t="str">
            <v>TRAVEL AND CONVEYANCE</v>
          </cell>
        </row>
        <row r="2063">
          <cell r="A2063" t="str">
            <v>X507102-003</v>
          </cell>
          <cell r="B2063" t="str">
            <v>Travelling Exps. (Dir) Domestic- Hotel</v>
          </cell>
          <cell r="C2063" t="str">
            <v>EXPENSES</v>
          </cell>
          <cell r="D2063" t="str">
            <v>INCOME STATEMENT</v>
          </cell>
          <cell r="E2063" t="str">
            <v xml:space="preserve"> </v>
          </cell>
          <cell r="F2063" t="str">
            <v xml:space="preserve"> </v>
          </cell>
          <cell r="G2063" t="str">
            <v>EXPENDITURE</v>
          </cell>
          <cell r="H2063" t="str">
            <v>GENERAL AND ADMINISTRATION EXPENSES</v>
          </cell>
          <cell r="I2063" t="str">
            <v>TRAVEL AND CONVEYANCE</v>
          </cell>
        </row>
        <row r="2064">
          <cell r="A2064" t="str">
            <v>X507102-004</v>
          </cell>
          <cell r="B2064" t="str">
            <v>Travelling Exps. (Dir) Domestic- Conveya</v>
          </cell>
          <cell r="C2064" t="str">
            <v>EXPENSES</v>
          </cell>
          <cell r="D2064" t="str">
            <v>INCOME STATEMENT</v>
          </cell>
          <cell r="E2064" t="str">
            <v xml:space="preserve"> </v>
          </cell>
          <cell r="F2064" t="str">
            <v xml:space="preserve"> </v>
          </cell>
          <cell r="G2064" t="str">
            <v>EXPENDITURE</v>
          </cell>
          <cell r="H2064" t="str">
            <v>GENERAL AND ADMINISTRATION EXPENSES</v>
          </cell>
          <cell r="I2064" t="str">
            <v>TRAVEL AND CONVEYANCE</v>
          </cell>
        </row>
        <row r="2065">
          <cell r="A2065" t="str">
            <v>X507102-005</v>
          </cell>
          <cell r="B2065" t="str">
            <v>Travelling Exps. (Dir) Domestic- Others</v>
          </cell>
          <cell r="C2065" t="str">
            <v>EXPENSES</v>
          </cell>
          <cell r="D2065" t="str">
            <v>INCOME STATEMENT</v>
          </cell>
          <cell r="E2065" t="str">
            <v xml:space="preserve"> </v>
          </cell>
          <cell r="F2065" t="str">
            <v xml:space="preserve"> </v>
          </cell>
          <cell r="G2065" t="str">
            <v>EXPENDITURE</v>
          </cell>
          <cell r="H2065" t="str">
            <v>GENERAL AND ADMINISTRATION EXPENSES</v>
          </cell>
          <cell r="I2065" t="str">
            <v>TRAVEL AND CONVEYANCE</v>
          </cell>
        </row>
        <row r="2066">
          <cell r="A2066" t="str">
            <v>X507201-001</v>
          </cell>
          <cell r="B2066" t="str">
            <v>Foreign Travelling (Staff)</v>
          </cell>
          <cell r="C2066" t="str">
            <v>EXPENSES</v>
          </cell>
          <cell r="D2066" t="str">
            <v>INCOME STATEMENT</v>
          </cell>
          <cell r="E2066" t="str">
            <v xml:space="preserve"> </v>
          </cell>
          <cell r="F2066" t="str">
            <v xml:space="preserve"> </v>
          </cell>
          <cell r="G2066" t="str">
            <v>EXPENDITURE</v>
          </cell>
          <cell r="H2066" t="str">
            <v>GENERAL AND ADMINISTRATION EXPENSES</v>
          </cell>
          <cell r="I2066" t="str">
            <v>TRAVEL AND CONVEYANCE</v>
          </cell>
        </row>
        <row r="2067">
          <cell r="A2067" t="str">
            <v>X507201-002</v>
          </cell>
          <cell r="B2067" t="str">
            <v>Foreign Travelling (Staff)- Currency</v>
          </cell>
          <cell r="C2067" t="str">
            <v>EXPENSES</v>
          </cell>
          <cell r="D2067" t="str">
            <v>INCOME STATEMENT</v>
          </cell>
          <cell r="E2067" t="str">
            <v xml:space="preserve"> </v>
          </cell>
          <cell r="F2067" t="str">
            <v xml:space="preserve"> </v>
          </cell>
          <cell r="G2067" t="str">
            <v>EXPENDITURE</v>
          </cell>
          <cell r="H2067" t="str">
            <v>GENERAL AND ADMINISTRATION EXPENSES</v>
          </cell>
          <cell r="I2067" t="str">
            <v>TRAVEL AND CONVEYANCE</v>
          </cell>
        </row>
        <row r="2068">
          <cell r="A2068" t="str">
            <v>X507201-003</v>
          </cell>
          <cell r="B2068" t="str">
            <v>Foreign Travelling (Staff)- Fare</v>
          </cell>
          <cell r="C2068" t="str">
            <v>EXPENSES</v>
          </cell>
          <cell r="D2068" t="str">
            <v>INCOME STATEMENT</v>
          </cell>
          <cell r="E2068" t="str">
            <v xml:space="preserve"> </v>
          </cell>
          <cell r="F2068" t="str">
            <v xml:space="preserve"> </v>
          </cell>
          <cell r="G2068" t="str">
            <v>EXPENDITURE</v>
          </cell>
          <cell r="H2068" t="str">
            <v>GENERAL AND ADMINISTRATION EXPENSES</v>
          </cell>
          <cell r="I2068" t="str">
            <v>TRAVEL AND CONVEYANCE</v>
          </cell>
        </row>
        <row r="2069">
          <cell r="A2069" t="str">
            <v>X507201-004</v>
          </cell>
          <cell r="B2069" t="str">
            <v>Foreign Travelling (Staff)- Visa &amp; Taxes</v>
          </cell>
          <cell r="C2069" t="str">
            <v>EXPENSES</v>
          </cell>
          <cell r="D2069" t="str">
            <v>INCOME STATEMENT</v>
          </cell>
          <cell r="E2069" t="str">
            <v xml:space="preserve"> </v>
          </cell>
          <cell r="F2069" t="str">
            <v xml:space="preserve"> </v>
          </cell>
          <cell r="G2069" t="str">
            <v>EXPENDITURE</v>
          </cell>
          <cell r="H2069" t="str">
            <v>GENERAL AND ADMINISTRATION EXPENSES</v>
          </cell>
          <cell r="I2069" t="str">
            <v>TRAVEL AND CONVEYANCE</v>
          </cell>
        </row>
        <row r="2070">
          <cell r="A2070" t="str">
            <v>X507201-005</v>
          </cell>
          <cell r="B2070" t="str">
            <v>Foreign Travelling (Staff)- Others</v>
          </cell>
          <cell r="C2070" t="str">
            <v>EXPENSES</v>
          </cell>
          <cell r="D2070" t="str">
            <v>INCOME STATEMENT</v>
          </cell>
          <cell r="E2070" t="str">
            <v xml:space="preserve"> </v>
          </cell>
          <cell r="F2070" t="str">
            <v xml:space="preserve"> </v>
          </cell>
          <cell r="G2070" t="str">
            <v>EXPENDITURE</v>
          </cell>
          <cell r="H2070" t="str">
            <v>GENERAL AND ADMINISTRATION EXPENSES</v>
          </cell>
          <cell r="I2070" t="str">
            <v>TRAVEL AND CONVEYANCE</v>
          </cell>
        </row>
        <row r="2071">
          <cell r="A2071" t="str">
            <v>X507201-006</v>
          </cell>
          <cell r="B2071" t="str">
            <v>Foreign Travelling (Staff)- Hotel Exp</v>
          </cell>
          <cell r="C2071" t="str">
            <v>EXPENSES</v>
          </cell>
          <cell r="D2071" t="str">
            <v>INCOME STATEMENT</v>
          </cell>
          <cell r="E2071" t="str">
            <v xml:space="preserve"> </v>
          </cell>
          <cell r="F2071" t="str">
            <v xml:space="preserve"> </v>
          </cell>
          <cell r="G2071" t="str">
            <v>EXPENDITURE</v>
          </cell>
          <cell r="H2071" t="str">
            <v>GENERAL AND ADMINISTRATION EXPENSES</v>
          </cell>
          <cell r="I2071" t="str">
            <v>TRAVEL AND CONVEYANCE</v>
          </cell>
        </row>
        <row r="2072">
          <cell r="A2072" t="str">
            <v>X507201-007</v>
          </cell>
          <cell r="B2072" t="str">
            <v>Foreign Travelling (Staff)- Local Convey</v>
          </cell>
          <cell r="C2072" t="str">
            <v>EXPENSES</v>
          </cell>
          <cell r="D2072" t="str">
            <v>INCOME STATEMENT</v>
          </cell>
          <cell r="E2072" t="str">
            <v xml:space="preserve"> </v>
          </cell>
          <cell r="F2072" t="str">
            <v xml:space="preserve"> </v>
          </cell>
          <cell r="G2072" t="str">
            <v>EXPENDITURE</v>
          </cell>
          <cell r="H2072" t="str">
            <v>GENERAL AND ADMINISTRATION EXPENSES</v>
          </cell>
          <cell r="I2072" t="str">
            <v>TRAVEL AND CONVEYANCE</v>
          </cell>
        </row>
        <row r="2073">
          <cell r="A2073" t="str">
            <v>X507201-008</v>
          </cell>
          <cell r="B2073" t="str">
            <v>Foreign Travelling (Staff)- Medic. Prem.</v>
          </cell>
          <cell r="C2073" t="str">
            <v>EXPENSES</v>
          </cell>
          <cell r="D2073" t="str">
            <v>INCOME STATEMENT</v>
          </cell>
          <cell r="E2073" t="str">
            <v xml:space="preserve"> </v>
          </cell>
          <cell r="F2073" t="str">
            <v xml:space="preserve"> </v>
          </cell>
          <cell r="G2073" t="str">
            <v>EXPENDITURE</v>
          </cell>
          <cell r="H2073" t="str">
            <v>GENERAL AND ADMINISTRATION EXPENSES</v>
          </cell>
          <cell r="I2073" t="str">
            <v>TRAVEL AND CONVEYANCE</v>
          </cell>
        </row>
        <row r="2074">
          <cell r="A2074" t="str">
            <v>X507202-001</v>
          </cell>
          <cell r="B2074" t="str">
            <v>Directors Foreign Travelling</v>
          </cell>
          <cell r="C2074" t="str">
            <v>EXPENSES</v>
          </cell>
          <cell r="D2074" t="str">
            <v>INCOME STATEMENT</v>
          </cell>
          <cell r="E2074" t="str">
            <v xml:space="preserve"> </v>
          </cell>
          <cell r="F2074" t="str">
            <v xml:space="preserve"> </v>
          </cell>
          <cell r="G2074" t="str">
            <v>EXPENDITURE</v>
          </cell>
          <cell r="H2074" t="str">
            <v>GENERAL AND ADMINISTRATION EXPENSES</v>
          </cell>
          <cell r="I2074" t="str">
            <v>TRAVEL AND CONVEYANCE</v>
          </cell>
        </row>
        <row r="2075">
          <cell r="A2075" t="str">
            <v>X507202-002</v>
          </cell>
          <cell r="B2075" t="str">
            <v>Directors Foreign Travelling- Currency</v>
          </cell>
          <cell r="C2075" t="str">
            <v>EXPENSES</v>
          </cell>
          <cell r="D2075" t="str">
            <v>INCOME STATEMENT</v>
          </cell>
          <cell r="E2075" t="str">
            <v xml:space="preserve"> </v>
          </cell>
          <cell r="F2075" t="str">
            <v xml:space="preserve"> </v>
          </cell>
          <cell r="G2075" t="str">
            <v>EXPENDITURE</v>
          </cell>
          <cell r="H2075" t="str">
            <v>GENERAL AND ADMINISTRATION EXPENSES</v>
          </cell>
          <cell r="I2075" t="str">
            <v>TRAVEL AND CONVEYANCE</v>
          </cell>
        </row>
        <row r="2076">
          <cell r="A2076" t="str">
            <v>X507202-003</v>
          </cell>
          <cell r="B2076" t="str">
            <v>Directors Foreign Travelling- Fare</v>
          </cell>
          <cell r="C2076" t="str">
            <v>EXPENSES</v>
          </cell>
          <cell r="D2076" t="str">
            <v>INCOME STATEMENT</v>
          </cell>
          <cell r="E2076" t="str">
            <v xml:space="preserve"> </v>
          </cell>
          <cell r="F2076" t="str">
            <v xml:space="preserve"> </v>
          </cell>
          <cell r="G2076" t="str">
            <v>EXPENDITURE</v>
          </cell>
          <cell r="H2076" t="str">
            <v>GENERAL AND ADMINISTRATION EXPENSES</v>
          </cell>
          <cell r="I2076" t="str">
            <v>TRAVEL AND CONVEYANCE</v>
          </cell>
        </row>
        <row r="2077">
          <cell r="A2077" t="str">
            <v>X507202-004</v>
          </cell>
          <cell r="B2077" t="str">
            <v>Directors Foreign Travelling- Visa &amp; Tax</v>
          </cell>
          <cell r="C2077" t="str">
            <v>EXPENSES</v>
          </cell>
          <cell r="D2077" t="str">
            <v>INCOME STATEMENT</v>
          </cell>
          <cell r="E2077" t="str">
            <v xml:space="preserve"> </v>
          </cell>
          <cell r="F2077" t="str">
            <v xml:space="preserve"> </v>
          </cell>
          <cell r="G2077" t="str">
            <v>EXPENDITURE</v>
          </cell>
          <cell r="H2077" t="str">
            <v>GENERAL AND ADMINISTRATION EXPENSES</v>
          </cell>
          <cell r="I2077" t="str">
            <v>TRAVEL AND CONVEYANCE</v>
          </cell>
        </row>
        <row r="2078">
          <cell r="A2078" t="str">
            <v>X507202-005</v>
          </cell>
          <cell r="B2078" t="str">
            <v>Directors Foreign Travelling- Others</v>
          </cell>
          <cell r="C2078" t="str">
            <v>EXPENSES</v>
          </cell>
          <cell r="D2078" t="str">
            <v>INCOME STATEMENT</v>
          </cell>
          <cell r="E2078" t="str">
            <v xml:space="preserve"> </v>
          </cell>
          <cell r="F2078" t="str">
            <v xml:space="preserve"> </v>
          </cell>
          <cell r="G2078" t="str">
            <v>EXPENDITURE</v>
          </cell>
          <cell r="H2078" t="str">
            <v>GENERAL AND ADMINISTRATION EXPENSES</v>
          </cell>
          <cell r="I2078" t="str">
            <v>TRAVEL AND CONVEYANCE</v>
          </cell>
        </row>
        <row r="2079">
          <cell r="A2079" t="str">
            <v>X507202-006</v>
          </cell>
          <cell r="B2079" t="str">
            <v>Directors Foreign Travelling- Hotel Exps</v>
          </cell>
          <cell r="C2079" t="str">
            <v>EXPENSES</v>
          </cell>
          <cell r="D2079" t="str">
            <v>INCOME STATEMENT</v>
          </cell>
          <cell r="E2079" t="str">
            <v xml:space="preserve"> </v>
          </cell>
          <cell r="F2079" t="str">
            <v xml:space="preserve"> </v>
          </cell>
          <cell r="G2079" t="str">
            <v>EXPENDITURE</v>
          </cell>
          <cell r="H2079" t="str">
            <v>GENERAL AND ADMINISTRATION EXPENSES</v>
          </cell>
          <cell r="I2079" t="str">
            <v>TRAVEL AND CONVEYANCE</v>
          </cell>
        </row>
        <row r="2080">
          <cell r="A2080" t="str">
            <v>X507202-007</v>
          </cell>
          <cell r="B2080" t="str">
            <v>Directors Foreign Travelling- Local Conv</v>
          </cell>
          <cell r="C2080" t="str">
            <v>EXPENSES</v>
          </cell>
          <cell r="D2080" t="str">
            <v>INCOME STATEMENT</v>
          </cell>
          <cell r="E2080" t="str">
            <v xml:space="preserve"> </v>
          </cell>
          <cell r="F2080" t="str">
            <v xml:space="preserve"> </v>
          </cell>
          <cell r="G2080" t="str">
            <v>EXPENDITURE</v>
          </cell>
          <cell r="H2080" t="str">
            <v>GENERAL AND ADMINISTRATION EXPENSES</v>
          </cell>
          <cell r="I2080" t="str">
            <v>TRAVEL AND CONVEYANCE</v>
          </cell>
        </row>
        <row r="2081">
          <cell r="A2081" t="str">
            <v>X507202-008</v>
          </cell>
          <cell r="B2081" t="str">
            <v>Directors Foreign Travelling- Med. Prem</v>
          </cell>
          <cell r="C2081" t="str">
            <v>EXPENSES</v>
          </cell>
          <cell r="D2081" t="str">
            <v>INCOME STATEMENT</v>
          </cell>
          <cell r="E2081" t="str">
            <v xml:space="preserve"> </v>
          </cell>
          <cell r="F2081" t="str">
            <v xml:space="preserve"> </v>
          </cell>
          <cell r="G2081" t="str">
            <v>EXPENDITURE</v>
          </cell>
          <cell r="H2081" t="str">
            <v>GENERAL AND ADMINISTRATION EXPENSES</v>
          </cell>
          <cell r="I2081" t="str">
            <v>TRAVEL AND CONVEYANCE</v>
          </cell>
        </row>
        <row r="2082">
          <cell r="A2082" t="str">
            <v>X507301-001</v>
          </cell>
          <cell r="B2082" t="str">
            <v>Conveyance Exp.</v>
          </cell>
          <cell r="C2082" t="str">
            <v>EXPENSES</v>
          </cell>
          <cell r="D2082" t="str">
            <v>INCOME STATEMENT</v>
          </cell>
          <cell r="E2082" t="str">
            <v xml:space="preserve"> </v>
          </cell>
          <cell r="F2082" t="str">
            <v xml:space="preserve"> </v>
          </cell>
          <cell r="G2082" t="str">
            <v>EXPENDITURE</v>
          </cell>
          <cell r="H2082" t="str">
            <v>GENERAL AND ADMINISTRATION EXPENSES</v>
          </cell>
          <cell r="I2082" t="str">
            <v>TRAVEL AND CONVEYANCE</v>
          </cell>
        </row>
        <row r="2083">
          <cell r="A2083" t="str">
            <v>X507301-002</v>
          </cell>
          <cell r="B2083" t="str">
            <v>Conveyance Exp.- Admn.</v>
          </cell>
          <cell r="C2083" t="str">
            <v>EXPENSES</v>
          </cell>
          <cell r="D2083" t="str">
            <v>INCOME STATEMENT</v>
          </cell>
          <cell r="E2083" t="str">
            <v xml:space="preserve"> </v>
          </cell>
          <cell r="F2083" t="str">
            <v xml:space="preserve"> </v>
          </cell>
          <cell r="G2083" t="str">
            <v>EXPENDITURE</v>
          </cell>
          <cell r="H2083" t="str">
            <v>GENERAL AND ADMINISTRATION EXPENSES</v>
          </cell>
          <cell r="I2083" t="str">
            <v>TRAVEL AND CONVEYANCE</v>
          </cell>
        </row>
        <row r="2084">
          <cell r="A2084" t="str">
            <v>X507301-003</v>
          </cell>
          <cell r="B2084" t="str">
            <v>Conveyance Exp.- Accounts</v>
          </cell>
          <cell r="C2084" t="str">
            <v>EXPENSES</v>
          </cell>
          <cell r="D2084" t="str">
            <v>INCOME STATEMENT</v>
          </cell>
          <cell r="E2084" t="str">
            <v xml:space="preserve"> </v>
          </cell>
          <cell r="F2084" t="str">
            <v xml:space="preserve"> </v>
          </cell>
          <cell r="G2084" t="str">
            <v>EXPENDITURE</v>
          </cell>
          <cell r="H2084" t="str">
            <v>GENERAL AND ADMINISTRATION EXPENSES</v>
          </cell>
          <cell r="I2084" t="str">
            <v>TRAVEL AND CONVEYANCE</v>
          </cell>
        </row>
        <row r="2085">
          <cell r="A2085" t="str">
            <v>X507301-004</v>
          </cell>
          <cell r="B2085" t="str">
            <v>Conveyance Exp.- Taxation</v>
          </cell>
          <cell r="C2085" t="str">
            <v>EXPENSES</v>
          </cell>
          <cell r="D2085" t="str">
            <v>INCOME STATEMENT</v>
          </cell>
          <cell r="E2085" t="str">
            <v xml:space="preserve"> </v>
          </cell>
          <cell r="F2085" t="str">
            <v xml:space="preserve"> </v>
          </cell>
          <cell r="G2085" t="str">
            <v>EXPENDITURE</v>
          </cell>
          <cell r="H2085" t="str">
            <v>GENERAL AND ADMINISTRATION EXPENSES</v>
          </cell>
          <cell r="I2085" t="str">
            <v>TRAVEL AND CONVEYANCE</v>
          </cell>
        </row>
        <row r="2086">
          <cell r="A2086" t="str">
            <v>X507301-005</v>
          </cell>
          <cell r="B2086" t="str">
            <v>Conveyance Exp.- Legal</v>
          </cell>
          <cell r="C2086" t="str">
            <v>EXPENSES</v>
          </cell>
          <cell r="D2086" t="str">
            <v>INCOME STATEMENT</v>
          </cell>
          <cell r="E2086" t="str">
            <v xml:space="preserve"> </v>
          </cell>
          <cell r="F2086" t="str">
            <v xml:space="preserve"> </v>
          </cell>
          <cell r="G2086" t="str">
            <v>EXPENDITURE</v>
          </cell>
          <cell r="H2086" t="str">
            <v>GENERAL AND ADMINISTRATION EXPENSES</v>
          </cell>
          <cell r="I2086" t="str">
            <v>TRAVEL AND CONVEYANCE</v>
          </cell>
        </row>
        <row r="2087">
          <cell r="A2087" t="str">
            <v>X507301-006</v>
          </cell>
          <cell r="B2087" t="str">
            <v>Conveyance Exp.- Md ,Vc And Cmd Office</v>
          </cell>
          <cell r="C2087" t="str">
            <v>EXPENSES</v>
          </cell>
          <cell r="D2087" t="str">
            <v>INCOME STATEMENT</v>
          </cell>
          <cell r="E2087" t="str">
            <v xml:space="preserve"> </v>
          </cell>
          <cell r="F2087" t="str">
            <v xml:space="preserve"> </v>
          </cell>
          <cell r="G2087" t="str">
            <v>EXPENDITURE</v>
          </cell>
          <cell r="H2087" t="str">
            <v>GENERAL AND ADMINISTRATION EXPENSES</v>
          </cell>
          <cell r="I2087" t="str">
            <v>TRAVEL AND CONVEYANCE</v>
          </cell>
        </row>
        <row r="2088">
          <cell r="A2088" t="str">
            <v>X507301-007</v>
          </cell>
          <cell r="B2088" t="str">
            <v>Conveyance Exp.- Corp Affairs</v>
          </cell>
          <cell r="C2088" t="str">
            <v>EXPENSES</v>
          </cell>
          <cell r="D2088" t="str">
            <v>INCOME STATEMENT</v>
          </cell>
          <cell r="E2088" t="str">
            <v xml:space="preserve"> </v>
          </cell>
          <cell r="F2088" t="str">
            <v xml:space="preserve"> </v>
          </cell>
          <cell r="G2088" t="str">
            <v>EXPENDITURE</v>
          </cell>
          <cell r="H2088" t="str">
            <v>GENERAL AND ADMINISTRATION EXPENSES</v>
          </cell>
          <cell r="I2088" t="str">
            <v>TRAVEL AND CONVEYANCE</v>
          </cell>
        </row>
        <row r="2089">
          <cell r="A2089" t="str">
            <v>X507301-008</v>
          </cell>
          <cell r="B2089" t="str">
            <v>Conveyance Exp.- Retainers</v>
          </cell>
          <cell r="C2089" t="str">
            <v>EXPENSES</v>
          </cell>
          <cell r="D2089" t="str">
            <v>INCOME STATEMENT</v>
          </cell>
          <cell r="E2089" t="str">
            <v xml:space="preserve"> </v>
          </cell>
          <cell r="F2089" t="str">
            <v xml:space="preserve"> </v>
          </cell>
          <cell r="G2089" t="str">
            <v>EXPENDITURE</v>
          </cell>
          <cell r="H2089" t="str">
            <v>GENERAL AND ADMINISTRATION EXPENSES</v>
          </cell>
          <cell r="I2089" t="str">
            <v>TRAVEL AND CONVEYANCE</v>
          </cell>
        </row>
        <row r="2090">
          <cell r="A2090" t="str">
            <v>X507301-009</v>
          </cell>
          <cell r="B2090" t="str">
            <v>Conveyance Exp.- Revenue</v>
          </cell>
          <cell r="C2090" t="str">
            <v>EXPENSES</v>
          </cell>
          <cell r="D2090" t="str">
            <v>INCOME STATEMENT</v>
          </cell>
          <cell r="E2090" t="str">
            <v xml:space="preserve"> </v>
          </cell>
          <cell r="F2090" t="str">
            <v xml:space="preserve"> </v>
          </cell>
          <cell r="G2090" t="str">
            <v>EXPENDITURE</v>
          </cell>
          <cell r="H2090" t="str">
            <v>GENERAL AND ADMINISTRATION EXPENSES</v>
          </cell>
          <cell r="I2090" t="str">
            <v>TRAVEL AND CONVEYANCE</v>
          </cell>
        </row>
        <row r="2091">
          <cell r="A2091" t="str">
            <v>X507301-010</v>
          </cell>
          <cell r="B2091" t="str">
            <v>Conveyance Exp.- Co-Ordination</v>
          </cell>
          <cell r="C2091" t="str">
            <v>EXPENSES</v>
          </cell>
          <cell r="D2091" t="str">
            <v>INCOME STATEMENT</v>
          </cell>
          <cell r="E2091" t="str">
            <v xml:space="preserve"> </v>
          </cell>
          <cell r="F2091" t="str">
            <v xml:space="preserve"> </v>
          </cell>
          <cell r="G2091" t="str">
            <v>EXPENDITURE</v>
          </cell>
          <cell r="H2091" t="str">
            <v>GENERAL AND ADMINISTRATION EXPENSES</v>
          </cell>
          <cell r="I2091" t="str">
            <v>TRAVEL AND CONVEYANCE</v>
          </cell>
        </row>
        <row r="2092">
          <cell r="A2092" t="str">
            <v>X507301-011</v>
          </cell>
          <cell r="B2092" t="str">
            <v>Conveyance Exp.- 14-16 AZR</v>
          </cell>
          <cell r="C2092" t="str">
            <v>EXPENSES</v>
          </cell>
          <cell r="D2092" t="str">
            <v>INCOME STATEMENT</v>
          </cell>
          <cell r="E2092" t="str">
            <v xml:space="preserve"> </v>
          </cell>
          <cell r="F2092" t="str">
            <v xml:space="preserve"> </v>
          </cell>
          <cell r="G2092" t="str">
            <v>EXPENDITURE</v>
          </cell>
          <cell r="H2092" t="str">
            <v>GENERAL AND ADMINISTRATION EXPENSES</v>
          </cell>
          <cell r="I2092" t="str">
            <v>TRAVEL AND CONVEYANCE</v>
          </cell>
        </row>
        <row r="2093">
          <cell r="A2093" t="str">
            <v>X507401</v>
          </cell>
          <cell r="B2093" t="str">
            <v>Directors Conveyance</v>
          </cell>
          <cell r="C2093" t="str">
            <v>EXPENSES</v>
          </cell>
          <cell r="D2093" t="str">
            <v>INCOME STATEMENT</v>
          </cell>
          <cell r="E2093" t="str">
            <v xml:space="preserve"> </v>
          </cell>
          <cell r="F2093" t="str">
            <v xml:space="preserve"> </v>
          </cell>
          <cell r="G2093" t="str">
            <v>EXPENDITURE</v>
          </cell>
          <cell r="H2093" t="str">
            <v>GENERAL AND ADMINISTRATION EXPENSES</v>
          </cell>
          <cell r="I2093" t="str">
            <v>TRAVEL AND CONVEYANCE</v>
          </cell>
        </row>
        <row r="2094">
          <cell r="A2094" t="str">
            <v>X508001</v>
          </cell>
          <cell r="B2094" t="str">
            <v>Hire Charges Of Vehicle</v>
          </cell>
          <cell r="C2094" t="str">
            <v>EXPENSES</v>
          </cell>
          <cell r="D2094" t="str">
            <v>INCOME STATEMENT</v>
          </cell>
          <cell r="E2094" t="str">
            <v xml:space="preserve"> </v>
          </cell>
          <cell r="F2094" t="str">
            <v xml:space="preserve"> </v>
          </cell>
          <cell r="G2094" t="str">
            <v>EXPENDITURE</v>
          </cell>
          <cell r="H2094" t="str">
            <v>GENERAL AND ADMINISTRATION EXPENSES</v>
          </cell>
          <cell r="I2094" t="str">
            <v>VEHICLE EXPENSES</v>
          </cell>
        </row>
        <row r="2095">
          <cell r="A2095" t="str">
            <v>X508002</v>
          </cell>
          <cell r="B2095" t="str">
            <v>Hire Charges Vehicle-Directors</v>
          </cell>
          <cell r="C2095" t="str">
            <v>EXPENSES</v>
          </cell>
          <cell r="D2095" t="str">
            <v>INCOME STATEMENT</v>
          </cell>
          <cell r="E2095" t="str">
            <v xml:space="preserve"> </v>
          </cell>
          <cell r="F2095" t="str">
            <v xml:space="preserve"> </v>
          </cell>
          <cell r="G2095" t="str">
            <v>EXPENDITURE</v>
          </cell>
          <cell r="H2095" t="str">
            <v>GENERAL AND ADMINISTRATION EXPENSES</v>
          </cell>
          <cell r="I2095" t="str">
            <v>VEHICLE EXPENSES</v>
          </cell>
        </row>
        <row r="2096">
          <cell r="A2096" t="str">
            <v>X509001-001</v>
          </cell>
          <cell r="B2096" t="str">
            <v>Vehicles running &amp; maint</v>
          </cell>
          <cell r="C2096" t="str">
            <v>EXPENSES</v>
          </cell>
          <cell r="D2096" t="str">
            <v>INCOME STATEMENT</v>
          </cell>
          <cell r="E2096" t="str">
            <v xml:space="preserve"> </v>
          </cell>
          <cell r="F2096" t="str">
            <v xml:space="preserve"> </v>
          </cell>
          <cell r="G2096" t="str">
            <v>EXPENDITURE</v>
          </cell>
          <cell r="H2096" t="str">
            <v>GENERAL AND ADMINISTRATION EXPENSES</v>
          </cell>
          <cell r="I2096" t="str">
            <v>VEHICLE EXPENSES</v>
          </cell>
        </row>
        <row r="2097">
          <cell r="A2097" t="str">
            <v>X509001-002</v>
          </cell>
          <cell r="B2097" t="str">
            <v>Vehicles running &amp; maint- Fuel Exp</v>
          </cell>
          <cell r="C2097" t="str">
            <v>EXPENSES</v>
          </cell>
          <cell r="D2097" t="str">
            <v>INCOME STATEMENT</v>
          </cell>
          <cell r="E2097" t="str">
            <v xml:space="preserve"> </v>
          </cell>
          <cell r="F2097" t="str">
            <v xml:space="preserve"> </v>
          </cell>
          <cell r="G2097" t="str">
            <v>EXPENDITURE</v>
          </cell>
          <cell r="H2097" t="str">
            <v>GENERAL AND ADMINISTRATION EXPENSES</v>
          </cell>
          <cell r="I2097" t="str">
            <v>VEHICLE EXPENSES</v>
          </cell>
        </row>
        <row r="2098">
          <cell r="A2098" t="str">
            <v>X509001-003</v>
          </cell>
          <cell r="B2098" t="str">
            <v>Vehicles running &amp; maint- Repair</v>
          </cell>
          <cell r="C2098" t="str">
            <v>EXPENSES</v>
          </cell>
          <cell r="D2098" t="str">
            <v>INCOME STATEMENT</v>
          </cell>
          <cell r="E2098" t="str">
            <v xml:space="preserve"> </v>
          </cell>
          <cell r="F2098" t="str">
            <v xml:space="preserve"> </v>
          </cell>
          <cell r="G2098" t="str">
            <v>EXPENDITURE</v>
          </cell>
          <cell r="H2098" t="str">
            <v>GENERAL AND ADMINISTRATION EXPENSES</v>
          </cell>
          <cell r="I2098" t="str">
            <v>VEHICLE EXPENSES</v>
          </cell>
        </row>
        <row r="2099">
          <cell r="A2099" t="str">
            <v>X509001-004</v>
          </cell>
          <cell r="B2099" t="str">
            <v>Vehicles running &amp; maint- Driver Salary</v>
          </cell>
          <cell r="C2099" t="str">
            <v>EXPENSES</v>
          </cell>
          <cell r="D2099" t="str">
            <v>INCOME STATEMENT</v>
          </cell>
          <cell r="E2099" t="str">
            <v xml:space="preserve"> </v>
          </cell>
          <cell r="F2099" t="str">
            <v xml:space="preserve"> </v>
          </cell>
          <cell r="G2099" t="str">
            <v>EXPENDITURE</v>
          </cell>
          <cell r="H2099" t="str">
            <v>GENERAL AND ADMINISTRATION EXPENSES</v>
          </cell>
          <cell r="I2099" t="str">
            <v>VEHICLE EXPENSES</v>
          </cell>
        </row>
        <row r="2100">
          <cell r="A2100" t="str">
            <v>X509001-005</v>
          </cell>
          <cell r="B2100" t="str">
            <v>Vehicles running &amp; maint- Road Tax &amp; Fit</v>
          </cell>
          <cell r="C2100" t="str">
            <v>EXPENSES</v>
          </cell>
          <cell r="D2100" t="str">
            <v>INCOME STATEMENT</v>
          </cell>
          <cell r="E2100" t="str">
            <v xml:space="preserve"> </v>
          </cell>
          <cell r="F2100" t="str">
            <v xml:space="preserve"> </v>
          </cell>
          <cell r="G2100" t="str">
            <v>EXPENDITURE</v>
          </cell>
          <cell r="H2100" t="str">
            <v>GENERAL AND ADMINISTRATION EXPENSES</v>
          </cell>
          <cell r="I2100" t="str">
            <v>VEHICLE EXPENSES</v>
          </cell>
        </row>
        <row r="2101">
          <cell r="A2101" t="str">
            <v>X509002</v>
          </cell>
          <cell r="B2101" t="str">
            <v>Vehicle Parking</v>
          </cell>
          <cell r="C2101" t="str">
            <v>EXPENSES</v>
          </cell>
          <cell r="D2101" t="str">
            <v>INCOME STATEMENT</v>
          </cell>
          <cell r="E2101" t="str">
            <v xml:space="preserve"> </v>
          </cell>
          <cell r="F2101" t="str">
            <v xml:space="preserve"> </v>
          </cell>
          <cell r="G2101" t="str">
            <v>EXPENDITURE</v>
          </cell>
          <cell r="H2101" t="str">
            <v>GENERAL AND ADMINISTRATION EXPENSES</v>
          </cell>
          <cell r="I2101" t="str">
            <v>VEHICLE EXPENSES</v>
          </cell>
        </row>
        <row r="2102">
          <cell r="A2102" t="str">
            <v>X509101</v>
          </cell>
          <cell r="B2102" t="str">
            <v>Aircraft running &amp; Maintenance</v>
          </cell>
          <cell r="C2102" t="str">
            <v>EXPENSES</v>
          </cell>
          <cell r="D2102" t="str">
            <v>INCOME STATEMENT</v>
          </cell>
          <cell r="E2102" t="str">
            <v xml:space="preserve"> </v>
          </cell>
          <cell r="F2102" t="str">
            <v xml:space="preserve"> </v>
          </cell>
          <cell r="G2102" t="str">
            <v>EXPENDITURE</v>
          </cell>
          <cell r="H2102" t="str">
            <v>GENERAL AND ADMINISTRATION EXPENSES</v>
          </cell>
          <cell r="I2102" t="str">
            <v>AIRCRAFT RUNNING &amp; MAINTENANCE</v>
          </cell>
        </row>
        <row r="2103">
          <cell r="A2103" t="str">
            <v>X510001-001</v>
          </cell>
          <cell r="B2103" t="str">
            <v>Printing and stationery</v>
          </cell>
          <cell r="C2103" t="str">
            <v>EXPENSES</v>
          </cell>
          <cell r="D2103" t="str">
            <v>INCOME STATEMENT</v>
          </cell>
          <cell r="E2103" t="str">
            <v xml:space="preserve"> </v>
          </cell>
          <cell r="F2103" t="str">
            <v xml:space="preserve"> </v>
          </cell>
          <cell r="G2103" t="str">
            <v>EXPENDITURE</v>
          </cell>
          <cell r="H2103" t="str">
            <v>GENERAL AND ADMINISTRATION EXPENSES</v>
          </cell>
          <cell r="I2103" t="str">
            <v>PRINTING &amp; STATIONERY</v>
          </cell>
        </row>
        <row r="2104">
          <cell r="A2104" t="str">
            <v>X510001-002</v>
          </cell>
          <cell r="B2104" t="str">
            <v>Printing And Stationery-  General</v>
          </cell>
          <cell r="C2104" t="str">
            <v>EXPENSES</v>
          </cell>
          <cell r="D2104" t="str">
            <v>INCOME STATEMENT</v>
          </cell>
          <cell r="E2104" t="str">
            <v xml:space="preserve"> </v>
          </cell>
          <cell r="F2104" t="str">
            <v xml:space="preserve"> </v>
          </cell>
          <cell r="G2104" t="str">
            <v>EXPENDITURE</v>
          </cell>
          <cell r="H2104" t="str">
            <v>GENERAL AND ADMINISTRATION EXPENSES</v>
          </cell>
          <cell r="I2104" t="str">
            <v>PRINTING &amp; STATIONERY</v>
          </cell>
        </row>
        <row r="2105">
          <cell r="A2105" t="str">
            <v>X510001-003</v>
          </cell>
          <cell r="B2105" t="str">
            <v>Printing And Stationery-  Prntd Material</v>
          </cell>
          <cell r="C2105" t="str">
            <v>EXPENSES</v>
          </cell>
          <cell r="D2105" t="str">
            <v>INCOME STATEMENT</v>
          </cell>
          <cell r="E2105" t="str">
            <v xml:space="preserve"> </v>
          </cell>
          <cell r="F2105" t="str">
            <v xml:space="preserve"> </v>
          </cell>
          <cell r="G2105" t="str">
            <v>EXPENDITURE</v>
          </cell>
          <cell r="H2105" t="str">
            <v>GENERAL AND ADMINISTRATION EXPENSES</v>
          </cell>
          <cell r="I2105" t="str">
            <v>PRINTING &amp; STATIONERY</v>
          </cell>
        </row>
        <row r="2106">
          <cell r="A2106" t="str">
            <v>X510001-004</v>
          </cell>
          <cell r="B2106" t="str">
            <v>Printing And Stationery- Computer</v>
          </cell>
          <cell r="C2106" t="str">
            <v>EXPENSES</v>
          </cell>
          <cell r="D2106" t="str">
            <v>INCOME STATEMENT</v>
          </cell>
          <cell r="E2106" t="str">
            <v xml:space="preserve"> </v>
          </cell>
          <cell r="F2106" t="str">
            <v xml:space="preserve"> </v>
          </cell>
          <cell r="G2106" t="str">
            <v>EXPENDITURE</v>
          </cell>
          <cell r="H2106" t="str">
            <v>GENERAL AND ADMINISTRATION EXPENSES</v>
          </cell>
          <cell r="I2106" t="str">
            <v>PRINTING &amp; STATIONERY</v>
          </cell>
        </row>
        <row r="2107">
          <cell r="A2107" t="str">
            <v>X510001-005</v>
          </cell>
          <cell r="B2107" t="str">
            <v>Printing And Stationery- Photocopy Charg</v>
          </cell>
          <cell r="C2107" t="str">
            <v>EXPENSES</v>
          </cell>
          <cell r="D2107" t="str">
            <v>INCOME STATEMENT</v>
          </cell>
          <cell r="E2107" t="str">
            <v xml:space="preserve"> </v>
          </cell>
          <cell r="F2107" t="str">
            <v xml:space="preserve"> </v>
          </cell>
          <cell r="G2107" t="str">
            <v>EXPENDITURE</v>
          </cell>
          <cell r="H2107" t="str">
            <v>GENERAL AND ADMINISTRATION EXPENSES</v>
          </cell>
          <cell r="I2107" t="str">
            <v>PRINTING &amp; STATIONERY</v>
          </cell>
        </row>
        <row r="2108">
          <cell r="A2108" t="str">
            <v>X510001-006</v>
          </cell>
          <cell r="B2108" t="str">
            <v>Printing And Stationery- DUL Prntng</v>
          </cell>
          <cell r="C2108" t="str">
            <v>EXPENSES</v>
          </cell>
          <cell r="D2108" t="str">
            <v>INCOME STATEMENT</v>
          </cell>
          <cell r="E2108" t="str">
            <v xml:space="preserve"> </v>
          </cell>
          <cell r="F2108" t="str">
            <v xml:space="preserve"> </v>
          </cell>
          <cell r="G2108" t="str">
            <v>EXPENDITURE</v>
          </cell>
          <cell r="H2108" t="str">
            <v>GENERAL AND ADMINISTRATION EXPENSES</v>
          </cell>
          <cell r="I2108" t="str">
            <v>PRINTING &amp; STATIONERY</v>
          </cell>
        </row>
        <row r="2109">
          <cell r="A2109" t="str">
            <v>X510001-007</v>
          </cell>
          <cell r="B2109" t="str">
            <v>Printing And Stationery- Common Printing</v>
          </cell>
          <cell r="C2109" t="str">
            <v>EXPENSES</v>
          </cell>
          <cell r="D2109" t="str">
            <v>INCOME STATEMENT</v>
          </cell>
          <cell r="E2109" t="str">
            <v xml:space="preserve"> </v>
          </cell>
          <cell r="F2109" t="str">
            <v xml:space="preserve"> </v>
          </cell>
          <cell r="G2109" t="str">
            <v>EXPENDITURE</v>
          </cell>
          <cell r="H2109" t="str">
            <v>GENERAL AND ADMINISTRATION EXPENSES</v>
          </cell>
          <cell r="I2109" t="str">
            <v>PRINTING &amp; STATIONERY</v>
          </cell>
        </row>
        <row r="2110">
          <cell r="A2110" t="str">
            <v>X511001-001</v>
          </cell>
          <cell r="B2110" t="str">
            <v>Bus. promotion</v>
          </cell>
          <cell r="C2110" t="str">
            <v>EXPENSES</v>
          </cell>
          <cell r="D2110" t="str">
            <v>INCOME STATEMENT</v>
          </cell>
          <cell r="E2110" t="str">
            <v xml:space="preserve"> </v>
          </cell>
          <cell r="F2110" t="str">
            <v xml:space="preserve"> </v>
          </cell>
          <cell r="G2110" t="str">
            <v>EXPENDITURE</v>
          </cell>
          <cell r="H2110" t="str">
            <v>GENERAL AND ADMINISTRATION EXPENSES</v>
          </cell>
          <cell r="I2110" t="str">
            <v>BUSINESS PROMOTION</v>
          </cell>
        </row>
        <row r="2111">
          <cell r="A2111" t="str">
            <v>X511001-002</v>
          </cell>
          <cell r="B2111" t="str">
            <v>Bus. promotion- Hsptality- Co. Guest</v>
          </cell>
          <cell r="C2111" t="str">
            <v>EXPENSES</v>
          </cell>
          <cell r="D2111" t="str">
            <v>INCOME STATEMENT</v>
          </cell>
          <cell r="E2111" t="str">
            <v xml:space="preserve"> </v>
          </cell>
          <cell r="F2111" t="str">
            <v xml:space="preserve"> </v>
          </cell>
          <cell r="G2111" t="str">
            <v>EXPENDITURE</v>
          </cell>
          <cell r="H2111" t="str">
            <v>GENERAL AND ADMINISTRATION EXPENSES</v>
          </cell>
          <cell r="I2111" t="str">
            <v>BUSINESS PROMOTION</v>
          </cell>
        </row>
        <row r="2112">
          <cell r="A2112" t="str">
            <v>X511001-003</v>
          </cell>
          <cell r="B2112" t="str">
            <v>Bus. Promotion- Guest Entertainment</v>
          </cell>
          <cell r="C2112" t="str">
            <v>EXPENSES</v>
          </cell>
          <cell r="D2112" t="str">
            <v>INCOME STATEMENT</v>
          </cell>
          <cell r="E2112" t="str">
            <v xml:space="preserve"> </v>
          </cell>
          <cell r="F2112" t="str">
            <v xml:space="preserve"> </v>
          </cell>
          <cell r="G2112" t="str">
            <v>EXPENDITURE</v>
          </cell>
          <cell r="H2112" t="str">
            <v>GENERAL AND ADMINISTRATION EXPENSES</v>
          </cell>
          <cell r="I2112" t="str">
            <v>BUSINESS PROMOTION</v>
          </cell>
        </row>
        <row r="2113">
          <cell r="A2113" t="str">
            <v>X511001-004</v>
          </cell>
          <cell r="B2113" t="str">
            <v>Bus. Promotion- Guest Entert.- Club</v>
          </cell>
          <cell r="C2113" t="str">
            <v>EXPENSES</v>
          </cell>
          <cell r="D2113" t="str">
            <v>INCOME STATEMENT</v>
          </cell>
          <cell r="E2113" t="str">
            <v xml:space="preserve"> </v>
          </cell>
          <cell r="F2113" t="str">
            <v xml:space="preserve"> </v>
          </cell>
          <cell r="G2113" t="str">
            <v>EXPENDITURE</v>
          </cell>
          <cell r="H2113" t="str">
            <v>GENERAL AND ADMINISTRATION EXPENSES</v>
          </cell>
          <cell r="I2113" t="str">
            <v>BUSINESS PROMOTION</v>
          </cell>
        </row>
        <row r="2114">
          <cell r="A2114" t="str">
            <v>X511001-005</v>
          </cell>
          <cell r="B2114" t="str">
            <v>Bus. Promotion- Prsnt to Guest/Bus Ass</v>
          </cell>
          <cell r="C2114" t="str">
            <v>EXPENSES</v>
          </cell>
          <cell r="D2114" t="str">
            <v>INCOME STATEMENT</v>
          </cell>
          <cell r="E2114" t="str">
            <v xml:space="preserve"> </v>
          </cell>
          <cell r="F2114" t="str">
            <v xml:space="preserve"> </v>
          </cell>
          <cell r="G2114" t="str">
            <v>EXPENDITURE</v>
          </cell>
          <cell r="H2114" t="str">
            <v>GENERAL AND ADMINISTRATION EXPENSES</v>
          </cell>
          <cell r="I2114" t="str">
            <v>BUSINESS PROMOTION</v>
          </cell>
        </row>
        <row r="2115">
          <cell r="A2115" t="str">
            <v>X511001-006</v>
          </cell>
          <cell r="B2115" t="str">
            <v>Bus. Promotion- Contribution To Asso</v>
          </cell>
          <cell r="C2115" t="str">
            <v>EXPENSES</v>
          </cell>
          <cell r="D2115" t="str">
            <v>INCOME STATEMENT</v>
          </cell>
          <cell r="E2115" t="str">
            <v xml:space="preserve"> </v>
          </cell>
          <cell r="F2115" t="str">
            <v xml:space="preserve"> </v>
          </cell>
          <cell r="G2115" t="str">
            <v>EXPENDITURE</v>
          </cell>
          <cell r="H2115" t="str">
            <v>GENERAL AND ADMINISTRATION EXPENSES</v>
          </cell>
          <cell r="I2115" t="str">
            <v>BUSINESS PROMOTION</v>
          </cell>
        </row>
        <row r="2116">
          <cell r="A2116" t="str">
            <v>X511001-007</v>
          </cell>
          <cell r="B2116" t="str">
            <v>Bus. Promotion- Subscrip To Club</v>
          </cell>
          <cell r="C2116" t="str">
            <v>EXPENSES</v>
          </cell>
          <cell r="D2116" t="str">
            <v>INCOME STATEMENT</v>
          </cell>
          <cell r="E2116" t="str">
            <v xml:space="preserve"> </v>
          </cell>
          <cell r="F2116" t="str">
            <v xml:space="preserve"> </v>
          </cell>
          <cell r="G2116" t="str">
            <v>EXPENDITURE</v>
          </cell>
          <cell r="H2116" t="str">
            <v>GENERAL AND ADMINISTRATION EXPENSES</v>
          </cell>
          <cell r="I2116" t="str">
            <v>BUSINESS PROMOTION</v>
          </cell>
        </row>
        <row r="2117">
          <cell r="A2117" t="str">
            <v>X511001-008</v>
          </cell>
          <cell r="B2117" t="str">
            <v>Bus. Promotion- Subscrip To Club-Emp</v>
          </cell>
          <cell r="C2117" t="str">
            <v>EXPENSES</v>
          </cell>
          <cell r="D2117" t="str">
            <v>INCOME STATEMENT</v>
          </cell>
          <cell r="E2117" t="str">
            <v xml:space="preserve"> </v>
          </cell>
          <cell r="F2117" t="str">
            <v xml:space="preserve"> </v>
          </cell>
          <cell r="G2117" t="str">
            <v>EXPENDITURE</v>
          </cell>
          <cell r="H2117" t="str">
            <v>GENERAL AND ADMINISTRATION EXPENSES</v>
          </cell>
          <cell r="I2117" t="str">
            <v>BUSINESS PROMOTION</v>
          </cell>
        </row>
        <row r="2118">
          <cell r="A2118" t="str">
            <v>X511001-009</v>
          </cell>
          <cell r="B2118" t="str">
            <v>Bus. Promotion- Subscrip To Club-Dir</v>
          </cell>
          <cell r="C2118" t="str">
            <v>EXPENSES</v>
          </cell>
          <cell r="D2118" t="str">
            <v>INCOME STATEMENT</v>
          </cell>
          <cell r="E2118" t="str">
            <v xml:space="preserve"> </v>
          </cell>
          <cell r="F2118" t="str">
            <v xml:space="preserve"> </v>
          </cell>
          <cell r="G2118" t="str">
            <v>EXPENDITURE</v>
          </cell>
          <cell r="H2118" t="str">
            <v>GENERAL AND ADMINISTRATION EXPENSES</v>
          </cell>
          <cell r="I2118" t="str">
            <v>BUSINESS PROMOTION</v>
          </cell>
        </row>
        <row r="2119">
          <cell r="A2119" t="str">
            <v>X511001-010</v>
          </cell>
          <cell r="B2119" t="str">
            <v>Bus. Promotion- Subs.For Cr Crd- Emp</v>
          </cell>
          <cell r="C2119" t="str">
            <v>EXPENSES</v>
          </cell>
          <cell r="D2119" t="str">
            <v>INCOME STATEMENT</v>
          </cell>
          <cell r="E2119" t="str">
            <v xml:space="preserve"> </v>
          </cell>
          <cell r="F2119" t="str">
            <v xml:space="preserve"> </v>
          </cell>
          <cell r="G2119" t="str">
            <v>EXPENDITURE</v>
          </cell>
          <cell r="H2119" t="str">
            <v>GENERAL AND ADMINISTRATION EXPENSES</v>
          </cell>
          <cell r="I2119" t="str">
            <v>BUSINESS PROMOTION</v>
          </cell>
        </row>
        <row r="2120">
          <cell r="A2120" t="str">
            <v>X511001-011</v>
          </cell>
          <cell r="B2120" t="str">
            <v>Bus. Promotion- Subs.For Cr Crd- Dir</v>
          </cell>
          <cell r="C2120" t="str">
            <v>EXPENSES</v>
          </cell>
          <cell r="D2120" t="str">
            <v>INCOME STATEMENT</v>
          </cell>
          <cell r="E2120" t="str">
            <v xml:space="preserve"> </v>
          </cell>
          <cell r="F2120" t="str">
            <v xml:space="preserve"> </v>
          </cell>
          <cell r="G2120" t="str">
            <v>EXPENDITURE</v>
          </cell>
          <cell r="H2120" t="str">
            <v>GENERAL AND ADMINISTRATION EXPENSES</v>
          </cell>
          <cell r="I2120" t="str">
            <v>BUSINESS PROMOTION</v>
          </cell>
        </row>
        <row r="2121">
          <cell r="A2121" t="str">
            <v>X511001-012</v>
          </cell>
          <cell r="B2121" t="str">
            <v>Bus. Promotion- Events</v>
          </cell>
          <cell r="C2121" t="str">
            <v>EXPENSES</v>
          </cell>
          <cell r="D2121" t="str">
            <v>INCOME STATEMENT</v>
          </cell>
          <cell r="E2121" t="str">
            <v xml:space="preserve"> </v>
          </cell>
          <cell r="F2121" t="str">
            <v xml:space="preserve"> </v>
          </cell>
          <cell r="G2121" t="str">
            <v>EXPENDITURE</v>
          </cell>
          <cell r="H2121" t="str">
            <v>GENERAL AND ADMINISTRATION EXPENSES</v>
          </cell>
          <cell r="I2121" t="str">
            <v>BUSINESS PROMOTION</v>
          </cell>
        </row>
        <row r="2122">
          <cell r="A2122" t="str">
            <v>X511001-013</v>
          </cell>
          <cell r="B2122" t="str">
            <v>Bus. Promotion- Maint. Of Signage</v>
          </cell>
          <cell r="C2122" t="str">
            <v>EXPENSES</v>
          </cell>
          <cell r="D2122" t="str">
            <v>INCOME STATEMENT</v>
          </cell>
          <cell r="E2122" t="str">
            <v xml:space="preserve"> </v>
          </cell>
          <cell r="F2122" t="str">
            <v xml:space="preserve"> </v>
          </cell>
          <cell r="G2122" t="str">
            <v>EXPENDITURE</v>
          </cell>
          <cell r="H2122" t="str">
            <v>GENERAL AND ADMINISTRATION EXPENSES</v>
          </cell>
          <cell r="I2122" t="str">
            <v>BUSINESS PROMOTION</v>
          </cell>
        </row>
        <row r="2123">
          <cell r="A2123" t="str">
            <v>X511001-014</v>
          </cell>
          <cell r="B2123" t="str">
            <v>H R S (Hospitality Request Slip)</v>
          </cell>
          <cell r="C2123" t="str">
            <v>EXPENSES</v>
          </cell>
          <cell r="D2123" t="str">
            <v>INCOME STATEMENT</v>
          </cell>
          <cell r="E2123" t="str">
            <v xml:space="preserve"> </v>
          </cell>
          <cell r="F2123" t="str">
            <v xml:space="preserve"> </v>
          </cell>
          <cell r="G2123" t="str">
            <v>EXPENDITURE</v>
          </cell>
          <cell r="H2123" t="str">
            <v>GENERAL AND ADMINISTRATION EXPENSES</v>
          </cell>
          <cell r="I2123" t="str">
            <v>BUSINESS PROMOTION</v>
          </cell>
        </row>
        <row r="2124">
          <cell r="A2124" t="str">
            <v>X511001-015</v>
          </cell>
          <cell r="B2124" t="str">
            <v>T B C (Ticket Born By the Company)</v>
          </cell>
          <cell r="C2124" t="str">
            <v>EXPENSES</v>
          </cell>
          <cell r="D2124" t="str">
            <v>INCOME STATEMENT</v>
          </cell>
          <cell r="E2124" t="str">
            <v xml:space="preserve"> </v>
          </cell>
          <cell r="F2124" t="str">
            <v xml:space="preserve"> </v>
          </cell>
          <cell r="G2124" t="str">
            <v>EXPENDITURE</v>
          </cell>
          <cell r="H2124" t="str">
            <v>GENERAL AND ADMINISTRATION EXPENSES</v>
          </cell>
          <cell r="I2124" t="str">
            <v>BUSINESS PROMOTION</v>
          </cell>
        </row>
        <row r="2125">
          <cell r="A2125" t="str">
            <v>X512001</v>
          </cell>
          <cell r="B2125" t="str">
            <v>Communication Exp. Post &amp; Tele</v>
          </cell>
          <cell r="C2125" t="str">
            <v>EXPENSES</v>
          </cell>
          <cell r="D2125" t="str">
            <v>INCOME STATEMENT</v>
          </cell>
          <cell r="E2125" t="str">
            <v xml:space="preserve"> </v>
          </cell>
          <cell r="F2125" t="str">
            <v xml:space="preserve"> </v>
          </cell>
          <cell r="G2125" t="str">
            <v>EXPENDITURE</v>
          </cell>
          <cell r="H2125" t="str">
            <v>GENERAL AND ADMINISTRATION EXPENSES</v>
          </cell>
          <cell r="I2125" t="str">
            <v>COMMUNICATION EXPENSES</v>
          </cell>
        </row>
        <row r="2126">
          <cell r="A2126" t="str">
            <v>X512002</v>
          </cell>
          <cell r="B2126" t="str">
            <v>Communication Exp. Courier</v>
          </cell>
          <cell r="C2126" t="str">
            <v>EXPENSES</v>
          </cell>
          <cell r="D2126" t="str">
            <v>INCOME STATEMENT</v>
          </cell>
          <cell r="E2126" t="str">
            <v xml:space="preserve"> </v>
          </cell>
          <cell r="F2126" t="str">
            <v xml:space="preserve"> </v>
          </cell>
          <cell r="G2126" t="str">
            <v>EXPENDITURE</v>
          </cell>
          <cell r="H2126" t="str">
            <v>GENERAL AND ADMINISTRATION EXPENSES</v>
          </cell>
          <cell r="I2126" t="str">
            <v>COMMUNICATION EXPENSES</v>
          </cell>
        </row>
        <row r="2127">
          <cell r="A2127" t="str">
            <v>X512003</v>
          </cell>
          <cell r="B2127" t="str">
            <v>Communication Exp.Telep</v>
          </cell>
          <cell r="C2127" t="str">
            <v>EXPENSES</v>
          </cell>
          <cell r="D2127" t="str">
            <v>INCOME STATEMENT</v>
          </cell>
          <cell r="E2127" t="str">
            <v xml:space="preserve"> </v>
          </cell>
          <cell r="F2127" t="str">
            <v xml:space="preserve"> </v>
          </cell>
          <cell r="G2127" t="str">
            <v>EXPENDITURE</v>
          </cell>
          <cell r="H2127" t="str">
            <v>GENERAL AND ADMINISTRATION EXPENSES</v>
          </cell>
          <cell r="I2127" t="str">
            <v>COMMUNICATION EXPENSES</v>
          </cell>
        </row>
        <row r="2128">
          <cell r="A2128" t="str">
            <v>X512004</v>
          </cell>
          <cell r="B2128" t="str">
            <v>Communication Exp.Telep- Internet</v>
          </cell>
          <cell r="C2128" t="str">
            <v>EXPENSES</v>
          </cell>
          <cell r="D2128" t="str">
            <v>INCOME STATEMENT</v>
          </cell>
          <cell r="E2128" t="str">
            <v xml:space="preserve"> </v>
          </cell>
          <cell r="F2128" t="str">
            <v xml:space="preserve"> </v>
          </cell>
          <cell r="G2128" t="str">
            <v>EXPENDITURE</v>
          </cell>
          <cell r="H2128" t="str">
            <v>GENERAL AND ADMINISTRATION EXPENSES</v>
          </cell>
          <cell r="I2128" t="str">
            <v>COMMUNICATION EXPENSES</v>
          </cell>
        </row>
        <row r="2129">
          <cell r="A2129" t="str">
            <v>X512005</v>
          </cell>
          <cell r="B2129" t="str">
            <v>Communication Exp.Telep- Internet- Dir</v>
          </cell>
          <cell r="C2129" t="str">
            <v>EXPENSES</v>
          </cell>
          <cell r="D2129" t="str">
            <v>INCOME STATEMENT</v>
          </cell>
          <cell r="E2129" t="str">
            <v xml:space="preserve"> </v>
          </cell>
          <cell r="F2129" t="str">
            <v xml:space="preserve"> </v>
          </cell>
          <cell r="G2129" t="str">
            <v>EXPENDITURE</v>
          </cell>
          <cell r="H2129" t="str">
            <v>GENERAL AND ADMINISTRATION EXPENSES</v>
          </cell>
          <cell r="I2129" t="str">
            <v>COMMUNICATION EXPENSES</v>
          </cell>
        </row>
        <row r="2130">
          <cell r="A2130" t="str">
            <v>X512006</v>
          </cell>
          <cell r="B2130" t="str">
            <v>Communication Exp.-Emp.Mobile &amp;Telephone</v>
          </cell>
          <cell r="C2130" t="str">
            <v>EXPENSES</v>
          </cell>
          <cell r="D2130" t="str">
            <v>INCOME STATEMENT</v>
          </cell>
          <cell r="E2130" t="str">
            <v xml:space="preserve"> </v>
          </cell>
          <cell r="F2130" t="str">
            <v xml:space="preserve"> </v>
          </cell>
          <cell r="G2130" t="str">
            <v>EXPENDITURE</v>
          </cell>
          <cell r="H2130" t="str">
            <v>GENERAL AND ADMINISTRATION EXPENSES</v>
          </cell>
          <cell r="I2130" t="str">
            <v>COMMUNICATION EXPENSES</v>
          </cell>
        </row>
        <row r="2131">
          <cell r="A2131" t="str">
            <v>X513001-001</v>
          </cell>
          <cell r="B2131" t="str">
            <v>Payment to statutory auditors-Audit fees</v>
          </cell>
          <cell r="C2131" t="str">
            <v>EXPENSES</v>
          </cell>
          <cell r="D2131" t="str">
            <v>INCOME STATEMENT</v>
          </cell>
          <cell r="E2131" t="str">
            <v xml:space="preserve"> </v>
          </cell>
          <cell r="F2131" t="str">
            <v xml:space="preserve"> </v>
          </cell>
          <cell r="G2131" t="str">
            <v>EXPENDITURE</v>
          </cell>
          <cell r="H2131" t="str">
            <v>OTHER EXPENSES</v>
          </cell>
          <cell r="I2131" t="str">
            <v>PAYMENT TO AUDITORS</v>
          </cell>
        </row>
        <row r="2132">
          <cell r="A2132" t="str">
            <v>X513001-002</v>
          </cell>
          <cell r="B2132" t="str">
            <v>Payment To Auditors- Certification Fee</v>
          </cell>
          <cell r="C2132" t="str">
            <v>EXPENSES</v>
          </cell>
          <cell r="D2132" t="str">
            <v>INCOME STATEMENT</v>
          </cell>
          <cell r="E2132" t="str">
            <v xml:space="preserve"> </v>
          </cell>
          <cell r="F2132" t="str">
            <v xml:space="preserve"> </v>
          </cell>
          <cell r="G2132" t="str">
            <v>EXPENDITURE</v>
          </cell>
          <cell r="H2132" t="str">
            <v>OTHER EXPENSES</v>
          </cell>
          <cell r="I2132" t="str">
            <v>PAYMENT TO AUDITORS</v>
          </cell>
        </row>
        <row r="2133">
          <cell r="A2133" t="str">
            <v>X513001-003</v>
          </cell>
          <cell r="B2133" t="str">
            <v>Payment to auditors- Tax Audit</v>
          </cell>
          <cell r="C2133" t="str">
            <v>EXPENSES</v>
          </cell>
          <cell r="D2133" t="str">
            <v>INCOME STATEMENT</v>
          </cell>
          <cell r="E2133" t="str">
            <v xml:space="preserve"> </v>
          </cell>
          <cell r="F2133" t="str">
            <v xml:space="preserve"> </v>
          </cell>
          <cell r="G2133" t="str">
            <v>EXPENDITURE</v>
          </cell>
          <cell r="H2133" t="str">
            <v>OTHER EXPENSES</v>
          </cell>
          <cell r="I2133" t="str">
            <v>PAYMENT TO AUDITORS</v>
          </cell>
        </row>
        <row r="2134">
          <cell r="A2134" t="str">
            <v>X513001-004</v>
          </cell>
          <cell r="B2134" t="str">
            <v>Payment to auditors- Internal Audit Fees</v>
          </cell>
          <cell r="C2134" t="str">
            <v>EXPENSES</v>
          </cell>
          <cell r="D2134" t="str">
            <v>INCOME STATEMENT</v>
          </cell>
          <cell r="E2134" t="str">
            <v xml:space="preserve"> </v>
          </cell>
          <cell r="F2134" t="str">
            <v xml:space="preserve"> </v>
          </cell>
          <cell r="G2134" t="str">
            <v>EXPENDITURE</v>
          </cell>
          <cell r="H2134" t="str">
            <v>OTHER EXPENSES</v>
          </cell>
          <cell r="I2134" t="str">
            <v>PAYMENT TO AUDITORS</v>
          </cell>
        </row>
        <row r="2135">
          <cell r="A2135" t="str">
            <v>X513001-005</v>
          </cell>
          <cell r="B2135" t="str">
            <v>Payment To Auditors- Others</v>
          </cell>
          <cell r="C2135" t="str">
            <v>EXPENSES</v>
          </cell>
          <cell r="D2135" t="str">
            <v>INCOME STATEMENT</v>
          </cell>
          <cell r="E2135" t="str">
            <v xml:space="preserve"> </v>
          </cell>
          <cell r="F2135" t="str">
            <v xml:space="preserve"> </v>
          </cell>
          <cell r="G2135" t="str">
            <v>EXPENDITURE</v>
          </cell>
          <cell r="H2135" t="str">
            <v>OTHER EXPENSES</v>
          </cell>
          <cell r="I2135" t="str">
            <v>PAYMENT TO AUDITORS</v>
          </cell>
        </row>
        <row r="2136">
          <cell r="A2136" t="str">
            <v>X514001-001</v>
          </cell>
          <cell r="B2136" t="str">
            <v>Legal and professional</v>
          </cell>
          <cell r="C2136" t="str">
            <v>EXPENSES</v>
          </cell>
          <cell r="D2136" t="str">
            <v>INCOME STATEMENT</v>
          </cell>
          <cell r="E2136" t="str">
            <v xml:space="preserve"> </v>
          </cell>
          <cell r="F2136" t="str">
            <v xml:space="preserve"> </v>
          </cell>
          <cell r="G2136" t="str">
            <v>EXPENDITURE</v>
          </cell>
          <cell r="H2136" t="str">
            <v>OTHER EXPENSES</v>
          </cell>
          <cell r="I2136" t="str">
            <v>LEGAL AND PROFESSIONAL</v>
          </cell>
        </row>
        <row r="2137">
          <cell r="A2137" t="str">
            <v>X514001-002</v>
          </cell>
          <cell r="B2137" t="str">
            <v>Legal And Professional- Archi/Consl Chrg</v>
          </cell>
          <cell r="C2137" t="str">
            <v>EXPENSES</v>
          </cell>
          <cell r="D2137" t="str">
            <v>INCOME STATEMENT</v>
          </cell>
          <cell r="E2137" t="str">
            <v xml:space="preserve"> </v>
          </cell>
          <cell r="F2137" t="str">
            <v xml:space="preserve"> </v>
          </cell>
          <cell r="G2137" t="str">
            <v>EXPENDITURE</v>
          </cell>
          <cell r="H2137" t="str">
            <v>OTHER EXPENSES</v>
          </cell>
          <cell r="I2137" t="str">
            <v>LEGAL AND PROFESSIONAL</v>
          </cell>
        </row>
        <row r="2138">
          <cell r="A2138" t="str">
            <v>X514001-003</v>
          </cell>
          <cell r="B2138" t="str">
            <v>Legal And Professional- Internal Audit</v>
          </cell>
          <cell r="C2138" t="str">
            <v>EXPENSES</v>
          </cell>
          <cell r="D2138" t="str">
            <v>INCOME STATEMENT</v>
          </cell>
          <cell r="E2138" t="str">
            <v xml:space="preserve"> </v>
          </cell>
          <cell r="F2138" t="str">
            <v xml:space="preserve"> </v>
          </cell>
          <cell r="G2138" t="str">
            <v>EXPENDITURE</v>
          </cell>
          <cell r="H2138" t="str">
            <v>OTHER EXPENSES</v>
          </cell>
          <cell r="I2138" t="str">
            <v>LEGAL AND PROFESSIONAL</v>
          </cell>
        </row>
        <row r="2139">
          <cell r="A2139" t="str">
            <v>X514001-004</v>
          </cell>
          <cell r="B2139" t="str">
            <v>Legal And Professional- Retainer Expns</v>
          </cell>
          <cell r="C2139" t="str">
            <v>EXPENSES</v>
          </cell>
          <cell r="D2139" t="str">
            <v>INCOME STATEMENT</v>
          </cell>
          <cell r="E2139" t="str">
            <v xml:space="preserve"> </v>
          </cell>
          <cell r="F2139" t="str">
            <v xml:space="preserve"> </v>
          </cell>
          <cell r="G2139" t="str">
            <v>EXPENDITURE</v>
          </cell>
          <cell r="H2139" t="str">
            <v>OTHER EXPENSES</v>
          </cell>
          <cell r="I2139" t="str">
            <v>LEGAL AND PROFESSIONAL</v>
          </cell>
        </row>
        <row r="2140">
          <cell r="A2140" t="str">
            <v>X514001-005</v>
          </cell>
          <cell r="B2140" t="str">
            <v>Legal And Professional- Reimbursement</v>
          </cell>
          <cell r="C2140" t="str">
            <v>EXPENSES</v>
          </cell>
          <cell r="D2140" t="str">
            <v>INCOME STATEMENT</v>
          </cell>
          <cell r="E2140" t="str">
            <v xml:space="preserve"> </v>
          </cell>
          <cell r="F2140" t="str">
            <v xml:space="preserve"> </v>
          </cell>
          <cell r="G2140" t="str">
            <v>EXPENDITURE</v>
          </cell>
          <cell r="H2140" t="str">
            <v>OTHER EXPENSES</v>
          </cell>
          <cell r="I2140" t="str">
            <v>LEGAL AND PROFESSIONAL</v>
          </cell>
        </row>
        <row r="2141">
          <cell r="A2141" t="str">
            <v>X514001-006</v>
          </cell>
          <cell r="B2141" t="str">
            <v>Legal And Professional- Lawyers Chgs</v>
          </cell>
          <cell r="C2141" t="str">
            <v>EXPENSES</v>
          </cell>
          <cell r="D2141" t="str">
            <v>INCOME STATEMENT</v>
          </cell>
          <cell r="E2141" t="str">
            <v xml:space="preserve"> </v>
          </cell>
          <cell r="F2141" t="str">
            <v xml:space="preserve"> </v>
          </cell>
          <cell r="G2141" t="str">
            <v>EXPENDITURE</v>
          </cell>
          <cell r="H2141" t="str">
            <v>OTHER EXPENSES</v>
          </cell>
          <cell r="I2141" t="str">
            <v>LEGAL AND PROFESSIONAL</v>
          </cell>
        </row>
        <row r="2142">
          <cell r="A2142" t="str">
            <v>X514001-007</v>
          </cell>
          <cell r="B2142" t="str">
            <v>Legal And Professional- Certification Et</v>
          </cell>
          <cell r="C2142" t="str">
            <v>EXPENSES</v>
          </cell>
          <cell r="D2142" t="str">
            <v>INCOME STATEMENT</v>
          </cell>
          <cell r="E2142" t="str">
            <v xml:space="preserve"> </v>
          </cell>
          <cell r="F2142" t="str">
            <v xml:space="preserve"> </v>
          </cell>
          <cell r="G2142" t="str">
            <v>EXPENDITURE</v>
          </cell>
          <cell r="H2142" t="str">
            <v>OTHER EXPENSES</v>
          </cell>
          <cell r="I2142" t="str">
            <v>LEGAL AND PROFESSIONAL</v>
          </cell>
        </row>
        <row r="2143">
          <cell r="A2143" t="str">
            <v>X514001-008</v>
          </cell>
          <cell r="B2143" t="str">
            <v>Legal And Professional- Technical Knwhow</v>
          </cell>
          <cell r="C2143" t="str">
            <v>EXPENSES</v>
          </cell>
          <cell r="D2143" t="str">
            <v>INCOME STATEMENT</v>
          </cell>
          <cell r="E2143" t="str">
            <v xml:space="preserve"> </v>
          </cell>
          <cell r="F2143" t="str">
            <v xml:space="preserve"> </v>
          </cell>
          <cell r="G2143" t="str">
            <v>EXPENDITURE</v>
          </cell>
          <cell r="H2143" t="str">
            <v>OTHER EXPENSES</v>
          </cell>
          <cell r="I2143" t="str">
            <v>LEGAL AND PROFESSIONAL</v>
          </cell>
        </row>
        <row r="2144">
          <cell r="A2144" t="str">
            <v>X514001-009</v>
          </cell>
          <cell r="B2144" t="str">
            <v>Legal And Professional- Co. Law Matter</v>
          </cell>
          <cell r="C2144" t="str">
            <v>EXPENSES</v>
          </cell>
          <cell r="D2144" t="str">
            <v>INCOME STATEMENT</v>
          </cell>
          <cell r="E2144" t="str">
            <v xml:space="preserve"> </v>
          </cell>
          <cell r="F2144" t="str">
            <v xml:space="preserve"> </v>
          </cell>
          <cell r="G2144" t="str">
            <v>EXPENDITURE</v>
          </cell>
          <cell r="H2144" t="str">
            <v>OTHER EXPENSES</v>
          </cell>
          <cell r="I2144" t="str">
            <v>LEGAL AND PROFESSIONAL</v>
          </cell>
        </row>
        <row r="2145">
          <cell r="A2145" t="str">
            <v>X514001-010</v>
          </cell>
          <cell r="B2145" t="str">
            <v>Legal And Professional- Management Servi</v>
          </cell>
          <cell r="C2145" t="str">
            <v>EXPENSES</v>
          </cell>
          <cell r="D2145" t="str">
            <v>INCOME STATEMENT</v>
          </cell>
          <cell r="E2145" t="str">
            <v xml:space="preserve"> </v>
          </cell>
          <cell r="F2145" t="str">
            <v xml:space="preserve"> </v>
          </cell>
          <cell r="G2145" t="str">
            <v>EXPENDITURE</v>
          </cell>
          <cell r="H2145" t="str">
            <v>OTHER EXPENSES</v>
          </cell>
          <cell r="I2145" t="str">
            <v>LEGAL AND PROFESSIONAL</v>
          </cell>
        </row>
        <row r="2146">
          <cell r="A2146" t="str">
            <v>X514001-011</v>
          </cell>
          <cell r="B2146" t="str">
            <v>Legal And Professional- Engg. Services</v>
          </cell>
          <cell r="C2146" t="str">
            <v>EXPENSES</v>
          </cell>
          <cell r="D2146" t="str">
            <v>INCOME STATEMENT</v>
          </cell>
          <cell r="E2146" t="str">
            <v xml:space="preserve"> </v>
          </cell>
          <cell r="F2146" t="str">
            <v xml:space="preserve"> </v>
          </cell>
          <cell r="G2146" t="str">
            <v>EXPENDITURE</v>
          </cell>
          <cell r="H2146" t="str">
            <v>OTHER EXPENSES</v>
          </cell>
          <cell r="I2146" t="str">
            <v>LEGAL AND PROFESSIONAL</v>
          </cell>
        </row>
        <row r="2147">
          <cell r="A2147" t="str">
            <v>X514001-012</v>
          </cell>
          <cell r="B2147" t="str">
            <v>Legal And Professional- Others</v>
          </cell>
          <cell r="C2147" t="str">
            <v>EXPENSES</v>
          </cell>
          <cell r="D2147" t="str">
            <v>INCOME STATEMENT</v>
          </cell>
          <cell r="E2147" t="str">
            <v xml:space="preserve"> </v>
          </cell>
          <cell r="F2147" t="str">
            <v xml:space="preserve"> </v>
          </cell>
          <cell r="G2147" t="str">
            <v>EXPENDITURE</v>
          </cell>
          <cell r="H2147" t="str">
            <v>OTHER EXPENSES</v>
          </cell>
          <cell r="I2147" t="str">
            <v>LEGAL AND PROFESSIONAL</v>
          </cell>
        </row>
        <row r="2148">
          <cell r="A2148" t="str">
            <v>X515001</v>
          </cell>
          <cell r="B2148" t="str">
            <v>Donation and Charity</v>
          </cell>
          <cell r="C2148" t="str">
            <v>EXPENSES</v>
          </cell>
          <cell r="D2148" t="str">
            <v>INCOME STATEMENT</v>
          </cell>
          <cell r="E2148" t="str">
            <v xml:space="preserve"> </v>
          </cell>
          <cell r="F2148" t="str">
            <v xml:space="preserve"> </v>
          </cell>
          <cell r="G2148" t="str">
            <v>EXPENDITURE</v>
          </cell>
          <cell r="H2148" t="str">
            <v>OTHER EXPENSES</v>
          </cell>
          <cell r="I2148" t="str">
            <v>DONATION</v>
          </cell>
        </row>
        <row r="2149">
          <cell r="A2149" t="str">
            <v>X516001</v>
          </cell>
          <cell r="B2149" t="str">
            <v>Claims paid</v>
          </cell>
          <cell r="C2149" t="str">
            <v>EXPENSES</v>
          </cell>
          <cell r="D2149" t="str">
            <v>INCOME STATEMENT</v>
          </cell>
          <cell r="E2149" t="str">
            <v xml:space="preserve"> </v>
          </cell>
          <cell r="F2149" t="str">
            <v xml:space="preserve"> </v>
          </cell>
          <cell r="G2149" t="str">
            <v>EXPENDITURE</v>
          </cell>
          <cell r="H2149" t="str">
            <v>OTHER EXPENSES</v>
          </cell>
          <cell r="I2149" t="str">
            <v>CLAIMS</v>
          </cell>
        </row>
        <row r="2150">
          <cell r="A2150" t="str">
            <v>X517001</v>
          </cell>
          <cell r="B2150" t="str">
            <v>Compensation Paid A/C</v>
          </cell>
          <cell r="C2150" t="str">
            <v>EXPENSES</v>
          </cell>
          <cell r="D2150" t="str">
            <v>INCOME STATEMENT</v>
          </cell>
          <cell r="E2150" t="str">
            <v xml:space="preserve"> </v>
          </cell>
          <cell r="F2150" t="str">
            <v xml:space="preserve"> </v>
          </cell>
          <cell r="G2150" t="str">
            <v>EXPENDITURE</v>
          </cell>
          <cell r="H2150" t="str">
            <v>OTHER EXPENSES</v>
          </cell>
          <cell r="I2150" t="str">
            <v>COMPENSATION</v>
          </cell>
        </row>
        <row r="2151">
          <cell r="A2151" t="str">
            <v>X518001-001</v>
          </cell>
          <cell r="B2151" t="str">
            <v>Expenses London Off</v>
          </cell>
          <cell r="C2151" t="str">
            <v>EXPENSES</v>
          </cell>
          <cell r="D2151" t="str">
            <v>INCOME STATEMENT</v>
          </cell>
          <cell r="E2151" t="str">
            <v xml:space="preserve"> </v>
          </cell>
          <cell r="F2151" t="str">
            <v xml:space="preserve"> </v>
          </cell>
          <cell r="G2151" t="str">
            <v>EXPENDITURE</v>
          </cell>
          <cell r="H2151" t="str">
            <v>OTHER EXPENSES</v>
          </cell>
          <cell r="I2151" t="str">
            <v>EXPENSES AT FOREIGN LIASON OFFICE</v>
          </cell>
        </row>
        <row r="2152">
          <cell r="A2152" t="str">
            <v>X518001-002</v>
          </cell>
          <cell r="B2152" t="str">
            <v>Expenses London Off- Electricity</v>
          </cell>
          <cell r="C2152" t="str">
            <v>EXPENSES</v>
          </cell>
          <cell r="D2152" t="str">
            <v>INCOME STATEMENT</v>
          </cell>
          <cell r="E2152" t="str">
            <v xml:space="preserve"> </v>
          </cell>
          <cell r="F2152" t="str">
            <v xml:space="preserve"> </v>
          </cell>
          <cell r="G2152" t="str">
            <v>EXPENDITURE</v>
          </cell>
          <cell r="H2152" t="str">
            <v>OTHER EXPENSES</v>
          </cell>
          <cell r="I2152" t="str">
            <v>EXPENSES AT FOREIGN LIASON OFFICE</v>
          </cell>
        </row>
        <row r="2153">
          <cell r="A2153" t="str">
            <v>X518001-003</v>
          </cell>
          <cell r="B2153" t="str">
            <v>Expenses London Off- Telephone</v>
          </cell>
          <cell r="C2153" t="str">
            <v>EXPENSES</v>
          </cell>
          <cell r="D2153" t="str">
            <v>INCOME STATEMENT</v>
          </cell>
          <cell r="E2153" t="str">
            <v xml:space="preserve"> </v>
          </cell>
          <cell r="F2153" t="str">
            <v xml:space="preserve"> </v>
          </cell>
          <cell r="G2153" t="str">
            <v>EXPENDITURE</v>
          </cell>
          <cell r="H2153" t="str">
            <v>OTHER EXPENSES</v>
          </cell>
          <cell r="I2153" t="str">
            <v>EXPENSES AT FOREIGN LIASON OFFICE</v>
          </cell>
        </row>
        <row r="2154">
          <cell r="A2154" t="str">
            <v>X518001-004</v>
          </cell>
          <cell r="B2154" t="str">
            <v>Expenses London Off- Bank Charges</v>
          </cell>
          <cell r="C2154" t="str">
            <v>EXPENSES</v>
          </cell>
          <cell r="D2154" t="str">
            <v>INCOME STATEMENT</v>
          </cell>
          <cell r="E2154" t="str">
            <v xml:space="preserve"> </v>
          </cell>
          <cell r="F2154" t="str">
            <v xml:space="preserve"> </v>
          </cell>
          <cell r="G2154" t="str">
            <v>EXPENDITURE</v>
          </cell>
          <cell r="H2154" t="str">
            <v>OTHER EXPENSES</v>
          </cell>
          <cell r="I2154" t="str">
            <v>EXPENSES AT FOREIGN LIASON OFFICE</v>
          </cell>
        </row>
        <row r="2155">
          <cell r="A2155" t="str">
            <v>X518001-005</v>
          </cell>
          <cell r="B2155" t="str">
            <v>Expenses London Off- Vehicle Maint</v>
          </cell>
          <cell r="C2155" t="str">
            <v>EXPENSES</v>
          </cell>
          <cell r="D2155" t="str">
            <v>INCOME STATEMENT</v>
          </cell>
          <cell r="E2155" t="str">
            <v xml:space="preserve"> </v>
          </cell>
          <cell r="F2155" t="str">
            <v xml:space="preserve"> </v>
          </cell>
          <cell r="G2155" t="str">
            <v>EXPENDITURE</v>
          </cell>
          <cell r="H2155" t="str">
            <v>OTHER EXPENSES</v>
          </cell>
          <cell r="I2155" t="str">
            <v>EXPENSES AT FOREIGN LIASON OFFICE</v>
          </cell>
        </row>
        <row r="2156">
          <cell r="A2156" t="str">
            <v>X518001-006</v>
          </cell>
          <cell r="B2156" t="str">
            <v>Expenses London Off- Postage</v>
          </cell>
          <cell r="C2156" t="str">
            <v>EXPENSES</v>
          </cell>
          <cell r="D2156" t="str">
            <v>INCOME STATEMENT</v>
          </cell>
          <cell r="E2156" t="str">
            <v xml:space="preserve"> </v>
          </cell>
          <cell r="F2156" t="str">
            <v xml:space="preserve"> </v>
          </cell>
          <cell r="G2156" t="str">
            <v>EXPENDITURE</v>
          </cell>
          <cell r="H2156" t="str">
            <v>OTHER EXPENSES</v>
          </cell>
          <cell r="I2156" t="str">
            <v>EXPENSES AT FOREIGN LIASON OFFICE</v>
          </cell>
        </row>
        <row r="2157">
          <cell r="A2157" t="str">
            <v>X518001-007</v>
          </cell>
          <cell r="B2157" t="str">
            <v>Expenses London Off- Books And Periodica</v>
          </cell>
          <cell r="C2157" t="str">
            <v>EXPENSES</v>
          </cell>
          <cell r="D2157" t="str">
            <v>INCOME STATEMENT</v>
          </cell>
          <cell r="E2157" t="str">
            <v xml:space="preserve"> </v>
          </cell>
          <cell r="F2157" t="str">
            <v xml:space="preserve"> </v>
          </cell>
          <cell r="G2157" t="str">
            <v>EXPENDITURE</v>
          </cell>
          <cell r="H2157" t="str">
            <v>OTHER EXPENSES</v>
          </cell>
          <cell r="I2157" t="str">
            <v>EXPENSES AT FOREIGN LIASON OFFICE</v>
          </cell>
        </row>
        <row r="2158">
          <cell r="A2158" t="str">
            <v>X518001-008</v>
          </cell>
          <cell r="B2158" t="str">
            <v>Expenses London Off- Comp Repair &amp; Main</v>
          </cell>
          <cell r="C2158" t="str">
            <v>EXPENSES</v>
          </cell>
          <cell r="D2158" t="str">
            <v>INCOME STATEMENT</v>
          </cell>
          <cell r="E2158" t="str">
            <v xml:space="preserve"> </v>
          </cell>
          <cell r="F2158" t="str">
            <v xml:space="preserve"> </v>
          </cell>
          <cell r="G2158" t="str">
            <v>EXPENDITURE</v>
          </cell>
          <cell r="H2158" t="str">
            <v>OTHER EXPENSES</v>
          </cell>
          <cell r="I2158" t="str">
            <v>EXPENSES AT FOREIGN LIASON OFFICE</v>
          </cell>
        </row>
        <row r="2159">
          <cell r="A2159" t="str">
            <v>X518001-009</v>
          </cell>
          <cell r="B2159" t="str">
            <v>Expenses London Off- Vehicle Insurance</v>
          </cell>
          <cell r="C2159" t="str">
            <v>EXPENSES</v>
          </cell>
          <cell r="D2159" t="str">
            <v>INCOME STATEMENT</v>
          </cell>
          <cell r="E2159" t="str">
            <v xml:space="preserve"> </v>
          </cell>
          <cell r="F2159" t="str">
            <v xml:space="preserve"> </v>
          </cell>
          <cell r="G2159" t="str">
            <v>EXPENDITURE</v>
          </cell>
          <cell r="H2159" t="str">
            <v>OTHER EXPENSES</v>
          </cell>
          <cell r="I2159" t="str">
            <v>EXPENSES AT FOREIGN LIASON OFFICE</v>
          </cell>
        </row>
        <row r="2160">
          <cell r="A2160" t="str">
            <v>X518001-010</v>
          </cell>
          <cell r="B2160" t="str">
            <v>Expenses London Off- Others</v>
          </cell>
          <cell r="C2160" t="str">
            <v>EXPENSES</v>
          </cell>
          <cell r="D2160" t="str">
            <v>INCOME STATEMENT</v>
          </cell>
          <cell r="E2160" t="str">
            <v xml:space="preserve"> </v>
          </cell>
          <cell r="F2160" t="str">
            <v xml:space="preserve"> </v>
          </cell>
          <cell r="G2160" t="str">
            <v>EXPENDITURE</v>
          </cell>
          <cell r="H2160" t="str">
            <v>OTHER EXPENSES</v>
          </cell>
          <cell r="I2160" t="str">
            <v>EXPENSES AT FOREIGN LIASON OFFICE</v>
          </cell>
        </row>
        <row r="2161">
          <cell r="A2161" t="str">
            <v>X518001-011</v>
          </cell>
          <cell r="B2161" t="str">
            <v>Expenses London Off- Stationery</v>
          </cell>
          <cell r="C2161" t="str">
            <v>EXPENSES</v>
          </cell>
          <cell r="D2161" t="str">
            <v>INCOME STATEMENT</v>
          </cell>
          <cell r="E2161" t="str">
            <v xml:space="preserve"> </v>
          </cell>
          <cell r="F2161" t="str">
            <v xml:space="preserve"> </v>
          </cell>
          <cell r="G2161" t="str">
            <v>EXPENDITURE</v>
          </cell>
          <cell r="H2161" t="str">
            <v>OTHER EXPENSES</v>
          </cell>
          <cell r="I2161" t="str">
            <v>EXPENSES AT FOREIGN LIASON OFFICE</v>
          </cell>
        </row>
        <row r="2162">
          <cell r="A2162" t="str">
            <v>X518001-012</v>
          </cell>
          <cell r="B2162" t="str">
            <v>Expenses London Off- Property Tax</v>
          </cell>
          <cell r="C2162" t="str">
            <v>EXPENSES</v>
          </cell>
          <cell r="D2162" t="str">
            <v>INCOME STATEMENT</v>
          </cell>
          <cell r="E2162" t="str">
            <v xml:space="preserve"> </v>
          </cell>
          <cell r="F2162" t="str">
            <v xml:space="preserve"> </v>
          </cell>
          <cell r="G2162" t="str">
            <v>EXPENDITURE</v>
          </cell>
          <cell r="H2162" t="str">
            <v>OTHER EXPENSES</v>
          </cell>
          <cell r="I2162" t="str">
            <v>EXPENSES AT FOREIGN LIASON OFFICE</v>
          </cell>
        </row>
        <row r="2163">
          <cell r="A2163" t="str">
            <v>X518001-013</v>
          </cell>
          <cell r="B2163" t="str">
            <v>Expenses London Off- Business Promotion</v>
          </cell>
          <cell r="C2163" t="str">
            <v>EXPENSES</v>
          </cell>
          <cell r="D2163" t="str">
            <v>INCOME STATEMENT</v>
          </cell>
          <cell r="E2163" t="str">
            <v xml:space="preserve"> </v>
          </cell>
          <cell r="F2163" t="str">
            <v xml:space="preserve"> </v>
          </cell>
          <cell r="G2163" t="str">
            <v>EXPENDITURE</v>
          </cell>
          <cell r="H2163" t="str">
            <v>OTHER EXPENSES</v>
          </cell>
          <cell r="I2163" t="str">
            <v>EXPENSES AT FOREIGN LIASON OFFICE</v>
          </cell>
        </row>
        <row r="2164">
          <cell r="A2164" t="str">
            <v>X518001-014</v>
          </cell>
          <cell r="B2164" t="str">
            <v>Expenses London Off- Building Repair</v>
          </cell>
          <cell r="C2164" t="str">
            <v>EXPENSES</v>
          </cell>
          <cell r="D2164" t="str">
            <v>INCOME STATEMENT</v>
          </cell>
          <cell r="E2164" t="str">
            <v xml:space="preserve"> </v>
          </cell>
          <cell r="F2164" t="str">
            <v xml:space="preserve"> </v>
          </cell>
          <cell r="G2164" t="str">
            <v>EXPENDITURE</v>
          </cell>
          <cell r="H2164" t="str">
            <v>OTHER EXPENSES</v>
          </cell>
          <cell r="I2164" t="str">
            <v>EXPENSES AT FOREIGN LIASON OFFICE</v>
          </cell>
        </row>
        <row r="2165">
          <cell r="A2165" t="str">
            <v>X518001-015</v>
          </cell>
          <cell r="B2165" t="str">
            <v>Expenses London Off- Air Condition Repai</v>
          </cell>
          <cell r="C2165" t="str">
            <v>EXPENSES</v>
          </cell>
          <cell r="D2165" t="str">
            <v>INCOME STATEMENT</v>
          </cell>
          <cell r="E2165" t="str">
            <v xml:space="preserve"> </v>
          </cell>
          <cell r="F2165" t="str">
            <v xml:space="preserve"> </v>
          </cell>
          <cell r="G2165" t="str">
            <v>EXPENDITURE</v>
          </cell>
          <cell r="H2165" t="str">
            <v>OTHER EXPENSES</v>
          </cell>
          <cell r="I2165" t="str">
            <v>EXPENSES AT FOREIGN LIASON OFFICE</v>
          </cell>
        </row>
        <row r="2166">
          <cell r="A2166" t="str">
            <v>X518001-016</v>
          </cell>
          <cell r="B2166" t="str">
            <v>Expenses London Off- A M C</v>
          </cell>
          <cell r="C2166" t="str">
            <v>EXPENSES</v>
          </cell>
          <cell r="D2166" t="str">
            <v>INCOME STATEMENT</v>
          </cell>
          <cell r="E2166" t="str">
            <v xml:space="preserve"> </v>
          </cell>
          <cell r="F2166" t="str">
            <v xml:space="preserve"> </v>
          </cell>
          <cell r="G2166" t="str">
            <v>EXPENDITURE</v>
          </cell>
          <cell r="H2166" t="str">
            <v>OTHER EXPENSES</v>
          </cell>
          <cell r="I2166" t="str">
            <v>EXPENSES AT FOREIGN LIASON OFFICE</v>
          </cell>
        </row>
        <row r="2167">
          <cell r="A2167" t="str">
            <v>X518001-017</v>
          </cell>
          <cell r="B2167" t="str">
            <v>Expenses London Off- Building Insurance</v>
          </cell>
          <cell r="C2167" t="str">
            <v>EXPENSES</v>
          </cell>
          <cell r="D2167" t="str">
            <v>INCOME STATEMENT</v>
          </cell>
          <cell r="E2167" t="str">
            <v xml:space="preserve"> </v>
          </cell>
          <cell r="F2167" t="str">
            <v xml:space="preserve"> </v>
          </cell>
          <cell r="G2167" t="str">
            <v>EXPENDITURE</v>
          </cell>
          <cell r="H2167" t="str">
            <v>OTHER EXPENSES</v>
          </cell>
          <cell r="I2167" t="str">
            <v>EXPENSES AT FOREIGN LIASON OFFICE</v>
          </cell>
        </row>
        <row r="2168">
          <cell r="A2168" t="str">
            <v>X518001-018</v>
          </cell>
          <cell r="B2168" t="str">
            <v>Expenses London Off- Professional Fee</v>
          </cell>
          <cell r="C2168" t="str">
            <v>EXPENSES</v>
          </cell>
          <cell r="D2168" t="str">
            <v>INCOME STATEMENT</v>
          </cell>
          <cell r="E2168" t="str">
            <v xml:space="preserve"> </v>
          </cell>
          <cell r="F2168" t="str">
            <v xml:space="preserve"> </v>
          </cell>
          <cell r="G2168" t="str">
            <v>EXPENDITURE</v>
          </cell>
          <cell r="H2168" t="str">
            <v>OTHER EXPENSES</v>
          </cell>
          <cell r="I2168" t="str">
            <v>EXPENSES AT FOREIGN LIASON OFFICE</v>
          </cell>
        </row>
        <row r="2169">
          <cell r="A2169" t="str">
            <v>X519001-001</v>
          </cell>
          <cell r="B2169" t="str">
            <v>Recruitment &amp; Training</v>
          </cell>
          <cell r="C2169" t="str">
            <v>EXPENSES</v>
          </cell>
          <cell r="D2169" t="str">
            <v>INCOME STATEMENT</v>
          </cell>
          <cell r="E2169" t="str">
            <v xml:space="preserve"> </v>
          </cell>
          <cell r="F2169" t="str">
            <v xml:space="preserve"> </v>
          </cell>
          <cell r="G2169" t="str">
            <v>EXPENDITURE</v>
          </cell>
          <cell r="H2169" t="str">
            <v>OTHER EXPENSES</v>
          </cell>
          <cell r="I2169" t="str">
            <v>RECRUITMENT &amp; TRAINING</v>
          </cell>
        </row>
        <row r="2170">
          <cell r="A2170" t="str">
            <v>X519001-002</v>
          </cell>
          <cell r="B2170" t="str">
            <v>Recruitment &amp; Training- Recruitment Exp</v>
          </cell>
          <cell r="C2170" t="str">
            <v>EXPENSES</v>
          </cell>
          <cell r="D2170" t="str">
            <v>INCOME STATEMENT</v>
          </cell>
          <cell r="E2170" t="str">
            <v xml:space="preserve"> </v>
          </cell>
          <cell r="F2170" t="str">
            <v xml:space="preserve"> </v>
          </cell>
          <cell r="G2170" t="str">
            <v>EXPENDITURE</v>
          </cell>
          <cell r="H2170" t="str">
            <v>OTHER EXPENSES</v>
          </cell>
          <cell r="I2170" t="str">
            <v>RECRUITMENT &amp; TRAINING</v>
          </cell>
        </row>
        <row r="2171">
          <cell r="A2171" t="str">
            <v>X519001-003</v>
          </cell>
          <cell r="B2171" t="str">
            <v>Recruitment &amp; Training- Training  Exp</v>
          </cell>
          <cell r="C2171" t="str">
            <v>EXPENSES</v>
          </cell>
          <cell r="D2171" t="str">
            <v>INCOME STATEMENT</v>
          </cell>
          <cell r="E2171" t="str">
            <v xml:space="preserve"> </v>
          </cell>
          <cell r="F2171" t="str">
            <v xml:space="preserve"> </v>
          </cell>
          <cell r="G2171" t="str">
            <v>EXPENDITURE</v>
          </cell>
          <cell r="H2171" t="str">
            <v>OTHER EXPENSES</v>
          </cell>
          <cell r="I2171" t="str">
            <v>RECRUITMENT &amp; TRAINING</v>
          </cell>
        </row>
        <row r="2172">
          <cell r="A2172" t="str">
            <v>X519001-004</v>
          </cell>
          <cell r="B2172" t="str">
            <v>Recruitment &amp; Training- Hospitality Exp</v>
          </cell>
          <cell r="C2172" t="str">
            <v>EXPENSES</v>
          </cell>
          <cell r="D2172" t="str">
            <v>INCOME STATEMENT</v>
          </cell>
          <cell r="E2172" t="str">
            <v xml:space="preserve"> </v>
          </cell>
          <cell r="F2172" t="str">
            <v xml:space="preserve"> </v>
          </cell>
          <cell r="G2172" t="str">
            <v>EXPENDITURE</v>
          </cell>
          <cell r="H2172" t="str">
            <v>OTHER EXPENSES</v>
          </cell>
          <cell r="I2172" t="str">
            <v>RECRUITMENT &amp; TRAINING</v>
          </cell>
        </row>
        <row r="2173">
          <cell r="A2173" t="str">
            <v>X519001-005</v>
          </cell>
          <cell r="B2173" t="str">
            <v>Recruitment &amp; Training- Participation Fe</v>
          </cell>
          <cell r="C2173" t="str">
            <v>EXPENSES</v>
          </cell>
          <cell r="D2173" t="str">
            <v>INCOME STATEMENT</v>
          </cell>
          <cell r="E2173" t="str">
            <v xml:space="preserve"> </v>
          </cell>
          <cell r="F2173" t="str">
            <v xml:space="preserve"> </v>
          </cell>
          <cell r="G2173" t="str">
            <v>EXPENDITURE</v>
          </cell>
          <cell r="H2173" t="str">
            <v>OTHER EXPENSES</v>
          </cell>
          <cell r="I2173" t="str">
            <v>RECRUITMENT &amp; TRAINING</v>
          </cell>
        </row>
        <row r="2174">
          <cell r="A2174" t="str">
            <v>X519101</v>
          </cell>
          <cell r="B2174" t="str">
            <v>Meetings &amp; Seminars</v>
          </cell>
          <cell r="C2174" t="str">
            <v>EXPENSES</v>
          </cell>
          <cell r="D2174" t="str">
            <v>INCOME STATEMENT</v>
          </cell>
          <cell r="E2174" t="str">
            <v xml:space="preserve"> </v>
          </cell>
          <cell r="F2174" t="str">
            <v xml:space="preserve"> </v>
          </cell>
          <cell r="G2174" t="str">
            <v>EXPENDITURE</v>
          </cell>
          <cell r="H2174" t="str">
            <v>OTHER EXPENSES</v>
          </cell>
          <cell r="I2174" t="str">
            <v>RECRUITMENT &amp; TRAINING</v>
          </cell>
        </row>
        <row r="2175">
          <cell r="A2175" t="str">
            <v>X520001</v>
          </cell>
          <cell r="B2175" t="str">
            <v>Prior period expenses</v>
          </cell>
          <cell r="C2175" t="str">
            <v>EXPENSES</v>
          </cell>
          <cell r="D2175" t="str">
            <v>INCOME STATEMENT</v>
          </cell>
          <cell r="E2175" t="str">
            <v xml:space="preserve"> </v>
          </cell>
          <cell r="F2175" t="str">
            <v xml:space="preserve"> </v>
          </cell>
          <cell r="G2175" t="str">
            <v>EXPENDITURE</v>
          </cell>
          <cell r="H2175" t="str">
            <v>OTHER EXPENSES</v>
          </cell>
          <cell r="I2175" t="str">
            <v>PRIOR PERIOD EXPENSES</v>
          </cell>
        </row>
        <row r="2176">
          <cell r="A2176" t="str">
            <v>X520101</v>
          </cell>
          <cell r="B2176" t="str">
            <v>Loss on disposal of fixed assets</v>
          </cell>
          <cell r="C2176" t="str">
            <v>EXPENSES</v>
          </cell>
          <cell r="D2176" t="str">
            <v>INCOME STATEMENT</v>
          </cell>
          <cell r="E2176" t="str">
            <v xml:space="preserve"> </v>
          </cell>
          <cell r="F2176" t="str">
            <v xml:space="preserve"> </v>
          </cell>
          <cell r="G2176" t="str">
            <v>EXPENDITURE</v>
          </cell>
          <cell r="H2176" t="str">
            <v>OTHER EXPENSES</v>
          </cell>
          <cell r="I2176" t="str">
            <v>LOSS ON SALE OF ASSET</v>
          </cell>
        </row>
        <row r="2177">
          <cell r="A2177" t="str">
            <v>X520102</v>
          </cell>
          <cell r="B2177" t="str">
            <v>Loss on disposal of investments(Lng trm)</v>
          </cell>
          <cell r="C2177" t="str">
            <v>EXPENSES</v>
          </cell>
          <cell r="D2177" t="str">
            <v>INCOME STATEMENT</v>
          </cell>
          <cell r="E2177" t="str">
            <v xml:space="preserve"> </v>
          </cell>
          <cell r="F2177" t="str">
            <v xml:space="preserve"> </v>
          </cell>
          <cell r="G2177" t="str">
            <v>EXPENDITURE</v>
          </cell>
          <cell r="H2177" t="str">
            <v>OTHER EXPENSES</v>
          </cell>
          <cell r="I2177" t="str">
            <v>LOSS ON SALE OF INVESTMENT</v>
          </cell>
        </row>
        <row r="2178">
          <cell r="A2178" t="str">
            <v>X520103</v>
          </cell>
          <cell r="B2178" t="str">
            <v>Loss on disposal of inv.(Shrt trm)</v>
          </cell>
          <cell r="C2178" t="str">
            <v>EXPENSES</v>
          </cell>
          <cell r="D2178" t="str">
            <v>INCOME STATEMENT</v>
          </cell>
          <cell r="E2178" t="str">
            <v xml:space="preserve"> </v>
          </cell>
          <cell r="F2178" t="str">
            <v xml:space="preserve"> </v>
          </cell>
          <cell r="G2178" t="str">
            <v>EXPENDITURE</v>
          </cell>
          <cell r="H2178" t="str">
            <v>OTHER EXPENSES</v>
          </cell>
          <cell r="I2178" t="str">
            <v>LOSS ON SALE OF INVESTMENT</v>
          </cell>
        </row>
        <row r="2179">
          <cell r="A2179" t="str">
            <v>X520201</v>
          </cell>
          <cell r="B2179" t="str">
            <v>Assets written off</v>
          </cell>
          <cell r="C2179" t="str">
            <v>EXPENSES</v>
          </cell>
          <cell r="D2179" t="str">
            <v>INCOME STATEMENT</v>
          </cell>
          <cell r="E2179" t="str">
            <v xml:space="preserve"> </v>
          </cell>
          <cell r="F2179" t="str">
            <v xml:space="preserve"> </v>
          </cell>
          <cell r="G2179" t="str">
            <v>EXPENDITURE</v>
          </cell>
          <cell r="H2179" t="str">
            <v>OTHER EXPENSES</v>
          </cell>
          <cell r="I2179" t="str">
            <v>MISCELLANEOUS EXPENDITURE WRITTEN OFF</v>
          </cell>
        </row>
        <row r="2180">
          <cell r="A2180" t="str">
            <v>X520202</v>
          </cell>
          <cell r="B2180" t="str">
            <v>Amount written off</v>
          </cell>
          <cell r="C2180" t="str">
            <v>EXPENSES</v>
          </cell>
          <cell r="D2180" t="str">
            <v>INCOME STATEMENT</v>
          </cell>
          <cell r="E2180" t="str">
            <v xml:space="preserve"> </v>
          </cell>
          <cell r="F2180" t="str">
            <v xml:space="preserve"> </v>
          </cell>
          <cell r="G2180" t="str">
            <v>EXPENDITURE</v>
          </cell>
          <cell r="H2180" t="str">
            <v>OTHER EXPENSES</v>
          </cell>
          <cell r="I2180" t="str">
            <v>MISCELLANEOUS EXPENDITURE WRITTEN OFF</v>
          </cell>
        </row>
        <row r="2181">
          <cell r="A2181" t="str">
            <v>X520203</v>
          </cell>
          <cell r="B2181" t="str">
            <v>Bad Debts Written Off</v>
          </cell>
          <cell r="C2181" t="str">
            <v>EXPENSES</v>
          </cell>
          <cell r="D2181" t="str">
            <v>INCOME STATEMENT</v>
          </cell>
          <cell r="E2181" t="str">
            <v xml:space="preserve"> </v>
          </cell>
          <cell r="F2181" t="str">
            <v xml:space="preserve"> </v>
          </cell>
          <cell r="G2181" t="str">
            <v>EXPENDITURE</v>
          </cell>
          <cell r="H2181" t="str">
            <v>OTHER EXPENSES</v>
          </cell>
          <cell r="I2181" t="str">
            <v>MISCELLANEOUS EXPENDITURE WRITTEN OFF</v>
          </cell>
        </row>
        <row r="2182">
          <cell r="A2182" t="str">
            <v>X520301</v>
          </cell>
          <cell r="B2182" t="str">
            <v>Deferred Revenue Exp. W/Off</v>
          </cell>
          <cell r="C2182" t="str">
            <v>EXPENSES</v>
          </cell>
          <cell r="D2182" t="str">
            <v>INCOME STATEMENT</v>
          </cell>
          <cell r="E2182" t="str">
            <v xml:space="preserve"> </v>
          </cell>
          <cell r="F2182" t="str">
            <v xml:space="preserve"> </v>
          </cell>
          <cell r="G2182" t="str">
            <v>EXPENDITURE</v>
          </cell>
          <cell r="H2182" t="str">
            <v>OTHER EXPENSES</v>
          </cell>
          <cell r="I2182" t="str">
            <v>MISCELLANEOUS EXPENDITURE WRITTEN OFF</v>
          </cell>
        </row>
        <row r="2183">
          <cell r="A2183" t="str">
            <v>X520401</v>
          </cell>
          <cell r="B2183" t="str">
            <v>Obsolete Material Unuseable Written Off</v>
          </cell>
          <cell r="C2183" t="str">
            <v>EXPENSES</v>
          </cell>
          <cell r="D2183" t="str">
            <v>INCOME STATEMENT</v>
          </cell>
          <cell r="E2183" t="str">
            <v xml:space="preserve"> </v>
          </cell>
          <cell r="F2183" t="str">
            <v xml:space="preserve"> </v>
          </cell>
          <cell r="G2183" t="str">
            <v>EXPENDITURE</v>
          </cell>
          <cell r="H2183" t="str">
            <v>OTHER EXPENSES</v>
          </cell>
          <cell r="I2183" t="str">
            <v>MISCELLANEOUS EXPENDITURE WRITTEN OFF</v>
          </cell>
        </row>
        <row r="2184">
          <cell r="A2184" t="str">
            <v>X520402</v>
          </cell>
          <cell r="B2184" t="str">
            <v>Project Abandoned Expenses Written Off</v>
          </cell>
          <cell r="C2184" t="str">
            <v>EXPENSES</v>
          </cell>
          <cell r="D2184" t="str">
            <v>INCOME STATEMENT</v>
          </cell>
          <cell r="E2184" t="str">
            <v xml:space="preserve"> </v>
          </cell>
          <cell r="F2184" t="str">
            <v xml:space="preserve"> </v>
          </cell>
          <cell r="G2184" t="str">
            <v>EXPENDITURE</v>
          </cell>
          <cell r="H2184" t="str">
            <v>OTHER EXPENSES</v>
          </cell>
          <cell r="I2184" t="str">
            <v>MISCELLANEOUS EXPENDITURE WRITTEN OFF</v>
          </cell>
        </row>
        <row r="2185">
          <cell r="A2185" t="str">
            <v>X520501</v>
          </cell>
          <cell r="B2185" t="str">
            <v>Preliminary Expenses w/off</v>
          </cell>
          <cell r="C2185" t="str">
            <v>EXPENSES</v>
          </cell>
          <cell r="D2185" t="str">
            <v>INCOME STATEMENT</v>
          </cell>
          <cell r="E2185" t="str">
            <v xml:space="preserve"> </v>
          </cell>
          <cell r="F2185" t="str">
            <v xml:space="preserve"> </v>
          </cell>
          <cell r="G2185" t="str">
            <v>EXPENDITURE</v>
          </cell>
          <cell r="H2185" t="str">
            <v>OTHER EXPENSES</v>
          </cell>
          <cell r="I2185" t="str">
            <v>MISCELLANEOUS EXPENDITURE WRITTEN OFF</v>
          </cell>
        </row>
        <row r="2186">
          <cell r="A2186" t="str">
            <v>X520502</v>
          </cell>
          <cell r="B2186" t="str">
            <v>Pre-Operative Expenses W/Off</v>
          </cell>
          <cell r="C2186" t="str">
            <v>EXPENSES</v>
          </cell>
          <cell r="D2186" t="str">
            <v>INCOME STATEMENT</v>
          </cell>
          <cell r="E2186" t="str">
            <v xml:space="preserve"> </v>
          </cell>
          <cell r="F2186" t="str">
            <v xml:space="preserve"> </v>
          </cell>
          <cell r="G2186" t="str">
            <v>EXPENDITURE</v>
          </cell>
          <cell r="H2186" t="str">
            <v>OTHER EXPENSES</v>
          </cell>
          <cell r="I2186" t="str">
            <v>MISCELLANEOUS EXPENDITURE WRITTEN OFF</v>
          </cell>
        </row>
        <row r="2187">
          <cell r="A2187" t="str">
            <v>X520503</v>
          </cell>
          <cell r="B2187" t="str">
            <v>Capital Arrangement Fees W/Off</v>
          </cell>
          <cell r="C2187" t="str">
            <v>EXPENSES</v>
          </cell>
          <cell r="D2187" t="str">
            <v>INCOME STATEMENT</v>
          </cell>
          <cell r="E2187" t="str">
            <v xml:space="preserve"> </v>
          </cell>
          <cell r="F2187" t="str">
            <v xml:space="preserve"> </v>
          </cell>
          <cell r="G2187" t="str">
            <v>EXPENDITURE</v>
          </cell>
          <cell r="H2187" t="str">
            <v>OTHER EXPENSES</v>
          </cell>
          <cell r="I2187" t="str">
            <v>MISCELLANEOUS EXPENDITURE WRITTEN OFF</v>
          </cell>
        </row>
        <row r="2188">
          <cell r="A2188" t="str">
            <v>X520601</v>
          </cell>
          <cell r="B2188" t="str">
            <v>Other Amortisation</v>
          </cell>
          <cell r="C2188" t="str">
            <v>EXPENSES</v>
          </cell>
          <cell r="D2188" t="str">
            <v>INCOME STATEMENT</v>
          </cell>
          <cell r="E2188" t="str">
            <v xml:space="preserve"> </v>
          </cell>
          <cell r="F2188" t="str">
            <v xml:space="preserve"> </v>
          </cell>
          <cell r="G2188" t="str">
            <v>EXPENDITURE</v>
          </cell>
          <cell r="H2188" t="str">
            <v>OTHER EXPENSES</v>
          </cell>
          <cell r="I2188" t="str">
            <v>MISCELLANEOUS EXPENDITURE WRITTEN OFF</v>
          </cell>
        </row>
        <row r="2189">
          <cell r="A2189" t="str">
            <v>X520701</v>
          </cell>
          <cell r="B2189" t="str">
            <v>Research &amp; Development W/Off</v>
          </cell>
          <cell r="C2189" t="str">
            <v>EXPENSES</v>
          </cell>
          <cell r="D2189" t="str">
            <v>INCOME STATEMENT</v>
          </cell>
          <cell r="E2189" t="str">
            <v xml:space="preserve"> </v>
          </cell>
          <cell r="F2189" t="str">
            <v xml:space="preserve"> </v>
          </cell>
          <cell r="G2189" t="str">
            <v>EXPENDITURE</v>
          </cell>
          <cell r="H2189" t="str">
            <v>OTHER EXPENSES</v>
          </cell>
          <cell r="I2189" t="str">
            <v>MISCELLANEOUS EXPENDITURE WRITTEN OFF</v>
          </cell>
        </row>
        <row r="2190">
          <cell r="A2190" t="str">
            <v>X521001</v>
          </cell>
          <cell r="B2190" t="str">
            <v>Miscellaneous expenses</v>
          </cell>
          <cell r="C2190" t="str">
            <v>EXPENSES</v>
          </cell>
          <cell r="D2190" t="str">
            <v>INCOME STATEMENT</v>
          </cell>
          <cell r="E2190" t="str">
            <v xml:space="preserve"> </v>
          </cell>
          <cell r="F2190" t="str">
            <v xml:space="preserve"> </v>
          </cell>
          <cell r="G2190" t="str">
            <v>EXPENDITURE</v>
          </cell>
          <cell r="H2190" t="str">
            <v>OTHER EXPENSES</v>
          </cell>
          <cell r="I2190" t="str">
            <v>MISCELLANEOUS EXPENSES</v>
          </cell>
        </row>
        <row r="2191">
          <cell r="A2191" t="str">
            <v>X521002</v>
          </cell>
          <cell r="B2191" t="str">
            <v>Farm Expenses</v>
          </cell>
          <cell r="C2191" t="str">
            <v>EXPENSES</v>
          </cell>
          <cell r="D2191" t="str">
            <v>INCOME STATEMENT</v>
          </cell>
          <cell r="E2191" t="str">
            <v xml:space="preserve"> </v>
          </cell>
          <cell r="F2191" t="str">
            <v xml:space="preserve"> </v>
          </cell>
          <cell r="G2191" t="str">
            <v>EXPENDITURE</v>
          </cell>
          <cell r="H2191" t="str">
            <v>OTHER EXPENSES</v>
          </cell>
          <cell r="I2191" t="str">
            <v>MISCELLANEOUS EXPENSES</v>
          </cell>
        </row>
        <row r="2192">
          <cell r="A2192" t="str">
            <v>X521003</v>
          </cell>
          <cell r="B2192" t="str">
            <v>Farm Development Exp(Mussoorie)</v>
          </cell>
          <cell r="C2192" t="str">
            <v>EXPENSES</v>
          </cell>
          <cell r="D2192" t="str">
            <v>INCOME STATEMENT</v>
          </cell>
          <cell r="E2192" t="str">
            <v xml:space="preserve"> </v>
          </cell>
          <cell r="F2192" t="str">
            <v xml:space="preserve"> </v>
          </cell>
          <cell r="G2192" t="str">
            <v>EXPENDITURE</v>
          </cell>
          <cell r="H2192" t="str">
            <v>OTHER EXPENSES</v>
          </cell>
          <cell r="I2192" t="str">
            <v>MISCELLANEOUS EXPENSES</v>
          </cell>
        </row>
        <row r="2193">
          <cell r="A2193" t="str">
            <v>X521004</v>
          </cell>
          <cell r="B2193" t="str">
            <v>Farm Exps (Mussoorie)</v>
          </cell>
          <cell r="C2193" t="str">
            <v>EXPENSES</v>
          </cell>
          <cell r="D2193" t="str">
            <v>INCOME STATEMENT</v>
          </cell>
          <cell r="E2193" t="str">
            <v xml:space="preserve"> </v>
          </cell>
          <cell r="F2193" t="str">
            <v xml:space="preserve"> </v>
          </cell>
          <cell r="G2193" t="str">
            <v>EXPENDITURE</v>
          </cell>
          <cell r="H2193" t="str">
            <v>OTHER EXPENSES</v>
          </cell>
          <cell r="I2193" t="str">
            <v>MISCELLANEOUS EXPENSES</v>
          </cell>
        </row>
        <row r="2194">
          <cell r="A2194" t="str">
            <v>X521005</v>
          </cell>
          <cell r="B2194" t="str">
            <v>General Charges</v>
          </cell>
          <cell r="C2194" t="str">
            <v>EXPENSES</v>
          </cell>
          <cell r="D2194" t="str">
            <v>INCOME STATEMENT</v>
          </cell>
          <cell r="E2194" t="str">
            <v xml:space="preserve"> </v>
          </cell>
          <cell r="F2194" t="str">
            <v xml:space="preserve"> </v>
          </cell>
          <cell r="G2194" t="str">
            <v>EXPENDITURE</v>
          </cell>
          <cell r="H2194" t="str">
            <v>OTHER EXPENSES</v>
          </cell>
          <cell r="I2194" t="str">
            <v>MISCELLANEOUS EXPENSES</v>
          </cell>
        </row>
        <row r="2195">
          <cell r="A2195" t="str">
            <v>X521006</v>
          </cell>
          <cell r="B2195" t="str">
            <v>Lawns &amp; Garden</v>
          </cell>
          <cell r="C2195" t="str">
            <v>EXPENSES</v>
          </cell>
          <cell r="D2195" t="str">
            <v>INCOME STATEMENT</v>
          </cell>
          <cell r="E2195" t="str">
            <v xml:space="preserve"> </v>
          </cell>
          <cell r="F2195" t="str">
            <v xml:space="preserve"> </v>
          </cell>
          <cell r="G2195" t="str">
            <v>EXPENDITURE</v>
          </cell>
          <cell r="H2195" t="str">
            <v>OTHER EXPENSES</v>
          </cell>
          <cell r="I2195" t="str">
            <v>MISCELLANEOUS EXPENSES</v>
          </cell>
        </row>
        <row r="2196">
          <cell r="A2196" t="str">
            <v>X521007</v>
          </cell>
          <cell r="B2196" t="str">
            <v>Books &amp; Periodicals</v>
          </cell>
          <cell r="C2196" t="str">
            <v>EXPENSES</v>
          </cell>
          <cell r="D2196" t="str">
            <v>INCOME STATEMENT</v>
          </cell>
          <cell r="E2196" t="str">
            <v xml:space="preserve"> </v>
          </cell>
          <cell r="F2196" t="str">
            <v xml:space="preserve"> </v>
          </cell>
          <cell r="G2196" t="str">
            <v>EXPENDITURE</v>
          </cell>
          <cell r="H2196" t="str">
            <v>OTHER EXPENSES</v>
          </cell>
          <cell r="I2196" t="str">
            <v>MISCELLANEOUS EXPENSES</v>
          </cell>
        </row>
        <row r="2197">
          <cell r="A2197" t="str">
            <v>X521008</v>
          </cell>
          <cell r="B2197" t="str">
            <v>Software/ License Exp fee</v>
          </cell>
          <cell r="C2197" t="str">
            <v>EXPENSES</v>
          </cell>
          <cell r="D2197" t="str">
            <v>INCOME STATEMENT</v>
          </cell>
          <cell r="E2197" t="str">
            <v xml:space="preserve"> </v>
          </cell>
          <cell r="F2197" t="str">
            <v xml:space="preserve"> </v>
          </cell>
          <cell r="G2197" t="str">
            <v>EXPENDITURE</v>
          </cell>
          <cell r="H2197" t="str">
            <v>OTHER EXPENSES</v>
          </cell>
          <cell r="I2197" t="str">
            <v>MISCELLANEOUS EXPENSES</v>
          </cell>
        </row>
        <row r="2198">
          <cell r="A2198" t="str">
            <v>X521009</v>
          </cell>
          <cell r="B2198" t="str">
            <v>Sanitation Expenses</v>
          </cell>
          <cell r="C2198" t="str">
            <v>EXPENSES</v>
          </cell>
          <cell r="D2198" t="str">
            <v>INCOME STATEMENT</v>
          </cell>
          <cell r="E2198" t="str">
            <v xml:space="preserve"> </v>
          </cell>
          <cell r="F2198" t="str">
            <v xml:space="preserve"> </v>
          </cell>
          <cell r="G2198" t="str">
            <v>EXPENDITURE</v>
          </cell>
          <cell r="H2198" t="str">
            <v>OTHER EXPENSES</v>
          </cell>
          <cell r="I2198" t="str">
            <v>MISCELLANEOUS EXPENSES</v>
          </cell>
        </row>
        <row r="2199">
          <cell r="A2199" t="str">
            <v>X521010</v>
          </cell>
          <cell r="B2199" t="str">
            <v>Crockery Replacement</v>
          </cell>
          <cell r="C2199" t="str">
            <v>EXPENSES</v>
          </cell>
          <cell r="D2199" t="str">
            <v>INCOME STATEMENT</v>
          </cell>
          <cell r="E2199" t="str">
            <v xml:space="preserve"> </v>
          </cell>
          <cell r="F2199" t="str">
            <v xml:space="preserve"> </v>
          </cell>
          <cell r="G2199" t="str">
            <v>EXPENDITURE</v>
          </cell>
          <cell r="H2199" t="str">
            <v>OTHER EXPENSES</v>
          </cell>
          <cell r="I2199" t="str">
            <v>MISCELLANEOUS EXPENSES</v>
          </cell>
        </row>
        <row r="2200">
          <cell r="A2200" t="str">
            <v>X521011</v>
          </cell>
          <cell r="B2200" t="str">
            <v>Subscription Fee</v>
          </cell>
          <cell r="C2200" t="str">
            <v>EXPENSES</v>
          </cell>
          <cell r="D2200" t="str">
            <v>INCOME STATEMENT</v>
          </cell>
          <cell r="E2200" t="str">
            <v xml:space="preserve"> </v>
          </cell>
          <cell r="F2200" t="str">
            <v xml:space="preserve"> </v>
          </cell>
          <cell r="G2200" t="str">
            <v>EXPENDITURE</v>
          </cell>
          <cell r="H2200" t="str">
            <v>OTHER EXPENSES</v>
          </cell>
          <cell r="I2200" t="str">
            <v>MISCELLANEOUS EXPENSES</v>
          </cell>
        </row>
        <row r="2201">
          <cell r="A2201" t="str">
            <v>X521012</v>
          </cell>
          <cell r="B2201" t="str">
            <v>Subscription Fee- Directors</v>
          </cell>
          <cell r="C2201" t="str">
            <v>EXPENSES</v>
          </cell>
          <cell r="D2201" t="str">
            <v>INCOME STATEMENT</v>
          </cell>
          <cell r="E2201" t="str">
            <v xml:space="preserve"> </v>
          </cell>
          <cell r="F2201" t="str">
            <v xml:space="preserve"> </v>
          </cell>
          <cell r="G2201" t="str">
            <v>EXPENDITURE</v>
          </cell>
          <cell r="H2201" t="str">
            <v>OTHER EXPENSES</v>
          </cell>
          <cell r="I2201" t="str">
            <v>MISCELLANEOUS EXPENSES</v>
          </cell>
        </row>
        <row r="2202">
          <cell r="A2202" t="str">
            <v>X521013</v>
          </cell>
          <cell r="B2202" t="str">
            <v>Tender Fee</v>
          </cell>
          <cell r="C2202" t="str">
            <v>EXPENSES</v>
          </cell>
          <cell r="D2202" t="str">
            <v>INCOME STATEMENT</v>
          </cell>
          <cell r="E2202" t="str">
            <v xml:space="preserve"> </v>
          </cell>
          <cell r="F2202" t="str">
            <v xml:space="preserve"> </v>
          </cell>
          <cell r="G2202" t="str">
            <v>EXPENDITURE</v>
          </cell>
          <cell r="H2202" t="str">
            <v>OTHER EXPENSES</v>
          </cell>
          <cell r="I2202" t="str">
            <v>MISCELLANEOUS EXPENSES</v>
          </cell>
        </row>
        <row r="2203">
          <cell r="A2203" t="str">
            <v>X521014</v>
          </cell>
          <cell r="B2203" t="str">
            <v>Laundry and linen</v>
          </cell>
          <cell r="C2203" t="str">
            <v>EXPENSES</v>
          </cell>
          <cell r="D2203" t="str">
            <v>INCOME STATEMENT</v>
          </cell>
          <cell r="E2203" t="str">
            <v xml:space="preserve"> </v>
          </cell>
          <cell r="F2203" t="str">
            <v xml:space="preserve"> </v>
          </cell>
          <cell r="G2203" t="str">
            <v>EXPENDITURE</v>
          </cell>
          <cell r="H2203" t="str">
            <v>OTHER EXPENSES</v>
          </cell>
          <cell r="I2203" t="str">
            <v>MISCELLANEOUS EXPENSES</v>
          </cell>
        </row>
        <row r="2204">
          <cell r="A2204" t="str">
            <v>X521015</v>
          </cell>
          <cell r="B2204" t="str">
            <v>Orchestra and other hire charges</v>
          </cell>
          <cell r="C2204" t="str">
            <v>EXPENSES</v>
          </cell>
          <cell r="D2204" t="str">
            <v>INCOME STATEMENT</v>
          </cell>
          <cell r="E2204" t="str">
            <v xml:space="preserve"> </v>
          </cell>
          <cell r="F2204" t="str">
            <v xml:space="preserve"> </v>
          </cell>
          <cell r="G2204" t="str">
            <v>EXPENDITURE</v>
          </cell>
          <cell r="H2204" t="str">
            <v>OTHER EXPENSES</v>
          </cell>
          <cell r="I2204" t="str">
            <v>MISCELLANEOUS EXPENSES</v>
          </cell>
        </row>
        <row r="2205">
          <cell r="A2205" t="str">
            <v>X521016</v>
          </cell>
          <cell r="B2205" t="str">
            <v>Golf course horticulture expenses</v>
          </cell>
          <cell r="C2205" t="str">
            <v>EXPENSES</v>
          </cell>
          <cell r="D2205" t="str">
            <v>INCOME STATEMENT</v>
          </cell>
          <cell r="E2205" t="str">
            <v xml:space="preserve"> </v>
          </cell>
          <cell r="F2205" t="str">
            <v xml:space="preserve"> </v>
          </cell>
          <cell r="G2205" t="str">
            <v>EXPENDITURE</v>
          </cell>
          <cell r="H2205" t="str">
            <v>OTHER EXPENSES</v>
          </cell>
          <cell r="I2205" t="str">
            <v>MISCELLANEOUS EXPENSES</v>
          </cell>
        </row>
        <row r="2206">
          <cell r="A2206" t="str">
            <v>X521017</v>
          </cell>
          <cell r="B2206" t="str">
            <v>Revenue Stamps</v>
          </cell>
          <cell r="C2206" t="str">
            <v>EXPENSES</v>
          </cell>
          <cell r="D2206" t="str">
            <v>INCOME STATEMENT</v>
          </cell>
          <cell r="E2206" t="str">
            <v xml:space="preserve"> </v>
          </cell>
          <cell r="F2206" t="str">
            <v xml:space="preserve"> </v>
          </cell>
          <cell r="G2206" t="str">
            <v>EXPENDITURE</v>
          </cell>
          <cell r="H2206" t="str">
            <v>OTHER EXPENSES</v>
          </cell>
          <cell r="I2206" t="str">
            <v>MISCELLANEOUS EXPENSES</v>
          </cell>
        </row>
        <row r="2207">
          <cell r="A2207" t="str">
            <v>X521018</v>
          </cell>
          <cell r="B2207" t="str">
            <v>Carriage Handling</v>
          </cell>
          <cell r="C2207" t="str">
            <v>EXPENSES</v>
          </cell>
          <cell r="D2207" t="str">
            <v>INCOME STATEMENT</v>
          </cell>
          <cell r="E2207" t="str">
            <v xml:space="preserve"> </v>
          </cell>
          <cell r="F2207" t="str">
            <v xml:space="preserve"> </v>
          </cell>
          <cell r="G2207" t="str">
            <v>EXPENDITURE</v>
          </cell>
          <cell r="H2207" t="str">
            <v>OTHER EXPENSES</v>
          </cell>
          <cell r="I2207" t="str">
            <v>MISCELLANEOUS EXPENSES</v>
          </cell>
        </row>
        <row r="2208">
          <cell r="A2208" t="str">
            <v>X521019</v>
          </cell>
          <cell r="B2208" t="str">
            <v>Annual General Meeting/EGM Exps</v>
          </cell>
          <cell r="C2208" t="str">
            <v>EXPENSES</v>
          </cell>
          <cell r="D2208" t="str">
            <v>INCOME STATEMENT</v>
          </cell>
          <cell r="E2208" t="str">
            <v xml:space="preserve"> </v>
          </cell>
          <cell r="F2208" t="str">
            <v xml:space="preserve"> </v>
          </cell>
          <cell r="G2208" t="str">
            <v>EXPENDITURE</v>
          </cell>
          <cell r="H2208" t="str">
            <v>OTHER EXPENSES</v>
          </cell>
          <cell r="I2208" t="str">
            <v>MISCELLANEOUS EXPENSES</v>
          </cell>
        </row>
        <row r="2209">
          <cell r="A2209" t="str">
            <v>X521020</v>
          </cell>
          <cell r="B2209" t="str">
            <v>Director's Sitting Fees</v>
          </cell>
          <cell r="C2209" t="str">
            <v>EXPENSES</v>
          </cell>
          <cell r="D2209" t="str">
            <v>INCOME STATEMENT</v>
          </cell>
          <cell r="E2209" t="str">
            <v xml:space="preserve"> </v>
          </cell>
          <cell r="F2209" t="str">
            <v xml:space="preserve"> </v>
          </cell>
          <cell r="G2209" t="str">
            <v>EXPENDITURE</v>
          </cell>
          <cell r="H2209" t="str">
            <v>OTHER EXPENSES</v>
          </cell>
          <cell r="I2209" t="str">
            <v>MISCELLANEOUS EXPENSES</v>
          </cell>
        </row>
        <row r="2210">
          <cell r="A2210" t="str">
            <v>X521021</v>
          </cell>
          <cell r="B2210" t="str">
            <v>Administration Charges-Others</v>
          </cell>
          <cell r="C2210" t="str">
            <v>EXPENSES</v>
          </cell>
          <cell r="D2210" t="str">
            <v>INCOME STATEMENT</v>
          </cell>
          <cell r="E2210" t="str">
            <v xml:space="preserve"> </v>
          </cell>
          <cell r="F2210" t="str">
            <v xml:space="preserve"> </v>
          </cell>
          <cell r="G2210" t="str">
            <v>EXPENDITURE</v>
          </cell>
          <cell r="H2210" t="str">
            <v>OTHER EXPENSES</v>
          </cell>
          <cell r="I2210" t="str">
            <v>MISCELLANEOUS EXPENSES</v>
          </cell>
        </row>
        <row r="2211">
          <cell r="A2211" t="str">
            <v>X521022</v>
          </cell>
          <cell r="B2211" t="str">
            <v>Testing Charges</v>
          </cell>
          <cell r="C2211" t="str">
            <v>EXPENSES</v>
          </cell>
          <cell r="D2211" t="str">
            <v>INCOME STATEMENT</v>
          </cell>
          <cell r="E2211" t="str">
            <v xml:space="preserve"> </v>
          </cell>
          <cell r="F2211" t="str">
            <v xml:space="preserve"> </v>
          </cell>
          <cell r="G2211" t="str">
            <v>EXPENDITURE</v>
          </cell>
          <cell r="H2211" t="str">
            <v>OTHER EXPENSES</v>
          </cell>
          <cell r="I2211" t="str">
            <v>MISCELLANEOUS EXPENSES</v>
          </cell>
        </row>
        <row r="2212">
          <cell r="A2212" t="str">
            <v>X521023</v>
          </cell>
          <cell r="B2212" t="str">
            <v>Hire Chgs Of Machinery</v>
          </cell>
          <cell r="C2212" t="str">
            <v>EXPENSES</v>
          </cell>
          <cell r="D2212" t="str">
            <v>INCOME STATEMENT</v>
          </cell>
          <cell r="E2212" t="str">
            <v xml:space="preserve"> </v>
          </cell>
          <cell r="F2212" t="str">
            <v xml:space="preserve"> </v>
          </cell>
          <cell r="G2212" t="str">
            <v>EXPENDITURE</v>
          </cell>
          <cell r="H2212" t="str">
            <v>OTHER EXPENSES</v>
          </cell>
          <cell r="I2212" t="str">
            <v>MISCELLANEOUS EXPENSES</v>
          </cell>
        </row>
        <row r="2213">
          <cell r="A2213" t="str">
            <v>X521024</v>
          </cell>
          <cell r="B2213" t="str">
            <v>Hire Charges-Others</v>
          </cell>
          <cell r="C2213" t="str">
            <v>EXPENSES</v>
          </cell>
          <cell r="D2213" t="str">
            <v>INCOME STATEMENT</v>
          </cell>
          <cell r="E2213" t="str">
            <v xml:space="preserve"> </v>
          </cell>
          <cell r="F2213" t="str">
            <v xml:space="preserve"> </v>
          </cell>
          <cell r="G2213" t="str">
            <v>EXPENDITURE</v>
          </cell>
          <cell r="H2213" t="str">
            <v>OTHER EXPENSES</v>
          </cell>
          <cell r="I2213" t="str">
            <v>MISCELLANEOUS EXPENSES</v>
          </cell>
        </row>
        <row r="2214">
          <cell r="A2214" t="str">
            <v>X521025</v>
          </cell>
          <cell r="B2214" t="str">
            <v>Hire Charges-Central Equp.Pool</v>
          </cell>
          <cell r="C2214" t="str">
            <v>EXPENSES</v>
          </cell>
          <cell r="D2214" t="str">
            <v>INCOME STATEMENT</v>
          </cell>
          <cell r="E2214" t="str">
            <v xml:space="preserve"> </v>
          </cell>
          <cell r="F2214" t="str">
            <v xml:space="preserve"> </v>
          </cell>
          <cell r="G2214" t="str">
            <v>EXPENDITURE</v>
          </cell>
          <cell r="H2214" t="str">
            <v>OTHER EXPENSES</v>
          </cell>
          <cell r="I2214" t="str">
            <v>MISCELLANEOUS EXPENSES</v>
          </cell>
        </row>
        <row r="2215">
          <cell r="A2215" t="str">
            <v>X521026</v>
          </cell>
          <cell r="B2215" t="str">
            <v>Freight &amp; Cartage-Others</v>
          </cell>
          <cell r="C2215" t="str">
            <v>EXPENSES</v>
          </cell>
          <cell r="D2215" t="str">
            <v>INCOME STATEMENT</v>
          </cell>
          <cell r="E2215" t="str">
            <v xml:space="preserve"> </v>
          </cell>
          <cell r="F2215" t="str">
            <v xml:space="preserve"> </v>
          </cell>
          <cell r="G2215" t="str">
            <v>EXPENDITURE</v>
          </cell>
          <cell r="H2215" t="str">
            <v>OTHER EXPENSES</v>
          </cell>
          <cell r="I2215" t="str">
            <v>MISCELLANEOUS EXPENSES</v>
          </cell>
        </row>
        <row r="2216">
          <cell r="A2216" t="str">
            <v>X521027</v>
          </cell>
          <cell r="B2216" t="str">
            <v>Security Services (Watch/Guard) Expenses</v>
          </cell>
          <cell r="C2216" t="str">
            <v>EXPENSES</v>
          </cell>
          <cell r="D2216" t="str">
            <v>INCOME STATEMENT</v>
          </cell>
          <cell r="E2216" t="str">
            <v xml:space="preserve"> </v>
          </cell>
          <cell r="F2216" t="str">
            <v xml:space="preserve"> </v>
          </cell>
          <cell r="G2216" t="str">
            <v>EXPENDITURE</v>
          </cell>
          <cell r="H2216" t="str">
            <v>OTHER EXPENSES</v>
          </cell>
          <cell r="I2216" t="str">
            <v>MISCELLANEOUS EXPENSES</v>
          </cell>
        </row>
        <row r="2217">
          <cell r="A2217" t="str">
            <v>X521028</v>
          </cell>
          <cell r="B2217" t="str">
            <v>Demarcation PH-I,II,II,III,IV,GV</v>
          </cell>
          <cell r="C2217" t="str">
            <v>EXPENSES</v>
          </cell>
          <cell r="D2217" t="str">
            <v>INCOME STATEMENT</v>
          </cell>
          <cell r="E2217" t="str">
            <v xml:space="preserve"> </v>
          </cell>
          <cell r="F2217" t="str">
            <v xml:space="preserve"> </v>
          </cell>
          <cell r="G2217" t="str">
            <v>EXPENDITURE</v>
          </cell>
          <cell r="H2217" t="str">
            <v>OTHER EXPENSES</v>
          </cell>
          <cell r="I2217" t="str">
            <v>MISCELLANEOUS EXPENSES</v>
          </cell>
        </row>
        <row r="2218">
          <cell r="A2218" t="str">
            <v>X521029</v>
          </cell>
          <cell r="B2218" t="str">
            <v>Town Services Charges</v>
          </cell>
          <cell r="C2218" t="str">
            <v>EXPENSES</v>
          </cell>
          <cell r="D2218" t="str">
            <v>INCOME STATEMENT</v>
          </cell>
          <cell r="E2218" t="str">
            <v xml:space="preserve"> </v>
          </cell>
          <cell r="F2218" t="str">
            <v xml:space="preserve"> </v>
          </cell>
          <cell r="G2218" t="str">
            <v>EXPENDITURE</v>
          </cell>
          <cell r="H2218" t="str">
            <v>OTHER EXPENSES</v>
          </cell>
          <cell r="I2218" t="str">
            <v>MISCELLANEOUS EXPENSES</v>
          </cell>
        </row>
        <row r="2219">
          <cell r="A2219" t="str">
            <v>X521030</v>
          </cell>
          <cell r="B2219" t="str">
            <v>Software Development Expenses</v>
          </cell>
          <cell r="C2219" t="str">
            <v>EXPENSES</v>
          </cell>
          <cell r="D2219" t="str">
            <v>INCOME STATEMENT</v>
          </cell>
          <cell r="E2219" t="str">
            <v xml:space="preserve"> </v>
          </cell>
          <cell r="F2219" t="str">
            <v xml:space="preserve"> </v>
          </cell>
          <cell r="G2219" t="str">
            <v>EXPENDITURE</v>
          </cell>
          <cell r="H2219" t="str">
            <v>OTHER EXPENSES</v>
          </cell>
          <cell r="I2219" t="str">
            <v>MISCELLANEOUS EXPENSES</v>
          </cell>
        </row>
        <row r="2220">
          <cell r="A2220" t="str">
            <v>X521031</v>
          </cell>
          <cell r="B2220" t="str">
            <v>M/O Lawn &amp; Garden Ph-I,II,III</v>
          </cell>
          <cell r="C2220" t="str">
            <v>EXPENSES</v>
          </cell>
          <cell r="D2220" t="str">
            <v>INCOME STATEMENT</v>
          </cell>
          <cell r="E2220" t="str">
            <v xml:space="preserve"> </v>
          </cell>
          <cell r="F2220" t="str">
            <v xml:space="preserve"> </v>
          </cell>
          <cell r="G2220" t="str">
            <v>EXPENDITURE</v>
          </cell>
          <cell r="H2220" t="str">
            <v>OTHER EXPENSES</v>
          </cell>
          <cell r="I2220" t="str">
            <v>MISCELLANEOUS EXPENSES</v>
          </cell>
        </row>
        <row r="2221">
          <cell r="A2221" t="str">
            <v>X521032</v>
          </cell>
          <cell r="B2221" t="str">
            <v>M/O Lawn &amp; Garden Ph-IV</v>
          </cell>
          <cell r="C2221" t="str">
            <v>EXPENSES</v>
          </cell>
          <cell r="D2221" t="str">
            <v>INCOME STATEMENT</v>
          </cell>
          <cell r="E2221" t="str">
            <v xml:space="preserve"> </v>
          </cell>
          <cell r="F2221" t="str">
            <v xml:space="preserve"> </v>
          </cell>
          <cell r="G2221" t="str">
            <v>EXPENDITURE</v>
          </cell>
          <cell r="H2221" t="str">
            <v>OTHER EXPENSES</v>
          </cell>
          <cell r="I2221" t="str">
            <v>MISCELLANEOUS EXPENSES</v>
          </cell>
        </row>
        <row r="2222">
          <cell r="A2222" t="str">
            <v>X521033</v>
          </cell>
          <cell r="B2222" t="str">
            <v>Consumption of consumables and stores</v>
          </cell>
          <cell r="C2222" t="str">
            <v>EXPENSES</v>
          </cell>
          <cell r="D2222" t="str">
            <v>INCOME STATEMENT</v>
          </cell>
          <cell r="E2222" t="str">
            <v xml:space="preserve"> </v>
          </cell>
          <cell r="F2222" t="str">
            <v xml:space="preserve"> </v>
          </cell>
          <cell r="G2222" t="str">
            <v>EXPENDITURE</v>
          </cell>
          <cell r="H2222" t="str">
            <v>OTHER EXPENSES</v>
          </cell>
          <cell r="I2222" t="str">
            <v>MISCELLANEOUS EXPENSES</v>
          </cell>
        </row>
        <row r="2223">
          <cell r="A2223" t="str">
            <v>X521034</v>
          </cell>
          <cell r="B2223" t="str">
            <v>Uniform Charges A/C</v>
          </cell>
          <cell r="C2223" t="str">
            <v>EXPENSES</v>
          </cell>
          <cell r="D2223" t="str">
            <v>INCOME STATEMENT</v>
          </cell>
          <cell r="E2223" t="str">
            <v xml:space="preserve"> </v>
          </cell>
          <cell r="F2223" t="str">
            <v xml:space="preserve"> </v>
          </cell>
          <cell r="G2223" t="str">
            <v>EXPENDITURE</v>
          </cell>
          <cell r="H2223" t="str">
            <v>OTHER EXPENSES</v>
          </cell>
          <cell r="I2223" t="str">
            <v>MISCELLANEOUS EXPENSES</v>
          </cell>
        </row>
        <row r="2224">
          <cell r="A2224" t="str">
            <v>X521035</v>
          </cell>
          <cell r="B2224" t="str">
            <v>Guest House Expenses</v>
          </cell>
          <cell r="C2224" t="str">
            <v>EXPENSES</v>
          </cell>
          <cell r="D2224" t="str">
            <v>INCOME STATEMENT</v>
          </cell>
          <cell r="E2224" t="str">
            <v xml:space="preserve"> </v>
          </cell>
          <cell r="F2224" t="str">
            <v xml:space="preserve"> </v>
          </cell>
          <cell r="G2224" t="str">
            <v>EXPENDITURE</v>
          </cell>
          <cell r="H2224" t="str">
            <v>OTHER EXPENSES</v>
          </cell>
          <cell r="I2224" t="str">
            <v>MISCELLANEOUS EXPENSES</v>
          </cell>
        </row>
        <row r="2225">
          <cell r="A2225" t="str">
            <v>X521036</v>
          </cell>
          <cell r="B2225" t="str">
            <v>Common Pool/ Inter Unit Expenses</v>
          </cell>
          <cell r="C2225" t="str">
            <v>EXPENSES</v>
          </cell>
          <cell r="D2225" t="str">
            <v>INCOME STATEMENT</v>
          </cell>
          <cell r="E2225" t="str">
            <v xml:space="preserve"> </v>
          </cell>
          <cell r="F2225" t="str">
            <v xml:space="preserve"> </v>
          </cell>
          <cell r="G2225" t="str">
            <v>EXPENDITURE</v>
          </cell>
          <cell r="H2225" t="str">
            <v>OTHER EXPENSES</v>
          </cell>
          <cell r="I2225" t="str">
            <v>MISCELLANEOUS EXPENSES</v>
          </cell>
        </row>
        <row r="2226">
          <cell r="A2226" t="str">
            <v>X521037</v>
          </cell>
          <cell r="B2226" t="str">
            <v>Rebate</v>
          </cell>
          <cell r="C2226" t="str">
            <v>EXPENSES</v>
          </cell>
          <cell r="D2226" t="str">
            <v>INCOME STATEMENT</v>
          </cell>
          <cell r="E2226" t="str">
            <v xml:space="preserve"> </v>
          </cell>
          <cell r="F2226" t="str">
            <v xml:space="preserve"> </v>
          </cell>
          <cell r="G2226" t="str">
            <v>EXPENDITURE</v>
          </cell>
          <cell r="H2226" t="str">
            <v>OTHER EXPENSES</v>
          </cell>
          <cell r="I2226" t="str">
            <v>MISCELLANEOUS EXPENSES</v>
          </cell>
        </row>
        <row r="2227">
          <cell r="A2227" t="str">
            <v>X521038</v>
          </cell>
          <cell r="B2227" t="str">
            <v>Power Back Up Expenses</v>
          </cell>
          <cell r="C2227" t="str">
            <v>EXPENSES</v>
          </cell>
          <cell r="D2227" t="str">
            <v>INCOME STATEMENT</v>
          </cell>
          <cell r="E2227" t="str">
            <v xml:space="preserve"> </v>
          </cell>
          <cell r="F2227" t="str">
            <v xml:space="preserve"> </v>
          </cell>
          <cell r="G2227" t="str">
            <v>EXPENDITURE</v>
          </cell>
          <cell r="H2227" t="str">
            <v>OTHER EXPENSES</v>
          </cell>
          <cell r="I2227" t="str">
            <v>MISCELLANEOUS EXPENSES</v>
          </cell>
        </row>
        <row r="2228">
          <cell r="A2228" t="str">
            <v>X521039</v>
          </cell>
          <cell r="B2228" t="str">
            <v>Sale Tax</v>
          </cell>
          <cell r="C2228" t="str">
            <v>EXPENSES</v>
          </cell>
          <cell r="D2228" t="str">
            <v>INCOME STATEMENT</v>
          </cell>
          <cell r="E2228" t="str">
            <v xml:space="preserve"> </v>
          </cell>
          <cell r="F2228" t="str">
            <v xml:space="preserve"> </v>
          </cell>
          <cell r="G2228" t="str">
            <v>EXPENDITURE</v>
          </cell>
          <cell r="H2228" t="str">
            <v>OTHER EXPENSES</v>
          </cell>
          <cell r="I2228" t="str">
            <v>MISCELLANEOUS EXPENSES</v>
          </cell>
        </row>
        <row r="2229">
          <cell r="A2229" t="str">
            <v>X521040</v>
          </cell>
          <cell r="B2229" t="str">
            <v>Service Tax</v>
          </cell>
          <cell r="C2229" t="str">
            <v>EXPENSES</v>
          </cell>
          <cell r="D2229" t="str">
            <v>INCOME STATEMENT</v>
          </cell>
          <cell r="E2229" t="str">
            <v xml:space="preserve"> </v>
          </cell>
          <cell r="F2229" t="str">
            <v xml:space="preserve"> </v>
          </cell>
          <cell r="G2229" t="str">
            <v>EXPENDITURE</v>
          </cell>
          <cell r="H2229" t="str">
            <v>OTHER EXPENSES</v>
          </cell>
          <cell r="I2229" t="str">
            <v>MISCELLANEOUS EXPENSES</v>
          </cell>
        </row>
        <row r="2230">
          <cell r="A2230" t="str">
            <v>X521041</v>
          </cell>
          <cell r="B2230" t="str">
            <v>Service Tax - Freight</v>
          </cell>
          <cell r="C2230" t="str">
            <v>EXPENSES</v>
          </cell>
          <cell r="D2230" t="str">
            <v>INCOME STATEMENT</v>
          </cell>
          <cell r="E2230" t="str">
            <v xml:space="preserve"> </v>
          </cell>
          <cell r="F2230" t="str">
            <v xml:space="preserve"> </v>
          </cell>
          <cell r="G2230" t="str">
            <v>EXPENDITURE</v>
          </cell>
          <cell r="H2230" t="str">
            <v>OTHER EXPENSES</v>
          </cell>
          <cell r="I2230" t="str">
            <v>MISCELLANEOUS EXPENSES</v>
          </cell>
        </row>
        <row r="2231">
          <cell r="A2231" t="str">
            <v>X521042</v>
          </cell>
          <cell r="B2231" t="str">
            <v>Service Tax - C &amp; F</v>
          </cell>
          <cell r="C2231" t="str">
            <v>EXPENSES</v>
          </cell>
          <cell r="D2231" t="str">
            <v>INCOME STATEMENT</v>
          </cell>
          <cell r="E2231" t="str">
            <v xml:space="preserve"> </v>
          </cell>
          <cell r="F2231" t="str">
            <v xml:space="preserve"> </v>
          </cell>
          <cell r="G2231" t="str">
            <v>EXPENDITURE</v>
          </cell>
          <cell r="H2231" t="str">
            <v>OTHER EXPENSES</v>
          </cell>
          <cell r="I2231" t="str">
            <v>MISCELLANEOUS EXPENSES</v>
          </cell>
        </row>
        <row r="2232">
          <cell r="A2232" t="str">
            <v>X521043</v>
          </cell>
          <cell r="B2232" t="str">
            <v>Transport Tax</v>
          </cell>
          <cell r="C2232" t="str">
            <v>EXPENSES</v>
          </cell>
          <cell r="D2232" t="str">
            <v>INCOME STATEMENT</v>
          </cell>
          <cell r="E2232" t="str">
            <v xml:space="preserve"> </v>
          </cell>
          <cell r="F2232" t="str">
            <v xml:space="preserve"> </v>
          </cell>
          <cell r="G2232" t="str">
            <v>EXPENDITURE</v>
          </cell>
          <cell r="H2232" t="str">
            <v>OTHER EXPENSES</v>
          </cell>
          <cell r="I2232" t="str">
            <v>MISCELLANEOUS EXPENSES</v>
          </cell>
        </row>
        <row r="2233">
          <cell r="A2233" t="str">
            <v>X521044</v>
          </cell>
          <cell r="B2233" t="str">
            <v>Stock Adjustment</v>
          </cell>
          <cell r="C2233" t="str">
            <v>EXPENSES</v>
          </cell>
          <cell r="D2233" t="str">
            <v>INCOME STATEMENT</v>
          </cell>
          <cell r="E2233" t="str">
            <v xml:space="preserve"> </v>
          </cell>
          <cell r="F2233" t="str">
            <v xml:space="preserve"> </v>
          </cell>
          <cell r="G2233" t="str">
            <v>EXPENDITURE</v>
          </cell>
          <cell r="H2233" t="str">
            <v>OTHER EXPENSES</v>
          </cell>
          <cell r="I2233" t="str">
            <v>MISCELLANEOUS EXPENSES</v>
          </cell>
        </row>
        <row r="2234">
          <cell r="A2234" t="str">
            <v>X521045</v>
          </cell>
          <cell r="B2234" t="str">
            <v>Purchase Price Vairance</v>
          </cell>
          <cell r="C2234" t="str">
            <v>EXPENSES</v>
          </cell>
          <cell r="D2234" t="str">
            <v>INCOME STATEMENT</v>
          </cell>
          <cell r="E2234" t="str">
            <v xml:space="preserve"> </v>
          </cell>
          <cell r="F2234" t="str">
            <v xml:space="preserve"> </v>
          </cell>
          <cell r="G2234" t="str">
            <v>EXPENDITURE</v>
          </cell>
          <cell r="H2234" t="str">
            <v>OTHER EXPENSES</v>
          </cell>
          <cell r="I2234" t="str">
            <v>MISCELLANEOUS EXPENSES</v>
          </cell>
        </row>
        <row r="2235">
          <cell r="A2235" t="str">
            <v>X521046</v>
          </cell>
          <cell r="B2235" t="str">
            <v>Hire Charges - Photocopier</v>
          </cell>
          <cell r="C2235" t="str">
            <v>EXPENSES</v>
          </cell>
          <cell r="D2235" t="str">
            <v>INCOME STATEMENT</v>
          </cell>
          <cell r="E2235" t="str">
            <v xml:space="preserve"> </v>
          </cell>
          <cell r="F2235" t="str">
            <v xml:space="preserve"> </v>
          </cell>
          <cell r="G2235" t="str">
            <v>EXPENDITURE</v>
          </cell>
          <cell r="H2235" t="str">
            <v>OTHER EXPENSES</v>
          </cell>
          <cell r="I2235" t="str">
            <v>MISCELLANEOUS EXPENSES</v>
          </cell>
        </row>
        <row r="2236">
          <cell r="A2236" t="str">
            <v>X521047</v>
          </cell>
          <cell r="B2236" t="str">
            <v>Property Tax</v>
          </cell>
          <cell r="C2236" t="str">
            <v>EXPENSES</v>
          </cell>
          <cell r="D2236" t="str">
            <v>INCOME STATEMENT</v>
          </cell>
          <cell r="E2236" t="str">
            <v xml:space="preserve"> </v>
          </cell>
          <cell r="F2236" t="str">
            <v xml:space="preserve"> </v>
          </cell>
          <cell r="G2236" t="str">
            <v>EXPENDITURE</v>
          </cell>
          <cell r="H2236" t="str">
            <v>OTHER EXPENSES</v>
          </cell>
          <cell r="I2236" t="str">
            <v>MISCELLANEOUS EXPENSES</v>
          </cell>
        </row>
        <row r="2237">
          <cell r="A2237" t="str">
            <v>X521048</v>
          </cell>
          <cell r="B2237" t="str">
            <v>Director's Meeting Fees</v>
          </cell>
          <cell r="C2237" t="str">
            <v>EXPENSES</v>
          </cell>
          <cell r="D2237" t="str">
            <v>INCOME STATEMENT</v>
          </cell>
          <cell r="E2237" t="str">
            <v xml:space="preserve"> </v>
          </cell>
          <cell r="F2237" t="str">
            <v xml:space="preserve"> </v>
          </cell>
          <cell r="G2237" t="str">
            <v>EXPENDITURE</v>
          </cell>
          <cell r="H2237" t="str">
            <v>OTHER EXPENSES</v>
          </cell>
          <cell r="I2237" t="str">
            <v>MISCELLANEOUS EXPENSES</v>
          </cell>
        </row>
        <row r="2238">
          <cell r="A2238" t="str">
            <v>X521049</v>
          </cell>
          <cell r="B2238" t="str">
            <v>Reimbursement of Expenses (DCPC)</v>
          </cell>
          <cell r="C2238" t="str">
            <v>EXPENSES</v>
          </cell>
          <cell r="D2238" t="str">
            <v>INCOME STATEMENT</v>
          </cell>
          <cell r="E2238" t="str">
            <v xml:space="preserve"> </v>
          </cell>
          <cell r="F2238" t="str">
            <v xml:space="preserve"> </v>
          </cell>
          <cell r="G2238" t="str">
            <v>EXPENDITURE</v>
          </cell>
          <cell r="H2238" t="str">
            <v>OTHER EXPENSES</v>
          </cell>
          <cell r="I2238" t="str">
            <v>MISCELLANEOUS EXPENSES</v>
          </cell>
        </row>
        <row r="2239">
          <cell r="A2239" t="str">
            <v>X521050</v>
          </cell>
          <cell r="B2239" t="str">
            <v>Hire Charges- Air Conditioners</v>
          </cell>
          <cell r="C2239" t="str">
            <v>EXPENSES</v>
          </cell>
          <cell r="D2239" t="str">
            <v>INCOME STATEMENT</v>
          </cell>
          <cell r="E2239" t="str">
            <v xml:space="preserve"> </v>
          </cell>
          <cell r="F2239" t="str">
            <v xml:space="preserve"> </v>
          </cell>
          <cell r="G2239" t="str">
            <v>EXPENDITURE</v>
          </cell>
          <cell r="H2239" t="str">
            <v>OTHER EXPENSES</v>
          </cell>
          <cell r="I2239" t="str">
            <v>MISCELLANEOUS EXPENSES</v>
          </cell>
        </row>
        <row r="2240">
          <cell r="A2240" t="str">
            <v>X521051</v>
          </cell>
          <cell r="B2240" t="str">
            <v>Office General Expenses</v>
          </cell>
          <cell r="C2240" t="str">
            <v>EXPENSES</v>
          </cell>
          <cell r="D2240" t="str">
            <v>INCOME STATEMENT</v>
          </cell>
          <cell r="E2240" t="str">
            <v xml:space="preserve"> </v>
          </cell>
          <cell r="F2240" t="str">
            <v xml:space="preserve"> </v>
          </cell>
          <cell r="G2240" t="str">
            <v>EXPENDITURE</v>
          </cell>
          <cell r="H2240" t="str">
            <v>OTHER EXPENSES</v>
          </cell>
          <cell r="I2240" t="str">
            <v>MISCELLANEOUS EXPENSES</v>
          </cell>
        </row>
        <row r="2241">
          <cell r="A2241" t="str">
            <v>X521052</v>
          </cell>
          <cell r="B2241" t="str">
            <v>Period Inspection Charges</v>
          </cell>
          <cell r="C2241" t="str">
            <v>EXPENSES</v>
          </cell>
          <cell r="D2241" t="str">
            <v>INCOME STATEMENT</v>
          </cell>
          <cell r="E2241" t="str">
            <v xml:space="preserve"> </v>
          </cell>
          <cell r="F2241" t="str">
            <v xml:space="preserve"> </v>
          </cell>
          <cell r="G2241" t="str">
            <v>EXPENDITURE</v>
          </cell>
          <cell r="H2241" t="str">
            <v>OTHER EXPENSES</v>
          </cell>
          <cell r="I2241" t="str">
            <v>MISCELLANEOUS EXPENSES</v>
          </cell>
        </row>
        <row r="2242">
          <cell r="A2242" t="str">
            <v>X521053</v>
          </cell>
          <cell r="B2242" t="str">
            <v>House Rent Percentage</v>
          </cell>
          <cell r="C2242" t="str">
            <v>EXPENSES</v>
          </cell>
          <cell r="D2242" t="str">
            <v>INCOME STATEMENT</v>
          </cell>
          <cell r="E2242" t="str">
            <v xml:space="preserve"> </v>
          </cell>
          <cell r="F2242" t="str">
            <v xml:space="preserve"> </v>
          </cell>
          <cell r="G2242" t="str">
            <v>EXPENDITURE</v>
          </cell>
          <cell r="H2242" t="str">
            <v>OTHER EXPENSES</v>
          </cell>
          <cell r="I2242" t="str">
            <v>MISCELLANEOUS EXPENSES</v>
          </cell>
        </row>
        <row r="2243">
          <cell r="A2243" t="str">
            <v>X521054</v>
          </cell>
          <cell r="B2243" t="str">
            <v>VPF Percentage</v>
          </cell>
          <cell r="C2243" t="str">
            <v>EXPENSES</v>
          </cell>
          <cell r="D2243" t="str">
            <v>INCOME STATEMENT</v>
          </cell>
          <cell r="E2243" t="str">
            <v xml:space="preserve"> </v>
          </cell>
          <cell r="F2243" t="str">
            <v xml:space="preserve"> </v>
          </cell>
          <cell r="G2243" t="str">
            <v>EXPENDITURE</v>
          </cell>
          <cell r="H2243" t="str">
            <v>OTHER EXPENSES</v>
          </cell>
          <cell r="I2243" t="str">
            <v>MISCELLANEOUS EXPENSES</v>
          </cell>
        </row>
        <row r="2244">
          <cell r="A2244" t="str">
            <v>X521055</v>
          </cell>
          <cell r="B2244" t="str">
            <v>Notice Period Days</v>
          </cell>
          <cell r="C2244" t="str">
            <v>EXPENSES</v>
          </cell>
          <cell r="D2244" t="str">
            <v>INCOME STATEMENT</v>
          </cell>
          <cell r="E2244" t="str">
            <v xml:space="preserve"> </v>
          </cell>
          <cell r="F2244" t="str">
            <v xml:space="preserve"> </v>
          </cell>
          <cell r="G2244" t="str">
            <v>EXPENDITURE</v>
          </cell>
          <cell r="H2244" t="str">
            <v>OTHER EXPENSES</v>
          </cell>
          <cell r="I2244" t="str">
            <v>MISCELLANEOUS EXPENSES</v>
          </cell>
        </row>
        <row r="2245">
          <cell r="A2245" t="str">
            <v>X521056</v>
          </cell>
          <cell r="B2245" t="str">
            <v>Hire Charges- DG Sets</v>
          </cell>
          <cell r="C2245" t="str">
            <v>EXPENSES</v>
          </cell>
          <cell r="D2245" t="str">
            <v>INCOME STATEMENT</v>
          </cell>
          <cell r="E2245" t="str">
            <v xml:space="preserve"> </v>
          </cell>
          <cell r="F2245" t="str">
            <v xml:space="preserve"> </v>
          </cell>
          <cell r="G2245" t="str">
            <v>EXPENDITURE</v>
          </cell>
          <cell r="H2245" t="str">
            <v>OTHER EXPENSES</v>
          </cell>
          <cell r="I2245" t="str">
            <v>MISCELLANEOUS EXPENSES</v>
          </cell>
        </row>
        <row r="2246">
          <cell r="A2246" t="str">
            <v>X521057</v>
          </cell>
          <cell r="B2246" t="str">
            <v>Scrap Expense</v>
          </cell>
          <cell r="C2246" t="str">
            <v>EXPENSES</v>
          </cell>
          <cell r="D2246" t="str">
            <v>INCOME STATEMENT</v>
          </cell>
          <cell r="E2246" t="str">
            <v xml:space="preserve"> </v>
          </cell>
          <cell r="F2246" t="str">
            <v>SCRAP</v>
          </cell>
          <cell r="G2246" t="str">
            <v>EXPENDITURE</v>
          </cell>
          <cell r="H2246" t="str">
            <v>OTHER EXPENSES</v>
          </cell>
          <cell r="I2246" t="str">
            <v>MISCELLANEOUS EXPENSES</v>
          </cell>
        </row>
        <row r="2247">
          <cell r="A2247" t="str">
            <v>X521058</v>
          </cell>
          <cell r="B2247" t="str">
            <v>Provision for Doubtful Debts (Expense)</v>
          </cell>
          <cell r="C2247" t="str">
            <v>EXPENSES</v>
          </cell>
          <cell r="D2247" t="str">
            <v>INCOME STATEMENT</v>
          </cell>
          <cell r="E2247" t="str">
            <v xml:space="preserve"> </v>
          </cell>
          <cell r="F2247" t="str">
            <v xml:space="preserve"> </v>
          </cell>
          <cell r="G2247" t="str">
            <v>EXPENDITURE</v>
          </cell>
          <cell r="H2247" t="str">
            <v>OTHER EXPENSES</v>
          </cell>
          <cell r="I2247" t="str">
            <v>MISCELLANEOUS EXPENSES</v>
          </cell>
        </row>
        <row r="2248">
          <cell r="A2248" t="str">
            <v>X521059</v>
          </cell>
          <cell r="B2248" t="str">
            <v>F&amp;B Consumables</v>
          </cell>
          <cell r="C2248" t="str">
            <v>EXPENSES</v>
          </cell>
          <cell r="D2248" t="str">
            <v>INCOME STATEMENT</v>
          </cell>
          <cell r="E2248" t="str">
            <v xml:space="preserve"> </v>
          </cell>
          <cell r="F2248" t="str">
            <v xml:space="preserve"> </v>
          </cell>
          <cell r="G2248" t="str">
            <v>EXPENDITURE</v>
          </cell>
          <cell r="H2248" t="str">
            <v>OTHER EXPENSES</v>
          </cell>
          <cell r="I2248" t="str">
            <v>MISCELLANEOUS EXPENSES</v>
          </cell>
        </row>
        <row r="2249">
          <cell r="A2249" t="str">
            <v>X521060</v>
          </cell>
          <cell r="B2249" t="str">
            <v>Commission for Tenners</v>
          </cell>
          <cell r="C2249" t="str">
            <v>EXPENSES</v>
          </cell>
          <cell r="D2249" t="str">
            <v>INCOME STATEMENT</v>
          </cell>
          <cell r="E2249" t="str">
            <v xml:space="preserve"> </v>
          </cell>
          <cell r="F2249" t="str">
            <v xml:space="preserve"> </v>
          </cell>
          <cell r="G2249" t="str">
            <v>EXPENDITURE</v>
          </cell>
          <cell r="H2249" t="str">
            <v>OTHER EXPENSES</v>
          </cell>
          <cell r="I2249" t="str">
            <v>MISCELLANEOUS EXPENSES</v>
          </cell>
        </row>
        <row r="2250">
          <cell r="A2250" t="str">
            <v>X521061</v>
          </cell>
          <cell r="B2250" t="str">
            <v>F&amp;B Consumables - Agt. C Form</v>
          </cell>
          <cell r="C2250" t="str">
            <v>EXPENSES</v>
          </cell>
          <cell r="D2250" t="str">
            <v>INCOME STATEMENT</v>
          </cell>
          <cell r="E2250" t="str">
            <v xml:space="preserve"> </v>
          </cell>
          <cell r="F2250" t="str">
            <v xml:space="preserve"> </v>
          </cell>
          <cell r="G2250" t="str">
            <v>EXPENDITURE</v>
          </cell>
          <cell r="H2250" t="str">
            <v>OTHER EXPENSES</v>
          </cell>
          <cell r="I2250" t="str">
            <v>MISCELLANEOUS EXPENSES</v>
          </cell>
        </row>
        <row r="2251">
          <cell r="A2251" t="str">
            <v>X521062</v>
          </cell>
          <cell r="B2251" t="str">
            <v>Conference Expenses</v>
          </cell>
          <cell r="C2251" t="str">
            <v>EXPENSES</v>
          </cell>
          <cell r="D2251" t="str">
            <v>INCOME STATEMENT</v>
          </cell>
          <cell r="E2251" t="str">
            <v xml:space="preserve"> </v>
          </cell>
          <cell r="F2251" t="str">
            <v xml:space="preserve"> </v>
          </cell>
          <cell r="G2251" t="str">
            <v>EXPENDITURE</v>
          </cell>
          <cell r="H2251" t="str">
            <v>OTHER EXPENSES</v>
          </cell>
          <cell r="I2251" t="str">
            <v>MISCELLANEOUS EXPENSES</v>
          </cell>
        </row>
        <row r="2252">
          <cell r="A2252" t="str">
            <v>X521063</v>
          </cell>
          <cell r="B2252" t="str">
            <v>Gifts &amp; Presentations</v>
          </cell>
          <cell r="C2252" t="str">
            <v>EXPENSES</v>
          </cell>
          <cell r="D2252" t="str">
            <v>INCOME STATEMENT</v>
          </cell>
          <cell r="E2252" t="str">
            <v xml:space="preserve"> </v>
          </cell>
          <cell r="F2252" t="str">
            <v xml:space="preserve"> </v>
          </cell>
          <cell r="G2252" t="str">
            <v>EXPENDITURE</v>
          </cell>
          <cell r="H2252" t="str">
            <v>OTHER EXPENSES</v>
          </cell>
          <cell r="I2252" t="str">
            <v>MISCELLANEOUS EXPENSES</v>
          </cell>
        </row>
        <row r="2253">
          <cell r="A2253" t="str">
            <v>X521064</v>
          </cell>
          <cell r="B2253" t="str">
            <v>Online Expense (Credit Cards)</v>
          </cell>
          <cell r="C2253" t="str">
            <v>EXPENSES</v>
          </cell>
          <cell r="D2253" t="str">
            <v>INCOME STATEMENT</v>
          </cell>
          <cell r="E2253" t="str">
            <v xml:space="preserve"> </v>
          </cell>
          <cell r="F2253" t="str">
            <v xml:space="preserve"> </v>
          </cell>
          <cell r="G2253" t="str">
            <v>EXPENDITURE</v>
          </cell>
          <cell r="H2253" t="str">
            <v>OTHER EXPENSES</v>
          </cell>
          <cell r="I2253" t="str">
            <v>MISCELLANEOUS EXPENSES</v>
          </cell>
        </row>
        <row r="2254">
          <cell r="A2254" t="str">
            <v>X521065</v>
          </cell>
          <cell r="B2254" t="str">
            <v>Ticketing Cost</v>
          </cell>
          <cell r="C2254" t="str">
            <v>EXPENSES</v>
          </cell>
          <cell r="D2254" t="str">
            <v>INCOME STATEMENT</v>
          </cell>
          <cell r="E2254" t="str">
            <v xml:space="preserve"> </v>
          </cell>
          <cell r="F2254" t="str">
            <v xml:space="preserve"> </v>
          </cell>
          <cell r="G2254" t="str">
            <v>EXPENDITURE</v>
          </cell>
          <cell r="H2254" t="str">
            <v>OTHER EXPENSES</v>
          </cell>
          <cell r="I2254" t="str">
            <v>MISCELLANEOUS EXPENSES</v>
          </cell>
        </row>
        <row r="2255">
          <cell r="A2255" t="str">
            <v>X521066</v>
          </cell>
          <cell r="B2255" t="str">
            <v>Cinema Licence Fee</v>
          </cell>
          <cell r="C2255" t="str">
            <v>EXPENSES</v>
          </cell>
          <cell r="D2255" t="str">
            <v>INCOME STATEMENT</v>
          </cell>
          <cell r="E2255" t="str">
            <v xml:space="preserve"> </v>
          </cell>
          <cell r="F2255" t="str">
            <v xml:space="preserve"> </v>
          </cell>
          <cell r="G2255" t="str">
            <v>EXPENDITURE</v>
          </cell>
          <cell r="H2255" t="str">
            <v>OTHER EXPENSES</v>
          </cell>
          <cell r="I2255" t="str">
            <v>MISCELLANEOUS EXPENSES</v>
          </cell>
        </row>
        <row r="2256">
          <cell r="A2256" t="str">
            <v>X521067</v>
          </cell>
          <cell r="B2256" t="str">
            <v>Dividend - Preference Shares</v>
          </cell>
          <cell r="C2256" t="str">
            <v>EXPENSES</v>
          </cell>
          <cell r="D2256" t="str">
            <v>INCOME STATEMENT</v>
          </cell>
          <cell r="E2256" t="str">
            <v xml:space="preserve"> </v>
          </cell>
          <cell r="F2256" t="str">
            <v xml:space="preserve"> </v>
          </cell>
          <cell r="G2256" t="str">
            <v>EXPENDITURE</v>
          </cell>
          <cell r="H2256" t="str">
            <v>OTHER EXPENSES</v>
          </cell>
          <cell r="I2256" t="str">
            <v>MISCELLANEOUS EXPENSES</v>
          </cell>
        </row>
        <row r="2257">
          <cell r="A2257" t="str">
            <v>X521068</v>
          </cell>
          <cell r="B2257" t="str">
            <v>EXCHANGE FLUCTUATION RESERVE</v>
          </cell>
          <cell r="C2257" t="str">
            <v>EXPENSES</v>
          </cell>
          <cell r="D2257" t="str">
            <v>INCOME STATEMENT</v>
          </cell>
          <cell r="G2257" t="str">
            <v>EXPENDITURE</v>
          </cell>
          <cell r="H2257" t="str">
            <v>OTHER EXPENSES</v>
          </cell>
          <cell r="I2257" t="str">
            <v>MISCELLANEOUS EXPENSES</v>
          </cell>
        </row>
        <row r="2258">
          <cell r="A2258" t="str">
            <v>X521069</v>
          </cell>
          <cell r="B2258" t="str">
            <v>SOIL TESTING &amp; DESIGN CONSULT.</v>
          </cell>
          <cell r="C2258" t="str">
            <v>EXPENSES</v>
          </cell>
          <cell r="D2258" t="str">
            <v>INCOME STATEMENT</v>
          </cell>
          <cell r="E2258" t="str">
            <v xml:space="preserve"> </v>
          </cell>
          <cell r="G2258" t="str">
            <v>EXPENDITURE</v>
          </cell>
          <cell r="H2258" t="str">
            <v>OTHER EXPENSES</v>
          </cell>
          <cell r="I2258" t="str">
            <v>MISCELLANEOUS EXPENSES</v>
          </cell>
        </row>
        <row r="2259">
          <cell r="A2259" t="str">
            <v>X521070</v>
          </cell>
          <cell r="B2259" t="str">
            <v>DIRECTORS EXPENSES</v>
          </cell>
          <cell r="C2259" t="str">
            <v>EXPENSES</v>
          </cell>
          <cell r="D2259" t="str">
            <v>INCOME STATEMENT</v>
          </cell>
          <cell r="G2259" t="str">
            <v>EXPENDITURE</v>
          </cell>
          <cell r="H2259" t="str">
            <v>OTHER EXPENSES</v>
          </cell>
          <cell r="I2259" t="str">
            <v>MISCELLANEOUS EXPENSES</v>
          </cell>
        </row>
        <row r="2260">
          <cell r="A2260" t="str">
            <v>X521071</v>
          </cell>
          <cell r="B2260" t="str">
            <v>PERFORMANCE PENALTY</v>
          </cell>
          <cell r="C2260" t="str">
            <v>EXPENSES</v>
          </cell>
          <cell r="D2260" t="str">
            <v>INCOME STATEMENT</v>
          </cell>
          <cell r="G2260" t="str">
            <v>EXPENDITURE</v>
          </cell>
          <cell r="H2260" t="str">
            <v>OTHER EXPENSES</v>
          </cell>
          <cell r="I2260" t="str">
            <v>MISCELLANEOUS EXPENSES</v>
          </cell>
        </row>
        <row r="2261">
          <cell r="A2261" t="str">
            <v>X521072</v>
          </cell>
          <cell r="B2261" t="str">
            <v>INVESTMENT ALLOWANCE</v>
          </cell>
          <cell r="C2261" t="str">
            <v>EXPENSES</v>
          </cell>
          <cell r="D2261" t="str">
            <v>INCOME STATEMENT</v>
          </cell>
          <cell r="G2261" t="str">
            <v>EXPENDITURE</v>
          </cell>
          <cell r="H2261" t="str">
            <v>OTHER EXPENSES</v>
          </cell>
          <cell r="I2261" t="str">
            <v>MISCELLANEOUS EXPENSES</v>
          </cell>
        </row>
        <row r="2262">
          <cell r="A2262" t="str">
            <v>X521998</v>
          </cell>
          <cell r="B2262" t="str">
            <v>IB-EXPENSE</v>
          </cell>
          <cell r="C2262" t="str">
            <v>EXPENSES</v>
          </cell>
          <cell r="D2262" t="str">
            <v>INCOME STATEMENT</v>
          </cell>
          <cell r="E2262" t="str">
            <v xml:space="preserve"> </v>
          </cell>
          <cell r="F2262" t="str">
            <v xml:space="preserve"> </v>
          </cell>
          <cell r="G2262" t="str">
            <v>EXPENDITURE</v>
          </cell>
          <cell r="H2262" t="str">
            <v>OTHER EXPENSES</v>
          </cell>
          <cell r="I2262" t="str">
            <v>MISCELLANEOUS EXPENSES</v>
          </cell>
        </row>
        <row r="2263">
          <cell r="A2263" t="str">
            <v>X521999</v>
          </cell>
          <cell r="B2263" t="str">
            <v>Round Off Account</v>
          </cell>
          <cell r="C2263" t="str">
            <v>EXPENSES</v>
          </cell>
          <cell r="D2263" t="str">
            <v>INCOME STATEMENT</v>
          </cell>
          <cell r="E2263" t="str">
            <v xml:space="preserve"> </v>
          </cell>
          <cell r="F2263" t="str">
            <v>ROUNDING OFF</v>
          </cell>
          <cell r="G2263" t="str">
            <v>EXPENDITURE</v>
          </cell>
          <cell r="H2263" t="str">
            <v>OTHER EXPENSES</v>
          </cell>
          <cell r="I2263" t="str">
            <v>MISCELLANEOUS EXPENSES</v>
          </cell>
        </row>
        <row r="2264">
          <cell r="A2264" t="str">
            <v>X601001</v>
          </cell>
          <cell r="B2264" t="str">
            <v>Provision for Income Tax- Current Period</v>
          </cell>
          <cell r="C2264" t="str">
            <v>EXPENSES</v>
          </cell>
          <cell r="D2264" t="str">
            <v>INCOME STATEMENT</v>
          </cell>
          <cell r="E2264" t="str">
            <v xml:space="preserve"> </v>
          </cell>
          <cell r="F2264" t="str">
            <v xml:space="preserve"> </v>
          </cell>
          <cell r="G2264" t="str">
            <v>EXPENDITURE</v>
          </cell>
          <cell r="H2264" t="str">
            <v>TAXES</v>
          </cell>
          <cell r="I2264" t="str">
            <v>TAXES</v>
          </cell>
        </row>
        <row r="2265">
          <cell r="A2265" t="str">
            <v>X601002</v>
          </cell>
          <cell r="B2265" t="str">
            <v>Provision for Income Tax- Prior Period</v>
          </cell>
          <cell r="C2265" t="str">
            <v>EXPENSES</v>
          </cell>
          <cell r="D2265" t="str">
            <v>INCOME STATEMENT</v>
          </cell>
          <cell r="E2265" t="str">
            <v xml:space="preserve"> </v>
          </cell>
          <cell r="F2265" t="str">
            <v xml:space="preserve"> </v>
          </cell>
          <cell r="G2265" t="str">
            <v>EXPENDITURE</v>
          </cell>
          <cell r="H2265" t="str">
            <v>TAXES</v>
          </cell>
          <cell r="I2265" t="str">
            <v>TAXES</v>
          </cell>
        </row>
        <row r="2266">
          <cell r="A2266" t="str">
            <v>X601003</v>
          </cell>
          <cell r="B2266" t="str">
            <v>Fringe Benefit Tax</v>
          </cell>
          <cell r="C2266" t="str">
            <v>EXPENSES</v>
          </cell>
          <cell r="D2266" t="str">
            <v>INCOME STATEMENT</v>
          </cell>
          <cell r="E2266" t="str">
            <v xml:space="preserve"> </v>
          </cell>
          <cell r="F2266" t="str">
            <v xml:space="preserve"> </v>
          </cell>
          <cell r="G2266" t="str">
            <v>EXPENDITURE</v>
          </cell>
          <cell r="H2266" t="str">
            <v>TAXES</v>
          </cell>
          <cell r="I2266" t="str">
            <v>TAXES</v>
          </cell>
        </row>
        <row r="2267">
          <cell r="A2267" t="str">
            <v>X601004</v>
          </cell>
          <cell r="B2267" t="str">
            <v>Deferred Tax Expenses</v>
          </cell>
          <cell r="C2267" t="str">
            <v>EXPENSES</v>
          </cell>
          <cell r="D2267" t="str">
            <v>INCOME STATEMENT</v>
          </cell>
          <cell r="E2267" t="str">
            <v xml:space="preserve"> </v>
          </cell>
          <cell r="F2267" t="str">
            <v xml:space="preserve"> </v>
          </cell>
          <cell r="G2267" t="str">
            <v>EXPENDITURE</v>
          </cell>
          <cell r="H2267" t="str">
            <v>TAXES</v>
          </cell>
          <cell r="I2267" t="str">
            <v>TAXES</v>
          </cell>
        </row>
        <row r="2268">
          <cell r="A2268" t="str">
            <v>X601005</v>
          </cell>
          <cell r="B2268" t="str">
            <v>Staff Welfare (FBT)</v>
          </cell>
          <cell r="C2268" t="str">
            <v>EXPENSES</v>
          </cell>
          <cell r="D2268" t="str">
            <v>INCOME STATEMENT</v>
          </cell>
          <cell r="E2268" t="str">
            <v xml:space="preserve"> </v>
          </cell>
          <cell r="F2268" t="str">
            <v xml:space="preserve"> </v>
          </cell>
          <cell r="G2268" t="str">
            <v>EXPENDITURE</v>
          </cell>
          <cell r="H2268" t="str">
            <v>TAXES</v>
          </cell>
          <cell r="I2268" t="str">
            <v>TAXES</v>
          </cell>
        </row>
        <row r="2269">
          <cell r="A2269" t="str">
            <v>X601006</v>
          </cell>
          <cell r="B2269" t="str">
            <v>Entertainment Tax</v>
          </cell>
          <cell r="C2269" t="str">
            <v>EXPENSES</v>
          </cell>
          <cell r="D2269" t="str">
            <v>INCOME STATEMENT</v>
          </cell>
          <cell r="E2269" t="str">
            <v xml:space="preserve"> </v>
          </cell>
          <cell r="F2269" t="str">
            <v xml:space="preserve"> </v>
          </cell>
          <cell r="G2269" t="str">
            <v>EXPENDITURE</v>
          </cell>
          <cell r="H2269" t="str">
            <v>TAXES</v>
          </cell>
          <cell r="I2269" t="str">
            <v>TAXES</v>
          </cell>
        </row>
        <row r="2270">
          <cell r="A2270" t="str">
            <v>X601007</v>
          </cell>
          <cell r="B2270" t="str">
            <v>I N R Charges</v>
          </cell>
          <cell r="C2270" t="str">
            <v>EXPENSES</v>
          </cell>
          <cell r="D2270" t="str">
            <v>INCOME STATEMENT</v>
          </cell>
          <cell r="E2270" t="str">
            <v xml:space="preserve"> </v>
          </cell>
          <cell r="F2270" t="str">
            <v xml:space="preserve"> </v>
          </cell>
          <cell r="G2270" t="str">
            <v>EXPENDITURE</v>
          </cell>
          <cell r="H2270" t="str">
            <v>TAXES</v>
          </cell>
          <cell r="I2270" t="str">
            <v>TAXES</v>
          </cell>
        </row>
        <row r="2271">
          <cell r="A2271" t="str">
            <v>X601008</v>
          </cell>
          <cell r="B2271" t="str">
            <v>Dividend Distribution Tax</v>
          </cell>
          <cell r="C2271" t="str">
            <v>EXPENSES</v>
          </cell>
          <cell r="D2271" t="str">
            <v>INCOME STATEMENT</v>
          </cell>
          <cell r="E2271" t="str">
            <v xml:space="preserve"> </v>
          </cell>
          <cell r="F2271" t="str">
            <v xml:space="preserve"> </v>
          </cell>
          <cell r="G2271" t="str">
            <v>EXPENDITURE</v>
          </cell>
          <cell r="H2271" t="str">
            <v>TAXES</v>
          </cell>
          <cell r="I2271" t="str">
            <v>TAXES</v>
          </cell>
        </row>
        <row r="2272">
          <cell r="A2272" t="str">
            <v>X701001</v>
          </cell>
          <cell r="B2272" t="str">
            <v>Amortisation- Land- Lease Hold</v>
          </cell>
          <cell r="C2272" t="str">
            <v>EXPENSES</v>
          </cell>
          <cell r="D2272" t="str">
            <v>INCOME STATEMENT</v>
          </cell>
          <cell r="E2272" t="str">
            <v xml:space="preserve"> </v>
          </cell>
          <cell r="F2272" t="str">
            <v xml:space="preserve"> </v>
          </cell>
          <cell r="G2272" t="str">
            <v>EXPENDITURE</v>
          </cell>
          <cell r="H2272" t="str">
            <v>DEPRECIATION</v>
          </cell>
          <cell r="I2272" t="str">
            <v>DEPRECIATION</v>
          </cell>
        </row>
        <row r="2273">
          <cell r="A2273" t="str">
            <v>X701002</v>
          </cell>
          <cell r="B2273" t="str">
            <v>Depreciation- Buildings</v>
          </cell>
          <cell r="C2273" t="str">
            <v>EXPENSES</v>
          </cell>
          <cell r="D2273" t="str">
            <v>INCOME STATEMENT</v>
          </cell>
          <cell r="E2273" t="str">
            <v xml:space="preserve"> </v>
          </cell>
          <cell r="F2273" t="str">
            <v xml:space="preserve"> </v>
          </cell>
          <cell r="G2273" t="str">
            <v>EXPENDITURE</v>
          </cell>
          <cell r="H2273" t="str">
            <v>DEPRECIATION</v>
          </cell>
          <cell r="I2273" t="str">
            <v>DEPRECIATION</v>
          </cell>
        </row>
        <row r="2274">
          <cell r="A2274" t="str">
            <v>X701003</v>
          </cell>
          <cell r="B2274" t="str">
            <v>Depreciation- Plant &amp; Machinery</v>
          </cell>
          <cell r="C2274" t="str">
            <v>EXPENSES</v>
          </cell>
          <cell r="D2274" t="str">
            <v>INCOME STATEMENT</v>
          </cell>
          <cell r="E2274" t="str">
            <v>DEPRECIATION A/C</v>
          </cell>
          <cell r="F2274" t="str">
            <v xml:space="preserve"> </v>
          </cell>
          <cell r="G2274" t="str">
            <v>EXPENDITURE</v>
          </cell>
          <cell r="H2274" t="str">
            <v>DEPRECIATION</v>
          </cell>
          <cell r="I2274" t="str">
            <v>DEPRECIATION</v>
          </cell>
        </row>
        <row r="2275">
          <cell r="A2275" t="str">
            <v>X701004</v>
          </cell>
          <cell r="B2275" t="str">
            <v>Depreciation- Air Conditions</v>
          </cell>
          <cell r="C2275" t="str">
            <v>EXPENSES</v>
          </cell>
          <cell r="D2275" t="str">
            <v>INCOME STATEMENT</v>
          </cell>
          <cell r="E2275" t="str">
            <v xml:space="preserve"> </v>
          </cell>
          <cell r="F2275" t="str">
            <v xml:space="preserve"> </v>
          </cell>
          <cell r="G2275" t="str">
            <v>EXPENDITURE</v>
          </cell>
          <cell r="H2275" t="str">
            <v>DEPRECIATION</v>
          </cell>
          <cell r="I2275" t="str">
            <v>DEPRECIATION</v>
          </cell>
        </row>
        <row r="2276">
          <cell r="A2276" t="str">
            <v>X701005</v>
          </cell>
          <cell r="B2276" t="str">
            <v>Depreciation- Office Equipments</v>
          </cell>
          <cell r="C2276" t="str">
            <v>EXPENSES</v>
          </cell>
          <cell r="D2276" t="str">
            <v>INCOME STATEMENT</v>
          </cell>
          <cell r="E2276" t="str">
            <v xml:space="preserve"> </v>
          </cell>
          <cell r="F2276" t="str">
            <v xml:space="preserve"> </v>
          </cell>
          <cell r="G2276" t="str">
            <v>EXPENDITURE</v>
          </cell>
          <cell r="H2276" t="str">
            <v>DEPRECIATION</v>
          </cell>
          <cell r="I2276" t="str">
            <v>DEPRECIATION</v>
          </cell>
        </row>
        <row r="2277">
          <cell r="A2277" t="str">
            <v>X701006</v>
          </cell>
          <cell r="B2277" t="str">
            <v>Depreciation- Computers &amp; EDP Hardwares</v>
          </cell>
          <cell r="C2277" t="str">
            <v>EXPENSES</v>
          </cell>
          <cell r="D2277" t="str">
            <v>INCOME STATEMENT</v>
          </cell>
          <cell r="E2277" t="str">
            <v>DEPRECIATION A/C</v>
          </cell>
          <cell r="F2277" t="str">
            <v xml:space="preserve"> </v>
          </cell>
          <cell r="G2277" t="str">
            <v>EXPENDITURE</v>
          </cell>
          <cell r="H2277" t="str">
            <v>DEPRECIATION</v>
          </cell>
          <cell r="I2277" t="str">
            <v>DEPRECIATION</v>
          </cell>
        </row>
        <row r="2278">
          <cell r="A2278" t="str">
            <v>X701007</v>
          </cell>
          <cell r="B2278" t="str">
            <v>Depreciation- Networking And Wan Setup</v>
          </cell>
          <cell r="C2278" t="str">
            <v>EXPENSES</v>
          </cell>
          <cell r="D2278" t="str">
            <v>INCOME STATEMENT</v>
          </cell>
          <cell r="E2278" t="str">
            <v xml:space="preserve"> </v>
          </cell>
          <cell r="F2278" t="str">
            <v xml:space="preserve"> </v>
          </cell>
          <cell r="G2278" t="str">
            <v>EXPENDITURE</v>
          </cell>
          <cell r="H2278" t="str">
            <v>DEPRECIATION</v>
          </cell>
          <cell r="I2278" t="str">
            <v>DEPRECIATION</v>
          </cell>
        </row>
        <row r="2279">
          <cell r="A2279" t="str">
            <v>X701008</v>
          </cell>
          <cell r="B2279" t="str">
            <v>Depreciation- Software</v>
          </cell>
          <cell r="C2279" t="str">
            <v>EXPENSES</v>
          </cell>
          <cell r="D2279" t="str">
            <v>INCOME STATEMENT</v>
          </cell>
          <cell r="E2279" t="str">
            <v xml:space="preserve"> </v>
          </cell>
          <cell r="F2279" t="str">
            <v xml:space="preserve"> </v>
          </cell>
          <cell r="G2279" t="str">
            <v>EXPENDITURE</v>
          </cell>
          <cell r="H2279" t="str">
            <v>DEPRECIATION</v>
          </cell>
          <cell r="I2279" t="str">
            <v>DEPRECIATION</v>
          </cell>
        </row>
        <row r="2280">
          <cell r="A2280" t="str">
            <v>X701009</v>
          </cell>
          <cell r="B2280" t="str">
            <v>Depreciation- Furniture And Fixtures</v>
          </cell>
          <cell r="C2280" t="str">
            <v>EXPENSES</v>
          </cell>
          <cell r="D2280" t="str">
            <v>INCOME STATEMENT</v>
          </cell>
          <cell r="E2280" t="str">
            <v>DEPRECIATION A/C</v>
          </cell>
          <cell r="F2280" t="str">
            <v xml:space="preserve"> </v>
          </cell>
          <cell r="G2280" t="str">
            <v>EXPENDITURE</v>
          </cell>
          <cell r="H2280" t="str">
            <v>DEPRECIATION</v>
          </cell>
          <cell r="I2280" t="str">
            <v>DEPRECIATION</v>
          </cell>
        </row>
        <row r="2281">
          <cell r="A2281" t="str">
            <v>X701010</v>
          </cell>
          <cell r="B2281" t="str">
            <v>Depreciation- Vehicles</v>
          </cell>
          <cell r="C2281" t="str">
            <v>EXPENSES</v>
          </cell>
          <cell r="D2281" t="str">
            <v>INCOME STATEMENT</v>
          </cell>
          <cell r="E2281" t="str">
            <v>DEPRECIATION A/C</v>
          </cell>
          <cell r="F2281" t="str">
            <v xml:space="preserve"> </v>
          </cell>
          <cell r="G2281" t="str">
            <v>EXPENDITURE</v>
          </cell>
          <cell r="H2281" t="str">
            <v>DEPRECIATION</v>
          </cell>
          <cell r="I2281" t="str">
            <v>DEPRECIATION</v>
          </cell>
        </row>
        <row r="2282">
          <cell r="A2282" t="str">
            <v>X701011</v>
          </cell>
          <cell r="B2282" t="str">
            <v>Depreciation- Air Craft</v>
          </cell>
          <cell r="C2282" t="str">
            <v>EXPENSES</v>
          </cell>
          <cell r="D2282" t="str">
            <v>INCOME STATEMENT</v>
          </cell>
          <cell r="E2282" t="str">
            <v xml:space="preserve"> </v>
          </cell>
          <cell r="F2282" t="str">
            <v xml:space="preserve"> </v>
          </cell>
          <cell r="G2282" t="str">
            <v>EXPENDITURE</v>
          </cell>
          <cell r="H2282" t="str">
            <v>DEPRECIATION</v>
          </cell>
          <cell r="I2282" t="str">
            <v>DEPRECIATION</v>
          </cell>
        </row>
        <row r="2283">
          <cell r="A2283" t="str">
            <v>X701012</v>
          </cell>
          <cell r="B2283" t="str">
            <v>Depreciation- Stock Properties</v>
          </cell>
          <cell r="C2283" t="str">
            <v>EXPENSES</v>
          </cell>
          <cell r="D2283" t="str">
            <v>INCOME STATEMENT</v>
          </cell>
          <cell r="E2283" t="str">
            <v xml:space="preserve"> </v>
          </cell>
          <cell r="F2283" t="str">
            <v xml:space="preserve"> </v>
          </cell>
          <cell r="G2283" t="str">
            <v>EXPENDITURE</v>
          </cell>
          <cell r="H2283" t="str">
            <v>DEPRECIATION</v>
          </cell>
          <cell r="I2283" t="str">
            <v>DEPRECIATION</v>
          </cell>
        </row>
        <row r="2284">
          <cell r="A2284" t="str">
            <v>X701013</v>
          </cell>
          <cell r="B2284" t="str">
            <v>Depreciation-Others</v>
          </cell>
          <cell r="C2284" t="str">
            <v>EXPENSES</v>
          </cell>
          <cell r="D2284" t="str">
            <v>INCOME STATEMENT</v>
          </cell>
          <cell r="E2284" t="str">
            <v xml:space="preserve"> </v>
          </cell>
          <cell r="F2284" t="str">
            <v xml:space="preserve"> </v>
          </cell>
          <cell r="G2284" t="str">
            <v>EXPENDITURE</v>
          </cell>
          <cell r="H2284" t="str">
            <v>DEPRECIATION</v>
          </cell>
          <cell r="I2284" t="str">
            <v>DEPRECIATION</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s>
    <definedNames>
      <definedName name="CapitalEmployed" refersTo="#REF!"/>
      <definedName name="CurrentLiab" refersTo="#REF!"/>
      <definedName name="CurrentPortion" refersTo="#REF!"/>
      <definedName name="End_Bal" refersTo="#REF!"/>
      <definedName name="Header_Row" refersTo="#REF!"/>
      <definedName name="Interest_Rate" refersTo="#REF!"/>
      <definedName name="Loan_Amount" refersTo="#REF!"/>
      <definedName name="Loan_Start" refersTo="#REF!"/>
      <definedName name="Loan_Years" refersTo="#REF!"/>
      <definedName name="LongTermDebt" refersTo="#REF!"/>
      <definedName name="Number_of_Payments" refersTo="#REF!"/>
      <definedName name="ShortTermDebt" refersTo="#REF!"/>
      <definedName name="Values_Entered" refersTo="#REF!"/>
    </defined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Data"/>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a)"/>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arnings Monitor"/>
      <sheetName val="Operating Statistics"/>
      <sheetName val="Old"/>
      <sheetName val="Capital History"/>
      <sheetName val="Income Tax"/>
      <sheetName val="Other inc"/>
      <sheetName val="Business"/>
      <sheetName val="Orderbook"/>
      <sheetName val="Demerged"/>
      <sheetName val="Financials"/>
      <sheetName val="Capex &amp; Depreciation"/>
      <sheetName val="Debt (2)"/>
      <sheetName val="First Page"/>
      <sheetName val="Range Names"/>
      <sheetName val="Cover"/>
      <sheetName val="XXXXXXX"/>
    </sheetNames>
    <sheetDataSet>
      <sheetData sheetId="0" refreshError="1">
        <row r="7">
          <cell r="E7" t="str">
            <v>Working Draft</v>
          </cell>
        </row>
        <row r="8">
          <cell r="E8">
            <v>37862</v>
          </cell>
        </row>
        <row r="13">
          <cell r="E13" t="str">
            <v>m</v>
          </cell>
        </row>
        <row r="14">
          <cell r="E14">
            <v>2000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arnings Monitor"/>
      <sheetName val="Operating Statistics"/>
      <sheetName val="Old"/>
      <sheetName val="Capital History"/>
      <sheetName val="Income Tax"/>
      <sheetName val="Other inc"/>
      <sheetName val="Business"/>
      <sheetName val="Orderbook"/>
      <sheetName val="Demerged"/>
      <sheetName val="Financials"/>
      <sheetName val="Capex &amp; Depreciation"/>
      <sheetName val="Debt (2)"/>
      <sheetName val="First Page"/>
      <sheetName val="Range Names"/>
      <sheetName val="Cover"/>
      <sheetName val="XXXXXXX"/>
    </sheetNames>
    <sheetDataSet>
      <sheetData sheetId="0" refreshError="1">
        <row r="7">
          <cell r="E7" t="str">
            <v>Working Draft</v>
          </cell>
        </row>
        <row r="8">
          <cell r="E8">
            <v>37862</v>
          </cell>
        </row>
        <row r="13">
          <cell r="E13" t="str">
            <v>m</v>
          </cell>
        </row>
        <row r="14">
          <cell r="E14">
            <v>2000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Earnings Monitor"/>
      <sheetName val="Operating Statistics"/>
      <sheetName val="Old"/>
      <sheetName val="Capital History"/>
      <sheetName val="Income Tax"/>
      <sheetName val="Other inc"/>
      <sheetName val="Business"/>
      <sheetName val="Orderbook"/>
      <sheetName val="Demerged"/>
      <sheetName val="Financials"/>
      <sheetName val="Capex &amp; Depreciation"/>
      <sheetName val="Debt (2)"/>
      <sheetName val="First Page"/>
      <sheetName val="Range Names"/>
      <sheetName val="Cover"/>
      <sheetName val="XXXXXXX"/>
    </sheetNames>
    <sheetDataSet>
      <sheetData sheetId="0" refreshError="1">
        <row r="7">
          <cell r="E7" t="str">
            <v>Working Draft</v>
          </cell>
        </row>
        <row r="8">
          <cell r="E8">
            <v>37862</v>
          </cell>
        </row>
        <row r="13">
          <cell r="E13" t="str">
            <v>m</v>
          </cell>
        </row>
        <row r="14">
          <cell r="E14">
            <v>2000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Ongoing proj details"/>
      <sheetName val="Future pro info rermnt"/>
      <sheetName val="SNTPL"/>
      <sheetName val="tohana"/>
      <sheetName val="fatehabad2"/>
      <sheetName val="solan"/>
      <sheetName val="ratia"/>
      <sheetName val="Consolidated BS"/>
      <sheetName val="CONSOLIDATED CF"/>
      <sheetName val="CONSOLIDATED PL"/>
      <sheetName val="queries"/>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DDIC.XLS"/>
      <sheetName val="DDIC"/>
    </sheetNames>
    <definedNames>
      <definedName name="Equity_Del_Item" refersTo="#REF!"/>
      <definedName name="Equity_Ins_Item" refersTo="#REF!"/>
      <definedName name="validate_Equity_Data"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Old"/>
      <sheetName val="#REF"/>
      <sheetName val="Operating Statistics"/>
      <sheetName val="Introduction"/>
      <sheetName val="Financials"/>
      <sheetName val="Financials(O)"/>
      <sheetName val="Cover"/>
      <sheetName val="PL"/>
      <sheetName val="70% stake"/>
    </sheetNames>
    <sheetDataSet>
      <sheetData sheetId="0"/>
      <sheetData sheetId="1" refreshError="1"/>
      <sheetData sheetId="2" refreshError="1"/>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Ongoing proj details"/>
      <sheetName val="Future pro info rermnt"/>
      <sheetName val="SNTPL"/>
      <sheetName val="tohana"/>
      <sheetName val="fatehabad2"/>
      <sheetName val="solan"/>
      <sheetName val="ratia"/>
      <sheetName val="Consolidated BS"/>
      <sheetName val="CONSOLIDATED CF"/>
      <sheetName val="CONSOLIDATED PL"/>
      <sheetName val="queries"/>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DDIC.XLS"/>
      <sheetName val="DDIC"/>
    </sheetNames>
    <definedNames>
      <definedName name="Equity_Del_Item" refersTo="#REF!"/>
      <definedName name="Equity_Ins_Item" refersTo="#REF!"/>
      <definedName name="validate_Equity_Data"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Ongoing proj details"/>
      <sheetName val="Future pro info rermnt"/>
      <sheetName val="SNTPL"/>
      <sheetName val="tohana"/>
      <sheetName val="fatehabad2"/>
      <sheetName val="solan"/>
      <sheetName val="ratia"/>
      <sheetName val="Consolidated BS"/>
      <sheetName val="CONSOLIDATED CF"/>
      <sheetName val="CONSOLIDATED PL"/>
      <sheetName val="queries"/>
      <sheetName val="EquityTemplate"/>
      <sheetName val="EconTemplate"/>
      <sheetName val="RowName"/>
      <sheetName val="AbsMandatory"/>
      <sheetName val="EqDDic"/>
      <sheetName val="EconDDic"/>
      <sheetName val="SectorRange"/>
      <sheetName val="ReplaceNameDlg"/>
      <sheetName val="NewItemDlg"/>
      <sheetName val="UpdateDlg"/>
      <sheetName val="UpgdDlg"/>
      <sheetName val="ErrorListDlg"/>
      <sheetName val="UtilMod"/>
      <sheetName val="DDIC.XLS"/>
      <sheetName val="DDIC"/>
    </sheetNames>
    <definedNames>
      <definedName name="Equity_Del_Item" refersTo="#REF!"/>
      <definedName name="Equity_Ins_Item" refersTo="#REF!"/>
      <definedName name="validate_Equity_Data"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COMBINED"/>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0% stake_revised"/>
      <sheetName val="Financials"/>
    </sheetNames>
    <sheetDataSet>
      <sheetData sheetId="0" refreshError="1"/>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0% stake_revised"/>
      <sheetName val="Financials"/>
    </sheetNames>
    <sheetDataSet>
      <sheetData sheetId="0" refreshError="1"/>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0% stake_revised"/>
      <sheetName val="Financials"/>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hennai &amp; Hyd Summary"/>
      <sheetName val="CHENNAI-Combined"/>
      <sheetName val="Ph -I "/>
      <sheetName val="CHENNAI-PH II"/>
      <sheetName val="Cash Flow"/>
      <sheetName val="HYD-combine"/>
      <sheetName val="HYDERABAD-PH-I"/>
      <sheetName val="HYD-PH-2"/>
      <sheetName val="WBLOCK DATA"/>
      <sheetName val="Rai"/>
      <sheetName val="Pune"/>
      <sheetName val="Gandhinagar"/>
      <sheetName val="Silokhera"/>
      <sheetName val="Silokrera-1"/>
      <sheetName val="Assumptions"/>
      <sheetName val="Chennai- Master-Rajesh"/>
      <sheetName val="HYDERABAD-DATA-Rajesh"/>
    </sheetNames>
    <sheetDataSet>
      <sheetData sheetId="0"/>
      <sheetData sheetId="1" refreshError="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o"/>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TB"/>
      <sheetName val="aug dump"/>
      <sheetName val="aug final"/>
      <sheetName val="August TB"/>
      <sheetName val="Revenue"/>
      <sheetName val="Main "/>
      <sheetName val="w cap"/>
      <sheetName val="YTD June"/>
      <sheetName val="YTD Sept"/>
      <sheetName val="Sept Projected"/>
    </sheetNames>
    <sheetDataSet>
      <sheetData sheetId="0"/>
      <sheetData sheetId="1" refreshError="1"/>
      <sheetData sheetId="2" refreshError="1"/>
      <sheetData sheetId="3">
        <row r="302">
          <cell r="B302">
            <v>5</v>
          </cell>
        </row>
      </sheetData>
      <sheetData sheetId="4"/>
      <sheetData sheetId="5" refreshError="1"/>
      <sheetData sheetId="6"/>
      <sheetData sheetId="7"/>
      <sheetData sheetId="8"/>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inity "/>
      <sheetName val="Related party new-format"/>
      <sheetName val="working of related party"/>
      <sheetName val="dep 8.2006"/>
      <sheetName val="corporate green"/>
      <sheetName val="Building 8"/>
      <sheetName val="IBM"/>
      <sheetName val="dAKSH"/>
      <sheetName val="Interest 30.11.06"/>
      <sheetName val="PROVISIONS"/>
      <sheetName val="ACCENTURE"/>
      <sheetName val="cwip 11.2006"/>
      <sheetName val="cash flow"/>
      <sheetName val="Balance sheet DCCDL Nov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
          <cell r="BN1" t="str">
            <v xml:space="preserve"> </v>
          </cell>
        </row>
        <row r="5">
          <cell r="BN5" t="str">
            <v xml:space="preserve"> </v>
          </cell>
        </row>
        <row r="6">
          <cell r="BN6" t="str">
            <v xml:space="preserve"> </v>
          </cell>
        </row>
        <row r="7">
          <cell r="BN7" t="str">
            <v>DLF Cyber City Developers Ltd - CONSTRUCTION DIVISION</v>
          </cell>
        </row>
        <row r="8">
          <cell r="BN8" t="str">
            <v xml:space="preserve"> </v>
          </cell>
        </row>
        <row r="9">
          <cell r="BN9" t="str">
            <v>BALANCE SHEET AS AT 30.11.2006</v>
          </cell>
        </row>
        <row r="11">
          <cell r="BN11" t="str">
            <v>PARTICULRS</v>
          </cell>
          <cell r="BO11" t="str">
            <v>SCH.</v>
          </cell>
          <cell r="BP11" t="str">
            <v>AMOUNT</v>
          </cell>
        </row>
        <row r="12">
          <cell r="BO12" t="str">
            <v>NO.</v>
          </cell>
          <cell r="BP12" t="str">
            <v>Division</v>
          </cell>
        </row>
        <row r="14">
          <cell r="BN14" t="str">
            <v xml:space="preserve">SOURCES OF FUNDS </v>
          </cell>
        </row>
        <row r="15">
          <cell r="BN15" t="str">
            <v>Shareholder's Funds</v>
          </cell>
        </row>
        <row r="16">
          <cell r="BN16" t="str">
            <v>Capital Accounts</v>
          </cell>
        </row>
        <row r="17">
          <cell r="BN17" t="str">
            <v>Current Accounts</v>
          </cell>
          <cell r="BO17" t="str">
            <v xml:space="preserve"> </v>
          </cell>
          <cell r="BP17">
            <v>0</v>
          </cell>
        </row>
        <row r="18">
          <cell r="BO18" t="str">
            <v xml:space="preserve"> </v>
          </cell>
        </row>
        <row r="19">
          <cell r="BN19" t="str">
            <v>Profit &amp; Loss A/c</v>
          </cell>
          <cell r="BP19">
            <v>-2415821.5490323287</v>
          </cell>
        </row>
        <row r="20">
          <cell r="BN20" t="str">
            <v>LOAN FUNDS</v>
          </cell>
          <cell r="BP20">
            <v>0</v>
          </cell>
        </row>
        <row r="21">
          <cell r="BN21" t="str">
            <v>Secured loans</v>
          </cell>
          <cell r="BO21" t="str">
            <v xml:space="preserve"> </v>
          </cell>
          <cell r="BP21">
            <v>0</v>
          </cell>
        </row>
        <row r="22">
          <cell r="BN22" t="str">
            <v>UnSecured loans</v>
          </cell>
          <cell r="BO22" t="str">
            <v xml:space="preserve"> </v>
          </cell>
          <cell r="BP22">
            <v>0</v>
          </cell>
        </row>
        <row r="25">
          <cell r="BP25">
            <v>-2415821.5490323287</v>
          </cell>
        </row>
        <row r="28">
          <cell r="BN28" t="str">
            <v>APPLICATIONS OF FUNDS</v>
          </cell>
        </row>
        <row r="30">
          <cell r="BN30" t="str">
            <v>FIXED ASSETS :</v>
          </cell>
          <cell r="BO30" t="str">
            <v xml:space="preserve"> </v>
          </cell>
          <cell r="BP30">
            <v>3887584.8499999996</v>
          </cell>
        </row>
        <row r="31">
          <cell r="BN31" t="str">
            <v>Less : Depreciation</v>
          </cell>
          <cell r="BP31">
            <v>893173.61798664392</v>
          </cell>
        </row>
        <row r="33">
          <cell r="BN33" t="str">
            <v>Net Block</v>
          </cell>
          <cell r="BP33">
            <v>2994411.2320133559</v>
          </cell>
        </row>
        <row r="35">
          <cell r="BN35" t="str">
            <v>CAPITAL WIP</v>
          </cell>
          <cell r="BO35" t="str">
            <v xml:space="preserve"> </v>
          </cell>
          <cell r="BP35">
            <v>119041240</v>
          </cell>
        </row>
        <row r="36">
          <cell r="BN36" t="str">
            <v>(Including Advances)</v>
          </cell>
        </row>
        <row r="37">
          <cell r="BN37" t="str">
            <v>Current Assets.Loans &amp; Advances</v>
          </cell>
        </row>
        <row r="38">
          <cell r="BN38" t="str">
            <v xml:space="preserve">   Closing Stock</v>
          </cell>
          <cell r="BP38">
            <v>0</v>
          </cell>
        </row>
        <row r="39">
          <cell r="BN39" t="str">
            <v xml:space="preserve">   Stocks wip</v>
          </cell>
        </row>
        <row r="40">
          <cell r="BN40" t="str">
            <v xml:space="preserve">   Sundry Debtors</v>
          </cell>
          <cell r="BO40" t="str">
            <v>8</v>
          </cell>
          <cell r="BP40">
            <v>0</v>
          </cell>
        </row>
        <row r="41">
          <cell r="BN41" t="str">
            <v xml:space="preserve">   Cash &amp; Bank Balances</v>
          </cell>
          <cell r="BO41" t="str">
            <v>9</v>
          </cell>
          <cell r="BP41">
            <v>-348593.34</v>
          </cell>
        </row>
        <row r="42">
          <cell r="BN42" t="str">
            <v xml:space="preserve">   Other Current assets</v>
          </cell>
          <cell r="BO42" t="str">
            <v>10</v>
          </cell>
          <cell r="BP42">
            <v>0</v>
          </cell>
        </row>
        <row r="43">
          <cell r="BN43" t="str">
            <v xml:space="preserve">   Loan &amp; advances</v>
          </cell>
          <cell r="BO43" t="str">
            <v>11</v>
          </cell>
          <cell r="BP43">
            <v>199075071</v>
          </cell>
        </row>
        <row r="44">
          <cell r="BN44" t="str">
            <v xml:space="preserve">   Inter Unit transfer</v>
          </cell>
          <cell r="BO44" t="str">
            <v>11</v>
          </cell>
          <cell r="BP44">
            <v>2740880978.377295</v>
          </cell>
        </row>
        <row r="45">
          <cell r="BN45" t="str">
            <v>Corporate Div</v>
          </cell>
          <cell r="BP45">
            <v>-2962743968.377295</v>
          </cell>
        </row>
        <row r="46">
          <cell r="BN46" t="str">
            <v xml:space="preserve"> </v>
          </cell>
          <cell r="BP46">
            <v>0</v>
          </cell>
        </row>
        <row r="47">
          <cell r="BP47">
            <v>-23136512.340000153</v>
          </cell>
        </row>
        <row r="48">
          <cell r="BN48" t="str">
            <v xml:space="preserve"> </v>
          </cell>
        </row>
        <row r="49">
          <cell r="BN49" t="str">
            <v>Less :</v>
          </cell>
        </row>
        <row r="50">
          <cell r="BN50" t="str">
            <v>Current Liabilities and Provisions</v>
          </cell>
        </row>
        <row r="51">
          <cell r="BN51" t="str">
            <v xml:space="preserve">   Liabilities</v>
          </cell>
          <cell r="BO51" t="str">
            <v>12</v>
          </cell>
          <cell r="BP51">
            <v>101314960.44</v>
          </cell>
        </row>
        <row r="52">
          <cell r="BN52" t="str">
            <v xml:space="preserve">   Provisions</v>
          </cell>
          <cell r="BO52" t="str">
            <v>13</v>
          </cell>
          <cell r="BP52">
            <v>0</v>
          </cell>
        </row>
        <row r="54">
          <cell r="BP54">
            <v>101314960.44</v>
          </cell>
        </row>
        <row r="56">
          <cell r="BN56" t="str">
            <v>Net Current Assets</v>
          </cell>
          <cell r="BP56">
            <v>-124451472.78000015</v>
          </cell>
        </row>
        <row r="58">
          <cell r="BP58">
            <v>-2415821.5479867905</v>
          </cell>
        </row>
        <row r="60">
          <cell r="BN60" t="str">
            <v>Notes to Accounts</v>
          </cell>
          <cell r="BO60" t="str">
            <v>21</v>
          </cell>
          <cell r="BP60">
            <v>-1.0455381125211716E-3</v>
          </cell>
        </row>
        <row r="65">
          <cell r="BP65" t="str">
            <v xml:space="preserve"> </v>
          </cell>
        </row>
        <row r="71">
          <cell r="BN71" t="str">
            <v>DLF Cyber City Developers Ltd - CONSTRUCTION DIVISION</v>
          </cell>
        </row>
        <row r="72">
          <cell r="BN72" t="str">
            <v xml:space="preserve"> PROFIT &amp; LOSS ACCOUNT</v>
          </cell>
        </row>
        <row r="73">
          <cell r="BN73" t="str">
            <v>FOR THE PERIOD FOR THE PERIOD ENDED 30.11.2006</v>
          </cell>
        </row>
        <row r="74">
          <cell r="BN74" t="str">
            <v xml:space="preserve"> </v>
          </cell>
        </row>
        <row r="75">
          <cell r="BN75" t="str">
            <v>PARTICULRS</v>
          </cell>
          <cell r="BO75" t="str">
            <v>SCH.</v>
          </cell>
          <cell r="BP75" t="str">
            <v>AMOUNT</v>
          </cell>
        </row>
        <row r="78">
          <cell r="BO78" t="str">
            <v>NO.</v>
          </cell>
          <cell r="BP78" t="str">
            <v>Division</v>
          </cell>
        </row>
        <row r="81">
          <cell r="BN81" t="str">
            <v>INCOME :</v>
          </cell>
        </row>
        <row r="82">
          <cell r="BN82" t="str">
            <v>Sales and Other Income</v>
          </cell>
          <cell r="BO82" t="str">
            <v>14</v>
          </cell>
          <cell r="BP82">
            <v>19700</v>
          </cell>
        </row>
        <row r="83">
          <cell r="BN83" t="str">
            <v>Increase in Stocks</v>
          </cell>
          <cell r="BO83" t="str">
            <v>15</v>
          </cell>
          <cell r="BP83">
            <v>0</v>
          </cell>
        </row>
        <row r="85">
          <cell r="BP85">
            <v>19700</v>
          </cell>
        </row>
        <row r="87">
          <cell r="BN87" t="str">
            <v>EXPENDITURE :</v>
          </cell>
        </row>
        <row r="88">
          <cell r="BN88" t="str">
            <v xml:space="preserve">   Purchase and Development Expenses</v>
          </cell>
          <cell r="BO88" t="str">
            <v>16</v>
          </cell>
          <cell r="BP88">
            <v>0</v>
          </cell>
        </row>
        <row r="89">
          <cell r="BN89" t="str">
            <v xml:space="preserve">   Establishment</v>
          </cell>
          <cell r="BO89" t="str">
            <v>17</v>
          </cell>
          <cell r="BP89">
            <v>0</v>
          </cell>
        </row>
        <row r="90">
          <cell r="BN90" t="str">
            <v xml:space="preserve">   Finance Charges</v>
          </cell>
          <cell r="BO90" t="str">
            <v>18</v>
          </cell>
          <cell r="BP90">
            <v>0</v>
          </cell>
        </row>
        <row r="91">
          <cell r="BN91" t="str">
            <v xml:space="preserve">   Other Expenses</v>
          </cell>
          <cell r="BO91" t="str">
            <v>19</v>
          </cell>
          <cell r="BP91">
            <v>1935540.8499999999</v>
          </cell>
        </row>
        <row r="92">
          <cell r="BN92" t="str">
            <v xml:space="preserve">   Depreciation</v>
          </cell>
          <cell r="BP92">
            <v>499980.69903232891</v>
          </cell>
        </row>
        <row r="93">
          <cell r="BN93" t="str">
            <v xml:space="preserve">   Loss on sale of fire</v>
          </cell>
          <cell r="BP93">
            <v>0</v>
          </cell>
        </row>
        <row r="96">
          <cell r="BP96">
            <v>2435521.5490323287</v>
          </cell>
        </row>
        <row r="98">
          <cell r="BN98" t="str">
            <v>Profit before Tax</v>
          </cell>
          <cell r="BP98">
            <v>-2415821.5490323287</v>
          </cell>
        </row>
        <row r="99">
          <cell r="BN99" t="str">
            <v>Provision for Tax</v>
          </cell>
        </row>
        <row r="102">
          <cell r="BN102" t="str">
            <v>Profit after Tax</v>
          </cell>
          <cell r="BP102">
            <v>-2415821.5490323287</v>
          </cell>
        </row>
        <row r="103">
          <cell r="BN103" t="str">
            <v>Balance brough forward</v>
          </cell>
        </row>
        <row r="104">
          <cell r="BN104" t="str">
            <v>Prior Period Expenses (net)</v>
          </cell>
          <cell r="BO104" t="str">
            <v>20</v>
          </cell>
        </row>
        <row r="105">
          <cell r="BN105" t="str">
            <v>Tax - earlier year</v>
          </cell>
        </row>
        <row r="107">
          <cell r="BN107" t="str">
            <v>Investment Allowance Reserve written back</v>
          </cell>
        </row>
        <row r="108">
          <cell r="BN108" t="str">
            <v>back</v>
          </cell>
        </row>
        <row r="110">
          <cell r="BN110" t="str">
            <v>Amount available for Appropriation</v>
          </cell>
          <cell r="BP110">
            <v>-2415821.5490323287</v>
          </cell>
        </row>
        <row r="112">
          <cell r="BN112" t="str">
            <v>APPROPRIATION :</v>
          </cell>
        </row>
        <row r="113">
          <cell r="BN113" t="str">
            <v>Debenture Redemption Reserve</v>
          </cell>
        </row>
        <row r="114">
          <cell r="BN114" t="str">
            <v>General Reserve</v>
          </cell>
        </row>
        <row r="115">
          <cell r="BN115" t="str">
            <v>Dividend (Subject to Tax deducted</v>
          </cell>
        </row>
        <row r="116">
          <cell r="BN116" t="str">
            <v>at source on equity Shares.</v>
          </cell>
        </row>
        <row r="117">
          <cell r="BN117" t="str">
            <v>Proposed</v>
          </cell>
        </row>
        <row r="118">
          <cell r="BN118" t="str">
            <v>Interim</v>
          </cell>
        </row>
        <row r="120">
          <cell r="BN120" t="str">
            <v>Balance Carried to Balance Sheet</v>
          </cell>
          <cell r="BP120">
            <v>-2415821.5490323287</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TB"/>
      <sheetName val="aug dump"/>
      <sheetName val="aug final"/>
      <sheetName val="August TB"/>
      <sheetName val="Revenue"/>
      <sheetName val="Main "/>
      <sheetName val="w cap"/>
      <sheetName val="YTD June"/>
      <sheetName val="YTD Sept"/>
      <sheetName val="Sept Projected"/>
    </sheetNames>
    <sheetDataSet>
      <sheetData sheetId="0"/>
      <sheetData sheetId="1" refreshError="1"/>
      <sheetData sheetId="2" refreshError="1"/>
      <sheetData sheetId="3">
        <row r="302">
          <cell r="B302">
            <v>5</v>
          </cell>
        </row>
      </sheetData>
      <sheetData sheetId="4"/>
      <sheetData sheetId="5" refreshError="1"/>
      <sheetData sheetId="6"/>
      <sheetData sheetId="7"/>
      <sheetData sheetId="8"/>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ch TB"/>
      <sheetName val="aug dump"/>
      <sheetName val="aug final"/>
      <sheetName val="August TB"/>
      <sheetName val="Revenue"/>
      <sheetName val="Main "/>
      <sheetName val="w cap"/>
      <sheetName val="YTD June"/>
      <sheetName val="YTD Sept"/>
      <sheetName val="Sept Projected"/>
    </sheetNames>
    <sheetDataSet>
      <sheetData sheetId="0"/>
      <sheetData sheetId="1" refreshError="1"/>
      <sheetData sheetId="2" refreshError="1"/>
      <sheetData sheetId="3">
        <row r="302">
          <cell r="B302">
            <v>5</v>
          </cell>
        </row>
      </sheetData>
      <sheetData sheetId="4"/>
      <sheetData sheetId="5" refreshError="1"/>
      <sheetData sheetId="6"/>
      <sheetData sheetId="7"/>
      <sheetData sheetId="8"/>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
      <sheetName val="POCM"/>
      <sheetName val="DEPSEP07"/>
      <sheetName val="RelatedpartyNewFormat"/>
      <sheetName val="Relatedpartyworking"/>
      <sheetName val="INTEREST_MAIN"/>
      <sheetName val="BSsep07 TRIAL BALANCE"/>
      <sheetName val="Annexure of balance sheet"/>
      <sheetName val="Schedule of Balance Sheet"/>
      <sheetName val="Balance Sheet"/>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ep"/>
      <sheetName val="ridgewood"/>
      <sheetName val="Shivaji-Marg"/>
    </sheetNames>
    <sheetDataSet>
      <sheetData sheetId="0" refreshError="1"/>
      <sheetData sheetId="1" refreshError="1">
        <row r="1">
          <cell r="B1" t="str">
            <v>Proper</v>
          </cell>
          <cell r="C1" t="str">
            <v>Payment</v>
          </cell>
          <cell r="D1" t="str">
            <v>Booking Date</v>
          </cell>
          <cell r="E1" t="str">
            <v>Customer</v>
          </cell>
          <cell r="F1" t="str">
            <v>customer</v>
          </cell>
          <cell r="G1" t="str">
            <v>Property No.</v>
          </cell>
          <cell r="H1" t="str">
            <v>Covered</v>
          </cell>
          <cell r="I1" t="str">
            <v>Area  Rate</v>
          </cell>
          <cell r="J1" t="str">
            <v>Booking Amount</v>
          </cell>
          <cell r="K1" t="str">
            <v>Booking Receipt</v>
          </cell>
          <cell r="L1" t="str">
            <v>Total Amount</v>
          </cell>
          <cell r="M1" t="str">
            <v>Broker Name</v>
          </cell>
          <cell r="N1" t="str">
            <v>Cust Name</v>
          </cell>
        </row>
        <row r="2">
          <cell r="B2" t="str">
            <v>DTS022</v>
          </cell>
          <cell r="C2">
            <v>2.5</v>
          </cell>
          <cell r="D2">
            <v>39352</v>
          </cell>
          <cell r="E2">
            <v>78497</v>
          </cell>
          <cell r="F2" t="str">
            <v>T00337</v>
          </cell>
          <cell r="G2" t="str">
            <v>DTS022/UB1007#DTS</v>
          </cell>
          <cell r="H2">
            <v>132.85</v>
          </cell>
          <cell r="I2">
            <v>17000</v>
          </cell>
          <cell r="J2">
            <v>4465800</v>
          </cell>
          <cell r="K2">
            <v>4465800</v>
          </cell>
          <cell r="L2">
            <v>30487000</v>
          </cell>
          <cell r="M2" t="str">
            <v>SIKHAR CHAND JAIN &amp; SONS</v>
          </cell>
          <cell r="N2" t="str">
            <v>TARSILLO NATALONI</v>
          </cell>
        </row>
        <row r="3">
          <cell r="B3" t="str">
            <v>DTS030</v>
          </cell>
          <cell r="C3">
            <v>2.5</v>
          </cell>
          <cell r="D3">
            <v>39352</v>
          </cell>
          <cell r="E3">
            <v>78488</v>
          </cell>
          <cell r="F3" t="str">
            <v>K01249</v>
          </cell>
          <cell r="G3" t="str">
            <v>DTS030/UB1003#DTS</v>
          </cell>
          <cell r="H3">
            <v>148.36000000000001</v>
          </cell>
          <cell r="I3">
            <v>17000</v>
          </cell>
          <cell r="J3">
            <v>4569585</v>
          </cell>
          <cell r="K3">
            <v>4569585</v>
          </cell>
          <cell r="L3">
            <v>31262400</v>
          </cell>
          <cell r="M3" t="str">
            <v>MAXX REALTORS</v>
          </cell>
          <cell r="N3" t="str">
            <v>KRISHAN LAL NAGPAL</v>
          </cell>
        </row>
        <row r="4">
          <cell r="B4" t="str">
            <v>DTS042</v>
          </cell>
          <cell r="C4">
            <v>2.5</v>
          </cell>
          <cell r="D4">
            <v>39352</v>
          </cell>
          <cell r="E4">
            <v>78498</v>
          </cell>
          <cell r="F4" t="str">
            <v>V00102</v>
          </cell>
          <cell r="G4" t="str">
            <v>DTS042/UB1004#DTS</v>
          </cell>
          <cell r="H4">
            <v>84.82</v>
          </cell>
          <cell r="I4">
            <v>17000</v>
          </cell>
          <cell r="J4">
            <v>2883780</v>
          </cell>
          <cell r="K4">
            <v>2883780</v>
          </cell>
          <cell r="L4">
            <v>19681700</v>
          </cell>
          <cell r="M4" t="str">
            <v>BNB INVESTMENTS &amp; PROPERTIES</v>
          </cell>
          <cell r="N4" t="str">
            <v>VIJAY GUPTA</v>
          </cell>
        </row>
        <row r="5">
          <cell r="B5" t="str">
            <v>DTS123</v>
          </cell>
          <cell r="C5">
            <v>2.5</v>
          </cell>
          <cell r="D5">
            <v>39352</v>
          </cell>
          <cell r="E5">
            <v>78480</v>
          </cell>
          <cell r="F5" t="str">
            <v>C00490</v>
          </cell>
          <cell r="G5" t="str">
            <v>DTS123/UB1012#DTS</v>
          </cell>
          <cell r="H5">
            <v>89.74</v>
          </cell>
          <cell r="I5">
            <v>14000</v>
          </cell>
          <cell r="J5">
            <v>2118600</v>
          </cell>
          <cell r="K5">
            <v>2118600</v>
          </cell>
          <cell r="L5">
            <v>14607000</v>
          </cell>
          <cell r="M5" t="str">
            <v>OPC REALTORS</v>
          </cell>
          <cell r="N5" t="str">
            <v>CHHATRAPATI RANJIT RAI</v>
          </cell>
        </row>
        <row r="6">
          <cell r="B6" t="str">
            <v>DTS415</v>
          </cell>
          <cell r="C6">
            <v>2.5</v>
          </cell>
          <cell r="D6">
            <v>39352</v>
          </cell>
          <cell r="E6">
            <v>78493</v>
          </cell>
          <cell r="F6" t="str">
            <v>S04763</v>
          </cell>
          <cell r="G6" t="str">
            <v>DTS415/UB1020#DTS</v>
          </cell>
          <cell r="H6">
            <v>89</v>
          </cell>
          <cell r="I6">
            <v>13000</v>
          </cell>
          <cell r="J6">
            <v>1958100</v>
          </cell>
          <cell r="K6">
            <v>2000000</v>
          </cell>
          <cell r="L6">
            <v>13533000</v>
          </cell>
          <cell r="M6" t="str">
            <v>SIKHAR CHAND JAIN &amp; SONS</v>
          </cell>
          <cell r="N6" t="str">
            <v>SANDEEP MIDHA</v>
          </cell>
        </row>
        <row r="7">
          <cell r="B7" t="str">
            <v>DTS416</v>
          </cell>
          <cell r="C7">
            <v>2.5</v>
          </cell>
          <cell r="D7">
            <v>39352</v>
          </cell>
          <cell r="E7">
            <v>78494</v>
          </cell>
          <cell r="F7" t="str">
            <v>S04764</v>
          </cell>
          <cell r="G7" t="str">
            <v>DTS416/UB1010#DTS</v>
          </cell>
          <cell r="H7">
            <v>89.74</v>
          </cell>
          <cell r="I7">
            <v>13000</v>
          </cell>
          <cell r="J7">
            <v>1973700</v>
          </cell>
          <cell r="K7">
            <v>2000000</v>
          </cell>
          <cell r="L7">
            <v>13641000</v>
          </cell>
          <cell r="M7" t="str">
            <v>SIKHAR CHAND JAIN &amp; SONS</v>
          </cell>
          <cell r="N7" t="str">
            <v>SHRIYA LALL</v>
          </cell>
        </row>
        <row r="8">
          <cell r="B8" t="str">
            <v>DTS421</v>
          </cell>
          <cell r="C8">
            <v>2.5</v>
          </cell>
          <cell r="D8">
            <v>39352</v>
          </cell>
          <cell r="E8">
            <v>78491</v>
          </cell>
          <cell r="F8" t="str">
            <v>S04761</v>
          </cell>
          <cell r="G8" t="str">
            <v>DTS421/UB1015#DTS</v>
          </cell>
          <cell r="H8">
            <v>69.209999999999994</v>
          </cell>
          <cell r="I8">
            <v>13000</v>
          </cell>
          <cell r="J8">
            <v>1542750</v>
          </cell>
          <cell r="K8">
            <v>1542750</v>
          </cell>
          <cell r="L8">
            <v>10657500</v>
          </cell>
          <cell r="M8" t="str">
            <v>ALLIED SERVICES</v>
          </cell>
          <cell r="N8" t="str">
            <v>S. BALWANT SINGH</v>
          </cell>
        </row>
        <row r="9">
          <cell r="B9" t="str">
            <v>DTS431</v>
          </cell>
          <cell r="C9">
            <v>2.5</v>
          </cell>
          <cell r="D9">
            <v>39352</v>
          </cell>
          <cell r="E9">
            <v>78486</v>
          </cell>
          <cell r="F9" t="str">
            <v>P01684</v>
          </cell>
          <cell r="G9" t="str">
            <v>DTS431/UB1008#DTS</v>
          </cell>
          <cell r="H9">
            <v>69.209999999999994</v>
          </cell>
          <cell r="I9">
            <v>13000</v>
          </cell>
          <cell r="J9">
            <v>1542750</v>
          </cell>
          <cell r="K9">
            <v>1542750</v>
          </cell>
          <cell r="L9">
            <v>10657500</v>
          </cell>
          <cell r="M9" t="str">
            <v>ALLIED SERVICES</v>
          </cell>
          <cell r="N9" t="str">
            <v>PROMILA BHATIA</v>
          </cell>
        </row>
        <row r="10">
          <cell r="B10" t="str">
            <v>DTS458</v>
          </cell>
          <cell r="C10">
            <v>2.5</v>
          </cell>
          <cell r="D10">
            <v>39352</v>
          </cell>
          <cell r="E10">
            <v>78489</v>
          </cell>
          <cell r="F10" t="str">
            <v>R03961</v>
          </cell>
          <cell r="G10" t="str">
            <v>DTS458/UB1019#DTS</v>
          </cell>
          <cell r="H10">
            <v>178.84</v>
          </cell>
          <cell r="I10">
            <v>14000</v>
          </cell>
          <cell r="J10">
            <v>4132500</v>
          </cell>
          <cell r="K10">
            <v>5400000</v>
          </cell>
          <cell r="L10">
            <v>28512500</v>
          </cell>
          <cell r="M10" t="str">
            <v>FOCUS CONSULTANTS</v>
          </cell>
          <cell r="N10" t="str">
            <v>RAM KISHAN</v>
          </cell>
        </row>
        <row r="11">
          <cell r="B11" t="str">
            <v>DTS462</v>
          </cell>
          <cell r="C11">
            <v>2.5</v>
          </cell>
          <cell r="D11">
            <v>39352</v>
          </cell>
          <cell r="E11">
            <v>78495</v>
          </cell>
          <cell r="F11" t="str">
            <v>S04765</v>
          </cell>
          <cell r="G11" t="str">
            <v>DTS462/UB1009#DTS</v>
          </cell>
          <cell r="H11">
            <v>69.209999999999994</v>
          </cell>
          <cell r="I11">
            <v>13000</v>
          </cell>
          <cell r="J11">
            <v>1542750</v>
          </cell>
          <cell r="K11">
            <v>2700000</v>
          </cell>
          <cell r="L11">
            <v>10657500</v>
          </cell>
          <cell r="N11" t="str">
            <v>SUNIL KUMAR JALAN</v>
          </cell>
        </row>
        <row r="12">
          <cell r="B12" t="str">
            <v>DTS504</v>
          </cell>
          <cell r="C12">
            <v>2.5</v>
          </cell>
          <cell r="D12">
            <v>39352</v>
          </cell>
          <cell r="E12">
            <v>78482</v>
          </cell>
          <cell r="F12" t="str">
            <v>F00065</v>
          </cell>
          <cell r="G12" t="str">
            <v>DTS504/UB1016#DTS</v>
          </cell>
          <cell r="H12">
            <v>69.209999999999994</v>
          </cell>
          <cell r="I12">
            <v>13000</v>
          </cell>
          <cell r="J12">
            <v>1542750</v>
          </cell>
          <cell r="K12">
            <v>1542750</v>
          </cell>
          <cell r="L12">
            <v>10657500</v>
          </cell>
          <cell r="M12" t="str">
            <v>KEDAR ESTATE &amp; INVESTMENTS</v>
          </cell>
          <cell r="N12" t="str">
            <v>FORNES BUILDWELL P LTD</v>
          </cell>
        </row>
        <row r="13">
          <cell r="B13" t="str">
            <v>DTS505</v>
          </cell>
          <cell r="C13">
            <v>2.5</v>
          </cell>
          <cell r="D13">
            <v>39352</v>
          </cell>
          <cell r="E13">
            <v>78484</v>
          </cell>
          <cell r="F13" t="str">
            <v>M02179</v>
          </cell>
          <cell r="G13" t="str">
            <v>DTS505/UB1017#DTS</v>
          </cell>
          <cell r="H13">
            <v>69.209999999999994</v>
          </cell>
          <cell r="I13">
            <v>13000</v>
          </cell>
          <cell r="J13">
            <v>1542750</v>
          </cell>
          <cell r="K13">
            <v>1542750</v>
          </cell>
          <cell r="L13">
            <v>10657500</v>
          </cell>
          <cell r="M13" t="str">
            <v>KEDAR ESTATE &amp; INVESTMENTS</v>
          </cell>
          <cell r="N13" t="str">
            <v>MOHAN SINGH RAWAT</v>
          </cell>
        </row>
        <row r="14">
          <cell r="B14" t="str">
            <v>DTS519</v>
          </cell>
          <cell r="C14">
            <v>2.5</v>
          </cell>
          <cell r="D14">
            <v>39352</v>
          </cell>
          <cell r="E14">
            <v>78479</v>
          </cell>
          <cell r="F14" t="str">
            <v>Y00245</v>
          </cell>
          <cell r="G14" t="str">
            <v>DTS519/UB1001#DTS</v>
          </cell>
          <cell r="H14">
            <v>69.209999999999994</v>
          </cell>
          <cell r="I14">
            <v>13000</v>
          </cell>
          <cell r="J14">
            <v>1542750</v>
          </cell>
          <cell r="K14">
            <v>2700000</v>
          </cell>
          <cell r="L14">
            <v>10657500</v>
          </cell>
          <cell r="M14" t="str">
            <v>FOCUS CONSULTANTS</v>
          </cell>
          <cell r="N14" t="str">
            <v>YAKESH ANAND</v>
          </cell>
        </row>
        <row r="15">
          <cell r="B15" t="str">
            <v>DTS521</v>
          </cell>
          <cell r="C15">
            <v>2.5</v>
          </cell>
          <cell r="D15">
            <v>39352</v>
          </cell>
          <cell r="E15">
            <v>78492</v>
          </cell>
          <cell r="F15" t="str">
            <v>S04762</v>
          </cell>
          <cell r="G15" t="str">
            <v>DTS521/UB1013#DTS</v>
          </cell>
          <cell r="H15">
            <v>89.74</v>
          </cell>
          <cell r="I15">
            <v>13000</v>
          </cell>
          <cell r="J15">
            <v>1973700</v>
          </cell>
          <cell r="K15">
            <v>2700000</v>
          </cell>
          <cell r="L15">
            <v>13641000</v>
          </cell>
          <cell r="M15" t="str">
            <v>FOCUS CONSULTANTS</v>
          </cell>
          <cell r="N15" t="str">
            <v>SANJEEV SARIN</v>
          </cell>
        </row>
        <row r="16">
          <cell r="B16" t="str">
            <v>DTS522</v>
          </cell>
          <cell r="C16">
            <v>2.5</v>
          </cell>
          <cell r="D16">
            <v>39352</v>
          </cell>
          <cell r="E16">
            <v>78490</v>
          </cell>
          <cell r="F16" t="str">
            <v>R03962</v>
          </cell>
          <cell r="G16" t="str">
            <v>DTS522/UB1002#DTS</v>
          </cell>
          <cell r="H16">
            <v>89</v>
          </cell>
          <cell r="I16">
            <v>13000</v>
          </cell>
          <cell r="J16">
            <v>1958100</v>
          </cell>
          <cell r="K16">
            <v>2700000</v>
          </cell>
          <cell r="L16">
            <v>13533000</v>
          </cell>
          <cell r="M16" t="str">
            <v>SETTLERS INDIA</v>
          </cell>
          <cell r="N16" t="str">
            <v>RITESH BHATIA</v>
          </cell>
        </row>
        <row r="17">
          <cell r="B17" t="str">
            <v>DTS555</v>
          </cell>
          <cell r="C17">
            <v>2.5</v>
          </cell>
          <cell r="D17">
            <v>39352</v>
          </cell>
          <cell r="E17">
            <v>78496</v>
          </cell>
          <cell r="F17" t="str">
            <v>S04766</v>
          </cell>
          <cell r="G17" t="str">
            <v>DTS555/UB1006#DTS</v>
          </cell>
          <cell r="H17">
            <v>65.400000000000006</v>
          </cell>
          <cell r="I17">
            <v>13000</v>
          </cell>
          <cell r="J17">
            <v>1462800</v>
          </cell>
          <cell r="K17">
            <v>1462800</v>
          </cell>
          <cell r="L17">
            <v>10104000</v>
          </cell>
          <cell r="M17" t="str">
            <v>LINK PROPERTIES INDIA COM</v>
          </cell>
          <cell r="N17" t="str">
            <v>SHWETABH KUMAR SINGH</v>
          </cell>
        </row>
        <row r="18">
          <cell r="B18" t="str">
            <v>DTS556</v>
          </cell>
          <cell r="C18">
            <v>2.5</v>
          </cell>
          <cell r="D18">
            <v>39352</v>
          </cell>
          <cell r="E18">
            <v>78483</v>
          </cell>
          <cell r="F18" t="str">
            <v>A03470</v>
          </cell>
          <cell r="G18" t="str">
            <v>DTS556/UB1011#DTS</v>
          </cell>
          <cell r="H18">
            <v>89.93</v>
          </cell>
          <cell r="I18">
            <v>13000</v>
          </cell>
          <cell r="J18">
            <v>1977600</v>
          </cell>
          <cell r="K18">
            <v>2700000</v>
          </cell>
          <cell r="L18">
            <v>13668000</v>
          </cell>
          <cell r="M18" t="str">
            <v>SHEFALI &amp; ASSOCIATES</v>
          </cell>
          <cell r="N18" t="str">
            <v>ANIL AGENCIES (P) LTD</v>
          </cell>
        </row>
        <row r="19">
          <cell r="B19" t="str">
            <v>DTS702</v>
          </cell>
          <cell r="C19">
            <v>2.5</v>
          </cell>
          <cell r="D19">
            <v>39352</v>
          </cell>
          <cell r="E19">
            <v>78481</v>
          </cell>
          <cell r="F19" t="str">
            <v>A03469</v>
          </cell>
          <cell r="G19" t="str">
            <v>DTS702/UB1018#DTS</v>
          </cell>
          <cell r="H19">
            <v>69.209999999999994</v>
          </cell>
          <cell r="I19">
            <v>13000</v>
          </cell>
          <cell r="J19">
            <v>1542750</v>
          </cell>
          <cell r="K19">
            <v>2700000</v>
          </cell>
          <cell r="L19">
            <v>10657500</v>
          </cell>
          <cell r="M19" t="str">
            <v>DR DEVINDER GUPTA AND SONS (H</v>
          </cell>
          <cell r="N19" t="str">
            <v>ANAND SARUP BHARDWAJ</v>
          </cell>
        </row>
        <row r="20">
          <cell r="B20" t="str">
            <v>DTS704</v>
          </cell>
          <cell r="C20">
            <v>2.5</v>
          </cell>
          <cell r="D20">
            <v>39352</v>
          </cell>
          <cell r="E20">
            <v>78487</v>
          </cell>
          <cell r="F20" t="str">
            <v>A03471</v>
          </cell>
          <cell r="G20" t="str">
            <v>DTS704/UB1014#DTS</v>
          </cell>
          <cell r="H20">
            <v>69.209999999999994</v>
          </cell>
          <cell r="I20">
            <v>13000</v>
          </cell>
          <cell r="J20">
            <v>1542750</v>
          </cell>
          <cell r="K20">
            <v>1560300</v>
          </cell>
          <cell r="L20">
            <v>10657500</v>
          </cell>
          <cell r="M20" t="str">
            <v>DR DEVINDER GUPTA AND SONS (H</v>
          </cell>
          <cell r="N20" t="str">
            <v>A ONE PROP-MART PVT. LTD.</v>
          </cell>
        </row>
        <row r="21">
          <cell r="B21" t="str">
            <v>DTS705</v>
          </cell>
          <cell r="C21">
            <v>2.5</v>
          </cell>
          <cell r="D21">
            <v>39352</v>
          </cell>
          <cell r="E21">
            <v>78485</v>
          </cell>
          <cell r="F21" t="str">
            <v>A03472</v>
          </cell>
          <cell r="G21" t="str">
            <v>DTS705/UB1005#DTS</v>
          </cell>
          <cell r="H21">
            <v>69.209999999999994</v>
          </cell>
          <cell r="I21">
            <v>13000</v>
          </cell>
          <cell r="J21">
            <v>1542750</v>
          </cell>
          <cell r="K21">
            <v>1560300</v>
          </cell>
          <cell r="L21">
            <v>10657500</v>
          </cell>
          <cell r="M21" t="str">
            <v>DR DEVINDER GUPTA AND SONS (H</v>
          </cell>
          <cell r="N21" t="str">
            <v>A ONE PROP-MART PVT. LTD.</v>
          </cell>
        </row>
        <row r="22">
          <cell r="B22" t="str">
            <v>DTS002</v>
          </cell>
          <cell r="C22">
            <v>2.5</v>
          </cell>
          <cell r="D22">
            <v>39353</v>
          </cell>
          <cell r="E22">
            <v>78679</v>
          </cell>
          <cell r="F22" t="str">
            <v>N01124</v>
          </cell>
          <cell r="G22" t="str">
            <v>DTS002/UB1168#DTS</v>
          </cell>
          <cell r="H22">
            <v>116.78</v>
          </cell>
          <cell r="I22">
            <v>17000</v>
          </cell>
          <cell r="J22">
            <v>3295350</v>
          </cell>
          <cell r="K22">
            <v>3575885</v>
          </cell>
          <cell r="L22">
            <v>22597500</v>
          </cell>
          <cell r="M22" t="str">
            <v>ALLIED SERVICES</v>
          </cell>
          <cell r="N22" t="str">
            <v>NARESH KUMAR BUDHIRAJA</v>
          </cell>
        </row>
        <row r="23">
          <cell r="B23" t="str">
            <v>DTS003</v>
          </cell>
          <cell r="C23">
            <v>2.5</v>
          </cell>
          <cell r="D23">
            <v>39353</v>
          </cell>
          <cell r="E23">
            <v>78670</v>
          </cell>
          <cell r="F23" t="str">
            <v>C00493</v>
          </cell>
          <cell r="G23" t="str">
            <v>DTS003/UB1192#DTS</v>
          </cell>
          <cell r="H23">
            <v>103.49</v>
          </cell>
          <cell r="I23">
            <v>17000</v>
          </cell>
          <cell r="J23">
            <v>2930700</v>
          </cell>
          <cell r="K23">
            <v>3124770</v>
          </cell>
          <cell r="L23">
            <v>20095000</v>
          </cell>
          <cell r="M23" t="str">
            <v>SANJAY NAGPAL ESTATES</v>
          </cell>
          <cell r="N23" t="str">
            <v>CHANDER SHEKHAR</v>
          </cell>
        </row>
        <row r="24">
          <cell r="B24" t="str">
            <v>DTS006</v>
          </cell>
          <cell r="C24">
            <v>2.5</v>
          </cell>
          <cell r="D24">
            <v>39353</v>
          </cell>
          <cell r="E24">
            <v>78699</v>
          </cell>
          <cell r="F24" t="str">
            <v>J01478</v>
          </cell>
          <cell r="G24" t="str">
            <v>DTS006/UB1199#DTS</v>
          </cell>
          <cell r="H24">
            <v>84.82</v>
          </cell>
          <cell r="I24">
            <v>17000</v>
          </cell>
          <cell r="J24">
            <v>2650965</v>
          </cell>
          <cell r="K24">
            <v>2700000</v>
          </cell>
          <cell r="L24">
            <v>18129600</v>
          </cell>
          <cell r="M24" t="str">
            <v>SANJAY NAGPAL ESTATES</v>
          </cell>
          <cell r="N24" t="str">
            <v>JAGDISH MALIK</v>
          </cell>
        </row>
        <row r="25">
          <cell r="B25" t="str">
            <v>DTS009</v>
          </cell>
          <cell r="C25">
            <v>2.5</v>
          </cell>
          <cell r="D25">
            <v>39353</v>
          </cell>
          <cell r="E25">
            <v>78691</v>
          </cell>
          <cell r="F25" t="str">
            <v>S04799</v>
          </cell>
          <cell r="G25" t="str">
            <v>DTS009/UB1164#DTS</v>
          </cell>
          <cell r="H25">
            <v>100.98</v>
          </cell>
          <cell r="I25">
            <v>17000</v>
          </cell>
          <cell r="J25">
            <v>3139035</v>
          </cell>
          <cell r="K25">
            <v>3500000</v>
          </cell>
          <cell r="L25">
            <v>21470400</v>
          </cell>
          <cell r="M25" t="str">
            <v>KEDAR ESTATE &amp; INVESTMENTS</v>
          </cell>
          <cell r="N25" t="str">
            <v>SURVI PROJECTS</v>
          </cell>
        </row>
        <row r="26">
          <cell r="B26" t="str">
            <v>DTS012</v>
          </cell>
          <cell r="C26">
            <v>2.5</v>
          </cell>
          <cell r="D26">
            <v>39353</v>
          </cell>
          <cell r="E26">
            <v>78571</v>
          </cell>
          <cell r="F26" t="str">
            <v>L00321</v>
          </cell>
          <cell r="G26" t="str">
            <v>DTS012/UB1067#DTS</v>
          </cell>
          <cell r="H26">
            <v>137.77000000000001</v>
          </cell>
          <cell r="I26">
            <v>17000</v>
          </cell>
          <cell r="J26">
            <v>4249815</v>
          </cell>
          <cell r="K26">
            <v>4249815</v>
          </cell>
          <cell r="L26">
            <v>29073600</v>
          </cell>
          <cell r="M26" t="str">
            <v>BANKEY BIHARI ESTATE</v>
          </cell>
          <cell r="N26" t="str">
            <v>LAKHPAT RAI AGARWAL          _x000C_</v>
          </cell>
        </row>
        <row r="27">
          <cell r="B27" t="str">
            <v>DTS014</v>
          </cell>
          <cell r="C27">
            <v>2.5</v>
          </cell>
          <cell r="D27">
            <v>39353</v>
          </cell>
          <cell r="E27">
            <v>78683</v>
          </cell>
          <cell r="F27" t="str">
            <v>P01694</v>
          </cell>
          <cell r="G27" t="str">
            <v>DTS014/UB1169#DTS</v>
          </cell>
          <cell r="H27">
            <v>74.040000000000006</v>
          </cell>
          <cell r="I27">
            <v>17000</v>
          </cell>
          <cell r="J27">
            <v>2528820</v>
          </cell>
          <cell r="K27">
            <v>2122350</v>
          </cell>
          <cell r="L27">
            <v>17257300</v>
          </cell>
          <cell r="M27" t="str">
            <v>C S &amp; ASSOCIATES</v>
          </cell>
          <cell r="N27" t="str">
            <v>PUNARDEEP SINGH SAHNI</v>
          </cell>
        </row>
        <row r="28">
          <cell r="B28" t="str">
            <v>DTS025</v>
          </cell>
          <cell r="C28">
            <v>2.5</v>
          </cell>
          <cell r="D28">
            <v>39353</v>
          </cell>
          <cell r="E28">
            <v>78540</v>
          </cell>
          <cell r="F28" t="str">
            <v>H00975</v>
          </cell>
          <cell r="G28" t="str">
            <v>DTS025/UB1055#DTS</v>
          </cell>
          <cell r="H28">
            <v>159.33000000000001</v>
          </cell>
          <cell r="I28">
            <v>16000</v>
          </cell>
          <cell r="J28">
            <v>4617600</v>
          </cell>
          <cell r="K28">
            <v>4617600</v>
          </cell>
          <cell r="L28">
            <v>31641500</v>
          </cell>
          <cell r="M28" t="str">
            <v>HARBANS MAHAJAN REAL ESTATE C</v>
          </cell>
          <cell r="N28" t="str">
            <v>HERITAGE HOLIDAYS PVT LTD</v>
          </cell>
        </row>
        <row r="29">
          <cell r="B29" t="str">
            <v>DTS029</v>
          </cell>
          <cell r="C29">
            <v>2.5</v>
          </cell>
          <cell r="D29">
            <v>39353</v>
          </cell>
          <cell r="E29">
            <v>78646</v>
          </cell>
          <cell r="F29" t="str">
            <v>V02024</v>
          </cell>
          <cell r="G29" t="str">
            <v>DTS029/UB1128#DTS</v>
          </cell>
          <cell r="H29">
            <v>67.73</v>
          </cell>
          <cell r="I29">
            <v>17000</v>
          </cell>
          <cell r="J29">
            <v>2134845</v>
          </cell>
          <cell r="K29">
            <v>2134845</v>
          </cell>
          <cell r="L29">
            <v>14596800</v>
          </cell>
          <cell r="M29" t="str">
            <v>K.K. REAL ESTATE</v>
          </cell>
          <cell r="N29" t="str">
            <v>VIVEK SHEEL SEHTIA</v>
          </cell>
        </row>
        <row r="30">
          <cell r="B30" t="str">
            <v>DTS037</v>
          </cell>
          <cell r="C30">
            <v>2.5</v>
          </cell>
          <cell r="D30">
            <v>39353</v>
          </cell>
          <cell r="E30">
            <v>78618</v>
          </cell>
          <cell r="F30" t="str">
            <v>S04792</v>
          </cell>
          <cell r="G30" t="str">
            <v>DTS037/UB1172#DTS</v>
          </cell>
          <cell r="H30">
            <v>189.71</v>
          </cell>
          <cell r="I30">
            <v>17000</v>
          </cell>
          <cell r="J30">
            <v>5817810</v>
          </cell>
          <cell r="K30">
            <v>6000000</v>
          </cell>
          <cell r="L30">
            <v>39806400</v>
          </cell>
          <cell r="M30" t="str">
            <v>SAR REALTY PVT LTD</v>
          </cell>
          <cell r="N30" t="str">
            <v>SANJEEV LAL</v>
          </cell>
        </row>
        <row r="31">
          <cell r="B31" t="str">
            <v>DTS039</v>
          </cell>
          <cell r="C31">
            <v>2.5</v>
          </cell>
          <cell r="D31">
            <v>39353</v>
          </cell>
          <cell r="E31">
            <v>78663</v>
          </cell>
          <cell r="F31" t="str">
            <v>M02192</v>
          </cell>
          <cell r="G31" t="str">
            <v>DTS039/UB1124#DTS</v>
          </cell>
          <cell r="H31">
            <v>100.98</v>
          </cell>
          <cell r="I31">
            <v>17000</v>
          </cell>
          <cell r="J31">
            <v>3416220</v>
          </cell>
          <cell r="K31">
            <v>5017260</v>
          </cell>
          <cell r="L31">
            <v>23318300</v>
          </cell>
          <cell r="M31" t="str">
            <v>MICKEY SIBAL</v>
          </cell>
          <cell r="N31" t="str">
            <v>MICKEY SIBAL</v>
          </cell>
        </row>
        <row r="32">
          <cell r="B32" t="str">
            <v>DTS040</v>
          </cell>
          <cell r="C32">
            <v>2.5</v>
          </cell>
          <cell r="D32">
            <v>39353</v>
          </cell>
          <cell r="E32">
            <v>78693</v>
          </cell>
          <cell r="F32" t="str">
            <v>V02025</v>
          </cell>
          <cell r="G32" t="str">
            <v>DTS040/UB1166#DTS</v>
          </cell>
          <cell r="H32">
            <v>64.290000000000006</v>
          </cell>
          <cell r="I32">
            <v>17000</v>
          </cell>
          <cell r="J32">
            <v>1854600</v>
          </cell>
          <cell r="K32">
            <v>2000000</v>
          </cell>
          <cell r="L32">
            <v>12710000</v>
          </cell>
          <cell r="M32" t="str">
            <v>TIRUPATI MARKETING</v>
          </cell>
          <cell r="N32" t="str">
            <v>V K JAIN</v>
          </cell>
        </row>
        <row r="33">
          <cell r="B33" t="str">
            <v>DTS044</v>
          </cell>
          <cell r="C33">
            <v>2.5</v>
          </cell>
          <cell r="D33">
            <v>39353</v>
          </cell>
          <cell r="E33">
            <v>78567</v>
          </cell>
          <cell r="F33" t="str">
            <v>H00977</v>
          </cell>
          <cell r="G33" t="str">
            <v>DTS044/UB1085#DTS</v>
          </cell>
          <cell r="H33">
            <v>100.06</v>
          </cell>
          <cell r="I33">
            <v>17000</v>
          </cell>
          <cell r="J33">
            <v>3110985</v>
          </cell>
          <cell r="K33">
            <v>3110985</v>
          </cell>
          <cell r="L33">
            <v>21278400</v>
          </cell>
          <cell r="M33" t="str">
            <v>MAXX REALTORS</v>
          </cell>
          <cell r="N33" t="str">
            <v>HERITAGE HOLIDAYS PVT LTD</v>
          </cell>
        </row>
        <row r="34">
          <cell r="B34" t="str">
            <v>DTS045</v>
          </cell>
          <cell r="C34">
            <v>2.5</v>
          </cell>
          <cell r="D34">
            <v>39353</v>
          </cell>
          <cell r="E34">
            <v>78543</v>
          </cell>
          <cell r="F34" t="str">
            <v>P01685</v>
          </cell>
          <cell r="G34" t="str">
            <v>DTS045/UB1054#DTS</v>
          </cell>
          <cell r="H34">
            <v>103.49</v>
          </cell>
          <cell r="I34">
            <v>16000</v>
          </cell>
          <cell r="J34">
            <v>3030960</v>
          </cell>
          <cell r="K34">
            <v>3030960</v>
          </cell>
          <cell r="L34">
            <v>20763400</v>
          </cell>
          <cell r="M34" t="str">
            <v>HARBANS MAHAJAN REAL ESTATE C</v>
          </cell>
          <cell r="N34" t="str">
            <v>PANKAJ KUMAR</v>
          </cell>
        </row>
        <row r="35">
          <cell r="B35" t="str">
            <v>DTS047</v>
          </cell>
          <cell r="C35">
            <v>2.5</v>
          </cell>
          <cell r="D35">
            <v>39353</v>
          </cell>
          <cell r="E35">
            <v>78617</v>
          </cell>
          <cell r="F35" t="str">
            <v>R03976</v>
          </cell>
          <cell r="G35" t="str">
            <v>DTS047/UB1149#DTS</v>
          </cell>
          <cell r="H35">
            <v>175.31</v>
          </cell>
          <cell r="I35">
            <v>16000</v>
          </cell>
          <cell r="J35">
            <v>5071680</v>
          </cell>
          <cell r="K35">
            <v>5071680</v>
          </cell>
          <cell r="L35">
            <v>34754700</v>
          </cell>
          <cell r="M35" t="str">
            <v>K.K. REAL ESTATE</v>
          </cell>
          <cell r="N35" t="str">
            <v>RAJEEV ARORA</v>
          </cell>
        </row>
        <row r="36">
          <cell r="B36" t="str">
            <v>DTS050</v>
          </cell>
          <cell r="C36">
            <v>2.5</v>
          </cell>
          <cell r="D36">
            <v>39353</v>
          </cell>
          <cell r="E36">
            <v>78551</v>
          </cell>
          <cell r="F36" t="str">
            <v>V02020</v>
          </cell>
          <cell r="G36" t="str">
            <v>DTS050/UB1037#DTS</v>
          </cell>
          <cell r="H36">
            <v>99.96</v>
          </cell>
          <cell r="I36">
            <v>17000</v>
          </cell>
          <cell r="J36">
            <v>3108180</v>
          </cell>
          <cell r="K36">
            <v>3108180</v>
          </cell>
          <cell r="L36">
            <v>21259200</v>
          </cell>
          <cell r="M36" t="str">
            <v>A K JAIN &amp; ASSOCIATES</v>
          </cell>
          <cell r="N36" t="str">
            <v>VIPIN KUMAR JAIN</v>
          </cell>
        </row>
        <row r="37">
          <cell r="B37" t="str">
            <v>DTS053</v>
          </cell>
          <cell r="C37">
            <v>2.5</v>
          </cell>
          <cell r="D37">
            <v>39353</v>
          </cell>
          <cell r="E37">
            <v>78558</v>
          </cell>
          <cell r="F37" t="str">
            <v>H00976</v>
          </cell>
          <cell r="G37" t="str">
            <v>DTS053/UB1093#DTS</v>
          </cell>
          <cell r="H37">
            <v>64.94</v>
          </cell>
          <cell r="I37">
            <v>17000</v>
          </cell>
          <cell r="J37">
            <v>1872450</v>
          </cell>
          <cell r="K37">
            <v>1875000</v>
          </cell>
          <cell r="L37">
            <v>12832500</v>
          </cell>
          <cell r="M37" t="str">
            <v>BUSINESS ASSOCIATES</v>
          </cell>
          <cell r="N37" t="str">
            <v>HI RISE BUILDERS PVT. LTD.</v>
          </cell>
        </row>
        <row r="38">
          <cell r="B38" t="str">
            <v>DTS055</v>
          </cell>
          <cell r="C38">
            <v>2.5</v>
          </cell>
          <cell r="D38">
            <v>39353</v>
          </cell>
          <cell r="E38">
            <v>78657</v>
          </cell>
          <cell r="F38" t="str">
            <v>U00336</v>
          </cell>
          <cell r="G38" t="str">
            <v>DTS055/UB1144#DTS</v>
          </cell>
          <cell r="H38">
            <v>193.79</v>
          </cell>
          <cell r="I38">
            <v>16000</v>
          </cell>
          <cell r="J38">
            <v>5597040</v>
          </cell>
          <cell r="K38">
            <v>5597040</v>
          </cell>
          <cell r="L38">
            <v>38356600</v>
          </cell>
          <cell r="M38" t="str">
            <v>K.K. REAL ESTATE</v>
          </cell>
          <cell r="N38" t="str">
            <v>UNITED AIR PRODUCTS PVT LTD</v>
          </cell>
        </row>
        <row r="39">
          <cell r="B39" t="str">
            <v>DTS057</v>
          </cell>
          <cell r="C39">
            <v>2.5</v>
          </cell>
          <cell r="D39">
            <v>39353</v>
          </cell>
          <cell r="E39">
            <v>78610</v>
          </cell>
          <cell r="F39" t="str">
            <v>P01688</v>
          </cell>
          <cell r="G39" t="str">
            <v>DTS057/UB1148#DTS</v>
          </cell>
          <cell r="H39">
            <v>116.41</v>
          </cell>
          <cell r="I39">
            <v>16000</v>
          </cell>
          <cell r="J39">
            <v>3097200</v>
          </cell>
          <cell r="K39">
            <v>3007200</v>
          </cell>
          <cell r="L39">
            <v>21274500</v>
          </cell>
          <cell r="M39" t="str">
            <v>K.K. REAL ESTATE</v>
          </cell>
          <cell r="N39" t="str">
            <v>PAWAN KATYAL</v>
          </cell>
        </row>
        <row r="40">
          <cell r="B40" t="str">
            <v>DTS072</v>
          </cell>
          <cell r="C40">
            <v>2.5</v>
          </cell>
          <cell r="D40">
            <v>39353</v>
          </cell>
          <cell r="E40">
            <v>78542</v>
          </cell>
          <cell r="F40" t="str">
            <v>K01251</v>
          </cell>
          <cell r="G40" t="str">
            <v>DTS072/UB1030#DTS</v>
          </cell>
          <cell r="H40">
            <v>99.96</v>
          </cell>
          <cell r="I40">
            <v>17000</v>
          </cell>
          <cell r="J40">
            <v>3108180</v>
          </cell>
          <cell r="K40">
            <v>3108180</v>
          </cell>
          <cell r="L40">
            <v>21259200</v>
          </cell>
          <cell r="M40" t="str">
            <v>RENAISSANCE &amp; CITY REALTY SER</v>
          </cell>
          <cell r="N40" t="str">
            <v>KIMATI LAL JAIN</v>
          </cell>
        </row>
        <row r="41">
          <cell r="B41" t="str">
            <v>DTS073</v>
          </cell>
          <cell r="C41">
            <v>2.5</v>
          </cell>
          <cell r="D41">
            <v>39353</v>
          </cell>
          <cell r="E41">
            <v>78621</v>
          </cell>
          <cell r="F41" t="str">
            <v>R03978</v>
          </cell>
          <cell r="G41" t="str">
            <v>DTS073/UB1118#DTS</v>
          </cell>
          <cell r="H41">
            <v>106.37</v>
          </cell>
          <cell r="I41">
            <v>17000</v>
          </cell>
          <cell r="J41">
            <v>3301725</v>
          </cell>
          <cell r="K41">
            <v>3500000</v>
          </cell>
          <cell r="L41">
            <v>22584000</v>
          </cell>
          <cell r="M41" t="str">
            <v>ANAND AGARWAL PROPERTIES</v>
          </cell>
          <cell r="N41" t="str">
            <v>RADHEY SHYAM BANSAL</v>
          </cell>
        </row>
        <row r="42">
          <cell r="B42" t="str">
            <v>DTS105</v>
          </cell>
          <cell r="C42">
            <v>2.5</v>
          </cell>
          <cell r="D42">
            <v>39353</v>
          </cell>
          <cell r="E42">
            <v>78579</v>
          </cell>
          <cell r="F42" t="str">
            <v>R03971</v>
          </cell>
          <cell r="G42" t="str">
            <v>DTS105/UB1072#DTS</v>
          </cell>
          <cell r="H42">
            <v>69.209999999999994</v>
          </cell>
          <cell r="I42">
            <v>14000</v>
          </cell>
          <cell r="J42">
            <v>1654500</v>
          </cell>
          <cell r="K42">
            <v>1654500</v>
          </cell>
          <cell r="L42">
            <v>11402500</v>
          </cell>
          <cell r="M42" t="str">
            <v>ANAND AGARWAL PROPERTIES</v>
          </cell>
          <cell r="N42" t="str">
            <v>R G ENTERPRISES</v>
          </cell>
        </row>
        <row r="43">
          <cell r="B43" t="str">
            <v>DTS112</v>
          </cell>
          <cell r="C43">
            <v>2.5</v>
          </cell>
          <cell r="D43">
            <v>39353</v>
          </cell>
          <cell r="E43">
            <v>78528</v>
          </cell>
          <cell r="F43" t="str">
            <v>S04773</v>
          </cell>
          <cell r="G43" t="str">
            <v>DTS112/UB1052#DTS</v>
          </cell>
          <cell r="H43">
            <v>114.08</v>
          </cell>
          <cell r="I43">
            <v>14000</v>
          </cell>
          <cell r="J43">
            <v>2668800</v>
          </cell>
          <cell r="K43">
            <v>2700000</v>
          </cell>
          <cell r="L43">
            <v>18406000</v>
          </cell>
          <cell r="M43" t="str">
            <v>CALON ESTATES</v>
          </cell>
          <cell r="N43" t="str">
            <v>STUDIO PARALLELE</v>
          </cell>
        </row>
        <row r="44">
          <cell r="B44" t="str">
            <v>DTS115</v>
          </cell>
          <cell r="C44">
            <v>2.5</v>
          </cell>
          <cell r="D44">
            <v>39353</v>
          </cell>
          <cell r="E44">
            <v>78539</v>
          </cell>
          <cell r="F44" t="str">
            <v>G00767</v>
          </cell>
          <cell r="G44" t="str">
            <v>DTS115/UB1043#DTS</v>
          </cell>
          <cell r="H44">
            <v>89</v>
          </cell>
          <cell r="I44">
            <v>14000</v>
          </cell>
          <cell r="J44">
            <v>2101800</v>
          </cell>
          <cell r="K44">
            <v>2101800</v>
          </cell>
          <cell r="L44">
            <v>14491000</v>
          </cell>
          <cell r="M44" t="str">
            <v>INNOVATIVE INTEX (P) LTD.</v>
          </cell>
          <cell r="N44" t="str">
            <v>GRAFAX COTTAN PVT LTD</v>
          </cell>
        </row>
        <row r="45">
          <cell r="B45" t="str">
            <v>DTS118</v>
          </cell>
          <cell r="C45">
            <v>2.5</v>
          </cell>
          <cell r="D45">
            <v>39353</v>
          </cell>
          <cell r="E45">
            <v>78577</v>
          </cell>
          <cell r="F45" t="str">
            <v>H00978</v>
          </cell>
          <cell r="G45" t="str">
            <v>DTS118/UB1071#DTS</v>
          </cell>
          <cell r="H45">
            <v>69.209999999999994</v>
          </cell>
          <cell r="I45">
            <v>14000</v>
          </cell>
          <cell r="J45">
            <v>1654500</v>
          </cell>
          <cell r="K45">
            <v>1654500</v>
          </cell>
          <cell r="L45">
            <v>11402500</v>
          </cell>
          <cell r="M45" t="str">
            <v>MAXX REALTORS</v>
          </cell>
          <cell r="N45" t="str">
            <v>HERITAGE HOLIDAYS PVT LTD</v>
          </cell>
        </row>
        <row r="46">
          <cell r="B46" t="str">
            <v>DTS119</v>
          </cell>
          <cell r="C46">
            <v>2.5</v>
          </cell>
          <cell r="D46">
            <v>39353</v>
          </cell>
          <cell r="E46">
            <v>78629</v>
          </cell>
          <cell r="F46" t="str">
            <v>G00769</v>
          </cell>
          <cell r="G46" t="str">
            <v>DTS119/UB1117#DTS</v>
          </cell>
          <cell r="H46">
            <v>75.53</v>
          </cell>
          <cell r="I46">
            <v>14000</v>
          </cell>
          <cell r="J46">
            <v>1797300</v>
          </cell>
          <cell r="K46">
            <v>1797300</v>
          </cell>
          <cell r="L46">
            <v>12388500</v>
          </cell>
          <cell r="M46" t="str">
            <v>N K JAIN &amp; CO.</v>
          </cell>
          <cell r="N46" t="str">
            <v>GOLDEN TURTLE INFORMATION TEC</v>
          </cell>
        </row>
        <row r="47">
          <cell r="B47" t="str">
            <v>DTS120</v>
          </cell>
          <cell r="C47">
            <v>2.5</v>
          </cell>
          <cell r="D47">
            <v>39353</v>
          </cell>
          <cell r="E47">
            <v>78595</v>
          </cell>
          <cell r="F47" t="str">
            <v>G00768</v>
          </cell>
          <cell r="G47" t="str">
            <v>DTS120/UB1115#DTS</v>
          </cell>
          <cell r="H47">
            <v>75.53</v>
          </cell>
          <cell r="I47">
            <v>14000</v>
          </cell>
          <cell r="J47">
            <v>1797300</v>
          </cell>
          <cell r="K47">
            <v>1797300</v>
          </cell>
          <cell r="L47">
            <v>12388500</v>
          </cell>
          <cell r="M47" t="str">
            <v>N K JAIN &amp; CO.</v>
          </cell>
          <cell r="N47" t="str">
            <v>GOLDEN TURTLE INFORMATION TEC</v>
          </cell>
        </row>
        <row r="48">
          <cell r="B48" t="str">
            <v>DTS121</v>
          </cell>
          <cell r="C48">
            <v>2.5</v>
          </cell>
          <cell r="D48">
            <v>39353</v>
          </cell>
          <cell r="E48">
            <v>78565</v>
          </cell>
          <cell r="F48" t="str">
            <v>K01254</v>
          </cell>
          <cell r="G48" t="str">
            <v>DTS121/UB1069#DTS</v>
          </cell>
          <cell r="H48">
            <v>69.209999999999994</v>
          </cell>
          <cell r="I48">
            <v>14000</v>
          </cell>
          <cell r="J48">
            <v>1654500</v>
          </cell>
          <cell r="K48">
            <v>1655000</v>
          </cell>
          <cell r="L48">
            <v>11402500</v>
          </cell>
          <cell r="M48" t="str">
            <v>RITES ASSOCIATES</v>
          </cell>
          <cell r="N48" t="str">
            <v>KEWAL SEHGAL</v>
          </cell>
        </row>
        <row r="49">
          <cell r="B49" t="str">
            <v>DTS124</v>
          </cell>
          <cell r="C49">
            <v>2.5</v>
          </cell>
          <cell r="D49">
            <v>39353</v>
          </cell>
          <cell r="E49">
            <v>78589</v>
          </cell>
          <cell r="F49" t="str">
            <v>S04786</v>
          </cell>
          <cell r="G49" t="str">
            <v>DTS124/UB1106#DTS</v>
          </cell>
          <cell r="H49">
            <v>89</v>
          </cell>
          <cell r="I49">
            <v>14000</v>
          </cell>
          <cell r="J49">
            <v>2101800</v>
          </cell>
          <cell r="K49">
            <v>2102000</v>
          </cell>
          <cell r="L49">
            <v>14491000</v>
          </cell>
          <cell r="M49" t="str">
            <v>IMAGE REALTORS</v>
          </cell>
          <cell r="N49" t="str">
            <v>SINGDHA SALUJA</v>
          </cell>
        </row>
        <row r="50">
          <cell r="B50" t="str">
            <v>DTS126</v>
          </cell>
          <cell r="C50">
            <v>2.5</v>
          </cell>
          <cell r="D50">
            <v>39353</v>
          </cell>
          <cell r="E50">
            <v>78512</v>
          </cell>
          <cell r="F50" t="str">
            <v>N01116</v>
          </cell>
          <cell r="G50" t="str">
            <v>DTS126/UB1048#DTS</v>
          </cell>
          <cell r="H50">
            <v>114.08</v>
          </cell>
          <cell r="I50">
            <v>14000</v>
          </cell>
          <cell r="J50">
            <v>2668800</v>
          </cell>
          <cell r="K50">
            <v>2700000</v>
          </cell>
          <cell r="L50">
            <v>18406000</v>
          </cell>
          <cell r="M50" t="str">
            <v>ONS REALTORS AND PROMOTERS</v>
          </cell>
          <cell r="N50" t="str">
            <v>NEERAJ MANCHANDA</v>
          </cell>
        </row>
        <row r="51">
          <cell r="B51" t="str">
            <v>DTS128</v>
          </cell>
          <cell r="C51">
            <v>2.5</v>
          </cell>
          <cell r="D51">
            <v>39353</v>
          </cell>
          <cell r="E51">
            <v>78538</v>
          </cell>
          <cell r="F51" t="str">
            <v>E00094</v>
          </cell>
          <cell r="G51" t="str">
            <v>DTS128/UB1046#DTS</v>
          </cell>
          <cell r="H51">
            <v>89.93</v>
          </cell>
          <cell r="I51">
            <v>14000</v>
          </cell>
          <cell r="J51">
            <v>2122800</v>
          </cell>
          <cell r="K51">
            <v>2700000</v>
          </cell>
          <cell r="L51">
            <v>14636000</v>
          </cell>
          <cell r="M51" t="str">
            <v>ONS REALTORS AND PROMOTERS</v>
          </cell>
          <cell r="N51" t="str">
            <v>ENRICH AGRO FOOD PRODUCTS PVT_x000C_</v>
          </cell>
        </row>
        <row r="52">
          <cell r="B52" t="str">
            <v>DTS129</v>
          </cell>
          <cell r="C52">
            <v>2.5</v>
          </cell>
          <cell r="D52">
            <v>39353</v>
          </cell>
          <cell r="E52">
            <v>78526</v>
          </cell>
          <cell r="F52" t="str">
            <v>G00766</v>
          </cell>
          <cell r="G52" t="str">
            <v>DTS129/UB1065#DTS</v>
          </cell>
          <cell r="H52">
            <v>90.02</v>
          </cell>
          <cell r="I52">
            <v>14000</v>
          </cell>
          <cell r="J52">
            <v>2124900</v>
          </cell>
          <cell r="K52">
            <v>2700000</v>
          </cell>
          <cell r="L52">
            <v>14650500</v>
          </cell>
          <cell r="M52" t="str">
            <v>ONS REALTORS AND PROMOTERS</v>
          </cell>
          <cell r="N52" t="str">
            <v>GURINDER SINGH</v>
          </cell>
        </row>
        <row r="53">
          <cell r="B53" t="str">
            <v>DTS134</v>
          </cell>
          <cell r="C53">
            <v>2.5</v>
          </cell>
          <cell r="D53">
            <v>39353</v>
          </cell>
          <cell r="E53">
            <v>78601</v>
          </cell>
          <cell r="F53" t="str">
            <v>N01121</v>
          </cell>
          <cell r="G53" t="str">
            <v>DTS134/UB1121#DTS</v>
          </cell>
          <cell r="H53">
            <v>69.209999999999994</v>
          </cell>
          <cell r="I53">
            <v>14000</v>
          </cell>
          <cell r="J53">
            <v>1654500</v>
          </cell>
          <cell r="K53">
            <v>2700000</v>
          </cell>
          <cell r="L53">
            <v>11402500</v>
          </cell>
          <cell r="M53" t="str">
            <v>SANJEEV BHATIA &amp; ASSOCIATES</v>
          </cell>
          <cell r="N53" t="str">
            <v>NARENDRA KUMAR BANSAL</v>
          </cell>
        </row>
        <row r="54">
          <cell r="B54" t="str">
            <v>DTS135</v>
          </cell>
          <cell r="C54">
            <v>2.5</v>
          </cell>
          <cell r="D54">
            <v>39353</v>
          </cell>
          <cell r="E54">
            <v>78634</v>
          </cell>
          <cell r="F54" t="str">
            <v>K01256</v>
          </cell>
          <cell r="G54" t="str">
            <v>DTS135/UB1136#DTS</v>
          </cell>
          <cell r="H54">
            <v>71.91</v>
          </cell>
          <cell r="I54">
            <v>14000</v>
          </cell>
          <cell r="J54">
            <v>1715400</v>
          </cell>
          <cell r="K54">
            <v>1715400</v>
          </cell>
          <cell r="L54">
            <v>11823000</v>
          </cell>
          <cell r="M54" t="str">
            <v>SANJEEV BHATIA &amp; ASSOCIATES</v>
          </cell>
          <cell r="N54" t="str">
            <v>KARTIKYA LAND HOLDING &amp; DEVEL</v>
          </cell>
        </row>
        <row r="55">
          <cell r="B55" t="str">
            <v>DTS136</v>
          </cell>
          <cell r="C55">
            <v>2.5</v>
          </cell>
          <cell r="D55">
            <v>39353</v>
          </cell>
          <cell r="E55">
            <v>78623</v>
          </cell>
          <cell r="F55" t="str">
            <v>S04794</v>
          </cell>
          <cell r="G55" t="str">
            <v>DTS136/UB1120#DTS</v>
          </cell>
          <cell r="H55">
            <v>77.760000000000005</v>
          </cell>
          <cell r="I55">
            <v>14000</v>
          </cell>
          <cell r="J55">
            <v>1847700</v>
          </cell>
          <cell r="K55">
            <v>1847700</v>
          </cell>
          <cell r="L55">
            <v>12736500</v>
          </cell>
          <cell r="M55" t="str">
            <v>SANJEEV BHATIA &amp; ASSOCIATES</v>
          </cell>
          <cell r="N55" t="str">
            <v>SURESH KUMAR &amp; COMPANY (IMPEX</v>
          </cell>
        </row>
        <row r="56">
          <cell r="B56" t="str">
            <v>DTS138</v>
          </cell>
          <cell r="C56">
            <v>2.5</v>
          </cell>
          <cell r="D56">
            <v>39353</v>
          </cell>
          <cell r="E56">
            <v>78575</v>
          </cell>
          <cell r="F56" t="str">
            <v>A03487</v>
          </cell>
          <cell r="G56" t="str">
            <v>DTS138/UB1070#DTS</v>
          </cell>
          <cell r="H56">
            <v>73.760000000000005</v>
          </cell>
          <cell r="I56">
            <v>14000</v>
          </cell>
          <cell r="J56">
            <v>1757400</v>
          </cell>
          <cell r="K56">
            <v>2700000</v>
          </cell>
          <cell r="L56">
            <v>12113000</v>
          </cell>
          <cell r="M56" t="str">
            <v>SINGH PROPERTIES</v>
          </cell>
          <cell r="N56" t="str">
            <v>AUTO TOOLS PVT LTD</v>
          </cell>
        </row>
        <row r="57">
          <cell r="B57" t="str">
            <v>DTS140</v>
          </cell>
          <cell r="C57">
            <v>2.5</v>
          </cell>
          <cell r="D57">
            <v>39353</v>
          </cell>
          <cell r="E57">
            <v>78692</v>
          </cell>
          <cell r="F57" t="str">
            <v>J01476</v>
          </cell>
          <cell r="G57" t="str">
            <v>DTS140/UB1179#DTS</v>
          </cell>
          <cell r="H57">
            <v>69.209999999999994</v>
          </cell>
          <cell r="I57">
            <v>14000</v>
          </cell>
          <cell r="J57">
            <v>1654500</v>
          </cell>
          <cell r="K57">
            <v>1654500</v>
          </cell>
          <cell r="L57">
            <v>11402500</v>
          </cell>
          <cell r="M57" t="str">
            <v>SUPER ESTATE AGENCY</v>
          </cell>
          <cell r="N57" t="str">
            <v>J.R.D. ARORA</v>
          </cell>
        </row>
        <row r="58">
          <cell r="B58" t="str">
            <v>DTS141</v>
          </cell>
          <cell r="C58">
            <v>2.5</v>
          </cell>
          <cell r="D58">
            <v>39353</v>
          </cell>
          <cell r="E58">
            <v>78608</v>
          </cell>
          <cell r="F58" t="str">
            <v>N01122</v>
          </cell>
          <cell r="G58" t="str">
            <v>DTS141/UB1119#DTS</v>
          </cell>
          <cell r="H58">
            <v>74.97</v>
          </cell>
          <cell r="I58">
            <v>14000</v>
          </cell>
          <cell r="J58">
            <v>1784700</v>
          </cell>
          <cell r="K58">
            <v>1784700</v>
          </cell>
          <cell r="L58">
            <v>12301500</v>
          </cell>
          <cell r="M58" t="str">
            <v>SUPER ESTATE AGENCY</v>
          </cell>
          <cell r="N58" t="str">
            <v>NIKHIL UDYOG PVT LTD</v>
          </cell>
        </row>
        <row r="59">
          <cell r="B59" t="str">
            <v>DTS142</v>
          </cell>
          <cell r="C59">
            <v>2.5</v>
          </cell>
          <cell r="D59">
            <v>39353</v>
          </cell>
          <cell r="E59">
            <v>78592</v>
          </cell>
          <cell r="F59" t="str">
            <v>M02185</v>
          </cell>
          <cell r="G59" t="str">
            <v>DTS142/UB1107#DTS</v>
          </cell>
          <cell r="H59">
            <v>205.13</v>
          </cell>
          <cell r="I59">
            <v>14000</v>
          </cell>
          <cell r="J59">
            <v>4726800</v>
          </cell>
          <cell r="K59">
            <v>4726800</v>
          </cell>
          <cell r="L59">
            <v>32616000</v>
          </cell>
          <cell r="M59" t="str">
            <v>J.K. PROPERTIES</v>
          </cell>
          <cell r="N59" t="str">
            <v>MAHENDER KUMAR GUPTA</v>
          </cell>
        </row>
        <row r="60">
          <cell r="B60" t="str">
            <v>DTS143</v>
          </cell>
          <cell r="C60">
            <v>2.5</v>
          </cell>
          <cell r="D60">
            <v>39353</v>
          </cell>
          <cell r="E60">
            <v>78677</v>
          </cell>
          <cell r="F60" t="str">
            <v>K01259</v>
          </cell>
          <cell r="G60" t="str">
            <v>DTS143/UB1171#DTS</v>
          </cell>
          <cell r="H60">
            <v>140.93</v>
          </cell>
          <cell r="I60">
            <v>14000</v>
          </cell>
          <cell r="J60">
            <v>3275700</v>
          </cell>
          <cell r="K60">
            <v>2750000</v>
          </cell>
          <cell r="L60">
            <v>22596500</v>
          </cell>
          <cell r="M60" t="str">
            <v>TIRUPATI MARKETING</v>
          </cell>
          <cell r="N60" t="str">
            <v>KAJAL MATAI</v>
          </cell>
        </row>
        <row r="61">
          <cell r="B61" t="str">
            <v>DTS147</v>
          </cell>
          <cell r="C61">
            <v>2.5</v>
          </cell>
          <cell r="D61">
            <v>39353</v>
          </cell>
          <cell r="E61">
            <v>78690</v>
          </cell>
          <cell r="F61" t="str">
            <v>S04798</v>
          </cell>
          <cell r="G61" t="str">
            <v>DTS147/UB1170#DTS</v>
          </cell>
          <cell r="H61">
            <v>173.08</v>
          </cell>
          <cell r="I61">
            <v>14000</v>
          </cell>
          <cell r="J61">
            <v>4002300</v>
          </cell>
          <cell r="K61">
            <v>4003000</v>
          </cell>
          <cell r="L61">
            <v>27613500</v>
          </cell>
          <cell r="M61" t="str">
            <v>ALLIED SERVICES</v>
          </cell>
          <cell r="N61" t="str">
            <v>SIMMI CHOPRA</v>
          </cell>
        </row>
        <row r="62">
          <cell r="B62" t="str">
            <v>DTS149</v>
          </cell>
          <cell r="C62">
            <v>2.5</v>
          </cell>
          <cell r="D62">
            <v>39353</v>
          </cell>
          <cell r="E62">
            <v>78582</v>
          </cell>
          <cell r="F62" t="str">
            <v>J01473</v>
          </cell>
          <cell r="G62" t="str">
            <v>DTS149/UB1074#DTS</v>
          </cell>
          <cell r="H62">
            <v>153.85</v>
          </cell>
          <cell r="I62">
            <v>14000</v>
          </cell>
          <cell r="J62">
            <v>3567600</v>
          </cell>
          <cell r="K62">
            <v>3567600</v>
          </cell>
          <cell r="L62">
            <v>24612000</v>
          </cell>
          <cell r="M62" t="str">
            <v>UTTAM PROPERTY DEALER</v>
          </cell>
          <cell r="N62" t="str">
            <v>J C INTERNATIONAL</v>
          </cell>
        </row>
        <row r="63">
          <cell r="B63" t="str">
            <v>DTS151</v>
          </cell>
          <cell r="C63">
            <v>2.5</v>
          </cell>
          <cell r="D63">
            <v>39353</v>
          </cell>
          <cell r="E63">
            <v>78581</v>
          </cell>
          <cell r="F63" t="str">
            <v>S04783</v>
          </cell>
          <cell r="G63" t="str">
            <v>DTS151/UB1073#DTS</v>
          </cell>
          <cell r="H63">
            <v>140.93</v>
          </cell>
          <cell r="I63">
            <v>14000</v>
          </cell>
          <cell r="J63">
            <v>3275700</v>
          </cell>
          <cell r="K63">
            <v>3275700</v>
          </cell>
          <cell r="L63">
            <v>22596500</v>
          </cell>
          <cell r="M63" t="str">
            <v>RAHEJA ASSOCIATES</v>
          </cell>
          <cell r="N63" t="str">
            <v>SANJEEV BANSAL</v>
          </cell>
        </row>
        <row r="64">
          <cell r="B64" t="str">
            <v>DTS156</v>
          </cell>
          <cell r="C64">
            <v>2.5</v>
          </cell>
          <cell r="D64">
            <v>39353</v>
          </cell>
          <cell r="E64">
            <v>78590</v>
          </cell>
          <cell r="F64" t="str">
            <v>B00842</v>
          </cell>
          <cell r="G64" t="str">
            <v>DTS156/UB1104#DTS</v>
          </cell>
          <cell r="H64">
            <v>140.93</v>
          </cell>
          <cell r="I64">
            <v>14000</v>
          </cell>
          <cell r="J64">
            <v>3275700</v>
          </cell>
          <cell r="K64">
            <v>3275700</v>
          </cell>
          <cell r="L64">
            <v>22596500</v>
          </cell>
          <cell r="M64" t="str">
            <v>UTTAM PROPERTY DEALER</v>
          </cell>
          <cell r="N64" t="str">
            <v>BHUPINDER SINGH</v>
          </cell>
        </row>
        <row r="65">
          <cell r="B65" t="str">
            <v>DTS157</v>
          </cell>
          <cell r="C65">
            <v>2.5</v>
          </cell>
          <cell r="D65">
            <v>39353</v>
          </cell>
          <cell r="E65">
            <v>78600</v>
          </cell>
          <cell r="F65" t="str">
            <v>M02186</v>
          </cell>
          <cell r="G65" t="str">
            <v>DTS157/UB1125#DTS</v>
          </cell>
          <cell r="H65">
            <v>205.13</v>
          </cell>
          <cell r="I65">
            <v>14000</v>
          </cell>
          <cell r="J65">
            <v>4726800</v>
          </cell>
          <cell r="K65">
            <v>5017260</v>
          </cell>
          <cell r="L65">
            <v>32616000</v>
          </cell>
          <cell r="M65" t="str">
            <v>MICKEY SIBAL</v>
          </cell>
          <cell r="N65" t="str">
            <v>MICKEY SIBAL</v>
          </cell>
        </row>
        <row r="66">
          <cell r="B66" t="str">
            <v>DTS250</v>
          </cell>
          <cell r="C66">
            <v>2.5</v>
          </cell>
          <cell r="D66">
            <v>39353</v>
          </cell>
          <cell r="E66">
            <v>78696</v>
          </cell>
          <cell r="F66" t="str">
            <v>I00305</v>
          </cell>
          <cell r="G66" t="str">
            <v>DTS250/UB1183#DTS</v>
          </cell>
          <cell r="H66">
            <v>85</v>
          </cell>
          <cell r="I66">
            <v>13000</v>
          </cell>
          <cell r="J66">
            <v>1874250</v>
          </cell>
          <cell r="K66">
            <v>1874250</v>
          </cell>
          <cell r="L66">
            <v>12952500</v>
          </cell>
          <cell r="M66" t="str">
            <v>C S &amp; ASSOCIATES</v>
          </cell>
          <cell r="N66" t="str">
            <v>ISHWAR INDUSTRIES LTD</v>
          </cell>
        </row>
        <row r="67">
          <cell r="B67" t="str">
            <v>DTS251</v>
          </cell>
          <cell r="C67">
            <v>2.5</v>
          </cell>
          <cell r="D67">
            <v>39353</v>
          </cell>
          <cell r="E67">
            <v>78568</v>
          </cell>
          <cell r="F67" t="str">
            <v>V02022</v>
          </cell>
          <cell r="G67" t="str">
            <v>DTS251/UB1068#DTS</v>
          </cell>
          <cell r="H67">
            <v>69.12</v>
          </cell>
          <cell r="I67">
            <v>13000</v>
          </cell>
          <cell r="J67">
            <v>1540800</v>
          </cell>
          <cell r="K67">
            <v>2000000</v>
          </cell>
          <cell r="L67">
            <v>10644000</v>
          </cell>
          <cell r="M67" t="str">
            <v>C S &amp; ASSOCIATES</v>
          </cell>
          <cell r="N67" t="str">
            <v>VIKRAM SAHNY</v>
          </cell>
        </row>
        <row r="68">
          <cell r="B68" t="str">
            <v>DTS252</v>
          </cell>
          <cell r="C68">
            <v>2.5</v>
          </cell>
          <cell r="D68">
            <v>39353</v>
          </cell>
          <cell r="E68">
            <v>78570</v>
          </cell>
          <cell r="F68" t="str">
            <v>S04780</v>
          </cell>
          <cell r="G68" t="str">
            <v>DTS252/UB1078#DTS</v>
          </cell>
          <cell r="H68">
            <v>75.53</v>
          </cell>
          <cell r="I68">
            <v>13000</v>
          </cell>
          <cell r="J68">
            <v>1675350</v>
          </cell>
          <cell r="K68">
            <v>2700000</v>
          </cell>
          <cell r="L68">
            <v>11575500</v>
          </cell>
          <cell r="M68" t="str">
            <v>SAR REALTY PVT LTD</v>
          </cell>
          <cell r="N68" t="str">
            <v>SHAM CHOPRA</v>
          </cell>
        </row>
        <row r="69">
          <cell r="B69" t="str">
            <v>DTS253</v>
          </cell>
          <cell r="C69">
            <v>2.5</v>
          </cell>
          <cell r="D69">
            <v>39353</v>
          </cell>
          <cell r="E69">
            <v>78648</v>
          </cell>
          <cell r="F69" t="str">
            <v>S04795</v>
          </cell>
          <cell r="G69" t="str">
            <v>DTS253/UB1156#DTS</v>
          </cell>
          <cell r="H69">
            <v>75.53</v>
          </cell>
          <cell r="I69">
            <v>13000</v>
          </cell>
          <cell r="J69">
            <v>1675350</v>
          </cell>
          <cell r="K69">
            <v>1675350</v>
          </cell>
          <cell r="L69">
            <v>11575500</v>
          </cell>
          <cell r="M69" t="str">
            <v>SAR REALTY PVT LTD</v>
          </cell>
          <cell r="N69" t="str">
            <v>SUZY SINGH</v>
          </cell>
        </row>
        <row r="70">
          <cell r="B70" t="str">
            <v>DTS254</v>
          </cell>
          <cell r="C70">
            <v>2.5</v>
          </cell>
          <cell r="D70">
            <v>39353</v>
          </cell>
          <cell r="E70">
            <v>78655</v>
          </cell>
          <cell r="F70" t="str">
            <v>H00983</v>
          </cell>
          <cell r="G70" t="str">
            <v>DTS254/UB1134#DTS</v>
          </cell>
          <cell r="H70">
            <v>69.12</v>
          </cell>
          <cell r="I70">
            <v>13000</v>
          </cell>
          <cell r="J70">
            <v>1540800</v>
          </cell>
          <cell r="K70">
            <v>1540800</v>
          </cell>
          <cell r="L70">
            <v>10644000</v>
          </cell>
          <cell r="M70" t="str">
            <v>MITTAL CO</v>
          </cell>
          <cell r="N70" t="str">
            <v>HARINDER SINGH NANDA</v>
          </cell>
        </row>
        <row r="71">
          <cell r="B71" t="str">
            <v>DTS301</v>
          </cell>
          <cell r="C71">
            <v>2.5</v>
          </cell>
          <cell r="D71">
            <v>39353</v>
          </cell>
          <cell r="E71">
            <v>78697</v>
          </cell>
          <cell r="F71" t="str">
            <v>I00306</v>
          </cell>
          <cell r="G71" t="str">
            <v>DTS301/UB1178#DTS</v>
          </cell>
          <cell r="H71">
            <v>132.19999999999999</v>
          </cell>
          <cell r="I71">
            <v>12000</v>
          </cell>
          <cell r="J71">
            <v>2651400</v>
          </cell>
          <cell r="K71">
            <v>2651400</v>
          </cell>
          <cell r="L71">
            <v>18387500</v>
          </cell>
          <cell r="M71" t="str">
            <v>C S &amp; ASSOCIATES</v>
          </cell>
          <cell r="N71" t="str">
            <v>INDER PREET SINGH SAHNI</v>
          </cell>
        </row>
        <row r="72">
          <cell r="B72" t="str">
            <v>DTS302</v>
          </cell>
          <cell r="C72">
            <v>2.5</v>
          </cell>
          <cell r="D72">
            <v>39353</v>
          </cell>
          <cell r="E72">
            <v>78676</v>
          </cell>
          <cell r="F72" t="str">
            <v>P01692</v>
          </cell>
          <cell r="G72" t="str">
            <v>DTS302/UB1201#DTS</v>
          </cell>
          <cell r="H72">
            <v>77.760000000000005</v>
          </cell>
          <cell r="I72">
            <v>12000</v>
          </cell>
          <cell r="J72">
            <v>1596600</v>
          </cell>
          <cell r="K72">
            <v>1596600</v>
          </cell>
          <cell r="L72">
            <v>11062500</v>
          </cell>
          <cell r="M72" t="str">
            <v>C S &amp; ASSOCIATES</v>
          </cell>
          <cell r="N72" t="str">
            <v>PARLAD SINGH SAWHNEY</v>
          </cell>
        </row>
        <row r="73">
          <cell r="B73" t="str">
            <v>DTS303</v>
          </cell>
          <cell r="C73">
            <v>2.5</v>
          </cell>
          <cell r="D73">
            <v>39353</v>
          </cell>
          <cell r="E73">
            <v>78666</v>
          </cell>
          <cell r="F73" t="str">
            <v>R03996</v>
          </cell>
          <cell r="G73" t="str">
            <v>DTS303/UB1200#DTS</v>
          </cell>
          <cell r="H73">
            <v>71.91</v>
          </cell>
          <cell r="I73">
            <v>12000</v>
          </cell>
          <cell r="J73">
            <v>1483200</v>
          </cell>
          <cell r="K73">
            <v>1483200</v>
          </cell>
          <cell r="L73">
            <v>10275000</v>
          </cell>
          <cell r="M73" t="str">
            <v>C S &amp; ASSOCIATES</v>
          </cell>
          <cell r="N73" t="str">
            <v>RANJEET KAUR SAWHNEY</v>
          </cell>
        </row>
        <row r="74">
          <cell r="B74" t="str">
            <v>DTS305</v>
          </cell>
          <cell r="C74">
            <v>2.5</v>
          </cell>
          <cell r="D74">
            <v>39353</v>
          </cell>
          <cell r="E74">
            <v>78668</v>
          </cell>
          <cell r="F74" t="str">
            <v>R03997</v>
          </cell>
          <cell r="G74" t="str">
            <v>DTS305/UB1202#DTS</v>
          </cell>
          <cell r="H74">
            <v>69.209999999999994</v>
          </cell>
          <cell r="I74">
            <v>12000</v>
          </cell>
          <cell r="J74">
            <v>1431000</v>
          </cell>
          <cell r="K74">
            <v>1431000</v>
          </cell>
          <cell r="L74">
            <v>9912500</v>
          </cell>
          <cell r="M74" t="str">
            <v>C S &amp; ASSOCIATES</v>
          </cell>
          <cell r="N74" t="str">
            <v>RANJEET KAUR SAWHNEY</v>
          </cell>
        </row>
        <row r="75">
          <cell r="B75" t="str">
            <v>DTS306</v>
          </cell>
          <cell r="C75">
            <v>2.5</v>
          </cell>
          <cell r="D75">
            <v>39353</v>
          </cell>
          <cell r="E75">
            <v>78685</v>
          </cell>
          <cell r="F75" t="str">
            <v>P01695</v>
          </cell>
          <cell r="G75" t="str">
            <v>DTS306/UB1182#DTS</v>
          </cell>
          <cell r="H75">
            <v>69.209999999999994</v>
          </cell>
          <cell r="I75">
            <v>12000</v>
          </cell>
          <cell r="J75">
            <v>1431000</v>
          </cell>
          <cell r="K75">
            <v>1431000</v>
          </cell>
          <cell r="L75">
            <v>9912500</v>
          </cell>
          <cell r="M75" t="str">
            <v>C S &amp; ASSOCIATES</v>
          </cell>
          <cell r="N75" t="str">
            <v>PUNARDEEP SINGH SAWHNEY</v>
          </cell>
        </row>
        <row r="76">
          <cell r="B76" t="str">
            <v>DTS307</v>
          </cell>
          <cell r="C76">
            <v>2.5</v>
          </cell>
          <cell r="D76">
            <v>39353</v>
          </cell>
          <cell r="E76">
            <v>78706</v>
          </cell>
          <cell r="F76" t="str">
            <v>G00770</v>
          </cell>
          <cell r="G76" t="str">
            <v>DTS307/UB1185#DTS</v>
          </cell>
          <cell r="H76">
            <v>69.209999999999994</v>
          </cell>
          <cell r="I76">
            <v>12000</v>
          </cell>
          <cell r="J76">
            <v>1431000</v>
          </cell>
          <cell r="K76">
            <v>1431000</v>
          </cell>
          <cell r="L76">
            <v>9912500</v>
          </cell>
          <cell r="M76" t="str">
            <v>C S &amp; ASSOCIATES</v>
          </cell>
          <cell r="N76" t="str">
            <v>GAGANDEEP SINGH SURI         _x000C_</v>
          </cell>
        </row>
        <row r="77">
          <cell r="B77" t="str">
            <v>DTS308</v>
          </cell>
          <cell r="C77">
            <v>2.5</v>
          </cell>
          <cell r="D77">
            <v>39353</v>
          </cell>
          <cell r="E77">
            <v>78700</v>
          </cell>
          <cell r="F77" t="str">
            <v>J01479</v>
          </cell>
          <cell r="G77" t="str">
            <v>DTS308/UB1184#DTS</v>
          </cell>
          <cell r="H77">
            <v>69.209999999999994</v>
          </cell>
          <cell r="I77">
            <v>12000</v>
          </cell>
          <cell r="J77">
            <v>1431000</v>
          </cell>
          <cell r="K77">
            <v>1431000</v>
          </cell>
          <cell r="L77">
            <v>9912500</v>
          </cell>
          <cell r="M77" t="str">
            <v>C S &amp; ASSOCIATES</v>
          </cell>
          <cell r="N77" t="str">
            <v>JASBIR SINGH</v>
          </cell>
        </row>
        <row r="78">
          <cell r="B78" t="str">
            <v>DTS311</v>
          </cell>
          <cell r="C78">
            <v>2.5</v>
          </cell>
          <cell r="D78">
            <v>39353</v>
          </cell>
          <cell r="E78">
            <v>78624</v>
          </cell>
          <cell r="F78" t="str">
            <v>R03979</v>
          </cell>
          <cell r="G78" t="str">
            <v>DTS311/UB1138#DTS</v>
          </cell>
          <cell r="H78">
            <v>65.400000000000006</v>
          </cell>
          <cell r="I78">
            <v>14000</v>
          </cell>
          <cell r="J78">
            <v>1568400</v>
          </cell>
          <cell r="K78">
            <v>2700000</v>
          </cell>
          <cell r="L78">
            <v>10808000</v>
          </cell>
          <cell r="M78" t="str">
            <v>UTTAM PROPERTY DEALER</v>
          </cell>
          <cell r="N78" t="str">
            <v>RAJEEV VERMA</v>
          </cell>
        </row>
        <row r="79">
          <cell r="B79" t="str">
            <v>DTS314</v>
          </cell>
          <cell r="C79">
            <v>2.5</v>
          </cell>
          <cell r="D79">
            <v>39353</v>
          </cell>
          <cell r="E79">
            <v>78578</v>
          </cell>
          <cell r="F79" t="str">
            <v>N01120</v>
          </cell>
          <cell r="G79" t="str">
            <v>DTS314/UB1077#DTS</v>
          </cell>
          <cell r="H79">
            <v>150.22</v>
          </cell>
          <cell r="I79">
            <v>14000</v>
          </cell>
          <cell r="J79">
            <v>3485700</v>
          </cell>
          <cell r="K79">
            <v>5400000</v>
          </cell>
          <cell r="L79">
            <v>24046500</v>
          </cell>
          <cell r="M79" t="str">
            <v>S KUMAR &amp; CO.</v>
          </cell>
          <cell r="N79" t="str">
            <v>NAVTEJ KHOLI</v>
          </cell>
        </row>
        <row r="80">
          <cell r="B80" t="str">
            <v>DTS342</v>
          </cell>
          <cell r="C80">
            <v>2.5</v>
          </cell>
          <cell r="D80">
            <v>39353</v>
          </cell>
          <cell r="E80">
            <v>78574</v>
          </cell>
          <cell r="F80" t="str">
            <v>A03486</v>
          </cell>
          <cell r="G80" t="str">
            <v>DTS342/UB1098#DTS</v>
          </cell>
          <cell r="H80">
            <v>104.52</v>
          </cell>
          <cell r="I80">
            <v>13000</v>
          </cell>
          <cell r="J80">
            <v>2283750</v>
          </cell>
          <cell r="K80">
            <v>2700000</v>
          </cell>
          <cell r="L80">
            <v>15787500</v>
          </cell>
          <cell r="M80" t="str">
            <v>SAR REALTY PVT LTD</v>
          </cell>
          <cell r="N80" t="str">
            <v>ABHINAV SINGAL</v>
          </cell>
        </row>
        <row r="81">
          <cell r="B81" t="str">
            <v>DTS343</v>
          </cell>
          <cell r="C81">
            <v>2.5</v>
          </cell>
          <cell r="D81">
            <v>39353</v>
          </cell>
          <cell r="E81">
            <v>78694</v>
          </cell>
          <cell r="F81" t="str">
            <v>T00338</v>
          </cell>
          <cell r="G81" t="str">
            <v>DTS343/UB1177#DTS</v>
          </cell>
          <cell r="H81">
            <v>69.209999999999994</v>
          </cell>
          <cell r="I81">
            <v>13000</v>
          </cell>
          <cell r="J81">
            <v>1542750</v>
          </cell>
          <cell r="K81">
            <v>1542750</v>
          </cell>
          <cell r="L81">
            <v>10657500</v>
          </cell>
          <cell r="M81" t="str">
            <v>C S &amp; ASSOCIATES</v>
          </cell>
          <cell r="N81" t="str">
            <v>TEJBIR SINGH SETHI</v>
          </cell>
        </row>
        <row r="82">
          <cell r="B82" t="str">
            <v>DTS360</v>
          </cell>
          <cell r="C82">
            <v>2.5</v>
          </cell>
          <cell r="D82">
            <v>39353</v>
          </cell>
          <cell r="E82">
            <v>78585</v>
          </cell>
          <cell r="F82" t="str">
            <v>M02184</v>
          </cell>
          <cell r="G82" t="str">
            <v>DTS360/UB1105#DTS</v>
          </cell>
          <cell r="H82">
            <v>89.93</v>
          </cell>
          <cell r="I82">
            <v>13000</v>
          </cell>
          <cell r="J82">
            <v>1977600</v>
          </cell>
          <cell r="K82">
            <v>2700000</v>
          </cell>
          <cell r="L82">
            <v>13668000</v>
          </cell>
          <cell r="M82" t="str">
            <v>MICKEY SIBAL</v>
          </cell>
          <cell r="N82" t="str">
            <v>MICKEY SIBAL</v>
          </cell>
        </row>
        <row r="83">
          <cell r="B83" t="str">
            <v>DTS402</v>
          </cell>
          <cell r="C83">
            <v>2.5</v>
          </cell>
          <cell r="D83">
            <v>39353</v>
          </cell>
          <cell r="E83">
            <v>78531</v>
          </cell>
          <cell r="F83" t="str">
            <v>S04775</v>
          </cell>
          <cell r="G83" t="str">
            <v>DTS402/UB1051#DTS</v>
          </cell>
          <cell r="H83">
            <v>77.760000000000005</v>
          </cell>
          <cell r="I83">
            <v>13000</v>
          </cell>
          <cell r="J83">
            <v>1722150</v>
          </cell>
          <cell r="K83">
            <v>1722150</v>
          </cell>
          <cell r="L83">
            <v>11899500</v>
          </cell>
          <cell r="M83" t="str">
            <v>CYPRUS CONSULTANTS</v>
          </cell>
          <cell r="N83" t="str">
            <v>SANDEEP PARWAL</v>
          </cell>
        </row>
        <row r="84">
          <cell r="B84" t="str">
            <v>DTS403</v>
          </cell>
          <cell r="C84">
            <v>2.5</v>
          </cell>
          <cell r="D84">
            <v>39353</v>
          </cell>
          <cell r="E84">
            <v>78681</v>
          </cell>
          <cell r="F84" t="str">
            <v>P01693</v>
          </cell>
          <cell r="G84" t="str">
            <v>DTS403/UB1161#DTS</v>
          </cell>
          <cell r="H84">
            <v>71.91</v>
          </cell>
          <cell r="I84">
            <v>13000</v>
          </cell>
          <cell r="J84">
            <v>1599300</v>
          </cell>
          <cell r="K84">
            <v>1600000</v>
          </cell>
          <cell r="L84">
            <v>11049000</v>
          </cell>
          <cell r="M84" t="str">
            <v>A K JAIN &amp; ASSOCIATES</v>
          </cell>
          <cell r="N84" t="str">
            <v>PEE EMPRO EXPORTS PVT. LTD</v>
          </cell>
        </row>
        <row r="85">
          <cell r="B85" t="str">
            <v>DTS405</v>
          </cell>
          <cell r="C85">
            <v>2.5</v>
          </cell>
          <cell r="D85">
            <v>39353</v>
          </cell>
          <cell r="E85">
            <v>78560</v>
          </cell>
          <cell r="F85" t="str">
            <v>P01687</v>
          </cell>
          <cell r="G85" t="str">
            <v>DTS405/UB1081#DTS</v>
          </cell>
          <cell r="H85">
            <v>69.209999999999994</v>
          </cell>
          <cell r="I85">
            <v>13000</v>
          </cell>
          <cell r="J85">
            <v>1542750</v>
          </cell>
          <cell r="K85">
            <v>1542750</v>
          </cell>
          <cell r="L85">
            <v>10657500</v>
          </cell>
          <cell r="M85" t="str">
            <v>AADHUNIK ESTATES</v>
          </cell>
          <cell r="N85" t="str">
            <v>PRITI BADER</v>
          </cell>
        </row>
        <row r="86">
          <cell r="B86" t="str">
            <v>DTS406</v>
          </cell>
          <cell r="C86">
            <v>2.5</v>
          </cell>
          <cell r="D86">
            <v>39353</v>
          </cell>
          <cell r="E86">
            <v>78555</v>
          </cell>
          <cell r="F86" t="str">
            <v>N01119</v>
          </cell>
          <cell r="G86" t="str">
            <v>DTS406/UB1080#DTS</v>
          </cell>
          <cell r="H86">
            <v>69.209999999999994</v>
          </cell>
          <cell r="I86">
            <v>13000</v>
          </cell>
          <cell r="J86">
            <v>1542750</v>
          </cell>
          <cell r="K86">
            <v>1542750</v>
          </cell>
          <cell r="L86">
            <v>10657500</v>
          </cell>
          <cell r="M86" t="str">
            <v>AADHUNIK ESTATES</v>
          </cell>
          <cell r="N86" t="str">
            <v>NAVEEN GAMBHIR</v>
          </cell>
        </row>
        <row r="87">
          <cell r="B87" t="str">
            <v>DTS409</v>
          </cell>
          <cell r="C87">
            <v>2.5</v>
          </cell>
          <cell r="D87">
            <v>39353</v>
          </cell>
          <cell r="E87">
            <v>78563</v>
          </cell>
          <cell r="F87" t="str">
            <v>R03969</v>
          </cell>
          <cell r="G87" t="str">
            <v>DTS409/UB1091#DTS</v>
          </cell>
          <cell r="H87">
            <v>90.02</v>
          </cell>
          <cell r="I87">
            <v>13000</v>
          </cell>
          <cell r="J87">
            <v>1979550</v>
          </cell>
          <cell r="K87">
            <v>2700000</v>
          </cell>
          <cell r="L87">
            <v>13681500</v>
          </cell>
          <cell r="M87" t="str">
            <v>SKN PROPMART PVT. LTD.</v>
          </cell>
          <cell r="N87" t="str">
            <v>RAJAT K. DHAWAN</v>
          </cell>
        </row>
        <row r="88">
          <cell r="B88" t="str">
            <v>DTS410</v>
          </cell>
          <cell r="C88">
            <v>2.5</v>
          </cell>
          <cell r="D88">
            <v>39353</v>
          </cell>
          <cell r="E88">
            <v>78569</v>
          </cell>
          <cell r="F88" t="str">
            <v>J01472</v>
          </cell>
          <cell r="G88" t="str">
            <v>DTS410/UB1088#DTS</v>
          </cell>
          <cell r="H88">
            <v>89.93</v>
          </cell>
          <cell r="I88">
            <v>13000</v>
          </cell>
          <cell r="J88">
            <v>1977600</v>
          </cell>
          <cell r="K88">
            <v>2700000</v>
          </cell>
          <cell r="L88">
            <v>13668000</v>
          </cell>
          <cell r="M88" t="str">
            <v>SKN PROPMART PVT. LTD.</v>
          </cell>
          <cell r="N88" t="str">
            <v>JITENDER RAJPAL</v>
          </cell>
        </row>
        <row r="89">
          <cell r="B89" t="str">
            <v>DTS412</v>
          </cell>
          <cell r="C89">
            <v>2.5</v>
          </cell>
          <cell r="D89">
            <v>39353</v>
          </cell>
          <cell r="E89">
            <v>78525</v>
          </cell>
          <cell r="F89" t="str">
            <v>R03965</v>
          </cell>
          <cell r="G89" t="str">
            <v>DTS412/UB1049#DTS</v>
          </cell>
          <cell r="H89">
            <v>114.08</v>
          </cell>
          <cell r="I89">
            <v>13000</v>
          </cell>
          <cell r="J89">
            <v>2484600</v>
          </cell>
          <cell r="K89">
            <v>2484600</v>
          </cell>
          <cell r="L89">
            <v>17178000</v>
          </cell>
          <cell r="M89" t="str">
            <v>KHUSHAL SETHI HOUSING SOLUTIO</v>
          </cell>
          <cell r="N89" t="str">
            <v>RAJENDER KUMAR SALUJA</v>
          </cell>
        </row>
        <row r="90">
          <cell r="B90" t="str">
            <v>DTS419</v>
          </cell>
          <cell r="C90">
            <v>2.5</v>
          </cell>
          <cell r="D90">
            <v>39353</v>
          </cell>
          <cell r="E90">
            <v>78587</v>
          </cell>
          <cell r="F90" t="str">
            <v>A03488</v>
          </cell>
          <cell r="G90" t="str">
            <v>DTS419/UB1100#DTS</v>
          </cell>
          <cell r="H90">
            <v>75.53</v>
          </cell>
          <cell r="I90">
            <v>13000</v>
          </cell>
          <cell r="J90">
            <v>1675350</v>
          </cell>
          <cell r="K90">
            <v>2700000</v>
          </cell>
          <cell r="L90">
            <v>11575500</v>
          </cell>
          <cell r="M90" t="str">
            <v>ALLIED SERVICES</v>
          </cell>
          <cell r="N90" t="str">
            <v>AJAY SATIJA</v>
          </cell>
        </row>
        <row r="91">
          <cell r="B91" t="str">
            <v>DTS420</v>
          </cell>
          <cell r="C91">
            <v>2.5</v>
          </cell>
          <cell r="D91">
            <v>39353</v>
          </cell>
          <cell r="E91">
            <v>78661</v>
          </cell>
          <cell r="F91" t="str">
            <v>J01475</v>
          </cell>
          <cell r="G91" t="str">
            <v>DTS420/UB1137#DTS</v>
          </cell>
          <cell r="H91">
            <v>75.53</v>
          </cell>
          <cell r="I91">
            <v>13000</v>
          </cell>
          <cell r="J91">
            <v>1675350</v>
          </cell>
          <cell r="K91">
            <v>2700000</v>
          </cell>
          <cell r="L91">
            <v>11575500</v>
          </cell>
          <cell r="M91" t="str">
            <v>ALLIED SERVICES</v>
          </cell>
          <cell r="N91" t="str">
            <v>JAI EESH DEVELOPERS &amp; INFRAST</v>
          </cell>
        </row>
        <row r="92">
          <cell r="B92" t="str">
            <v>DTS422</v>
          </cell>
          <cell r="C92">
            <v>2.5</v>
          </cell>
          <cell r="D92">
            <v>39353</v>
          </cell>
          <cell r="E92">
            <v>78509</v>
          </cell>
          <cell r="F92" t="str">
            <v>S04769</v>
          </cell>
          <cell r="G92" t="str">
            <v>DTS422/UB1025#DTS</v>
          </cell>
          <cell r="H92">
            <v>85</v>
          </cell>
          <cell r="I92">
            <v>13000</v>
          </cell>
          <cell r="J92">
            <v>1874250</v>
          </cell>
          <cell r="K92">
            <v>2700000</v>
          </cell>
          <cell r="L92">
            <v>12952500</v>
          </cell>
          <cell r="M92" t="str">
            <v>ALLIED SERVICES</v>
          </cell>
          <cell r="N92" t="str">
            <v>SUSHANT CHHABRA</v>
          </cell>
        </row>
        <row r="93">
          <cell r="B93" t="str">
            <v>DTS423</v>
          </cell>
          <cell r="C93">
            <v>2.5</v>
          </cell>
          <cell r="D93">
            <v>39353</v>
          </cell>
          <cell r="E93">
            <v>78669</v>
          </cell>
          <cell r="F93" t="str">
            <v>I00303</v>
          </cell>
          <cell r="G93" t="str">
            <v>DTS423/UB1159#DTS</v>
          </cell>
          <cell r="H93">
            <v>89.74</v>
          </cell>
          <cell r="I93">
            <v>13000</v>
          </cell>
          <cell r="J93">
            <v>1973700</v>
          </cell>
          <cell r="K93">
            <v>2700000</v>
          </cell>
          <cell r="L93">
            <v>13641000</v>
          </cell>
          <cell r="M93" t="str">
            <v>ALLIED SERVICES</v>
          </cell>
          <cell r="N93" t="str">
            <v>INSTRONICS LIMITED</v>
          </cell>
        </row>
        <row r="94">
          <cell r="B94" t="str">
            <v>DTS424</v>
          </cell>
          <cell r="C94">
            <v>2.5</v>
          </cell>
          <cell r="D94">
            <v>39353</v>
          </cell>
          <cell r="E94">
            <v>78611</v>
          </cell>
          <cell r="F94" t="str">
            <v>M02188</v>
          </cell>
          <cell r="G94" t="str">
            <v>DTS424/UB1158#DTS</v>
          </cell>
          <cell r="H94">
            <v>89</v>
          </cell>
          <cell r="I94">
            <v>13000</v>
          </cell>
          <cell r="J94">
            <v>1958100</v>
          </cell>
          <cell r="K94">
            <v>3000000</v>
          </cell>
          <cell r="L94">
            <v>13533000</v>
          </cell>
          <cell r="M94" t="str">
            <v>MICKEY SIBAL</v>
          </cell>
          <cell r="N94" t="str">
            <v>MICKEY SIBAL</v>
          </cell>
        </row>
        <row r="95">
          <cell r="B95" t="str">
            <v>DTS425</v>
          </cell>
          <cell r="C95">
            <v>2.5</v>
          </cell>
          <cell r="D95">
            <v>39353</v>
          </cell>
          <cell r="E95">
            <v>78607</v>
          </cell>
          <cell r="F95" t="str">
            <v>M02187</v>
          </cell>
          <cell r="G95" t="str">
            <v>DTS425/UB1155#DTS</v>
          </cell>
          <cell r="H95">
            <v>150.22</v>
          </cell>
          <cell r="I95">
            <v>13000</v>
          </cell>
          <cell r="J95">
            <v>3243150</v>
          </cell>
          <cell r="K95">
            <v>5000000</v>
          </cell>
          <cell r="L95">
            <v>22429500</v>
          </cell>
          <cell r="M95" t="str">
            <v>MICKEY SIBAL</v>
          </cell>
          <cell r="N95" t="str">
            <v>MICKEY SIBAL</v>
          </cell>
        </row>
        <row r="96">
          <cell r="B96" t="str">
            <v>DTS426</v>
          </cell>
          <cell r="C96">
            <v>2.5</v>
          </cell>
          <cell r="D96">
            <v>39353</v>
          </cell>
          <cell r="E96">
            <v>78615</v>
          </cell>
          <cell r="F96" t="str">
            <v>M02189</v>
          </cell>
          <cell r="G96" t="str">
            <v>DTS426/UB1160#DTS</v>
          </cell>
          <cell r="H96">
            <v>114.08</v>
          </cell>
          <cell r="I96">
            <v>13000</v>
          </cell>
          <cell r="J96">
            <v>2484600</v>
          </cell>
          <cell r="K96">
            <v>5000000</v>
          </cell>
          <cell r="L96">
            <v>17178000</v>
          </cell>
          <cell r="M96" t="str">
            <v>MICKEY SIBAL</v>
          </cell>
          <cell r="N96" t="str">
            <v>MICKEY SIBAL</v>
          </cell>
        </row>
        <row r="97">
          <cell r="B97" t="str">
            <v>DTS429</v>
          </cell>
          <cell r="C97">
            <v>2.5</v>
          </cell>
          <cell r="D97">
            <v>39353</v>
          </cell>
          <cell r="E97">
            <v>78627</v>
          </cell>
          <cell r="F97" t="str">
            <v>J01474</v>
          </cell>
          <cell r="G97" t="str">
            <v>DTS429/UB1135#DTS</v>
          </cell>
          <cell r="H97">
            <v>90.02</v>
          </cell>
          <cell r="I97">
            <v>13000</v>
          </cell>
          <cell r="J97">
            <v>1979550</v>
          </cell>
          <cell r="K97">
            <v>1979550</v>
          </cell>
          <cell r="L97">
            <v>13681500</v>
          </cell>
          <cell r="M97" t="str">
            <v>MITTAL CO</v>
          </cell>
          <cell r="N97" t="str">
            <v>JASJIT SINGH</v>
          </cell>
        </row>
        <row r="98">
          <cell r="B98" t="str">
            <v>DTS438</v>
          </cell>
          <cell r="C98">
            <v>2.5</v>
          </cell>
          <cell r="D98">
            <v>39353</v>
          </cell>
          <cell r="E98">
            <v>78636</v>
          </cell>
          <cell r="F98" t="str">
            <v>K01257</v>
          </cell>
          <cell r="G98" t="str">
            <v>DTS438/UB1133#DTS</v>
          </cell>
          <cell r="H98">
            <v>73.760000000000005</v>
          </cell>
          <cell r="I98">
            <v>13000</v>
          </cell>
          <cell r="J98">
            <v>1638300</v>
          </cell>
          <cell r="K98">
            <v>2700000</v>
          </cell>
          <cell r="L98">
            <v>11319000</v>
          </cell>
          <cell r="M98" t="str">
            <v>BAJAJ LEASING &amp; FINANCE LTD</v>
          </cell>
          <cell r="N98" t="str">
            <v>KAPIL KUMAR MONGA</v>
          </cell>
        </row>
        <row r="99">
          <cell r="B99" t="str">
            <v>DTS442</v>
          </cell>
          <cell r="C99">
            <v>2.5</v>
          </cell>
          <cell r="D99">
            <v>39353</v>
          </cell>
          <cell r="E99">
            <v>78650</v>
          </cell>
          <cell r="F99" t="str">
            <v>I00301</v>
          </cell>
          <cell r="G99" t="str">
            <v>DTS442/UB1142#DTS</v>
          </cell>
          <cell r="H99">
            <v>104.52</v>
          </cell>
          <cell r="I99">
            <v>13000</v>
          </cell>
          <cell r="J99">
            <v>2283750</v>
          </cell>
          <cell r="K99">
            <v>2283750</v>
          </cell>
          <cell r="L99">
            <v>15787500</v>
          </cell>
          <cell r="M99" t="str">
            <v>SAR REALTY PVT LTD</v>
          </cell>
          <cell r="N99" t="str">
            <v>INAPEX PRIVATE LIMITED</v>
          </cell>
        </row>
        <row r="100">
          <cell r="B100" t="str">
            <v>DTS443</v>
          </cell>
          <cell r="C100">
            <v>2.5</v>
          </cell>
          <cell r="D100">
            <v>39353</v>
          </cell>
          <cell r="E100">
            <v>78562</v>
          </cell>
          <cell r="F100" t="str">
            <v>A03484</v>
          </cell>
          <cell r="G100" t="str">
            <v>DTS443/UB1094#DTS</v>
          </cell>
          <cell r="H100">
            <v>69.209999999999994</v>
          </cell>
          <cell r="I100">
            <v>13000</v>
          </cell>
          <cell r="J100">
            <v>1542750</v>
          </cell>
          <cell r="K100">
            <v>1542750</v>
          </cell>
          <cell r="L100">
            <v>10657500</v>
          </cell>
          <cell r="M100" t="str">
            <v>D. S. CONSULTANTS</v>
          </cell>
          <cell r="N100" t="str">
            <v>ARTEE CHAUHAN</v>
          </cell>
        </row>
        <row r="101">
          <cell r="B101" t="str">
            <v>DTS444</v>
          </cell>
          <cell r="C101">
            <v>2.5</v>
          </cell>
          <cell r="D101">
            <v>39353</v>
          </cell>
          <cell r="E101">
            <v>78511</v>
          </cell>
          <cell r="F101" t="str">
            <v>A03476</v>
          </cell>
          <cell r="G101" t="str">
            <v>DTS444/UB1032#DTS</v>
          </cell>
          <cell r="H101">
            <v>89.93</v>
          </cell>
          <cell r="I101">
            <v>13000</v>
          </cell>
          <cell r="J101">
            <v>1977600</v>
          </cell>
          <cell r="K101">
            <v>1977600</v>
          </cell>
          <cell r="L101">
            <v>13668000</v>
          </cell>
          <cell r="M101" t="str">
            <v>SANIYA ESTATE</v>
          </cell>
          <cell r="N101" t="str">
            <v>ANIL SATIA                   _x000C_</v>
          </cell>
        </row>
        <row r="102">
          <cell r="B102" t="str">
            <v>DTS445</v>
          </cell>
          <cell r="C102">
            <v>2.5</v>
          </cell>
          <cell r="D102">
            <v>39353</v>
          </cell>
          <cell r="E102">
            <v>78510</v>
          </cell>
          <cell r="F102" t="str">
            <v>A03475</v>
          </cell>
          <cell r="G102" t="str">
            <v>DTS445/UB1033#DTS</v>
          </cell>
          <cell r="H102">
            <v>89.93</v>
          </cell>
          <cell r="I102">
            <v>13000</v>
          </cell>
          <cell r="J102">
            <v>1977600</v>
          </cell>
          <cell r="K102">
            <v>1977600</v>
          </cell>
          <cell r="L102">
            <v>13668000</v>
          </cell>
          <cell r="M102" t="str">
            <v>SANIYA ESTATE</v>
          </cell>
          <cell r="N102" t="str">
            <v>ANIL SATIA</v>
          </cell>
        </row>
        <row r="103">
          <cell r="B103" t="str">
            <v>DTS447</v>
          </cell>
          <cell r="C103">
            <v>2.5</v>
          </cell>
          <cell r="D103">
            <v>39353</v>
          </cell>
          <cell r="E103">
            <v>78566</v>
          </cell>
          <cell r="F103" t="str">
            <v>E00095</v>
          </cell>
          <cell r="G103" t="str">
            <v>DTS447/UB1086#DTS</v>
          </cell>
          <cell r="H103">
            <v>178.84</v>
          </cell>
          <cell r="I103">
            <v>14000</v>
          </cell>
          <cell r="J103">
            <v>4132500</v>
          </cell>
          <cell r="K103">
            <v>5400000</v>
          </cell>
          <cell r="L103">
            <v>28512500</v>
          </cell>
          <cell r="M103" t="str">
            <v>FOCUS CONSULTANTS</v>
          </cell>
          <cell r="N103" t="str">
            <v>EDGE INFRASTRUCTURE PVT. LTD.</v>
          </cell>
        </row>
        <row r="104">
          <cell r="B104" t="str">
            <v>DTS506</v>
          </cell>
          <cell r="C104">
            <v>2.5</v>
          </cell>
          <cell r="D104">
            <v>39353</v>
          </cell>
          <cell r="E104">
            <v>78651</v>
          </cell>
          <cell r="F104" t="str">
            <v>A03490</v>
          </cell>
          <cell r="G104" t="str">
            <v>DTS506/UB1132#DTS</v>
          </cell>
          <cell r="H104">
            <v>69.209999999999994</v>
          </cell>
          <cell r="I104">
            <v>13000</v>
          </cell>
          <cell r="J104">
            <v>1542750</v>
          </cell>
          <cell r="K104">
            <v>1542750</v>
          </cell>
          <cell r="L104">
            <v>10657500</v>
          </cell>
          <cell r="M104" t="str">
            <v>KEDAR ESTATE &amp; INVESTMENTS</v>
          </cell>
          <cell r="N104" t="str">
            <v>ASHISH PAL</v>
          </cell>
        </row>
        <row r="105">
          <cell r="B105" t="str">
            <v>DTS507</v>
          </cell>
          <cell r="C105">
            <v>2.5</v>
          </cell>
          <cell r="D105">
            <v>39353</v>
          </cell>
          <cell r="E105">
            <v>78549</v>
          </cell>
          <cell r="F105" t="str">
            <v>U00334</v>
          </cell>
          <cell r="G105" t="str">
            <v>DTS507/UB1029#DTS</v>
          </cell>
          <cell r="H105">
            <v>90.02</v>
          </cell>
          <cell r="I105">
            <v>13000</v>
          </cell>
          <cell r="J105">
            <v>1979550</v>
          </cell>
          <cell r="K105">
            <v>1979550</v>
          </cell>
          <cell r="L105">
            <v>13681500</v>
          </cell>
          <cell r="M105" t="str">
            <v>KEDAR ESTATE &amp; INVESTMENTS</v>
          </cell>
          <cell r="N105" t="str">
            <v>UNITED INFRA PROJECTS PVT LTD</v>
          </cell>
        </row>
        <row r="106">
          <cell r="B106" t="str">
            <v>DTS508</v>
          </cell>
          <cell r="C106">
            <v>2.5</v>
          </cell>
          <cell r="D106">
            <v>39353</v>
          </cell>
          <cell r="E106">
            <v>78550</v>
          </cell>
          <cell r="F106" t="str">
            <v>U00335</v>
          </cell>
          <cell r="G106" t="str">
            <v>DTS508/UB1040#DTS</v>
          </cell>
          <cell r="H106">
            <v>89.93</v>
          </cell>
          <cell r="I106">
            <v>13000</v>
          </cell>
          <cell r="J106">
            <v>1977600</v>
          </cell>
          <cell r="K106">
            <v>1977600</v>
          </cell>
          <cell r="L106">
            <v>13668000</v>
          </cell>
          <cell r="M106" t="str">
            <v>KEDAR ESTATE &amp; INVESTMENTS</v>
          </cell>
          <cell r="N106" t="str">
            <v>UNITED INFRA PROJECTS PVT LTD</v>
          </cell>
        </row>
        <row r="107">
          <cell r="B107" t="str">
            <v>DTS509</v>
          </cell>
          <cell r="C107">
            <v>2.5</v>
          </cell>
          <cell r="D107">
            <v>39353</v>
          </cell>
          <cell r="E107">
            <v>78513</v>
          </cell>
          <cell r="F107" t="str">
            <v>U00332</v>
          </cell>
          <cell r="G107" t="str">
            <v>DTS509/UB1053#DTS</v>
          </cell>
          <cell r="H107">
            <v>65.400000000000006</v>
          </cell>
          <cell r="I107">
            <v>13000</v>
          </cell>
          <cell r="J107">
            <v>1462800</v>
          </cell>
          <cell r="K107">
            <v>1462800</v>
          </cell>
          <cell r="L107">
            <v>10104000</v>
          </cell>
          <cell r="M107" t="str">
            <v>KEDAR ESTATE &amp; INVESTMENTS</v>
          </cell>
          <cell r="N107" t="str">
            <v>UNITED INFRA PROJECT PVT. LTD</v>
          </cell>
        </row>
        <row r="108">
          <cell r="B108" t="str">
            <v>DTS511</v>
          </cell>
          <cell r="C108">
            <v>2.5</v>
          </cell>
          <cell r="D108">
            <v>39353</v>
          </cell>
          <cell r="E108">
            <v>78653</v>
          </cell>
          <cell r="F108" t="str">
            <v>P01689</v>
          </cell>
          <cell r="G108" t="str">
            <v>DTS511/UB1130#DTS</v>
          </cell>
          <cell r="H108">
            <v>150.22</v>
          </cell>
          <cell r="I108">
            <v>14000</v>
          </cell>
          <cell r="J108">
            <v>3485700</v>
          </cell>
          <cell r="K108">
            <v>3485700</v>
          </cell>
          <cell r="L108">
            <v>24046500</v>
          </cell>
          <cell r="M108" t="str">
            <v>K.K. REAL ESTATE</v>
          </cell>
          <cell r="N108" t="str">
            <v>POONAM NANGIA</v>
          </cell>
        </row>
        <row r="109">
          <cell r="B109" t="str">
            <v>DTS512</v>
          </cell>
          <cell r="C109">
            <v>2.5</v>
          </cell>
          <cell r="D109">
            <v>39353</v>
          </cell>
          <cell r="E109">
            <v>78672</v>
          </cell>
          <cell r="F109" t="str">
            <v>K01258</v>
          </cell>
          <cell r="G109" t="str">
            <v>DTS512/UB1165#DTS</v>
          </cell>
          <cell r="H109">
            <v>89</v>
          </cell>
          <cell r="I109">
            <v>13000</v>
          </cell>
          <cell r="J109">
            <v>1958100</v>
          </cell>
          <cell r="K109">
            <v>1958100</v>
          </cell>
          <cell r="L109">
            <v>13533000</v>
          </cell>
          <cell r="M109" t="str">
            <v>PIYUSH JAIN</v>
          </cell>
          <cell r="N109" t="str">
            <v>KIMTI LAL JAIN</v>
          </cell>
        </row>
        <row r="110">
          <cell r="B110" t="str">
            <v>DTS518</v>
          </cell>
          <cell r="C110">
            <v>2.5</v>
          </cell>
          <cell r="D110">
            <v>39353</v>
          </cell>
          <cell r="E110">
            <v>78556</v>
          </cell>
          <cell r="F110" t="str">
            <v>S04779</v>
          </cell>
          <cell r="G110" t="str">
            <v>DTS518/UB1079#DTS</v>
          </cell>
          <cell r="H110">
            <v>75.53</v>
          </cell>
          <cell r="I110">
            <v>13000</v>
          </cell>
          <cell r="J110">
            <v>1675350</v>
          </cell>
          <cell r="K110">
            <v>2700000</v>
          </cell>
          <cell r="L110">
            <v>11575500</v>
          </cell>
          <cell r="M110" t="str">
            <v>FOCUS CONSULTANTS</v>
          </cell>
          <cell r="N110" t="str">
            <v>SHILPA BHARGAVA</v>
          </cell>
        </row>
        <row r="111">
          <cell r="B111" t="str">
            <v>DTS520</v>
          </cell>
          <cell r="C111">
            <v>2.5</v>
          </cell>
          <cell r="D111">
            <v>39353</v>
          </cell>
          <cell r="E111">
            <v>78591</v>
          </cell>
          <cell r="F111" t="str">
            <v>R03972</v>
          </cell>
          <cell r="G111" t="str">
            <v>DTS520/UB1103#DTS</v>
          </cell>
          <cell r="H111">
            <v>85</v>
          </cell>
          <cell r="I111">
            <v>13000</v>
          </cell>
          <cell r="J111">
            <v>1874250</v>
          </cell>
          <cell r="K111">
            <v>2700000</v>
          </cell>
          <cell r="L111">
            <v>12952500</v>
          </cell>
          <cell r="M111" t="str">
            <v>FOCUS CONSULTANTS</v>
          </cell>
          <cell r="N111" t="str">
            <v>RAJIV SARIN</v>
          </cell>
        </row>
        <row r="112">
          <cell r="B112" t="str">
            <v>DTS523</v>
          </cell>
          <cell r="C112">
            <v>2.5</v>
          </cell>
          <cell r="D112">
            <v>39353</v>
          </cell>
          <cell r="E112">
            <v>78658</v>
          </cell>
          <cell r="F112" t="str">
            <v>M02191</v>
          </cell>
          <cell r="G112" t="str">
            <v>DTS523/UB1188#DTS</v>
          </cell>
          <cell r="H112">
            <v>150.22</v>
          </cell>
          <cell r="I112">
            <v>14000</v>
          </cell>
          <cell r="J112">
            <v>3485700</v>
          </cell>
          <cell r="K112">
            <v>3485700</v>
          </cell>
          <cell r="L112">
            <v>24046500</v>
          </cell>
          <cell r="M112" t="str">
            <v>K.K. REAL ESTATE</v>
          </cell>
          <cell r="N112" t="str">
            <v>MANOJ NANGIA</v>
          </cell>
        </row>
        <row r="113">
          <cell r="B113" t="str">
            <v>DTS524</v>
          </cell>
          <cell r="C113">
            <v>2.5</v>
          </cell>
          <cell r="D113">
            <v>39353</v>
          </cell>
          <cell r="E113">
            <v>78576</v>
          </cell>
          <cell r="F113" t="str">
            <v>R03970</v>
          </cell>
          <cell r="G113" t="str">
            <v>DTS524/UB1099#DTS</v>
          </cell>
          <cell r="H113">
            <v>114.08</v>
          </cell>
          <cell r="I113">
            <v>13000</v>
          </cell>
          <cell r="J113">
            <v>2484600</v>
          </cell>
          <cell r="K113">
            <v>2500000</v>
          </cell>
          <cell r="L113">
            <v>17178000</v>
          </cell>
          <cell r="M113" t="str">
            <v>SAR REALTY PVT LTD</v>
          </cell>
          <cell r="N113" t="str">
            <v>RAJEEV VASUDEVA</v>
          </cell>
        </row>
        <row r="114">
          <cell r="B114" t="str">
            <v>DTS526</v>
          </cell>
          <cell r="C114">
            <v>2.5</v>
          </cell>
          <cell r="D114">
            <v>39353</v>
          </cell>
          <cell r="E114">
            <v>78514</v>
          </cell>
          <cell r="F114" t="str">
            <v>A03477</v>
          </cell>
          <cell r="G114" t="str">
            <v>DTS526/UB1031#DTS</v>
          </cell>
          <cell r="H114">
            <v>89.93</v>
          </cell>
          <cell r="I114">
            <v>13000</v>
          </cell>
          <cell r="J114">
            <v>1977600</v>
          </cell>
          <cell r="K114">
            <v>1977600</v>
          </cell>
          <cell r="L114">
            <v>13668000</v>
          </cell>
          <cell r="M114" t="str">
            <v>SANIYA ESTATE</v>
          </cell>
          <cell r="N114" t="str">
            <v>ANIL SATIA</v>
          </cell>
        </row>
        <row r="115">
          <cell r="B115" t="str">
            <v>DTS527</v>
          </cell>
          <cell r="C115">
            <v>2.5</v>
          </cell>
          <cell r="D115">
            <v>39353</v>
          </cell>
          <cell r="E115">
            <v>78547</v>
          </cell>
          <cell r="F115" t="str">
            <v>S04777</v>
          </cell>
          <cell r="G115" t="str">
            <v>DTS527/UB1038#DTS</v>
          </cell>
          <cell r="H115">
            <v>90.02</v>
          </cell>
          <cell r="I115">
            <v>13000</v>
          </cell>
          <cell r="J115">
            <v>1979550</v>
          </cell>
          <cell r="K115">
            <v>2000000</v>
          </cell>
          <cell r="L115">
            <v>13681500</v>
          </cell>
          <cell r="M115" t="str">
            <v>KEDAR ESTATE &amp; INVESTMENTS</v>
          </cell>
          <cell r="N115" t="str">
            <v>SETIA EXPORTS PVT. LTD.</v>
          </cell>
        </row>
        <row r="116">
          <cell r="B116" t="str">
            <v>DTS528</v>
          </cell>
          <cell r="C116">
            <v>2.5</v>
          </cell>
          <cell r="D116">
            <v>39353</v>
          </cell>
          <cell r="E116">
            <v>78553</v>
          </cell>
          <cell r="F116" t="str">
            <v>K01252</v>
          </cell>
          <cell r="G116" t="str">
            <v>DTS528/UB1084#DTS</v>
          </cell>
          <cell r="H116">
            <v>69.209999999999994</v>
          </cell>
          <cell r="I116">
            <v>13000</v>
          </cell>
          <cell r="J116">
            <v>1542750</v>
          </cell>
          <cell r="K116">
            <v>1542750</v>
          </cell>
          <cell r="L116">
            <v>10657500</v>
          </cell>
          <cell r="M116" t="str">
            <v>KEDAR ESTATE &amp; INVESTMENTS</v>
          </cell>
          <cell r="N116" t="str">
            <v>KAISER INDUSTRIES LTD</v>
          </cell>
        </row>
        <row r="117">
          <cell r="B117" t="str">
            <v>DTS529</v>
          </cell>
          <cell r="C117">
            <v>2.5</v>
          </cell>
          <cell r="D117">
            <v>39353</v>
          </cell>
          <cell r="E117">
            <v>78554</v>
          </cell>
          <cell r="F117" t="str">
            <v>K01253</v>
          </cell>
          <cell r="G117" t="str">
            <v>DTS529/UB1083#DTS</v>
          </cell>
          <cell r="H117">
            <v>69.209999999999994</v>
          </cell>
          <cell r="I117">
            <v>13000</v>
          </cell>
          <cell r="J117">
            <v>1542750</v>
          </cell>
          <cell r="K117">
            <v>1542750</v>
          </cell>
          <cell r="L117">
            <v>10657500</v>
          </cell>
          <cell r="M117" t="str">
            <v>KEDAR ESTATE &amp; INVESTMENTS</v>
          </cell>
          <cell r="N117" t="str">
            <v>KAISER INDUSTRIES LTD</v>
          </cell>
        </row>
        <row r="118">
          <cell r="B118" t="str">
            <v>DTS530</v>
          </cell>
          <cell r="C118">
            <v>2.5</v>
          </cell>
          <cell r="D118">
            <v>39353</v>
          </cell>
          <cell r="E118">
            <v>78604</v>
          </cell>
          <cell r="F118" t="str">
            <v>S04790</v>
          </cell>
          <cell r="G118" t="str">
            <v>DTS530/UB1109#DTS</v>
          </cell>
          <cell r="H118">
            <v>69.209999999999994</v>
          </cell>
          <cell r="I118">
            <v>13000</v>
          </cell>
          <cell r="J118">
            <v>1542750</v>
          </cell>
          <cell r="K118">
            <v>1542750</v>
          </cell>
          <cell r="L118">
            <v>10657500</v>
          </cell>
          <cell r="M118" t="str">
            <v>KEDAR ESTATE &amp; INVESTMENTS</v>
          </cell>
          <cell r="N118" t="str">
            <v>SUNAYANA MALHOTRA</v>
          </cell>
        </row>
        <row r="119">
          <cell r="B119" t="str">
            <v>DTS531</v>
          </cell>
          <cell r="C119">
            <v>2.5</v>
          </cell>
          <cell r="D119">
            <v>39353</v>
          </cell>
          <cell r="E119">
            <v>78596</v>
          </cell>
          <cell r="F119" t="str">
            <v>S04788</v>
          </cell>
          <cell r="G119" t="str">
            <v>DTS531/UB1111#DTS</v>
          </cell>
          <cell r="H119">
            <v>69.209999999999994</v>
          </cell>
          <cell r="I119">
            <v>13000</v>
          </cell>
          <cell r="J119">
            <v>1542750</v>
          </cell>
          <cell r="K119">
            <v>1542750</v>
          </cell>
          <cell r="L119">
            <v>10657500</v>
          </cell>
          <cell r="M119" t="str">
            <v>KEDAR ESTATE &amp; INVESTMENTS</v>
          </cell>
          <cell r="N119" t="str">
            <v>SUNAYANA MALHOTRA</v>
          </cell>
        </row>
        <row r="120">
          <cell r="B120" t="str">
            <v>DTS532</v>
          </cell>
          <cell r="C120">
            <v>2.5</v>
          </cell>
          <cell r="D120">
            <v>39353</v>
          </cell>
          <cell r="E120">
            <v>78594</v>
          </cell>
          <cell r="F120" t="str">
            <v>S04787</v>
          </cell>
          <cell r="G120" t="str">
            <v>DTS532/UB1110#DTS</v>
          </cell>
          <cell r="H120">
            <v>69.209999999999994</v>
          </cell>
          <cell r="I120">
            <v>13000</v>
          </cell>
          <cell r="J120">
            <v>1542750</v>
          </cell>
          <cell r="K120">
            <v>1542750</v>
          </cell>
          <cell r="L120">
            <v>10657500</v>
          </cell>
          <cell r="M120" t="str">
            <v>KEDAR ESTATE &amp; INVESTMENTS</v>
          </cell>
          <cell r="N120" t="str">
            <v>SUNAYANA MALHOTRA</v>
          </cell>
        </row>
        <row r="121">
          <cell r="B121" t="str">
            <v>DTS533</v>
          </cell>
          <cell r="C121">
            <v>2.5</v>
          </cell>
          <cell r="D121">
            <v>39353</v>
          </cell>
          <cell r="E121">
            <v>78593</v>
          </cell>
          <cell r="F121" t="str">
            <v>V02023</v>
          </cell>
          <cell r="G121" t="str">
            <v>DTS533/UB1102#DTS</v>
          </cell>
          <cell r="H121">
            <v>71.91</v>
          </cell>
          <cell r="I121">
            <v>13000</v>
          </cell>
          <cell r="J121">
            <v>1599300</v>
          </cell>
          <cell r="K121">
            <v>1599300</v>
          </cell>
          <cell r="L121">
            <v>11049000</v>
          </cell>
          <cell r="M121" t="str">
            <v>KEDAR ESTATE &amp; INVESTMENTS</v>
          </cell>
          <cell r="N121" t="str">
            <v>VIRENDER KR JAIN</v>
          </cell>
        </row>
        <row r="122">
          <cell r="B122" t="str">
            <v>DTS534</v>
          </cell>
          <cell r="C122">
            <v>2.5</v>
          </cell>
          <cell r="D122">
            <v>39353</v>
          </cell>
          <cell r="E122">
            <v>78619</v>
          </cell>
          <cell r="F122" t="str">
            <v>S04793</v>
          </cell>
          <cell r="G122" t="str">
            <v>DTS534/UB1146#DTS</v>
          </cell>
          <cell r="H122">
            <v>73.760000000000005</v>
          </cell>
          <cell r="I122">
            <v>13000</v>
          </cell>
          <cell r="J122">
            <v>1638300</v>
          </cell>
          <cell r="K122">
            <v>1638300</v>
          </cell>
          <cell r="L122">
            <v>11319000</v>
          </cell>
          <cell r="M122" t="str">
            <v>K.K. REAL ESTATE</v>
          </cell>
          <cell r="N122" t="str">
            <v>SHAMA SACHDEVA</v>
          </cell>
        </row>
        <row r="123">
          <cell r="B123" t="str">
            <v>DTS535</v>
          </cell>
          <cell r="C123">
            <v>2.5</v>
          </cell>
          <cell r="D123">
            <v>39353</v>
          </cell>
          <cell r="E123">
            <v>78620</v>
          </cell>
          <cell r="F123" t="str">
            <v>R03977</v>
          </cell>
          <cell r="G123" t="str">
            <v>DTS535/UB1150#DTS</v>
          </cell>
          <cell r="H123">
            <v>69.209999999999994</v>
          </cell>
          <cell r="I123">
            <v>13000</v>
          </cell>
          <cell r="J123">
            <v>1542750</v>
          </cell>
          <cell r="K123">
            <v>1542750</v>
          </cell>
          <cell r="L123">
            <v>10657500</v>
          </cell>
          <cell r="M123" t="str">
            <v>K.K. REAL ESTATE</v>
          </cell>
          <cell r="N123" t="str">
            <v>RAMESH SACHDEVA</v>
          </cell>
        </row>
        <row r="124">
          <cell r="B124" t="str">
            <v>DTS536</v>
          </cell>
          <cell r="C124">
            <v>2.5</v>
          </cell>
          <cell r="D124">
            <v>39353</v>
          </cell>
          <cell r="E124">
            <v>78613</v>
          </cell>
          <cell r="F124" t="str">
            <v>R03975</v>
          </cell>
          <cell r="G124" t="str">
            <v>DTS536/UB1151#DTS</v>
          </cell>
          <cell r="H124">
            <v>69.209999999999994</v>
          </cell>
          <cell r="I124">
            <v>13000</v>
          </cell>
          <cell r="J124">
            <v>1542750</v>
          </cell>
          <cell r="K124">
            <v>1542750</v>
          </cell>
          <cell r="L124">
            <v>10657500</v>
          </cell>
          <cell r="M124" t="str">
            <v>K.K. REAL ESTATE</v>
          </cell>
          <cell r="N124" t="str">
            <v>RAMESH SACHDEVA</v>
          </cell>
        </row>
        <row r="125">
          <cell r="B125" t="str">
            <v>DTS537</v>
          </cell>
          <cell r="C125">
            <v>2.5</v>
          </cell>
          <cell r="D125">
            <v>39353</v>
          </cell>
          <cell r="E125">
            <v>78649</v>
          </cell>
          <cell r="F125" t="str">
            <v>R03995</v>
          </cell>
          <cell r="G125" t="str">
            <v>DTS537/UB1127#DTS</v>
          </cell>
          <cell r="H125">
            <v>74.97</v>
          </cell>
          <cell r="I125">
            <v>13000</v>
          </cell>
          <cell r="J125">
            <v>1663650</v>
          </cell>
          <cell r="K125">
            <v>1663650</v>
          </cell>
          <cell r="L125">
            <v>11494500</v>
          </cell>
          <cell r="M125" t="str">
            <v>K.K. REAL ESTATE</v>
          </cell>
          <cell r="N125" t="str">
            <v>RAMESH SACHDEVA</v>
          </cell>
        </row>
        <row r="126">
          <cell r="B126" t="str">
            <v>DTS538</v>
          </cell>
          <cell r="C126">
            <v>2.5</v>
          </cell>
          <cell r="D126">
            <v>39353</v>
          </cell>
          <cell r="E126">
            <v>78573</v>
          </cell>
          <cell r="F126" t="str">
            <v>S04781</v>
          </cell>
          <cell r="G126" t="str">
            <v>DTS538/UB1097#DTS</v>
          </cell>
          <cell r="H126">
            <v>104.52</v>
          </cell>
          <cell r="I126">
            <v>13000</v>
          </cell>
          <cell r="J126">
            <v>2283750</v>
          </cell>
          <cell r="K126">
            <v>2700000</v>
          </cell>
          <cell r="L126">
            <v>15787500</v>
          </cell>
          <cell r="M126" t="str">
            <v>SAR REALTY PVT LTD</v>
          </cell>
          <cell r="N126" t="str">
            <v>SITA SACHAR                  _x000C_</v>
          </cell>
        </row>
        <row r="127">
          <cell r="B127" t="str">
            <v>DTS540</v>
          </cell>
          <cell r="C127">
            <v>2.5</v>
          </cell>
          <cell r="D127">
            <v>39353</v>
          </cell>
          <cell r="E127">
            <v>78507</v>
          </cell>
          <cell r="F127" t="str">
            <v>A03474</v>
          </cell>
          <cell r="G127" t="str">
            <v>DTS540/UB1034#DTS</v>
          </cell>
          <cell r="H127">
            <v>89.93</v>
          </cell>
          <cell r="I127">
            <v>13000</v>
          </cell>
          <cell r="J127">
            <v>1977600</v>
          </cell>
          <cell r="K127">
            <v>1977600</v>
          </cell>
          <cell r="L127">
            <v>13668000</v>
          </cell>
          <cell r="M127" t="str">
            <v>SANIYA ESTATE</v>
          </cell>
          <cell r="N127" t="str">
            <v>ANIL SATIA</v>
          </cell>
        </row>
        <row r="128">
          <cell r="B128" t="str">
            <v>DTS541</v>
          </cell>
          <cell r="C128">
            <v>2.5</v>
          </cell>
          <cell r="D128">
            <v>39353</v>
          </cell>
          <cell r="E128">
            <v>78506</v>
          </cell>
          <cell r="F128" t="str">
            <v>A03473</v>
          </cell>
          <cell r="G128" t="str">
            <v>DTS541/UB1035#DTS</v>
          </cell>
          <cell r="H128">
            <v>89.93</v>
          </cell>
          <cell r="I128">
            <v>13000</v>
          </cell>
          <cell r="J128">
            <v>1977600</v>
          </cell>
          <cell r="K128">
            <v>1977600</v>
          </cell>
          <cell r="L128">
            <v>13668000</v>
          </cell>
          <cell r="M128" t="str">
            <v>SANIYA ESTATE</v>
          </cell>
          <cell r="N128" t="str">
            <v>ANIL SATIA</v>
          </cell>
        </row>
        <row r="129">
          <cell r="B129" t="str">
            <v>DTS542</v>
          </cell>
          <cell r="C129">
            <v>2.5</v>
          </cell>
          <cell r="D129">
            <v>39353</v>
          </cell>
          <cell r="E129">
            <v>78561</v>
          </cell>
          <cell r="F129" t="str">
            <v>C00491</v>
          </cell>
          <cell r="G129" t="str">
            <v>DTS542/UB1089#DTS</v>
          </cell>
          <cell r="H129">
            <v>65.400000000000006</v>
          </cell>
          <cell r="I129">
            <v>13000</v>
          </cell>
          <cell r="J129">
            <v>1462800</v>
          </cell>
          <cell r="K129">
            <v>2700000</v>
          </cell>
          <cell r="L129">
            <v>10104000</v>
          </cell>
          <cell r="M129" t="str">
            <v>FOCUS CONSULTANTS</v>
          </cell>
          <cell r="N129" t="str">
            <v>CHANDER BHAN NUTHRA</v>
          </cell>
        </row>
        <row r="130">
          <cell r="B130" t="str">
            <v>DTS544</v>
          </cell>
          <cell r="C130">
            <v>2.5</v>
          </cell>
          <cell r="D130">
            <v>39353</v>
          </cell>
          <cell r="E130">
            <v>78557</v>
          </cell>
          <cell r="F130" t="str">
            <v>P01686</v>
          </cell>
          <cell r="G130" t="str">
            <v>DTS544/UB1082#DTS</v>
          </cell>
          <cell r="H130">
            <v>65.400000000000006</v>
          </cell>
          <cell r="I130">
            <v>13000</v>
          </cell>
          <cell r="J130">
            <v>1462800</v>
          </cell>
          <cell r="K130">
            <v>1462800</v>
          </cell>
          <cell r="L130">
            <v>10104000</v>
          </cell>
          <cell r="M130" t="str">
            <v>KEDAR ESTATE &amp; INVESTMENTS</v>
          </cell>
          <cell r="N130" t="str">
            <v>PLICA INDIA PVT LTD</v>
          </cell>
        </row>
        <row r="131">
          <cell r="B131" t="str">
            <v>DTS551</v>
          </cell>
          <cell r="C131">
            <v>2.5</v>
          </cell>
          <cell r="D131">
            <v>39353</v>
          </cell>
          <cell r="E131">
            <v>78671</v>
          </cell>
          <cell r="F131" t="str">
            <v>I00304</v>
          </cell>
          <cell r="G131" t="str">
            <v>DTS551/UB1162#DTS</v>
          </cell>
          <cell r="H131">
            <v>85</v>
          </cell>
          <cell r="I131">
            <v>13000</v>
          </cell>
          <cell r="J131">
            <v>1874250</v>
          </cell>
          <cell r="K131">
            <v>2700000</v>
          </cell>
          <cell r="L131">
            <v>12952500</v>
          </cell>
          <cell r="M131" t="str">
            <v>JONES LANG LASALLE MEGHRAJ PR</v>
          </cell>
          <cell r="N131" t="str">
            <v>INDER CHAWLA</v>
          </cell>
        </row>
        <row r="132">
          <cell r="B132" t="str">
            <v>DTS552</v>
          </cell>
          <cell r="C132">
            <v>2.5</v>
          </cell>
          <cell r="D132">
            <v>39353</v>
          </cell>
          <cell r="E132">
            <v>78660</v>
          </cell>
          <cell r="F132" t="str">
            <v>D01044</v>
          </cell>
          <cell r="G132" t="str">
            <v>DTS552/UB1139#DTS</v>
          </cell>
          <cell r="H132">
            <v>85</v>
          </cell>
          <cell r="I132">
            <v>13000</v>
          </cell>
          <cell r="J132">
            <v>1874250</v>
          </cell>
          <cell r="K132">
            <v>1874250</v>
          </cell>
          <cell r="L132">
            <v>12952500</v>
          </cell>
          <cell r="M132" t="str">
            <v>JONES LANG LASALLE MEGHRAJ PR</v>
          </cell>
          <cell r="N132" t="str">
            <v>DTS HOUSING &amp; PROJECTS PRIVAT</v>
          </cell>
        </row>
        <row r="133">
          <cell r="B133" t="str">
            <v>DTS553</v>
          </cell>
          <cell r="C133">
            <v>2.5</v>
          </cell>
          <cell r="D133">
            <v>39353</v>
          </cell>
          <cell r="E133">
            <v>78695</v>
          </cell>
          <cell r="F133" t="str">
            <v>D01046</v>
          </cell>
          <cell r="G133" t="str">
            <v>DTS553/UB1196#DTS</v>
          </cell>
          <cell r="H133">
            <v>65.400000000000006</v>
          </cell>
          <cell r="I133">
            <v>13000</v>
          </cell>
          <cell r="J133">
            <v>1462800</v>
          </cell>
          <cell r="K133">
            <v>1462800</v>
          </cell>
          <cell r="L133">
            <v>10104000</v>
          </cell>
          <cell r="M133" t="str">
            <v>JONES LANG LASALLE MEGHRAJ PR</v>
          </cell>
          <cell r="N133" t="str">
            <v>DTS HOUSING &amp; PROJECTS PVT LT</v>
          </cell>
        </row>
        <row r="134">
          <cell r="B134" t="str">
            <v>DTS557</v>
          </cell>
          <cell r="C134">
            <v>2.5</v>
          </cell>
          <cell r="D134">
            <v>39353</v>
          </cell>
          <cell r="E134">
            <v>78701</v>
          </cell>
          <cell r="F134" t="str">
            <v>M02193</v>
          </cell>
          <cell r="G134" t="str">
            <v>DTS557/UB1198#DTS</v>
          </cell>
          <cell r="H134">
            <v>89.93</v>
          </cell>
          <cell r="I134">
            <v>13000</v>
          </cell>
          <cell r="J134">
            <v>1977600</v>
          </cell>
          <cell r="K134">
            <v>2700000</v>
          </cell>
          <cell r="L134">
            <v>13668000</v>
          </cell>
          <cell r="M134" t="str">
            <v>MRS. MADHVI BERY</v>
          </cell>
          <cell r="N134" t="str">
            <v>MEENA SETHI</v>
          </cell>
        </row>
        <row r="135">
          <cell r="B135" t="str">
            <v>DTS559</v>
          </cell>
          <cell r="C135">
            <v>2.5</v>
          </cell>
          <cell r="D135">
            <v>39353</v>
          </cell>
          <cell r="E135">
            <v>78580</v>
          </cell>
          <cell r="F135" t="str">
            <v>S04782</v>
          </cell>
          <cell r="G135" t="str">
            <v>DTS559/UB1076#DTS</v>
          </cell>
          <cell r="H135">
            <v>104.52</v>
          </cell>
          <cell r="I135">
            <v>13000</v>
          </cell>
          <cell r="J135">
            <v>2283750</v>
          </cell>
          <cell r="K135">
            <v>2700000</v>
          </cell>
          <cell r="L135">
            <v>15787500</v>
          </cell>
          <cell r="M135" t="str">
            <v>SAR REALTY PVT LTD</v>
          </cell>
          <cell r="N135" t="str">
            <v>SONNY IQBAL</v>
          </cell>
        </row>
        <row r="136">
          <cell r="B136" t="str">
            <v>DTS560</v>
          </cell>
          <cell r="C136">
            <v>2.5</v>
          </cell>
          <cell r="D136">
            <v>39353</v>
          </cell>
          <cell r="E136">
            <v>78609</v>
          </cell>
          <cell r="F136" t="str">
            <v>S04791</v>
          </cell>
          <cell r="G136" t="str">
            <v>DTS560/UB1152#DTS</v>
          </cell>
          <cell r="H136">
            <v>74.97</v>
          </cell>
          <cell r="I136">
            <v>13000</v>
          </cell>
          <cell r="J136">
            <v>1663650</v>
          </cell>
          <cell r="K136">
            <v>1663650</v>
          </cell>
          <cell r="L136">
            <v>11494500</v>
          </cell>
          <cell r="M136" t="str">
            <v>K.K. REAL ESTATE</v>
          </cell>
          <cell r="N136" t="str">
            <v>SHAMA SACHDEVA</v>
          </cell>
        </row>
        <row r="137">
          <cell r="B137" t="str">
            <v>DTS561</v>
          </cell>
          <cell r="C137">
            <v>2.5</v>
          </cell>
          <cell r="D137">
            <v>39353</v>
          </cell>
          <cell r="E137">
            <v>78656</v>
          </cell>
          <cell r="F137" t="str">
            <v>S04796</v>
          </cell>
          <cell r="G137" t="str">
            <v>DTS561/UB1129#DTS</v>
          </cell>
          <cell r="H137">
            <v>69.209999999999994</v>
          </cell>
          <cell r="I137">
            <v>13000</v>
          </cell>
          <cell r="J137">
            <v>1542750</v>
          </cell>
          <cell r="K137">
            <v>1542750</v>
          </cell>
          <cell r="L137">
            <v>10657500</v>
          </cell>
          <cell r="M137" t="str">
            <v>K.K. REAL ESTATE</v>
          </cell>
          <cell r="N137" t="str">
            <v>SINDHU (INDIA) PVT. LTD.</v>
          </cell>
        </row>
        <row r="138">
          <cell r="B138" t="str">
            <v>DTS563</v>
          </cell>
          <cell r="C138">
            <v>2.5</v>
          </cell>
          <cell r="D138">
            <v>39353</v>
          </cell>
          <cell r="E138">
            <v>78612</v>
          </cell>
          <cell r="F138" t="str">
            <v>D01043</v>
          </cell>
          <cell r="G138" t="str">
            <v>DTS563/UB1153#DTS</v>
          </cell>
          <cell r="H138">
            <v>73.760000000000005</v>
          </cell>
          <cell r="I138">
            <v>13000</v>
          </cell>
          <cell r="J138">
            <v>1638300</v>
          </cell>
          <cell r="K138">
            <v>1638300</v>
          </cell>
          <cell r="L138">
            <v>11319000</v>
          </cell>
          <cell r="M138" t="str">
            <v>K.K. REAL ESTATE</v>
          </cell>
          <cell r="N138" t="str">
            <v>DUNE LEASING AND FINANCE LTD</v>
          </cell>
        </row>
        <row r="139">
          <cell r="B139" t="str">
            <v>DTS606</v>
          </cell>
          <cell r="C139">
            <v>2.5</v>
          </cell>
          <cell r="D139">
            <v>39353</v>
          </cell>
          <cell r="E139">
            <v>78686</v>
          </cell>
          <cell r="F139" t="str">
            <v>R04000</v>
          </cell>
          <cell r="G139" t="str">
            <v>DTS606/UB1575#DTS</v>
          </cell>
          <cell r="H139">
            <v>69.209999999999994</v>
          </cell>
          <cell r="I139">
            <v>13000</v>
          </cell>
          <cell r="J139">
            <v>1542750</v>
          </cell>
          <cell r="K139">
            <v>1542750</v>
          </cell>
          <cell r="L139">
            <v>10657500</v>
          </cell>
          <cell r="M139" t="str">
            <v>PNK CONSULTANTS PVT LTD</v>
          </cell>
          <cell r="N139" t="str">
            <v>RAJU M MAHTANEY</v>
          </cell>
        </row>
        <row r="140">
          <cell r="B140" t="str">
            <v>DTS607</v>
          </cell>
          <cell r="C140">
            <v>2.5</v>
          </cell>
          <cell r="D140">
            <v>39353</v>
          </cell>
          <cell r="E140">
            <v>78688</v>
          </cell>
          <cell r="F140" t="str">
            <v>R04001</v>
          </cell>
          <cell r="G140" t="str">
            <v>DTS607/UB1167#DTS</v>
          </cell>
          <cell r="H140">
            <v>90.02</v>
          </cell>
          <cell r="I140">
            <v>13000</v>
          </cell>
          <cell r="J140">
            <v>1979550</v>
          </cell>
          <cell r="K140">
            <v>1979550</v>
          </cell>
          <cell r="L140">
            <v>13681500</v>
          </cell>
          <cell r="M140" t="str">
            <v>PNK CONSULTANTS PVT LTD</v>
          </cell>
          <cell r="N140" t="str">
            <v>RAJU M MAHTANEY</v>
          </cell>
        </row>
        <row r="141">
          <cell r="B141" t="str">
            <v>DTS612</v>
          </cell>
          <cell r="C141">
            <v>2.5</v>
          </cell>
          <cell r="D141">
            <v>39353</v>
          </cell>
          <cell r="E141">
            <v>78530</v>
          </cell>
          <cell r="F141" t="str">
            <v>U00333</v>
          </cell>
          <cell r="G141" t="str">
            <v>DTS612/UB1022#DTS</v>
          </cell>
          <cell r="H141">
            <v>89</v>
          </cell>
          <cell r="I141">
            <v>13000</v>
          </cell>
          <cell r="J141">
            <v>1958100</v>
          </cell>
          <cell r="K141">
            <v>2000000</v>
          </cell>
          <cell r="L141">
            <v>13533000</v>
          </cell>
          <cell r="M141" t="str">
            <v>RENAISSANCE &amp; CITY REALTY SER</v>
          </cell>
          <cell r="N141" t="str">
            <v>UTILITY FORMS (P) LTD</v>
          </cell>
        </row>
        <row r="142">
          <cell r="B142" t="str">
            <v>DTS614</v>
          </cell>
          <cell r="C142">
            <v>2.5</v>
          </cell>
          <cell r="D142">
            <v>39353</v>
          </cell>
          <cell r="E142">
            <v>78536</v>
          </cell>
          <cell r="F142" t="str">
            <v>A03481</v>
          </cell>
          <cell r="G142" t="str">
            <v>DTS614/UB1036#DTS</v>
          </cell>
          <cell r="H142">
            <v>89.74</v>
          </cell>
          <cell r="I142">
            <v>13000</v>
          </cell>
          <cell r="J142">
            <v>1973700</v>
          </cell>
          <cell r="K142">
            <v>2000000</v>
          </cell>
          <cell r="L142">
            <v>13641000</v>
          </cell>
          <cell r="M142" t="str">
            <v>RENAISSANCE &amp; CITY REALTY SER</v>
          </cell>
          <cell r="N142" t="str">
            <v>ARIES TRAVELS PVT LTD</v>
          </cell>
        </row>
        <row r="143">
          <cell r="B143" t="str">
            <v>DTS615</v>
          </cell>
          <cell r="C143">
            <v>2.5</v>
          </cell>
          <cell r="D143">
            <v>39353</v>
          </cell>
          <cell r="E143">
            <v>78546</v>
          </cell>
          <cell r="F143" t="str">
            <v>R03968</v>
          </cell>
          <cell r="G143" t="str">
            <v>DTS615/UB1056#DTS</v>
          </cell>
          <cell r="H143">
            <v>85</v>
          </cell>
          <cell r="I143">
            <v>13000</v>
          </cell>
          <cell r="J143">
            <v>1874250</v>
          </cell>
          <cell r="K143">
            <v>1900000</v>
          </cell>
          <cell r="L143">
            <v>12952500</v>
          </cell>
          <cell r="M143" t="str">
            <v>RENAISSANCE &amp; CITY REALTY SER</v>
          </cell>
          <cell r="N143" t="str">
            <v>REVA KUMAR</v>
          </cell>
        </row>
        <row r="144">
          <cell r="B144" t="str">
            <v>DTS616</v>
          </cell>
          <cell r="C144">
            <v>2.5</v>
          </cell>
          <cell r="D144">
            <v>39353</v>
          </cell>
          <cell r="E144">
            <v>78702</v>
          </cell>
          <cell r="F144" t="str">
            <v>J01480</v>
          </cell>
          <cell r="G144" t="str">
            <v>DTS616/UB1576#DTS</v>
          </cell>
          <cell r="H144">
            <v>69.209999999999994</v>
          </cell>
          <cell r="I144">
            <v>13000</v>
          </cell>
          <cell r="J144">
            <v>1542750</v>
          </cell>
          <cell r="K144">
            <v>1542750</v>
          </cell>
          <cell r="L144">
            <v>10657500</v>
          </cell>
          <cell r="M144" t="str">
            <v>REALISTIC REALTORS PVT LTD</v>
          </cell>
          <cell r="N144" t="str">
            <v>JAPMUN ENTERPRISES</v>
          </cell>
        </row>
        <row r="145">
          <cell r="B145" t="str">
            <v>DTS617</v>
          </cell>
          <cell r="C145">
            <v>2.5</v>
          </cell>
          <cell r="D145">
            <v>39353</v>
          </cell>
          <cell r="E145">
            <v>78704</v>
          </cell>
          <cell r="F145" t="str">
            <v>J01481</v>
          </cell>
          <cell r="G145" t="str">
            <v>DTS617/UB1176#DTS</v>
          </cell>
          <cell r="H145">
            <v>75.53</v>
          </cell>
          <cell r="I145">
            <v>13000</v>
          </cell>
          <cell r="J145">
            <v>1675350</v>
          </cell>
          <cell r="K145">
            <v>1675350</v>
          </cell>
          <cell r="L145">
            <v>11575500</v>
          </cell>
          <cell r="M145" t="str">
            <v>REALISTIC REALTORS PVT LTD</v>
          </cell>
          <cell r="N145" t="str">
            <v>JAPMUN ENTERPRISES</v>
          </cell>
        </row>
        <row r="146">
          <cell r="B146" t="str">
            <v>DTS628</v>
          </cell>
          <cell r="C146">
            <v>2.5</v>
          </cell>
          <cell r="D146">
            <v>39353</v>
          </cell>
          <cell r="E146">
            <v>78616</v>
          </cell>
          <cell r="F146" t="str">
            <v>M02190</v>
          </cell>
          <cell r="G146" t="str">
            <v>DTS628/UB1145#DTS</v>
          </cell>
          <cell r="H146">
            <v>69.209999999999994</v>
          </cell>
          <cell r="I146">
            <v>13000</v>
          </cell>
          <cell r="J146">
            <v>1542750</v>
          </cell>
          <cell r="K146">
            <v>1542750</v>
          </cell>
          <cell r="L146">
            <v>10657500</v>
          </cell>
          <cell r="M146" t="str">
            <v>M S ENTERPRISES</v>
          </cell>
          <cell r="N146" t="str">
            <v>M G BUILDERS &amp; CO P LTD</v>
          </cell>
        </row>
        <row r="147">
          <cell r="B147" t="str">
            <v>DTS629</v>
          </cell>
          <cell r="C147">
            <v>2.5</v>
          </cell>
          <cell r="D147">
            <v>39353</v>
          </cell>
          <cell r="E147">
            <v>78614</v>
          </cell>
          <cell r="F147" t="str">
            <v>K01255</v>
          </cell>
          <cell r="G147" t="str">
            <v>DTS629/UB1147#DTS</v>
          </cell>
          <cell r="H147">
            <v>69.209999999999994</v>
          </cell>
          <cell r="I147">
            <v>13000</v>
          </cell>
          <cell r="J147">
            <v>1542750</v>
          </cell>
          <cell r="K147">
            <v>1542750</v>
          </cell>
          <cell r="L147">
            <v>10657500</v>
          </cell>
          <cell r="M147" t="str">
            <v>M S ENTERPRISES</v>
          </cell>
          <cell r="N147" t="str">
            <v>KULDEEP SINGAL</v>
          </cell>
        </row>
        <row r="148">
          <cell r="B148" t="str">
            <v>DTS638</v>
          </cell>
          <cell r="C148">
            <v>2.5</v>
          </cell>
          <cell r="D148">
            <v>39353</v>
          </cell>
          <cell r="E148">
            <v>78625</v>
          </cell>
          <cell r="F148" t="str">
            <v>Q00006</v>
          </cell>
          <cell r="G148" t="str">
            <v>DTS638/UB1141#DTS</v>
          </cell>
          <cell r="H148">
            <v>104.52</v>
          </cell>
          <cell r="I148">
            <v>13000</v>
          </cell>
          <cell r="J148">
            <v>2283750</v>
          </cell>
          <cell r="K148">
            <v>2283750</v>
          </cell>
          <cell r="L148">
            <v>15787500</v>
          </cell>
          <cell r="N148" t="str">
            <v>QH TALBROS LTD</v>
          </cell>
        </row>
        <row r="149">
          <cell r="B149" t="str">
            <v>DTS639</v>
          </cell>
          <cell r="C149">
            <v>2.5</v>
          </cell>
          <cell r="D149">
            <v>39353</v>
          </cell>
          <cell r="E149">
            <v>78647</v>
          </cell>
          <cell r="F149" t="str">
            <v>Q00007</v>
          </cell>
          <cell r="G149" t="str">
            <v>DTS639/UB1140#DTS</v>
          </cell>
          <cell r="H149">
            <v>69.209999999999994</v>
          </cell>
          <cell r="I149">
            <v>13000</v>
          </cell>
          <cell r="J149">
            <v>1542750</v>
          </cell>
          <cell r="K149">
            <v>1542750</v>
          </cell>
          <cell r="L149">
            <v>10657500</v>
          </cell>
          <cell r="N149" t="str">
            <v>QH TALBROS LTD</v>
          </cell>
        </row>
        <row r="150">
          <cell r="B150" t="str">
            <v>DTS640</v>
          </cell>
          <cell r="C150">
            <v>2.5</v>
          </cell>
          <cell r="D150">
            <v>39353</v>
          </cell>
          <cell r="E150">
            <v>78533</v>
          </cell>
          <cell r="F150" t="str">
            <v>A03480</v>
          </cell>
          <cell r="G150" t="str">
            <v>DTS640/UB1039#DTS</v>
          </cell>
          <cell r="H150">
            <v>89.93</v>
          </cell>
          <cell r="I150">
            <v>13000</v>
          </cell>
          <cell r="J150">
            <v>1977600</v>
          </cell>
          <cell r="K150">
            <v>1977600</v>
          </cell>
          <cell r="L150">
            <v>13668000</v>
          </cell>
          <cell r="M150" t="str">
            <v>SANIYA ESTATE</v>
          </cell>
          <cell r="N150" t="str">
            <v>AKHIL SATIA</v>
          </cell>
        </row>
        <row r="151">
          <cell r="B151" t="str">
            <v>DTS701</v>
          </cell>
          <cell r="C151">
            <v>2.5</v>
          </cell>
          <cell r="D151">
            <v>39353</v>
          </cell>
          <cell r="E151">
            <v>78515</v>
          </cell>
          <cell r="F151" t="str">
            <v>S04770</v>
          </cell>
          <cell r="G151" t="str">
            <v>DTS701/UB1047#DTS</v>
          </cell>
          <cell r="H151">
            <v>71.91</v>
          </cell>
          <cell r="I151">
            <v>13000</v>
          </cell>
          <cell r="J151">
            <v>1599300</v>
          </cell>
          <cell r="K151">
            <v>1599300</v>
          </cell>
          <cell r="L151">
            <v>11049000</v>
          </cell>
          <cell r="M151" t="str">
            <v>KHUSHAL SETHI HOUSING SOLUTIO</v>
          </cell>
          <cell r="N151" t="str">
            <v>SHIVRAJ KRISHNA GUPTA        _x000C_</v>
          </cell>
        </row>
        <row r="152">
          <cell r="B152" t="str">
            <v>DTS703</v>
          </cell>
          <cell r="C152">
            <v>2.5</v>
          </cell>
          <cell r="D152">
            <v>39353</v>
          </cell>
          <cell r="E152">
            <v>78517</v>
          </cell>
          <cell r="F152" t="str">
            <v>A03478</v>
          </cell>
          <cell r="G152" t="str">
            <v>DTS703/UB1063#DTS</v>
          </cell>
          <cell r="H152">
            <v>69.209999999999994</v>
          </cell>
          <cell r="I152">
            <v>13000</v>
          </cell>
          <cell r="J152">
            <v>1542750</v>
          </cell>
          <cell r="K152">
            <v>2700000</v>
          </cell>
          <cell r="L152">
            <v>10657500</v>
          </cell>
          <cell r="M152" t="str">
            <v>DR DEVINDER GUPTA AND SONS (H</v>
          </cell>
          <cell r="N152" t="str">
            <v>AMITABH NAGPAL</v>
          </cell>
        </row>
        <row r="153">
          <cell r="B153" t="str">
            <v>DTS706</v>
          </cell>
          <cell r="C153">
            <v>2.5</v>
          </cell>
          <cell r="D153">
            <v>39353</v>
          </cell>
          <cell r="E153">
            <v>78664</v>
          </cell>
          <cell r="F153" t="str">
            <v>A03492</v>
          </cell>
          <cell r="G153" t="str">
            <v>DTS706/UB1194#DTS</v>
          </cell>
          <cell r="H153">
            <v>69.209999999999994</v>
          </cell>
          <cell r="I153">
            <v>13000</v>
          </cell>
          <cell r="J153">
            <v>1542750</v>
          </cell>
          <cell r="K153">
            <v>1542750</v>
          </cell>
          <cell r="L153">
            <v>10657500</v>
          </cell>
          <cell r="M153" t="str">
            <v>DR DEVINDER GUPTA AND SONS (H</v>
          </cell>
          <cell r="N153" t="str">
            <v>ATUL KAPOOR</v>
          </cell>
        </row>
        <row r="154">
          <cell r="B154" t="str">
            <v>DTS720</v>
          </cell>
          <cell r="C154">
            <v>2.5</v>
          </cell>
          <cell r="D154">
            <v>39353</v>
          </cell>
          <cell r="E154">
            <v>78667</v>
          </cell>
          <cell r="F154" t="str">
            <v>P01690</v>
          </cell>
          <cell r="G154" t="str">
            <v>DTS720/UB1193#DTS</v>
          </cell>
          <cell r="H154">
            <v>85</v>
          </cell>
          <cell r="I154">
            <v>13000</v>
          </cell>
          <cell r="J154">
            <v>1874250</v>
          </cell>
          <cell r="K154">
            <v>2700000</v>
          </cell>
          <cell r="L154">
            <v>12952500</v>
          </cell>
          <cell r="M154" t="str">
            <v>CB RICHARD ELLIS SOUTH ASIA P</v>
          </cell>
          <cell r="N154" t="str">
            <v>PAWAN GANDHI</v>
          </cell>
        </row>
        <row r="155">
          <cell r="B155" t="str">
            <v>DTS721</v>
          </cell>
          <cell r="C155">
            <v>2.5</v>
          </cell>
          <cell r="D155">
            <v>39353</v>
          </cell>
          <cell r="E155">
            <v>78698</v>
          </cell>
          <cell r="F155" t="str">
            <v>J01477</v>
          </cell>
          <cell r="G155" t="str">
            <v>DTS721/UB1195#DTS</v>
          </cell>
          <cell r="H155">
            <v>89.74</v>
          </cell>
          <cell r="I155">
            <v>13000</v>
          </cell>
          <cell r="J155">
            <v>1973700</v>
          </cell>
          <cell r="K155">
            <v>2700000</v>
          </cell>
          <cell r="L155">
            <v>13641000</v>
          </cell>
          <cell r="M155" t="str">
            <v>CB RICHARD ELLIS SOUTH ASIA P</v>
          </cell>
          <cell r="N155" t="str">
            <v>JAIDEEP GANDHI</v>
          </cell>
        </row>
        <row r="156">
          <cell r="B156" t="str">
            <v>DTS722</v>
          </cell>
          <cell r="C156">
            <v>2.5</v>
          </cell>
          <cell r="D156">
            <v>39353</v>
          </cell>
          <cell r="E156">
            <v>78654</v>
          </cell>
          <cell r="F156" t="str">
            <v>H00982</v>
          </cell>
          <cell r="G156" t="str">
            <v>DTS722/UB1143#DTS</v>
          </cell>
          <cell r="H156">
            <v>89</v>
          </cell>
          <cell r="I156">
            <v>13000</v>
          </cell>
          <cell r="J156">
            <v>1958100</v>
          </cell>
          <cell r="K156">
            <v>2700000</v>
          </cell>
          <cell r="L156">
            <v>13533000</v>
          </cell>
          <cell r="M156" t="str">
            <v>CB RICHARD ELLIS SOUTH ASIA P</v>
          </cell>
          <cell r="N156" t="str">
            <v>HARSH GANDHI</v>
          </cell>
        </row>
        <row r="157">
          <cell r="B157" t="str">
            <v>DTS723</v>
          </cell>
          <cell r="C157">
            <v>2.5</v>
          </cell>
          <cell r="D157">
            <v>39353</v>
          </cell>
          <cell r="E157">
            <v>78572</v>
          </cell>
          <cell r="F157" t="str">
            <v>B00841</v>
          </cell>
          <cell r="G157" t="str">
            <v>DTS723/UB1087#DTS</v>
          </cell>
          <cell r="H157">
            <v>150.22</v>
          </cell>
          <cell r="I157">
            <v>14000</v>
          </cell>
          <cell r="J157">
            <v>3485700</v>
          </cell>
          <cell r="K157">
            <v>3500000</v>
          </cell>
          <cell r="L157">
            <v>24046500</v>
          </cell>
          <cell r="M157" t="str">
            <v>FOCUS CONSULTANTS</v>
          </cell>
          <cell r="N157" t="str">
            <v>B E C CONDUITS (P) LTD</v>
          </cell>
        </row>
        <row r="158">
          <cell r="B158" t="str">
            <v>DTS724</v>
          </cell>
          <cell r="C158">
            <v>2.5</v>
          </cell>
          <cell r="D158">
            <v>39353</v>
          </cell>
          <cell r="E158">
            <v>78583</v>
          </cell>
          <cell r="F158" t="str">
            <v>H00979</v>
          </cell>
          <cell r="G158" t="str">
            <v>DTS724/UB1075#DTS</v>
          </cell>
          <cell r="H158">
            <v>114.08</v>
          </cell>
          <cell r="I158">
            <v>13000</v>
          </cell>
          <cell r="J158">
            <v>2484600</v>
          </cell>
          <cell r="K158">
            <v>2484600</v>
          </cell>
          <cell r="L158">
            <v>17178000</v>
          </cell>
          <cell r="M158" t="str">
            <v>KHUSHAL SETHI HOUSING SOLUTIO</v>
          </cell>
          <cell r="N158" t="str">
            <v>HARJINDER SINGH</v>
          </cell>
        </row>
        <row r="159">
          <cell r="B159" t="str">
            <v>DTS729</v>
          </cell>
          <cell r="C159">
            <v>2.5</v>
          </cell>
          <cell r="D159">
            <v>39353</v>
          </cell>
          <cell r="E159">
            <v>78707</v>
          </cell>
          <cell r="F159" t="str">
            <v>R04002</v>
          </cell>
          <cell r="G159" t="str">
            <v>DTS729/UB1175#DTS</v>
          </cell>
          <cell r="H159">
            <v>69.209999999999994</v>
          </cell>
          <cell r="I159">
            <v>13000</v>
          </cell>
          <cell r="J159">
            <v>1542750</v>
          </cell>
          <cell r="K159">
            <v>2700000</v>
          </cell>
          <cell r="L159">
            <v>10657500</v>
          </cell>
          <cell r="M159" t="str">
            <v>VISHWA MITTER BHASIN</v>
          </cell>
          <cell r="N159" t="str">
            <v>RAKHEE RAJENDRA PRASAD MISHRA</v>
          </cell>
        </row>
        <row r="160">
          <cell r="B160" t="str">
            <v>DTS730</v>
          </cell>
          <cell r="C160">
            <v>2.5</v>
          </cell>
          <cell r="D160">
            <v>39353</v>
          </cell>
          <cell r="E160">
            <v>78602</v>
          </cell>
          <cell r="F160" t="str">
            <v>S04789</v>
          </cell>
          <cell r="G160" t="str">
            <v>DTS730/UB1114#DTS</v>
          </cell>
          <cell r="H160">
            <v>69.209999999999994</v>
          </cell>
          <cell r="I160">
            <v>13000</v>
          </cell>
          <cell r="J160">
            <v>1542750</v>
          </cell>
          <cell r="K160">
            <v>1542750</v>
          </cell>
          <cell r="L160">
            <v>10657500</v>
          </cell>
          <cell r="M160" t="str">
            <v>N K JAIN &amp; CO.</v>
          </cell>
          <cell r="N160" t="str">
            <v>SUNIR SACHDEV</v>
          </cell>
        </row>
        <row r="161">
          <cell r="B161" t="str">
            <v>DTS731</v>
          </cell>
          <cell r="C161">
            <v>2.5</v>
          </cell>
          <cell r="D161">
            <v>39353</v>
          </cell>
          <cell r="E161">
            <v>78662</v>
          </cell>
          <cell r="F161" t="str">
            <v>F00067</v>
          </cell>
          <cell r="G161" t="str">
            <v>DTS731/UB1131#DTS</v>
          </cell>
          <cell r="H161">
            <v>69.209999999999994</v>
          </cell>
          <cell r="I161">
            <v>13000</v>
          </cell>
          <cell r="J161">
            <v>1542750</v>
          </cell>
          <cell r="K161">
            <v>1542750</v>
          </cell>
          <cell r="L161">
            <v>10657500</v>
          </cell>
          <cell r="M161" t="str">
            <v>N K JAIN &amp; CO.</v>
          </cell>
          <cell r="N161" t="str">
            <v>FIRST HOSPITALITY &amp; LEISURE P</v>
          </cell>
        </row>
        <row r="162">
          <cell r="B162" t="str">
            <v>DTS732</v>
          </cell>
          <cell r="C162">
            <v>2.5</v>
          </cell>
          <cell r="D162">
            <v>39353</v>
          </cell>
          <cell r="E162">
            <v>78622</v>
          </cell>
          <cell r="F162" t="str">
            <v>F00066</v>
          </cell>
          <cell r="G162" t="str">
            <v>DTS732/UB1154#DTS</v>
          </cell>
          <cell r="H162">
            <v>69.209999999999994</v>
          </cell>
          <cell r="I162">
            <v>13000</v>
          </cell>
          <cell r="J162">
            <v>1542750</v>
          </cell>
          <cell r="K162">
            <v>1542750</v>
          </cell>
          <cell r="L162">
            <v>10657500</v>
          </cell>
          <cell r="M162" t="str">
            <v>N K JAIN &amp; CO.</v>
          </cell>
          <cell r="N162" t="str">
            <v>FIRST HOSPITALITY &amp; LEISURE P</v>
          </cell>
        </row>
        <row r="163">
          <cell r="B163" t="str">
            <v>DTS733</v>
          </cell>
          <cell r="C163">
            <v>2.5</v>
          </cell>
          <cell r="D163">
            <v>39353</v>
          </cell>
          <cell r="E163">
            <v>78632</v>
          </cell>
          <cell r="F163" t="str">
            <v>N01123</v>
          </cell>
          <cell r="G163" t="str">
            <v>DTS733/UB1116#DTS</v>
          </cell>
          <cell r="H163">
            <v>71.91</v>
          </cell>
          <cell r="I163">
            <v>13000</v>
          </cell>
          <cell r="J163">
            <v>1599300</v>
          </cell>
          <cell r="K163">
            <v>1599300</v>
          </cell>
          <cell r="L163">
            <v>11049000</v>
          </cell>
          <cell r="M163" t="str">
            <v>N K JAIN &amp; CO.</v>
          </cell>
          <cell r="N163" t="str">
            <v>NEHA JAIN</v>
          </cell>
        </row>
        <row r="164">
          <cell r="B164" t="str">
            <v>DTS734</v>
          </cell>
          <cell r="C164">
            <v>2.5</v>
          </cell>
          <cell r="D164">
            <v>39353</v>
          </cell>
          <cell r="E164">
            <v>78535</v>
          </cell>
          <cell r="F164" t="str">
            <v>V02019</v>
          </cell>
          <cell r="G164" t="str">
            <v>DTS734/UB1061#DTS</v>
          </cell>
          <cell r="H164">
            <v>73.760000000000005</v>
          </cell>
          <cell r="I164">
            <v>13000</v>
          </cell>
          <cell r="J164">
            <v>1638300</v>
          </cell>
          <cell r="K164">
            <v>2700000</v>
          </cell>
          <cell r="L164">
            <v>11319000</v>
          </cell>
          <cell r="M164" t="str">
            <v>S KUMAR &amp; CO.</v>
          </cell>
          <cell r="N164" t="str">
            <v>VIBHOR BANSAL</v>
          </cell>
        </row>
        <row r="165">
          <cell r="B165" t="str">
            <v>DTS735</v>
          </cell>
          <cell r="C165">
            <v>2.5</v>
          </cell>
          <cell r="D165">
            <v>39353</v>
          </cell>
          <cell r="E165">
            <v>78541</v>
          </cell>
          <cell r="F165" t="str">
            <v>M02182</v>
          </cell>
          <cell r="G165" t="str">
            <v>DTS735/UB1041#DTS</v>
          </cell>
          <cell r="H165">
            <v>69.209999999999994</v>
          </cell>
          <cell r="I165">
            <v>13000</v>
          </cell>
          <cell r="J165">
            <v>1542750</v>
          </cell>
          <cell r="K165">
            <v>2700000</v>
          </cell>
          <cell r="L165">
            <v>10657500</v>
          </cell>
          <cell r="M165" t="str">
            <v>S KUMAR &amp; CO.</v>
          </cell>
          <cell r="N165" t="str">
            <v>MADHURAJ INFRASTRUCTURE PVT L</v>
          </cell>
        </row>
        <row r="166">
          <cell r="B166" t="str">
            <v>DTS736</v>
          </cell>
          <cell r="C166">
            <v>2.5</v>
          </cell>
          <cell r="D166">
            <v>39353</v>
          </cell>
          <cell r="E166">
            <v>78520</v>
          </cell>
          <cell r="F166" t="str">
            <v>M02181</v>
          </cell>
          <cell r="G166" t="str">
            <v>DTS736/UB1028#DTS</v>
          </cell>
          <cell r="H166">
            <v>69.209999999999994</v>
          </cell>
          <cell r="I166">
            <v>13000</v>
          </cell>
          <cell r="J166">
            <v>1542750</v>
          </cell>
          <cell r="K166">
            <v>2700000</v>
          </cell>
          <cell r="L166">
            <v>10657500</v>
          </cell>
          <cell r="M166" t="str">
            <v>S KUMAR &amp; CO.</v>
          </cell>
          <cell r="N166" t="str">
            <v>MADHURAJ INFRASTRUCTURE PVT L</v>
          </cell>
        </row>
        <row r="167">
          <cell r="B167" t="str">
            <v>DTS737</v>
          </cell>
          <cell r="C167">
            <v>2.5</v>
          </cell>
          <cell r="D167">
            <v>39353</v>
          </cell>
          <cell r="E167">
            <v>78545</v>
          </cell>
          <cell r="F167" t="str">
            <v>R03967</v>
          </cell>
          <cell r="G167" t="str">
            <v>DTS737/UB1042#DTS</v>
          </cell>
          <cell r="H167">
            <v>74.97</v>
          </cell>
          <cell r="I167">
            <v>13000</v>
          </cell>
          <cell r="J167">
            <v>1663650</v>
          </cell>
          <cell r="K167">
            <v>1800000</v>
          </cell>
          <cell r="L167">
            <v>11494500</v>
          </cell>
          <cell r="M167" t="str">
            <v>S KUMAR &amp; CO.</v>
          </cell>
          <cell r="N167" t="str">
            <v>RAKESH BATRA</v>
          </cell>
        </row>
        <row r="168">
          <cell r="B168" t="str">
            <v>DTS738</v>
          </cell>
          <cell r="C168">
            <v>2.5</v>
          </cell>
          <cell r="D168">
            <v>39353</v>
          </cell>
          <cell r="E168">
            <v>78586</v>
          </cell>
          <cell r="F168" t="str">
            <v>S04785</v>
          </cell>
          <cell r="G168" t="str">
            <v>DTS738/UB1096#DTS</v>
          </cell>
          <cell r="H168">
            <v>104.52</v>
          </cell>
          <cell r="I168">
            <v>13000</v>
          </cell>
          <cell r="J168">
            <v>2283750</v>
          </cell>
          <cell r="K168">
            <v>2700000</v>
          </cell>
          <cell r="L168">
            <v>15787500</v>
          </cell>
          <cell r="M168" t="str">
            <v>SAR REALTY PVT LTD</v>
          </cell>
          <cell r="N168" t="str">
            <v>SACHIT KUMAR</v>
          </cell>
        </row>
        <row r="169">
          <cell r="B169" t="str">
            <v>DTS739</v>
          </cell>
          <cell r="C169">
            <v>2.5</v>
          </cell>
          <cell r="D169">
            <v>39353</v>
          </cell>
          <cell r="E169">
            <v>78504</v>
          </cell>
          <cell r="F169" t="str">
            <v>V02018</v>
          </cell>
          <cell r="G169" t="str">
            <v>DTS739/UB1021#DTS</v>
          </cell>
          <cell r="H169">
            <v>69.209999999999994</v>
          </cell>
          <cell r="I169">
            <v>13000</v>
          </cell>
          <cell r="J169">
            <v>1542750</v>
          </cell>
          <cell r="K169">
            <v>2700000</v>
          </cell>
          <cell r="L169">
            <v>10657500</v>
          </cell>
          <cell r="M169" t="str">
            <v>HARBANS MAHAJAN REAL ESTATE C</v>
          </cell>
          <cell r="N169" t="str">
            <v>VEDISHA SERVICES (P) LTD</v>
          </cell>
        </row>
        <row r="170">
          <cell r="B170" t="str">
            <v>DTS740</v>
          </cell>
          <cell r="C170">
            <v>2.5</v>
          </cell>
          <cell r="D170">
            <v>39353</v>
          </cell>
          <cell r="E170">
            <v>78544</v>
          </cell>
          <cell r="F170" t="str">
            <v>M02183</v>
          </cell>
          <cell r="G170" t="str">
            <v>DTS740/UB1057#DTS</v>
          </cell>
          <cell r="H170">
            <v>89.93</v>
          </cell>
          <cell r="I170">
            <v>13000</v>
          </cell>
          <cell r="J170">
            <v>1977600</v>
          </cell>
          <cell r="K170">
            <v>1977600</v>
          </cell>
          <cell r="L170">
            <v>13668000</v>
          </cell>
          <cell r="M170" t="str">
            <v>HARBANS MAHAJAN REAL ESTATE C</v>
          </cell>
          <cell r="N170" t="str">
            <v>MANJU MEHRA</v>
          </cell>
        </row>
        <row r="171">
          <cell r="B171" t="str">
            <v>DTS741</v>
          </cell>
          <cell r="C171">
            <v>2.5</v>
          </cell>
          <cell r="D171">
            <v>39353</v>
          </cell>
          <cell r="E171">
            <v>78522</v>
          </cell>
          <cell r="F171" t="str">
            <v>S04772</v>
          </cell>
          <cell r="G171" t="str">
            <v>DTS741/UB1066#DTS</v>
          </cell>
          <cell r="H171">
            <v>89.92</v>
          </cell>
          <cell r="I171">
            <v>13000</v>
          </cell>
          <cell r="J171">
            <v>1977600</v>
          </cell>
          <cell r="K171">
            <v>1977600</v>
          </cell>
          <cell r="L171">
            <v>13668000</v>
          </cell>
          <cell r="M171" t="str">
            <v>HARBANS MAHAJAN REAL ESTATE C</v>
          </cell>
          <cell r="N171" t="str">
            <v>SURBHI MEHRA</v>
          </cell>
        </row>
        <row r="172">
          <cell r="B172" t="str">
            <v>DTS742</v>
          </cell>
          <cell r="C172">
            <v>2.5</v>
          </cell>
          <cell r="D172">
            <v>39353</v>
          </cell>
          <cell r="E172">
            <v>78529</v>
          </cell>
          <cell r="F172" t="str">
            <v>S04774</v>
          </cell>
          <cell r="G172" t="str">
            <v>DTS742/UB1062#DTS</v>
          </cell>
          <cell r="H172">
            <v>65.400000000000006</v>
          </cell>
          <cell r="I172">
            <v>13000</v>
          </cell>
          <cell r="J172">
            <v>1462800</v>
          </cell>
          <cell r="K172">
            <v>1462800</v>
          </cell>
          <cell r="L172">
            <v>10104000</v>
          </cell>
          <cell r="M172" t="str">
            <v>HARBANS MAHAJAN REAL ESTATE C</v>
          </cell>
          <cell r="N172" t="str">
            <v>SURBHI MEHRA</v>
          </cell>
        </row>
        <row r="173">
          <cell r="B173" t="str">
            <v>DTS744</v>
          </cell>
          <cell r="C173">
            <v>2.5</v>
          </cell>
          <cell r="D173">
            <v>39353</v>
          </cell>
          <cell r="E173">
            <v>78523</v>
          </cell>
          <cell r="F173" t="str">
            <v>N01117</v>
          </cell>
          <cell r="G173" t="str">
            <v>DTS744/UB1060#DTS</v>
          </cell>
          <cell r="H173">
            <v>65.400000000000006</v>
          </cell>
          <cell r="I173">
            <v>13000</v>
          </cell>
          <cell r="J173">
            <v>1462800</v>
          </cell>
          <cell r="K173">
            <v>1462800</v>
          </cell>
          <cell r="L173">
            <v>10104000</v>
          </cell>
          <cell r="M173" t="str">
            <v>HARBANS MAHAJAN REAL ESTATE C</v>
          </cell>
          <cell r="N173" t="str">
            <v>NISHI MEHRA</v>
          </cell>
        </row>
        <row r="174">
          <cell r="B174" t="str">
            <v>DTS745</v>
          </cell>
          <cell r="C174">
            <v>2.5</v>
          </cell>
          <cell r="D174">
            <v>39353</v>
          </cell>
          <cell r="E174">
            <v>78532</v>
          </cell>
          <cell r="F174" t="str">
            <v>N01118</v>
          </cell>
          <cell r="G174" t="str">
            <v>DTS745/UB1059#DTS</v>
          </cell>
          <cell r="H174">
            <v>85</v>
          </cell>
          <cell r="I174">
            <v>13000</v>
          </cell>
          <cell r="J174">
            <v>1874250</v>
          </cell>
          <cell r="K174">
            <v>1874250</v>
          </cell>
          <cell r="L174">
            <v>12952500</v>
          </cell>
          <cell r="M174" t="str">
            <v>HARBANS MAHAJAN REAL ESTATE C</v>
          </cell>
          <cell r="N174" t="str">
            <v>NISHI MEHRA</v>
          </cell>
        </row>
        <row r="175">
          <cell r="B175" t="str">
            <v>DTS746</v>
          </cell>
          <cell r="C175">
            <v>2.5</v>
          </cell>
          <cell r="D175">
            <v>39353</v>
          </cell>
          <cell r="E175">
            <v>78527</v>
          </cell>
          <cell r="F175" t="str">
            <v>R03966</v>
          </cell>
          <cell r="G175" t="str">
            <v>DTS746/UB1058#DTS</v>
          </cell>
          <cell r="H175">
            <v>85</v>
          </cell>
          <cell r="I175">
            <v>13000</v>
          </cell>
          <cell r="J175">
            <v>1874250</v>
          </cell>
          <cell r="K175">
            <v>2700000</v>
          </cell>
          <cell r="L175">
            <v>12952500</v>
          </cell>
          <cell r="M175" t="str">
            <v>HARBANS MAHAJAN REAL ESTATE C</v>
          </cell>
          <cell r="N175" t="str">
            <v>ROSHAN VERMA</v>
          </cell>
        </row>
        <row r="176">
          <cell r="B176" t="str">
            <v>DTS759</v>
          </cell>
          <cell r="C176">
            <v>2.5</v>
          </cell>
          <cell r="D176">
            <v>39353</v>
          </cell>
          <cell r="E176">
            <v>78584</v>
          </cell>
          <cell r="F176" t="str">
            <v>S04784</v>
          </cell>
          <cell r="G176" t="str">
            <v>DTS759/UB1095#DTS</v>
          </cell>
          <cell r="H176">
            <v>104.52</v>
          </cell>
          <cell r="I176">
            <v>13000</v>
          </cell>
          <cell r="J176">
            <v>2283750</v>
          </cell>
          <cell r="K176">
            <v>2700000</v>
          </cell>
          <cell r="L176">
            <v>15787500</v>
          </cell>
          <cell r="M176" t="str">
            <v>SAR REALTY PVT LTD</v>
          </cell>
          <cell r="N176" t="str">
            <v>SANJEEV LAL                  _x000C_</v>
          </cell>
        </row>
        <row r="177">
          <cell r="B177" t="str">
            <v>DTS761</v>
          </cell>
          <cell r="C177">
            <v>2.5</v>
          </cell>
          <cell r="D177">
            <v>39353</v>
          </cell>
          <cell r="E177">
            <v>78689</v>
          </cell>
          <cell r="F177" t="str">
            <v>C00494</v>
          </cell>
          <cell r="G177" t="str">
            <v>DTS761/UB1180#DTS</v>
          </cell>
          <cell r="H177">
            <v>69.209999999999994</v>
          </cell>
          <cell r="I177">
            <v>13000</v>
          </cell>
          <cell r="J177">
            <v>1542750</v>
          </cell>
          <cell r="K177">
            <v>1700000</v>
          </cell>
          <cell r="L177">
            <v>10657500</v>
          </cell>
          <cell r="M177" t="str">
            <v>SANJAY NAGPAL ESTATES</v>
          </cell>
          <cell r="N177" t="str">
            <v>CHANDER MOHAN CHADHA</v>
          </cell>
        </row>
        <row r="178">
          <cell r="B178" t="str">
            <v>DTS807</v>
          </cell>
          <cell r="C178">
            <v>2.5</v>
          </cell>
          <cell r="D178">
            <v>39353</v>
          </cell>
          <cell r="E178">
            <v>78588</v>
          </cell>
          <cell r="F178" t="str">
            <v>A03489</v>
          </cell>
          <cell r="G178" t="str">
            <v>DTS807/UB1101#DTS</v>
          </cell>
          <cell r="H178">
            <v>90.02</v>
          </cell>
          <cell r="I178">
            <v>13000</v>
          </cell>
          <cell r="J178">
            <v>1979550</v>
          </cell>
          <cell r="K178">
            <v>1979550</v>
          </cell>
          <cell r="L178">
            <v>13681500</v>
          </cell>
          <cell r="M178" t="str">
            <v>KHUSHAL SETHI HOUSING SOLUTIO</v>
          </cell>
          <cell r="N178" t="str">
            <v>AMBIKA STEELS LIMITED</v>
          </cell>
        </row>
        <row r="179">
          <cell r="B179" t="str">
            <v>DTS808</v>
          </cell>
          <cell r="C179">
            <v>2.5</v>
          </cell>
          <cell r="D179">
            <v>39353</v>
          </cell>
          <cell r="E179">
            <v>78687</v>
          </cell>
          <cell r="F179" t="str">
            <v>A03495</v>
          </cell>
          <cell r="G179" t="str">
            <v>DTS808/UB1181#DTS</v>
          </cell>
          <cell r="H179">
            <v>89.93</v>
          </cell>
          <cell r="I179">
            <v>13000</v>
          </cell>
          <cell r="J179">
            <v>1977600</v>
          </cell>
          <cell r="K179">
            <v>1977600</v>
          </cell>
          <cell r="L179">
            <v>13668000</v>
          </cell>
          <cell r="M179" t="str">
            <v>KHUSHAL SETHI HOUSING SOLUTIO</v>
          </cell>
          <cell r="N179" t="str">
            <v>AMBICA STEELS LTD.</v>
          </cell>
        </row>
        <row r="180">
          <cell r="B180" t="str">
            <v>DTS809</v>
          </cell>
          <cell r="C180">
            <v>2.5</v>
          </cell>
          <cell r="D180">
            <v>39353</v>
          </cell>
          <cell r="E180">
            <v>78682</v>
          </cell>
          <cell r="F180" t="str">
            <v>A03494</v>
          </cell>
          <cell r="G180" t="str">
            <v>DTS809/UB1186#DTS</v>
          </cell>
          <cell r="H180">
            <v>65.400000000000006</v>
          </cell>
          <cell r="I180">
            <v>13000</v>
          </cell>
          <cell r="J180">
            <v>1462800</v>
          </cell>
          <cell r="K180">
            <v>1462800</v>
          </cell>
          <cell r="L180">
            <v>10104000</v>
          </cell>
          <cell r="M180" t="str">
            <v>KHUSHAL SETHI HOUSING SOLUTIO</v>
          </cell>
          <cell r="N180" t="str">
            <v>AMBICA STEELS LTD.</v>
          </cell>
        </row>
        <row r="181">
          <cell r="B181" t="str">
            <v>DTS810</v>
          </cell>
          <cell r="C181">
            <v>2.5</v>
          </cell>
          <cell r="D181">
            <v>39353</v>
          </cell>
          <cell r="E181">
            <v>78680</v>
          </cell>
          <cell r="F181" t="str">
            <v>A03493</v>
          </cell>
          <cell r="G181" t="str">
            <v>DTS810/UB1187#DTS</v>
          </cell>
          <cell r="H181">
            <v>114.08</v>
          </cell>
          <cell r="I181">
            <v>13000</v>
          </cell>
          <cell r="J181">
            <v>2484600</v>
          </cell>
          <cell r="K181">
            <v>2484600</v>
          </cell>
          <cell r="L181">
            <v>17178000</v>
          </cell>
          <cell r="M181" t="str">
            <v>KHUSHAL SETHI HOUSING SOLUTIO</v>
          </cell>
          <cell r="N181" t="str">
            <v>AMBICA STEELS LTD.</v>
          </cell>
        </row>
        <row r="182">
          <cell r="B182" t="str">
            <v>DTS814</v>
          </cell>
          <cell r="C182">
            <v>2.5</v>
          </cell>
          <cell r="D182">
            <v>39353</v>
          </cell>
          <cell r="E182">
            <v>78521</v>
          </cell>
          <cell r="F182" t="str">
            <v>I00300</v>
          </cell>
          <cell r="G182" t="str">
            <v>DTS814/UB1064#DTS</v>
          </cell>
          <cell r="H182">
            <v>89.74</v>
          </cell>
          <cell r="I182">
            <v>13000</v>
          </cell>
          <cell r="J182">
            <v>1973700</v>
          </cell>
          <cell r="K182">
            <v>2000000</v>
          </cell>
          <cell r="L182">
            <v>13641000</v>
          </cell>
          <cell r="M182" t="str">
            <v>KHUSHAL SETHI HOUSING SOLUTIO</v>
          </cell>
          <cell r="N182" t="str">
            <v>I V ENTERPRISES PVT LTD</v>
          </cell>
        </row>
        <row r="183">
          <cell r="B183" t="str">
            <v>DTS815</v>
          </cell>
          <cell r="C183">
            <v>2.5</v>
          </cell>
          <cell r="D183">
            <v>39353</v>
          </cell>
          <cell r="E183">
            <v>78673</v>
          </cell>
          <cell r="F183" t="str">
            <v>P01691</v>
          </cell>
          <cell r="G183" t="str">
            <v>DTS815/UB1191#DTS</v>
          </cell>
          <cell r="H183">
            <v>85</v>
          </cell>
          <cell r="I183">
            <v>13000</v>
          </cell>
          <cell r="J183">
            <v>1874250</v>
          </cell>
          <cell r="K183">
            <v>1874250</v>
          </cell>
          <cell r="L183">
            <v>12952500</v>
          </cell>
          <cell r="M183" t="str">
            <v>VSERV CAPITAL SERVICES PVT LT</v>
          </cell>
          <cell r="N183" t="str">
            <v>PRADIP KUMAR</v>
          </cell>
        </row>
        <row r="184">
          <cell r="B184" t="str">
            <v>DTS817</v>
          </cell>
          <cell r="C184">
            <v>2.5</v>
          </cell>
          <cell r="D184">
            <v>39353</v>
          </cell>
          <cell r="E184">
            <v>78659</v>
          </cell>
          <cell r="F184" t="str">
            <v>I00302</v>
          </cell>
          <cell r="G184" t="str">
            <v>DTS817/UB1122#DTS</v>
          </cell>
          <cell r="H184">
            <v>75.53</v>
          </cell>
          <cell r="I184">
            <v>13000</v>
          </cell>
          <cell r="J184">
            <v>1675350</v>
          </cell>
          <cell r="K184">
            <v>1675350</v>
          </cell>
          <cell r="L184">
            <v>11575500</v>
          </cell>
          <cell r="M184" t="str">
            <v>VSERV CAPITAL SERVICES PVT LT</v>
          </cell>
          <cell r="N184" t="str">
            <v>INDO HONGKONG INDUSTRIES PVT</v>
          </cell>
        </row>
        <row r="185">
          <cell r="B185" t="str">
            <v>DTS818</v>
          </cell>
          <cell r="C185">
            <v>2.5</v>
          </cell>
          <cell r="D185">
            <v>39353</v>
          </cell>
          <cell r="E185">
            <v>78597</v>
          </cell>
          <cell r="F185" t="str">
            <v>R03973</v>
          </cell>
          <cell r="G185" t="str">
            <v>DTS818/UB1112#DTS</v>
          </cell>
          <cell r="H185">
            <v>75.53</v>
          </cell>
          <cell r="I185">
            <v>13000</v>
          </cell>
          <cell r="J185">
            <v>1675350</v>
          </cell>
          <cell r="K185">
            <v>1675350</v>
          </cell>
          <cell r="L185">
            <v>11575500</v>
          </cell>
          <cell r="M185" t="str">
            <v>VSERV CAPITAL SERVICES PVT LT</v>
          </cell>
          <cell r="N185" t="str">
            <v>RONENDER NATH PAWAR</v>
          </cell>
        </row>
        <row r="186">
          <cell r="B186" t="str">
            <v>DTS819</v>
          </cell>
          <cell r="C186">
            <v>2.5</v>
          </cell>
          <cell r="D186">
            <v>39353</v>
          </cell>
          <cell r="E186">
            <v>78598</v>
          </cell>
          <cell r="F186" t="str">
            <v>R03974</v>
          </cell>
          <cell r="G186" t="str">
            <v>DTS819/UB1113#DTS</v>
          </cell>
          <cell r="H186">
            <v>69.209999999999994</v>
          </cell>
          <cell r="I186">
            <v>13000</v>
          </cell>
          <cell r="J186">
            <v>1542750</v>
          </cell>
          <cell r="K186">
            <v>1542750</v>
          </cell>
          <cell r="L186">
            <v>10657500</v>
          </cell>
          <cell r="M186" t="str">
            <v>VSERV CAPITAL SERVICES PVT LT</v>
          </cell>
          <cell r="N186" t="str">
            <v>RONENDER NATH PAWAR</v>
          </cell>
        </row>
        <row r="187">
          <cell r="B187" t="str">
            <v>DTS820</v>
          </cell>
          <cell r="C187">
            <v>2.5</v>
          </cell>
          <cell r="D187">
            <v>39353</v>
          </cell>
          <cell r="E187">
            <v>78559</v>
          </cell>
          <cell r="F187" t="str">
            <v>A03483</v>
          </cell>
          <cell r="G187" t="str">
            <v>DTS820/UB1090#DTS</v>
          </cell>
          <cell r="H187">
            <v>85</v>
          </cell>
          <cell r="I187">
            <v>13000</v>
          </cell>
          <cell r="J187">
            <v>1874250</v>
          </cell>
          <cell r="K187">
            <v>1900000</v>
          </cell>
          <cell r="L187">
            <v>12952500</v>
          </cell>
          <cell r="M187" t="str">
            <v>VSERV CAPITAL SERVICES PVT LT</v>
          </cell>
          <cell r="N187" t="str">
            <v>ATUL SALUJA</v>
          </cell>
        </row>
        <row r="188">
          <cell r="B188" t="str">
            <v>DTS821</v>
          </cell>
          <cell r="C188">
            <v>2.5</v>
          </cell>
          <cell r="D188">
            <v>39353</v>
          </cell>
          <cell r="E188">
            <v>78548</v>
          </cell>
          <cell r="F188" t="str">
            <v>S04778</v>
          </cell>
          <cell r="G188" t="str">
            <v>DTS821/UB1044#DTS</v>
          </cell>
          <cell r="H188">
            <v>89.74</v>
          </cell>
          <cell r="I188">
            <v>13000</v>
          </cell>
          <cell r="J188">
            <v>1973700</v>
          </cell>
          <cell r="K188">
            <v>2000000</v>
          </cell>
          <cell r="L188">
            <v>13641000</v>
          </cell>
          <cell r="M188" t="str">
            <v>KHUSHAL SETHI HOUSING SOLUTIO</v>
          </cell>
          <cell r="N188" t="str">
            <v>SHASHI SHARMA</v>
          </cell>
        </row>
        <row r="189">
          <cell r="B189" t="str">
            <v>DTS822</v>
          </cell>
          <cell r="C189">
            <v>2.5</v>
          </cell>
          <cell r="D189">
            <v>39353</v>
          </cell>
          <cell r="E189">
            <v>78505</v>
          </cell>
          <cell r="F189" t="str">
            <v>R03963</v>
          </cell>
          <cell r="G189" t="str">
            <v>DTS822/UB1023#DTS</v>
          </cell>
          <cell r="H189">
            <v>89</v>
          </cell>
          <cell r="I189">
            <v>13000</v>
          </cell>
          <cell r="J189">
            <v>1958100</v>
          </cell>
          <cell r="K189">
            <v>2000000</v>
          </cell>
          <cell r="L189">
            <v>13533000</v>
          </cell>
          <cell r="M189" t="str">
            <v>KHUSHAL SETHI HOUSING SOLUTIO</v>
          </cell>
          <cell r="N189" t="str">
            <v>RAMESH CHANDER KALRA</v>
          </cell>
        </row>
        <row r="190">
          <cell r="B190" t="str">
            <v>DTS824</v>
          </cell>
          <cell r="C190">
            <v>2.5</v>
          </cell>
          <cell r="D190">
            <v>39353</v>
          </cell>
          <cell r="E190">
            <v>78705</v>
          </cell>
          <cell r="F190" t="str">
            <v>H00984</v>
          </cell>
          <cell r="G190" t="str">
            <v>DTS824/UB1173#DTS</v>
          </cell>
          <cell r="H190">
            <v>114.08</v>
          </cell>
          <cell r="I190">
            <v>13000</v>
          </cell>
          <cell r="J190">
            <v>2484600</v>
          </cell>
          <cell r="K190">
            <v>2700000</v>
          </cell>
          <cell r="L190">
            <v>17178000</v>
          </cell>
          <cell r="M190" t="str">
            <v>KHUSHAL SETHI HOUSING SOLUTIO</v>
          </cell>
          <cell r="N190" t="str">
            <v>HITECH MOULDS</v>
          </cell>
        </row>
        <row r="191">
          <cell r="B191" t="str">
            <v>DTS827</v>
          </cell>
          <cell r="C191">
            <v>2.5</v>
          </cell>
          <cell r="D191">
            <v>39353</v>
          </cell>
          <cell r="E191">
            <v>78508</v>
          </cell>
          <cell r="F191" t="str">
            <v>R03964</v>
          </cell>
          <cell r="G191" t="str">
            <v>DTS827/UB1026#DTS</v>
          </cell>
          <cell r="H191">
            <v>90.02</v>
          </cell>
          <cell r="I191">
            <v>13000</v>
          </cell>
          <cell r="J191">
            <v>1979550</v>
          </cell>
          <cell r="K191">
            <v>1979550</v>
          </cell>
          <cell r="L191">
            <v>13681500</v>
          </cell>
          <cell r="M191" t="str">
            <v>KHUSHAL SETHI HOUSING SOLUTIO</v>
          </cell>
          <cell r="N191" t="str">
            <v>ROHIT MAHAJAN</v>
          </cell>
        </row>
        <row r="192">
          <cell r="B192" t="str">
            <v>DTS828</v>
          </cell>
          <cell r="C192">
            <v>2.5</v>
          </cell>
          <cell r="D192">
            <v>39353</v>
          </cell>
          <cell r="E192">
            <v>78516</v>
          </cell>
          <cell r="F192" t="str">
            <v>S04771</v>
          </cell>
          <cell r="G192" t="str">
            <v>DTS828/UB1024#DTS</v>
          </cell>
          <cell r="H192">
            <v>69.209999999999994</v>
          </cell>
          <cell r="I192">
            <v>13000</v>
          </cell>
          <cell r="J192">
            <v>1542750</v>
          </cell>
          <cell r="K192">
            <v>1542750</v>
          </cell>
          <cell r="L192">
            <v>10657500</v>
          </cell>
          <cell r="M192" t="str">
            <v>KHUSHAL SETHI HOUSING SOLUTIO</v>
          </cell>
          <cell r="N192" t="str">
            <v>SWASTIKA WOOLEN MILLS</v>
          </cell>
        </row>
        <row r="193">
          <cell r="B193" t="str">
            <v>DTS829</v>
          </cell>
          <cell r="C193">
            <v>2.5</v>
          </cell>
          <cell r="D193">
            <v>39353</v>
          </cell>
          <cell r="E193">
            <v>78534</v>
          </cell>
          <cell r="F193" t="str">
            <v>S04776</v>
          </cell>
          <cell r="G193" t="str">
            <v>DTS829/UB1050#DTS</v>
          </cell>
          <cell r="H193">
            <v>69.209999999999994</v>
          </cell>
          <cell r="I193">
            <v>13000</v>
          </cell>
          <cell r="J193">
            <v>1542750</v>
          </cell>
          <cell r="K193">
            <v>1550000</v>
          </cell>
          <cell r="L193">
            <v>10657500</v>
          </cell>
          <cell r="M193" t="str">
            <v>KHUSHAL SETHI HOUSING SOLUTIO</v>
          </cell>
          <cell r="N193" t="str">
            <v>SARVESH ROHATGI</v>
          </cell>
        </row>
        <row r="194">
          <cell r="B194" t="str">
            <v>DTS830</v>
          </cell>
          <cell r="C194">
            <v>2.5</v>
          </cell>
          <cell r="D194">
            <v>39353</v>
          </cell>
          <cell r="E194">
            <v>78703</v>
          </cell>
          <cell r="F194" t="str">
            <v>M02194</v>
          </cell>
          <cell r="G194" t="str">
            <v>DTS830/UB1174#DTS</v>
          </cell>
          <cell r="H194">
            <v>69.209999999999994</v>
          </cell>
          <cell r="I194">
            <v>13000</v>
          </cell>
          <cell r="J194">
            <v>1542750</v>
          </cell>
          <cell r="K194">
            <v>1542750</v>
          </cell>
          <cell r="L194">
            <v>10657500</v>
          </cell>
          <cell r="M194" t="str">
            <v>KHUSHAL SETHI HOUSING SOLUTIO</v>
          </cell>
          <cell r="N194" t="str">
            <v>MANOJ HORA</v>
          </cell>
        </row>
        <row r="195">
          <cell r="B195" t="str">
            <v>DTS839</v>
          </cell>
          <cell r="C195">
            <v>2.5</v>
          </cell>
          <cell r="D195">
            <v>39353</v>
          </cell>
          <cell r="E195">
            <v>78684</v>
          </cell>
          <cell r="F195" t="str">
            <v>R03999</v>
          </cell>
          <cell r="G195" t="str">
            <v>DTS839/UB1157#DTS</v>
          </cell>
          <cell r="H195">
            <v>69.209999999999994</v>
          </cell>
          <cell r="I195">
            <v>13000</v>
          </cell>
          <cell r="J195">
            <v>1542750</v>
          </cell>
          <cell r="K195">
            <v>1542750</v>
          </cell>
          <cell r="L195">
            <v>10657500</v>
          </cell>
          <cell r="M195" t="str">
            <v>KHUSHAL SETHI HOUSING SOLUTIO</v>
          </cell>
          <cell r="N195" t="str">
            <v>RAJ KUMAR JAIN</v>
          </cell>
        </row>
        <row r="196">
          <cell r="B196" t="str">
            <v>DTS844</v>
          </cell>
          <cell r="C196">
            <v>2.5</v>
          </cell>
          <cell r="D196">
            <v>39353</v>
          </cell>
          <cell r="E196">
            <v>78599</v>
          </cell>
          <cell r="F196" t="str">
            <v>H00980</v>
          </cell>
          <cell r="G196" t="str">
            <v>DTS844/UB1108#DTS</v>
          </cell>
          <cell r="H196">
            <v>65.400000000000006</v>
          </cell>
          <cell r="I196">
            <v>13000</v>
          </cell>
          <cell r="J196">
            <v>1462800</v>
          </cell>
          <cell r="K196">
            <v>1462800</v>
          </cell>
          <cell r="L196">
            <v>10104000</v>
          </cell>
          <cell r="M196" t="str">
            <v>VSERV CAPITAL SERVICES PVT LT</v>
          </cell>
          <cell r="N196" t="str">
            <v>HARJOT SINGH KHURANA</v>
          </cell>
        </row>
        <row r="197">
          <cell r="B197" t="str">
            <v>DTS846</v>
          </cell>
          <cell r="C197">
            <v>2.5</v>
          </cell>
          <cell r="D197">
            <v>39353</v>
          </cell>
          <cell r="E197">
            <v>78652</v>
          </cell>
          <cell r="F197" t="str">
            <v>A03491</v>
          </cell>
          <cell r="G197" t="str">
            <v>DTS846/UB1126#DTS</v>
          </cell>
          <cell r="H197">
            <v>85</v>
          </cell>
          <cell r="I197">
            <v>11000</v>
          </cell>
          <cell r="J197">
            <v>1599750</v>
          </cell>
          <cell r="K197">
            <v>1599750</v>
          </cell>
          <cell r="L197">
            <v>11122500</v>
          </cell>
          <cell r="M197" t="str">
            <v>C S &amp; ASSOCIATES</v>
          </cell>
          <cell r="N197" t="str">
            <v>AMARJIT SINGH MINOCHA</v>
          </cell>
        </row>
        <row r="198">
          <cell r="B198" t="str">
            <v>DTS847</v>
          </cell>
          <cell r="C198">
            <v>2.5</v>
          </cell>
          <cell r="D198">
            <v>39353</v>
          </cell>
          <cell r="E198">
            <v>78564</v>
          </cell>
          <cell r="F198" t="str">
            <v>A03485</v>
          </cell>
          <cell r="G198" t="str">
            <v>DTS847/UB1092#DTS</v>
          </cell>
          <cell r="H198">
            <v>69.12</v>
          </cell>
          <cell r="I198">
            <v>11000</v>
          </cell>
          <cell r="J198">
            <v>1317600</v>
          </cell>
          <cell r="K198">
            <v>1317600</v>
          </cell>
          <cell r="L198">
            <v>9156000</v>
          </cell>
          <cell r="N198" t="str">
            <v>ANIL KUMAR GUPTA</v>
          </cell>
        </row>
        <row r="199">
          <cell r="B199" t="str">
            <v>DTS848</v>
          </cell>
          <cell r="C199">
            <v>2.5</v>
          </cell>
          <cell r="D199">
            <v>39353</v>
          </cell>
          <cell r="E199">
            <v>78603</v>
          </cell>
          <cell r="F199" t="str">
            <v>H00981</v>
          </cell>
          <cell r="G199" t="str">
            <v>DTS848/UB1123#DTS</v>
          </cell>
          <cell r="H199">
            <v>75.53</v>
          </cell>
          <cell r="I199">
            <v>13000</v>
          </cell>
          <cell r="J199">
            <v>1675350</v>
          </cell>
          <cell r="K199">
            <v>1675350</v>
          </cell>
          <cell r="L199">
            <v>11575500</v>
          </cell>
          <cell r="M199" t="str">
            <v>VSERV CAPITAL SERVICES PVT LT</v>
          </cell>
          <cell r="N199" t="str">
            <v>HARPREET SINGH</v>
          </cell>
        </row>
        <row r="200">
          <cell r="B200" t="str">
            <v>DTS852</v>
          </cell>
          <cell r="C200">
            <v>2.5</v>
          </cell>
          <cell r="D200">
            <v>39353</v>
          </cell>
          <cell r="E200">
            <v>78665</v>
          </cell>
          <cell r="F200" t="str">
            <v>C00492</v>
          </cell>
          <cell r="G200" t="str">
            <v>DTS852/UB1197#DTS</v>
          </cell>
          <cell r="H200">
            <v>85</v>
          </cell>
          <cell r="I200">
            <v>13000</v>
          </cell>
          <cell r="J200">
            <v>1874250</v>
          </cell>
          <cell r="K200">
            <v>1874250</v>
          </cell>
          <cell r="L200">
            <v>12952500</v>
          </cell>
          <cell r="M200" t="str">
            <v>VSERV CAPITAL SERVICES PVT LT</v>
          </cell>
          <cell r="N200" t="str">
            <v>CHARANJIT SINGH</v>
          </cell>
        </row>
        <row r="201">
          <cell r="B201" t="str">
            <v>DTS853</v>
          </cell>
          <cell r="C201">
            <v>2.5</v>
          </cell>
          <cell r="D201">
            <v>39353</v>
          </cell>
          <cell r="E201">
            <v>78678</v>
          </cell>
          <cell r="F201" t="str">
            <v>D01045</v>
          </cell>
          <cell r="G201" t="str">
            <v>DTS853/UB1189#DTS</v>
          </cell>
          <cell r="H201">
            <v>65.400000000000006</v>
          </cell>
          <cell r="I201">
            <v>13000</v>
          </cell>
          <cell r="J201">
            <v>1462800</v>
          </cell>
          <cell r="K201">
            <v>1462800</v>
          </cell>
          <cell r="L201">
            <v>10104000</v>
          </cell>
          <cell r="M201" t="str">
            <v>VSERV CAPITAL SERVICES PVT LT</v>
          </cell>
          <cell r="N201" t="str">
            <v>DAVINDER KAUR                _x000C_</v>
          </cell>
        </row>
        <row r="202">
          <cell r="B202" t="str">
            <v>DTS855</v>
          </cell>
          <cell r="C202">
            <v>2.5</v>
          </cell>
          <cell r="D202">
            <v>39353</v>
          </cell>
          <cell r="E202">
            <v>78675</v>
          </cell>
          <cell r="F202" t="str">
            <v>S04797</v>
          </cell>
          <cell r="G202" t="str">
            <v>DTS855/UB1190#DTS</v>
          </cell>
          <cell r="H202">
            <v>65.400000000000006</v>
          </cell>
          <cell r="I202">
            <v>13000</v>
          </cell>
          <cell r="J202">
            <v>1462800</v>
          </cell>
          <cell r="K202">
            <v>1462800</v>
          </cell>
          <cell r="L202">
            <v>10104000</v>
          </cell>
          <cell r="M202" t="str">
            <v>VSERV CAPITAL SERVICES PVT LT</v>
          </cell>
          <cell r="N202" t="str">
            <v>SANTOSH  KUMAR DUDEJA</v>
          </cell>
        </row>
        <row r="203">
          <cell r="B203" t="str">
            <v>DTS856</v>
          </cell>
          <cell r="C203">
            <v>2.5</v>
          </cell>
          <cell r="D203">
            <v>39353</v>
          </cell>
          <cell r="E203">
            <v>78537</v>
          </cell>
          <cell r="F203" t="str">
            <v>A03482</v>
          </cell>
          <cell r="G203" t="str">
            <v>DTS856/UB1045#DTS</v>
          </cell>
          <cell r="H203">
            <v>89.93</v>
          </cell>
          <cell r="I203">
            <v>13000</v>
          </cell>
          <cell r="J203">
            <v>1977600</v>
          </cell>
          <cell r="K203">
            <v>1977600</v>
          </cell>
          <cell r="L203">
            <v>13668000</v>
          </cell>
          <cell r="M203" t="str">
            <v>KHUSHAL SETHI HOUSING SOLUTIO</v>
          </cell>
          <cell r="N203" t="str">
            <v>ATULIYA JAIN</v>
          </cell>
        </row>
        <row r="204">
          <cell r="B204" t="str">
            <v>DTS857</v>
          </cell>
          <cell r="C204">
            <v>2.5</v>
          </cell>
          <cell r="D204">
            <v>39353</v>
          </cell>
          <cell r="E204">
            <v>78524</v>
          </cell>
          <cell r="F204" t="str">
            <v>A03479</v>
          </cell>
          <cell r="G204" t="str">
            <v>DTS857/UB1027#DTS</v>
          </cell>
          <cell r="H204">
            <v>89.93</v>
          </cell>
          <cell r="I204">
            <v>13000</v>
          </cell>
          <cell r="J204">
            <v>1977600</v>
          </cell>
          <cell r="K204">
            <v>1977600</v>
          </cell>
          <cell r="L204">
            <v>13668000</v>
          </cell>
          <cell r="M204" t="str">
            <v>KHUSHAL SETHI HOUSING SOLUTIO</v>
          </cell>
          <cell r="N204" t="str">
            <v>ATULIYA JAIN</v>
          </cell>
        </row>
        <row r="205">
          <cell r="B205" t="str">
            <v>DTS001</v>
          </cell>
          <cell r="C205">
            <v>2.5</v>
          </cell>
          <cell r="D205">
            <v>39354</v>
          </cell>
          <cell r="E205">
            <v>78987</v>
          </cell>
          <cell r="F205" t="str">
            <v>R04024</v>
          </cell>
          <cell r="G205" t="str">
            <v>DTS001/UB1523#DTS</v>
          </cell>
          <cell r="H205">
            <v>175.31</v>
          </cell>
          <cell r="I205">
            <v>16000</v>
          </cell>
          <cell r="J205">
            <v>5071680</v>
          </cell>
          <cell r="K205">
            <v>5071680</v>
          </cell>
          <cell r="L205">
            <v>34754700</v>
          </cell>
          <cell r="M205" t="str">
            <v>KHOSLA ESTATE</v>
          </cell>
          <cell r="N205" t="str">
            <v>RAJKUMARI GUPTA</v>
          </cell>
        </row>
        <row r="206">
          <cell r="B206" t="str">
            <v>DTS004</v>
          </cell>
          <cell r="C206">
            <v>2.5</v>
          </cell>
          <cell r="D206">
            <v>39354</v>
          </cell>
          <cell r="E206">
            <v>79031</v>
          </cell>
          <cell r="F206" t="str">
            <v>M02204</v>
          </cell>
          <cell r="G206" t="str">
            <v>DTS004/UB1492#DTS</v>
          </cell>
          <cell r="H206">
            <v>100.06</v>
          </cell>
          <cell r="I206">
            <v>17000</v>
          </cell>
          <cell r="J206">
            <v>2836350</v>
          </cell>
          <cell r="K206">
            <v>3300000</v>
          </cell>
          <cell r="L206">
            <v>19447500</v>
          </cell>
          <cell r="M206" t="str">
            <v>DR DEVINDER GUPTA AND SONS (H</v>
          </cell>
          <cell r="N206" t="str">
            <v>MAHESH KUMAR</v>
          </cell>
        </row>
        <row r="207">
          <cell r="B207" t="str">
            <v>DTS005</v>
          </cell>
          <cell r="C207">
            <v>2.5</v>
          </cell>
          <cell r="D207">
            <v>39354</v>
          </cell>
          <cell r="E207">
            <v>79013</v>
          </cell>
          <cell r="F207" t="str">
            <v>H01018</v>
          </cell>
          <cell r="G207" t="str">
            <v>DTS005/UB1472#DTS</v>
          </cell>
          <cell r="H207">
            <v>100.06</v>
          </cell>
          <cell r="I207">
            <v>17000</v>
          </cell>
          <cell r="J207">
            <v>2836350</v>
          </cell>
          <cell r="K207">
            <v>2950000</v>
          </cell>
          <cell r="L207">
            <v>19447500</v>
          </cell>
          <cell r="M207" t="str">
            <v>HONEY &amp; CO.</v>
          </cell>
          <cell r="N207" t="str">
            <v>HARISH CHANDER SEHGAL</v>
          </cell>
        </row>
        <row r="208">
          <cell r="B208" t="str">
            <v>DTS007</v>
          </cell>
          <cell r="C208">
            <v>2.5</v>
          </cell>
          <cell r="D208">
            <v>39354</v>
          </cell>
          <cell r="E208">
            <v>78999</v>
          </cell>
          <cell r="F208" t="str">
            <v>S04842</v>
          </cell>
          <cell r="G208" t="str">
            <v>DTS007/UB1354#DTS</v>
          </cell>
          <cell r="H208">
            <v>48.49</v>
          </cell>
          <cell r="I208">
            <v>17000</v>
          </cell>
          <cell r="J208">
            <v>1421100</v>
          </cell>
          <cell r="K208">
            <v>1421100</v>
          </cell>
          <cell r="L208">
            <v>9735000</v>
          </cell>
          <cell r="M208" t="str">
            <v>KARAN ESTATES</v>
          </cell>
          <cell r="N208" t="str">
            <v>SANDEEP BIHANI</v>
          </cell>
        </row>
        <row r="209">
          <cell r="B209" t="str">
            <v>DTS008</v>
          </cell>
          <cell r="C209">
            <v>2.5</v>
          </cell>
          <cell r="D209">
            <v>39354</v>
          </cell>
          <cell r="E209">
            <v>78978</v>
          </cell>
          <cell r="F209" t="str">
            <v>J01501</v>
          </cell>
          <cell r="G209" t="str">
            <v>DTS008/UB1477#DTS</v>
          </cell>
          <cell r="H209">
            <v>64.290000000000006</v>
          </cell>
          <cell r="I209">
            <v>17000</v>
          </cell>
          <cell r="J209">
            <v>1854600</v>
          </cell>
          <cell r="K209">
            <v>1854600</v>
          </cell>
          <cell r="L209">
            <v>12710000</v>
          </cell>
          <cell r="M209" t="str">
            <v>KARAN ESTATES</v>
          </cell>
          <cell r="N209" t="str">
            <v>JEET ASIJA</v>
          </cell>
        </row>
        <row r="210">
          <cell r="B210" t="str">
            <v>DTS010</v>
          </cell>
          <cell r="C210">
            <v>2.5</v>
          </cell>
          <cell r="D210">
            <v>39354</v>
          </cell>
          <cell r="E210">
            <v>79015</v>
          </cell>
          <cell r="F210" t="str">
            <v>R04026</v>
          </cell>
          <cell r="G210" t="str">
            <v>DTS010/UB1471#DTS</v>
          </cell>
          <cell r="H210">
            <v>189.71</v>
          </cell>
          <cell r="I210">
            <v>16000</v>
          </cell>
          <cell r="J210">
            <v>4990800</v>
          </cell>
          <cell r="K210">
            <v>4990800</v>
          </cell>
          <cell r="L210">
            <v>34293000</v>
          </cell>
          <cell r="M210" t="str">
            <v>KHOSLA ESTATE</v>
          </cell>
          <cell r="N210" t="str">
            <v>RAMESH CHANDER KATHURIA</v>
          </cell>
        </row>
        <row r="211">
          <cell r="B211" t="str">
            <v>DTS011</v>
          </cell>
          <cell r="C211">
            <v>2.5</v>
          </cell>
          <cell r="D211">
            <v>39354</v>
          </cell>
          <cell r="E211">
            <v>79029</v>
          </cell>
          <cell r="F211" t="str">
            <v>K01298</v>
          </cell>
          <cell r="G211" t="str">
            <v>DTS011/UB1468#DTS</v>
          </cell>
          <cell r="H211">
            <v>189.71</v>
          </cell>
          <cell r="I211">
            <v>16000</v>
          </cell>
          <cell r="J211">
            <v>4990800</v>
          </cell>
          <cell r="K211">
            <v>4990800</v>
          </cell>
          <cell r="L211">
            <v>34293000</v>
          </cell>
          <cell r="M211" t="str">
            <v>KHOSLA ESTATE</v>
          </cell>
          <cell r="N211" t="str">
            <v>KAPIL GUPTA</v>
          </cell>
        </row>
        <row r="212">
          <cell r="B212" t="str">
            <v>DTS015</v>
          </cell>
          <cell r="C212">
            <v>2.5</v>
          </cell>
          <cell r="D212">
            <v>39354</v>
          </cell>
          <cell r="E212">
            <v>78927</v>
          </cell>
          <cell r="F212" t="str">
            <v>A03522</v>
          </cell>
          <cell r="G212" t="str">
            <v>DTS015/UB1429#DTS</v>
          </cell>
          <cell r="H212">
            <v>52.58</v>
          </cell>
          <cell r="I212">
            <v>17000</v>
          </cell>
          <cell r="J212">
            <v>1677630</v>
          </cell>
          <cell r="K212">
            <v>1677630</v>
          </cell>
          <cell r="L212">
            <v>11467200</v>
          </cell>
          <cell r="M212" t="str">
            <v>SANIYA ESTATE</v>
          </cell>
          <cell r="N212" t="str">
            <v>ANIL SATIA</v>
          </cell>
        </row>
        <row r="213">
          <cell r="B213" t="str">
            <v>DTS018</v>
          </cell>
          <cell r="C213">
            <v>2.5</v>
          </cell>
          <cell r="D213">
            <v>39354</v>
          </cell>
          <cell r="E213">
            <v>79002</v>
          </cell>
          <cell r="F213" t="str">
            <v>O00133</v>
          </cell>
          <cell r="G213" t="str">
            <v>DTS018/UB1515#DTS</v>
          </cell>
          <cell r="H213">
            <v>61.78</v>
          </cell>
          <cell r="I213">
            <v>17000</v>
          </cell>
          <cell r="J213">
            <v>1785750</v>
          </cell>
          <cell r="K213">
            <v>1785750</v>
          </cell>
          <cell r="L213">
            <v>12237500</v>
          </cell>
          <cell r="M213" t="str">
            <v>K.K. REAL ESTATE</v>
          </cell>
          <cell r="N213" t="str">
            <v>OMKAR NATH KAUL</v>
          </cell>
        </row>
        <row r="214">
          <cell r="B214" t="str">
            <v>DTS019</v>
          </cell>
          <cell r="C214">
            <v>2.5</v>
          </cell>
          <cell r="D214">
            <v>39354</v>
          </cell>
          <cell r="E214">
            <v>78888</v>
          </cell>
          <cell r="F214" t="str">
            <v>S04829</v>
          </cell>
          <cell r="G214" t="str">
            <v>DTS019/UB1540#DTS</v>
          </cell>
          <cell r="H214">
            <v>148.36000000000001</v>
          </cell>
          <cell r="I214">
            <v>17000</v>
          </cell>
          <cell r="J214">
            <v>4569585</v>
          </cell>
          <cell r="K214">
            <v>5000000</v>
          </cell>
          <cell r="L214">
            <v>31262400</v>
          </cell>
          <cell r="M214" t="str">
            <v>ARVIND ESTATES (P) LTD</v>
          </cell>
          <cell r="N214" t="str">
            <v>SARABMEET KALRA</v>
          </cell>
        </row>
        <row r="215">
          <cell r="B215" t="str">
            <v>DTS020</v>
          </cell>
          <cell r="C215">
            <v>2.5</v>
          </cell>
          <cell r="D215">
            <v>39354</v>
          </cell>
          <cell r="E215">
            <v>78906</v>
          </cell>
          <cell r="F215" t="str">
            <v>H01012</v>
          </cell>
          <cell r="G215" t="str">
            <v>DTS020/UB1350#DTS</v>
          </cell>
          <cell r="H215">
            <v>67.73</v>
          </cell>
          <cell r="I215">
            <v>17000</v>
          </cell>
          <cell r="J215">
            <v>2134845</v>
          </cell>
          <cell r="K215">
            <v>2500000</v>
          </cell>
          <cell r="L215">
            <v>14596800</v>
          </cell>
          <cell r="M215" t="str">
            <v>SURAJ REALTORS P. LTD.</v>
          </cell>
          <cell r="N215" t="str">
            <v>HILDEGARD ANNA KHARBANDA</v>
          </cell>
        </row>
        <row r="216">
          <cell r="B216" t="str">
            <v>DTS021</v>
          </cell>
          <cell r="C216">
            <v>2.5</v>
          </cell>
          <cell r="D216">
            <v>39354</v>
          </cell>
          <cell r="E216">
            <v>78963</v>
          </cell>
          <cell r="F216" t="str">
            <v>N01130</v>
          </cell>
          <cell r="G216" t="str">
            <v>DTS021/UB1342#DTS</v>
          </cell>
          <cell r="H216">
            <v>87.61</v>
          </cell>
          <cell r="I216">
            <v>17000</v>
          </cell>
          <cell r="J216">
            <v>2494650</v>
          </cell>
          <cell r="K216">
            <v>2700000</v>
          </cell>
          <cell r="L216">
            <v>17102500</v>
          </cell>
          <cell r="M216" t="str">
            <v>MRS. MADHVI BERY</v>
          </cell>
          <cell r="N216" t="str">
            <v>NASIRUDDIN JAVERI</v>
          </cell>
        </row>
        <row r="217">
          <cell r="B217" t="str">
            <v>DTS023</v>
          </cell>
          <cell r="C217">
            <v>2.5</v>
          </cell>
          <cell r="D217">
            <v>39354</v>
          </cell>
          <cell r="E217">
            <v>79019</v>
          </cell>
          <cell r="F217" t="str">
            <v>J01504</v>
          </cell>
          <cell r="G217" t="str">
            <v>DTS023/UB1248#DTS</v>
          </cell>
          <cell r="H217">
            <v>154.22</v>
          </cell>
          <cell r="I217">
            <v>17000</v>
          </cell>
          <cell r="J217">
            <v>4746300</v>
          </cell>
          <cell r="K217">
            <v>4747000</v>
          </cell>
          <cell r="L217">
            <v>32472000</v>
          </cell>
          <cell r="M217" t="str">
            <v>ARVIND ESTATES (P) LTD</v>
          </cell>
          <cell r="N217" t="str">
            <v>JINDAL ART GLASS INNOVATIONS</v>
          </cell>
        </row>
        <row r="218">
          <cell r="B218" t="str">
            <v>DTS024</v>
          </cell>
          <cell r="C218">
            <v>2.5</v>
          </cell>
          <cell r="D218">
            <v>39354</v>
          </cell>
          <cell r="E218">
            <v>78897</v>
          </cell>
          <cell r="F218" t="str">
            <v>J01494</v>
          </cell>
          <cell r="G218" t="str">
            <v>DTS024/UB1410#DTS</v>
          </cell>
          <cell r="H218">
            <v>159.33000000000001</v>
          </cell>
          <cell r="I218">
            <v>17000</v>
          </cell>
          <cell r="J218">
            <v>4900575</v>
          </cell>
          <cell r="K218">
            <v>4910000</v>
          </cell>
          <cell r="L218">
            <v>33528000</v>
          </cell>
          <cell r="M218" t="str">
            <v>ARVIND ESTATES (P) LTD</v>
          </cell>
          <cell r="N218" t="str">
            <v>JINDAL ART GLASS INNOVATIONS</v>
          </cell>
        </row>
        <row r="219">
          <cell r="B219" t="str">
            <v>DTS026</v>
          </cell>
          <cell r="C219">
            <v>2.5</v>
          </cell>
          <cell r="D219">
            <v>39354</v>
          </cell>
          <cell r="E219">
            <v>78836</v>
          </cell>
          <cell r="F219" t="str">
            <v>D01049</v>
          </cell>
          <cell r="G219" t="str">
            <v>DTS026/UB1236#DTS</v>
          </cell>
          <cell r="H219">
            <v>154.22</v>
          </cell>
          <cell r="I219">
            <v>17000</v>
          </cell>
          <cell r="J219">
            <v>4746300</v>
          </cell>
          <cell r="K219">
            <v>4746300</v>
          </cell>
          <cell r="L219">
            <v>32472000</v>
          </cell>
          <cell r="M219" t="str">
            <v>RAHEJA ASSOCIATES</v>
          </cell>
          <cell r="N219" t="str">
            <v>DAVINDER PAL SINGH</v>
          </cell>
        </row>
        <row r="220">
          <cell r="B220" t="str">
            <v>DTS027</v>
          </cell>
          <cell r="C220">
            <v>2.5</v>
          </cell>
          <cell r="D220">
            <v>39354</v>
          </cell>
          <cell r="E220">
            <v>78742</v>
          </cell>
          <cell r="F220" t="str">
            <v>B00843</v>
          </cell>
          <cell r="G220" t="str">
            <v>DTS027/UB1272#DTS</v>
          </cell>
          <cell r="H220">
            <v>132.85</v>
          </cell>
          <cell r="I220">
            <v>16000</v>
          </cell>
          <cell r="J220">
            <v>4208400</v>
          </cell>
          <cell r="K220">
            <v>4208400</v>
          </cell>
          <cell r="L220">
            <v>28771000</v>
          </cell>
          <cell r="M220" t="str">
            <v>RAHEJA ASSOCIATES</v>
          </cell>
          <cell r="N220" t="str">
            <v>BHUPINDER SINGH SAWHNEY</v>
          </cell>
        </row>
        <row r="221">
          <cell r="B221" t="str">
            <v>DTS028</v>
          </cell>
          <cell r="C221">
            <v>2.5</v>
          </cell>
          <cell r="D221">
            <v>39354</v>
          </cell>
          <cell r="E221">
            <v>79027</v>
          </cell>
          <cell r="F221" t="str">
            <v>J01505</v>
          </cell>
          <cell r="G221" t="str">
            <v>DTS028/UB1507#DTS</v>
          </cell>
          <cell r="H221">
            <v>87.61</v>
          </cell>
          <cell r="I221">
            <v>17000</v>
          </cell>
          <cell r="J221">
            <v>2494650</v>
          </cell>
          <cell r="K221">
            <v>3000000</v>
          </cell>
          <cell r="L221">
            <v>17102500</v>
          </cell>
          <cell r="M221" t="str">
            <v>KHOSLA ESTATE</v>
          </cell>
          <cell r="N221" t="str">
            <v>JASJIT SINGH</v>
          </cell>
        </row>
        <row r="222">
          <cell r="B222" t="str">
            <v>DTS031</v>
          </cell>
          <cell r="C222">
            <v>2.5</v>
          </cell>
          <cell r="D222">
            <v>39354</v>
          </cell>
          <cell r="E222">
            <v>78847</v>
          </cell>
          <cell r="F222" t="str">
            <v>V02026</v>
          </cell>
          <cell r="G222" t="str">
            <v>DTS031/UB1541#DTS</v>
          </cell>
          <cell r="H222">
            <v>61.78</v>
          </cell>
          <cell r="I222">
            <v>17000</v>
          </cell>
          <cell r="J222">
            <v>1955325</v>
          </cell>
          <cell r="K222">
            <v>1785750</v>
          </cell>
          <cell r="L222">
            <v>13368000</v>
          </cell>
          <cell r="M222" t="str">
            <v>CYPRUS CONSULTANTS</v>
          </cell>
          <cell r="N222" t="str">
            <v>VIJAY SINGH SHEKHAWAT</v>
          </cell>
        </row>
        <row r="223">
          <cell r="B223" t="str">
            <v>DTS032</v>
          </cell>
          <cell r="C223">
            <v>2.5</v>
          </cell>
          <cell r="D223">
            <v>39354</v>
          </cell>
          <cell r="E223">
            <v>78981</v>
          </cell>
          <cell r="F223" t="str">
            <v>S04839</v>
          </cell>
          <cell r="G223" t="str">
            <v>DTS032/UB1494#DTS</v>
          </cell>
          <cell r="H223">
            <v>52.95</v>
          </cell>
          <cell r="I223">
            <v>17000</v>
          </cell>
          <cell r="J223">
            <v>1688850</v>
          </cell>
          <cell r="K223">
            <v>1700000</v>
          </cell>
          <cell r="L223">
            <v>11544000</v>
          </cell>
          <cell r="M223" t="str">
            <v>LIASION CONSULTANCY SERVICES</v>
          </cell>
          <cell r="N223" t="str">
            <v>SANJEEV BANSAL</v>
          </cell>
        </row>
        <row r="224">
          <cell r="B224" t="str">
            <v>DTS033</v>
          </cell>
          <cell r="C224">
            <v>2.5</v>
          </cell>
          <cell r="D224">
            <v>39354</v>
          </cell>
          <cell r="E224">
            <v>78745</v>
          </cell>
          <cell r="F224" t="str">
            <v>S04805</v>
          </cell>
          <cell r="G224" t="str">
            <v>DTS033/UB1268#DTS</v>
          </cell>
          <cell r="H224">
            <v>51.65</v>
          </cell>
          <cell r="I224">
            <v>17000</v>
          </cell>
          <cell r="J224">
            <v>1507800</v>
          </cell>
          <cell r="K224">
            <v>1688850</v>
          </cell>
          <cell r="L224">
            <v>10330000</v>
          </cell>
          <cell r="M224" t="str">
            <v>K.K. REAL ESTATE</v>
          </cell>
          <cell r="N224" t="str">
            <v>SANJEEV ANAND</v>
          </cell>
        </row>
        <row r="225">
          <cell r="B225" t="str">
            <v>DTS035</v>
          </cell>
          <cell r="C225">
            <v>2.5</v>
          </cell>
          <cell r="D225">
            <v>39354</v>
          </cell>
          <cell r="E225">
            <v>78946</v>
          </cell>
          <cell r="F225" t="str">
            <v>P01722</v>
          </cell>
          <cell r="G225" t="str">
            <v>DTS035/UB1551#DTS</v>
          </cell>
          <cell r="H225">
            <v>74.040000000000006</v>
          </cell>
          <cell r="I225">
            <v>17000</v>
          </cell>
          <cell r="J225">
            <v>2528820</v>
          </cell>
          <cell r="K225">
            <v>2122350</v>
          </cell>
          <cell r="L225">
            <v>17257300</v>
          </cell>
          <cell r="M225" t="str">
            <v>C S &amp; ASSOCIATES</v>
          </cell>
          <cell r="N225" t="str">
            <v>PREM CHAND GUPTA</v>
          </cell>
        </row>
        <row r="226">
          <cell r="B226" t="str">
            <v>DTS036</v>
          </cell>
          <cell r="C226">
            <v>2.5</v>
          </cell>
          <cell r="D226">
            <v>39354</v>
          </cell>
          <cell r="E226">
            <v>78956</v>
          </cell>
          <cell r="F226" t="str">
            <v>A03525</v>
          </cell>
          <cell r="G226" t="str">
            <v>DTS036/UB1545#DTS</v>
          </cell>
          <cell r="H226">
            <v>137.77000000000001</v>
          </cell>
          <cell r="I226">
            <v>17000</v>
          </cell>
          <cell r="J226">
            <v>4249815</v>
          </cell>
          <cell r="K226">
            <v>4249815</v>
          </cell>
          <cell r="L226">
            <v>29073600</v>
          </cell>
          <cell r="M226" t="str">
            <v>RAHEJA ASSOCIATES</v>
          </cell>
          <cell r="N226" t="str">
            <v>ARUN KUMAR KHANNA            _x000C_</v>
          </cell>
        </row>
        <row r="227">
          <cell r="B227" t="str">
            <v>DTS038</v>
          </cell>
          <cell r="C227">
            <v>2.5</v>
          </cell>
          <cell r="D227">
            <v>39354</v>
          </cell>
          <cell r="E227">
            <v>79033</v>
          </cell>
          <cell r="F227" t="str">
            <v>N01133</v>
          </cell>
          <cell r="G227" t="str">
            <v>DTS038/UB1509#DTS</v>
          </cell>
          <cell r="H227">
            <v>189.71</v>
          </cell>
          <cell r="I227">
            <v>17000</v>
          </cell>
          <cell r="J227">
            <v>5817810</v>
          </cell>
          <cell r="K227">
            <v>5817810</v>
          </cell>
          <cell r="L227">
            <v>39806400</v>
          </cell>
          <cell r="M227" t="str">
            <v>ICICI BANK LTD</v>
          </cell>
          <cell r="N227" t="str">
            <v>NAVIN KUMAR</v>
          </cell>
        </row>
        <row r="228">
          <cell r="B228" t="str">
            <v>DTS041</v>
          </cell>
          <cell r="C228">
            <v>2.5</v>
          </cell>
          <cell r="D228">
            <v>39354</v>
          </cell>
          <cell r="E228">
            <v>78926</v>
          </cell>
          <cell r="F228" t="str">
            <v>H01002</v>
          </cell>
          <cell r="G228" t="str">
            <v>DTS041/UB1348#DTS</v>
          </cell>
          <cell r="H228">
            <v>48.49</v>
          </cell>
          <cell r="I228">
            <v>17000</v>
          </cell>
          <cell r="J228">
            <v>1421100</v>
          </cell>
          <cell r="K228">
            <v>2000000</v>
          </cell>
          <cell r="L228">
            <v>9735000</v>
          </cell>
          <cell r="M228" t="str">
            <v>SURAJ REALTORS P. LTD.</v>
          </cell>
          <cell r="N228" t="str">
            <v>HILDEGARD ANNA KHARABANDA</v>
          </cell>
        </row>
        <row r="229">
          <cell r="B229" t="str">
            <v>DTS043</v>
          </cell>
          <cell r="C229">
            <v>2.5</v>
          </cell>
          <cell r="D229">
            <v>39354</v>
          </cell>
          <cell r="E229">
            <v>78804</v>
          </cell>
          <cell r="F229" t="str">
            <v>J01490</v>
          </cell>
          <cell r="G229" t="str">
            <v>DTS043/UB1399#DTS</v>
          </cell>
          <cell r="H229">
            <v>100.06</v>
          </cell>
          <cell r="I229">
            <v>17000</v>
          </cell>
          <cell r="J229">
            <v>3110985</v>
          </cell>
          <cell r="K229">
            <v>3110985</v>
          </cell>
          <cell r="L229">
            <v>21278400</v>
          </cell>
          <cell r="M229" t="str">
            <v>REALISTIC REALTORS PVT LTD</v>
          </cell>
          <cell r="N229" t="str">
            <v>JAPMUN ENTERPRISES</v>
          </cell>
        </row>
        <row r="230">
          <cell r="B230" t="str">
            <v>DTS046</v>
          </cell>
          <cell r="C230">
            <v>2.5</v>
          </cell>
          <cell r="D230">
            <v>39354</v>
          </cell>
          <cell r="E230">
            <v>78997</v>
          </cell>
          <cell r="F230" t="str">
            <v>B00855</v>
          </cell>
          <cell r="G230" t="str">
            <v>DTS046/UB1522#DTS</v>
          </cell>
          <cell r="H230">
            <v>116.78</v>
          </cell>
          <cell r="I230">
            <v>17000</v>
          </cell>
          <cell r="J230">
            <v>3615885</v>
          </cell>
          <cell r="K230">
            <v>3616000</v>
          </cell>
          <cell r="L230">
            <v>24734400</v>
          </cell>
          <cell r="M230" t="str">
            <v>RAHEJA ASSOCIATES</v>
          </cell>
          <cell r="N230" t="str">
            <v>BHUVNESH HANDA</v>
          </cell>
        </row>
        <row r="231">
          <cell r="B231" t="str">
            <v>DTS048</v>
          </cell>
          <cell r="C231">
            <v>2.5</v>
          </cell>
          <cell r="D231">
            <v>39354</v>
          </cell>
          <cell r="E231">
            <v>78744</v>
          </cell>
          <cell r="F231" t="str">
            <v>K01272</v>
          </cell>
          <cell r="G231" t="str">
            <v>DTS048/UB1303#DTS</v>
          </cell>
          <cell r="H231">
            <v>106.37</v>
          </cell>
          <cell r="I231">
            <v>17000</v>
          </cell>
          <cell r="J231">
            <v>3301725</v>
          </cell>
          <cell r="K231">
            <v>3301725</v>
          </cell>
          <cell r="L231">
            <v>22584000</v>
          </cell>
          <cell r="M231" t="str">
            <v>PNK CONSULTANTS PVT LTD</v>
          </cell>
          <cell r="N231" t="str">
            <v>KIC FOOD PRODUCT (P) LTD.</v>
          </cell>
        </row>
        <row r="232">
          <cell r="B232" t="str">
            <v>DTS049</v>
          </cell>
          <cell r="C232">
            <v>2.5</v>
          </cell>
          <cell r="D232">
            <v>39354</v>
          </cell>
          <cell r="E232">
            <v>78922</v>
          </cell>
          <cell r="F232" t="str">
            <v>R04021</v>
          </cell>
          <cell r="G232" t="str">
            <v>DTS049/UB1533#DTS</v>
          </cell>
          <cell r="H232">
            <v>99.96</v>
          </cell>
          <cell r="I232">
            <v>17000</v>
          </cell>
          <cell r="J232">
            <v>3108180</v>
          </cell>
          <cell r="K232">
            <v>3110000</v>
          </cell>
          <cell r="L232">
            <v>21259200</v>
          </cell>
          <cell r="M232" t="str">
            <v>AARAMBH</v>
          </cell>
          <cell r="N232" t="str">
            <v>RAJESH KUMAR SACHDEVA</v>
          </cell>
        </row>
        <row r="233">
          <cell r="B233" t="str">
            <v>DTS051</v>
          </cell>
          <cell r="C233">
            <v>2.5</v>
          </cell>
          <cell r="D233">
            <v>39354</v>
          </cell>
          <cell r="E233">
            <v>78986</v>
          </cell>
          <cell r="F233" t="str">
            <v>H01015</v>
          </cell>
          <cell r="G233" t="str">
            <v>DTS051/UB1345#DTS</v>
          </cell>
          <cell r="H233">
            <v>98.94</v>
          </cell>
          <cell r="I233">
            <v>17000</v>
          </cell>
          <cell r="J233">
            <v>3077325</v>
          </cell>
          <cell r="K233">
            <v>3500000</v>
          </cell>
          <cell r="L233">
            <v>21048000</v>
          </cell>
          <cell r="M233" t="str">
            <v>SURAJ REALTORS P. LTD.</v>
          </cell>
          <cell r="N233" t="str">
            <v>HILDEGARD ANNA KHARBANDA</v>
          </cell>
        </row>
        <row r="234">
          <cell r="B234" t="str">
            <v>DTS052</v>
          </cell>
          <cell r="C234">
            <v>2.5</v>
          </cell>
          <cell r="D234">
            <v>39354</v>
          </cell>
          <cell r="E234">
            <v>78991</v>
          </cell>
          <cell r="F234" t="str">
            <v>B00853</v>
          </cell>
          <cell r="G234" t="str">
            <v>DTS052/UB1422#DTS</v>
          </cell>
          <cell r="H234">
            <v>84.82</v>
          </cell>
          <cell r="I234">
            <v>17000</v>
          </cell>
          <cell r="J234">
            <v>2883780</v>
          </cell>
          <cell r="K234">
            <v>2883780</v>
          </cell>
          <cell r="L234">
            <v>19681700</v>
          </cell>
          <cell r="M234" t="str">
            <v>LARES &amp; PENATES</v>
          </cell>
          <cell r="N234" t="str">
            <v>BHUPINDER SINGH MALLIK</v>
          </cell>
        </row>
        <row r="235">
          <cell r="B235" t="str">
            <v>DTS054</v>
          </cell>
          <cell r="C235">
            <v>2.5</v>
          </cell>
          <cell r="D235">
            <v>39354</v>
          </cell>
          <cell r="E235">
            <v>78747</v>
          </cell>
          <cell r="F235" t="str">
            <v>M02195</v>
          </cell>
          <cell r="G235" t="str">
            <v>DTS054/UB1300#DTS</v>
          </cell>
          <cell r="H235">
            <v>98.01</v>
          </cell>
          <cell r="I235">
            <v>16000</v>
          </cell>
          <cell r="J235">
            <v>3128400</v>
          </cell>
          <cell r="K235">
            <v>3128400</v>
          </cell>
          <cell r="L235">
            <v>21383500</v>
          </cell>
          <cell r="M235" t="str">
            <v>K.K. REAL ESTATE</v>
          </cell>
          <cell r="N235" t="str">
            <v>MANISH GOUHARI</v>
          </cell>
        </row>
        <row r="236">
          <cell r="B236" t="str">
            <v>DTS056</v>
          </cell>
          <cell r="C236">
            <v>2.5</v>
          </cell>
          <cell r="D236">
            <v>39354</v>
          </cell>
          <cell r="E236">
            <v>79007</v>
          </cell>
          <cell r="F236" t="str">
            <v>A03531</v>
          </cell>
          <cell r="G236" t="str">
            <v>DTS056/UB1521#DTS</v>
          </cell>
          <cell r="H236">
            <v>159.41999999999999</v>
          </cell>
          <cell r="I236">
            <v>17000</v>
          </cell>
          <cell r="J236">
            <v>4903380</v>
          </cell>
          <cell r="K236">
            <v>4903380</v>
          </cell>
          <cell r="L236">
            <v>33547200</v>
          </cell>
          <cell r="M236" t="str">
            <v>ICICI BANK LTD</v>
          </cell>
          <cell r="N236" t="str">
            <v>ASHOK SACHDEV</v>
          </cell>
        </row>
        <row r="237">
          <cell r="B237" t="str">
            <v>DTS058</v>
          </cell>
          <cell r="C237">
            <v>2.5</v>
          </cell>
          <cell r="D237">
            <v>39354</v>
          </cell>
          <cell r="E237">
            <v>78737</v>
          </cell>
          <cell r="F237" t="str">
            <v>T00339</v>
          </cell>
          <cell r="G237" t="str">
            <v>DTS058/UB1578#DTS</v>
          </cell>
          <cell r="H237">
            <v>89.84</v>
          </cell>
          <cell r="I237">
            <v>16000</v>
          </cell>
          <cell r="J237">
            <v>2874960</v>
          </cell>
          <cell r="K237">
            <v>3000000</v>
          </cell>
          <cell r="L237">
            <v>19649900</v>
          </cell>
          <cell r="M237" t="str">
            <v>LIASION CONSULTANCY SERVICES</v>
          </cell>
          <cell r="N237" t="str">
            <v>TETS 'N' RAI INTERNATIONAL</v>
          </cell>
        </row>
        <row r="238">
          <cell r="B238" t="str">
            <v>DTS059</v>
          </cell>
          <cell r="C238">
            <v>2.5</v>
          </cell>
          <cell r="D238">
            <v>39354</v>
          </cell>
          <cell r="E238">
            <v>79080</v>
          </cell>
          <cell r="F238" t="str">
            <v>T00340</v>
          </cell>
          <cell r="G238" t="str">
            <v>DTS059/UB1464#DTS</v>
          </cell>
          <cell r="H238">
            <v>124.67</v>
          </cell>
          <cell r="I238">
            <v>16000</v>
          </cell>
          <cell r="J238">
            <v>3954960</v>
          </cell>
          <cell r="K238">
            <v>3000000</v>
          </cell>
          <cell r="L238">
            <v>27037400</v>
          </cell>
          <cell r="M238" t="str">
            <v>LIASION CONSULTANCY SERVICES</v>
          </cell>
          <cell r="N238" t="str">
            <v>TETS 'N' RAI INTERNATIONAL</v>
          </cell>
        </row>
        <row r="239">
          <cell r="B239" t="str">
            <v>DTS060</v>
          </cell>
          <cell r="C239">
            <v>2.5</v>
          </cell>
          <cell r="D239">
            <v>39354</v>
          </cell>
          <cell r="E239">
            <v>78891</v>
          </cell>
          <cell r="F239" t="str">
            <v>G00775</v>
          </cell>
          <cell r="G239" t="str">
            <v>DTS060/UB1381#DTS</v>
          </cell>
          <cell r="H239">
            <v>134.43</v>
          </cell>
          <cell r="I239">
            <v>17000</v>
          </cell>
          <cell r="J239">
            <v>4148835</v>
          </cell>
          <cell r="K239">
            <v>4150000</v>
          </cell>
          <cell r="L239">
            <v>28382400</v>
          </cell>
          <cell r="M239" t="str">
            <v>AJIT ESTATES (P) LTD</v>
          </cell>
          <cell r="N239" t="str">
            <v>GOEL SONS GOLDEN ESTATE (P) L</v>
          </cell>
        </row>
        <row r="240">
          <cell r="B240" t="str">
            <v>DTS061</v>
          </cell>
          <cell r="C240">
            <v>2.5</v>
          </cell>
          <cell r="D240">
            <v>39354</v>
          </cell>
          <cell r="E240">
            <v>78979</v>
          </cell>
          <cell r="F240" t="str">
            <v>S04838</v>
          </cell>
          <cell r="G240" t="str">
            <v>DTS061/UB1496#DTS</v>
          </cell>
          <cell r="H240">
            <v>134.43</v>
          </cell>
          <cell r="I240">
            <v>17000</v>
          </cell>
          <cell r="J240">
            <v>4148835</v>
          </cell>
          <cell r="K240">
            <v>4148835</v>
          </cell>
          <cell r="L240">
            <v>28382400</v>
          </cell>
          <cell r="M240" t="str">
            <v>AJIT ESTATES (P) LTD</v>
          </cell>
          <cell r="N240" t="str">
            <v>SUNILA DASS</v>
          </cell>
        </row>
        <row r="241">
          <cell r="B241" t="str">
            <v>DTS062</v>
          </cell>
          <cell r="C241">
            <v>2.5</v>
          </cell>
          <cell r="D241">
            <v>39354</v>
          </cell>
          <cell r="E241">
            <v>79085</v>
          </cell>
          <cell r="F241" t="str">
            <v>F00070</v>
          </cell>
          <cell r="G241" t="str">
            <v>DTS062/UB1510#DTS</v>
          </cell>
          <cell r="H241">
            <v>124.67</v>
          </cell>
          <cell r="I241">
            <v>17000</v>
          </cell>
          <cell r="J241">
            <v>3854310</v>
          </cell>
          <cell r="K241">
            <v>3854310</v>
          </cell>
          <cell r="L241">
            <v>26366400</v>
          </cell>
          <cell r="M241" t="str">
            <v>AJIT ESTATES (P) LTD</v>
          </cell>
          <cell r="N241" t="str">
            <v>FCB GARMENT TEX INDIA PVT LT</v>
          </cell>
        </row>
        <row r="242">
          <cell r="B242" t="str">
            <v>DTS063</v>
          </cell>
          <cell r="C242">
            <v>2.5</v>
          </cell>
          <cell r="D242">
            <v>39354</v>
          </cell>
          <cell r="E242">
            <v>78920</v>
          </cell>
          <cell r="F242" t="str">
            <v>A03520</v>
          </cell>
          <cell r="G242" t="str">
            <v>DTS063/UB1428#DTS</v>
          </cell>
          <cell r="H242">
            <v>89.84</v>
          </cell>
          <cell r="I242">
            <v>17000</v>
          </cell>
          <cell r="J242">
            <v>3049020</v>
          </cell>
          <cell r="K242">
            <v>3049020</v>
          </cell>
          <cell r="L242">
            <v>20810300</v>
          </cell>
          <cell r="M242" t="str">
            <v>SANIYA ESTATE</v>
          </cell>
          <cell r="N242" t="str">
            <v>ANIL SATIA</v>
          </cell>
        </row>
        <row r="243">
          <cell r="B243" t="str">
            <v>DTS064</v>
          </cell>
          <cell r="C243">
            <v>2.5</v>
          </cell>
          <cell r="D243">
            <v>39354</v>
          </cell>
          <cell r="E243">
            <v>79036</v>
          </cell>
          <cell r="F243" t="str">
            <v>G00780</v>
          </cell>
          <cell r="G243" t="str">
            <v>DTS064/UB1518#DTS</v>
          </cell>
          <cell r="H243">
            <v>116.41</v>
          </cell>
          <cell r="I243">
            <v>16000</v>
          </cell>
          <cell r="J243">
            <v>3097200</v>
          </cell>
          <cell r="K243">
            <v>3000000</v>
          </cell>
          <cell r="L243">
            <v>21274500</v>
          </cell>
          <cell r="M243" t="str">
            <v>KHOSLA ESTATE</v>
          </cell>
          <cell r="N243" t="str">
            <v>GURCHARAN SINGH DHAWAN</v>
          </cell>
        </row>
        <row r="244">
          <cell r="B244" t="str">
            <v>DTS065</v>
          </cell>
          <cell r="C244">
            <v>2.5</v>
          </cell>
          <cell r="D244">
            <v>39354</v>
          </cell>
          <cell r="E244">
            <v>78852</v>
          </cell>
          <cell r="F244" t="str">
            <v>S04819</v>
          </cell>
          <cell r="G244" t="str">
            <v>DTS065/UB1539#DTS</v>
          </cell>
          <cell r="H244">
            <v>159.41999999999999</v>
          </cell>
          <cell r="I244">
            <v>16000</v>
          </cell>
          <cell r="J244">
            <v>4620240</v>
          </cell>
          <cell r="K244">
            <v>4531000</v>
          </cell>
          <cell r="L244">
            <v>31659600</v>
          </cell>
          <cell r="M244" t="str">
            <v>KHOSLA ESTATE</v>
          </cell>
          <cell r="N244" t="str">
            <v>SAMIT CHOPRA</v>
          </cell>
        </row>
        <row r="245">
          <cell r="B245" t="str">
            <v>DTS066</v>
          </cell>
          <cell r="C245">
            <v>2.5</v>
          </cell>
          <cell r="D245">
            <v>39354</v>
          </cell>
          <cell r="E245">
            <v>79020</v>
          </cell>
          <cell r="F245" t="str">
            <v>R04027</v>
          </cell>
          <cell r="G245" t="str">
            <v>DTS066/UB1520#DTS</v>
          </cell>
          <cell r="H245">
            <v>193.79</v>
          </cell>
          <cell r="I245">
            <v>16000</v>
          </cell>
          <cell r="J245">
            <v>5597040</v>
          </cell>
          <cell r="K245">
            <v>5507100</v>
          </cell>
          <cell r="L245">
            <v>38356600</v>
          </cell>
          <cell r="M245" t="str">
            <v>KHOSLA ESTATE</v>
          </cell>
          <cell r="N245" t="str">
            <v>RAJNEESH GANDHI</v>
          </cell>
        </row>
        <row r="246">
          <cell r="B246" t="str">
            <v>DTS067</v>
          </cell>
          <cell r="C246">
            <v>2.5</v>
          </cell>
          <cell r="D246">
            <v>39354</v>
          </cell>
          <cell r="E246">
            <v>79034</v>
          </cell>
          <cell r="F246" t="str">
            <v>K01299</v>
          </cell>
          <cell r="G246" t="str">
            <v>DTS067/UB1506#DTS</v>
          </cell>
          <cell r="H246">
            <v>98.01</v>
          </cell>
          <cell r="I246">
            <v>16000</v>
          </cell>
          <cell r="J246">
            <v>3128400</v>
          </cell>
          <cell r="K246">
            <v>3038400</v>
          </cell>
          <cell r="L246">
            <v>21383500</v>
          </cell>
          <cell r="M246" t="str">
            <v>KHOSLA ESTATE</v>
          </cell>
          <cell r="N246" t="str">
            <v>KUSUM LATA GANDHI</v>
          </cell>
        </row>
        <row r="247">
          <cell r="B247" t="str">
            <v>DTS068</v>
          </cell>
          <cell r="C247">
            <v>2.5</v>
          </cell>
          <cell r="D247">
            <v>39354</v>
          </cell>
          <cell r="E247">
            <v>78992</v>
          </cell>
          <cell r="F247" t="str">
            <v>B00852</v>
          </cell>
          <cell r="G247" t="str">
            <v>DTS068/UB1491#DTS</v>
          </cell>
          <cell r="H247">
            <v>64.94</v>
          </cell>
          <cell r="I247">
            <v>17000</v>
          </cell>
          <cell r="J247">
            <v>1872450</v>
          </cell>
          <cell r="K247">
            <v>1900000</v>
          </cell>
          <cell r="L247">
            <v>12832500</v>
          </cell>
          <cell r="M247" t="str">
            <v>AMIT ARORA(Real Estate Develo</v>
          </cell>
          <cell r="N247" t="str">
            <v>BHARAT PRINTERS</v>
          </cell>
        </row>
        <row r="248">
          <cell r="B248" t="str">
            <v>DTS069</v>
          </cell>
          <cell r="C248">
            <v>2.5</v>
          </cell>
          <cell r="D248">
            <v>39354</v>
          </cell>
          <cell r="E248">
            <v>78937</v>
          </cell>
          <cell r="F248" t="str">
            <v>H01003</v>
          </cell>
          <cell r="G248" t="str">
            <v>DTS069/UB1534#DTS</v>
          </cell>
          <cell r="H248">
            <v>84.82</v>
          </cell>
          <cell r="I248">
            <v>17000</v>
          </cell>
          <cell r="J248">
            <v>2883780</v>
          </cell>
          <cell r="K248">
            <v>2883780</v>
          </cell>
          <cell r="L248">
            <v>19681700</v>
          </cell>
          <cell r="M248" t="str">
            <v>HONEY &amp; CO.</v>
          </cell>
          <cell r="N248" t="str">
            <v>HONEY &amp; CO.</v>
          </cell>
        </row>
        <row r="249">
          <cell r="B249" t="str">
            <v>DTS070</v>
          </cell>
          <cell r="C249">
            <v>2.5</v>
          </cell>
          <cell r="D249">
            <v>39354</v>
          </cell>
          <cell r="E249">
            <v>79003</v>
          </cell>
          <cell r="F249" t="str">
            <v>H01017</v>
          </cell>
          <cell r="G249" t="str">
            <v>DTS070/UB1526#DTS</v>
          </cell>
          <cell r="H249">
            <v>99.96</v>
          </cell>
          <cell r="I249">
            <v>17000</v>
          </cell>
          <cell r="J249">
            <v>3108180</v>
          </cell>
          <cell r="K249">
            <v>3108180</v>
          </cell>
          <cell r="L249">
            <v>21259200</v>
          </cell>
          <cell r="M249" t="str">
            <v>HONEY &amp; CO.</v>
          </cell>
          <cell r="N249" t="str">
            <v>HONEY &amp; CO</v>
          </cell>
        </row>
        <row r="250">
          <cell r="B250" t="str">
            <v>DTS071</v>
          </cell>
          <cell r="C250">
            <v>2.5</v>
          </cell>
          <cell r="D250">
            <v>39354</v>
          </cell>
          <cell r="E250">
            <v>79025</v>
          </cell>
          <cell r="F250" t="str">
            <v>A03533</v>
          </cell>
          <cell r="G250" t="str">
            <v>DTS071/UB1469#DTS</v>
          </cell>
          <cell r="H250">
            <v>99.96</v>
          </cell>
          <cell r="I250">
            <v>17000</v>
          </cell>
          <cell r="J250">
            <v>3108180</v>
          </cell>
          <cell r="K250">
            <v>3200000</v>
          </cell>
          <cell r="L250">
            <v>21259200</v>
          </cell>
          <cell r="M250" t="str">
            <v>EASY CREDIT</v>
          </cell>
          <cell r="N250" t="str">
            <v>ARUN PURI</v>
          </cell>
        </row>
        <row r="251">
          <cell r="B251" t="str">
            <v>DTS101</v>
          </cell>
          <cell r="C251">
            <v>2.5</v>
          </cell>
          <cell r="D251">
            <v>39354</v>
          </cell>
          <cell r="E251">
            <v>78846</v>
          </cell>
          <cell r="F251" t="str">
            <v>S04817</v>
          </cell>
          <cell r="G251" t="str">
            <v>DTS101/UB1402#DTS</v>
          </cell>
          <cell r="H251">
            <v>132.19999999999999</v>
          </cell>
          <cell r="I251">
            <v>14000</v>
          </cell>
          <cell r="J251">
            <v>3078300</v>
          </cell>
          <cell r="K251">
            <v>3078300</v>
          </cell>
          <cell r="L251">
            <v>21233500</v>
          </cell>
          <cell r="M251" t="str">
            <v>TRUST VALLEY MARKETING PVT LT</v>
          </cell>
          <cell r="N251" t="str">
            <v>SAPAN MOHAN GARG HUF         _x000C_</v>
          </cell>
        </row>
        <row r="252">
          <cell r="B252" t="str">
            <v>DTS102</v>
          </cell>
          <cell r="C252">
            <v>2.5</v>
          </cell>
          <cell r="D252">
            <v>39354</v>
          </cell>
          <cell r="E252">
            <v>78953</v>
          </cell>
          <cell r="F252" t="str">
            <v>G00777</v>
          </cell>
          <cell r="G252" t="str">
            <v>DTS102/UB1549#DTS</v>
          </cell>
          <cell r="H252">
            <v>77.760000000000005</v>
          </cell>
          <cell r="I252">
            <v>14000</v>
          </cell>
          <cell r="J252">
            <v>1847700</v>
          </cell>
          <cell r="K252">
            <v>1847700</v>
          </cell>
          <cell r="L252">
            <v>12736500</v>
          </cell>
          <cell r="M252" t="str">
            <v>M/S AKANSHA ENTERPRISES</v>
          </cell>
          <cell r="N252" t="str">
            <v>GRAN OVERSEAS LTD</v>
          </cell>
        </row>
        <row r="253">
          <cell r="B253" t="str">
            <v>DTS103</v>
          </cell>
          <cell r="C253">
            <v>2.5</v>
          </cell>
          <cell r="D253">
            <v>39354</v>
          </cell>
          <cell r="E253">
            <v>78990</v>
          </cell>
          <cell r="F253" t="str">
            <v>U00338</v>
          </cell>
          <cell r="G253" t="str">
            <v>DTS103/UB1231#DTS</v>
          </cell>
          <cell r="H253">
            <v>71.91</v>
          </cell>
          <cell r="I253">
            <v>14000</v>
          </cell>
          <cell r="J253">
            <v>1715400</v>
          </cell>
          <cell r="K253">
            <v>1720000</v>
          </cell>
          <cell r="L253">
            <v>11823000</v>
          </cell>
          <cell r="M253" t="str">
            <v>AMIT ARORA(Real Estate Develo</v>
          </cell>
          <cell r="N253" t="str">
            <v>USHA SAWHNEY</v>
          </cell>
        </row>
        <row r="254">
          <cell r="B254" t="str">
            <v>DTS104</v>
          </cell>
          <cell r="C254">
            <v>2.5</v>
          </cell>
          <cell r="D254">
            <v>39354</v>
          </cell>
          <cell r="E254">
            <v>78855</v>
          </cell>
          <cell r="F254" t="str">
            <v>S04820</v>
          </cell>
          <cell r="G254" t="str">
            <v>DTS104/UB1398#DTS</v>
          </cell>
          <cell r="H254">
            <v>69.209999999999994</v>
          </cell>
          <cell r="I254">
            <v>14000</v>
          </cell>
          <cell r="J254">
            <v>1654500</v>
          </cell>
          <cell r="K254">
            <v>1654500</v>
          </cell>
          <cell r="L254">
            <v>11402500</v>
          </cell>
          <cell r="M254" t="str">
            <v>ANAND AGARWAL PROPERTIES</v>
          </cell>
          <cell r="N254" t="str">
            <v>SUKHDEV RAJ KHANNA</v>
          </cell>
        </row>
        <row r="255">
          <cell r="B255" t="str">
            <v>DTS106</v>
          </cell>
          <cell r="C255">
            <v>2.5</v>
          </cell>
          <cell r="D255">
            <v>39354</v>
          </cell>
          <cell r="E255">
            <v>79024</v>
          </cell>
          <cell r="F255" t="str">
            <v>R04029</v>
          </cell>
          <cell r="G255" t="str">
            <v>DTS106/UB1249#DTS</v>
          </cell>
          <cell r="H255">
            <v>69.209999999999994</v>
          </cell>
          <cell r="I255">
            <v>14000</v>
          </cell>
          <cell r="J255">
            <v>1654500</v>
          </cell>
          <cell r="K255">
            <v>2500000</v>
          </cell>
          <cell r="L255">
            <v>11402500</v>
          </cell>
          <cell r="M255" t="str">
            <v>SURINDER ARORA</v>
          </cell>
          <cell r="N255" t="str">
            <v>RUCHIT PURI</v>
          </cell>
        </row>
        <row r="256">
          <cell r="B256" t="str">
            <v>DTS107</v>
          </cell>
          <cell r="C256">
            <v>2.5</v>
          </cell>
          <cell r="D256">
            <v>39354</v>
          </cell>
          <cell r="E256">
            <v>79056</v>
          </cell>
          <cell r="F256" t="str">
            <v>A03535</v>
          </cell>
          <cell r="G256" t="str">
            <v>DTS107/UB1516#DTS</v>
          </cell>
          <cell r="H256">
            <v>69.209999999999994</v>
          </cell>
          <cell r="I256">
            <v>14000</v>
          </cell>
          <cell r="J256">
            <v>1654500</v>
          </cell>
          <cell r="K256">
            <v>1654500</v>
          </cell>
          <cell r="L256">
            <v>11402500</v>
          </cell>
          <cell r="M256" t="str">
            <v>GOYAL PROPERTIES</v>
          </cell>
          <cell r="N256" t="str">
            <v>ARVIND KUMAR DATTA</v>
          </cell>
        </row>
        <row r="257">
          <cell r="B257" t="str">
            <v>DTS110</v>
          </cell>
          <cell r="C257">
            <v>2.5</v>
          </cell>
          <cell r="D257">
            <v>39354</v>
          </cell>
          <cell r="E257">
            <v>78995</v>
          </cell>
          <cell r="F257" t="str">
            <v>N01131</v>
          </cell>
          <cell r="G257" t="str">
            <v>DTS110/UB1490#DTS</v>
          </cell>
          <cell r="H257">
            <v>89.93</v>
          </cell>
          <cell r="I257">
            <v>14000</v>
          </cell>
          <cell r="J257">
            <v>2122800</v>
          </cell>
          <cell r="K257">
            <v>2122800</v>
          </cell>
          <cell r="L257">
            <v>14636000</v>
          </cell>
          <cell r="M257" t="str">
            <v>HONEY &amp; CO.</v>
          </cell>
          <cell r="N257" t="str">
            <v>NEW CENTURY COLLECTION</v>
          </cell>
        </row>
        <row r="258">
          <cell r="B258" t="str">
            <v>DTS111</v>
          </cell>
          <cell r="C258">
            <v>2.5</v>
          </cell>
          <cell r="D258">
            <v>39354</v>
          </cell>
          <cell r="E258">
            <v>78998</v>
          </cell>
          <cell r="F258" t="str">
            <v>S04841</v>
          </cell>
          <cell r="G258" t="str">
            <v>DTS111/UB1524#DTS</v>
          </cell>
          <cell r="H258">
            <v>65.400000000000006</v>
          </cell>
          <cell r="I258">
            <v>14000</v>
          </cell>
          <cell r="J258">
            <v>1568400</v>
          </cell>
          <cell r="K258">
            <v>1568400</v>
          </cell>
          <cell r="L258">
            <v>10808000</v>
          </cell>
          <cell r="M258" t="str">
            <v>RITES ASSOCIATES</v>
          </cell>
          <cell r="N258" t="str">
            <v>STARKE INTERNATIONAL</v>
          </cell>
        </row>
        <row r="259">
          <cell r="B259" t="str">
            <v>DTS114</v>
          </cell>
          <cell r="C259">
            <v>2.5</v>
          </cell>
          <cell r="D259">
            <v>39354</v>
          </cell>
          <cell r="E259">
            <v>79008</v>
          </cell>
          <cell r="F259" t="str">
            <v>G00778</v>
          </cell>
          <cell r="G259" t="str">
            <v>DTS114/UB1473#DTS</v>
          </cell>
          <cell r="H259">
            <v>150.22</v>
          </cell>
          <cell r="I259">
            <v>14000</v>
          </cell>
          <cell r="J259">
            <v>3485700</v>
          </cell>
          <cell r="K259">
            <v>3485700</v>
          </cell>
          <cell r="L259">
            <v>24046500</v>
          </cell>
          <cell r="M259" t="str">
            <v>HONEY &amp; CO.</v>
          </cell>
          <cell r="N259" t="str">
            <v>GDL LEASING &amp; FINANCE LTD</v>
          </cell>
        </row>
        <row r="260">
          <cell r="B260" t="str">
            <v>DTS116</v>
          </cell>
          <cell r="C260">
            <v>2.5</v>
          </cell>
          <cell r="D260">
            <v>39354</v>
          </cell>
          <cell r="E260">
            <v>78873</v>
          </cell>
          <cell r="F260" t="str">
            <v>S04826</v>
          </cell>
          <cell r="G260" t="str">
            <v>DTS116/UB1383#DTS</v>
          </cell>
          <cell r="H260">
            <v>89.74</v>
          </cell>
          <cell r="I260">
            <v>14000</v>
          </cell>
          <cell r="J260">
            <v>2118600</v>
          </cell>
          <cell r="K260">
            <v>2118600</v>
          </cell>
          <cell r="L260">
            <v>14607000</v>
          </cell>
          <cell r="M260" t="str">
            <v>INDIA REALTY INVESTMENT SERVI</v>
          </cell>
          <cell r="N260" t="str">
            <v>SHAMA KAPOOR</v>
          </cell>
        </row>
        <row r="261">
          <cell r="B261" t="str">
            <v>DTS117</v>
          </cell>
          <cell r="C261">
            <v>2.5</v>
          </cell>
          <cell r="D261">
            <v>39354</v>
          </cell>
          <cell r="E261">
            <v>78856</v>
          </cell>
          <cell r="F261" t="str">
            <v>V02027</v>
          </cell>
          <cell r="G261" t="str">
            <v>DTS117/UB1371#DTS</v>
          </cell>
          <cell r="H261">
            <v>85</v>
          </cell>
          <cell r="I261">
            <v>14000</v>
          </cell>
          <cell r="J261">
            <v>2011500</v>
          </cell>
          <cell r="K261">
            <v>2011500</v>
          </cell>
          <cell r="L261">
            <v>13867500</v>
          </cell>
          <cell r="M261" t="str">
            <v>CAPITAL REALTY CO</v>
          </cell>
          <cell r="N261" t="str">
            <v>VIBHOR BANSAL</v>
          </cell>
        </row>
        <row r="262">
          <cell r="B262" t="str">
            <v>DTS122</v>
          </cell>
          <cell r="C262">
            <v>2.5</v>
          </cell>
          <cell r="D262">
            <v>39354</v>
          </cell>
          <cell r="E262">
            <v>78882</v>
          </cell>
          <cell r="F262" t="str">
            <v>V02030</v>
          </cell>
          <cell r="G262" t="str">
            <v>DTS122/UB1537#DTS</v>
          </cell>
          <cell r="H262">
            <v>85</v>
          </cell>
          <cell r="I262">
            <v>14000</v>
          </cell>
          <cell r="J262">
            <v>2011500</v>
          </cell>
          <cell r="K262">
            <v>2011500</v>
          </cell>
          <cell r="L262">
            <v>13867500</v>
          </cell>
          <cell r="M262" t="str">
            <v>PURE PEARL ESTATE</v>
          </cell>
          <cell r="N262" t="str">
            <v>VAIBHAV JAIN</v>
          </cell>
        </row>
        <row r="263">
          <cell r="B263" t="str">
            <v>DTS125</v>
          </cell>
          <cell r="C263">
            <v>2.5</v>
          </cell>
          <cell r="D263">
            <v>39354</v>
          </cell>
          <cell r="E263">
            <v>78880</v>
          </cell>
          <cell r="F263" t="str">
            <v>U00337</v>
          </cell>
          <cell r="G263" t="str">
            <v>DTS125/UB1382#DTS</v>
          </cell>
          <cell r="H263">
            <v>150.22</v>
          </cell>
          <cell r="I263">
            <v>14000</v>
          </cell>
          <cell r="J263">
            <v>3485700</v>
          </cell>
          <cell r="K263">
            <v>3485700</v>
          </cell>
          <cell r="L263">
            <v>24046500</v>
          </cell>
          <cell r="M263" t="str">
            <v>S M ESTATE</v>
          </cell>
          <cell r="N263" t="str">
            <v>UMESH GUPTA</v>
          </cell>
        </row>
        <row r="264">
          <cell r="B264" t="str">
            <v>DTS127</v>
          </cell>
          <cell r="C264">
            <v>2.5</v>
          </cell>
          <cell r="D264">
            <v>39354</v>
          </cell>
          <cell r="E264">
            <v>78851</v>
          </cell>
          <cell r="F264" t="str">
            <v>P01720</v>
          </cell>
          <cell r="G264" t="str">
            <v>DTS127/UB1415#DTS</v>
          </cell>
          <cell r="H264">
            <v>65.400000000000006</v>
          </cell>
          <cell r="I264">
            <v>14000</v>
          </cell>
          <cell r="J264">
            <v>1568400</v>
          </cell>
          <cell r="K264">
            <v>1568400</v>
          </cell>
          <cell r="L264">
            <v>10808000</v>
          </cell>
          <cell r="M264" t="str">
            <v>ONS REALTORS AND PROMOTERS</v>
          </cell>
          <cell r="N264" t="str">
            <v>PRASHANT BAJAJ</v>
          </cell>
        </row>
        <row r="265">
          <cell r="B265" t="str">
            <v>DTS130</v>
          </cell>
          <cell r="C265">
            <v>2.5</v>
          </cell>
          <cell r="D265">
            <v>39354</v>
          </cell>
          <cell r="E265">
            <v>78775</v>
          </cell>
          <cell r="F265" t="str">
            <v>P01712</v>
          </cell>
          <cell r="G265" t="str">
            <v>DTS130/UB1285#DTS</v>
          </cell>
          <cell r="H265">
            <v>69.209999999999994</v>
          </cell>
          <cell r="I265">
            <v>14000</v>
          </cell>
          <cell r="J265">
            <v>1654500</v>
          </cell>
          <cell r="K265">
            <v>2700000</v>
          </cell>
          <cell r="L265">
            <v>11402500</v>
          </cell>
          <cell r="M265" t="str">
            <v>S KUMAR &amp; CO.</v>
          </cell>
          <cell r="N265" t="str">
            <v>PRADEEP BAWEJA</v>
          </cell>
        </row>
        <row r="266">
          <cell r="B266" t="str">
            <v>DTS131</v>
          </cell>
          <cell r="C266">
            <v>2.5</v>
          </cell>
          <cell r="D266">
            <v>39354</v>
          </cell>
          <cell r="E266">
            <v>78918</v>
          </cell>
          <cell r="F266" t="str">
            <v>S04836</v>
          </cell>
          <cell r="G266" t="str">
            <v>DTS131/UB1466#DTS</v>
          </cell>
          <cell r="H266">
            <v>69.209999999999994</v>
          </cell>
          <cell r="I266">
            <v>14000</v>
          </cell>
          <cell r="J266">
            <v>1654500</v>
          </cell>
          <cell r="K266">
            <v>2700000</v>
          </cell>
          <cell r="L266">
            <v>11402500</v>
          </cell>
          <cell r="M266" t="str">
            <v>S KUMAR &amp; CO.</v>
          </cell>
          <cell r="N266" t="str">
            <v>SONU BUILDERS (P) LTD.</v>
          </cell>
        </row>
        <row r="267">
          <cell r="B267" t="str">
            <v>DTS132</v>
          </cell>
          <cell r="C267">
            <v>2.5</v>
          </cell>
          <cell r="D267">
            <v>39354</v>
          </cell>
          <cell r="E267">
            <v>78874</v>
          </cell>
          <cell r="F267" t="str">
            <v>R04017</v>
          </cell>
          <cell r="G267" t="str">
            <v>DTS132/UB1378#DTS</v>
          </cell>
          <cell r="H267">
            <v>69.209999999999994</v>
          </cell>
          <cell r="I267">
            <v>14000</v>
          </cell>
          <cell r="J267">
            <v>1654500</v>
          </cell>
          <cell r="K267">
            <v>1700000</v>
          </cell>
          <cell r="L267">
            <v>11402500</v>
          </cell>
          <cell r="M267" t="str">
            <v>SANJAY NAGPAL ESTATES</v>
          </cell>
          <cell r="N267" t="str">
            <v>RIMA KHOSLA</v>
          </cell>
        </row>
        <row r="268">
          <cell r="B268" t="str">
            <v>DTS133</v>
          </cell>
          <cell r="C268">
            <v>2.5</v>
          </cell>
          <cell r="D268">
            <v>39354</v>
          </cell>
          <cell r="E268">
            <v>78984</v>
          </cell>
          <cell r="F268" t="str">
            <v>V02034</v>
          </cell>
          <cell r="G268" t="str">
            <v>DTS133/UB1525#DTS</v>
          </cell>
          <cell r="H268">
            <v>69.209999999999994</v>
          </cell>
          <cell r="I268">
            <v>14000</v>
          </cell>
          <cell r="J268">
            <v>1654500</v>
          </cell>
          <cell r="K268">
            <v>1654500</v>
          </cell>
          <cell r="L268">
            <v>11402500</v>
          </cell>
          <cell r="M268" t="str">
            <v>COMMUNIQUE MARKETING SOLUTION</v>
          </cell>
          <cell r="N268" t="str">
            <v>V.P.GUPTA</v>
          </cell>
        </row>
        <row r="269">
          <cell r="B269" t="str">
            <v>DTS137</v>
          </cell>
          <cell r="C269">
            <v>2.5</v>
          </cell>
          <cell r="D269">
            <v>39354</v>
          </cell>
          <cell r="E269">
            <v>78740</v>
          </cell>
          <cell r="F269" t="str">
            <v>S04803</v>
          </cell>
          <cell r="G269" t="str">
            <v>DTS137/UB1279#DTS</v>
          </cell>
          <cell r="H269">
            <v>132.19999999999999</v>
          </cell>
          <cell r="I269">
            <v>14000</v>
          </cell>
          <cell r="J269">
            <v>3078300</v>
          </cell>
          <cell r="K269">
            <v>3078300</v>
          </cell>
          <cell r="L269">
            <v>21233500</v>
          </cell>
          <cell r="M269" t="str">
            <v>SIDDARTHA PROPERTIES</v>
          </cell>
          <cell r="N269" t="str">
            <v>SHADEZ INTERCON PVT LTD</v>
          </cell>
        </row>
        <row r="270">
          <cell r="B270" t="str">
            <v>DTS139</v>
          </cell>
          <cell r="C270">
            <v>2.5</v>
          </cell>
          <cell r="D270">
            <v>39354</v>
          </cell>
          <cell r="E270">
            <v>78923</v>
          </cell>
          <cell r="F270" t="str">
            <v>A03521</v>
          </cell>
          <cell r="G270" t="str">
            <v>DTS139/UB1546#DTS</v>
          </cell>
          <cell r="H270">
            <v>69.209999999999994</v>
          </cell>
          <cell r="I270">
            <v>14000</v>
          </cell>
          <cell r="J270">
            <v>1654500</v>
          </cell>
          <cell r="K270">
            <v>1654500</v>
          </cell>
          <cell r="L270">
            <v>11402500</v>
          </cell>
          <cell r="M270" t="str">
            <v>C S &amp; ASSOCIATES</v>
          </cell>
          <cell r="N270" t="str">
            <v>ANJALA SABHARWAL</v>
          </cell>
        </row>
        <row r="271">
          <cell r="B271" t="str">
            <v>DTS146</v>
          </cell>
          <cell r="C271">
            <v>2.5</v>
          </cell>
          <cell r="D271">
            <v>39354</v>
          </cell>
          <cell r="E271">
            <v>78933</v>
          </cell>
          <cell r="F271" t="str">
            <v>R04022</v>
          </cell>
          <cell r="G271" t="str">
            <v>DTS146/UB1550#DTS</v>
          </cell>
          <cell r="H271">
            <v>535.66999999999996</v>
          </cell>
          <cell r="I271">
            <v>14000</v>
          </cell>
          <cell r="J271">
            <v>12198600</v>
          </cell>
          <cell r="K271">
            <v>12198600</v>
          </cell>
          <cell r="L271">
            <v>84207000</v>
          </cell>
          <cell r="M271" t="str">
            <v>K.K. REAL ESTATE</v>
          </cell>
          <cell r="N271" t="str">
            <v>RAMESH SACHDEVA</v>
          </cell>
        </row>
        <row r="272">
          <cell r="B272" t="str">
            <v>DTS148</v>
          </cell>
          <cell r="C272">
            <v>2.5</v>
          </cell>
          <cell r="D272">
            <v>39354</v>
          </cell>
          <cell r="E272">
            <v>78730</v>
          </cell>
          <cell r="F272" t="str">
            <v>K01269</v>
          </cell>
          <cell r="G272" t="str">
            <v>DTS148/UB1313#DTS</v>
          </cell>
          <cell r="H272">
            <v>140.93</v>
          </cell>
          <cell r="I272">
            <v>14000</v>
          </cell>
          <cell r="J272">
            <v>3275700</v>
          </cell>
          <cell r="K272">
            <v>3275700</v>
          </cell>
          <cell r="L272">
            <v>22596500</v>
          </cell>
          <cell r="M272" t="str">
            <v>SIDDARTHA PROPERTIES</v>
          </cell>
          <cell r="N272" t="str">
            <v>KAILASH SIDDHI PROMOTERS PVT.</v>
          </cell>
        </row>
        <row r="273">
          <cell r="B273" t="str">
            <v>DTS150</v>
          </cell>
          <cell r="C273">
            <v>2.5</v>
          </cell>
          <cell r="D273">
            <v>39354</v>
          </cell>
          <cell r="E273">
            <v>78756</v>
          </cell>
          <cell r="F273" t="str">
            <v>S04806</v>
          </cell>
          <cell r="G273" t="str">
            <v>DTS150/UB1314#DTS</v>
          </cell>
          <cell r="H273">
            <v>153.85</v>
          </cell>
          <cell r="I273">
            <v>14000</v>
          </cell>
          <cell r="J273">
            <v>3567600</v>
          </cell>
          <cell r="K273">
            <v>3567600</v>
          </cell>
          <cell r="L273">
            <v>24612000</v>
          </cell>
          <cell r="M273" t="str">
            <v>SURINDER ARORA</v>
          </cell>
          <cell r="N273" t="str">
            <v>SARITA HANDA</v>
          </cell>
        </row>
        <row r="274">
          <cell r="B274" t="str">
            <v>DTS152</v>
          </cell>
          <cell r="C274">
            <v>2.5</v>
          </cell>
          <cell r="D274">
            <v>39354</v>
          </cell>
          <cell r="E274">
            <v>78809</v>
          </cell>
          <cell r="F274" t="str">
            <v>S04813</v>
          </cell>
          <cell r="G274" t="str">
            <v>DTS152/UB1267#DTS</v>
          </cell>
          <cell r="H274">
            <v>173.07</v>
          </cell>
          <cell r="I274">
            <v>14000</v>
          </cell>
          <cell r="J274">
            <v>4002300</v>
          </cell>
          <cell r="K274">
            <v>3567600</v>
          </cell>
          <cell r="L274">
            <v>27613500</v>
          </cell>
          <cell r="M274" t="str">
            <v>SURINDER ARORA</v>
          </cell>
          <cell r="N274" t="str">
            <v>SARITA HANDA</v>
          </cell>
        </row>
        <row r="275">
          <cell r="B275" t="str">
            <v>DTS153</v>
          </cell>
          <cell r="C275">
            <v>2.5</v>
          </cell>
          <cell r="D275">
            <v>39354</v>
          </cell>
          <cell r="E275">
            <v>79041</v>
          </cell>
          <cell r="F275" t="str">
            <v>J01506</v>
          </cell>
          <cell r="G275" t="str">
            <v>DTS153/UB1504#DTS</v>
          </cell>
          <cell r="H275">
            <v>535.66999999999996</v>
          </cell>
          <cell r="I275">
            <v>14000</v>
          </cell>
          <cell r="J275">
            <v>12198600</v>
          </cell>
          <cell r="K275">
            <v>12200000</v>
          </cell>
          <cell r="L275">
            <v>84207000</v>
          </cell>
          <cell r="M275" t="str">
            <v>ARVIND ESTATES (P) LTD</v>
          </cell>
          <cell r="N275" t="str">
            <v>JINDAL ART GLASS INNOVATIONS</v>
          </cell>
        </row>
        <row r="276">
          <cell r="B276" t="str">
            <v>DTS154</v>
          </cell>
          <cell r="C276">
            <v>2.5</v>
          </cell>
          <cell r="D276">
            <v>39354</v>
          </cell>
          <cell r="E276">
            <v>79021</v>
          </cell>
          <cell r="F276" t="str">
            <v>R04028</v>
          </cell>
          <cell r="G276" t="str">
            <v>DTS154/UB1508#DTS</v>
          </cell>
          <cell r="H276">
            <v>182.65</v>
          </cell>
          <cell r="I276">
            <v>14000</v>
          </cell>
          <cell r="J276">
            <v>4218600</v>
          </cell>
          <cell r="K276">
            <v>4218600</v>
          </cell>
          <cell r="L276">
            <v>29107000</v>
          </cell>
          <cell r="M276" t="str">
            <v>OPC REALTORS</v>
          </cell>
          <cell r="N276" t="str">
            <v>RAHUL JUNEJA                 _x000C_</v>
          </cell>
        </row>
        <row r="277">
          <cell r="B277" t="str">
            <v>DTS158</v>
          </cell>
          <cell r="C277">
            <v>2.5</v>
          </cell>
          <cell r="D277">
            <v>39354</v>
          </cell>
          <cell r="E277">
            <v>78970</v>
          </cell>
          <cell r="F277" t="str">
            <v>P01723</v>
          </cell>
          <cell r="G277" t="str">
            <v>DTS158/UB1555#DTS</v>
          </cell>
          <cell r="H277">
            <v>178.84</v>
          </cell>
          <cell r="I277">
            <v>14000</v>
          </cell>
          <cell r="J277">
            <v>4132500</v>
          </cell>
          <cell r="K277">
            <v>4132500</v>
          </cell>
          <cell r="L277">
            <v>28512500</v>
          </cell>
          <cell r="M277" t="str">
            <v>K.K. REAL ESTATE</v>
          </cell>
          <cell r="N277" t="str">
            <v>PAWAN KATYAL</v>
          </cell>
        </row>
        <row r="278">
          <cell r="B278" t="str">
            <v>DTS159</v>
          </cell>
          <cell r="C278">
            <v>2.5</v>
          </cell>
          <cell r="D278">
            <v>39354</v>
          </cell>
          <cell r="E278">
            <v>78819</v>
          </cell>
          <cell r="F278" t="str">
            <v>S04814</v>
          </cell>
          <cell r="G278" t="str">
            <v>DTS159/UB1329#DTS</v>
          </cell>
          <cell r="H278">
            <v>65.400000000000006</v>
          </cell>
          <cell r="I278">
            <v>14000</v>
          </cell>
          <cell r="J278">
            <v>1568400</v>
          </cell>
          <cell r="K278">
            <v>1568400</v>
          </cell>
          <cell r="L278">
            <v>10808000</v>
          </cell>
          <cell r="M278" t="str">
            <v>KHUSHI HOUSING SOLUTIONS</v>
          </cell>
          <cell r="N278" t="str">
            <v>SURYA NARAIN BAJAJ</v>
          </cell>
        </row>
        <row r="279">
          <cell r="B279" t="str">
            <v>DTS160</v>
          </cell>
          <cell r="C279">
            <v>2.5</v>
          </cell>
          <cell r="D279">
            <v>39354</v>
          </cell>
          <cell r="E279">
            <v>79044</v>
          </cell>
          <cell r="F279" t="str">
            <v>S04844</v>
          </cell>
          <cell r="G279" t="str">
            <v>DTS160/UB1255#DTS</v>
          </cell>
          <cell r="H279">
            <v>89.93</v>
          </cell>
          <cell r="I279">
            <v>14000</v>
          </cell>
          <cell r="J279">
            <v>2122800</v>
          </cell>
          <cell r="K279">
            <v>2122800</v>
          </cell>
          <cell r="L279">
            <v>14636000</v>
          </cell>
          <cell r="M279" t="str">
            <v>KHUSHI HOUSING SOLUTIONS</v>
          </cell>
          <cell r="N279" t="str">
            <v>SANJAY KUMAR RATRA</v>
          </cell>
        </row>
        <row r="280">
          <cell r="B280" t="str">
            <v>DTS161</v>
          </cell>
          <cell r="C280">
            <v>2.5</v>
          </cell>
          <cell r="D280">
            <v>39354</v>
          </cell>
          <cell r="E280">
            <v>79066</v>
          </cell>
          <cell r="F280" t="str">
            <v>A03536</v>
          </cell>
          <cell r="G280" t="str">
            <v>DTS161/UB1365#DTS</v>
          </cell>
          <cell r="H280">
            <v>89.93</v>
          </cell>
          <cell r="I280">
            <v>14000</v>
          </cell>
          <cell r="J280">
            <v>2122800</v>
          </cell>
          <cell r="K280">
            <v>2700000</v>
          </cell>
          <cell r="L280">
            <v>14636000</v>
          </cell>
          <cell r="N280" t="str">
            <v>ARYAN GRANITES &amp; MONUMENTS (P</v>
          </cell>
        </row>
        <row r="281">
          <cell r="B281" t="str">
            <v>DTS201</v>
          </cell>
          <cell r="C281">
            <v>2.5</v>
          </cell>
          <cell r="D281">
            <v>39354</v>
          </cell>
          <cell r="E281">
            <v>78881</v>
          </cell>
          <cell r="F281" t="str">
            <v>H00991</v>
          </cell>
          <cell r="G281" t="str">
            <v>DTS201/UB1447#DTS</v>
          </cell>
          <cell r="H281">
            <v>132.19999999999999</v>
          </cell>
          <cell r="I281">
            <v>12000</v>
          </cell>
          <cell r="J281">
            <v>2651400</v>
          </cell>
          <cell r="K281">
            <v>2651400</v>
          </cell>
          <cell r="L281">
            <v>18387500</v>
          </cell>
          <cell r="M281" t="str">
            <v>AMIT ARORA(Real Estate Develo</v>
          </cell>
          <cell r="N281" t="str">
            <v>HULAS RAHUL GUPTA</v>
          </cell>
        </row>
        <row r="282">
          <cell r="B282" t="str">
            <v>DTS202</v>
          </cell>
          <cell r="C282">
            <v>2.5</v>
          </cell>
          <cell r="D282">
            <v>39354</v>
          </cell>
          <cell r="E282">
            <v>78890</v>
          </cell>
          <cell r="F282" t="str">
            <v>H00992</v>
          </cell>
          <cell r="G282" t="str">
            <v>DTS202/UB1448#DTS</v>
          </cell>
          <cell r="H282">
            <v>77.760000000000005</v>
          </cell>
          <cell r="I282">
            <v>12000</v>
          </cell>
          <cell r="J282">
            <v>1596600</v>
          </cell>
          <cell r="K282">
            <v>1596600</v>
          </cell>
          <cell r="L282">
            <v>11062500</v>
          </cell>
          <cell r="M282" t="str">
            <v>AMIT ARORA(Real Estate Develo</v>
          </cell>
          <cell r="N282" t="str">
            <v>HULAS RAHUL GUPTA</v>
          </cell>
        </row>
        <row r="283">
          <cell r="B283" t="str">
            <v>DTS203</v>
          </cell>
          <cell r="C283">
            <v>2.5</v>
          </cell>
          <cell r="D283">
            <v>39354</v>
          </cell>
          <cell r="E283">
            <v>78892</v>
          </cell>
          <cell r="F283" t="str">
            <v>H00993</v>
          </cell>
          <cell r="G283" t="str">
            <v>DTS203/UB1449#DTS</v>
          </cell>
          <cell r="H283">
            <v>71.91</v>
          </cell>
          <cell r="I283">
            <v>11000</v>
          </cell>
          <cell r="J283">
            <v>1367100</v>
          </cell>
          <cell r="K283">
            <v>1367100</v>
          </cell>
          <cell r="L283">
            <v>9501000</v>
          </cell>
          <cell r="M283" t="str">
            <v>AMIT ARORA(Real Estate Develo</v>
          </cell>
          <cell r="N283" t="str">
            <v>HULAS RAHUL GUPTA</v>
          </cell>
        </row>
        <row r="284">
          <cell r="B284" t="str">
            <v>DTS204</v>
          </cell>
          <cell r="C284">
            <v>2.5</v>
          </cell>
          <cell r="D284">
            <v>39354</v>
          </cell>
          <cell r="E284">
            <v>78898</v>
          </cell>
          <cell r="F284" t="str">
            <v>H00994</v>
          </cell>
          <cell r="G284" t="str">
            <v>DTS204/UB1450#DTS</v>
          </cell>
          <cell r="H284">
            <v>69.209999999999994</v>
          </cell>
          <cell r="I284">
            <v>11000</v>
          </cell>
          <cell r="J284">
            <v>1319250</v>
          </cell>
          <cell r="K284">
            <v>1319250</v>
          </cell>
          <cell r="L284">
            <v>9167500</v>
          </cell>
          <cell r="M284" t="str">
            <v>AMIT ARORA(Real Estate Develo</v>
          </cell>
          <cell r="N284" t="str">
            <v>HULAS RAHUL GUPTA</v>
          </cell>
        </row>
        <row r="285">
          <cell r="B285" t="str">
            <v>DTS205</v>
          </cell>
          <cell r="C285">
            <v>2.5</v>
          </cell>
          <cell r="D285">
            <v>39354</v>
          </cell>
          <cell r="E285">
            <v>78900</v>
          </cell>
          <cell r="F285" t="str">
            <v>H00995</v>
          </cell>
          <cell r="G285" t="str">
            <v>DTS205/UB1451#DTS</v>
          </cell>
          <cell r="H285">
            <v>69.209999999999994</v>
          </cell>
          <cell r="I285">
            <v>11000</v>
          </cell>
          <cell r="J285">
            <v>1319250</v>
          </cell>
          <cell r="K285">
            <v>1319250</v>
          </cell>
          <cell r="L285">
            <v>9167500</v>
          </cell>
          <cell r="M285" t="str">
            <v>AMIT ARORA(Real Estate Develo</v>
          </cell>
          <cell r="N285" t="str">
            <v>HULAS RAHUL GUPTA</v>
          </cell>
        </row>
        <row r="286">
          <cell r="B286" t="str">
            <v>DTS206</v>
          </cell>
          <cell r="C286">
            <v>2.5</v>
          </cell>
          <cell r="D286">
            <v>39354</v>
          </cell>
          <cell r="E286">
            <v>78907</v>
          </cell>
          <cell r="F286" t="str">
            <v>H00996</v>
          </cell>
          <cell r="G286" t="str">
            <v>DTS206/UB1452#DTS</v>
          </cell>
          <cell r="H286">
            <v>69.209999999999994</v>
          </cell>
          <cell r="I286">
            <v>11000</v>
          </cell>
          <cell r="J286">
            <v>1319250</v>
          </cell>
          <cell r="K286">
            <v>1319250</v>
          </cell>
          <cell r="L286">
            <v>9167500</v>
          </cell>
          <cell r="M286" t="str">
            <v>AMIT ARORA(Real Estate Develo</v>
          </cell>
          <cell r="N286" t="str">
            <v>HULAS RAHUL GUPTA</v>
          </cell>
        </row>
        <row r="287">
          <cell r="B287" t="str">
            <v>DTS207</v>
          </cell>
          <cell r="C287">
            <v>2.5</v>
          </cell>
          <cell r="D287">
            <v>39354</v>
          </cell>
          <cell r="E287">
            <v>78910</v>
          </cell>
          <cell r="F287" t="str">
            <v>H00997</v>
          </cell>
          <cell r="G287" t="str">
            <v>DTS207/UB1453#DTS</v>
          </cell>
          <cell r="H287">
            <v>69.209999999999994</v>
          </cell>
          <cell r="I287">
            <v>11000</v>
          </cell>
          <cell r="J287">
            <v>1319250</v>
          </cell>
          <cell r="K287">
            <v>1319250</v>
          </cell>
          <cell r="L287">
            <v>9167500</v>
          </cell>
          <cell r="M287" t="str">
            <v>AMIT ARORA(Real Estate Develo</v>
          </cell>
          <cell r="N287" t="str">
            <v>HULAS RAHUL GUPTA</v>
          </cell>
        </row>
        <row r="288">
          <cell r="B288" t="str">
            <v>DTS208</v>
          </cell>
          <cell r="C288">
            <v>2.5</v>
          </cell>
          <cell r="D288">
            <v>39354</v>
          </cell>
          <cell r="E288">
            <v>78912</v>
          </cell>
          <cell r="F288" t="str">
            <v>H00998</v>
          </cell>
          <cell r="G288" t="str">
            <v>DTS208/UB1454#DTS</v>
          </cell>
          <cell r="H288">
            <v>69.209999999999994</v>
          </cell>
          <cell r="I288">
            <v>11000</v>
          </cell>
          <cell r="J288">
            <v>1319250</v>
          </cell>
          <cell r="K288">
            <v>1319250</v>
          </cell>
          <cell r="L288">
            <v>9167500</v>
          </cell>
          <cell r="M288" t="str">
            <v>AMIT ARORA(Real Estate Develo</v>
          </cell>
          <cell r="N288" t="str">
            <v>HULAS RAHUL GUPTA</v>
          </cell>
        </row>
        <row r="289">
          <cell r="B289" t="str">
            <v>DTS209</v>
          </cell>
          <cell r="C289">
            <v>2.5</v>
          </cell>
          <cell r="D289">
            <v>39354</v>
          </cell>
          <cell r="E289">
            <v>78921</v>
          </cell>
          <cell r="F289" t="str">
            <v>H01000</v>
          </cell>
          <cell r="G289" t="str">
            <v>DTS209/UB1455#DTS</v>
          </cell>
          <cell r="H289">
            <v>90.02</v>
          </cell>
          <cell r="I289">
            <v>12000</v>
          </cell>
          <cell r="J289">
            <v>1834200</v>
          </cell>
          <cell r="K289">
            <v>1834200</v>
          </cell>
          <cell r="L289">
            <v>12712500</v>
          </cell>
          <cell r="M289" t="str">
            <v>AMIT ARORA(Real Estate Develo</v>
          </cell>
          <cell r="N289" t="str">
            <v>HULAS RAHUL GUPTA</v>
          </cell>
        </row>
        <row r="290">
          <cell r="B290" t="str">
            <v>DTS210</v>
          </cell>
          <cell r="C290">
            <v>2.5</v>
          </cell>
          <cell r="D290">
            <v>39354</v>
          </cell>
          <cell r="E290">
            <v>78925</v>
          </cell>
          <cell r="F290" t="str">
            <v>H01001</v>
          </cell>
          <cell r="G290" t="str">
            <v>DTS210/UB1456#DTS</v>
          </cell>
          <cell r="H290">
            <v>89.93</v>
          </cell>
          <cell r="I290">
            <v>12000</v>
          </cell>
          <cell r="J290">
            <v>1832400</v>
          </cell>
          <cell r="K290">
            <v>1832400</v>
          </cell>
          <cell r="L290">
            <v>12700000</v>
          </cell>
          <cell r="M290" t="str">
            <v>AMIT ARORA(Real Estate Develo</v>
          </cell>
          <cell r="N290" t="str">
            <v>HULAS RAHUL GUPTA</v>
          </cell>
        </row>
        <row r="291">
          <cell r="B291" t="str">
            <v>DTS211</v>
          </cell>
          <cell r="C291">
            <v>2.5</v>
          </cell>
          <cell r="D291">
            <v>39354</v>
          </cell>
          <cell r="E291">
            <v>78929</v>
          </cell>
          <cell r="F291" t="str">
            <v>H01004</v>
          </cell>
          <cell r="G291" t="str">
            <v>DTS211/UB1457#DTS</v>
          </cell>
          <cell r="H291">
            <v>65.400000000000006</v>
          </cell>
          <cell r="I291">
            <v>12000</v>
          </cell>
          <cell r="J291">
            <v>1357200</v>
          </cell>
          <cell r="K291">
            <v>1357200</v>
          </cell>
          <cell r="L291">
            <v>9400000</v>
          </cell>
          <cell r="M291" t="str">
            <v>AMIT ARORA(Real Estate Develo</v>
          </cell>
          <cell r="N291" t="str">
            <v>HULAS RAHUL GUPTA</v>
          </cell>
        </row>
        <row r="292">
          <cell r="B292" t="str">
            <v>DTS212</v>
          </cell>
          <cell r="C292">
            <v>2.5</v>
          </cell>
          <cell r="D292">
            <v>39354</v>
          </cell>
          <cell r="E292">
            <v>78932</v>
          </cell>
          <cell r="F292" t="str">
            <v>H01005</v>
          </cell>
          <cell r="G292" t="str">
            <v>DTS212/UB1458#DTS</v>
          </cell>
          <cell r="H292">
            <v>114.08</v>
          </cell>
          <cell r="I292">
            <v>12000</v>
          </cell>
          <cell r="J292">
            <v>2300400</v>
          </cell>
          <cell r="K292">
            <v>2764850</v>
          </cell>
          <cell r="L292">
            <v>15950000</v>
          </cell>
          <cell r="M292" t="str">
            <v>AMIT ARORA(Real Estate Develo</v>
          </cell>
          <cell r="N292" t="str">
            <v>HULAS RAHUL GUPTA</v>
          </cell>
        </row>
        <row r="293">
          <cell r="B293" t="str">
            <v>DTS214</v>
          </cell>
          <cell r="C293">
            <v>2.5</v>
          </cell>
          <cell r="D293">
            <v>39354</v>
          </cell>
          <cell r="E293">
            <v>78801</v>
          </cell>
          <cell r="F293" t="str">
            <v>J01489</v>
          </cell>
          <cell r="G293" t="str">
            <v>DTS214/UB1338#DTS</v>
          </cell>
          <cell r="H293">
            <v>150.22</v>
          </cell>
          <cell r="I293">
            <v>11000</v>
          </cell>
          <cell r="J293">
            <v>2758050</v>
          </cell>
          <cell r="K293">
            <v>2759000</v>
          </cell>
          <cell r="L293">
            <v>19195500</v>
          </cell>
          <cell r="M293" t="str">
            <v>ARVIND ESTATES (P) LTD</v>
          </cell>
          <cell r="N293" t="str">
            <v>JINDAL ART GLASS INNOVATIONS</v>
          </cell>
        </row>
        <row r="294">
          <cell r="B294" t="str">
            <v>DTS215</v>
          </cell>
          <cell r="C294">
            <v>2.5</v>
          </cell>
          <cell r="D294">
            <v>39354</v>
          </cell>
          <cell r="E294">
            <v>78789</v>
          </cell>
          <cell r="F294" t="str">
            <v>J01487</v>
          </cell>
          <cell r="G294" t="str">
            <v>DTS215/UB1287#DTS</v>
          </cell>
          <cell r="H294">
            <v>89</v>
          </cell>
          <cell r="I294">
            <v>11000</v>
          </cell>
          <cell r="J294">
            <v>1670700</v>
          </cell>
          <cell r="K294">
            <v>1671000</v>
          </cell>
          <cell r="L294">
            <v>11617000</v>
          </cell>
          <cell r="M294" t="str">
            <v>ARVIND ESTATES (P) LTD</v>
          </cell>
          <cell r="N294" t="str">
            <v>JINDAL ART GLASS INNOVATIONS</v>
          </cell>
        </row>
        <row r="295">
          <cell r="B295" t="str">
            <v>DTS216</v>
          </cell>
          <cell r="C295">
            <v>2.5</v>
          </cell>
          <cell r="D295">
            <v>39354</v>
          </cell>
          <cell r="E295">
            <v>78782</v>
          </cell>
          <cell r="F295" t="str">
            <v>J01484</v>
          </cell>
          <cell r="G295" t="str">
            <v>DTS216/UB1280#DTS</v>
          </cell>
          <cell r="H295">
            <v>89.74</v>
          </cell>
          <cell r="I295">
            <v>11000</v>
          </cell>
          <cell r="J295">
            <v>1683900</v>
          </cell>
          <cell r="K295">
            <v>1684000</v>
          </cell>
          <cell r="L295">
            <v>11709000</v>
          </cell>
          <cell r="M295" t="str">
            <v>ARVIND ESTATES (P) LTD</v>
          </cell>
          <cell r="N295" t="str">
            <v>JINDAL ART GLASS INNOVATIONS</v>
          </cell>
        </row>
        <row r="296">
          <cell r="B296" t="str">
            <v>DTS217</v>
          </cell>
          <cell r="C296">
            <v>2.5</v>
          </cell>
          <cell r="D296">
            <v>39354</v>
          </cell>
          <cell r="E296">
            <v>78786</v>
          </cell>
          <cell r="F296" t="str">
            <v>J01485</v>
          </cell>
          <cell r="G296" t="str">
            <v>DTS217/UB1283#DTS</v>
          </cell>
          <cell r="H296">
            <v>85</v>
          </cell>
          <cell r="I296">
            <v>11000</v>
          </cell>
          <cell r="J296">
            <v>1599750</v>
          </cell>
          <cell r="K296">
            <v>1600000</v>
          </cell>
          <cell r="L296">
            <v>11122500</v>
          </cell>
          <cell r="M296" t="str">
            <v>ARVIND ESTATES (P) LTD</v>
          </cell>
          <cell r="N296" t="str">
            <v>JINDAL ART GLASS INNOVATIONS</v>
          </cell>
        </row>
        <row r="297">
          <cell r="B297" t="str">
            <v>DTS218</v>
          </cell>
          <cell r="C297">
            <v>2.5</v>
          </cell>
          <cell r="D297">
            <v>39354</v>
          </cell>
          <cell r="E297">
            <v>78889</v>
          </cell>
          <cell r="F297" t="str">
            <v>J01493</v>
          </cell>
          <cell r="G297" t="str">
            <v>DTS218/UB1394#DTS</v>
          </cell>
          <cell r="H297">
            <v>69.209999999999994</v>
          </cell>
          <cell r="I297">
            <v>11000</v>
          </cell>
          <cell r="J297">
            <v>1319250</v>
          </cell>
          <cell r="K297">
            <v>1320000</v>
          </cell>
          <cell r="L297">
            <v>9167500</v>
          </cell>
          <cell r="M297" t="str">
            <v>ARVIND ESTATES (P) LTD</v>
          </cell>
          <cell r="N297" t="str">
            <v>JINDAL ART GLASS INNOVATIONS</v>
          </cell>
        </row>
        <row r="298">
          <cell r="B298" t="str">
            <v>DTS219</v>
          </cell>
          <cell r="C298">
            <v>2.5</v>
          </cell>
          <cell r="D298">
            <v>39354</v>
          </cell>
          <cell r="E298">
            <v>78800</v>
          </cell>
          <cell r="F298" t="str">
            <v>J01488</v>
          </cell>
          <cell r="G298" t="str">
            <v>DTS219/UB1336#DTS</v>
          </cell>
          <cell r="H298">
            <v>75.53</v>
          </cell>
          <cell r="I298">
            <v>11000</v>
          </cell>
          <cell r="J298">
            <v>1431450</v>
          </cell>
          <cell r="K298">
            <v>1432000</v>
          </cell>
          <cell r="L298">
            <v>9949500</v>
          </cell>
          <cell r="M298" t="str">
            <v>ARVIND ESTATES (P) LTD</v>
          </cell>
          <cell r="N298" t="str">
            <v>JINDAL ART GLASS INNOVATIONS</v>
          </cell>
        </row>
        <row r="299">
          <cell r="B299" t="str">
            <v>DTS220</v>
          </cell>
          <cell r="C299">
            <v>2.5</v>
          </cell>
          <cell r="D299">
            <v>39354</v>
          </cell>
          <cell r="E299">
            <v>79054</v>
          </cell>
          <cell r="F299" t="str">
            <v>J01508</v>
          </cell>
          <cell r="G299" t="str">
            <v>DTS220/UB1335#DTS</v>
          </cell>
          <cell r="H299">
            <v>75.53</v>
          </cell>
          <cell r="I299">
            <v>11000</v>
          </cell>
          <cell r="J299">
            <v>1431450</v>
          </cell>
          <cell r="K299">
            <v>1432000</v>
          </cell>
          <cell r="L299">
            <v>9949500</v>
          </cell>
          <cell r="M299" t="str">
            <v>ARVIND ESTATES (P) LTD</v>
          </cell>
          <cell r="N299" t="str">
            <v>JINDAL ART GLASS INNOVATIONS</v>
          </cell>
        </row>
        <row r="300">
          <cell r="B300" t="str">
            <v>DTS221</v>
          </cell>
          <cell r="C300">
            <v>2.5</v>
          </cell>
          <cell r="D300">
            <v>39354</v>
          </cell>
          <cell r="E300">
            <v>78945</v>
          </cell>
          <cell r="F300" t="str">
            <v>J01497</v>
          </cell>
          <cell r="G300" t="str">
            <v>DTS221/UB1334#DTS</v>
          </cell>
          <cell r="H300">
            <v>69.209999999999994</v>
          </cell>
          <cell r="I300">
            <v>11000</v>
          </cell>
          <cell r="J300">
            <v>1319250</v>
          </cell>
          <cell r="K300">
            <v>1320000</v>
          </cell>
          <cell r="L300">
            <v>9167500</v>
          </cell>
          <cell r="M300" t="str">
            <v>ARVIND ESTATES (P) LTD</v>
          </cell>
          <cell r="N300" t="str">
            <v>JINDAL ART GLASS INNOVATIONS</v>
          </cell>
        </row>
        <row r="301">
          <cell r="B301" t="str">
            <v>DTS222</v>
          </cell>
          <cell r="C301">
            <v>2.5</v>
          </cell>
          <cell r="D301">
            <v>39354</v>
          </cell>
          <cell r="E301">
            <v>78771</v>
          </cell>
          <cell r="F301" t="str">
            <v>J01483</v>
          </cell>
          <cell r="G301" t="str">
            <v>DTS222/UB1315#DTS</v>
          </cell>
          <cell r="H301">
            <v>85</v>
          </cell>
          <cell r="I301">
            <v>11000</v>
          </cell>
          <cell r="J301">
            <v>1599750</v>
          </cell>
          <cell r="K301">
            <v>1600000</v>
          </cell>
          <cell r="L301">
            <v>11122500</v>
          </cell>
          <cell r="M301" t="str">
            <v>ARVIND ESTATES (P) LTD</v>
          </cell>
          <cell r="N301" t="str">
            <v>JINDAL ART GLASS INNOVATIONS _x000C_</v>
          </cell>
        </row>
        <row r="302">
          <cell r="B302" t="str">
            <v>DTS223</v>
          </cell>
          <cell r="C302">
            <v>2.5</v>
          </cell>
          <cell r="D302">
            <v>39354</v>
          </cell>
          <cell r="E302">
            <v>78931</v>
          </cell>
          <cell r="F302" t="str">
            <v>J01496</v>
          </cell>
          <cell r="G302" t="str">
            <v>DTS223/UB1332#DTS</v>
          </cell>
          <cell r="H302">
            <v>89.74</v>
          </cell>
          <cell r="I302">
            <v>11000</v>
          </cell>
          <cell r="J302">
            <v>1683900</v>
          </cell>
          <cell r="K302">
            <v>1684000</v>
          </cell>
          <cell r="L302">
            <v>11709000</v>
          </cell>
          <cell r="M302" t="str">
            <v>ARVIND ESTATES (P) LTD</v>
          </cell>
          <cell r="N302" t="str">
            <v>JINDAL ART GLASS INNOVATIONS</v>
          </cell>
        </row>
        <row r="303">
          <cell r="B303" t="str">
            <v>DTS224</v>
          </cell>
          <cell r="C303">
            <v>2.5</v>
          </cell>
          <cell r="D303">
            <v>39354</v>
          </cell>
          <cell r="E303">
            <v>79083</v>
          </cell>
          <cell r="F303" t="str">
            <v>J01509</v>
          </cell>
          <cell r="G303" t="str">
            <v>DTS224/UB1478#DTS</v>
          </cell>
          <cell r="H303">
            <v>89</v>
          </cell>
          <cell r="I303">
            <v>11000</v>
          </cell>
          <cell r="J303">
            <v>1670700</v>
          </cell>
          <cell r="K303">
            <v>1671000</v>
          </cell>
          <cell r="L303">
            <v>11617000</v>
          </cell>
          <cell r="M303" t="str">
            <v>ARVIND ESTATES (P) LTD</v>
          </cell>
          <cell r="N303" t="str">
            <v>JINDAL ART GLASS INNOVATION P</v>
          </cell>
        </row>
        <row r="304">
          <cell r="B304" t="str">
            <v>DTS225</v>
          </cell>
          <cell r="C304">
            <v>2.5</v>
          </cell>
          <cell r="D304">
            <v>39354</v>
          </cell>
          <cell r="E304">
            <v>78885</v>
          </cell>
          <cell r="F304" t="str">
            <v>J01491</v>
          </cell>
          <cell r="G304" t="str">
            <v>DTS225/UB1395#DTS</v>
          </cell>
          <cell r="H304">
            <v>150.22</v>
          </cell>
          <cell r="I304">
            <v>11000</v>
          </cell>
          <cell r="J304">
            <v>2758050</v>
          </cell>
          <cell r="K304">
            <v>2759000</v>
          </cell>
          <cell r="L304">
            <v>19195500</v>
          </cell>
          <cell r="M304" t="str">
            <v>ARVIND ESTATES (P) LTD</v>
          </cell>
          <cell r="N304" t="str">
            <v>JINDAL ART GLASS INNOVATIONS</v>
          </cell>
        </row>
        <row r="305">
          <cell r="B305" t="str">
            <v>DTS226</v>
          </cell>
          <cell r="C305">
            <v>2.5</v>
          </cell>
          <cell r="D305">
            <v>39354</v>
          </cell>
          <cell r="E305">
            <v>78911</v>
          </cell>
          <cell r="F305" t="str">
            <v>K01276</v>
          </cell>
          <cell r="G305" t="str">
            <v>DTS226/UB1431#DTS</v>
          </cell>
          <cell r="H305">
            <v>114.08</v>
          </cell>
          <cell r="I305">
            <v>11000</v>
          </cell>
          <cell r="J305">
            <v>2116200</v>
          </cell>
          <cell r="K305">
            <v>2116200</v>
          </cell>
          <cell r="L305">
            <v>14722000</v>
          </cell>
          <cell r="M305" t="str">
            <v>C S &amp; ASSOCIATES</v>
          </cell>
          <cell r="N305" t="str">
            <v>KURIA MAL REAL ESTATE PVT. LT</v>
          </cell>
        </row>
        <row r="306">
          <cell r="B306" t="str">
            <v>DTS227</v>
          </cell>
          <cell r="C306">
            <v>2.5</v>
          </cell>
          <cell r="D306">
            <v>39354</v>
          </cell>
          <cell r="E306">
            <v>78917</v>
          </cell>
          <cell r="F306" t="str">
            <v>K01277</v>
          </cell>
          <cell r="G306" t="str">
            <v>DTS227/UB1432#DTS</v>
          </cell>
          <cell r="H306">
            <v>65.400000000000006</v>
          </cell>
          <cell r="I306">
            <v>13000</v>
          </cell>
          <cell r="J306">
            <v>1462800</v>
          </cell>
          <cell r="K306">
            <v>1462800</v>
          </cell>
          <cell r="L306">
            <v>10104000</v>
          </cell>
          <cell r="M306" t="str">
            <v>C S &amp; ASSOCIATES</v>
          </cell>
          <cell r="N306" t="str">
            <v>KURIA MAL REAL ESTATE PVT. LT</v>
          </cell>
        </row>
        <row r="307">
          <cell r="B307" t="str">
            <v>DTS228</v>
          </cell>
          <cell r="C307">
            <v>2.5</v>
          </cell>
          <cell r="D307">
            <v>39354</v>
          </cell>
          <cell r="E307">
            <v>78919</v>
          </cell>
          <cell r="F307" t="str">
            <v>K01278</v>
          </cell>
          <cell r="G307" t="str">
            <v>DTS228/UB1433#DTS</v>
          </cell>
          <cell r="H307">
            <v>89.93</v>
          </cell>
          <cell r="I307">
            <v>11000</v>
          </cell>
          <cell r="J307">
            <v>1687200</v>
          </cell>
          <cell r="K307">
            <v>1687200</v>
          </cell>
          <cell r="L307">
            <v>11732000</v>
          </cell>
          <cell r="M307" t="str">
            <v>C S &amp; ASSOCIATES</v>
          </cell>
          <cell r="N307" t="str">
            <v>KURIA MAL REAL ESTATE PVT. LT</v>
          </cell>
        </row>
        <row r="308">
          <cell r="B308" t="str">
            <v>DTS229</v>
          </cell>
          <cell r="C308">
            <v>2.5</v>
          </cell>
          <cell r="D308">
            <v>39354</v>
          </cell>
          <cell r="E308">
            <v>78924</v>
          </cell>
          <cell r="F308" t="str">
            <v>K01279</v>
          </cell>
          <cell r="G308" t="str">
            <v>DTS229/UB1434#DTS</v>
          </cell>
          <cell r="H308">
            <v>90.02</v>
          </cell>
          <cell r="I308">
            <v>11000</v>
          </cell>
          <cell r="J308">
            <v>1688850</v>
          </cell>
          <cell r="K308">
            <v>1688850</v>
          </cell>
          <cell r="L308">
            <v>11743500</v>
          </cell>
          <cell r="M308" t="str">
            <v>C S &amp; ASSOCIATES</v>
          </cell>
          <cell r="N308" t="str">
            <v>KURIA MAL REAL ESTATE PVT. LT</v>
          </cell>
        </row>
        <row r="309">
          <cell r="B309" t="str">
            <v>DTS230</v>
          </cell>
          <cell r="C309">
            <v>2.5</v>
          </cell>
          <cell r="D309">
            <v>39354</v>
          </cell>
          <cell r="E309">
            <v>78928</v>
          </cell>
          <cell r="F309" t="str">
            <v>K01280</v>
          </cell>
          <cell r="G309" t="str">
            <v>DTS230/UB1435#DTS</v>
          </cell>
          <cell r="H309">
            <v>69.209999999999994</v>
          </cell>
          <cell r="I309">
            <v>13000</v>
          </cell>
          <cell r="J309">
            <v>1542750</v>
          </cell>
          <cell r="K309">
            <v>1542750</v>
          </cell>
          <cell r="L309">
            <v>10657500</v>
          </cell>
          <cell r="M309" t="str">
            <v>C S &amp; ASSOCIATES</v>
          </cell>
          <cell r="N309" t="str">
            <v>KURIA MAL REAL ESTATE PVT. LT</v>
          </cell>
        </row>
        <row r="310">
          <cell r="B310" t="str">
            <v>DTS231</v>
          </cell>
          <cell r="C310">
            <v>2.5</v>
          </cell>
          <cell r="D310">
            <v>39354</v>
          </cell>
          <cell r="E310">
            <v>78935</v>
          </cell>
          <cell r="F310" t="str">
            <v>K01281</v>
          </cell>
          <cell r="G310" t="str">
            <v>DTS231/UB1436#DTS</v>
          </cell>
          <cell r="H310">
            <v>69.209999999999994</v>
          </cell>
          <cell r="I310">
            <v>13000</v>
          </cell>
          <cell r="J310">
            <v>1542750</v>
          </cell>
          <cell r="K310">
            <v>1542750</v>
          </cell>
          <cell r="L310">
            <v>10657500</v>
          </cell>
          <cell r="M310" t="str">
            <v>C S &amp; ASSOCIATES</v>
          </cell>
          <cell r="N310" t="str">
            <v>KURIA MAL REAL ESTATE PVT. LT</v>
          </cell>
        </row>
        <row r="311">
          <cell r="B311" t="str">
            <v>DTS232</v>
          </cell>
          <cell r="C311">
            <v>2.5</v>
          </cell>
          <cell r="D311">
            <v>39354</v>
          </cell>
          <cell r="E311">
            <v>78939</v>
          </cell>
          <cell r="F311" t="str">
            <v>K01282</v>
          </cell>
          <cell r="G311" t="str">
            <v>DTS232/UB1437#DTS</v>
          </cell>
          <cell r="H311">
            <v>69.209999999999994</v>
          </cell>
          <cell r="I311">
            <v>13000</v>
          </cell>
          <cell r="J311">
            <v>1542750</v>
          </cell>
          <cell r="K311">
            <v>1542750</v>
          </cell>
          <cell r="L311">
            <v>10657500</v>
          </cell>
          <cell r="M311" t="str">
            <v>C S &amp; ASSOCIATES</v>
          </cell>
          <cell r="N311" t="str">
            <v>KURIA MAL REAL ESTATE PVT. LT</v>
          </cell>
        </row>
        <row r="312">
          <cell r="B312" t="str">
            <v>DTS233</v>
          </cell>
          <cell r="C312">
            <v>2.5</v>
          </cell>
          <cell r="D312">
            <v>39354</v>
          </cell>
          <cell r="E312">
            <v>78943</v>
          </cell>
          <cell r="F312" t="str">
            <v>K01283</v>
          </cell>
          <cell r="G312" t="str">
            <v>DTS233/UB1438#DTS</v>
          </cell>
          <cell r="H312">
            <v>69.209999999999994</v>
          </cell>
          <cell r="I312">
            <v>13000</v>
          </cell>
          <cell r="J312">
            <v>1542750</v>
          </cell>
          <cell r="K312">
            <v>1542750</v>
          </cell>
          <cell r="L312">
            <v>10657500</v>
          </cell>
          <cell r="M312" t="str">
            <v>C S &amp; ASSOCIATES</v>
          </cell>
          <cell r="N312" t="str">
            <v>KURIA MAL REAL ESTATE PVT. LT</v>
          </cell>
        </row>
        <row r="313">
          <cell r="B313" t="str">
            <v>DTS234</v>
          </cell>
          <cell r="C313">
            <v>2.5</v>
          </cell>
          <cell r="D313">
            <v>39354</v>
          </cell>
          <cell r="E313">
            <v>78947</v>
          </cell>
          <cell r="F313" t="str">
            <v>K01284</v>
          </cell>
          <cell r="G313" t="str">
            <v>DTS234/UB1439#DTS</v>
          </cell>
          <cell r="H313">
            <v>69.209999999999994</v>
          </cell>
          <cell r="I313">
            <v>12000</v>
          </cell>
          <cell r="J313">
            <v>1431000</v>
          </cell>
          <cell r="K313">
            <v>1431000</v>
          </cell>
          <cell r="L313">
            <v>9912500</v>
          </cell>
          <cell r="M313" t="str">
            <v>C S &amp; ASSOCIATES</v>
          </cell>
          <cell r="N313" t="str">
            <v>KURIA MAL REAL ESTATE PVT. LT</v>
          </cell>
        </row>
        <row r="314">
          <cell r="B314" t="str">
            <v>DTS235</v>
          </cell>
          <cell r="C314">
            <v>2.5</v>
          </cell>
          <cell r="D314">
            <v>39354</v>
          </cell>
          <cell r="E314">
            <v>78952</v>
          </cell>
          <cell r="F314" t="str">
            <v>K01285</v>
          </cell>
          <cell r="G314" t="str">
            <v>DTS235/UB1440#DTS</v>
          </cell>
          <cell r="H314">
            <v>71.91</v>
          </cell>
          <cell r="I314">
            <v>12000</v>
          </cell>
          <cell r="J314">
            <v>1483200</v>
          </cell>
          <cell r="K314">
            <v>1483200</v>
          </cell>
          <cell r="L314">
            <v>10275000</v>
          </cell>
          <cell r="M314" t="str">
            <v>C S &amp; ASSOCIATES</v>
          </cell>
          <cell r="N314" t="str">
            <v>KURIA MAL REAL ESTATE PVT. LT</v>
          </cell>
        </row>
        <row r="315">
          <cell r="B315" t="str">
            <v>DTS236</v>
          </cell>
          <cell r="C315">
            <v>2.5</v>
          </cell>
          <cell r="D315">
            <v>39354</v>
          </cell>
          <cell r="E315">
            <v>78954</v>
          </cell>
          <cell r="F315" t="str">
            <v>K01286</v>
          </cell>
          <cell r="G315" t="str">
            <v>DTS236/UB1441#DTS</v>
          </cell>
          <cell r="H315">
            <v>77.760000000000005</v>
          </cell>
          <cell r="I315">
            <v>12000</v>
          </cell>
          <cell r="J315">
            <v>1596600</v>
          </cell>
          <cell r="K315">
            <v>1596600</v>
          </cell>
          <cell r="L315">
            <v>11062500</v>
          </cell>
          <cell r="M315" t="str">
            <v>C S &amp; ASSOCIATES</v>
          </cell>
          <cell r="N315" t="str">
            <v>KURIA MAL REAL ESTATE PVT. LT</v>
          </cell>
        </row>
        <row r="316">
          <cell r="B316" t="str">
            <v>DTS237</v>
          </cell>
          <cell r="C316">
            <v>2.5</v>
          </cell>
          <cell r="D316">
            <v>39354</v>
          </cell>
          <cell r="E316">
            <v>78959</v>
          </cell>
          <cell r="F316" t="str">
            <v>K01287</v>
          </cell>
          <cell r="G316" t="str">
            <v>DTS237/UB1442#DTS</v>
          </cell>
          <cell r="H316">
            <v>132.19999999999999</v>
          </cell>
          <cell r="I316">
            <v>12000</v>
          </cell>
          <cell r="J316">
            <v>2651400</v>
          </cell>
          <cell r="K316">
            <v>2651400</v>
          </cell>
          <cell r="L316">
            <v>18387500</v>
          </cell>
          <cell r="M316" t="str">
            <v>C S &amp; ASSOCIATES</v>
          </cell>
          <cell r="N316" t="str">
            <v>KURIA MAL REAL ESTATE PVT. LT</v>
          </cell>
        </row>
        <row r="317">
          <cell r="B317" t="str">
            <v>DTS238</v>
          </cell>
          <cell r="C317">
            <v>2.5</v>
          </cell>
          <cell r="D317">
            <v>39354</v>
          </cell>
          <cell r="E317">
            <v>78962</v>
          </cell>
          <cell r="F317" t="str">
            <v>K01288</v>
          </cell>
          <cell r="G317" t="str">
            <v>DTS238/UB1443#DTS</v>
          </cell>
          <cell r="H317">
            <v>73.760000000000005</v>
          </cell>
          <cell r="I317">
            <v>12000</v>
          </cell>
          <cell r="J317">
            <v>1519200</v>
          </cell>
          <cell r="K317">
            <v>1519200</v>
          </cell>
          <cell r="L317">
            <v>10525000</v>
          </cell>
          <cell r="M317" t="str">
            <v>C S &amp; ASSOCIATES</v>
          </cell>
          <cell r="N317" t="str">
            <v>KURIA MAL REAL ESTATE PVT. LT</v>
          </cell>
        </row>
        <row r="318">
          <cell r="B318" t="str">
            <v>DTS239</v>
          </cell>
          <cell r="C318">
            <v>2.5</v>
          </cell>
          <cell r="D318">
            <v>39354</v>
          </cell>
          <cell r="E318">
            <v>78967</v>
          </cell>
          <cell r="F318" t="str">
            <v>K01290</v>
          </cell>
          <cell r="G318" t="str">
            <v>DTS239/UB1444#DTS</v>
          </cell>
          <cell r="H318">
            <v>69.209999999999994</v>
          </cell>
          <cell r="I318">
            <v>12000</v>
          </cell>
          <cell r="J318">
            <v>1431000</v>
          </cell>
          <cell r="K318">
            <v>1431000</v>
          </cell>
          <cell r="L318">
            <v>9912500</v>
          </cell>
          <cell r="M318" t="str">
            <v>C S &amp; ASSOCIATES</v>
          </cell>
          <cell r="N318" t="str">
            <v>KURIA MAL REAL ESTATE PVT. LT</v>
          </cell>
        </row>
        <row r="319">
          <cell r="B319" t="str">
            <v>DTS240</v>
          </cell>
          <cell r="C319">
            <v>2.5</v>
          </cell>
          <cell r="D319">
            <v>39354</v>
          </cell>
          <cell r="E319">
            <v>78972</v>
          </cell>
          <cell r="F319" t="str">
            <v>K01292</v>
          </cell>
          <cell r="G319" t="str">
            <v>DTS240/UB1445#DTS</v>
          </cell>
          <cell r="H319">
            <v>69.209999999999994</v>
          </cell>
          <cell r="I319">
            <v>12000</v>
          </cell>
          <cell r="J319">
            <v>1431000</v>
          </cell>
          <cell r="K319">
            <v>1431000</v>
          </cell>
          <cell r="L319">
            <v>9912500</v>
          </cell>
          <cell r="M319" t="str">
            <v>C S &amp; ASSOCIATES</v>
          </cell>
          <cell r="N319" t="str">
            <v>KURIA MAL REAL ESTATE PVT. LT</v>
          </cell>
        </row>
        <row r="320">
          <cell r="B320" t="str">
            <v>DTS241</v>
          </cell>
          <cell r="C320">
            <v>2.5</v>
          </cell>
          <cell r="D320">
            <v>39354</v>
          </cell>
          <cell r="E320">
            <v>78973</v>
          </cell>
          <cell r="F320" t="str">
            <v>K01293</v>
          </cell>
          <cell r="G320" t="str">
            <v>DTS241/UB1446#DTS</v>
          </cell>
          <cell r="H320">
            <v>74.97</v>
          </cell>
          <cell r="I320">
            <v>13000</v>
          </cell>
          <cell r="J320">
            <v>1663650</v>
          </cell>
          <cell r="K320">
            <v>1663650</v>
          </cell>
          <cell r="L320">
            <v>11494500</v>
          </cell>
          <cell r="M320" t="str">
            <v>C S &amp; ASSOCIATES</v>
          </cell>
          <cell r="N320" t="str">
            <v>KURIA MAL REAL ESTATE PVT. LT</v>
          </cell>
        </row>
        <row r="321">
          <cell r="B321" t="str">
            <v>DTS242</v>
          </cell>
          <cell r="C321">
            <v>2.5</v>
          </cell>
          <cell r="D321">
            <v>39354</v>
          </cell>
          <cell r="E321">
            <v>78854</v>
          </cell>
          <cell r="F321" t="str">
            <v>D01051</v>
          </cell>
          <cell r="G321" t="str">
            <v>DTS242/UB1380#DTS</v>
          </cell>
          <cell r="H321">
            <v>104.52</v>
          </cell>
          <cell r="I321">
            <v>14000</v>
          </cell>
          <cell r="J321">
            <v>2452500</v>
          </cell>
          <cell r="K321">
            <v>2452500</v>
          </cell>
          <cell r="L321">
            <v>16912500</v>
          </cell>
          <cell r="M321" t="str">
            <v>LARES &amp; PENATES</v>
          </cell>
          <cell r="N321" t="str">
            <v>DHARAM VIR VAID</v>
          </cell>
        </row>
        <row r="322">
          <cell r="B322" t="str">
            <v>DTS243</v>
          </cell>
          <cell r="C322">
            <v>2.5</v>
          </cell>
          <cell r="D322">
            <v>39354</v>
          </cell>
          <cell r="E322">
            <v>79012</v>
          </cell>
          <cell r="F322" t="str">
            <v>J01503</v>
          </cell>
          <cell r="G322" t="str">
            <v>DTS243/UB1557#DTS</v>
          </cell>
          <cell r="H322">
            <v>69.209999999999994</v>
          </cell>
          <cell r="I322">
            <v>12000</v>
          </cell>
          <cell r="J322">
            <v>1431000</v>
          </cell>
          <cell r="K322">
            <v>1431000</v>
          </cell>
          <cell r="L322">
            <v>9912500</v>
          </cell>
          <cell r="M322" t="str">
            <v>ARVIND ESTATES (P) LTD</v>
          </cell>
          <cell r="N322" t="str">
            <v>JINDAL ART GLASS INNOVATIONS</v>
          </cell>
        </row>
        <row r="323">
          <cell r="B323" t="str">
            <v>DTS244</v>
          </cell>
          <cell r="C323">
            <v>2.5</v>
          </cell>
          <cell r="D323">
            <v>39354</v>
          </cell>
          <cell r="E323">
            <v>78899</v>
          </cell>
          <cell r="F323" t="str">
            <v>J01495</v>
          </cell>
          <cell r="G323" t="str">
            <v>DTS244/UB1409#DTS</v>
          </cell>
          <cell r="H323">
            <v>89.93</v>
          </cell>
          <cell r="I323">
            <v>11000</v>
          </cell>
          <cell r="J323">
            <v>1687200</v>
          </cell>
          <cell r="K323">
            <v>1688000</v>
          </cell>
          <cell r="L323">
            <v>11732000</v>
          </cell>
          <cell r="M323" t="str">
            <v>ARVIND ESTATES (P) LTD</v>
          </cell>
          <cell r="N323" t="str">
            <v>JINDAL ART GLASS INNOVATIONS</v>
          </cell>
        </row>
        <row r="324">
          <cell r="B324" t="str">
            <v>DTS245</v>
          </cell>
          <cell r="C324">
            <v>2.5</v>
          </cell>
          <cell r="D324">
            <v>39354</v>
          </cell>
          <cell r="E324">
            <v>78961</v>
          </cell>
          <cell r="F324" t="str">
            <v>J01500</v>
          </cell>
          <cell r="G324" t="str">
            <v>DTS245/UB1358#DTS</v>
          </cell>
          <cell r="H324">
            <v>89.93</v>
          </cell>
          <cell r="I324">
            <v>12000</v>
          </cell>
          <cell r="J324">
            <v>1832400</v>
          </cell>
          <cell r="K324">
            <v>1833000</v>
          </cell>
          <cell r="L324">
            <v>12700000</v>
          </cell>
          <cell r="M324" t="str">
            <v>ARVIND ESTATES (P) LTD</v>
          </cell>
          <cell r="N324" t="str">
            <v>JINDAL ART GLASS INNOVATIONS</v>
          </cell>
        </row>
        <row r="325">
          <cell r="B325" t="str">
            <v>DTS246</v>
          </cell>
          <cell r="C325">
            <v>2.5</v>
          </cell>
          <cell r="D325">
            <v>39354</v>
          </cell>
          <cell r="E325">
            <v>78958</v>
          </cell>
          <cell r="F325" t="str">
            <v>J01498</v>
          </cell>
          <cell r="G325" t="str">
            <v>DTS246/UB1245#DTS</v>
          </cell>
          <cell r="H325">
            <v>65.400000000000006</v>
          </cell>
          <cell r="I325">
            <v>12000</v>
          </cell>
          <cell r="J325">
            <v>1357200</v>
          </cell>
          <cell r="K325">
            <v>1358000</v>
          </cell>
          <cell r="L325">
            <v>9400000</v>
          </cell>
          <cell r="M325" t="str">
            <v>ARVIND ESTATES (P) LTD</v>
          </cell>
          <cell r="N325" t="str">
            <v>JINDAL ART GLASS INNVOATIONS</v>
          </cell>
        </row>
        <row r="326">
          <cell r="B326" t="str">
            <v>DTS247</v>
          </cell>
          <cell r="C326">
            <v>2.5</v>
          </cell>
          <cell r="D326">
            <v>39354</v>
          </cell>
          <cell r="E326">
            <v>78960</v>
          </cell>
          <cell r="F326" t="str">
            <v>J01499</v>
          </cell>
          <cell r="G326" t="str">
            <v>DTS247/UB1359#DTS</v>
          </cell>
          <cell r="H326">
            <v>178.84</v>
          </cell>
          <cell r="I326">
            <v>12000</v>
          </cell>
          <cell r="J326">
            <v>3555000</v>
          </cell>
          <cell r="K326">
            <v>3555000</v>
          </cell>
          <cell r="L326">
            <v>24662500</v>
          </cell>
          <cell r="M326" t="str">
            <v>ARVIND ESTATES (P) LTD</v>
          </cell>
          <cell r="N326" t="str">
            <v>JINDAL ART GLASS INNOVATIONS _x000C_</v>
          </cell>
        </row>
        <row r="327">
          <cell r="B327" t="str">
            <v>DTS248</v>
          </cell>
          <cell r="C327">
            <v>2.5</v>
          </cell>
          <cell r="D327">
            <v>39354</v>
          </cell>
          <cell r="E327">
            <v>79059</v>
          </cell>
          <cell r="F327" t="str">
            <v>E00096</v>
          </cell>
          <cell r="G327" t="str">
            <v>DTS248/UB1547#DTS</v>
          </cell>
          <cell r="H327">
            <v>65.400000000000006</v>
          </cell>
          <cell r="I327">
            <v>12000</v>
          </cell>
          <cell r="J327">
            <v>1357200</v>
          </cell>
          <cell r="K327">
            <v>1267200</v>
          </cell>
          <cell r="L327">
            <v>9400000</v>
          </cell>
          <cell r="M327" t="str">
            <v>C S &amp; ASSOCIATES</v>
          </cell>
          <cell r="N327" t="str">
            <v>EASTERN CARRIERS</v>
          </cell>
        </row>
        <row r="328">
          <cell r="B328" t="str">
            <v>DTS249</v>
          </cell>
          <cell r="C328">
            <v>2.5</v>
          </cell>
          <cell r="D328">
            <v>39354</v>
          </cell>
          <cell r="E328">
            <v>78940</v>
          </cell>
          <cell r="F328" t="str">
            <v>H01007</v>
          </cell>
          <cell r="G328" t="str">
            <v>DTS249/UB1344#DTS</v>
          </cell>
          <cell r="H328">
            <v>85.01</v>
          </cell>
          <cell r="I328">
            <v>12000</v>
          </cell>
          <cell r="J328">
            <v>1737000</v>
          </cell>
          <cell r="K328">
            <v>1647000</v>
          </cell>
          <cell r="L328">
            <v>12037500</v>
          </cell>
          <cell r="M328" t="str">
            <v>C S &amp; ASSOCIATES</v>
          </cell>
          <cell r="N328" t="str">
            <v>HINDUSTAN REFRIGERATION STORE</v>
          </cell>
        </row>
        <row r="329">
          <cell r="B329" t="str">
            <v>DTS255</v>
          </cell>
          <cell r="C329">
            <v>2.5</v>
          </cell>
          <cell r="D329">
            <v>39354</v>
          </cell>
          <cell r="E329">
            <v>78776</v>
          </cell>
          <cell r="F329" t="str">
            <v>H00985</v>
          </cell>
          <cell r="G329" t="str">
            <v>DTS255/UB1324#DTS</v>
          </cell>
          <cell r="H329">
            <v>85</v>
          </cell>
          <cell r="I329">
            <v>12000</v>
          </cell>
          <cell r="J329">
            <v>1737000</v>
          </cell>
          <cell r="K329">
            <v>1737000</v>
          </cell>
          <cell r="L329">
            <v>12037500</v>
          </cell>
          <cell r="M329" t="str">
            <v>C S &amp; ASSOCIATES</v>
          </cell>
          <cell r="N329" t="str">
            <v>HARVINDER SINGH SETHI</v>
          </cell>
        </row>
        <row r="330">
          <cell r="B330" t="str">
            <v>DTS256</v>
          </cell>
          <cell r="C330">
            <v>2.5</v>
          </cell>
          <cell r="D330">
            <v>39354</v>
          </cell>
          <cell r="E330">
            <v>78781</v>
          </cell>
          <cell r="F330" t="str">
            <v>H00986</v>
          </cell>
          <cell r="G330" t="str">
            <v>DTS256/UB1325#DTS</v>
          </cell>
          <cell r="H330">
            <v>85</v>
          </cell>
          <cell r="I330">
            <v>12000</v>
          </cell>
          <cell r="J330">
            <v>1737000</v>
          </cell>
          <cell r="K330">
            <v>1737000</v>
          </cell>
          <cell r="L330">
            <v>12037500</v>
          </cell>
          <cell r="M330" t="str">
            <v>C S &amp; ASSOCIATES</v>
          </cell>
          <cell r="N330" t="str">
            <v>HARVINDER SINGH SETHI</v>
          </cell>
        </row>
        <row r="331">
          <cell r="B331" t="str">
            <v>DTS257</v>
          </cell>
          <cell r="C331">
            <v>2.5</v>
          </cell>
          <cell r="D331">
            <v>39354</v>
          </cell>
          <cell r="E331">
            <v>78790</v>
          </cell>
          <cell r="F331" t="str">
            <v>H00988</v>
          </cell>
          <cell r="G331" t="str">
            <v>DTS257/UB1326#DTS</v>
          </cell>
          <cell r="H331">
            <v>65.400000000000006</v>
          </cell>
          <cell r="I331">
            <v>11000</v>
          </cell>
          <cell r="J331">
            <v>1251600</v>
          </cell>
          <cell r="K331">
            <v>1251600</v>
          </cell>
          <cell r="L331">
            <v>8696000</v>
          </cell>
          <cell r="M331" t="str">
            <v>C S &amp; ASSOCIATES</v>
          </cell>
          <cell r="N331" t="str">
            <v>HARVINDER SINGH SETHI</v>
          </cell>
        </row>
        <row r="332">
          <cell r="B332" t="str">
            <v>DTS258</v>
          </cell>
          <cell r="C332">
            <v>2.5</v>
          </cell>
          <cell r="D332">
            <v>39354</v>
          </cell>
          <cell r="E332">
            <v>78791</v>
          </cell>
          <cell r="F332" t="str">
            <v>H00989</v>
          </cell>
          <cell r="G332" t="str">
            <v>DTS258/UB1327#DTS</v>
          </cell>
          <cell r="H332">
            <v>178.84</v>
          </cell>
          <cell r="I332">
            <v>11000</v>
          </cell>
          <cell r="J332">
            <v>3266250</v>
          </cell>
          <cell r="K332">
            <v>3266250</v>
          </cell>
          <cell r="L332">
            <v>22737500</v>
          </cell>
          <cell r="M332" t="str">
            <v>C S &amp; ASSOCIATES</v>
          </cell>
          <cell r="N332" t="str">
            <v>HARVINDER SINGH SETHI</v>
          </cell>
        </row>
        <row r="333">
          <cell r="B333" t="str">
            <v>DTS259</v>
          </cell>
          <cell r="C333">
            <v>2.5</v>
          </cell>
          <cell r="D333">
            <v>39354</v>
          </cell>
          <cell r="E333">
            <v>78792</v>
          </cell>
          <cell r="F333" t="str">
            <v>H00990</v>
          </cell>
          <cell r="G333" t="str">
            <v>DTS259/UB1328#DTS</v>
          </cell>
          <cell r="H333">
            <v>65.400000000000006</v>
          </cell>
          <cell r="I333">
            <v>11000</v>
          </cell>
          <cell r="J333">
            <v>1251600</v>
          </cell>
          <cell r="K333">
            <v>1251600</v>
          </cell>
          <cell r="L333">
            <v>8696000</v>
          </cell>
          <cell r="M333" t="str">
            <v>C S &amp; ASSOCIATES</v>
          </cell>
          <cell r="N333" t="str">
            <v>HARVINDER SINGH SETHI</v>
          </cell>
        </row>
        <row r="334">
          <cell r="B334" t="str">
            <v>DTS260</v>
          </cell>
          <cell r="C334">
            <v>2.5</v>
          </cell>
          <cell r="D334">
            <v>39354</v>
          </cell>
          <cell r="E334">
            <v>78769</v>
          </cell>
          <cell r="F334" t="str">
            <v>A03503</v>
          </cell>
          <cell r="G334" t="str">
            <v>DTS260/UB1270#DTS</v>
          </cell>
          <cell r="H334">
            <v>89.93</v>
          </cell>
          <cell r="I334">
            <v>11000</v>
          </cell>
          <cell r="J334">
            <v>1687200</v>
          </cell>
          <cell r="K334">
            <v>1687200</v>
          </cell>
          <cell r="L334">
            <v>11732000</v>
          </cell>
          <cell r="M334" t="str">
            <v>C S &amp; ASSOCIATES</v>
          </cell>
          <cell r="N334" t="str">
            <v>APPOLO CRANES PVT LTD</v>
          </cell>
        </row>
        <row r="335">
          <cell r="B335" t="str">
            <v>DTS261</v>
          </cell>
          <cell r="C335">
            <v>2.5</v>
          </cell>
          <cell r="D335">
            <v>39354</v>
          </cell>
          <cell r="E335">
            <v>78768</v>
          </cell>
          <cell r="F335" t="str">
            <v>A03502</v>
          </cell>
          <cell r="G335" t="str">
            <v>DTS261/UB1269#DTS</v>
          </cell>
          <cell r="H335">
            <v>89.93</v>
          </cell>
          <cell r="I335">
            <v>11000</v>
          </cell>
          <cell r="J335">
            <v>1687200</v>
          </cell>
          <cell r="K335">
            <v>1687200</v>
          </cell>
          <cell r="L335">
            <v>11732000</v>
          </cell>
          <cell r="M335" t="str">
            <v>C S &amp; ASSOCIATES</v>
          </cell>
          <cell r="N335" t="str">
            <v>APPOLO CRANES PVT LTD</v>
          </cell>
        </row>
        <row r="336">
          <cell r="B336" t="str">
            <v>DTS262</v>
          </cell>
          <cell r="C336">
            <v>2.5</v>
          </cell>
          <cell r="D336">
            <v>39354</v>
          </cell>
          <cell r="E336">
            <v>78774</v>
          </cell>
          <cell r="F336" t="str">
            <v>A03504</v>
          </cell>
          <cell r="G336" t="str">
            <v>DTS262/UB1271#DTS</v>
          </cell>
          <cell r="H336">
            <v>69.209999999999994</v>
          </cell>
          <cell r="I336">
            <v>12000</v>
          </cell>
          <cell r="J336">
            <v>1431000</v>
          </cell>
          <cell r="K336">
            <v>1431000</v>
          </cell>
          <cell r="L336">
            <v>9912500</v>
          </cell>
          <cell r="M336" t="str">
            <v>C S &amp; ASSOCIATES</v>
          </cell>
          <cell r="N336" t="str">
            <v>APPOLO CRANES PVT LTD</v>
          </cell>
        </row>
        <row r="337">
          <cell r="B337" t="str">
            <v>DTS263</v>
          </cell>
          <cell r="C337">
            <v>2.5</v>
          </cell>
          <cell r="D337">
            <v>39354</v>
          </cell>
          <cell r="E337">
            <v>78785</v>
          </cell>
          <cell r="F337" t="str">
            <v>A03507</v>
          </cell>
          <cell r="G337" t="str">
            <v>DTS263/UB1273#DTS</v>
          </cell>
          <cell r="H337">
            <v>104.52</v>
          </cell>
          <cell r="I337">
            <v>11000</v>
          </cell>
          <cell r="J337">
            <v>1946250</v>
          </cell>
          <cell r="K337">
            <v>1946250</v>
          </cell>
          <cell r="L337">
            <v>13537500</v>
          </cell>
          <cell r="M337" t="str">
            <v>C S &amp; ASSOCIATES</v>
          </cell>
          <cell r="N337" t="str">
            <v>APPOLO CRANES PVT LTD</v>
          </cell>
        </row>
        <row r="338">
          <cell r="B338" t="str">
            <v>DTS264</v>
          </cell>
          <cell r="C338">
            <v>2.5</v>
          </cell>
          <cell r="D338">
            <v>39354</v>
          </cell>
          <cell r="E338">
            <v>78936</v>
          </cell>
          <cell r="F338" t="str">
            <v>H01006</v>
          </cell>
          <cell r="G338" t="str">
            <v>DTS264/UB1459#DTS</v>
          </cell>
          <cell r="H338">
            <v>74.97</v>
          </cell>
          <cell r="I338">
            <v>12000</v>
          </cell>
          <cell r="J338">
            <v>1542600</v>
          </cell>
          <cell r="K338">
            <v>1542600</v>
          </cell>
          <cell r="L338">
            <v>10687500</v>
          </cell>
          <cell r="M338" t="str">
            <v>AMIT ARORA(Real Estate Develo</v>
          </cell>
          <cell r="N338" t="str">
            <v>HULAS RAHUL GUPTA</v>
          </cell>
        </row>
        <row r="339">
          <cell r="B339" t="str">
            <v>DTS265</v>
          </cell>
          <cell r="C339">
            <v>2.5</v>
          </cell>
          <cell r="D339">
            <v>39354</v>
          </cell>
          <cell r="E339">
            <v>78942</v>
          </cell>
          <cell r="F339" t="str">
            <v>H01008</v>
          </cell>
          <cell r="G339" t="str">
            <v>DTS265/UB1460#DTS</v>
          </cell>
          <cell r="H339">
            <v>69.209999999999994</v>
          </cell>
          <cell r="I339">
            <v>11000</v>
          </cell>
          <cell r="J339">
            <v>1319250</v>
          </cell>
          <cell r="K339">
            <v>1319250</v>
          </cell>
          <cell r="L339">
            <v>9167500</v>
          </cell>
          <cell r="M339" t="str">
            <v>AMIT ARORA(Real Estate Develo</v>
          </cell>
          <cell r="N339" t="str">
            <v>HULAS RAHUL GUPTA</v>
          </cell>
        </row>
        <row r="340">
          <cell r="B340" t="str">
            <v>DTS266</v>
          </cell>
          <cell r="C340">
            <v>2.5</v>
          </cell>
          <cell r="D340">
            <v>39354</v>
          </cell>
          <cell r="E340">
            <v>78944</v>
          </cell>
          <cell r="F340" t="str">
            <v>H01010</v>
          </cell>
          <cell r="G340" t="str">
            <v>DTS266/UB1461#DTS</v>
          </cell>
          <cell r="H340">
            <v>69.209999999999994</v>
          </cell>
          <cell r="I340">
            <v>12000</v>
          </cell>
          <cell r="J340">
            <v>1431000</v>
          </cell>
          <cell r="K340">
            <v>1431000</v>
          </cell>
          <cell r="L340">
            <v>9912500</v>
          </cell>
          <cell r="M340" t="str">
            <v>AMIT ARORA(Real Estate Develo</v>
          </cell>
          <cell r="N340" t="str">
            <v>HULAS RAHUL GUPTA</v>
          </cell>
        </row>
        <row r="341">
          <cell r="B341" t="str">
            <v>DTS267</v>
          </cell>
          <cell r="C341">
            <v>2.5</v>
          </cell>
          <cell r="D341">
            <v>39354</v>
          </cell>
          <cell r="E341">
            <v>78948</v>
          </cell>
          <cell r="F341" t="str">
            <v>H01011</v>
          </cell>
          <cell r="G341" t="str">
            <v>DTS267/UB1462#DTS</v>
          </cell>
          <cell r="H341">
            <v>73.760000000000005</v>
          </cell>
          <cell r="I341">
            <v>11000</v>
          </cell>
          <cell r="J341">
            <v>1400100</v>
          </cell>
          <cell r="K341">
            <v>1707150</v>
          </cell>
          <cell r="L341">
            <v>9731000</v>
          </cell>
          <cell r="M341" t="str">
            <v>AMIT ARORA(Real Estate Develo</v>
          </cell>
          <cell r="N341" t="str">
            <v>HULAS RAHUL GUPTA</v>
          </cell>
        </row>
        <row r="342">
          <cell r="B342" t="str">
            <v>DTS304</v>
          </cell>
          <cell r="C342">
            <v>2.5</v>
          </cell>
          <cell r="D342">
            <v>39354</v>
          </cell>
          <cell r="E342">
            <v>78770</v>
          </cell>
          <cell r="F342" t="str">
            <v>G00771</v>
          </cell>
          <cell r="G342" t="str">
            <v>DTS304/UB1316#DTS</v>
          </cell>
          <cell r="H342">
            <v>69.209999999999994</v>
          </cell>
          <cell r="I342">
            <v>12000</v>
          </cell>
          <cell r="J342">
            <v>1431000</v>
          </cell>
          <cell r="K342">
            <v>1431000</v>
          </cell>
          <cell r="L342">
            <v>9912500</v>
          </cell>
          <cell r="M342" t="str">
            <v>C S &amp; ASSOCIATES</v>
          </cell>
          <cell r="N342" t="str">
            <v>GUNEET KAUR SAHNI</v>
          </cell>
        </row>
        <row r="343">
          <cell r="B343" t="str">
            <v>DTS309</v>
          </cell>
          <cell r="C343">
            <v>2.5</v>
          </cell>
          <cell r="D343">
            <v>39354</v>
          </cell>
          <cell r="E343">
            <v>79079</v>
          </cell>
          <cell r="F343" t="str">
            <v>P01726</v>
          </cell>
          <cell r="G343" t="str">
            <v>DTS309/UB1258#DTS</v>
          </cell>
          <cell r="H343">
            <v>90.02</v>
          </cell>
          <cell r="I343">
            <v>12000</v>
          </cell>
          <cell r="J343">
            <v>1834200</v>
          </cell>
          <cell r="K343">
            <v>1890000</v>
          </cell>
          <cell r="L343">
            <v>12712500</v>
          </cell>
          <cell r="M343" t="str">
            <v>C S &amp; ASSOCIATES</v>
          </cell>
          <cell r="N343" t="str">
            <v>PRECI TURN PVT LTD</v>
          </cell>
        </row>
        <row r="344">
          <cell r="B344" t="str">
            <v>DTS310</v>
          </cell>
          <cell r="C344">
            <v>2.5</v>
          </cell>
          <cell r="D344">
            <v>39354</v>
          </cell>
          <cell r="E344">
            <v>78784</v>
          </cell>
          <cell r="F344" t="str">
            <v>H00987</v>
          </cell>
          <cell r="G344" t="str">
            <v>DTS310/UB1284#DTS</v>
          </cell>
          <cell r="H344">
            <v>89.93</v>
          </cell>
          <cell r="I344">
            <v>12000</v>
          </cell>
          <cell r="J344">
            <v>1832400</v>
          </cell>
          <cell r="K344">
            <v>1832400</v>
          </cell>
          <cell r="L344">
            <v>12700000</v>
          </cell>
          <cell r="M344" t="str">
            <v>C S &amp; ASSOCIATES</v>
          </cell>
          <cell r="N344" t="str">
            <v>HIMANSHU GUPTA</v>
          </cell>
        </row>
        <row r="345">
          <cell r="B345" t="str">
            <v>DTS312</v>
          </cell>
          <cell r="C345">
            <v>2.5</v>
          </cell>
          <cell r="D345">
            <v>39354</v>
          </cell>
          <cell r="E345">
            <v>78832</v>
          </cell>
          <cell r="F345" t="str">
            <v>P01717</v>
          </cell>
          <cell r="G345" t="str">
            <v>DTS312/UB1306#DTS</v>
          </cell>
          <cell r="H345">
            <v>114.08</v>
          </cell>
          <cell r="I345">
            <v>14000</v>
          </cell>
          <cell r="J345">
            <v>2668800</v>
          </cell>
          <cell r="K345">
            <v>2700000</v>
          </cell>
          <cell r="L345">
            <v>18406000</v>
          </cell>
          <cell r="M345" t="str">
            <v>AMIT ARORA(Real Estate Develo</v>
          </cell>
          <cell r="N345" t="str">
            <v>PRADEEP LAKSHMI CHAND ANAND</v>
          </cell>
        </row>
        <row r="346">
          <cell r="B346" t="str">
            <v>DTS315</v>
          </cell>
          <cell r="C346">
            <v>2.5</v>
          </cell>
          <cell r="D346">
            <v>39354</v>
          </cell>
          <cell r="E346">
            <v>78938</v>
          </cell>
          <cell r="F346" t="str">
            <v>S04837</v>
          </cell>
          <cell r="G346" t="str">
            <v>DTS315/UB1480#DTS</v>
          </cell>
          <cell r="H346">
            <v>89</v>
          </cell>
          <cell r="I346">
            <v>11000</v>
          </cell>
          <cell r="J346">
            <v>1670700</v>
          </cell>
          <cell r="K346">
            <v>1671000</v>
          </cell>
          <cell r="L346">
            <v>11617000</v>
          </cell>
          <cell r="M346" t="str">
            <v>ARVIND ASSOCIATES</v>
          </cell>
          <cell r="N346" t="str">
            <v>SUMIT LAHOTI</v>
          </cell>
        </row>
        <row r="347">
          <cell r="B347" t="str">
            <v>DTS316</v>
          </cell>
          <cell r="C347">
            <v>2.5</v>
          </cell>
          <cell r="D347">
            <v>39354</v>
          </cell>
          <cell r="E347">
            <v>78862</v>
          </cell>
          <cell r="F347" t="str">
            <v>S04822</v>
          </cell>
          <cell r="G347" t="str">
            <v>DTS316/UB1406#DTS</v>
          </cell>
          <cell r="H347">
            <v>89.74</v>
          </cell>
          <cell r="I347">
            <v>12000</v>
          </cell>
          <cell r="J347">
            <v>1828800</v>
          </cell>
          <cell r="K347">
            <v>1829000</v>
          </cell>
          <cell r="L347">
            <v>12675000</v>
          </cell>
          <cell r="M347" t="str">
            <v>AJIT ESTATES (P) LTD</v>
          </cell>
          <cell r="N347" t="str">
            <v>SHRI PARASRAM HOLDINGS P LTD</v>
          </cell>
        </row>
        <row r="348">
          <cell r="B348" t="str">
            <v>DTS317</v>
          </cell>
          <cell r="C348">
            <v>2.5</v>
          </cell>
          <cell r="D348">
            <v>39354</v>
          </cell>
          <cell r="E348">
            <v>78850</v>
          </cell>
          <cell r="F348" t="str">
            <v>S04818</v>
          </cell>
          <cell r="G348" t="str">
            <v>DTS317/UB1388#DTS</v>
          </cell>
          <cell r="H348">
            <v>85</v>
          </cell>
          <cell r="I348">
            <v>12000</v>
          </cell>
          <cell r="J348">
            <v>1737000</v>
          </cell>
          <cell r="K348">
            <v>1737000</v>
          </cell>
          <cell r="L348">
            <v>12037500</v>
          </cell>
          <cell r="M348" t="str">
            <v>AJIT ESTATES (P) LTD</v>
          </cell>
          <cell r="N348" t="str">
            <v>SHRI PARASRAM HOLDINGS PVT LT</v>
          </cell>
        </row>
        <row r="349">
          <cell r="B349" t="str">
            <v>DTS318</v>
          </cell>
          <cell r="C349">
            <v>2.5</v>
          </cell>
          <cell r="D349">
            <v>39354</v>
          </cell>
          <cell r="E349">
            <v>78971</v>
          </cell>
          <cell r="F349" t="str">
            <v>P01724</v>
          </cell>
          <cell r="G349" t="str">
            <v>DTS318/UB1370#DTS</v>
          </cell>
          <cell r="H349">
            <v>69.209999999999994</v>
          </cell>
          <cell r="I349">
            <v>14000</v>
          </cell>
          <cell r="J349">
            <v>1654500</v>
          </cell>
          <cell r="K349">
            <v>1655000</v>
          </cell>
          <cell r="L349">
            <v>11402500</v>
          </cell>
          <cell r="M349" t="str">
            <v>AJIT ESTATES (P) LTD</v>
          </cell>
          <cell r="N349" t="str">
            <v>SHRI PARASRAM HOLDINGS PVT. L</v>
          </cell>
        </row>
        <row r="350">
          <cell r="B350" t="str">
            <v>DTS319</v>
          </cell>
          <cell r="C350">
            <v>2.5</v>
          </cell>
          <cell r="D350">
            <v>39354</v>
          </cell>
          <cell r="E350">
            <v>78883</v>
          </cell>
          <cell r="F350" t="str">
            <v>S04827</v>
          </cell>
          <cell r="G350" t="str">
            <v>DTS319/UB1353#DTS</v>
          </cell>
          <cell r="H350">
            <v>75.53</v>
          </cell>
          <cell r="I350">
            <v>11000</v>
          </cell>
          <cell r="J350">
            <v>1431450</v>
          </cell>
          <cell r="K350">
            <v>1432000</v>
          </cell>
          <cell r="L350">
            <v>9949500</v>
          </cell>
          <cell r="M350" t="str">
            <v>AJIT ESTATES (P) LTD</v>
          </cell>
          <cell r="N350" t="str">
            <v>SHRI PARASRAM HOLDING (P) LTD</v>
          </cell>
        </row>
        <row r="351">
          <cell r="B351" t="str">
            <v>DTS320</v>
          </cell>
          <cell r="C351">
            <v>2.5</v>
          </cell>
          <cell r="D351">
            <v>39354</v>
          </cell>
          <cell r="E351">
            <v>79071</v>
          </cell>
          <cell r="F351" t="str">
            <v>S04852</v>
          </cell>
          <cell r="G351" t="str">
            <v>DTS320/UB1425#DTS</v>
          </cell>
          <cell r="H351">
            <v>75.53</v>
          </cell>
          <cell r="I351">
            <v>13000</v>
          </cell>
          <cell r="J351">
            <v>1675350</v>
          </cell>
          <cell r="K351">
            <v>1676000</v>
          </cell>
          <cell r="L351">
            <v>11575500</v>
          </cell>
          <cell r="M351" t="str">
            <v>AJIT ESTATES (P) LTD</v>
          </cell>
          <cell r="N351" t="str">
            <v>SHRI PARASRAM HOLDINGS PVT. L_x000C_</v>
          </cell>
        </row>
        <row r="352">
          <cell r="B352" t="str">
            <v>DTS321</v>
          </cell>
          <cell r="C352">
            <v>2.5</v>
          </cell>
          <cell r="D352">
            <v>39354</v>
          </cell>
          <cell r="E352">
            <v>78893</v>
          </cell>
          <cell r="F352" t="str">
            <v>S04830</v>
          </cell>
          <cell r="G352" t="str">
            <v>DTS321/UB1352#DTS</v>
          </cell>
          <cell r="H352">
            <v>69.209999999999994</v>
          </cell>
          <cell r="I352">
            <v>12000</v>
          </cell>
          <cell r="J352">
            <v>1431000</v>
          </cell>
          <cell r="K352">
            <v>1431000</v>
          </cell>
          <cell r="L352">
            <v>9912500</v>
          </cell>
          <cell r="M352" t="str">
            <v>AJIT ESTATES (P) LTD</v>
          </cell>
          <cell r="N352" t="str">
            <v>SHRI PARASRAM HOLDING (P) LTD</v>
          </cell>
        </row>
        <row r="353">
          <cell r="B353" t="str">
            <v>DTS322</v>
          </cell>
          <cell r="C353">
            <v>2.5</v>
          </cell>
          <cell r="D353">
            <v>39354</v>
          </cell>
          <cell r="E353">
            <v>79067</v>
          </cell>
          <cell r="F353" t="str">
            <v>S04849</v>
          </cell>
          <cell r="G353" t="str">
            <v>DTS322/UB1426#DTS</v>
          </cell>
          <cell r="H353">
            <v>85</v>
          </cell>
          <cell r="I353">
            <v>11000</v>
          </cell>
          <cell r="J353">
            <v>1599750</v>
          </cell>
          <cell r="K353">
            <v>1600000</v>
          </cell>
          <cell r="L353">
            <v>11122500</v>
          </cell>
          <cell r="M353" t="str">
            <v>AJIT ESTATES (P) LTD</v>
          </cell>
          <cell r="N353" t="str">
            <v>SHRI PARASRAM HOLDINGS PVT. L</v>
          </cell>
        </row>
        <row r="354">
          <cell r="B354" t="str">
            <v>DTS323</v>
          </cell>
          <cell r="C354">
            <v>2.5</v>
          </cell>
          <cell r="D354">
            <v>39354</v>
          </cell>
          <cell r="E354">
            <v>79073</v>
          </cell>
          <cell r="F354" t="str">
            <v>S04853</v>
          </cell>
          <cell r="G354" t="str">
            <v>DTS323/UB1427#DTS</v>
          </cell>
          <cell r="H354">
            <v>89.74</v>
          </cell>
          <cell r="I354">
            <v>11000</v>
          </cell>
          <cell r="J354">
            <v>1683900</v>
          </cell>
          <cell r="K354">
            <v>1684000</v>
          </cell>
          <cell r="L354">
            <v>11709000</v>
          </cell>
          <cell r="M354" t="str">
            <v>AJIT ESTATES (P) LTD</v>
          </cell>
          <cell r="N354" t="str">
            <v>SHRI PARASRAM HOLDINGS PVT. L</v>
          </cell>
        </row>
        <row r="355">
          <cell r="B355" t="str">
            <v>DTS324</v>
          </cell>
          <cell r="C355">
            <v>2.5</v>
          </cell>
          <cell r="D355">
            <v>39354</v>
          </cell>
          <cell r="E355">
            <v>79049</v>
          </cell>
          <cell r="F355" t="str">
            <v>S04846</v>
          </cell>
          <cell r="G355" t="str">
            <v>DTS324/UB1363#DTS</v>
          </cell>
          <cell r="H355">
            <v>89</v>
          </cell>
          <cell r="I355">
            <v>11000</v>
          </cell>
          <cell r="J355">
            <v>1670700</v>
          </cell>
          <cell r="K355">
            <v>1671000</v>
          </cell>
          <cell r="L355">
            <v>11617000</v>
          </cell>
          <cell r="M355" t="str">
            <v>AJIT ESTATES (P) LTD</v>
          </cell>
          <cell r="N355" t="str">
            <v>SHRI PARASRAM HOLDINGS PVT. L</v>
          </cell>
        </row>
        <row r="356">
          <cell r="B356" t="str">
            <v>DTS325</v>
          </cell>
          <cell r="C356">
            <v>2.5</v>
          </cell>
          <cell r="D356">
            <v>39354</v>
          </cell>
          <cell r="E356">
            <v>78994</v>
          </cell>
          <cell r="F356" t="str">
            <v>S04840</v>
          </cell>
          <cell r="G356" t="str">
            <v>DTS325/UB1351#DTS</v>
          </cell>
          <cell r="H356">
            <v>150.22</v>
          </cell>
          <cell r="I356">
            <v>13000</v>
          </cell>
          <cell r="J356">
            <v>3243150</v>
          </cell>
          <cell r="K356">
            <v>3244000</v>
          </cell>
          <cell r="L356">
            <v>42642000</v>
          </cell>
          <cell r="M356" t="str">
            <v>AJIT ESTATES (P) LTD</v>
          </cell>
          <cell r="N356" t="str">
            <v>SHRI PARASRAM HOLDING (P) LTD</v>
          </cell>
        </row>
        <row r="357">
          <cell r="B357" t="str">
            <v>DTS326</v>
          </cell>
          <cell r="C357">
            <v>2.5</v>
          </cell>
          <cell r="D357">
            <v>39354</v>
          </cell>
          <cell r="E357">
            <v>78710</v>
          </cell>
          <cell r="F357" t="str">
            <v>P01696</v>
          </cell>
          <cell r="G357" t="str">
            <v>DTS326/UB1214#DTS</v>
          </cell>
          <cell r="H357">
            <v>114.08</v>
          </cell>
          <cell r="I357">
            <v>11000</v>
          </cell>
          <cell r="J357">
            <v>2116200</v>
          </cell>
          <cell r="K357">
            <v>2116200</v>
          </cell>
          <cell r="L357">
            <v>14722000</v>
          </cell>
          <cell r="M357" t="str">
            <v>PNK CONSULTANTS PVT LTD</v>
          </cell>
          <cell r="N357" t="str">
            <v>PUSHPANJALI TREXIM LIMITED</v>
          </cell>
        </row>
        <row r="358">
          <cell r="B358" t="str">
            <v>DTS327</v>
          </cell>
          <cell r="C358">
            <v>2.5</v>
          </cell>
          <cell r="D358">
            <v>39354</v>
          </cell>
          <cell r="E358">
            <v>78716</v>
          </cell>
          <cell r="F358" t="str">
            <v>P01698</v>
          </cell>
          <cell r="G358" t="str">
            <v>DTS327/UB1215#DTS</v>
          </cell>
          <cell r="H358">
            <v>65.400000000000006</v>
          </cell>
          <cell r="I358">
            <v>12000</v>
          </cell>
          <cell r="J358">
            <v>1357200</v>
          </cell>
          <cell r="K358">
            <v>1357200</v>
          </cell>
          <cell r="L358">
            <v>9400000</v>
          </cell>
          <cell r="M358" t="str">
            <v>PNK CONSULTANTS PVT LTD</v>
          </cell>
          <cell r="N358" t="str">
            <v>PUSHPANJALI TREXIM LIMITED</v>
          </cell>
        </row>
        <row r="359">
          <cell r="B359" t="str">
            <v>DTS328</v>
          </cell>
          <cell r="C359">
            <v>2.5</v>
          </cell>
          <cell r="D359">
            <v>39354</v>
          </cell>
          <cell r="E359">
            <v>78714</v>
          </cell>
          <cell r="F359" t="str">
            <v>P01697</v>
          </cell>
          <cell r="G359" t="str">
            <v>DTS328/UB1216#DTS</v>
          </cell>
          <cell r="H359">
            <v>89.93</v>
          </cell>
          <cell r="I359">
            <v>11000</v>
          </cell>
          <cell r="J359">
            <v>1687200</v>
          </cell>
          <cell r="K359">
            <v>1687200</v>
          </cell>
          <cell r="L359">
            <v>11732000</v>
          </cell>
          <cell r="M359" t="str">
            <v>PNK CONSULTANTS PVT LTD</v>
          </cell>
          <cell r="N359" t="str">
            <v>PUSHPANJALI TREXIM LIMITED</v>
          </cell>
        </row>
        <row r="360">
          <cell r="B360" t="str">
            <v>DTS329</v>
          </cell>
          <cell r="C360">
            <v>2.5</v>
          </cell>
          <cell r="D360">
            <v>39354</v>
          </cell>
          <cell r="E360">
            <v>78722</v>
          </cell>
          <cell r="F360" t="str">
            <v>P01699</v>
          </cell>
          <cell r="G360" t="str">
            <v>DTS329/UB1217#DTS</v>
          </cell>
          <cell r="H360">
            <v>90.02</v>
          </cell>
          <cell r="I360">
            <v>11000</v>
          </cell>
          <cell r="J360">
            <v>1688850</v>
          </cell>
          <cell r="K360">
            <v>1688850</v>
          </cell>
          <cell r="L360">
            <v>11743500</v>
          </cell>
          <cell r="M360" t="str">
            <v>PNK CONSULTANTS PVT LTD</v>
          </cell>
          <cell r="N360" t="str">
            <v>PUSHPANJALI TREXIM LIMITED</v>
          </cell>
        </row>
        <row r="361">
          <cell r="B361" t="str">
            <v>DTS330</v>
          </cell>
          <cell r="C361">
            <v>2.5</v>
          </cell>
          <cell r="D361">
            <v>39354</v>
          </cell>
          <cell r="E361">
            <v>78734</v>
          </cell>
          <cell r="F361" t="str">
            <v>P01700</v>
          </cell>
          <cell r="G361" t="str">
            <v>DTS330/UB1218#DTS</v>
          </cell>
          <cell r="H361">
            <v>69.209999999999994</v>
          </cell>
          <cell r="I361">
            <v>12000</v>
          </cell>
          <cell r="J361">
            <v>1431000</v>
          </cell>
          <cell r="K361">
            <v>1431000</v>
          </cell>
          <cell r="L361">
            <v>9912500</v>
          </cell>
          <cell r="M361" t="str">
            <v>PNK CONSULTANTS PVT LTD</v>
          </cell>
          <cell r="N361" t="str">
            <v>PUSHPANJALI TREXIM LIMITED</v>
          </cell>
        </row>
        <row r="362">
          <cell r="B362" t="str">
            <v>DTS331</v>
          </cell>
          <cell r="C362">
            <v>2.5</v>
          </cell>
          <cell r="D362">
            <v>39354</v>
          </cell>
          <cell r="E362">
            <v>78738</v>
          </cell>
          <cell r="F362" t="str">
            <v>P01701</v>
          </cell>
          <cell r="G362" t="str">
            <v>DTS331/UB1219#DTS</v>
          </cell>
          <cell r="H362">
            <v>69.209999999999994</v>
          </cell>
          <cell r="I362">
            <v>12000</v>
          </cell>
          <cell r="J362">
            <v>1431000</v>
          </cell>
          <cell r="K362">
            <v>1431000</v>
          </cell>
          <cell r="L362">
            <v>9912500</v>
          </cell>
          <cell r="M362" t="str">
            <v>PNK CONSULTANTS PVT LTD</v>
          </cell>
          <cell r="N362" t="str">
            <v>PUSHPANJALI TREXIM LIMITED</v>
          </cell>
        </row>
        <row r="363">
          <cell r="B363" t="str">
            <v>DTS332</v>
          </cell>
          <cell r="C363">
            <v>2.5</v>
          </cell>
          <cell r="D363">
            <v>39354</v>
          </cell>
          <cell r="E363">
            <v>78743</v>
          </cell>
          <cell r="F363" t="str">
            <v>P01714</v>
          </cell>
          <cell r="G363" t="str">
            <v>DTS332/UB1220#DTS</v>
          </cell>
          <cell r="H363">
            <v>69.209999999999994</v>
          </cell>
          <cell r="I363">
            <v>12000</v>
          </cell>
          <cell r="J363">
            <v>1431000</v>
          </cell>
          <cell r="K363">
            <v>1431000</v>
          </cell>
          <cell r="L363">
            <v>9912500</v>
          </cell>
          <cell r="M363" t="str">
            <v>PNK CONSULTANTS PVT LTD</v>
          </cell>
          <cell r="N363" t="str">
            <v>PUSHPANJALI TREXIM LIMITED</v>
          </cell>
        </row>
        <row r="364">
          <cell r="B364" t="str">
            <v>DTS333</v>
          </cell>
          <cell r="C364">
            <v>2.5</v>
          </cell>
          <cell r="D364">
            <v>39354</v>
          </cell>
          <cell r="E364">
            <v>78746</v>
          </cell>
          <cell r="F364" t="str">
            <v>P01715</v>
          </cell>
          <cell r="G364" t="str">
            <v>DTS333/UB1221#DTS</v>
          </cell>
          <cell r="H364">
            <v>69.209999999999994</v>
          </cell>
          <cell r="I364">
            <v>11000</v>
          </cell>
          <cell r="J364">
            <v>1319250</v>
          </cell>
          <cell r="K364">
            <v>1319250</v>
          </cell>
          <cell r="L364">
            <v>9167500</v>
          </cell>
          <cell r="M364" t="str">
            <v>PNK CONSULTANTS PVT LTD</v>
          </cell>
          <cell r="N364" t="str">
            <v>PUSHPANJALI TREXIM LIMITED</v>
          </cell>
        </row>
        <row r="365">
          <cell r="B365" t="str">
            <v>DTS334</v>
          </cell>
          <cell r="C365">
            <v>2.5</v>
          </cell>
          <cell r="D365">
            <v>39354</v>
          </cell>
          <cell r="E365">
            <v>78748</v>
          </cell>
          <cell r="F365" t="str">
            <v>P01705</v>
          </cell>
          <cell r="G365" t="str">
            <v>DTS334/UB1222#DTS</v>
          </cell>
          <cell r="H365">
            <v>69.209999999999994</v>
          </cell>
          <cell r="I365">
            <v>11000</v>
          </cell>
          <cell r="J365">
            <v>1319250</v>
          </cell>
          <cell r="K365">
            <v>1319250</v>
          </cell>
          <cell r="L365">
            <v>9167500</v>
          </cell>
          <cell r="M365" t="str">
            <v>PNK CONSULTANTS PVT LTD</v>
          </cell>
          <cell r="N365" t="str">
            <v>PUSHPANJALI TREXIM LIMITED</v>
          </cell>
        </row>
        <row r="366">
          <cell r="B366" t="str">
            <v>DTS335</v>
          </cell>
          <cell r="C366">
            <v>2.5</v>
          </cell>
          <cell r="D366">
            <v>39354</v>
          </cell>
          <cell r="E366">
            <v>78753</v>
          </cell>
          <cell r="F366" t="str">
            <v>P01706</v>
          </cell>
          <cell r="G366" t="str">
            <v>DTS335/UB1223#DTS</v>
          </cell>
          <cell r="H366">
            <v>71.91</v>
          </cell>
          <cell r="I366">
            <v>12000</v>
          </cell>
          <cell r="J366">
            <v>1483200</v>
          </cell>
          <cell r="K366">
            <v>1483200</v>
          </cell>
          <cell r="L366">
            <v>10275000</v>
          </cell>
          <cell r="M366" t="str">
            <v>PNK CONSULTANTS PVT LTD</v>
          </cell>
          <cell r="N366" t="str">
            <v>PUSHPANJALI TREXIM LIMITED</v>
          </cell>
        </row>
        <row r="367">
          <cell r="B367" t="str">
            <v>DTS336</v>
          </cell>
          <cell r="C367">
            <v>2.5</v>
          </cell>
          <cell r="D367">
            <v>39354</v>
          </cell>
          <cell r="E367">
            <v>78758</v>
          </cell>
          <cell r="F367" t="str">
            <v>P01709</v>
          </cell>
          <cell r="G367" t="str">
            <v>DTS336/UB1224#DTS</v>
          </cell>
          <cell r="H367">
            <v>77.760000000000005</v>
          </cell>
          <cell r="I367">
            <v>11000</v>
          </cell>
          <cell r="J367">
            <v>1471050</v>
          </cell>
          <cell r="K367">
            <v>1471050</v>
          </cell>
          <cell r="L367">
            <v>10225500</v>
          </cell>
          <cell r="M367" t="str">
            <v>PNK CONSULTANTS PVT LTD</v>
          </cell>
          <cell r="N367" t="str">
            <v>PUSHPANJALI TREXIM LIMITED</v>
          </cell>
        </row>
        <row r="368">
          <cell r="B368" t="str">
            <v>DTS337</v>
          </cell>
          <cell r="C368">
            <v>2.5</v>
          </cell>
          <cell r="D368">
            <v>39354</v>
          </cell>
          <cell r="E368">
            <v>78749</v>
          </cell>
          <cell r="F368" t="str">
            <v>P01704</v>
          </cell>
          <cell r="G368" t="str">
            <v>DTS337/UB1225#DTS</v>
          </cell>
          <cell r="H368">
            <v>132.19999999999999</v>
          </cell>
          <cell r="I368">
            <v>13000</v>
          </cell>
          <cell r="J368">
            <v>2864850</v>
          </cell>
          <cell r="K368">
            <v>2864850</v>
          </cell>
          <cell r="L368">
            <v>19810500</v>
          </cell>
          <cell r="M368" t="str">
            <v>PNK CONSULTANTS PVT LTD</v>
          </cell>
          <cell r="N368" t="str">
            <v>PUSHPANJALI TREXIM LIMITED</v>
          </cell>
        </row>
        <row r="369">
          <cell r="B369" t="str">
            <v>DTS338</v>
          </cell>
          <cell r="C369">
            <v>2.5</v>
          </cell>
          <cell r="D369">
            <v>39354</v>
          </cell>
          <cell r="E369">
            <v>78751</v>
          </cell>
          <cell r="F369" t="str">
            <v>P01707</v>
          </cell>
          <cell r="G369" t="str">
            <v>DTS338/UB1226#DTS</v>
          </cell>
          <cell r="H369">
            <v>73.760000000000005</v>
          </cell>
          <cell r="I369">
            <v>12000</v>
          </cell>
          <cell r="J369">
            <v>1519200</v>
          </cell>
          <cell r="K369">
            <v>1519200</v>
          </cell>
          <cell r="L369">
            <v>10525000</v>
          </cell>
          <cell r="M369" t="str">
            <v>PNK CONSULTANTS PVT LTD</v>
          </cell>
          <cell r="N369" t="str">
            <v>PUSHPANJALI TREXIM LIMITED</v>
          </cell>
        </row>
        <row r="370">
          <cell r="B370" t="str">
            <v>DTS339</v>
          </cell>
          <cell r="C370">
            <v>2.5</v>
          </cell>
          <cell r="D370">
            <v>39354</v>
          </cell>
          <cell r="E370">
            <v>78754</v>
          </cell>
          <cell r="F370" t="str">
            <v>P01708</v>
          </cell>
          <cell r="G370" t="str">
            <v>DTS339/UB1227#DTS</v>
          </cell>
          <cell r="H370">
            <v>69.209999999999994</v>
          </cell>
          <cell r="I370">
            <v>13000</v>
          </cell>
          <cell r="J370">
            <v>1542750</v>
          </cell>
          <cell r="K370">
            <v>1542750</v>
          </cell>
          <cell r="L370">
            <v>10657500</v>
          </cell>
          <cell r="M370" t="str">
            <v>PNK CONSULTANTS PVT LTD</v>
          </cell>
          <cell r="N370" t="str">
            <v>PUSHPANJALI TREXIM LIMITED</v>
          </cell>
        </row>
        <row r="371">
          <cell r="B371" t="str">
            <v>DTS340</v>
          </cell>
          <cell r="C371">
            <v>2.5</v>
          </cell>
          <cell r="D371">
            <v>39354</v>
          </cell>
          <cell r="E371">
            <v>78757</v>
          </cell>
          <cell r="F371" t="str">
            <v>P01710</v>
          </cell>
          <cell r="G371" t="str">
            <v>DTS340/UB1228#DTS</v>
          </cell>
          <cell r="H371">
            <v>69.209999999999994</v>
          </cell>
          <cell r="I371">
            <v>13000</v>
          </cell>
          <cell r="J371">
            <v>1542750</v>
          </cell>
          <cell r="K371">
            <v>1542750</v>
          </cell>
          <cell r="L371">
            <v>10657500</v>
          </cell>
          <cell r="M371" t="str">
            <v>PNK CONSULTANTS PVT LTD</v>
          </cell>
          <cell r="N371" t="str">
            <v>PUSHPANJALI TREXIM LIMITED</v>
          </cell>
        </row>
        <row r="372">
          <cell r="B372" t="str">
            <v>DTS341</v>
          </cell>
          <cell r="C372">
            <v>2.5</v>
          </cell>
          <cell r="D372">
            <v>39354</v>
          </cell>
          <cell r="E372">
            <v>78761</v>
          </cell>
          <cell r="F372" t="str">
            <v>P01711</v>
          </cell>
          <cell r="G372" t="str">
            <v>DTS341/UB1229#DTS</v>
          </cell>
          <cell r="H372">
            <v>74.97</v>
          </cell>
          <cell r="I372">
            <v>13000</v>
          </cell>
          <cell r="J372">
            <v>1663650</v>
          </cell>
          <cell r="K372">
            <v>1663650</v>
          </cell>
          <cell r="L372">
            <v>11494500</v>
          </cell>
          <cell r="M372" t="str">
            <v>PNK CONSULTANTS PVT LTD</v>
          </cell>
          <cell r="N372" t="str">
            <v>PUSHPANJALI TREXIM LIMITED</v>
          </cell>
        </row>
        <row r="373">
          <cell r="B373" t="str">
            <v>DTS344</v>
          </cell>
          <cell r="C373">
            <v>2.5</v>
          </cell>
          <cell r="D373">
            <v>39354</v>
          </cell>
          <cell r="E373">
            <v>78860</v>
          </cell>
          <cell r="F373" t="str">
            <v>D01052</v>
          </cell>
          <cell r="G373" t="str">
            <v>DTS344/UB1499#DTS</v>
          </cell>
          <cell r="H373">
            <v>89.93</v>
          </cell>
          <cell r="I373">
            <v>11000</v>
          </cell>
          <cell r="J373">
            <v>1687200</v>
          </cell>
          <cell r="K373">
            <v>1687200</v>
          </cell>
          <cell r="L373">
            <v>11732000</v>
          </cell>
          <cell r="N373" t="str">
            <v>DHIRAJ SARNA</v>
          </cell>
        </row>
        <row r="374">
          <cell r="B374" t="str">
            <v>DTS345</v>
          </cell>
          <cell r="C374">
            <v>2.5</v>
          </cell>
          <cell r="D374">
            <v>39354</v>
          </cell>
          <cell r="E374">
            <v>78868</v>
          </cell>
          <cell r="F374" t="str">
            <v>D01053</v>
          </cell>
          <cell r="G374" t="str">
            <v>DTS345/UB1500#DTS</v>
          </cell>
          <cell r="H374">
            <v>89.93</v>
          </cell>
          <cell r="I374">
            <v>11000</v>
          </cell>
          <cell r="J374">
            <v>1687200</v>
          </cell>
          <cell r="K374">
            <v>1687200</v>
          </cell>
          <cell r="L374">
            <v>11732000</v>
          </cell>
          <cell r="N374" t="str">
            <v>DHIRAJ SARNA</v>
          </cell>
        </row>
        <row r="375">
          <cell r="B375" t="str">
            <v>DTS346</v>
          </cell>
          <cell r="C375">
            <v>2.5</v>
          </cell>
          <cell r="D375">
            <v>39354</v>
          </cell>
          <cell r="E375">
            <v>78872</v>
          </cell>
          <cell r="F375" t="str">
            <v>D01054</v>
          </cell>
          <cell r="G375" t="str">
            <v>DTS346/UB1501#DTS</v>
          </cell>
          <cell r="H375">
            <v>65.400000000000006</v>
          </cell>
          <cell r="I375">
            <v>11000</v>
          </cell>
          <cell r="J375">
            <v>1251600</v>
          </cell>
          <cell r="K375">
            <v>1251600</v>
          </cell>
          <cell r="L375">
            <v>8696000</v>
          </cell>
          <cell r="N375" t="str">
            <v>DHIRAJ SARNA</v>
          </cell>
        </row>
        <row r="376">
          <cell r="B376" t="str">
            <v>DTS347</v>
          </cell>
          <cell r="C376">
            <v>2.5</v>
          </cell>
          <cell r="D376">
            <v>39354</v>
          </cell>
          <cell r="E376">
            <v>78876</v>
          </cell>
          <cell r="F376" t="str">
            <v>D01055</v>
          </cell>
          <cell r="G376" t="str">
            <v>DTS347/UB1502#DTS</v>
          </cell>
          <cell r="H376">
            <v>178.84</v>
          </cell>
          <cell r="I376">
            <v>11000</v>
          </cell>
          <cell r="J376">
            <v>3266250</v>
          </cell>
          <cell r="K376">
            <v>3266250</v>
          </cell>
          <cell r="L376">
            <v>22737500</v>
          </cell>
          <cell r="N376" t="str">
            <v>DHIRAJ SARNA                 _x000C_</v>
          </cell>
        </row>
        <row r="377">
          <cell r="B377" t="str">
            <v>DTS348</v>
          </cell>
          <cell r="C377">
            <v>2.5</v>
          </cell>
          <cell r="D377">
            <v>39354</v>
          </cell>
          <cell r="E377">
            <v>78708</v>
          </cell>
          <cell r="F377" t="str">
            <v>K01260</v>
          </cell>
          <cell r="G377" t="str">
            <v>DTS348/UB1203#DTS</v>
          </cell>
          <cell r="H377">
            <v>65.400000000000006</v>
          </cell>
          <cell r="I377">
            <v>13000</v>
          </cell>
          <cell r="J377">
            <v>1462800</v>
          </cell>
          <cell r="K377">
            <v>1462800</v>
          </cell>
          <cell r="L377">
            <v>10104000</v>
          </cell>
          <cell r="M377" t="str">
            <v>PNK CONSULTANTS PVT LTD</v>
          </cell>
          <cell r="N377" t="str">
            <v>KIC FOOD PRODUCT (P) LTD.</v>
          </cell>
        </row>
        <row r="378">
          <cell r="B378" t="str">
            <v>DTS349</v>
          </cell>
          <cell r="C378">
            <v>2.5</v>
          </cell>
          <cell r="D378">
            <v>39354</v>
          </cell>
          <cell r="E378">
            <v>78709</v>
          </cell>
          <cell r="F378" t="str">
            <v>K01261</v>
          </cell>
          <cell r="G378" t="str">
            <v>DTS349/UB1204#DTS</v>
          </cell>
          <cell r="H378">
            <v>85</v>
          </cell>
          <cell r="I378">
            <v>11000</v>
          </cell>
          <cell r="J378">
            <v>1599750</v>
          </cell>
          <cell r="K378">
            <v>1599750</v>
          </cell>
          <cell r="L378">
            <v>11122500</v>
          </cell>
          <cell r="M378" t="str">
            <v>PNK CONSULTANTS PVT LTD</v>
          </cell>
          <cell r="N378" t="str">
            <v>KIC FOOD PRODUCT (P) LTD.</v>
          </cell>
        </row>
        <row r="379">
          <cell r="B379" t="str">
            <v>DTS350</v>
          </cell>
          <cell r="C379">
            <v>2.5</v>
          </cell>
          <cell r="D379">
            <v>39354</v>
          </cell>
          <cell r="E379">
            <v>78712</v>
          </cell>
          <cell r="F379" t="str">
            <v>K01262</v>
          </cell>
          <cell r="G379" t="str">
            <v>DTS350/UB1205#DTS</v>
          </cell>
          <cell r="H379">
            <v>85</v>
          </cell>
          <cell r="I379">
            <v>11000</v>
          </cell>
          <cell r="J379">
            <v>1599750</v>
          </cell>
          <cell r="K379">
            <v>1599750</v>
          </cell>
          <cell r="L379">
            <v>11122500</v>
          </cell>
          <cell r="M379" t="str">
            <v>PNK CONSULTANTS PVT LTD</v>
          </cell>
          <cell r="N379" t="str">
            <v>KIC FOOD PRODUCT (P) LTD.</v>
          </cell>
        </row>
        <row r="380">
          <cell r="B380" t="str">
            <v>DTS351</v>
          </cell>
          <cell r="C380">
            <v>2.5</v>
          </cell>
          <cell r="D380">
            <v>39354</v>
          </cell>
          <cell r="E380">
            <v>78713</v>
          </cell>
          <cell r="F380" t="str">
            <v>K01263</v>
          </cell>
          <cell r="G380" t="str">
            <v>DTS351/UB1206#DTS</v>
          </cell>
          <cell r="H380">
            <v>69.12</v>
          </cell>
          <cell r="I380">
            <v>13000</v>
          </cell>
          <cell r="J380">
            <v>1540800</v>
          </cell>
          <cell r="K380">
            <v>1540800</v>
          </cell>
          <cell r="L380">
            <v>10644000</v>
          </cell>
          <cell r="M380" t="str">
            <v>PNK CONSULTANTS PVT LTD</v>
          </cell>
          <cell r="N380" t="str">
            <v>KIC FOOD PRODUCT (P) LTD.</v>
          </cell>
        </row>
        <row r="381">
          <cell r="B381" t="str">
            <v>DTS352</v>
          </cell>
          <cell r="C381">
            <v>2.5</v>
          </cell>
          <cell r="D381">
            <v>39354</v>
          </cell>
          <cell r="E381">
            <v>78715</v>
          </cell>
          <cell r="F381" t="str">
            <v>K01264</v>
          </cell>
          <cell r="G381" t="str">
            <v>DTS352/UB1207#DTS</v>
          </cell>
          <cell r="H381">
            <v>75.53</v>
          </cell>
          <cell r="I381">
            <v>11000</v>
          </cell>
          <cell r="J381">
            <v>1431450</v>
          </cell>
          <cell r="K381">
            <v>1431450</v>
          </cell>
          <cell r="L381">
            <v>9949500</v>
          </cell>
          <cell r="M381" t="str">
            <v>PNK CONSULTANTS PVT LTD</v>
          </cell>
          <cell r="N381" t="str">
            <v>KIC FOOD PRODUCT (P) LTD.</v>
          </cell>
        </row>
        <row r="382">
          <cell r="B382" t="str">
            <v>DTS353</v>
          </cell>
          <cell r="C382">
            <v>2.5</v>
          </cell>
          <cell r="D382">
            <v>39354</v>
          </cell>
          <cell r="E382">
            <v>78717</v>
          </cell>
          <cell r="F382" t="str">
            <v>K01265</v>
          </cell>
          <cell r="G382" t="str">
            <v>DTS353/UB1208#DTS</v>
          </cell>
          <cell r="H382">
            <v>75.53</v>
          </cell>
          <cell r="I382">
            <v>13000</v>
          </cell>
          <cell r="J382">
            <v>1675350</v>
          </cell>
          <cell r="K382">
            <v>1675350</v>
          </cell>
          <cell r="L382">
            <v>11575500</v>
          </cell>
          <cell r="M382" t="str">
            <v>PNK CONSULTANTS PVT LTD</v>
          </cell>
          <cell r="N382" t="str">
            <v>KIC FOOD PRODUCT (P) LTD.</v>
          </cell>
        </row>
        <row r="383">
          <cell r="B383" t="str">
            <v>DTS354</v>
          </cell>
          <cell r="C383">
            <v>2.5</v>
          </cell>
          <cell r="D383">
            <v>39354</v>
          </cell>
          <cell r="E383">
            <v>78857</v>
          </cell>
          <cell r="F383" t="str">
            <v>V02028</v>
          </cell>
          <cell r="G383" t="str">
            <v>DTS354/UB1529#DTS</v>
          </cell>
          <cell r="H383">
            <v>69.12</v>
          </cell>
          <cell r="I383">
            <v>13000</v>
          </cell>
          <cell r="J383">
            <v>1540800</v>
          </cell>
          <cell r="K383">
            <v>1540800</v>
          </cell>
          <cell r="L383">
            <v>10644000</v>
          </cell>
          <cell r="M383" t="str">
            <v>KHOSLA ESTATE</v>
          </cell>
          <cell r="N383" t="str">
            <v>VANDANA KAPOOR</v>
          </cell>
        </row>
        <row r="384">
          <cell r="B384" t="str">
            <v>DTS355</v>
          </cell>
          <cell r="C384">
            <v>2.5</v>
          </cell>
          <cell r="D384">
            <v>39354</v>
          </cell>
          <cell r="E384">
            <v>78719</v>
          </cell>
          <cell r="F384" t="str">
            <v>K01266</v>
          </cell>
          <cell r="G384" t="str">
            <v>DTS355/UB1209#DTS</v>
          </cell>
          <cell r="H384">
            <v>85</v>
          </cell>
          <cell r="I384">
            <v>11000</v>
          </cell>
          <cell r="J384">
            <v>1599750</v>
          </cell>
          <cell r="K384">
            <v>1599750</v>
          </cell>
          <cell r="L384">
            <v>11122500</v>
          </cell>
          <cell r="M384" t="str">
            <v>PNK CONSULTANTS PVT LTD</v>
          </cell>
          <cell r="N384" t="str">
            <v>KIC FOOD PRODUCT (P) LTD.</v>
          </cell>
        </row>
        <row r="385">
          <cell r="B385" t="str">
            <v>DTS356</v>
          </cell>
          <cell r="C385">
            <v>2.5</v>
          </cell>
          <cell r="D385">
            <v>39354</v>
          </cell>
          <cell r="E385">
            <v>78721</v>
          </cell>
          <cell r="F385" t="str">
            <v>K01267</v>
          </cell>
          <cell r="G385" t="str">
            <v>DTS356/UB1210#DTS</v>
          </cell>
          <cell r="H385">
            <v>85</v>
          </cell>
          <cell r="I385">
            <v>11000</v>
          </cell>
          <cell r="J385">
            <v>1599750</v>
          </cell>
          <cell r="K385">
            <v>1599750</v>
          </cell>
          <cell r="L385">
            <v>11122500</v>
          </cell>
          <cell r="M385" t="str">
            <v>PNK CONSULTANTS PVT LTD</v>
          </cell>
          <cell r="N385" t="str">
            <v>KIC FOOD PRODUCT (P) LTD.</v>
          </cell>
        </row>
        <row r="386">
          <cell r="B386" t="str">
            <v>DTS357</v>
          </cell>
          <cell r="C386">
            <v>2.5</v>
          </cell>
          <cell r="D386">
            <v>39354</v>
          </cell>
          <cell r="E386">
            <v>78724</v>
          </cell>
          <cell r="F386" t="str">
            <v>K01268</v>
          </cell>
          <cell r="G386" t="str">
            <v>DTS357/UB1211#DTS</v>
          </cell>
          <cell r="H386">
            <v>65.400000000000006</v>
          </cell>
          <cell r="I386">
            <v>13000</v>
          </cell>
          <cell r="J386">
            <v>1462800</v>
          </cell>
          <cell r="K386">
            <v>1462800</v>
          </cell>
          <cell r="L386">
            <v>10104000</v>
          </cell>
          <cell r="M386" t="str">
            <v>PNK CONSULTANTS PVT LTD</v>
          </cell>
          <cell r="N386" t="str">
            <v>KIC FOOD PRODUCT (P) LTD.</v>
          </cell>
        </row>
        <row r="387">
          <cell r="B387" t="str">
            <v>DTS358</v>
          </cell>
          <cell r="C387">
            <v>2.5</v>
          </cell>
          <cell r="D387">
            <v>39354</v>
          </cell>
          <cell r="E387">
            <v>78732</v>
          </cell>
          <cell r="F387" t="str">
            <v>K01270</v>
          </cell>
          <cell r="G387" t="str">
            <v>DTS358/UB1212#DTS</v>
          </cell>
          <cell r="H387">
            <v>178.84</v>
          </cell>
          <cell r="I387">
            <v>12000</v>
          </cell>
          <cell r="J387">
            <v>3555000</v>
          </cell>
          <cell r="K387">
            <v>3555000</v>
          </cell>
          <cell r="L387">
            <v>24662500</v>
          </cell>
          <cell r="M387" t="str">
            <v>PNK CONSULTANTS PVT LTD</v>
          </cell>
          <cell r="N387" t="str">
            <v>KIC FOOD PRODUCT (P) LTD.</v>
          </cell>
        </row>
        <row r="388">
          <cell r="B388" t="str">
            <v>DTS359</v>
          </cell>
          <cell r="C388">
            <v>2.5</v>
          </cell>
          <cell r="D388">
            <v>39354</v>
          </cell>
          <cell r="E388">
            <v>78735</v>
          </cell>
          <cell r="F388" t="str">
            <v>K01271</v>
          </cell>
          <cell r="G388" t="str">
            <v>DTS359/UB1213#DTS</v>
          </cell>
          <cell r="H388">
            <v>65.400000000000006</v>
          </cell>
          <cell r="I388">
            <v>12000</v>
          </cell>
          <cell r="J388">
            <v>1357200</v>
          </cell>
          <cell r="K388">
            <v>1357200</v>
          </cell>
          <cell r="L388">
            <v>9400000</v>
          </cell>
          <cell r="M388" t="str">
            <v>PNK CONSULTANTS PVT LTD</v>
          </cell>
          <cell r="N388" t="str">
            <v>KIC FOOD PRODUCT (P) LTD.</v>
          </cell>
        </row>
        <row r="389">
          <cell r="B389" t="str">
            <v>DTS361</v>
          </cell>
          <cell r="C389">
            <v>2.5</v>
          </cell>
          <cell r="D389">
            <v>39354</v>
          </cell>
          <cell r="E389">
            <v>78777</v>
          </cell>
          <cell r="F389" t="str">
            <v>P01713</v>
          </cell>
          <cell r="G389" t="str">
            <v>DTS361/UB1290#DTS</v>
          </cell>
          <cell r="H389">
            <v>89.93</v>
          </cell>
          <cell r="I389">
            <v>14000</v>
          </cell>
          <cell r="J389">
            <v>2122800</v>
          </cell>
          <cell r="K389">
            <v>2150000</v>
          </cell>
          <cell r="L389">
            <v>14636000</v>
          </cell>
          <cell r="M389" t="str">
            <v>LIASION CONSULTANCY SERVICES</v>
          </cell>
          <cell r="N389" t="str">
            <v>PREM PAUL NAYYAR</v>
          </cell>
        </row>
        <row r="390">
          <cell r="B390" t="str">
            <v>DTS362</v>
          </cell>
          <cell r="C390">
            <v>2.5</v>
          </cell>
          <cell r="D390">
            <v>39354</v>
          </cell>
          <cell r="E390">
            <v>79017</v>
          </cell>
          <cell r="F390" t="str">
            <v>K01297</v>
          </cell>
          <cell r="G390" t="str">
            <v>DTS362/UB1430#DTS</v>
          </cell>
          <cell r="H390">
            <v>69.209999999999994</v>
          </cell>
          <cell r="I390">
            <v>11000</v>
          </cell>
          <cell r="J390">
            <v>1319250</v>
          </cell>
          <cell r="K390">
            <v>1319250</v>
          </cell>
          <cell r="L390">
            <v>9167500</v>
          </cell>
          <cell r="M390" t="str">
            <v>C S &amp; ASSOCIATES</v>
          </cell>
          <cell r="N390" t="str">
            <v>KURIA MAL REAL ESTATE PVT. LT</v>
          </cell>
        </row>
        <row r="391">
          <cell r="B391" t="str">
            <v>DTS363</v>
          </cell>
          <cell r="C391">
            <v>2.5</v>
          </cell>
          <cell r="D391">
            <v>39354</v>
          </cell>
          <cell r="E391">
            <v>79072</v>
          </cell>
          <cell r="F391" t="str">
            <v>B00860</v>
          </cell>
          <cell r="G391" t="str">
            <v>DTS363/UB1486#DTS</v>
          </cell>
          <cell r="H391">
            <v>104.52</v>
          </cell>
          <cell r="I391">
            <v>12000</v>
          </cell>
          <cell r="J391">
            <v>2115000</v>
          </cell>
          <cell r="K391">
            <v>2115000</v>
          </cell>
          <cell r="L391">
            <v>14662500</v>
          </cell>
          <cell r="M391" t="str">
            <v>ARVIND ASSOCIATES</v>
          </cell>
          <cell r="N391" t="str">
            <v>BOMBAY SELECTIONS (P) LTD.</v>
          </cell>
        </row>
        <row r="392">
          <cell r="B392" t="str">
            <v>DTS364</v>
          </cell>
          <cell r="C392">
            <v>2.5</v>
          </cell>
          <cell r="D392">
            <v>39354</v>
          </cell>
          <cell r="E392">
            <v>78975</v>
          </cell>
          <cell r="F392" t="str">
            <v>B00851</v>
          </cell>
          <cell r="G392" t="str">
            <v>DTS364/UB1369#DTS</v>
          </cell>
          <cell r="H392">
            <v>74.97</v>
          </cell>
          <cell r="I392">
            <v>11000</v>
          </cell>
          <cell r="J392">
            <v>1421550</v>
          </cell>
          <cell r="K392">
            <v>1421550</v>
          </cell>
          <cell r="L392">
            <v>9880500</v>
          </cell>
          <cell r="M392" t="str">
            <v>ARVIND ASSOCIATES</v>
          </cell>
          <cell r="N392" t="str">
            <v>BOMBAY SELECTIONS (P) LTD</v>
          </cell>
        </row>
        <row r="393">
          <cell r="B393" t="str">
            <v>DTS365</v>
          </cell>
          <cell r="C393">
            <v>2.5</v>
          </cell>
          <cell r="D393">
            <v>39354</v>
          </cell>
          <cell r="E393">
            <v>78879</v>
          </cell>
          <cell r="F393" t="str">
            <v>B00848</v>
          </cell>
          <cell r="G393" t="str">
            <v>DTS365/UB1377#DTS</v>
          </cell>
          <cell r="H393">
            <v>69.209999999999994</v>
          </cell>
          <cell r="I393">
            <v>12000</v>
          </cell>
          <cell r="J393">
            <v>1431000</v>
          </cell>
          <cell r="K393">
            <v>1431000</v>
          </cell>
          <cell r="L393">
            <v>9912500</v>
          </cell>
          <cell r="M393" t="str">
            <v>ARVIND ASSOCIATES</v>
          </cell>
          <cell r="N393" t="str">
            <v>BOMBAY SELECTIONS PVT LTD</v>
          </cell>
        </row>
        <row r="394">
          <cell r="B394" t="str">
            <v>DTS366</v>
          </cell>
          <cell r="C394">
            <v>2.5</v>
          </cell>
          <cell r="D394">
            <v>39354</v>
          </cell>
          <cell r="E394">
            <v>79026</v>
          </cell>
          <cell r="F394" t="str">
            <v>B00856</v>
          </cell>
          <cell r="G394" t="str">
            <v>DTS366/UB1396#DTS</v>
          </cell>
          <cell r="H394">
            <v>69.209999999999994</v>
          </cell>
          <cell r="I394">
            <v>13000</v>
          </cell>
          <cell r="J394">
            <v>1542750</v>
          </cell>
          <cell r="K394">
            <v>1542750</v>
          </cell>
          <cell r="L394">
            <v>10657500</v>
          </cell>
          <cell r="M394" t="str">
            <v>ARVIND ASSOCIATES</v>
          </cell>
          <cell r="N394" t="str">
            <v>BOMBAY SELECTIONS (P) LTD.</v>
          </cell>
        </row>
        <row r="395">
          <cell r="B395" t="str">
            <v>DTS367</v>
          </cell>
          <cell r="C395">
            <v>2.5</v>
          </cell>
          <cell r="D395">
            <v>39354</v>
          </cell>
          <cell r="E395">
            <v>79042</v>
          </cell>
          <cell r="F395" t="str">
            <v>B00857</v>
          </cell>
          <cell r="G395" t="str">
            <v>DTS367/UB1364#DTS</v>
          </cell>
          <cell r="H395">
            <v>73.760000000000005</v>
          </cell>
          <cell r="I395">
            <v>11000</v>
          </cell>
          <cell r="J395">
            <v>1400100</v>
          </cell>
          <cell r="K395">
            <v>1400100</v>
          </cell>
          <cell r="L395">
            <v>9731000</v>
          </cell>
          <cell r="M395" t="str">
            <v>ARVIND ASSOCIATES</v>
          </cell>
          <cell r="N395" t="str">
            <v>BOMBAY SELECTIONS (P) LTD.</v>
          </cell>
        </row>
        <row r="396">
          <cell r="B396" t="str">
            <v>DTS401</v>
          </cell>
          <cell r="C396">
            <v>2.5</v>
          </cell>
          <cell r="D396">
            <v>39354</v>
          </cell>
          <cell r="E396">
            <v>78964</v>
          </cell>
          <cell r="F396" t="str">
            <v>D01059</v>
          </cell>
          <cell r="G396" t="str">
            <v>DTS401/UB1360#DTS</v>
          </cell>
          <cell r="H396">
            <v>132.19999999999999</v>
          </cell>
          <cell r="I396">
            <v>13000</v>
          </cell>
          <cell r="J396">
            <v>2864850</v>
          </cell>
          <cell r="K396">
            <v>2864850</v>
          </cell>
          <cell r="L396">
            <v>19810500</v>
          </cell>
          <cell r="M396" t="str">
            <v>MITTAL CO</v>
          </cell>
          <cell r="N396" t="str">
            <v>DAVINDER SINGH NANDA</v>
          </cell>
        </row>
        <row r="397">
          <cell r="B397" t="str">
            <v>DTS404</v>
          </cell>
          <cell r="C397">
            <v>2.5</v>
          </cell>
          <cell r="D397">
            <v>39354</v>
          </cell>
          <cell r="E397">
            <v>78818</v>
          </cell>
          <cell r="F397" t="str">
            <v>R04012</v>
          </cell>
          <cell r="G397" t="str">
            <v>DTS404/UB1553#DTS</v>
          </cell>
          <cell r="H397">
            <v>69.209999999999994</v>
          </cell>
          <cell r="I397">
            <v>13000</v>
          </cell>
          <cell r="J397">
            <v>1542750</v>
          </cell>
          <cell r="K397">
            <v>1550000</v>
          </cell>
          <cell r="L397">
            <v>10657500</v>
          </cell>
          <cell r="M397" t="str">
            <v>AARAMBH</v>
          </cell>
          <cell r="N397" t="str">
            <v>RAJESH KUMAR SACHDEVA</v>
          </cell>
        </row>
        <row r="398">
          <cell r="B398" t="str">
            <v>DTS407</v>
          </cell>
          <cell r="C398">
            <v>2.5</v>
          </cell>
          <cell r="D398">
            <v>39354</v>
          </cell>
          <cell r="E398">
            <v>79023</v>
          </cell>
          <cell r="F398" t="str">
            <v>I00309</v>
          </cell>
          <cell r="G398" t="str">
            <v>DTS407/UB1493#DTS</v>
          </cell>
          <cell r="H398">
            <v>69.209999999999994</v>
          </cell>
          <cell r="I398">
            <v>13000</v>
          </cell>
          <cell r="J398">
            <v>1542750</v>
          </cell>
          <cell r="K398">
            <v>2700000</v>
          </cell>
          <cell r="L398">
            <v>10657500</v>
          </cell>
          <cell r="M398" t="str">
            <v>ADITYA PROMOTERS</v>
          </cell>
          <cell r="N398" t="str">
            <v>I C GADI</v>
          </cell>
        </row>
        <row r="399">
          <cell r="B399" t="str">
            <v>DTS408</v>
          </cell>
          <cell r="C399">
            <v>2.5</v>
          </cell>
          <cell r="D399">
            <v>39354</v>
          </cell>
          <cell r="E399">
            <v>78886</v>
          </cell>
          <cell r="F399" t="str">
            <v>J01492</v>
          </cell>
          <cell r="G399" t="str">
            <v>DTS408/UB1531#DTS</v>
          </cell>
          <cell r="H399">
            <v>69.209999999999994</v>
          </cell>
          <cell r="I399">
            <v>13000</v>
          </cell>
          <cell r="J399">
            <v>1542750</v>
          </cell>
          <cell r="K399">
            <v>1502750</v>
          </cell>
          <cell r="L399">
            <v>10657500</v>
          </cell>
          <cell r="M399" t="str">
            <v>M/S AKANSHA ENTERPRISES</v>
          </cell>
          <cell r="N399" t="str">
            <v>J D INDUSTRIES (INDIA) LTD</v>
          </cell>
        </row>
        <row r="400">
          <cell r="B400" t="str">
            <v>DTS414</v>
          </cell>
          <cell r="C400">
            <v>2.5</v>
          </cell>
          <cell r="D400">
            <v>39354</v>
          </cell>
          <cell r="E400">
            <v>78861</v>
          </cell>
          <cell r="F400" t="str">
            <v>S04821</v>
          </cell>
          <cell r="G400" t="str">
            <v>DTS414/UB1554#DTS</v>
          </cell>
          <cell r="H400">
            <v>150.22</v>
          </cell>
          <cell r="I400">
            <v>14000</v>
          </cell>
          <cell r="J400">
            <v>3485700</v>
          </cell>
          <cell r="K400">
            <v>3490000</v>
          </cell>
          <cell r="L400">
            <v>24046500</v>
          </cell>
          <cell r="M400" t="str">
            <v>SANJAY NAGPAL ESTATES</v>
          </cell>
          <cell r="N400" t="str">
            <v>SARABJIT SINGH SARNA</v>
          </cell>
        </row>
        <row r="401">
          <cell r="B401" t="str">
            <v>DTS417</v>
          </cell>
          <cell r="C401">
            <v>2.5</v>
          </cell>
          <cell r="D401">
            <v>39354</v>
          </cell>
          <cell r="E401">
            <v>78969</v>
          </cell>
          <cell r="F401" t="str">
            <v>A03526</v>
          </cell>
          <cell r="G401" t="str">
            <v>DTS417/UB1368#DTS</v>
          </cell>
          <cell r="H401">
            <v>85</v>
          </cell>
          <cell r="I401">
            <v>13000</v>
          </cell>
          <cell r="J401">
            <v>1874250</v>
          </cell>
          <cell r="K401">
            <v>2700000</v>
          </cell>
          <cell r="L401">
            <v>12952500</v>
          </cell>
          <cell r="M401" t="str">
            <v>ALLIED SERVICES</v>
          </cell>
          <cell r="N401" t="str">
            <v>AARAV PROPERTIES PVT LTD     _x000C_</v>
          </cell>
        </row>
        <row r="402">
          <cell r="B402" t="str">
            <v>DTS418</v>
          </cell>
          <cell r="C402">
            <v>2.5</v>
          </cell>
          <cell r="D402">
            <v>39354</v>
          </cell>
          <cell r="E402">
            <v>78733</v>
          </cell>
          <cell r="F402" t="str">
            <v>A03501</v>
          </cell>
          <cell r="G402" t="str">
            <v>DTS418/UB1278#DTS</v>
          </cell>
          <cell r="H402">
            <v>69.209999999999994</v>
          </cell>
          <cell r="I402">
            <v>13000</v>
          </cell>
          <cell r="J402">
            <v>1542750</v>
          </cell>
          <cell r="K402">
            <v>2700000</v>
          </cell>
          <cell r="L402">
            <v>10657500</v>
          </cell>
          <cell r="M402" t="str">
            <v>ALLIED SERVICES</v>
          </cell>
          <cell r="N402" t="str">
            <v>ASHWANI SHARMA</v>
          </cell>
        </row>
        <row r="403">
          <cell r="B403" t="str">
            <v>DTS427</v>
          </cell>
          <cell r="C403">
            <v>2.5</v>
          </cell>
          <cell r="D403">
            <v>39354</v>
          </cell>
          <cell r="E403">
            <v>78802</v>
          </cell>
          <cell r="F403" t="str">
            <v>M02196</v>
          </cell>
          <cell r="G403" t="str">
            <v>DTS427/UB1400#DTS</v>
          </cell>
          <cell r="H403">
            <v>65.400000000000006</v>
          </cell>
          <cell r="I403">
            <v>13000</v>
          </cell>
          <cell r="J403">
            <v>1462800</v>
          </cell>
          <cell r="K403">
            <v>1462800</v>
          </cell>
          <cell r="L403">
            <v>10104000</v>
          </cell>
          <cell r="M403" t="str">
            <v>ALLIED SERVICES</v>
          </cell>
          <cell r="N403" t="str">
            <v>MADHVI LIJHARA</v>
          </cell>
        </row>
        <row r="404">
          <cell r="B404" t="str">
            <v>DTS428</v>
          </cell>
          <cell r="C404">
            <v>2.5</v>
          </cell>
          <cell r="D404">
            <v>39354</v>
          </cell>
          <cell r="E404">
            <v>78982</v>
          </cell>
          <cell r="F404" t="str">
            <v>H01013</v>
          </cell>
          <cell r="G404" t="str">
            <v>DTS428/UB1347#DTS</v>
          </cell>
          <cell r="H404">
            <v>89.93</v>
          </cell>
          <cell r="I404">
            <v>14000</v>
          </cell>
          <cell r="J404">
            <v>2122800</v>
          </cell>
          <cell r="K404">
            <v>3500000</v>
          </cell>
          <cell r="L404">
            <v>14636000</v>
          </cell>
          <cell r="M404" t="str">
            <v>SURAJ REALTORS P. LTD.</v>
          </cell>
          <cell r="N404" t="str">
            <v>HILDEGARD ANNA KHARBANDA</v>
          </cell>
        </row>
        <row r="405">
          <cell r="B405" t="str">
            <v>DTS430</v>
          </cell>
          <cell r="C405">
            <v>2.5</v>
          </cell>
          <cell r="D405">
            <v>39354</v>
          </cell>
          <cell r="E405">
            <v>78934</v>
          </cell>
          <cell r="F405" t="str">
            <v>V02033</v>
          </cell>
          <cell r="G405" t="str">
            <v>DTS430/UB1355#DTS</v>
          </cell>
          <cell r="H405">
            <v>69.209999999999994</v>
          </cell>
          <cell r="I405">
            <v>13000</v>
          </cell>
          <cell r="J405">
            <v>1542750</v>
          </cell>
          <cell r="K405">
            <v>1542750</v>
          </cell>
          <cell r="L405">
            <v>10657500</v>
          </cell>
          <cell r="M405" t="str">
            <v>ALLIED SERVICES</v>
          </cell>
          <cell r="N405" t="str">
            <v>VED PRAKASH GUPTA</v>
          </cell>
        </row>
        <row r="406">
          <cell r="B406" t="str">
            <v>DTS432</v>
          </cell>
          <cell r="C406">
            <v>2.5</v>
          </cell>
          <cell r="D406">
            <v>39354</v>
          </cell>
          <cell r="E406">
            <v>78930</v>
          </cell>
          <cell r="F406" t="str">
            <v>G00776</v>
          </cell>
          <cell r="G406" t="str">
            <v>DTS432/UB1481#DTS</v>
          </cell>
          <cell r="H406">
            <v>69.209999999999994</v>
          </cell>
          <cell r="I406">
            <v>13000</v>
          </cell>
          <cell r="J406">
            <v>1542750</v>
          </cell>
          <cell r="K406">
            <v>1542750</v>
          </cell>
          <cell r="L406">
            <v>10657500</v>
          </cell>
          <cell r="M406" t="str">
            <v>ARVIND ASSOCIATES</v>
          </cell>
          <cell r="N406" t="str">
            <v>GURPRIT SINGH</v>
          </cell>
        </row>
        <row r="407">
          <cell r="B407" t="str">
            <v>DTS433</v>
          </cell>
          <cell r="C407">
            <v>2.5</v>
          </cell>
          <cell r="D407">
            <v>39354</v>
          </cell>
          <cell r="E407">
            <v>79043</v>
          </cell>
          <cell r="F407" t="str">
            <v>F00069</v>
          </cell>
          <cell r="G407" t="str">
            <v>DTS433/UB1511#DTS</v>
          </cell>
          <cell r="H407">
            <v>69.209999999999994</v>
          </cell>
          <cell r="I407">
            <v>13000</v>
          </cell>
          <cell r="J407">
            <v>1542750</v>
          </cell>
          <cell r="K407">
            <v>1542750</v>
          </cell>
          <cell r="L407">
            <v>10657500</v>
          </cell>
          <cell r="M407" t="str">
            <v>ARVIND ASSOCIATES</v>
          </cell>
          <cell r="N407" t="str">
            <v>FCB GARMENT TEX INDIA PVT LTD</v>
          </cell>
        </row>
        <row r="408">
          <cell r="B408" t="str">
            <v>DTS434</v>
          </cell>
          <cell r="C408">
            <v>2.5</v>
          </cell>
          <cell r="D408">
            <v>39354</v>
          </cell>
          <cell r="E408">
            <v>79046</v>
          </cell>
          <cell r="F408" t="str">
            <v>S04845</v>
          </cell>
          <cell r="G408" t="str">
            <v>DTS434/UB1503#DTS</v>
          </cell>
          <cell r="H408">
            <v>69.209999999999994</v>
          </cell>
          <cell r="I408">
            <v>13000</v>
          </cell>
          <cell r="J408">
            <v>1542750</v>
          </cell>
          <cell r="K408">
            <v>1543000</v>
          </cell>
          <cell r="L408">
            <v>10657500</v>
          </cell>
          <cell r="M408" t="str">
            <v>ARVIND ESTATES (P) LTD</v>
          </cell>
          <cell r="N408" t="str">
            <v>SANGEETA SINGAL</v>
          </cell>
        </row>
        <row r="409">
          <cell r="B409" t="str">
            <v>DTS435</v>
          </cell>
          <cell r="C409">
            <v>2.5</v>
          </cell>
          <cell r="D409">
            <v>39354</v>
          </cell>
          <cell r="E409">
            <v>79039</v>
          </cell>
          <cell r="F409" t="str">
            <v>R04032</v>
          </cell>
          <cell r="G409" t="str">
            <v>DTS435/UB1505#DTS</v>
          </cell>
          <cell r="H409">
            <v>71.91</v>
          </cell>
          <cell r="I409">
            <v>13000</v>
          </cell>
          <cell r="J409">
            <v>1599300</v>
          </cell>
          <cell r="K409">
            <v>1600000</v>
          </cell>
          <cell r="L409">
            <v>11049000</v>
          </cell>
          <cell r="M409" t="str">
            <v>ARVIND ESTATES (P) LTD</v>
          </cell>
          <cell r="N409" t="str">
            <v>RAJENDER KUMAR SINGAL</v>
          </cell>
        </row>
        <row r="410">
          <cell r="B410" t="str">
            <v>DTS436</v>
          </cell>
          <cell r="C410">
            <v>2.5</v>
          </cell>
          <cell r="D410">
            <v>39354</v>
          </cell>
          <cell r="E410">
            <v>78808</v>
          </cell>
          <cell r="F410" t="str">
            <v>S04812</v>
          </cell>
          <cell r="G410" t="str">
            <v>DTS436/UB1392#DTS</v>
          </cell>
          <cell r="H410">
            <v>77.760000000000005</v>
          </cell>
          <cell r="I410">
            <v>13000</v>
          </cell>
          <cell r="J410">
            <v>1722150</v>
          </cell>
          <cell r="K410">
            <v>1800000</v>
          </cell>
          <cell r="L410">
            <v>11899500</v>
          </cell>
          <cell r="M410" t="str">
            <v>ARVIND ASSOCIATES</v>
          </cell>
          <cell r="N410" t="str">
            <v>SHAM CHOPRA</v>
          </cell>
        </row>
        <row r="411">
          <cell r="B411" t="str">
            <v>DTS437</v>
          </cell>
          <cell r="C411">
            <v>2.5</v>
          </cell>
          <cell r="D411">
            <v>39354</v>
          </cell>
          <cell r="E411">
            <v>78915</v>
          </cell>
          <cell r="F411" t="str">
            <v>S04835</v>
          </cell>
          <cell r="G411" t="str">
            <v>DTS437/UB1548#DTS</v>
          </cell>
          <cell r="H411">
            <v>132.19999999999999</v>
          </cell>
          <cell r="I411">
            <v>14000</v>
          </cell>
          <cell r="J411">
            <v>3078300</v>
          </cell>
          <cell r="K411">
            <v>3080000</v>
          </cell>
          <cell r="L411">
            <v>21233500</v>
          </cell>
          <cell r="M411" t="str">
            <v>SANJAY NAGPAL ESTATES</v>
          </cell>
          <cell r="N411" t="str">
            <v>SJM INTERNATIONAL LTD</v>
          </cell>
        </row>
        <row r="412">
          <cell r="B412" t="str">
            <v>DTS439</v>
          </cell>
          <cell r="C412">
            <v>2.5</v>
          </cell>
          <cell r="D412">
            <v>39354</v>
          </cell>
          <cell r="E412">
            <v>79022</v>
          </cell>
          <cell r="F412" t="str">
            <v>D01060</v>
          </cell>
          <cell r="G412" t="str">
            <v>DTS439/UB1512#DTS</v>
          </cell>
          <cell r="H412">
            <v>69.209999999999994</v>
          </cell>
          <cell r="I412">
            <v>13000</v>
          </cell>
          <cell r="J412">
            <v>1542750</v>
          </cell>
          <cell r="K412">
            <v>1543000</v>
          </cell>
          <cell r="L412">
            <v>10657500</v>
          </cell>
          <cell r="M412" t="str">
            <v>BATRAS JAICO</v>
          </cell>
          <cell r="N412" t="str">
            <v>D.N.DALMIA</v>
          </cell>
        </row>
        <row r="413">
          <cell r="B413" t="str">
            <v>DTS440</v>
          </cell>
          <cell r="C413">
            <v>2.5</v>
          </cell>
          <cell r="D413">
            <v>39354</v>
          </cell>
          <cell r="E413">
            <v>79076</v>
          </cell>
          <cell r="F413" t="str">
            <v>S04854</v>
          </cell>
          <cell r="G413" t="str">
            <v>DTS440/UB1366#DTS</v>
          </cell>
          <cell r="H413">
            <v>69.209999999999994</v>
          </cell>
          <cell r="I413">
            <v>13000</v>
          </cell>
          <cell r="J413">
            <v>1542750</v>
          </cell>
          <cell r="K413">
            <v>1542750</v>
          </cell>
          <cell r="L413">
            <v>10657500</v>
          </cell>
          <cell r="M413" t="str">
            <v>COMMUNIQUE MARKETING SOLUTION</v>
          </cell>
          <cell r="N413" t="str">
            <v>S.S.V. INFRASTRUCTURE PVT. LT</v>
          </cell>
        </row>
        <row r="414">
          <cell r="B414" t="str">
            <v>DTS441</v>
          </cell>
          <cell r="C414">
            <v>2.5</v>
          </cell>
          <cell r="D414">
            <v>39354</v>
          </cell>
          <cell r="E414">
            <v>78859</v>
          </cell>
          <cell r="F414" t="str">
            <v>V02029</v>
          </cell>
          <cell r="G414" t="str">
            <v>DTS441/UB1386#DTS</v>
          </cell>
          <cell r="H414">
            <v>74.97</v>
          </cell>
          <cell r="I414">
            <v>13000</v>
          </cell>
          <cell r="J414">
            <v>1663650</v>
          </cell>
          <cell r="K414">
            <v>1663650</v>
          </cell>
          <cell r="L414">
            <v>11494500</v>
          </cell>
          <cell r="M414" t="str">
            <v>COMMUNIQUE MARKETING SOLUTION</v>
          </cell>
          <cell r="N414" t="str">
            <v>VIVEK SHARMA</v>
          </cell>
        </row>
        <row r="415">
          <cell r="B415" t="str">
            <v>DTS448</v>
          </cell>
          <cell r="C415">
            <v>2.5</v>
          </cell>
          <cell r="D415">
            <v>39354</v>
          </cell>
          <cell r="E415">
            <v>79040</v>
          </cell>
          <cell r="F415" t="str">
            <v>R04033</v>
          </cell>
          <cell r="G415" t="str">
            <v>DTS448/UB1253#DTS</v>
          </cell>
          <cell r="H415">
            <v>65.400000000000006</v>
          </cell>
          <cell r="I415">
            <v>13000</v>
          </cell>
          <cell r="J415">
            <v>1462800</v>
          </cell>
          <cell r="K415">
            <v>1500000</v>
          </cell>
          <cell r="L415">
            <v>10104000</v>
          </cell>
          <cell r="M415" t="str">
            <v>AMIT ARORA(Real Estate Develo</v>
          </cell>
          <cell r="N415" t="str">
            <v>RAKESH KUMAR VERMA</v>
          </cell>
        </row>
        <row r="416">
          <cell r="B416" t="str">
            <v>DTS449</v>
          </cell>
          <cell r="C416">
            <v>2.5</v>
          </cell>
          <cell r="D416">
            <v>39354</v>
          </cell>
          <cell r="E416">
            <v>78729</v>
          </cell>
          <cell r="F416" t="str">
            <v>R04003</v>
          </cell>
          <cell r="G416" t="str">
            <v>DTS449/UB1312#DTS</v>
          </cell>
          <cell r="H416">
            <v>85</v>
          </cell>
          <cell r="I416">
            <v>13000</v>
          </cell>
          <cell r="J416">
            <v>1874250</v>
          </cell>
          <cell r="K416">
            <v>1900000</v>
          </cell>
          <cell r="L416">
            <v>12952500</v>
          </cell>
          <cell r="M416" t="str">
            <v>AMIT ARORA(Real Estate Develo</v>
          </cell>
          <cell r="N416" t="str">
            <v>RAKESH KUMAR VERMA</v>
          </cell>
        </row>
        <row r="417">
          <cell r="B417" t="str">
            <v>DTS450</v>
          </cell>
          <cell r="C417">
            <v>2.5</v>
          </cell>
          <cell r="D417">
            <v>39354</v>
          </cell>
          <cell r="E417">
            <v>79037</v>
          </cell>
          <cell r="F417" t="str">
            <v>R04031</v>
          </cell>
          <cell r="G417" t="str">
            <v>DTS450/UB1252#DTS</v>
          </cell>
          <cell r="H417">
            <v>85</v>
          </cell>
          <cell r="I417">
            <v>13000</v>
          </cell>
          <cell r="J417">
            <v>1874250</v>
          </cell>
          <cell r="K417">
            <v>1900000</v>
          </cell>
          <cell r="L417">
            <v>12952500</v>
          </cell>
          <cell r="M417" t="str">
            <v>AMIT ARORA(Real Estate Develo</v>
          </cell>
          <cell r="N417" t="str">
            <v>RAKESH KUMAR VERMA</v>
          </cell>
        </row>
        <row r="418">
          <cell r="B418" t="str">
            <v>DTS451</v>
          </cell>
          <cell r="C418">
            <v>2.5</v>
          </cell>
          <cell r="D418">
            <v>39354</v>
          </cell>
          <cell r="E418">
            <v>79081</v>
          </cell>
          <cell r="F418" t="str">
            <v>R04035</v>
          </cell>
          <cell r="G418" t="str">
            <v>DTS451/UB1483#DTS</v>
          </cell>
          <cell r="H418">
            <v>69.12</v>
          </cell>
          <cell r="I418">
            <v>13000</v>
          </cell>
          <cell r="J418">
            <v>1540800</v>
          </cell>
          <cell r="K418">
            <v>1600000</v>
          </cell>
          <cell r="L418">
            <v>10644000</v>
          </cell>
          <cell r="M418" t="str">
            <v>AMIT ARORA(Real Estate Develo</v>
          </cell>
          <cell r="N418" t="str">
            <v>RAKESH KUMAR VERMA</v>
          </cell>
        </row>
        <row r="419">
          <cell r="B419" t="str">
            <v>DTS452</v>
          </cell>
          <cell r="C419">
            <v>2.5</v>
          </cell>
          <cell r="D419">
            <v>39354</v>
          </cell>
          <cell r="E419">
            <v>79005</v>
          </cell>
          <cell r="F419" t="str">
            <v>R04025</v>
          </cell>
          <cell r="G419" t="str">
            <v>DTS452/UB1498#DTS</v>
          </cell>
          <cell r="H419">
            <v>75.53</v>
          </cell>
          <cell r="I419">
            <v>13000</v>
          </cell>
          <cell r="J419">
            <v>1675350</v>
          </cell>
          <cell r="K419">
            <v>1700000</v>
          </cell>
          <cell r="L419">
            <v>11575500</v>
          </cell>
          <cell r="M419" t="str">
            <v>AMIT ARORA(Real Estate Develo</v>
          </cell>
          <cell r="N419" t="str">
            <v>RAKESH KUMAR VERMA</v>
          </cell>
        </row>
        <row r="420">
          <cell r="B420" t="str">
            <v>DTS453</v>
          </cell>
          <cell r="C420">
            <v>2.5</v>
          </cell>
          <cell r="D420">
            <v>39354</v>
          </cell>
          <cell r="E420">
            <v>78824</v>
          </cell>
          <cell r="F420" t="str">
            <v>A03510</v>
          </cell>
          <cell r="G420" t="str">
            <v>DTS453/UB1333#DTS</v>
          </cell>
          <cell r="H420">
            <v>75.53</v>
          </cell>
          <cell r="I420">
            <v>13000</v>
          </cell>
          <cell r="J420">
            <v>1675350</v>
          </cell>
          <cell r="K420">
            <v>2000000</v>
          </cell>
          <cell r="L420">
            <v>11575500</v>
          </cell>
          <cell r="M420" t="str">
            <v>AMIT ARORA(Real Estate Develo</v>
          </cell>
          <cell r="N420" t="str">
            <v>AMIT BAJAJ</v>
          </cell>
        </row>
        <row r="421">
          <cell r="B421" t="str">
            <v>DTS454</v>
          </cell>
          <cell r="C421">
            <v>2.5</v>
          </cell>
          <cell r="D421">
            <v>39354</v>
          </cell>
          <cell r="E421">
            <v>79078</v>
          </cell>
          <cell r="F421" t="str">
            <v>H01019</v>
          </cell>
          <cell r="G421" t="str">
            <v>DTS454/UB1484#DTS</v>
          </cell>
          <cell r="H421">
            <v>69.12</v>
          </cell>
          <cell r="I421">
            <v>13000</v>
          </cell>
          <cell r="J421">
            <v>1540800</v>
          </cell>
          <cell r="K421">
            <v>1600000</v>
          </cell>
          <cell r="L421">
            <v>10644000</v>
          </cell>
          <cell r="M421" t="str">
            <v>AMIT ARORA(Real Estate Develo</v>
          </cell>
          <cell r="N421" t="str">
            <v>HAVINDER KUMAR AHUJA</v>
          </cell>
        </row>
        <row r="422">
          <cell r="B422" t="str">
            <v>DTS455</v>
          </cell>
          <cell r="C422">
            <v>2.5</v>
          </cell>
          <cell r="D422">
            <v>39354</v>
          </cell>
          <cell r="E422">
            <v>79032</v>
          </cell>
          <cell r="F422" t="str">
            <v>R04030</v>
          </cell>
          <cell r="G422" t="str">
            <v>DTS455/UB1251#DTS</v>
          </cell>
          <cell r="H422">
            <v>85</v>
          </cell>
          <cell r="I422">
            <v>13000</v>
          </cell>
          <cell r="J422">
            <v>1874250</v>
          </cell>
          <cell r="K422">
            <v>1900000</v>
          </cell>
          <cell r="L422">
            <v>12952500</v>
          </cell>
          <cell r="M422" t="str">
            <v>AMIT ARORA(Real Estate Develo</v>
          </cell>
          <cell r="N422" t="str">
            <v>RAJESH MAGGU</v>
          </cell>
        </row>
        <row r="423">
          <cell r="B423" t="str">
            <v>DTS456</v>
          </cell>
          <cell r="C423">
            <v>2.5</v>
          </cell>
          <cell r="D423">
            <v>39354</v>
          </cell>
          <cell r="E423">
            <v>78811</v>
          </cell>
          <cell r="F423" t="str">
            <v>R04010</v>
          </cell>
          <cell r="G423" t="str">
            <v>DTS456/UB1266#DTS</v>
          </cell>
          <cell r="H423">
            <v>85</v>
          </cell>
          <cell r="I423">
            <v>13000</v>
          </cell>
          <cell r="J423">
            <v>1874250</v>
          </cell>
          <cell r="K423">
            <v>2500000</v>
          </cell>
          <cell r="L423">
            <v>12952500</v>
          </cell>
          <cell r="M423" t="str">
            <v>AMIT ARORA(Real Estate Develo</v>
          </cell>
          <cell r="N423" t="str">
            <v>ROHIT MADHOK</v>
          </cell>
        </row>
        <row r="424">
          <cell r="B424" t="str">
            <v>DTS457</v>
          </cell>
          <cell r="C424">
            <v>2.5</v>
          </cell>
          <cell r="D424">
            <v>39354</v>
          </cell>
          <cell r="E424">
            <v>79016</v>
          </cell>
          <cell r="F424" t="str">
            <v>K01296</v>
          </cell>
          <cell r="G424" t="str">
            <v>DTS457/UB1247#DTS</v>
          </cell>
          <cell r="H424">
            <v>65.400000000000006</v>
          </cell>
          <cell r="I424">
            <v>13000</v>
          </cell>
          <cell r="J424">
            <v>1462800</v>
          </cell>
          <cell r="K424">
            <v>1463000</v>
          </cell>
          <cell r="L424">
            <v>10104000</v>
          </cell>
          <cell r="M424" t="str">
            <v>AMIT ARORA(Real Estate Develo</v>
          </cell>
          <cell r="N424" t="str">
            <v>KAPRASH ENGINEERS PVT LTD</v>
          </cell>
        </row>
        <row r="425">
          <cell r="B425" t="str">
            <v>DTS459</v>
          </cell>
          <cell r="C425">
            <v>2.5</v>
          </cell>
          <cell r="D425">
            <v>39354</v>
          </cell>
          <cell r="E425">
            <v>79006</v>
          </cell>
          <cell r="F425" t="str">
            <v>S04843</v>
          </cell>
          <cell r="G425" t="str">
            <v>DTS459/UB1243#DTS</v>
          </cell>
          <cell r="H425">
            <v>65.400000000000006</v>
          </cell>
          <cell r="I425">
            <v>13000</v>
          </cell>
          <cell r="J425">
            <v>1462800</v>
          </cell>
          <cell r="K425">
            <v>2000000</v>
          </cell>
          <cell r="L425">
            <v>10104000</v>
          </cell>
          <cell r="M425" t="str">
            <v>AMIT ARORA(Real Estate Develo</v>
          </cell>
          <cell r="N425" t="str">
            <v>SANJAY KIRPAL</v>
          </cell>
        </row>
        <row r="426">
          <cell r="B426" t="str">
            <v>DTS460</v>
          </cell>
          <cell r="C426">
            <v>2.5</v>
          </cell>
          <cell r="D426">
            <v>39354</v>
          </cell>
          <cell r="E426">
            <v>78983</v>
          </cell>
          <cell r="F426" t="str">
            <v>H01014</v>
          </cell>
          <cell r="G426" t="str">
            <v>DTS460/UB1346#DTS</v>
          </cell>
          <cell r="H426">
            <v>89.93</v>
          </cell>
          <cell r="I426">
            <v>14000</v>
          </cell>
          <cell r="J426">
            <v>2122800</v>
          </cell>
          <cell r="K426">
            <v>3000000</v>
          </cell>
          <cell r="L426">
            <v>14636000</v>
          </cell>
          <cell r="M426" t="str">
            <v>SURAJ REALTORS P. LTD.</v>
          </cell>
          <cell r="N426" t="str">
            <v>HILDEGARD ANNA KHARABANDA    _x000C_</v>
          </cell>
        </row>
        <row r="427">
          <cell r="B427" t="str">
            <v>DTS461</v>
          </cell>
          <cell r="C427">
            <v>2.5</v>
          </cell>
          <cell r="D427">
            <v>39354</v>
          </cell>
          <cell r="E427">
            <v>78916</v>
          </cell>
          <cell r="F427" t="str">
            <v>H00999</v>
          </cell>
          <cell r="G427" t="str">
            <v>DTS461/UB1349#DTS</v>
          </cell>
          <cell r="H427">
            <v>89.93</v>
          </cell>
          <cell r="I427">
            <v>14000</v>
          </cell>
          <cell r="J427">
            <v>2122800</v>
          </cell>
          <cell r="K427">
            <v>3500000</v>
          </cell>
          <cell r="L427">
            <v>14636000</v>
          </cell>
          <cell r="M427" t="str">
            <v>SURAJ REALTORS P. LTD.</v>
          </cell>
          <cell r="N427" t="str">
            <v>HILDEGARD ANNA KHARABANDA</v>
          </cell>
        </row>
        <row r="428">
          <cell r="B428" t="str">
            <v>DTS463</v>
          </cell>
          <cell r="C428">
            <v>2.5</v>
          </cell>
          <cell r="D428">
            <v>39354</v>
          </cell>
          <cell r="E428">
            <v>78788</v>
          </cell>
          <cell r="F428" t="str">
            <v>J01486</v>
          </cell>
          <cell r="G428" t="str">
            <v>DTS463/UB1286#DTS</v>
          </cell>
          <cell r="H428">
            <v>104.52</v>
          </cell>
          <cell r="I428">
            <v>13000</v>
          </cell>
          <cell r="J428">
            <v>2283750</v>
          </cell>
          <cell r="K428">
            <v>2700000</v>
          </cell>
          <cell r="L428">
            <v>15787500</v>
          </cell>
          <cell r="M428" t="str">
            <v>SAR REALTY PVT LTD</v>
          </cell>
          <cell r="N428" t="str">
            <v>JAIDEEP SINGH KAPOOR</v>
          </cell>
        </row>
        <row r="429">
          <cell r="B429" t="str">
            <v>DTS464</v>
          </cell>
          <cell r="C429">
            <v>2.5</v>
          </cell>
          <cell r="D429">
            <v>39354</v>
          </cell>
          <cell r="E429">
            <v>78731</v>
          </cell>
          <cell r="F429" t="str">
            <v>S04801</v>
          </cell>
          <cell r="G429" t="str">
            <v>DTS464/UB1281#DTS</v>
          </cell>
          <cell r="H429">
            <v>74.97</v>
          </cell>
          <cell r="I429">
            <v>13000</v>
          </cell>
          <cell r="J429">
            <v>1663650</v>
          </cell>
          <cell r="K429">
            <v>1700000</v>
          </cell>
          <cell r="L429">
            <v>11494500</v>
          </cell>
          <cell r="M429" t="str">
            <v>LIASION CONSULTANCY SERVICES</v>
          </cell>
          <cell r="N429" t="str">
            <v>SANJEEV BANSAL</v>
          </cell>
        </row>
        <row r="430">
          <cell r="B430" t="str">
            <v>DTS465</v>
          </cell>
          <cell r="C430">
            <v>2.5</v>
          </cell>
          <cell r="D430">
            <v>39354</v>
          </cell>
          <cell r="E430">
            <v>79048</v>
          </cell>
          <cell r="F430" t="str">
            <v>N01135</v>
          </cell>
          <cell r="G430" t="str">
            <v>DTS465/UB1257#DTS</v>
          </cell>
          <cell r="H430">
            <v>69.209999999999994</v>
          </cell>
          <cell r="I430">
            <v>13000</v>
          </cell>
          <cell r="J430">
            <v>1542750</v>
          </cell>
          <cell r="K430">
            <v>2700000</v>
          </cell>
          <cell r="L430">
            <v>10657500</v>
          </cell>
          <cell r="M430" t="str">
            <v>AMIT ARORA(Real Estate Develo</v>
          </cell>
          <cell r="N430" t="str">
            <v>NEELAM PRADEEP ANAND</v>
          </cell>
        </row>
        <row r="431">
          <cell r="B431" t="str">
            <v>DTS466</v>
          </cell>
          <cell r="C431">
            <v>2.5</v>
          </cell>
          <cell r="D431">
            <v>39354</v>
          </cell>
          <cell r="E431">
            <v>79047</v>
          </cell>
          <cell r="F431" t="str">
            <v>N01134</v>
          </cell>
          <cell r="G431" t="str">
            <v>DTS466/UB1556#DTS</v>
          </cell>
          <cell r="H431">
            <v>69.209999999999994</v>
          </cell>
          <cell r="I431">
            <v>13000</v>
          </cell>
          <cell r="J431">
            <v>1542750</v>
          </cell>
          <cell r="K431">
            <v>2700000</v>
          </cell>
          <cell r="L431">
            <v>10637000</v>
          </cell>
          <cell r="M431" t="str">
            <v>AMIT ARORA(Real Estate Develo</v>
          </cell>
          <cell r="N431" t="str">
            <v>NEELAM PRADEEP ANAND</v>
          </cell>
        </row>
        <row r="432">
          <cell r="B432" t="str">
            <v>DTS467</v>
          </cell>
          <cell r="C432">
            <v>2.5</v>
          </cell>
          <cell r="D432">
            <v>39354</v>
          </cell>
          <cell r="E432">
            <v>79035</v>
          </cell>
          <cell r="F432" t="str">
            <v>V02036</v>
          </cell>
          <cell r="G432" t="str">
            <v>DTS467/UB1467#DTS</v>
          </cell>
          <cell r="H432">
            <v>73.760000000000005</v>
          </cell>
          <cell r="I432">
            <v>13000</v>
          </cell>
          <cell r="J432">
            <v>1638300</v>
          </cell>
          <cell r="K432">
            <v>1700000</v>
          </cell>
          <cell r="L432">
            <v>11319000</v>
          </cell>
          <cell r="M432" t="str">
            <v>AMIT ARORA(Real Estate Develo</v>
          </cell>
          <cell r="N432" t="str">
            <v>VIJAY GUPTA</v>
          </cell>
        </row>
        <row r="433">
          <cell r="B433" t="str">
            <v>DTS501</v>
          </cell>
          <cell r="C433">
            <v>2.5</v>
          </cell>
          <cell r="D433">
            <v>39354</v>
          </cell>
          <cell r="E433">
            <v>78863</v>
          </cell>
          <cell r="F433" t="str">
            <v>N01128</v>
          </cell>
          <cell r="G433" t="str">
            <v>DTS501/UB1538#DTS</v>
          </cell>
          <cell r="H433">
            <v>71.91</v>
          </cell>
          <cell r="I433">
            <v>13000</v>
          </cell>
          <cell r="J433">
            <v>1599300</v>
          </cell>
          <cell r="K433">
            <v>1599300</v>
          </cell>
          <cell r="L433">
            <v>11049000</v>
          </cell>
          <cell r="M433" t="str">
            <v>ICICI HOME FINANCE COMPANY LT</v>
          </cell>
          <cell r="N433" t="str">
            <v>NAVIN KUMAR</v>
          </cell>
        </row>
        <row r="434">
          <cell r="B434" t="str">
            <v>DTS503</v>
          </cell>
          <cell r="C434">
            <v>2.5</v>
          </cell>
          <cell r="D434">
            <v>39354</v>
          </cell>
          <cell r="E434">
            <v>79014</v>
          </cell>
          <cell r="F434" t="str">
            <v>M02203</v>
          </cell>
          <cell r="G434" t="str">
            <v>DTS503/UB1362#DTS</v>
          </cell>
          <cell r="H434">
            <v>69.209999999999994</v>
          </cell>
          <cell r="I434">
            <v>13000</v>
          </cell>
          <cell r="J434">
            <v>1542750</v>
          </cell>
          <cell r="K434">
            <v>1542750</v>
          </cell>
          <cell r="L434">
            <v>10657500</v>
          </cell>
          <cell r="M434" t="str">
            <v>INDIA REALTY INVESTMENT SERVI</v>
          </cell>
          <cell r="N434" t="str">
            <v>MANOJ NAGPAL</v>
          </cell>
        </row>
        <row r="435">
          <cell r="B435" t="str">
            <v>DTS510</v>
          </cell>
          <cell r="C435">
            <v>2.5</v>
          </cell>
          <cell r="D435">
            <v>39354</v>
          </cell>
          <cell r="E435">
            <v>78780</v>
          </cell>
          <cell r="F435" t="str">
            <v>A03506</v>
          </cell>
          <cell r="G435" t="str">
            <v>DTS510/UB1577#DTS</v>
          </cell>
          <cell r="H435">
            <v>114.08</v>
          </cell>
          <cell r="I435">
            <v>11000</v>
          </cell>
          <cell r="J435">
            <v>2116200</v>
          </cell>
          <cell r="K435">
            <v>2116200</v>
          </cell>
          <cell r="L435">
            <v>14722000</v>
          </cell>
          <cell r="M435" t="str">
            <v>C S &amp; ASSOCIATES</v>
          </cell>
          <cell r="N435" t="str">
            <v>APPOLO CRANES PVT LTD</v>
          </cell>
        </row>
        <row r="436">
          <cell r="B436" t="str">
            <v>DTS514</v>
          </cell>
          <cell r="C436">
            <v>2.5</v>
          </cell>
          <cell r="D436">
            <v>39354</v>
          </cell>
          <cell r="E436">
            <v>78674</v>
          </cell>
          <cell r="F436" t="str">
            <v>R03998</v>
          </cell>
          <cell r="G436" t="str">
            <v>DTS514/UB1163#DTS</v>
          </cell>
          <cell r="H436">
            <v>89.74</v>
          </cell>
          <cell r="I436">
            <v>13000</v>
          </cell>
          <cell r="J436">
            <v>1973700</v>
          </cell>
          <cell r="K436">
            <v>2700000</v>
          </cell>
          <cell r="L436">
            <v>13641000</v>
          </cell>
          <cell r="M436" t="str">
            <v>ETHICAL INFRASTRUCTURES PVT.</v>
          </cell>
          <cell r="N436" t="str">
            <v>REETA SOOD</v>
          </cell>
        </row>
        <row r="437">
          <cell r="B437" t="str">
            <v>DTS515</v>
          </cell>
          <cell r="C437">
            <v>2.5</v>
          </cell>
          <cell r="D437">
            <v>39354</v>
          </cell>
          <cell r="E437">
            <v>78968</v>
          </cell>
          <cell r="F437" t="str">
            <v>K01291</v>
          </cell>
          <cell r="G437" t="str">
            <v>DTS515/UB1479#DTS</v>
          </cell>
          <cell r="H437">
            <v>85</v>
          </cell>
          <cell r="I437">
            <v>13000</v>
          </cell>
          <cell r="J437">
            <v>1874250</v>
          </cell>
          <cell r="K437">
            <v>2700000</v>
          </cell>
          <cell r="L437">
            <v>12952500</v>
          </cell>
          <cell r="M437" t="str">
            <v>ETHICAL INFRASTRUCTURES PVT.</v>
          </cell>
          <cell r="N437" t="str">
            <v>K C SOOD</v>
          </cell>
        </row>
        <row r="438">
          <cell r="B438" t="str">
            <v>DTS516</v>
          </cell>
          <cell r="C438">
            <v>2.5</v>
          </cell>
          <cell r="D438">
            <v>39354</v>
          </cell>
          <cell r="E438">
            <v>78909</v>
          </cell>
          <cell r="F438" t="str">
            <v>S04834</v>
          </cell>
          <cell r="G438" t="str">
            <v>DTS516/UB1530#DTS</v>
          </cell>
          <cell r="H438">
            <v>69.209999999999994</v>
          </cell>
          <cell r="I438">
            <v>13000</v>
          </cell>
          <cell r="J438">
            <v>1542750</v>
          </cell>
          <cell r="K438">
            <v>1542750</v>
          </cell>
          <cell r="L438">
            <v>10657500</v>
          </cell>
          <cell r="M438" t="str">
            <v>ETHICAL INFRASTRUCTURES PVT.</v>
          </cell>
          <cell r="N438" t="str">
            <v>STALWART HOME STYLES</v>
          </cell>
        </row>
        <row r="439">
          <cell r="B439" t="str">
            <v>DTS517</v>
          </cell>
          <cell r="C439">
            <v>2.5</v>
          </cell>
          <cell r="D439">
            <v>39354</v>
          </cell>
          <cell r="E439">
            <v>79057</v>
          </cell>
          <cell r="F439" t="str">
            <v>M02205</v>
          </cell>
          <cell r="G439" t="str">
            <v>DTS517/UB1489#DTS</v>
          </cell>
          <cell r="H439">
            <v>75.53</v>
          </cell>
          <cell r="I439">
            <v>13000</v>
          </cell>
          <cell r="J439">
            <v>1675350</v>
          </cell>
          <cell r="K439">
            <v>2700000</v>
          </cell>
          <cell r="L439">
            <v>11575500</v>
          </cell>
          <cell r="M439" t="str">
            <v>ETHICAL INFRASTRUCTURES PVT.</v>
          </cell>
          <cell r="N439" t="str">
            <v>MANJU MAMIK</v>
          </cell>
        </row>
        <row r="440">
          <cell r="B440" t="str">
            <v>DTS539</v>
          </cell>
          <cell r="C440">
            <v>2.5</v>
          </cell>
          <cell r="D440">
            <v>39354</v>
          </cell>
          <cell r="E440">
            <v>78869</v>
          </cell>
          <cell r="F440" t="str">
            <v>S04824</v>
          </cell>
          <cell r="G440" t="str">
            <v>DTS539/UB1379#DTS</v>
          </cell>
          <cell r="H440">
            <v>69.209999999999994</v>
          </cell>
          <cell r="I440">
            <v>13000</v>
          </cell>
          <cell r="J440">
            <v>1542750</v>
          </cell>
          <cell r="K440">
            <v>1542750</v>
          </cell>
          <cell r="L440">
            <v>10657500</v>
          </cell>
          <cell r="M440" t="str">
            <v>LARES &amp; PENATES</v>
          </cell>
          <cell r="N440" t="str">
            <v>SURESH VAID</v>
          </cell>
        </row>
        <row r="441">
          <cell r="B441" t="str">
            <v>DTS543</v>
          </cell>
          <cell r="C441">
            <v>2.5</v>
          </cell>
          <cell r="D441">
            <v>39354</v>
          </cell>
          <cell r="E441">
            <v>79045</v>
          </cell>
          <cell r="F441" t="str">
            <v>I00310</v>
          </cell>
          <cell r="G441" t="str">
            <v>DTS543/UB1497#DTS</v>
          </cell>
          <cell r="H441">
            <v>178.84</v>
          </cell>
          <cell r="I441">
            <v>14000</v>
          </cell>
          <cell r="J441">
            <v>4132500</v>
          </cell>
          <cell r="K441">
            <v>4132500</v>
          </cell>
          <cell r="L441">
            <v>28512500</v>
          </cell>
          <cell r="M441" t="str">
            <v>ESSAAR ASSOCIATES</v>
          </cell>
          <cell r="N441" t="str">
            <v>INDIAN QUOTATION SYSTEMS PVT.</v>
          </cell>
        </row>
        <row r="442">
          <cell r="B442" t="str">
            <v>DTS545</v>
          </cell>
          <cell r="C442">
            <v>2.5</v>
          </cell>
          <cell r="D442">
            <v>39354</v>
          </cell>
          <cell r="E442">
            <v>78750</v>
          </cell>
          <cell r="F442" t="str">
            <v>B00844</v>
          </cell>
          <cell r="G442" t="str">
            <v>DTS545/UB1292#DTS</v>
          </cell>
          <cell r="H442">
            <v>85</v>
          </cell>
          <cell r="I442">
            <v>13000</v>
          </cell>
          <cell r="J442">
            <v>1874250</v>
          </cell>
          <cell r="K442">
            <v>1874250</v>
          </cell>
          <cell r="L442">
            <v>12952500</v>
          </cell>
          <cell r="M442" t="str">
            <v>JONES LANG LASALLE MEGHRAJ PR</v>
          </cell>
          <cell r="N442" t="str">
            <v>BHARAT BUILDTECH PVT LTD</v>
          </cell>
        </row>
        <row r="443">
          <cell r="B443" t="str">
            <v>DTS546</v>
          </cell>
          <cell r="C443">
            <v>2.5</v>
          </cell>
          <cell r="D443">
            <v>39354</v>
          </cell>
          <cell r="E443">
            <v>78755</v>
          </cell>
          <cell r="F443" t="str">
            <v>B00845</v>
          </cell>
          <cell r="G443" t="str">
            <v>DTS546/UB1296#DTS</v>
          </cell>
          <cell r="H443">
            <v>85</v>
          </cell>
          <cell r="I443">
            <v>13000</v>
          </cell>
          <cell r="J443">
            <v>1874250</v>
          </cell>
          <cell r="K443">
            <v>1874250</v>
          </cell>
          <cell r="L443">
            <v>12952500</v>
          </cell>
          <cell r="M443" t="str">
            <v>JONES LANG LASALLE MEGHRAJ PR</v>
          </cell>
          <cell r="N443" t="str">
            <v>BHARAT BUILDTECH PVT LTD</v>
          </cell>
        </row>
        <row r="444">
          <cell r="B444" t="str">
            <v>DTS547</v>
          </cell>
          <cell r="C444">
            <v>2.5</v>
          </cell>
          <cell r="D444">
            <v>39354</v>
          </cell>
          <cell r="E444">
            <v>78957</v>
          </cell>
          <cell r="F444" t="str">
            <v>B00850</v>
          </cell>
          <cell r="G444" t="str">
            <v>DTS547/UB1246#DTS</v>
          </cell>
          <cell r="H444">
            <v>69.12</v>
          </cell>
          <cell r="I444">
            <v>13000</v>
          </cell>
          <cell r="J444">
            <v>1540800</v>
          </cell>
          <cell r="K444">
            <v>1540800</v>
          </cell>
          <cell r="L444">
            <v>10644000</v>
          </cell>
          <cell r="M444" t="str">
            <v>JONES LANG LASALLE MEGHRAJ PR</v>
          </cell>
          <cell r="N444" t="str">
            <v>BHARAT BUILDTECH PVT. LTD.</v>
          </cell>
        </row>
        <row r="445">
          <cell r="B445" t="str">
            <v>DTS548</v>
          </cell>
          <cell r="C445">
            <v>2.5</v>
          </cell>
          <cell r="D445">
            <v>39354</v>
          </cell>
          <cell r="E445">
            <v>78996</v>
          </cell>
          <cell r="F445" t="str">
            <v>B00854</v>
          </cell>
          <cell r="G445" t="str">
            <v>DTS548/UB1241#DTS</v>
          </cell>
          <cell r="H445">
            <v>75.53</v>
          </cell>
          <cell r="I445">
            <v>13000</v>
          </cell>
          <cell r="J445">
            <v>1675350</v>
          </cell>
          <cell r="K445">
            <v>1675350</v>
          </cell>
          <cell r="L445">
            <v>11575500</v>
          </cell>
          <cell r="M445" t="str">
            <v>JONES LANG LASALLE MEGHRAJ PR</v>
          </cell>
          <cell r="N445" t="str">
            <v>BHARAT BUILDTECH PVT LTD</v>
          </cell>
        </row>
        <row r="446">
          <cell r="B446" t="str">
            <v>DTS549</v>
          </cell>
          <cell r="C446">
            <v>2.5</v>
          </cell>
          <cell r="D446">
            <v>39354</v>
          </cell>
          <cell r="E446">
            <v>78813</v>
          </cell>
          <cell r="F446" t="str">
            <v>B00846</v>
          </cell>
          <cell r="G446" t="str">
            <v>DTS549/UB1261#DTS</v>
          </cell>
          <cell r="H446">
            <v>75.53</v>
          </cell>
          <cell r="I446">
            <v>13000</v>
          </cell>
          <cell r="J446">
            <v>1675350</v>
          </cell>
          <cell r="K446">
            <v>1675350</v>
          </cell>
          <cell r="L446">
            <v>11575500</v>
          </cell>
          <cell r="M446" t="str">
            <v>JONES LANG LASALLE MEGHRAJ PR</v>
          </cell>
          <cell r="N446" t="str">
            <v>BHARAT BUILDTECH PVT. LTD.</v>
          </cell>
        </row>
        <row r="447">
          <cell r="B447" t="str">
            <v>DTS550</v>
          </cell>
          <cell r="C447">
            <v>2.5</v>
          </cell>
          <cell r="D447">
            <v>39354</v>
          </cell>
          <cell r="E447">
            <v>79060</v>
          </cell>
          <cell r="F447" t="str">
            <v>B00859</v>
          </cell>
          <cell r="G447" t="str">
            <v>DTS550/UB1262#DTS</v>
          </cell>
          <cell r="H447">
            <v>69.12</v>
          </cell>
          <cell r="I447">
            <v>13000</v>
          </cell>
          <cell r="J447">
            <v>1540800</v>
          </cell>
          <cell r="K447">
            <v>1540800</v>
          </cell>
          <cell r="L447">
            <v>10644000</v>
          </cell>
          <cell r="M447" t="str">
            <v>JONES LANG LASALLE MEGHRAJ PR</v>
          </cell>
          <cell r="N447" t="str">
            <v>BHARAT BUILDTECH PVT LTD</v>
          </cell>
        </row>
        <row r="448">
          <cell r="B448" t="str">
            <v>DTS554</v>
          </cell>
          <cell r="C448">
            <v>2.5</v>
          </cell>
          <cell r="D448">
            <v>39354</v>
          </cell>
          <cell r="E448">
            <v>79004</v>
          </cell>
          <cell r="F448" t="str">
            <v>J01502</v>
          </cell>
          <cell r="G448" t="str">
            <v>DTS554/UB1474#DTS</v>
          </cell>
          <cell r="H448">
            <v>178.84</v>
          </cell>
          <cell r="I448">
            <v>14000</v>
          </cell>
          <cell r="J448">
            <v>4132500</v>
          </cell>
          <cell r="K448">
            <v>4200000</v>
          </cell>
          <cell r="L448">
            <v>28512500</v>
          </cell>
          <cell r="M448" t="str">
            <v>KEDAR ESTATE &amp; INVESTMENTS</v>
          </cell>
          <cell r="N448" t="str">
            <v>JASBIR WASU</v>
          </cell>
        </row>
        <row r="449">
          <cell r="B449" t="str">
            <v>DTS558</v>
          </cell>
          <cell r="C449">
            <v>2.5</v>
          </cell>
          <cell r="D449">
            <v>39354</v>
          </cell>
          <cell r="E449">
            <v>78951</v>
          </cell>
          <cell r="F449" t="str">
            <v>N01129</v>
          </cell>
          <cell r="G449" t="str">
            <v>DTS558/UB1343#DTS</v>
          </cell>
          <cell r="H449">
            <v>69.209999999999994</v>
          </cell>
          <cell r="I449">
            <v>13000</v>
          </cell>
          <cell r="J449">
            <v>1542750</v>
          </cell>
          <cell r="K449">
            <v>3000000</v>
          </cell>
          <cell r="L449">
            <v>10657500</v>
          </cell>
          <cell r="M449" t="str">
            <v>MRS. MADHVI BERY</v>
          </cell>
          <cell r="N449" t="str">
            <v>NASIRUDDIN JAVERI</v>
          </cell>
        </row>
        <row r="450">
          <cell r="B450" t="str">
            <v>DTS562</v>
          </cell>
          <cell r="C450">
            <v>2.5</v>
          </cell>
          <cell r="D450">
            <v>39354</v>
          </cell>
          <cell r="E450">
            <v>78736</v>
          </cell>
          <cell r="F450" t="str">
            <v>O00131</v>
          </cell>
          <cell r="G450" t="str">
            <v>DTS562/UB1277#DTS</v>
          </cell>
          <cell r="H450">
            <v>69.209999999999994</v>
          </cell>
          <cell r="I450">
            <v>13000</v>
          </cell>
          <cell r="J450">
            <v>1542750</v>
          </cell>
          <cell r="K450">
            <v>1542750</v>
          </cell>
          <cell r="L450">
            <v>10657500</v>
          </cell>
          <cell r="M450" t="str">
            <v>K.K. REAL ESTATE</v>
          </cell>
          <cell r="N450" t="str">
            <v>OMKAR NATH KAUL</v>
          </cell>
        </row>
        <row r="451">
          <cell r="B451" t="str">
            <v>DTS601</v>
          </cell>
          <cell r="C451">
            <v>2.5</v>
          </cell>
          <cell r="D451">
            <v>39354</v>
          </cell>
          <cell r="E451">
            <v>79074</v>
          </cell>
          <cell r="F451" t="str">
            <v>R04034</v>
          </cell>
          <cell r="G451" t="str">
            <v>DTS601/UB1260#DTS</v>
          </cell>
          <cell r="H451">
            <v>71.91</v>
          </cell>
          <cell r="I451">
            <v>13000</v>
          </cell>
          <cell r="J451">
            <v>1599300</v>
          </cell>
          <cell r="K451">
            <v>1599300</v>
          </cell>
          <cell r="L451">
            <v>11049000</v>
          </cell>
          <cell r="M451" t="str">
            <v>PNK CONSULTANTS PVT LTD</v>
          </cell>
          <cell r="N451" t="str">
            <v>RITA SINGHAL                 _x000C_</v>
          </cell>
        </row>
        <row r="452">
          <cell r="B452" t="str">
            <v>DTS602</v>
          </cell>
          <cell r="C452">
            <v>2.5</v>
          </cell>
          <cell r="D452">
            <v>39354</v>
          </cell>
          <cell r="E452">
            <v>78805</v>
          </cell>
          <cell r="F452" t="str">
            <v>S04810</v>
          </cell>
          <cell r="G452" t="str">
            <v>DTS602/UB1393#DTS</v>
          </cell>
          <cell r="H452">
            <v>69.209999999999994</v>
          </cell>
          <cell r="I452">
            <v>13000</v>
          </cell>
          <cell r="J452">
            <v>1542750</v>
          </cell>
          <cell r="K452">
            <v>1542750</v>
          </cell>
          <cell r="L452">
            <v>10657500</v>
          </cell>
          <cell r="M452" t="str">
            <v>PNK CONSULTANTS PVT LTD</v>
          </cell>
          <cell r="N452" t="str">
            <v>SIRIUS BUYING SERVICES PVT. L</v>
          </cell>
        </row>
        <row r="453">
          <cell r="B453" t="str">
            <v>DTS603</v>
          </cell>
          <cell r="C453">
            <v>2.5</v>
          </cell>
          <cell r="D453">
            <v>39354</v>
          </cell>
          <cell r="E453">
            <v>78870</v>
          </cell>
          <cell r="F453" t="str">
            <v>S04825</v>
          </cell>
          <cell r="G453" t="str">
            <v>DTS603/UB1405#DTS</v>
          </cell>
          <cell r="H453">
            <v>69.209999999999994</v>
          </cell>
          <cell r="I453">
            <v>13000</v>
          </cell>
          <cell r="J453">
            <v>1542750</v>
          </cell>
          <cell r="K453">
            <v>1542750</v>
          </cell>
          <cell r="L453">
            <v>10657500</v>
          </cell>
          <cell r="M453" t="str">
            <v>PNK CONSULTANTS PVT LTD</v>
          </cell>
          <cell r="N453" t="str">
            <v>SOLUS SERVICES PVT LTD</v>
          </cell>
        </row>
        <row r="454">
          <cell r="B454" t="str">
            <v>DTS604</v>
          </cell>
          <cell r="C454">
            <v>2.5</v>
          </cell>
          <cell r="D454">
            <v>39354</v>
          </cell>
          <cell r="E454">
            <v>78878</v>
          </cell>
          <cell r="F454" t="str">
            <v>D01056</v>
          </cell>
          <cell r="G454" t="str">
            <v>DTS604/UB1536#DTS</v>
          </cell>
          <cell r="H454">
            <v>69.209999999999994</v>
          </cell>
          <cell r="I454">
            <v>13000</v>
          </cell>
          <cell r="J454">
            <v>1542750</v>
          </cell>
          <cell r="K454">
            <v>1542750</v>
          </cell>
          <cell r="L454">
            <v>10657500</v>
          </cell>
          <cell r="M454" t="str">
            <v>PNK CONSULTANTS PVT LTD</v>
          </cell>
          <cell r="N454" t="str">
            <v>DAVINDER SINGH NANDA</v>
          </cell>
        </row>
        <row r="455">
          <cell r="B455" t="str">
            <v>DTS605</v>
          </cell>
          <cell r="C455">
            <v>2.5</v>
          </cell>
          <cell r="D455">
            <v>39354</v>
          </cell>
          <cell r="E455">
            <v>79064</v>
          </cell>
          <cell r="F455" t="str">
            <v>K01300</v>
          </cell>
          <cell r="G455" t="str">
            <v>DTS605/UB1517#DTS</v>
          </cell>
          <cell r="H455">
            <v>69.209999999999994</v>
          </cell>
          <cell r="I455">
            <v>13000</v>
          </cell>
          <cell r="J455">
            <v>1542750</v>
          </cell>
          <cell r="K455">
            <v>1542750</v>
          </cell>
          <cell r="L455">
            <v>10657500</v>
          </cell>
          <cell r="M455" t="str">
            <v>PNK CONSULTANTS PVT LTD</v>
          </cell>
          <cell r="N455" t="str">
            <v>K.MOHAN &amp; COMPANY (EXPORTS) P</v>
          </cell>
        </row>
        <row r="456">
          <cell r="B456" t="str">
            <v>DTS608</v>
          </cell>
          <cell r="C456">
            <v>2.5</v>
          </cell>
          <cell r="D456">
            <v>39354</v>
          </cell>
          <cell r="E456">
            <v>78725</v>
          </cell>
          <cell r="F456" t="str">
            <v>J01482</v>
          </cell>
          <cell r="G456" t="str">
            <v>DTS608/UB1308#DTS</v>
          </cell>
          <cell r="H456">
            <v>89.93</v>
          </cell>
          <cell r="I456">
            <v>13000</v>
          </cell>
          <cell r="J456">
            <v>1977600</v>
          </cell>
          <cell r="K456">
            <v>1977600</v>
          </cell>
          <cell r="L456">
            <v>13668000</v>
          </cell>
          <cell r="M456" t="str">
            <v>PNK CONSULTANTS PVT LTD</v>
          </cell>
          <cell r="N456" t="str">
            <v>JATINDER SINGH ARORA</v>
          </cell>
        </row>
        <row r="457">
          <cell r="B457" t="str">
            <v>DTS609</v>
          </cell>
          <cell r="C457">
            <v>2.5</v>
          </cell>
          <cell r="D457">
            <v>39354</v>
          </cell>
          <cell r="E457">
            <v>78806</v>
          </cell>
          <cell r="F457" t="str">
            <v>S04811</v>
          </cell>
          <cell r="G457" t="str">
            <v>DTS609/UB1340#DTS</v>
          </cell>
          <cell r="H457">
            <v>65.400000000000006</v>
          </cell>
          <cell r="I457">
            <v>13000</v>
          </cell>
          <cell r="J457">
            <v>1462800</v>
          </cell>
          <cell r="K457">
            <v>1462800</v>
          </cell>
          <cell r="L457">
            <v>10104000</v>
          </cell>
          <cell r="M457" t="str">
            <v>PNK CONSULTANTS PVT LTD</v>
          </cell>
          <cell r="N457" t="str">
            <v>SANJAY KALRA</v>
          </cell>
        </row>
        <row r="458">
          <cell r="B458" t="str">
            <v>DTS610</v>
          </cell>
          <cell r="C458">
            <v>2.5</v>
          </cell>
          <cell r="D458">
            <v>39354</v>
          </cell>
          <cell r="E458">
            <v>78798</v>
          </cell>
          <cell r="F458" t="str">
            <v>D01048</v>
          </cell>
          <cell r="G458" t="str">
            <v>DTS610/UB1337#DTS</v>
          </cell>
          <cell r="H458">
            <v>114.08</v>
          </cell>
          <cell r="I458">
            <v>13000</v>
          </cell>
          <cell r="J458">
            <v>2484600</v>
          </cell>
          <cell r="K458">
            <v>2484600</v>
          </cell>
          <cell r="L458">
            <v>17178000</v>
          </cell>
          <cell r="M458" t="str">
            <v>PNK CONSULTANTS PVT LTD</v>
          </cell>
          <cell r="N458" t="str">
            <v>DEVESH WADHWA</v>
          </cell>
        </row>
        <row r="459">
          <cell r="B459" t="str">
            <v>DTS611</v>
          </cell>
          <cell r="C459">
            <v>2.5</v>
          </cell>
          <cell r="D459">
            <v>39354</v>
          </cell>
          <cell r="E459">
            <v>78902</v>
          </cell>
          <cell r="F459" t="str">
            <v>B00849</v>
          </cell>
          <cell r="G459" t="str">
            <v>DTS611/UB1532#DTS</v>
          </cell>
          <cell r="H459">
            <v>150.22</v>
          </cell>
          <cell r="I459">
            <v>14000</v>
          </cell>
          <cell r="J459">
            <v>3485700</v>
          </cell>
          <cell r="K459">
            <v>3485700</v>
          </cell>
          <cell r="L459">
            <v>24046500</v>
          </cell>
          <cell r="M459" t="str">
            <v>ETHICAL INFRASTRUCTURES PVT.</v>
          </cell>
          <cell r="N459" t="str">
            <v>BHASIN JEWELLERS PVT LTD</v>
          </cell>
        </row>
        <row r="460">
          <cell r="B460" t="str">
            <v>DTS618</v>
          </cell>
          <cell r="C460">
            <v>2.5</v>
          </cell>
          <cell r="D460">
            <v>39354</v>
          </cell>
          <cell r="E460">
            <v>78871</v>
          </cell>
          <cell r="F460" t="str">
            <v>M02201</v>
          </cell>
          <cell r="G460" t="str">
            <v>DTS618/UB1384#DTS</v>
          </cell>
          <cell r="H460">
            <v>75.53</v>
          </cell>
          <cell r="I460">
            <v>13000</v>
          </cell>
          <cell r="J460">
            <v>1675350</v>
          </cell>
          <cell r="K460">
            <v>1675350</v>
          </cell>
          <cell r="L460">
            <v>11575500</v>
          </cell>
          <cell r="M460" t="str">
            <v>RAJDHANI REALTORS PVT LTD</v>
          </cell>
          <cell r="N460" t="str">
            <v>MATRIX INVESTMENTS PVT LTD</v>
          </cell>
        </row>
        <row r="461">
          <cell r="B461" t="str">
            <v>DTS619</v>
          </cell>
          <cell r="C461">
            <v>2.5</v>
          </cell>
          <cell r="D461">
            <v>39354</v>
          </cell>
          <cell r="E461">
            <v>78810</v>
          </cell>
          <cell r="F461" t="str">
            <v>G00772</v>
          </cell>
          <cell r="G461" t="str">
            <v>DTS619/UB1391#DTS</v>
          </cell>
          <cell r="H461">
            <v>69.209999999999994</v>
          </cell>
          <cell r="I461">
            <v>13000</v>
          </cell>
          <cell r="J461">
            <v>1542750</v>
          </cell>
          <cell r="K461">
            <v>1542750</v>
          </cell>
          <cell r="L461">
            <v>10657500</v>
          </cell>
          <cell r="M461" t="str">
            <v>RAHEJA ASSOCIATES</v>
          </cell>
          <cell r="N461" t="str">
            <v>GURMEET SINGH SAWHNEY</v>
          </cell>
        </row>
        <row r="462">
          <cell r="B462" t="str">
            <v>DTS620</v>
          </cell>
          <cell r="C462">
            <v>2.5</v>
          </cell>
          <cell r="D462">
            <v>39354</v>
          </cell>
          <cell r="E462">
            <v>78844</v>
          </cell>
          <cell r="F462" t="str">
            <v>G00774</v>
          </cell>
          <cell r="G462" t="str">
            <v>DTS620/UB1403#DTS</v>
          </cell>
          <cell r="H462">
            <v>85</v>
          </cell>
          <cell r="I462">
            <v>13000</v>
          </cell>
          <cell r="J462">
            <v>1874250</v>
          </cell>
          <cell r="K462">
            <v>1874250</v>
          </cell>
          <cell r="L462">
            <v>12952500</v>
          </cell>
          <cell r="M462" t="str">
            <v>RAHEJA ASSOCIATES</v>
          </cell>
          <cell r="N462" t="str">
            <v>GURMEET SINGH SAWHNEY</v>
          </cell>
        </row>
        <row r="463">
          <cell r="B463" t="str">
            <v>DTS621</v>
          </cell>
          <cell r="C463">
            <v>2.5</v>
          </cell>
          <cell r="D463">
            <v>39354</v>
          </cell>
          <cell r="E463">
            <v>79028</v>
          </cell>
          <cell r="F463" t="str">
            <v>G00779</v>
          </cell>
          <cell r="G463" t="str">
            <v>DTS621/UB1250#DTS</v>
          </cell>
          <cell r="H463">
            <v>89.74</v>
          </cell>
          <cell r="I463">
            <v>13000</v>
          </cell>
          <cell r="J463">
            <v>1973700</v>
          </cell>
          <cell r="K463">
            <v>1973700</v>
          </cell>
          <cell r="L463">
            <v>13641000</v>
          </cell>
          <cell r="M463" t="str">
            <v>RAHEJA ASSOCIATES</v>
          </cell>
          <cell r="N463" t="str">
            <v>GURMEET SINGH SAWHNEY</v>
          </cell>
        </row>
        <row r="464">
          <cell r="B464" t="str">
            <v>DTS622</v>
          </cell>
          <cell r="C464">
            <v>2.5</v>
          </cell>
          <cell r="D464">
            <v>39354</v>
          </cell>
          <cell r="E464">
            <v>78904</v>
          </cell>
          <cell r="F464" t="str">
            <v>A03517</v>
          </cell>
          <cell r="G464" t="str">
            <v>DTS622/UB1408#DTS</v>
          </cell>
          <cell r="H464">
            <v>89</v>
          </cell>
          <cell r="I464">
            <v>14000</v>
          </cell>
          <cell r="J464">
            <v>2101800</v>
          </cell>
          <cell r="K464">
            <v>2700000</v>
          </cell>
          <cell r="L464">
            <v>14491000</v>
          </cell>
          <cell r="M464" t="str">
            <v>S SAIM &amp; CO</v>
          </cell>
          <cell r="N464" t="str">
            <v>ASHOK KHANNA</v>
          </cell>
        </row>
        <row r="465">
          <cell r="B465" t="str">
            <v>DTS623</v>
          </cell>
          <cell r="C465">
            <v>2.5</v>
          </cell>
          <cell r="D465">
            <v>39354</v>
          </cell>
          <cell r="E465">
            <v>78760</v>
          </cell>
          <cell r="F465" t="str">
            <v>S04807</v>
          </cell>
          <cell r="G465" t="str">
            <v>DTS623/UB1274#DTS</v>
          </cell>
          <cell r="H465">
            <v>150.22</v>
          </cell>
          <cell r="I465">
            <v>13000</v>
          </cell>
          <cell r="J465">
            <v>3243150</v>
          </cell>
          <cell r="K465">
            <v>3243150</v>
          </cell>
          <cell r="L465">
            <v>22429500</v>
          </cell>
          <cell r="M465" t="str">
            <v>PNK CONSULTANTS PVT LTD</v>
          </cell>
          <cell r="N465" t="str">
            <v>SANDEEP MADAN</v>
          </cell>
        </row>
        <row r="466">
          <cell r="B466" t="str">
            <v>DTS624</v>
          </cell>
          <cell r="C466">
            <v>2.5</v>
          </cell>
          <cell r="D466">
            <v>39354</v>
          </cell>
          <cell r="E466">
            <v>78762</v>
          </cell>
          <cell r="F466" t="str">
            <v>S04808</v>
          </cell>
          <cell r="G466" t="str">
            <v>DTS624/UB1275#DTS</v>
          </cell>
          <cell r="H466">
            <v>114.08</v>
          </cell>
          <cell r="I466">
            <v>13000</v>
          </cell>
          <cell r="J466">
            <v>2484600</v>
          </cell>
          <cell r="K466">
            <v>2484600</v>
          </cell>
          <cell r="L466">
            <v>17178000</v>
          </cell>
          <cell r="M466" t="str">
            <v>PNK CONSULTANTS PVT LTD</v>
          </cell>
          <cell r="N466" t="str">
            <v>SANDEEP MADAN</v>
          </cell>
        </row>
        <row r="467">
          <cell r="B467" t="str">
            <v>DTS625</v>
          </cell>
          <cell r="C467">
            <v>2.5</v>
          </cell>
          <cell r="D467">
            <v>39354</v>
          </cell>
          <cell r="E467">
            <v>78838</v>
          </cell>
          <cell r="F467" t="str">
            <v>D01050</v>
          </cell>
          <cell r="G467" t="str">
            <v>DTS625/UB1232#DTS</v>
          </cell>
          <cell r="H467">
            <v>65.400000000000006</v>
          </cell>
          <cell r="I467">
            <v>13000</v>
          </cell>
          <cell r="J467">
            <v>1462800</v>
          </cell>
          <cell r="K467">
            <v>1462800</v>
          </cell>
          <cell r="L467">
            <v>10104000</v>
          </cell>
          <cell r="M467" t="str">
            <v>PNK CONSULTANTS PVT LTD</v>
          </cell>
          <cell r="N467" t="str">
            <v>DEEPAK VERMA</v>
          </cell>
        </row>
        <row r="468">
          <cell r="B468" t="str">
            <v>DTS626</v>
          </cell>
          <cell r="C468">
            <v>2.5</v>
          </cell>
          <cell r="D468">
            <v>39354</v>
          </cell>
          <cell r="E468">
            <v>78896</v>
          </cell>
          <cell r="F468" t="str">
            <v>S04831</v>
          </cell>
          <cell r="G468" t="str">
            <v>DTS626/UB1413#DTS</v>
          </cell>
          <cell r="H468">
            <v>89.93</v>
          </cell>
          <cell r="I468">
            <v>13000</v>
          </cell>
          <cell r="J468">
            <v>1977600</v>
          </cell>
          <cell r="K468">
            <v>1977600</v>
          </cell>
          <cell r="L468">
            <v>13668000</v>
          </cell>
          <cell r="M468" t="str">
            <v>ESSAAR ASSOCIATES</v>
          </cell>
          <cell r="N468" t="str">
            <v>SARNA INTERNATIONAL PVT LTD</v>
          </cell>
        </row>
        <row r="469">
          <cell r="B469" t="str">
            <v>DTS627</v>
          </cell>
          <cell r="C469">
            <v>2.5</v>
          </cell>
          <cell r="D469">
            <v>39354</v>
          </cell>
          <cell r="E469">
            <v>78901</v>
          </cell>
          <cell r="F469" t="str">
            <v>S04832</v>
          </cell>
          <cell r="G469" t="str">
            <v>DTS627/UB1412#DTS</v>
          </cell>
          <cell r="H469">
            <v>90.02</v>
          </cell>
          <cell r="I469">
            <v>13000</v>
          </cell>
          <cell r="J469">
            <v>1979550</v>
          </cell>
          <cell r="K469">
            <v>1979550</v>
          </cell>
          <cell r="L469">
            <v>13681500</v>
          </cell>
          <cell r="M469" t="str">
            <v>ESSAAR ASSOCIATES</v>
          </cell>
          <cell r="N469" t="str">
            <v>SARNA INTERNATIONAL PVT LTD</v>
          </cell>
        </row>
        <row r="470">
          <cell r="B470" t="str">
            <v>DTS630</v>
          </cell>
          <cell r="C470">
            <v>2.5</v>
          </cell>
          <cell r="D470">
            <v>39354</v>
          </cell>
          <cell r="E470">
            <v>78723</v>
          </cell>
          <cell r="F470" t="str">
            <v>A03498</v>
          </cell>
          <cell r="G470" t="str">
            <v>DTS630/UB1282#DTS</v>
          </cell>
          <cell r="H470">
            <v>69.209999999999994</v>
          </cell>
          <cell r="I470">
            <v>13000</v>
          </cell>
          <cell r="J470">
            <v>1542750</v>
          </cell>
          <cell r="K470">
            <v>1600000</v>
          </cell>
          <cell r="L470">
            <v>10657500</v>
          </cell>
          <cell r="M470" t="str">
            <v>LIASION CONSULTANCY SERVICES</v>
          </cell>
          <cell r="N470" t="str">
            <v>ATUL RAHEJA</v>
          </cell>
        </row>
        <row r="471">
          <cell r="B471" t="str">
            <v>DTS631</v>
          </cell>
          <cell r="C471">
            <v>2.5</v>
          </cell>
          <cell r="D471">
            <v>39354</v>
          </cell>
          <cell r="E471">
            <v>79077</v>
          </cell>
          <cell r="F471" t="str">
            <v>A03538</v>
          </cell>
          <cell r="G471" t="str">
            <v>DTS631/UB1485#DTS</v>
          </cell>
          <cell r="H471">
            <v>69.209999999999994</v>
          </cell>
          <cell r="I471">
            <v>13000</v>
          </cell>
          <cell r="J471">
            <v>1542750</v>
          </cell>
          <cell r="K471">
            <v>1600000</v>
          </cell>
          <cell r="L471">
            <v>10657500</v>
          </cell>
          <cell r="M471" t="str">
            <v>LIASION CONSULTANCY SERVICES</v>
          </cell>
          <cell r="N471" t="str">
            <v>AMIT ARORA</v>
          </cell>
        </row>
        <row r="472">
          <cell r="B472" t="str">
            <v>DTS632</v>
          </cell>
          <cell r="C472">
            <v>2.5</v>
          </cell>
          <cell r="D472">
            <v>39354</v>
          </cell>
          <cell r="E472">
            <v>78815</v>
          </cell>
          <cell r="F472" t="str">
            <v>Y00248</v>
          </cell>
          <cell r="G472" t="str">
            <v>DTS632/UB1259#DTS</v>
          </cell>
          <cell r="H472">
            <v>69.209999999999994</v>
          </cell>
          <cell r="I472">
            <v>13000</v>
          </cell>
          <cell r="J472">
            <v>1542750</v>
          </cell>
          <cell r="K472">
            <v>2700000</v>
          </cell>
          <cell r="L472">
            <v>10657500</v>
          </cell>
          <cell r="M472" t="str">
            <v>SURINDER ARORA</v>
          </cell>
          <cell r="N472" t="str">
            <v>YUVRAJ ARORA</v>
          </cell>
        </row>
        <row r="473">
          <cell r="B473" t="str">
            <v>DTS633</v>
          </cell>
          <cell r="C473">
            <v>2.5</v>
          </cell>
          <cell r="D473">
            <v>39354</v>
          </cell>
          <cell r="E473">
            <v>78985</v>
          </cell>
          <cell r="F473" t="str">
            <v>Y00250</v>
          </cell>
          <cell r="G473" t="str">
            <v>DTS633/UB1235#DTS</v>
          </cell>
          <cell r="H473">
            <v>71.91</v>
          </cell>
          <cell r="I473">
            <v>13000</v>
          </cell>
          <cell r="J473">
            <v>1599300</v>
          </cell>
          <cell r="K473">
            <v>2700000</v>
          </cell>
          <cell r="L473">
            <v>11049000</v>
          </cell>
          <cell r="M473" t="str">
            <v>SURINDER ARORA</v>
          </cell>
          <cell r="N473" t="str">
            <v>YUVRAJ ARORA</v>
          </cell>
        </row>
        <row r="474">
          <cell r="B474" t="str">
            <v>DTS634</v>
          </cell>
          <cell r="C474">
            <v>2.5</v>
          </cell>
          <cell r="D474">
            <v>39354</v>
          </cell>
          <cell r="E474">
            <v>78823</v>
          </cell>
          <cell r="F474" t="str">
            <v>L00322</v>
          </cell>
          <cell r="G474" t="str">
            <v>DTS634/UB1331#DTS</v>
          </cell>
          <cell r="H474">
            <v>73.760000000000005</v>
          </cell>
          <cell r="I474">
            <v>13000</v>
          </cell>
          <cell r="J474">
            <v>1638300</v>
          </cell>
          <cell r="K474">
            <v>1638300</v>
          </cell>
          <cell r="L474">
            <v>11319000</v>
          </cell>
          <cell r="M474" t="str">
            <v>KHUSHI HOUSING SOLUTIONS</v>
          </cell>
          <cell r="N474" t="str">
            <v>LOKESH MAHAJAN</v>
          </cell>
        </row>
        <row r="475">
          <cell r="B475" t="str">
            <v>DTS635</v>
          </cell>
          <cell r="C475">
            <v>2.5</v>
          </cell>
          <cell r="D475">
            <v>39354</v>
          </cell>
          <cell r="E475">
            <v>78779</v>
          </cell>
          <cell r="F475" t="str">
            <v>A03505</v>
          </cell>
          <cell r="G475" t="str">
            <v>DTS635/UB1317#DTS</v>
          </cell>
          <cell r="H475">
            <v>69.209999999999994</v>
          </cell>
          <cell r="I475">
            <v>13000</v>
          </cell>
          <cell r="J475">
            <v>1542750</v>
          </cell>
          <cell r="K475">
            <v>1542750</v>
          </cell>
          <cell r="L475">
            <v>10657500</v>
          </cell>
          <cell r="M475" t="str">
            <v>KHUSHI HOUSING SOLUTIONS</v>
          </cell>
          <cell r="N475" t="str">
            <v>ANAND SRIVASTAVA</v>
          </cell>
        </row>
        <row r="476">
          <cell r="B476" t="str">
            <v>DTS636</v>
          </cell>
          <cell r="C476">
            <v>2.5</v>
          </cell>
          <cell r="D476">
            <v>39354</v>
          </cell>
          <cell r="E476">
            <v>78807</v>
          </cell>
          <cell r="F476" t="str">
            <v>M02198</v>
          </cell>
          <cell r="G476" t="str">
            <v>DTS636/UB1254#DTS</v>
          </cell>
          <cell r="H476">
            <v>69.209999999999994</v>
          </cell>
          <cell r="I476">
            <v>13000</v>
          </cell>
          <cell r="J476">
            <v>1542750</v>
          </cell>
          <cell r="K476">
            <v>1542750</v>
          </cell>
          <cell r="L476">
            <v>10657500</v>
          </cell>
          <cell r="M476" t="str">
            <v>KHUSHI HOUSING SOLUTIONS</v>
          </cell>
          <cell r="N476" t="str">
            <v>MUNISH SHARMA                _x000C_</v>
          </cell>
        </row>
        <row r="477">
          <cell r="B477" t="str">
            <v>DTS637</v>
          </cell>
          <cell r="C477">
            <v>2.5</v>
          </cell>
          <cell r="D477">
            <v>39354</v>
          </cell>
          <cell r="E477">
            <v>78728</v>
          </cell>
          <cell r="F477" t="str">
            <v>A03500</v>
          </cell>
          <cell r="G477" t="str">
            <v>DTS637/UB1311#DTS</v>
          </cell>
          <cell r="H477">
            <v>74.97</v>
          </cell>
          <cell r="I477">
            <v>13000</v>
          </cell>
          <cell r="J477">
            <v>1663650</v>
          </cell>
          <cell r="K477">
            <v>1663650</v>
          </cell>
          <cell r="L477">
            <v>11494500</v>
          </cell>
          <cell r="M477" t="str">
            <v>KHUSHI HOUSING SOLUTIONS</v>
          </cell>
          <cell r="N477" t="str">
            <v>ATUL SHARMA</v>
          </cell>
        </row>
        <row r="478">
          <cell r="B478" t="str">
            <v>DTS641</v>
          </cell>
          <cell r="C478">
            <v>2.5</v>
          </cell>
          <cell r="D478">
            <v>39354</v>
          </cell>
          <cell r="E478">
            <v>79018</v>
          </cell>
          <cell r="F478" t="str">
            <v>I00308</v>
          </cell>
          <cell r="G478" t="str">
            <v>DTS641/UB1470#DTS</v>
          </cell>
          <cell r="H478">
            <v>89.93</v>
          </cell>
          <cell r="I478">
            <v>13000</v>
          </cell>
          <cell r="J478">
            <v>1977600</v>
          </cell>
          <cell r="K478">
            <v>1977600</v>
          </cell>
          <cell r="L478">
            <v>13668000</v>
          </cell>
          <cell r="M478" t="str">
            <v>ESSAAR ASSOCIATES</v>
          </cell>
          <cell r="N478" t="str">
            <v>INDIAN QUOTATION SYSTEM P LTD</v>
          </cell>
        </row>
        <row r="479">
          <cell r="B479" t="str">
            <v>DTS642</v>
          </cell>
          <cell r="C479">
            <v>2.5</v>
          </cell>
          <cell r="D479">
            <v>39354</v>
          </cell>
          <cell r="E479">
            <v>79063</v>
          </cell>
          <cell r="F479" t="str">
            <v>S04847</v>
          </cell>
          <cell r="G479" t="str">
            <v>DTS642/UB1488#DTS</v>
          </cell>
          <cell r="H479">
            <v>65.400000000000006</v>
          </cell>
          <cell r="I479">
            <v>13000</v>
          </cell>
          <cell r="J479">
            <v>1462800</v>
          </cell>
          <cell r="K479">
            <v>2700000</v>
          </cell>
          <cell r="L479">
            <v>10104000</v>
          </cell>
          <cell r="M479" t="str">
            <v>SUNIL PURI &amp; ASSOCIATES</v>
          </cell>
          <cell r="N479" t="str">
            <v>SUMEET OBHRAI</v>
          </cell>
        </row>
        <row r="480">
          <cell r="B480" t="str">
            <v>DTS643</v>
          </cell>
          <cell r="C480">
            <v>2.5</v>
          </cell>
          <cell r="D480">
            <v>39354</v>
          </cell>
          <cell r="E480">
            <v>78764</v>
          </cell>
          <cell r="F480" t="str">
            <v>S04809</v>
          </cell>
          <cell r="G480" t="str">
            <v>DTS643/UB1276#DTS</v>
          </cell>
          <cell r="H480">
            <v>178.84</v>
          </cell>
          <cell r="I480">
            <v>13000</v>
          </cell>
          <cell r="J480">
            <v>3843750</v>
          </cell>
          <cell r="K480">
            <v>3843750</v>
          </cell>
          <cell r="L480">
            <v>26587500</v>
          </cell>
          <cell r="M480" t="str">
            <v>PNK CONSULTANTS PVT LTD</v>
          </cell>
          <cell r="N480" t="str">
            <v>SANDEEP MADAN</v>
          </cell>
        </row>
        <row r="481">
          <cell r="B481" t="str">
            <v>DTS644</v>
          </cell>
          <cell r="C481">
            <v>2.5</v>
          </cell>
          <cell r="D481">
            <v>39354</v>
          </cell>
          <cell r="E481">
            <v>79069</v>
          </cell>
          <cell r="F481" t="str">
            <v>A03537</v>
          </cell>
          <cell r="G481" t="str">
            <v>DTS644/UB1476#DTS</v>
          </cell>
          <cell r="H481">
            <v>65.400000000000006</v>
          </cell>
          <cell r="I481">
            <v>13000</v>
          </cell>
          <cell r="J481">
            <v>1462800</v>
          </cell>
          <cell r="K481">
            <v>1462800</v>
          </cell>
          <cell r="L481">
            <v>10104000</v>
          </cell>
          <cell r="M481" t="str">
            <v>PNK CONSULTANTS PVT LTD</v>
          </cell>
          <cell r="N481" t="str">
            <v>ATLAS CYCLES (HARYANA) LTD</v>
          </cell>
        </row>
        <row r="482">
          <cell r="B482" t="str">
            <v>DTS645</v>
          </cell>
          <cell r="C482">
            <v>2.5</v>
          </cell>
          <cell r="D482">
            <v>39354</v>
          </cell>
          <cell r="E482">
            <v>78988</v>
          </cell>
          <cell r="F482" t="str">
            <v>A03528</v>
          </cell>
          <cell r="G482" t="str">
            <v>DTS645/UB1234#DTS</v>
          </cell>
          <cell r="H482">
            <v>85</v>
          </cell>
          <cell r="I482">
            <v>13000</v>
          </cell>
          <cell r="J482">
            <v>1874250</v>
          </cell>
          <cell r="K482">
            <v>1874250</v>
          </cell>
          <cell r="L482">
            <v>12952500</v>
          </cell>
          <cell r="M482" t="str">
            <v>PNK CONSULTANTS PVT LTD</v>
          </cell>
          <cell r="N482" t="str">
            <v>ATLAS CYCLE (HARYANA) LTD</v>
          </cell>
        </row>
        <row r="483">
          <cell r="B483" t="str">
            <v>DTS646</v>
          </cell>
          <cell r="C483">
            <v>2.5</v>
          </cell>
          <cell r="D483">
            <v>39354</v>
          </cell>
          <cell r="E483">
            <v>78842</v>
          </cell>
          <cell r="F483" t="str">
            <v>A03512</v>
          </cell>
          <cell r="G483" t="str">
            <v>DTS646/UB1372#DTS</v>
          </cell>
          <cell r="H483">
            <v>85</v>
          </cell>
          <cell r="I483">
            <v>13000</v>
          </cell>
          <cell r="J483">
            <v>1874250</v>
          </cell>
          <cell r="K483">
            <v>1874250</v>
          </cell>
          <cell r="L483">
            <v>12952500</v>
          </cell>
          <cell r="M483" t="str">
            <v>PNK CONSULTANTS PVT LTD</v>
          </cell>
          <cell r="N483" t="str">
            <v>ATLAS CYCLES (HARYANA) LTD.</v>
          </cell>
        </row>
        <row r="484">
          <cell r="B484" t="str">
            <v>DTS647</v>
          </cell>
          <cell r="C484">
            <v>2.5</v>
          </cell>
          <cell r="D484">
            <v>39354</v>
          </cell>
          <cell r="E484">
            <v>79038</v>
          </cell>
          <cell r="F484" t="str">
            <v>A03534</v>
          </cell>
          <cell r="G484" t="str">
            <v>DTS647/UB1341#DTS</v>
          </cell>
          <cell r="H484">
            <v>69.12</v>
          </cell>
          <cell r="I484">
            <v>13000</v>
          </cell>
          <cell r="J484">
            <v>1540800</v>
          </cell>
          <cell r="K484">
            <v>1540800</v>
          </cell>
          <cell r="L484">
            <v>10644000</v>
          </cell>
          <cell r="M484" t="str">
            <v>PNK CONSULTANTS PVT LTD</v>
          </cell>
          <cell r="N484" t="str">
            <v>ATLAS CYCLES (HARYANA) LTD</v>
          </cell>
        </row>
        <row r="485">
          <cell r="B485" t="str">
            <v>DTS648</v>
          </cell>
          <cell r="C485">
            <v>2.5</v>
          </cell>
          <cell r="D485">
            <v>39354</v>
          </cell>
          <cell r="E485">
            <v>78763</v>
          </cell>
          <cell r="F485" t="str">
            <v>R04005</v>
          </cell>
          <cell r="G485" t="str">
            <v>DTS648/UB1302#DTS</v>
          </cell>
          <cell r="H485">
            <v>75.53</v>
          </cell>
          <cell r="I485">
            <v>13000</v>
          </cell>
          <cell r="J485">
            <v>1675350</v>
          </cell>
          <cell r="K485">
            <v>1675350</v>
          </cell>
          <cell r="L485">
            <v>11575500</v>
          </cell>
          <cell r="M485" t="str">
            <v>PNK CONSULTANTS PVT LTD</v>
          </cell>
          <cell r="N485" t="str">
            <v>RAJIV GOYAL</v>
          </cell>
        </row>
        <row r="486">
          <cell r="B486" t="str">
            <v>DTS649</v>
          </cell>
          <cell r="C486">
            <v>2.5</v>
          </cell>
          <cell r="D486">
            <v>39354</v>
          </cell>
          <cell r="E486">
            <v>78759</v>
          </cell>
          <cell r="F486" t="str">
            <v>R04004</v>
          </cell>
          <cell r="G486" t="str">
            <v>DTS649/UB1301#DTS</v>
          </cell>
          <cell r="H486">
            <v>75.53</v>
          </cell>
          <cell r="I486">
            <v>13000</v>
          </cell>
          <cell r="J486">
            <v>1675350</v>
          </cell>
          <cell r="K486">
            <v>1675350</v>
          </cell>
          <cell r="L486">
            <v>11575500</v>
          </cell>
          <cell r="M486" t="str">
            <v>PNK CONSULTANTS PVT LTD</v>
          </cell>
          <cell r="N486" t="str">
            <v>RAJIV GOYAL</v>
          </cell>
        </row>
        <row r="487">
          <cell r="B487" t="str">
            <v>DTS650</v>
          </cell>
          <cell r="C487">
            <v>2.5</v>
          </cell>
          <cell r="D487">
            <v>39354</v>
          </cell>
          <cell r="E487">
            <v>78803</v>
          </cell>
          <cell r="F487" t="str">
            <v>M02197</v>
          </cell>
          <cell r="G487" t="str">
            <v>DTS650/UB1339#DTS</v>
          </cell>
          <cell r="H487">
            <v>69.12</v>
          </cell>
          <cell r="I487">
            <v>13000</v>
          </cell>
          <cell r="J487">
            <v>1540800</v>
          </cell>
          <cell r="K487">
            <v>1540800</v>
          </cell>
          <cell r="L487">
            <v>10644000</v>
          </cell>
          <cell r="M487" t="str">
            <v>PNK CONSULTANTS PVT LTD</v>
          </cell>
          <cell r="N487" t="str">
            <v>MAMTA VAISH</v>
          </cell>
        </row>
        <row r="488">
          <cell r="B488" t="str">
            <v>DTS651</v>
          </cell>
          <cell r="C488">
            <v>2.5</v>
          </cell>
          <cell r="D488">
            <v>39354</v>
          </cell>
          <cell r="E488">
            <v>78739</v>
          </cell>
          <cell r="F488" t="str">
            <v>S04802</v>
          </cell>
          <cell r="G488" t="str">
            <v>DTS651/UB1298#DTS</v>
          </cell>
          <cell r="H488">
            <v>85</v>
          </cell>
          <cell r="I488">
            <v>13000</v>
          </cell>
          <cell r="J488">
            <v>1874250</v>
          </cell>
          <cell r="K488">
            <v>1874250</v>
          </cell>
          <cell r="L488">
            <v>12952500</v>
          </cell>
          <cell r="M488" t="str">
            <v>PNK CONSULTANTS PVT LTD</v>
          </cell>
          <cell r="N488" t="str">
            <v>SUN AERO LTD.</v>
          </cell>
        </row>
        <row r="489">
          <cell r="B489" t="str">
            <v>DTS652</v>
          </cell>
          <cell r="C489">
            <v>2.5</v>
          </cell>
          <cell r="D489">
            <v>39354</v>
          </cell>
          <cell r="E489">
            <v>78741</v>
          </cell>
          <cell r="F489" t="str">
            <v>S04804</v>
          </cell>
          <cell r="G489" t="str">
            <v>DTS652/UB1299#DTS</v>
          </cell>
          <cell r="H489">
            <v>85</v>
          </cell>
          <cell r="I489">
            <v>13000</v>
          </cell>
          <cell r="J489">
            <v>1874250</v>
          </cell>
          <cell r="K489">
            <v>1874250</v>
          </cell>
          <cell r="L489">
            <v>12952500</v>
          </cell>
          <cell r="M489" t="str">
            <v>PNK CONSULTANTS PVT LTD</v>
          </cell>
          <cell r="N489" t="str">
            <v>SUN AERO LTD.</v>
          </cell>
        </row>
        <row r="490">
          <cell r="B490" t="str">
            <v>DTS653</v>
          </cell>
          <cell r="C490">
            <v>2.5</v>
          </cell>
          <cell r="D490">
            <v>39354</v>
          </cell>
          <cell r="E490">
            <v>78795</v>
          </cell>
          <cell r="F490" t="str">
            <v>C01704</v>
          </cell>
          <cell r="G490" t="str">
            <v>DTS653/UB1321#DTS</v>
          </cell>
          <cell r="H490">
            <v>65.400000000000006</v>
          </cell>
          <cell r="I490">
            <v>13000</v>
          </cell>
          <cell r="J490">
            <v>1462800</v>
          </cell>
          <cell r="K490">
            <v>1462800</v>
          </cell>
          <cell r="L490">
            <v>10104000</v>
          </cell>
          <cell r="M490" t="str">
            <v>PNK CONSULTANTS PVT LTD</v>
          </cell>
          <cell r="N490" t="str">
            <v>COLUMBIA TRANDING COMPANY</v>
          </cell>
        </row>
        <row r="491">
          <cell r="B491" t="str">
            <v>DTS654</v>
          </cell>
          <cell r="C491">
            <v>2.5</v>
          </cell>
          <cell r="D491">
            <v>39354</v>
          </cell>
          <cell r="E491">
            <v>78908</v>
          </cell>
          <cell r="F491" t="str">
            <v>V02031</v>
          </cell>
          <cell r="G491" t="str">
            <v>DTS654/UB1465#DTS</v>
          </cell>
          <cell r="H491">
            <v>178.84</v>
          </cell>
          <cell r="I491">
            <v>14000</v>
          </cell>
          <cell r="J491">
            <v>4132500</v>
          </cell>
          <cell r="K491">
            <v>4132500</v>
          </cell>
          <cell r="L491">
            <v>28512500</v>
          </cell>
          <cell r="M491" t="str">
            <v>ETHICAL INFRASTRUCTURES PVT.</v>
          </cell>
          <cell r="N491" t="str">
            <v>VINEET SOOD</v>
          </cell>
        </row>
        <row r="492">
          <cell r="B492" t="str">
            <v>DTS655</v>
          </cell>
          <cell r="C492">
            <v>2.5</v>
          </cell>
          <cell r="D492">
            <v>39354</v>
          </cell>
          <cell r="E492">
            <v>78840</v>
          </cell>
          <cell r="F492" t="str">
            <v>P01718</v>
          </cell>
          <cell r="G492" t="str">
            <v>DTS655/UB1304#DTS</v>
          </cell>
          <cell r="H492">
            <v>65.400000000000006</v>
          </cell>
          <cell r="I492">
            <v>13000</v>
          </cell>
          <cell r="J492">
            <v>1462800</v>
          </cell>
          <cell r="K492">
            <v>1462800</v>
          </cell>
          <cell r="L492">
            <v>10104000</v>
          </cell>
          <cell r="M492" t="str">
            <v>PNK CONSULTANTS PVT LTD</v>
          </cell>
          <cell r="N492" t="str">
            <v>PROMODOME COMMUNICATIONS (P)</v>
          </cell>
        </row>
        <row r="493">
          <cell r="B493" t="str">
            <v>DTS656</v>
          </cell>
          <cell r="C493">
            <v>2.5</v>
          </cell>
          <cell r="D493">
            <v>39354</v>
          </cell>
          <cell r="E493">
            <v>79009</v>
          </cell>
          <cell r="F493" t="str">
            <v>K01295</v>
          </cell>
          <cell r="G493" t="str">
            <v>DTS656/UB1244#DTS</v>
          </cell>
          <cell r="H493">
            <v>89.93</v>
          </cell>
          <cell r="I493">
            <v>13000</v>
          </cell>
          <cell r="J493">
            <v>1977600</v>
          </cell>
          <cell r="K493">
            <v>1977600</v>
          </cell>
          <cell r="L493">
            <v>13668000</v>
          </cell>
          <cell r="M493" t="str">
            <v>PNK CONSULTANTS PVT LTD</v>
          </cell>
          <cell r="N493" t="str">
            <v>KARAN GUPTA</v>
          </cell>
        </row>
        <row r="494">
          <cell r="B494" t="str">
            <v>DTS657</v>
          </cell>
          <cell r="C494">
            <v>2.5</v>
          </cell>
          <cell r="D494">
            <v>39354</v>
          </cell>
          <cell r="E494">
            <v>79075</v>
          </cell>
          <cell r="F494" t="str">
            <v>P01725</v>
          </cell>
          <cell r="G494" t="str">
            <v>DTS657/UB1463#DTS</v>
          </cell>
          <cell r="H494">
            <v>89.93</v>
          </cell>
          <cell r="I494">
            <v>13000</v>
          </cell>
          <cell r="J494">
            <v>1977600</v>
          </cell>
          <cell r="K494">
            <v>1977600</v>
          </cell>
          <cell r="L494">
            <v>13668000</v>
          </cell>
          <cell r="M494" t="str">
            <v>PNK CONSULTANTS PVT LTD</v>
          </cell>
          <cell r="N494" t="str">
            <v>PNK CONSULTANTS (P) LTD.</v>
          </cell>
        </row>
        <row r="495">
          <cell r="B495" t="str">
            <v>DTS658</v>
          </cell>
          <cell r="C495">
            <v>2.5</v>
          </cell>
          <cell r="D495">
            <v>39354</v>
          </cell>
          <cell r="E495">
            <v>78941</v>
          </cell>
          <cell r="F495" t="str">
            <v>P01721</v>
          </cell>
          <cell r="G495" t="str">
            <v>DTS658/UB1233#DTS</v>
          </cell>
          <cell r="H495">
            <v>69.209999999999994</v>
          </cell>
          <cell r="I495">
            <v>13000</v>
          </cell>
          <cell r="J495">
            <v>1542750</v>
          </cell>
          <cell r="K495">
            <v>1542750</v>
          </cell>
          <cell r="L495">
            <v>10657500</v>
          </cell>
          <cell r="M495" t="str">
            <v>PNK CONSULTANTS PVT LTD</v>
          </cell>
          <cell r="N495" t="str">
            <v>PUSHPLATA DHINGRA</v>
          </cell>
        </row>
        <row r="496">
          <cell r="B496" t="str">
            <v>DTS659</v>
          </cell>
          <cell r="C496">
            <v>2.5</v>
          </cell>
          <cell r="D496">
            <v>39354</v>
          </cell>
          <cell r="E496">
            <v>78752</v>
          </cell>
          <cell r="F496" t="str">
            <v>P01702</v>
          </cell>
          <cell r="G496" t="str">
            <v>DTS659/UB1307#DTS</v>
          </cell>
          <cell r="H496">
            <v>104.52</v>
          </cell>
          <cell r="I496">
            <v>13000</v>
          </cell>
          <cell r="J496">
            <v>2283750</v>
          </cell>
          <cell r="K496">
            <v>2283750</v>
          </cell>
          <cell r="L496">
            <v>29850000</v>
          </cell>
          <cell r="M496" t="str">
            <v>PNK CONSULTANTS PVT LTD</v>
          </cell>
          <cell r="N496" t="str">
            <v>PRADEEP KUMAR DHINGRA</v>
          </cell>
        </row>
        <row r="497">
          <cell r="B497" t="str">
            <v>DTS660</v>
          </cell>
          <cell r="C497">
            <v>2.5</v>
          </cell>
          <cell r="D497">
            <v>39354</v>
          </cell>
          <cell r="E497">
            <v>78849</v>
          </cell>
          <cell r="F497" t="str">
            <v>B00847</v>
          </cell>
          <cell r="G497" t="str">
            <v>DTS660/UB1416#DTS</v>
          </cell>
          <cell r="H497">
            <v>74.97</v>
          </cell>
          <cell r="I497">
            <v>13000</v>
          </cell>
          <cell r="J497">
            <v>1663650</v>
          </cell>
          <cell r="K497">
            <v>1663650</v>
          </cell>
          <cell r="L497">
            <v>11494500</v>
          </cell>
          <cell r="M497" t="str">
            <v>KHUSHI HOUSING SOLUTIONS</v>
          </cell>
          <cell r="N497" t="str">
            <v>BEC CONDUITS PVT LTD</v>
          </cell>
        </row>
        <row r="498">
          <cell r="B498" t="str">
            <v>DTS661</v>
          </cell>
          <cell r="C498">
            <v>2.5</v>
          </cell>
          <cell r="D498">
            <v>39354</v>
          </cell>
          <cell r="E498">
            <v>78884</v>
          </cell>
          <cell r="F498" t="str">
            <v>F00068</v>
          </cell>
          <cell r="G498" t="str">
            <v>DTS661/UB1373#DTS</v>
          </cell>
          <cell r="H498">
            <v>69.209999999999994</v>
          </cell>
          <cell r="I498">
            <v>13000</v>
          </cell>
          <cell r="J498">
            <v>1542750</v>
          </cell>
          <cell r="K498">
            <v>1542750</v>
          </cell>
          <cell r="L498">
            <v>10657500</v>
          </cell>
          <cell r="M498" t="str">
            <v>KHUSHI HOUSING SOLUTIONS</v>
          </cell>
          <cell r="N498" t="str">
            <v>FRIENDS APPARELS PVT. LTD.</v>
          </cell>
        </row>
        <row r="499">
          <cell r="B499" t="str">
            <v>DTS662</v>
          </cell>
          <cell r="C499">
            <v>2.5</v>
          </cell>
          <cell r="D499">
            <v>39354</v>
          </cell>
          <cell r="E499">
            <v>78793</v>
          </cell>
          <cell r="F499" t="str">
            <v>A03508</v>
          </cell>
          <cell r="G499" t="str">
            <v>DTS662/UB1319#DTS</v>
          </cell>
          <cell r="H499">
            <v>69.209999999999994</v>
          </cell>
          <cell r="I499">
            <v>13000</v>
          </cell>
          <cell r="J499">
            <v>1542750</v>
          </cell>
          <cell r="K499">
            <v>1542750</v>
          </cell>
          <cell r="L499">
            <v>10657500</v>
          </cell>
          <cell r="M499" t="str">
            <v>KHUSHI HOUSING SOLUTIONS</v>
          </cell>
          <cell r="N499" t="str">
            <v>ASHOK KUMAR</v>
          </cell>
        </row>
        <row r="500">
          <cell r="B500" t="str">
            <v>DTS663</v>
          </cell>
          <cell r="C500">
            <v>2.5</v>
          </cell>
          <cell r="D500">
            <v>39354</v>
          </cell>
          <cell r="E500">
            <v>78835</v>
          </cell>
          <cell r="F500" t="str">
            <v>I00307</v>
          </cell>
          <cell r="G500" t="str">
            <v>DTS663/UB1238#DTS</v>
          </cell>
          <cell r="H500">
            <v>73.760000000000005</v>
          </cell>
          <cell r="I500">
            <v>13000</v>
          </cell>
          <cell r="J500">
            <v>1638300</v>
          </cell>
          <cell r="K500">
            <v>1638300</v>
          </cell>
          <cell r="L500">
            <v>11319000</v>
          </cell>
          <cell r="M500" t="str">
            <v>KHUSHI HOUSING SOLUTIONS</v>
          </cell>
          <cell r="N500" t="str">
            <v>IQBAL FASHIONS PVT LIMITED</v>
          </cell>
        </row>
        <row r="501">
          <cell r="B501" t="str">
            <v>DTS707</v>
          </cell>
          <cell r="C501">
            <v>2.5</v>
          </cell>
          <cell r="D501">
            <v>39354</v>
          </cell>
          <cell r="E501">
            <v>78797</v>
          </cell>
          <cell r="F501" t="str">
            <v>N01126</v>
          </cell>
          <cell r="G501" t="str">
            <v>DTS707/UB1322#DTS</v>
          </cell>
          <cell r="H501">
            <v>90.02</v>
          </cell>
          <cell r="I501">
            <v>13000</v>
          </cell>
          <cell r="J501">
            <v>1979550</v>
          </cell>
          <cell r="K501">
            <v>1979550</v>
          </cell>
          <cell r="L501">
            <v>13681500</v>
          </cell>
          <cell r="M501" t="str">
            <v>RAHEJA ASSOCIATES</v>
          </cell>
          <cell r="N501" t="str">
            <v>NIGANIA STEELS PVT. LTD.     _x000C_</v>
          </cell>
        </row>
        <row r="502">
          <cell r="B502" t="str">
            <v>DTS708</v>
          </cell>
          <cell r="C502">
            <v>2.5</v>
          </cell>
          <cell r="D502">
            <v>39354</v>
          </cell>
          <cell r="E502">
            <v>79001</v>
          </cell>
          <cell r="F502" t="str">
            <v>A03530</v>
          </cell>
          <cell r="G502" t="str">
            <v>DTS708/UB1242#DTS</v>
          </cell>
          <cell r="H502">
            <v>89.93</v>
          </cell>
          <cell r="I502">
            <v>13000</v>
          </cell>
          <cell r="J502">
            <v>1977600</v>
          </cell>
          <cell r="K502">
            <v>1977600</v>
          </cell>
          <cell r="L502">
            <v>13668000</v>
          </cell>
          <cell r="M502" t="str">
            <v>RAHEJA ASSOCIATES</v>
          </cell>
          <cell r="N502" t="str">
            <v>AMRIT KAPUR &amp; SONS (HUF)</v>
          </cell>
        </row>
        <row r="503">
          <cell r="B503" t="str">
            <v>DTS709</v>
          </cell>
          <cell r="C503">
            <v>2.5</v>
          </cell>
          <cell r="D503">
            <v>39354</v>
          </cell>
          <cell r="E503">
            <v>78772</v>
          </cell>
          <cell r="F503" t="str">
            <v>R04006</v>
          </cell>
          <cell r="G503" t="str">
            <v>DTS709/UB1288#DTS</v>
          </cell>
          <cell r="H503">
            <v>65.400000000000006</v>
          </cell>
          <cell r="I503">
            <v>13000</v>
          </cell>
          <cell r="J503">
            <v>1462800</v>
          </cell>
          <cell r="K503">
            <v>1462800</v>
          </cell>
          <cell r="L503">
            <v>10104000</v>
          </cell>
          <cell r="M503" t="str">
            <v>RAHEJA ASSOCIATES</v>
          </cell>
          <cell r="N503" t="str">
            <v>ROHAN KHANNA</v>
          </cell>
        </row>
        <row r="504">
          <cell r="B504" t="str">
            <v>DTS710</v>
          </cell>
          <cell r="C504">
            <v>2.5</v>
          </cell>
          <cell r="D504">
            <v>39354</v>
          </cell>
          <cell r="E504">
            <v>78864</v>
          </cell>
          <cell r="F504" t="str">
            <v>R04016</v>
          </cell>
          <cell r="G504" t="str">
            <v>DTS710/UB1385#DTS</v>
          </cell>
          <cell r="H504">
            <v>114.08</v>
          </cell>
          <cell r="I504">
            <v>13000</v>
          </cell>
          <cell r="J504">
            <v>2484600</v>
          </cell>
          <cell r="K504">
            <v>2484600</v>
          </cell>
          <cell r="L504">
            <v>17178000</v>
          </cell>
          <cell r="M504" t="str">
            <v>KHUSHAL SETHI HOUSING SOLUTIO</v>
          </cell>
          <cell r="N504" t="str">
            <v>RAMAN SOBTI</v>
          </cell>
        </row>
        <row r="505">
          <cell r="B505" t="str">
            <v>DTS711</v>
          </cell>
          <cell r="C505">
            <v>2.5</v>
          </cell>
          <cell r="D505">
            <v>39354</v>
          </cell>
          <cell r="E505">
            <v>79050</v>
          </cell>
          <cell r="F505" t="str">
            <v>J01507</v>
          </cell>
          <cell r="G505" t="str">
            <v>DTS711/UB1514#DTS</v>
          </cell>
          <cell r="H505">
            <v>150.22</v>
          </cell>
          <cell r="I505">
            <v>14000</v>
          </cell>
          <cell r="J505">
            <v>3485700</v>
          </cell>
          <cell r="K505">
            <v>3486000</v>
          </cell>
          <cell r="L505">
            <v>24046500</v>
          </cell>
          <cell r="M505" t="str">
            <v>ARVIND ESTATES (P) LTD</v>
          </cell>
          <cell r="N505" t="str">
            <v>JINDAL ART GLASS INNOVATIONS</v>
          </cell>
        </row>
        <row r="506">
          <cell r="B506" t="str">
            <v>DTS712</v>
          </cell>
          <cell r="C506">
            <v>2.5</v>
          </cell>
          <cell r="D506">
            <v>39354</v>
          </cell>
          <cell r="E506">
            <v>78843</v>
          </cell>
          <cell r="F506" t="str">
            <v>S04816</v>
          </cell>
          <cell r="G506" t="str">
            <v>DTS712/UB1418#DTS</v>
          </cell>
          <cell r="H506">
            <v>89</v>
          </cell>
          <cell r="I506">
            <v>13000</v>
          </cell>
          <cell r="J506">
            <v>1958100</v>
          </cell>
          <cell r="K506">
            <v>1958100</v>
          </cell>
          <cell r="L506">
            <v>13533000</v>
          </cell>
          <cell r="M506" t="str">
            <v>RAHEJA ASSOCIATES</v>
          </cell>
          <cell r="N506" t="str">
            <v>SHILPI KAPOOR</v>
          </cell>
        </row>
        <row r="507">
          <cell r="B507" t="str">
            <v>DTS714</v>
          </cell>
          <cell r="C507">
            <v>2.5</v>
          </cell>
          <cell r="D507">
            <v>39354</v>
          </cell>
          <cell r="E507">
            <v>78845</v>
          </cell>
          <cell r="F507" t="str">
            <v>A03513</v>
          </cell>
          <cell r="G507" t="str">
            <v>DTS714/UB1417#DTS</v>
          </cell>
          <cell r="H507">
            <v>89.74</v>
          </cell>
          <cell r="I507">
            <v>13000</v>
          </cell>
          <cell r="J507">
            <v>1973700</v>
          </cell>
          <cell r="K507">
            <v>1973700</v>
          </cell>
          <cell r="L507">
            <v>13641000</v>
          </cell>
          <cell r="M507" t="str">
            <v>RAHEJA ASSOCIATES</v>
          </cell>
          <cell r="N507" t="str">
            <v>APK IDENTIFICATION</v>
          </cell>
        </row>
        <row r="508">
          <cell r="B508" t="str">
            <v>DTS715</v>
          </cell>
          <cell r="C508">
            <v>2.5</v>
          </cell>
          <cell r="D508">
            <v>39354</v>
          </cell>
          <cell r="E508">
            <v>78913</v>
          </cell>
          <cell r="F508" t="str">
            <v>V02032</v>
          </cell>
          <cell r="G508" t="str">
            <v>DTS715/UB1482#DTS</v>
          </cell>
          <cell r="H508">
            <v>85</v>
          </cell>
          <cell r="I508">
            <v>13000</v>
          </cell>
          <cell r="J508">
            <v>1874250</v>
          </cell>
          <cell r="K508">
            <v>2700000</v>
          </cell>
          <cell r="L508">
            <v>12952500</v>
          </cell>
          <cell r="M508" t="str">
            <v>RAHEJA ASSOCIATES</v>
          </cell>
          <cell r="N508" t="str">
            <v>VEENA KUMARI TANDON</v>
          </cell>
        </row>
        <row r="509">
          <cell r="B509" t="str">
            <v>DTS716</v>
          </cell>
          <cell r="C509">
            <v>2.5</v>
          </cell>
          <cell r="D509">
            <v>39354</v>
          </cell>
          <cell r="E509">
            <v>78766</v>
          </cell>
          <cell r="F509" t="str">
            <v>D01047</v>
          </cell>
          <cell r="G509" t="str">
            <v>DTS716/UB1291#DTS</v>
          </cell>
          <cell r="H509">
            <v>69.209999999999994</v>
          </cell>
          <cell r="I509">
            <v>13000</v>
          </cell>
          <cell r="J509">
            <v>1542750</v>
          </cell>
          <cell r="K509">
            <v>1542750</v>
          </cell>
          <cell r="L509">
            <v>10657500</v>
          </cell>
          <cell r="M509" t="str">
            <v>RAHEJA ASSOCIATES</v>
          </cell>
          <cell r="N509" t="str">
            <v>DAVINDER K GUPTA</v>
          </cell>
        </row>
        <row r="510">
          <cell r="B510" t="str">
            <v>DTS717</v>
          </cell>
          <cell r="C510">
            <v>2.5</v>
          </cell>
          <cell r="D510">
            <v>39354</v>
          </cell>
          <cell r="E510">
            <v>79053</v>
          </cell>
          <cell r="F510" t="str">
            <v>V02037</v>
          </cell>
          <cell r="G510" t="str">
            <v>DTS717/UB1367#DTS</v>
          </cell>
          <cell r="H510">
            <v>75.53</v>
          </cell>
          <cell r="I510">
            <v>13000</v>
          </cell>
          <cell r="J510">
            <v>1675350</v>
          </cell>
          <cell r="K510">
            <v>2700000</v>
          </cell>
          <cell r="L510">
            <v>11575500</v>
          </cell>
          <cell r="M510" t="str">
            <v>RAHEJA ASSOCIATES</v>
          </cell>
          <cell r="N510" t="str">
            <v>VISHAL SIKKA</v>
          </cell>
        </row>
        <row r="511">
          <cell r="B511" t="str">
            <v>DTS718</v>
          </cell>
          <cell r="C511">
            <v>2.5</v>
          </cell>
          <cell r="D511">
            <v>39354</v>
          </cell>
          <cell r="E511">
            <v>78773</v>
          </cell>
          <cell r="F511" t="str">
            <v>R04007</v>
          </cell>
          <cell r="G511" t="str">
            <v>DTS718/UB1294#DTS</v>
          </cell>
          <cell r="H511">
            <v>75.53</v>
          </cell>
          <cell r="I511">
            <v>13000</v>
          </cell>
          <cell r="J511">
            <v>1675350</v>
          </cell>
          <cell r="K511">
            <v>1675350</v>
          </cell>
          <cell r="L511">
            <v>11575500</v>
          </cell>
          <cell r="M511" t="str">
            <v>RAHEJA ASSOCIATES</v>
          </cell>
          <cell r="N511" t="str">
            <v>ROHIT D KUMAR</v>
          </cell>
        </row>
        <row r="512">
          <cell r="B512" t="str">
            <v>DTS719</v>
          </cell>
          <cell r="C512">
            <v>2.5</v>
          </cell>
          <cell r="D512">
            <v>39354</v>
          </cell>
          <cell r="E512">
            <v>78825</v>
          </cell>
          <cell r="F512" t="str">
            <v>S04815</v>
          </cell>
          <cell r="G512" t="str">
            <v>DTS719/UB1544#DTS</v>
          </cell>
          <cell r="H512">
            <v>69.209999999999994</v>
          </cell>
          <cell r="I512">
            <v>13000</v>
          </cell>
          <cell r="J512">
            <v>1542750</v>
          </cell>
          <cell r="K512">
            <v>1542750</v>
          </cell>
          <cell r="L512">
            <v>10657500</v>
          </cell>
          <cell r="M512" t="str">
            <v>RAHEJA ASSOCIATES</v>
          </cell>
          <cell r="N512" t="str">
            <v>SUKHBIR KUMAR JAIN</v>
          </cell>
        </row>
        <row r="513">
          <cell r="B513" t="str">
            <v>DTS725</v>
          </cell>
          <cell r="C513">
            <v>2.5</v>
          </cell>
          <cell r="D513">
            <v>39354</v>
          </cell>
          <cell r="E513">
            <v>78993</v>
          </cell>
          <cell r="F513" t="str">
            <v>H01016</v>
          </cell>
          <cell r="G513" t="str">
            <v>DTS725/UB1230#DTS</v>
          </cell>
          <cell r="H513">
            <v>65.400000000000006</v>
          </cell>
          <cell r="I513">
            <v>13000</v>
          </cell>
          <cell r="J513">
            <v>1462800</v>
          </cell>
          <cell r="K513">
            <v>1462800</v>
          </cell>
          <cell r="L513">
            <v>10104000</v>
          </cell>
          <cell r="M513" t="str">
            <v>RAHEJA ASSOCIATES</v>
          </cell>
          <cell r="N513" t="str">
            <v>HARVINDER SINGH SIDHU</v>
          </cell>
        </row>
        <row r="514">
          <cell r="B514" t="str">
            <v>DTS726</v>
          </cell>
          <cell r="C514">
            <v>2.5</v>
          </cell>
          <cell r="D514">
            <v>39354</v>
          </cell>
          <cell r="E514">
            <v>78821</v>
          </cell>
          <cell r="F514" t="str">
            <v>G00773</v>
          </cell>
          <cell r="G514" t="str">
            <v>DTS726/UB1542#DTS</v>
          </cell>
          <cell r="H514">
            <v>89.93</v>
          </cell>
          <cell r="I514">
            <v>13000</v>
          </cell>
          <cell r="J514">
            <v>1977600</v>
          </cell>
          <cell r="K514">
            <v>1977600</v>
          </cell>
          <cell r="L514">
            <v>13668000</v>
          </cell>
          <cell r="M514" t="str">
            <v>RAHEJA ASSOCIATES</v>
          </cell>
          <cell r="N514" t="str">
            <v>GEETA KASSAL</v>
          </cell>
        </row>
        <row r="515">
          <cell r="B515" t="str">
            <v>DTS727</v>
          </cell>
          <cell r="C515">
            <v>2.5</v>
          </cell>
          <cell r="D515">
            <v>39354</v>
          </cell>
          <cell r="E515">
            <v>78822</v>
          </cell>
          <cell r="F515" t="str">
            <v>K01275</v>
          </cell>
          <cell r="G515" t="str">
            <v>DTS727/UB1543#DTS</v>
          </cell>
          <cell r="H515">
            <v>90.02</v>
          </cell>
          <cell r="I515">
            <v>13000</v>
          </cell>
          <cell r="J515">
            <v>1979550</v>
          </cell>
          <cell r="K515">
            <v>1979550</v>
          </cell>
          <cell r="L515">
            <v>13681500</v>
          </cell>
          <cell r="M515" t="str">
            <v>KHUSHAL SETHI HOUSING SOLUTIO</v>
          </cell>
          <cell r="N515" t="str">
            <v>KHUSHAL SETHI HOUSING SOLUTIO</v>
          </cell>
        </row>
        <row r="516">
          <cell r="B516" t="str">
            <v>DTS728</v>
          </cell>
          <cell r="C516">
            <v>2.5</v>
          </cell>
          <cell r="D516">
            <v>39354</v>
          </cell>
          <cell r="E516">
            <v>78965</v>
          </cell>
          <cell r="F516" t="str">
            <v>O00132</v>
          </cell>
          <cell r="G516" t="str">
            <v>DTS728/UB1495#DTS</v>
          </cell>
          <cell r="H516">
            <v>69.209999999999994</v>
          </cell>
          <cell r="I516">
            <v>13000</v>
          </cell>
          <cell r="J516">
            <v>1542750</v>
          </cell>
          <cell r="K516">
            <v>1542750</v>
          </cell>
          <cell r="L516">
            <v>10657500</v>
          </cell>
          <cell r="M516" t="str">
            <v>VIRENDRA VERMA</v>
          </cell>
          <cell r="N516" t="str">
            <v>OM PRAKASH MANHANDA</v>
          </cell>
        </row>
        <row r="517">
          <cell r="B517" t="str">
            <v>DTS747</v>
          </cell>
          <cell r="C517">
            <v>2.5</v>
          </cell>
          <cell r="D517">
            <v>39354</v>
          </cell>
          <cell r="E517">
            <v>78980</v>
          </cell>
          <cell r="F517" t="str">
            <v>R04023</v>
          </cell>
          <cell r="G517" t="str">
            <v>DTS747/UB1528#DTS</v>
          </cell>
          <cell r="H517">
            <v>69.12</v>
          </cell>
          <cell r="I517">
            <v>13000</v>
          </cell>
          <cell r="J517">
            <v>1540800</v>
          </cell>
          <cell r="K517">
            <v>1540800</v>
          </cell>
          <cell r="L517">
            <v>10644000</v>
          </cell>
          <cell r="M517" t="str">
            <v>RAHEJA ASSOCIATES</v>
          </cell>
          <cell r="N517" t="str">
            <v>RAJEEV KUMAR SOOD</v>
          </cell>
        </row>
        <row r="518">
          <cell r="B518" t="str">
            <v>DTS749</v>
          </cell>
          <cell r="C518">
            <v>2.5</v>
          </cell>
          <cell r="D518">
            <v>39354</v>
          </cell>
          <cell r="E518">
            <v>78895</v>
          </cell>
          <cell r="F518" t="str">
            <v>R04020</v>
          </cell>
          <cell r="G518" t="str">
            <v>DTS749/UB1375#DTS</v>
          </cell>
          <cell r="H518">
            <v>75.53</v>
          </cell>
          <cell r="I518">
            <v>13000</v>
          </cell>
          <cell r="J518">
            <v>1675350</v>
          </cell>
          <cell r="K518">
            <v>1675350</v>
          </cell>
          <cell r="L518">
            <v>11575500</v>
          </cell>
          <cell r="M518" t="str">
            <v>RAHEJA ASSOCIATES</v>
          </cell>
          <cell r="N518" t="str">
            <v>RAHUL MALIK (HUF)</v>
          </cell>
        </row>
        <row r="519">
          <cell r="B519" t="str">
            <v>DTS750</v>
          </cell>
          <cell r="C519">
            <v>2.5</v>
          </cell>
          <cell r="D519">
            <v>39354</v>
          </cell>
          <cell r="E519">
            <v>79030</v>
          </cell>
          <cell r="F519" t="str">
            <v>D01061</v>
          </cell>
          <cell r="G519" t="str">
            <v>DTS750/UB1519#DTS</v>
          </cell>
          <cell r="H519">
            <v>69.12</v>
          </cell>
          <cell r="I519">
            <v>13000</v>
          </cell>
          <cell r="J519">
            <v>1540800</v>
          </cell>
          <cell r="K519">
            <v>2700000</v>
          </cell>
          <cell r="L519">
            <v>10644000</v>
          </cell>
          <cell r="M519" t="str">
            <v>RAHEJA ASSOCIATES</v>
          </cell>
          <cell r="N519" t="str">
            <v>DARSHAN MOHAN SINGH NANDA</v>
          </cell>
        </row>
        <row r="520">
          <cell r="B520" t="str">
            <v>DTS751</v>
          </cell>
          <cell r="C520">
            <v>2.5</v>
          </cell>
          <cell r="D520">
            <v>39354</v>
          </cell>
          <cell r="E520">
            <v>78841</v>
          </cell>
          <cell r="F520" t="str">
            <v>P01719</v>
          </cell>
          <cell r="G520" t="str">
            <v>DTS751/UB1419#DTS</v>
          </cell>
          <cell r="H520">
            <v>85</v>
          </cell>
          <cell r="I520">
            <v>13000</v>
          </cell>
          <cell r="J520">
            <v>1874250</v>
          </cell>
          <cell r="K520">
            <v>1874250</v>
          </cell>
          <cell r="L520">
            <v>12952500</v>
          </cell>
          <cell r="M520" t="str">
            <v>RAHEJA ASSOCIATES</v>
          </cell>
          <cell r="N520" t="str">
            <v>PLICA INDIA PVT LTD</v>
          </cell>
        </row>
        <row r="521">
          <cell r="B521" t="str">
            <v>DTS752</v>
          </cell>
          <cell r="C521">
            <v>2.5</v>
          </cell>
          <cell r="D521">
            <v>39354</v>
          </cell>
          <cell r="E521">
            <v>79011</v>
          </cell>
          <cell r="F521" t="str">
            <v>N01132</v>
          </cell>
          <cell r="G521" t="str">
            <v>DTS752/UB1361#DTS</v>
          </cell>
          <cell r="H521">
            <v>85</v>
          </cell>
          <cell r="I521">
            <v>13000</v>
          </cell>
          <cell r="J521">
            <v>1874250</v>
          </cell>
          <cell r="K521">
            <v>1874250</v>
          </cell>
          <cell r="L521">
            <v>12952500</v>
          </cell>
          <cell r="M521" t="str">
            <v>RAHEJA ASSOCIATES</v>
          </cell>
          <cell r="N521" t="str">
            <v>NITISH GARG</v>
          </cell>
        </row>
        <row r="522">
          <cell r="B522" t="str">
            <v>DTS753</v>
          </cell>
          <cell r="C522">
            <v>2.5</v>
          </cell>
          <cell r="D522">
            <v>39354</v>
          </cell>
          <cell r="E522">
            <v>78817</v>
          </cell>
          <cell r="F522" t="str">
            <v>P01716</v>
          </cell>
          <cell r="G522" t="str">
            <v>DTS753/UB1323#DTS</v>
          </cell>
          <cell r="H522">
            <v>65.400000000000006</v>
          </cell>
          <cell r="I522">
            <v>13000</v>
          </cell>
          <cell r="J522">
            <v>1462800</v>
          </cell>
          <cell r="K522">
            <v>2700000</v>
          </cell>
          <cell r="L522">
            <v>10104000</v>
          </cell>
          <cell r="M522" t="str">
            <v>RAHEJA ASSOCIATES</v>
          </cell>
          <cell r="N522" t="str">
            <v>PIYUSH AGRAWAL</v>
          </cell>
        </row>
        <row r="523">
          <cell r="B523" t="str">
            <v>DTS754</v>
          </cell>
          <cell r="C523">
            <v>2.5</v>
          </cell>
          <cell r="D523">
            <v>39354</v>
          </cell>
          <cell r="E523">
            <v>78914</v>
          </cell>
          <cell r="F523" t="str">
            <v>A03519</v>
          </cell>
          <cell r="G523" t="str">
            <v>DTS754/UB1552#DTS</v>
          </cell>
          <cell r="H523">
            <v>178.84</v>
          </cell>
          <cell r="I523">
            <v>14000</v>
          </cell>
          <cell r="J523">
            <v>4132500</v>
          </cell>
          <cell r="K523">
            <v>4132500</v>
          </cell>
          <cell r="L523">
            <v>28512500</v>
          </cell>
          <cell r="M523" t="str">
            <v>K.K. REAL ESTATE</v>
          </cell>
          <cell r="N523" t="str">
            <v>A K JEWELLERS (P) LTD</v>
          </cell>
        </row>
        <row r="524">
          <cell r="B524" t="str">
            <v>DTS755</v>
          </cell>
          <cell r="C524">
            <v>2.5</v>
          </cell>
          <cell r="D524">
            <v>39354</v>
          </cell>
          <cell r="E524">
            <v>79070</v>
          </cell>
          <cell r="F524" t="str">
            <v>S04850</v>
          </cell>
          <cell r="G524" t="str">
            <v>DTS755/UB1487#DTS</v>
          </cell>
          <cell r="H524">
            <v>65.400000000000006</v>
          </cell>
          <cell r="I524">
            <v>13000</v>
          </cell>
          <cell r="J524">
            <v>1462800</v>
          </cell>
          <cell r="K524">
            <v>1462800</v>
          </cell>
          <cell r="L524">
            <v>10104000</v>
          </cell>
          <cell r="M524" t="str">
            <v>RAHEJA ASSOCIATES</v>
          </cell>
          <cell r="N524" t="str">
            <v>SUNIL JAIN</v>
          </cell>
        </row>
        <row r="525">
          <cell r="B525" t="str">
            <v>DTS756</v>
          </cell>
          <cell r="C525">
            <v>2.5</v>
          </cell>
          <cell r="D525">
            <v>39354</v>
          </cell>
          <cell r="E525">
            <v>79065</v>
          </cell>
          <cell r="F525" t="str">
            <v>S04848</v>
          </cell>
          <cell r="G525" t="str">
            <v>DTS756/UB1263#DTS</v>
          </cell>
          <cell r="H525">
            <v>89.93</v>
          </cell>
          <cell r="I525">
            <v>13000</v>
          </cell>
          <cell r="J525">
            <v>1977600</v>
          </cell>
          <cell r="K525">
            <v>1977600</v>
          </cell>
          <cell r="L525">
            <v>13668000</v>
          </cell>
          <cell r="M525" t="str">
            <v>RAHEJA ASSOCIATES</v>
          </cell>
          <cell r="N525" t="str">
            <v>SUNIL JAIN</v>
          </cell>
        </row>
        <row r="526">
          <cell r="B526" t="str">
            <v>DTS757</v>
          </cell>
          <cell r="C526">
            <v>2.5</v>
          </cell>
          <cell r="D526">
            <v>39354</v>
          </cell>
          <cell r="E526">
            <v>78875</v>
          </cell>
          <cell r="F526" t="str">
            <v>Y00249</v>
          </cell>
          <cell r="G526" t="str">
            <v>DTS757/UB1404#DTS</v>
          </cell>
          <cell r="H526">
            <v>89.93</v>
          </cell>
          <cell r="I526">
            <v>13000</v>
          </cell>
          <cell r="J526">
            <v>1977600</v>
          </cell>
          <cell r="K526">
            <v>1977600</v>
          </cell>
          <cell r="L526">
            <v>13668000</v>
          </cell>
          <cell r="M526" t="str">
            <v>RAHEJA ASSOCIATES</v>
          </cell>
          <cell r="N526" t="str">
            <v>YOGESH VERMA                 _x000C_</v>
          </cell>
        </row>
        <row r="527">
          <cell r="B527" t="str">
            <v>DTS758</v>
          </cell>
          <cell r="C527">
            <v>2.5</v>
          </cell>
          <cell r="D527">
            <v>39354</v>
          </cell>
          <cell r="E527">
            <v>78783</v>
          </cell>
          <cell r="F527" t="str">
            <v>Y00247</v>
          </cell>
          <cell r="G527" t="str">
            <v>DTS758/UB1289#DTS</v>
          </cell>
          <cell r="H527">
            <v>69.209999999999994</v>
          </cell>
          <cell r="I527">
            <v>13000</v>
          </cell>
          <cell r="J527">
            <v>1542750</v>
          </cell>
          <cell r="K527">
            <v>1542750</v>
          </cell>
          <cell r="L527">
            <v>10657500</v>
          </cell>
          <cell r="M527" t="str">
            <v>RAHEJA ASSOCIATES</v>
          </cell>
          <cell r="N527" t="str">
            <v>YOGESH MEHTANI</v>
          </cell>
        </row>
        <row r="528">
          <cell r="B528" t="str">
            <v>DTS760</v>
          </cell>
          <cell r="C528">
            <v>2.5</v>
          </cell>
          <cell r="D528">
            <v>39354</v>
          </cell>
          <cell r="E528">
            <v>78727</v>
          </cell>
          <cell r="F528" t="str">
            <v>A03499</v>
          </cell>
          <cell r="G528" t="str">
            <v>DTS760/UB1309#DTS</v>
          </cell>
          <cell r="H528">
            <v>74.97</v>
          </cell>
          <cell r="I528">
            <v>13000</v>
          </cell>
          <cell r="J528">
            <v>1663650</v>
          </cell>
          <cell r="K528">
            <v>1663650</v>
          </cell>
          <cell r="L528">
            <v>11494500</v>
          </cell>
          <cell r="M528" t="str">
            <v>SANJAY NAGPAL ESTATES</v>
          </cell>
          <cell r="N528" t="str">
            <v>AMRIT LAL SARNA</v>
          </cell>
        </row>
        <row r="529">
          <cell r="B529" t="str">
            <v>DTS762</v>
          </cell>
          <cell r="C529">
            <v>2.5</v>
          </cell>
          <cell r="D529">
            <v>39354</v>
          </cell>
          <cell r="E529">
            <v>78950</v>
          </cell>
          <cell r="F529" t="str">
            <v>A03523</v>
          </cell>
          <cell r="G529" t="str">
            <v>DTS762/UB1356#DTS</v>
          </cell>
          <cell r="H529">
            <v>69.209999999999994</v>
          </cell>
          <cell r="I529">
            <v>13000</v>
          </cell>
          <cell r="J529">
            <v>1542750</v>
          </cell>
          <cell r="K529">
            <v>2700000</v>
          </cell>
          <cell r="L529">
            <v>10657500</v>
          </cell>
          <cell r="M529" t="str">
            <v>SANJAY NAGPAL ESTATES</v>
          </cell>
          <cell r="N529" t="str">
            <v>ANJANI KUMAR</v>
          </cell>
        </row>
        <row r="530">
          <cell r="B530" t="str">
            <v>DTS763</v>
          </cell>
          <cell r="C530">
            <v>2.5</v>
          </cell>
          <cell r="D530">
            <v>39354</v>
          </cell>
          <cell r="E530">
            <v>78894</v>
          </cell>
          <cell r="F530" t="str">
            <v>R04019</v>
          </cell>
          <cell r="G530" t="str">
            <v>DTS763/UB1414#DTS</v>
          </cell>
          <cell r="H530">
            <v>73.760000000000005</v>
          </cell>
          <cell r="I530">
            <v>13000</v>
          </cell>
          <cell r="J530">
            <v>1638300</v>
          </cell>
          <cell r="K530">
            <v>1700000</v>
          </cell>
          <cell r="L530">
            <v>11319000</v>
          </cell>
          <cell r="M530" t="str">
            <v>SANJAY NAGPAL ESTATES</v>
          </cell>
          <cell r="N530" t="str">
            <v>RAJESH GUPTA</v>
          </cell>
        </row>
        <row r="531">
          <cell r="B531" t="str">
            <v>DTS801</v>
          </cell>
          <cell r="C531">
            <v>2.5</v>
          </cell>
          <cell r="D531">
            <v>39354</v>
          </cell>
          <cell r="E531">
            <v>78726</v>
          </cell>
          <cell r="F531" t="str">
            <v>S04800</v>
          </cell>
          <cell r="G531" t="str">
            <v>DTS801/UB1310#DTS</v>
          </cell>
          <cell r="H531">
            <v>71.91</v>
          </cell>
          <cell r="I531">
            <v>13000</v>
          </cell>
          <cell r="J531">
            <v>1599300</v>
          </cell>
          <cell r="K531">
            <v>1599300</v>
          </cell>
          <cell r="L531">
            <v>11049000</v>
          </cell>
          <cell r="M531" t="str">
            <v>RAHEJA ASSOCIATES</v>
          </cell>
          <cell r="N531" t="str">
            <v>SAHIL NATH</v>
          </cell>
        </row>
        <row r="532">
          <cell r="B532" t="str">
            <v>DTS802</v>
          </cell>
          <cell r="C532">
            <v>2.5</v>
          </cell>
          <cell r="D532">
            <v>39354</v>
          </cell>
          <cell r="E532">
            <v>78796</v>
          </cell>
          <cell r="F532" t="str">
            <v>K01274</v>
          </cell>
          <cell r="G532" t="str">
            <v>DTS802/UB1318#DTS</v>
          </cell>
          <cell r="H532">
            <v>69.209999999999994</v>
          </cell>
          <cell r="I532">
            <v>13000</v>
          </cell>
          <cell r="J532">
            <v>1542750</v>
          </cell>
          <cell r="K532">
            <v>1542750</v>
          </cell>
          <cell r="L532">
            <v>10657500</v>
          </cell>
          <cell r="M532" t="str">
            <v>RAHEJA ASSOCIATES</v>
          </cell>
          <cell r="N532" t="str">
            <v>KADIMI CONSTRUCTIONS P.LTD.</v>
          </cell>
        </row>
        <row r="533">
          <cell r="B533" t="str">
            <v>DTS803</v>
          </cell>
          <cell r="C533">
            <v>2.5</v>
          </cell>
          <cell r="D533">
            <v>39354</v>
          </cell>
          <cell r="E533">
            <v>78974</v>
          </cell>
          <cell r="F533" t="str">
            <v>K01294</v>
          </cell>
          <cell r="G533" t="str">
            <v>DTS803/UB1558#DTS</v>
          </cell>
          <cell r="H533">
            <v>69.209999999999994</v>
          </cell>
          <cell r="I533">
            <v>13000</v>
          </cell>
          <cell r="J533">
            <v>1542750</v>
          </cell>
          <cell r="K533">
            <v>1542750</v>
          </cell>
          <cell r="L533">
            <v>10657500</v>
          </cell>
          <cell r="M533" t="str">
            <v>RAHEJA ASSOCIATES</v>
          </cell>
          <cell r="N533" t="str">
            <v>KADMIMI CONSTRUCTIONS PVT LTD</v>
          </cell>
        </row>
        <row r="534">
          <cell r="B534" t="str">
            <v>DTS804</v>
          </cell>
          <cell r="C534">
            <v>2.5</v>
          </cell>
          <cell r="D534">
            <v>39354</v>
          </cell>
          <cell r="E534">
            <v>78778</v>
          </cell>
          <cell r="F534" t="str">
            <v>R04008</v>
          </cell>
          <cell r="G534" t="str">
            <v>DTS804/UB1295#DTS</v>
          </cell>
          <cell r="H534">
            <v>69.209999999999994</v>
          </cell>
          <cell r="I534">
            <v>13000</v>
          </cell>
          <cell r="J534">
            <v>1542750</v>
          </cell>
          <cell r="K534">
            <v>1542750</v>
          </cell>
          <cell r="L534">
            <v>10657500</v>
          </cell>
          <cell r="M534" t="str">
            <v>RAHEJA ASSOCIATES</v>
          </cell>
          <cell r="N534" t="str">
            <v>RAVINDER NATH</v>
          </cell>
        </row>
        <row r="535">
          <cell r="B535" t="str">
            <v>DTS805</v>
          </cell>
          <cell r="C535">
            <v>2.5</v>
          </cell>
          <cell r="D535">
            <v>39354</v>
          </cell>
          <cell r="E535">
            <v>78858</v>
          </cell>
          <cell r="F535" t="str">
            <v>A03516</v>
          </cell>
          <cell r="G535" t="str">
            <v>DTS805/UB1397#DTS</v>
          </cell>
          <cell r="H535">
            <v>69.209999999999994</v>
          </cell>
          <cell r="I535">
            <v>13000</v>
          </cell>
          <cell r="J535">
            <v>1542750</v>
          </cell>
          <cell r="K535">
            <v>1958100</v>
          </cell>
          <cell r="L535">
            <v>10657500</v>
          </cell>
          <cell r="M535" t="str">
            <v>KHUSHAL SETHI HOUSING SOLUTIO</v>
          </cell>
          <cell r="N535" t="str">
            <v>AMBICA STEELS LTD</v>
          </cell>
        </row>
        <row r="536">
          <cell r="B536" t="str">
            <v>DTS806</v>
          </cell>
          <cell r="C536">
            <v>2.5</v>
          </cell>
          <cell r="D536">
            <v>39354</v>
          </cell>
          <cell r="E536">
            <v>78799</v>
          </cell>
          <cell r="F536" t="str">
            <v>A03509</v>
          </cell>
          <cell r="G536" t="str">
            <v>DTS806/UB1401#DTS</v>
          </cell>
          <cell r="H536">
            <v>69.209999999999994</v>
          </cell>
          <cell r="I536">
            <v>13000</v>
          </cell>
          <cell r="J536">
            <v>1542750</v>
          </cell>
          <cell r="K536">
            <v>1542750</v>
          </cell>
          <cell r="L536">
            <v>10657500</v>
          </cell>
          <cell r="M536" t="str">
            <v>KHUSHAL SETHI HOUSING SOLUTIO</v>
          </cell>
          <cell r="N536" t="str">
            <v>AMBICA STEELS LIMITED</v>
          </cell>
        </row>
        <row r="537">
          <cell r="B537" t="str">
            <v>DTS811</v>
          </cell>
          <cell r="C537">
            <v>2.5</v>
          </cell>
          <cell r="D537">
            <v>39354</v>
          </cell>
          <cell r="E537">
            <v>78812</v>
          </cell>
          <cell r="F537" t="str">
            <v>N01127</v>
          </cell>
          <cell r="G537" t="str">
            <v>DTS811/UB1421#DTS</v>
          </cell>
          <cell r="H537">
            <v>150.22</v>
          </cell>
          <cell r="I537">
            <v>14000</v>
          </cell>
          <cell r="J537">
            <v>3485700</v>
          </cell>
          <cell r="K537">
            <v>3485700</v>
          </cell>
          <cell r="L537">
            <v>24046500</v>
          </cell>
          <cell r="M537" t="str">
            <v>LANDMARK</v>
          </cell>
          <cell r="N537" t="str">
            <v>NITA BANSAL</v>
          </cell>
        </row>
        <row r="538">
          <cell r="B538" t="str">
            <v>DTS812</v>
          </cell>
          <cell r="C538">
            <v>2.5</v>
          </cell>
          <cell r="D538">
            <v>39354</v>
          </cell>
          <cell r="E538">
            <v>79084</v>
          </cell>
          <cell r="F538" t="str">
            <v>G00781</v>
          </cell>
          <cell r="G538" t="str">
            <v>DTS812/UB1527#DTS</v>
          </cell>
          <cell r="H538">
            <v>89</v>
          </cell>
          <cell r="I538">
            <v>13000</v>
          </cell>
          <cell r="J538">
            <v>1958100</v>
          </cell>
          <cell r="K538">
            <v>1959000</v>
          </cell>
          <cell r="L538">
            <v>13533000</v>
          </cell>
          <cell r="M538" t="str">
            <v>RAHEJA ASSOCIATES</v>
          </cell>
          <cell r="N538" t="str">
            <v>GOLDEN TOBACCO MFG CO.(P) LTD</v>
          </cell>
        </row>
        <row r="539">
          <cell r="B539" t="str">
            <v>DTS816</v>
          </cell>
          <cell r="C539">
            <v>2.5</v>
          </cell>
          <cell r="D539">
            <v>39354</v>
          </cell>
          <cell r="E539">
            <v>78955</v>
          </cell>
          <cell r="F539" t="str">
            <v>A03524</v>
          </cell>
          <cell r="G539" t="str">
            <v>DTS816/UB1357#DTS</v>
          </cell>
          <cell r="H539">
            <v>69.209999999999994</v>
          </cell>
          <cell r="I539">
            <v>13000</v>
          </cell>
          <cell r="J539">
            <v>1542750</v>
          </cell>
          <cell r="K539">
            <v>1542750</v>
          </cell>
          <cell r="L539">
            <v>10657500</v>
          </cell>
          <cell r="M539" t="str">
            <v>VSERV CAPITAL SERVICES PVT LT</v>
          </cell>
          <cell r="N539" t="str">
            <v>AMIT SHARMA</v>
          </cell>
        </row>
        <row r="540">
          <cell r="B540" t="str">
            <v>DTS825</v>
          </cell>
          <cell r="C540">
            <v>2.5</v>
          </cell>
          <cell r="D540">
            <v>39354</v>
          </cell>
          <cell r="E540">
            <v>79010</v>
          </cell>
          <cell r="F540" t="str">
            <v>A03532</v>
          </cell>
          <cell r="G540" t="str">
            <v>DTS825/UB1513#DTS</v>
          </cell>
          <cell r="H540">
            <v>65.400000000000006</v>
          </cell>
          <cell r="I540">
            <v>11000</v>
          </cell>
          <cell r="J540">
            <v>1251600</v>
          </cell>
          <cell r="K540">
            <v>1251600</v>
          </cell>
          <cell r="L540">
            <v>8696000</v>
          </cell>
          <cell r="M540" t="str">
            <v>RAHEJA ASSOCIATES</v>
          </cell>
          <cell r="N540" t="str">
            <v>AKASH TRIPATNI</v>
          </cell>
        </row>
        <row r="541">
          <cell r="B541" t="str">
            <v>DTS826</v>
          </cell>
          <cell r="C541">
            <v>2.5</v>
          </cell>
          <cell r="D541">
            <v>39354</v>
          </cell>
          <cell r="E541">
            <v>78865</v>
          </cell>
          <cell r="F541" t="str">
            <v>S04823</v>
          </cell>
          <cell r="G541" t="str">
            <v>DTS826/UB1390#DTS</v>
          </cell>
          <cell r="H541">
            <v>89.93</v>
          </cell>
          <cell r="I541">
            <v>11000</v>
          </cell>
          <cell r="J541">
            <v>1687200</v>
          </cell>
          <cell r="K541">
            <v>1687200</v>
          </cell>
          <cell r="L541">
            <v>11732000</v>
          </cell>
          <cell r="M541" t="str">
            <v>RAHEJA ASSOCIATES</v>
          </cell>
          <cell r="N541" t="str">
            <v>SATYA PRAKASH</v>
          </cell>
        </row>
        <row r="542">
          <cell r="B542" t="str">
            <v>DTS831</v>
          </cell>
          <cell r="C542">
            <v>2.5</v>
          </cell>
          <cell r="D542">
            <v>39354</v>
          </cell>
          <cell r="E542">
            <v>79082</v>
          </cell>
          <cell r="F542" t="str">
            <v>V02038</v>
          </cell>
          <cell r="G542" t="str">
            <v>DTS831/UB1264#DTS</v>
          </cell>
          <cell r="H542">
            <v>69.209999999999994</v>
          </cell>
          <cell r="I542">
            <v>13000</v>
          </cell>
          <cell r="J542">
            <v>1542750</v>
          </cell>
          <cell r="K542">
            <v>1542750</v>
          </cell>
          <cell r="L542">
            <v>10657500</v>
          </cell>
          <cell r="M542" t="str">
            <v>RAHEJA ASSOCIATES</v>
          </cell>
          <cell r="N542" t="str">
            <v>VIVEK SABHARWAL</v>
          </cell>
        </row>
        <row r="543">
          <cell r="B543" t="str">
            <v>DTS832</v>
          </cell>
          <cell r="C543">
            <v>2.5</v>
          </cell>
          <cell r="D543">
            <v>39354</v>
          </cell>
          <cell r="E543">
            <v>78887</v>
          </cell>
          <cell r="F543" t="str">
            <v>S04828</v>
          </cell>
          <cell r="G543" t="str">
            <v>DTS832/UB1376#DTS</v>
          </cell>
          <cell r="H543">
            <v>69.209999999999994</v>
          </cell>
          <cell r="I543">
            <v>13000</v>
          </cell>
          <cell r="J543">
            <v>1542750</v>
          </cell>
          <cell r="K543">
            <v>1542750</v>
          </cell>
          <cell r="L543">
            <v>10657500</v>
          </cell>
          <cell r="M543" t="str">
            <v>RAHEJA ASSOCIATES</v>
          </cell>
          <cell r="N543" t="str">
            <v>SANGEETA DHAWAN</v>
          </cell>
        </row>
        <row r="544">
          <cell r="B544" t="str">
            <v>DTS833</v>
          </cell>
          <cell r="C544">
            <v>2.5</v>
          </cell>
          <cell r="D544">
            <v>39354</v>
          </cell>
          <cell r="E544">
            <v>78966</v>
          </cell>
          <cell r="F544" t="str">
            <v>K01289</v>
          </cell>
          <cell r="G544" t="str">
            <v>DTS833/UB1237#DTS</v>
          </cell>
          <cell r="H544">
            <v>71.91</v>
          </cell>
          <cell r="I544">
            <v>13000</v>
          </cell>
          <cell r="J544">
            <v>1599300</v>
          </cell>
          <cell r="K544">
            <v>2700000</v>
          </cell>
          <cell r="L544">
            <v>11049000</v>
          </cell>
          <cell r="M544" t="str">
            <v>RAHEJA ASSOCIATES</v>
          </cell>
          <cell r="N544" t="str">
            <v>KRISHAN MAKHIJANI</v>
          </cell>
        </row>
        <row r="545">
          <cell r="B545" t="str">
            <v>DTS834</v>
          </cell>
          <cell r="C545">
            <v>2.5</v>
          </cell>
          <cell r="D545">
            <v>39354</v>
          </cell>
          <cell r="E545">
            <v>78787</v>
          </cell>
          <cell r="F545" t="str">
            <v>K01273</v>
          </cell>
          <cell r="G545" t="str">
            <v>DTS834/UB1297#DTS</v>
          </cell>
          <cell r="H545">
            <v>73.760000000000005</v>
          </cell>
          <cell r="I545">
            <v>13000</v>
          </cell>
          <cell r="J545">
            <v>1638300</v>
          </cell>
          <cell r="K545">
            <v>2700000</v>
          </cell>
          <cell r="L545">
            <v>11319000</v>
          </cell>
          <cell r="M545" t="str">
            <v>RAHEJA ASSOCIATES</v>
          </cell>
          <cell r="N545" t="str">
            <v>KRISHAN MAKHIJANI</v>
          </cell>
        </row>
        <row r="546">
          <cell r="B546" t="str">
            <v>DTS835</v>
          </cell>
          <cell r="C546">
            <v>2.5</v>
          </cell>
          <cell r="D546">
            <v>39354</v>
          </cell>
          <cell r="E546">
            <v>78834</v>
          </cell>
          <cell r="F546" t="str">
            <v>R04014</v>
          </cell>
          <cell r="G546" t="str">
            <v>DTS835/UB1239#DTS</v>
          </cell>
          <cell r="H546">
            <v>69.209999999999994</v>
          </cell>
          <cell r="I546">
            <v>13000</v>
          </cell>
          <cell r="J546">
            <v>1542750</v>
          </cell>
          <cell r="K546">
            <v>2700000</v>
          </cell>
          <cell r="L546">
            <v>10657500</v>
          </cell>
          <cell r="M546" t="str">
            <v>RAHEJA ASSOCIATES</v>
          </cell>
          <cell r="N546" t="str">
            <v>REKHA PRINTER PVT LIMITED</v>
          </cell>
        </row>
        <row r="547">
          <cell r="B547" t="str">
            <v>DTS836</v>
          </cell>
          <cell r="C547">
            <v>2.5</v>
          </cell>
          <cell r="D547">
            <v>39354</v>
          </cell>
          <cell r="E547">
            <v>78833</v>
          </cell>
          <cell r="F547" t="str">
            <v>M02200</v>
          </cell>
          <cell r="G547" t="str">
            <v>DTS836/UB1330#DTS</v>
          </cell>
          <cell r="H547">
            <v>69.209999999999994</v>
          </cell>
          <cell r="I547">
            <v>13000</v>
          </cell>
          <cell r="J547">
            <v>1542750</v>
          </cell>
          <cell r="K547">
            <v>2700000</v>
          </cell>
          <cell r="L547">
            <v>10657500</v>
          </cell>
          <cell r="M547" t="str">
            <v>RAHEJA ASSOCIATES</v>
          </cell>
          <cell r="N547" t="str">
            <v>MOHAN MAKHJANI</v>
          </cell>
        </row>
        <row r="548">
          <cell r="B548" t="str">
            <v>DTS837</v>
          </cell>
          <cell r="C548">
            <v>2.5</v>
          </cell>
          <cell r="D548">
            <v>39354</v>
          </cell>
          <cell r="E548">
            <v>78976</v>
          </cell>
          <cell r="F548" t="str">
            <v>M02202</v>
          </cell>
          <cell r="G548" t="str">
            <v>DTS837/UB1240#DTS</v>
          </cell>
          <cell r="H548">
            <v>74.97</v>
          </cell>
          <cell r="I548">
            <v>13000</v>
          </cell>
          <cell r="J548">
            <v>1663650</v>
          </cell>
          <cell r="K548">
            <v>2700000</v>
          </cell>
          <cell r="L548">
            <v>11494500</v>
          </cell>
          <cell r="M548" t="str">
            <v>RAHEJA ASSOCIATES</v>
          </cell>
          <cell r="N548" t="str">
            <v>MOHAN MAKHIJANI</v>
          </cell>
        </row>
        <row r="549">
          <cell r="B549" t="str">
            <v>DTS838</v>
          </cell>
          <cell r="C549">
            <v>2.5</v>
          </cell>
          <cell r="D549">
            <v>39354</v>
          </cell>
          <cell r="E549">
            <v>78814</v>
          </cell>
          <cell r="F549" t="str">
            <v>R04011</v>
          </cell>
          <cell r="G549" t="str">
            <v>DTS838/UB1420#DTS</v>
          </cell>
          <cell r="H549">
            <v>104.52</v>
          </cell>
          <cell r="I549">
            <v>13000</v>
          </cell>
          <cell r="J549">
            <v>2283750</v>
          </cell>
          <cell r="K549">
            <v>2283750</v>
          </cell>
          <cell r="L549">
            <v>15787500</v>
          </cell>
          <cell r="M549" t="str">
            <v>KHUSHAL SETHI HOUSING SOLUTIO</v>
          </cell>
          <cell r="N549" t="str">
            <v>RAJESH SHARMA</v>
          </cell>
        </row>
        <row r="550">
          <cell r="B550" t="str">
            <v>DTS840</v>
          </cell>
          <cell r="C550">
            <v>2.5</v>
          </cell>
          <cell r="D550">
            <v>39354</v>
          </cell>
          <cell r="E550">
            <v>78794</v>
          </cell>
          <cell r="F550" t="str">
            <v>R04009</v>
          </cell>
          <cell r="G550" t="str">
            <v>DTS840/UB1320#DTS</v>
          </cell>
          <cell r="H550">
            <v>89.93</v>
          </cell>
          <cell r="I550">
            <v>13000</v>
          </cell>
          <cell r="J550">
            <v>1977600</v>
          </cell>
          <cell r="K550">
            <v>1977600</v>
          </cell>
          <cell r="L550">
            <v>13668000</v>
          </cell>
          <cell r="M550" t="str">
            <v>RAHEJA ASSOCIATES</v>
          </cell>
          <cell r="N550" t="str">
            <v>RAVIN KUMAR SADH</v>
          </cell>
        </row>
        <row r="551">
          <cell r="B551" t="str">
            <v>DTS841</v>
          </cell>
          <cell r="C551">
            <v>2.5</v>
          </cell>
          <cell r="D551">
            <v>39354</v>
          </cell>
          <cell r="E551">
            <v>78853</v>
          </cell>
          <cell r="F551" t="str">
            <v>A03515</v>
          </cell>
          <cell r="G551" t="str">
            <v>DTS841/UB1387#DTS</v>
          </cell>
          <cell r="H551">
            <v>89.93</v>
          </cell>
          <cell r="I551">
            <v>11000</v>
          </cell>
          <cell r="J551">
            <v>1687200</v>
          </cell>
          <cell r="K551">
            <v>1687200</v>
          </cell>
          <cell r="L551">
            <v>11732000</v>
          </cell>
          <cell r="M551" t="str">
            <v>RAHEJA ASSOCIATES</v>
          </cell>
          <cell r="N551" t="str">
            <v>AMANSHIEL REALTORS PVT LTD   _x000C_</v>
          </cell>
        </row>
        <row r="552">
          <cell r="B552" t="str">
            <v>DTS842</v>
          </cell>
          <cell r="C552">
            <v>2.5</v>
          </cell>
          <cell r="D552">
            <v>39354</v>
          </cell>
          <cell r="E552">
            <v>78848</v>
          </cell>
          <cell r="F552" t="str">
            <v>A03514</v>
          </cell>
          <cell r="G552" t="str">
            <v>DTS842/UB1389#DTS</v>
          </cell>
          <cell r="H552">
            <v>65.400000000000006</v>
          </cell>
          <cell r="I552">
            <v>11000</v>
          </cell>
          <cell r="J552">
            <v>1251600</v>
          </cell>
          <cell r="K552">
            <v>1251600</v>
          </cell>
          <cell r="L552">
            <v>8696000</v>
          </cell>
          <cell r="M552" t="str">
            <v>RAHEJA ASSOCIATES</v>
          </cell>
          <cell r="N552" t="str">
            <v>AMANSHIEL REALTORS PVT LTD</v>
          </cell>
        </row>
        <row r="553">
          <cell r="B553" t="str">
            <v>DTS843</v>
          </cell>
          <cell r="C553">
            <v>2.5</v>
          </cell>
          <cell r="D553">
            <v>39354</v>
          </cell>
          <cell r="E553">
            <v>78949</v>
          </cell>
          <cell r="F553" t="str">
            <v>H01009</v>
          </cell>
          <cell r="G553" t="str">
            <v>DTS843/UB1535#DTS</v>
          </cell>
          <cell r="H553">
            <v>178.84</v>
          </cell>
          <cell r="I553">
            <v>14000</v>
          </cell>
          <cell r="J553">
            <v>4132500</v>
          </cell>
          <cell r="K553">
            <v>4132500</v>
          </cell>
          <cell r="L553">
            <v>28512500</v>
          </cell>
          <cell r="M553" t="str">
            <v>RAHEJA ASSOCIATES</v>
          </cell>
          <cell r="N553" t="str">
            <v>HONEST FINANCE &amp; INVESTMENT P</v>
          </cell>
        </row>
        <row r="554">
          <cell r="B554" t="str">
            <v>DTS845</v>
          </cell>
          <cell r="C554">
            <v>2.5</v>
          </cell>
          <cell r="D554">
            <v>39354</v>
          </cell>
          <cell r="E554">
            <v>78989</v>
          </cell>
          <cell r="F554" t="str">
            <v>V02035</v>
          </cell>
          <cell r="G554" t="str">
            <v>DTS845/UB1475#DTS</v>
          </cell>
          <cell r="H554">
            <v>85</v>
          </cell>
          <cell r="I554">
            <v>11000</v>
          </cell>
          <cell r="J554">
            <v>1599750</v>
          </cell>
          <cell r="K554">
            <v>1599750</v>
          </cell>
          <cell r="L554">
            <v>11122500</v>
          </cell>
          <cell r="N554" t="str">
            <v>VALSALA</v>
          </cell>
        </row>
        <row r="555">
          <cell r="B555" t="str">
            <v>DTS849</v>
          </cell>
          <cell r="C555">
            <v>2.5</v>
          </cell>
          <cell r="D555">
            <v>39354</v>
          </cell>
          <cell r="E555">
            <v>78903</v>
          </cell>
          <cell r="F555" t="str">
            <v>S04833</v>
          </cell>
          <cell r="G555" t="str">
            <v>DTS849/UB1407#DTS</v>
          </cell>
          <cell r="H555">
            <v>75.53</v>
          </cell>
          <cell r="I555">
            <v>13000</v>
          </cell>
          <cell r="J555">
            <v>1675350</v>
          </cell>
          <cell r="K555">
            <v>1675350</v>
          </cell>
          <cell r="L555">
            <v>11575500</v>
          </cell>
          <cell r="M555" t="str">
            <v>VSERV CAPITAL SERVICES PVT LT</v>
          </cell>
          <cell r="N555" t="str">
            <v>SIMRAN PREET KAUR</v>
          </cell>
        </row>
        <row r="556">
          <cell r="B556" t="str">
            <v>DTS850</v>
          </cell>
          <cell r="C556">
            <v>2.5</v>
          </cell>
          <cell r="D556">
            <v>39354</v>
          </cell>
          <cell r="E556">
            <v>79000</v>
          </cell>
          <cell r="F556" t="str">
            <v>A03529</v>
          </cell>
          <cell r="G556" t="str">
            <v>DTS850/UB1424#DTS</v>
          </cell>
          <cell r="H556">
            <v>69.12</v>
          </cell>
          <cell r="I556">
            <v>13000</v>
          </cell>
          <cell r="J556">
            <v>1540800</v>
          </cell>
          <cell r="K556">
            <v>1540800</v>
          </cell>
          <cell r="L556">
            <v>10644000</v>
          </cell>
          <cell r="M556" t="str">
            <v>VSERV CAPITAL SERVICES PVT LT</v>
          </cell>
          <cell r="N556" t="str">
            <v>ANGAD ESTATES (P) LTD.</v>
          </cell>
        </row>
        <row r="557">
          <cell r="B557" t="str">
            <v>DTS851</v>
          </cell>
          <cell r="C557">
            <v>2.5</v>
          </cell>
          <cell r="D557">
            <v>39354</v>
          </cell>
          <cell r="E557">
            <v>78977</v>
          </cell>
          <cell r="F557" t="str">
            <v>A03527</v>
          </cell>
          <cell r="G557" t="str">
            <v>DTS851/UB1423#DTS</v>
          </cell>
          <cell r="H557">
            <v>85</v>
          </cell>
          <cell r="I557">
            <v>13000</v>
          </cell>
          <cell r="J557">
            <v>1874250</v>
          </cell>
          <cell r="K557">
            <v>1874250</v>
          </cell>
          <cell r="L557">
            <v>12952500</v>
          </cell>
          <cell r="M557" t="str">
            <v>VSERV CAPITAL SERVICES PVT LT</v>
          </cell>
          <cell r="N557" t="str">
            <v>ANGAD ESTATES (P) LTD.</v>
          </cell>
        </row>
        <row r="558">
          <cell r="B558" t="str">
            <v>DTS858</v>
          </cell>
          <cell r="C558">
            <v>2.5</v>
          </cell>
          <cell r="D558">
            <v>39354</v>
          </cell>
          <cell r="E558">
            <v>78905</v>
          </cell>
          <cell r="F558" t="str">
            <v>A03518</v>
          </cell>
          <cell r="G558" t="str">
            <v>DTS858/UB1411#DTS</v>
          </cell>
          <cell r="H558">
            <v>69.209999999999994</v>
          </cell>
          <cell r="I558">
            <v>13000</v>
          </cell>
          <cell r="J558">
            <v>1542750</v>
          </cell>
          <cell r="K558">
            <v>1542750</v>
          </cell>
          <cell r="L558">
            <v>10657500</v>
          </cell>
          <cell r="M558" t="str">
            <v>VSERV CAPITAL SERVICES PVT LT</v>
          </cell>
          <cell r="N558" t="str">
            <v>AMIT SHARMA</v>
          </cell>
        </row>
        <row r="559">
          <cell r="B559" t="str">
            <v>DTS859</v>
          </cell>
          <cell r="C559">
            <v>2.5</v>
          </cell>
          <cell r="D559">
            <v>39354</v>
          </cell>
          <cell r="E559">
            <v>78877</v>
          </cell>
          <cell r="F559" t="str">
            <v>R04018</v>
          </cell>
          <cell r="G559" t="str">
            <v>DTS859/UB1374#DTS</v>
          </cell>
          <cell r="H559">
            <v>104.52</v>
          </cell>
          <cell r="I559">
            <v>13000</v>
          </cell>
          <cell r="J559">
            <v>2283750</v>
          </cell>
          <cell r="K559">
            <v>2700000</v>
          </cell>
          <cell r="L559">
            <v>15787500</v>
          </cell>
          <cell r="M559" t="str">
            <v>KHUSHAL SETHI HOUSING SOLUTIO</v>
          </cell>
          <cell r="N559" t="str">
            <v>RAKESH SHARMA</v>
          </cell>
        </row>
        <row r="560">
          <cell r="B560" t="str">
            <v>DTS860</v>
          </cell>
          <cell r="C560">
            <v>2.5</v>
          </cell>
          <cell r="D560">
            <v>39354</v>
          </cell>
          <cell r="E560">
            <v>78718</v>
          </cell>
          <cell r="F560" t="str">
            <v>A03496</v>
          </cell>
          <cell r="G560" t="str">
            <v>DTS860/UB1293#DTS</v>
          </cell>
          <cell r="H560">
            <v>74.97</v>
          </cell>
          <cell r="I560">
            <v>13000</v>
          </cell>
          <cell r="J560">
            <v>1663650</v>
          </cell>
          <cell r="K560">
            <v>1663650</v>
          </cell>
          <cell r="L560">
            <v>11494500</v>
          </cell>
          <cell r="M560" t="str">
            <v>RAHEJA ASSOCIATES</v>
          </cell>
          <cell r="N560" t="str">
            <v>AMARJEET SINGH</v>
          </cell>
        </row>
        <row r="561">
          <cell r="B561" t="str">
            <v>DTS861</v>
          </cell>
          <cell r="C561">
            <v>2.5</v>
          </cell>
          <cell r="D561">
            <v>39354</v>
          </cell>
          <cell r="E561">
            <v>79055</v>
          </cell>
          <cell r="F561" t="str">
            <v>B00858</v>
          </cell>
          <cell r="G561" t="str">
            <v>DTS861/UB1265#DTS</v>
          </cell>
          <cell r="H561">
            <v>69.209999999999994</v>
          </cell>
          <cell r="I561">
            <v>13000</v>
          </cell>
          <cell r="J561">
            <v>1542750</v>
          </cell>
          <cell r="K561">
            <v>1542750</v>
          </cell>
          <cell r="L561">
            <v>10657500</v>
          </cell>
          <cell r="M561" t="str">
            <v>RAHEJA ASSOCIATES</v>
          </cell>
          <cell r="N561" t="str">
            <v>BALJEET SINGH</v>
          </cell>
        </row>
        <row r="562">
          <cell r="B562" t="str">
            <v>DTS862</v>
          </cell>
          <cell r="C562">
            <v>2.5</v>
          </cell>
          <cell r="D562">
            <v>39354</v>
          </cell>
          <cell r="E562">
            <v>78816</v>
          </cell>
          <cell r="F562" t="str">
            <v>M02199</v>
          </cell>
          <cell r="G562" t="str">
            <v>DTS862/UB1256#DTS</v>
          </cell>
          <cell r="H562">
            <v>69.209999999999994</v>
          </cell>
          <cell r="I562">
            <v>13000</v>
          </cell>
          <cell r="J562">
            <v>1542750</v>
          </cell>
          <cell r="K562">
            <v>1542750</v>
          </cell>
          <cell r="L562">
            <v>10657500</v>
          </cell>
          <cell r="M562" t="str">
            <v>RAHEJA ASSOCIATES</v>
          </cell>
          <cell r="N562" t="str">
            <v>MADHU SUNEJA</v>
          </cell>
        </row>
        <row r="563">
          <cell r="B563" t="str">
            <v>DTS863</v>
          </cell>
          <cell r="C563">
            <v>2.5</v>
          </cell>
          <cell r="D563">
            <v>39354</v>
          </cell>
          <cell r="E563">
            <v>78720</v>
          </cell>
          <cell r="F563" t="str">
            <v>A03497</v>
          </cell>
          <cell r="G563" t="str">
            <v>DTS863/UB1305#DTS</v>
          </cell>
          <cell r="H563">
            <v>73.760000000000005</v>
          </cell>
          <cell r="I563">
            <v>13000</v>
          </cell>
          <cell r="J563">
            <v>1638300</v>
          </cell>
          <cell r="K563">
            <v>1638300</v>
          </cell>
          <cell r="L563">
            <v>11319000</v>
          </cell>
          <cell r="M563" t="str">
            <v>RAHEJA ASSOCIATES</v>
          </cell>
          <cell r="N563" t="str">
            <v>ANIL DATTA</v>
          </cell>
        </row>
        <row r="564">
          <cell r="B564" t="str">
            <v>DTS016</v>
          </cell>
          <cell r="C564">
            <v>2.5</v>
          </cell>
          <cell r="D564">
            <v>39359</v>
          </cell>
          <cell r="E564">
            <v>79106</v>
          </cell>
          <cell r="F564" t="str">
            <v>C01706</v>
          </cell>
          <cell r="G564" t="str">
            <v>DTS016/UB1570#DTS</v>
          </cell>
          <cell r="H564">
            <v>51.65</v>
          </cell>
          <cell r="I564">
            <v>17000</v>
          </cell>
          <cell r="J564">
            <v>1507800</v>
          </cell>
          <cell r="K564">
            <v>1507800</v>
          </cell>
          <cell r="L564">
            <v>10330000</v>
          </cell>
          <cell r="M564" t="str">
            <v>ARVIND ESTATES (P) LTD</v>
          </cell>
          <cell r="N564" t="str">
            <v>CHARU BATRA</v>
          </cell>
        </row>
        <row r="565">
          <cell r="B565" t="str">
            <v>DTS017</v>
          </cell>
          <cell r="C565">
            <v>2.5</v>
          </cell>
          <cell r="D565">
            <v>39359</v>
          </cell>
          <cell r="E565">
            <v>79104</v>
          </cell>
          <cell r="F565" t="str">
            <v>C01705</v>
          </cell>
          <cell r="G565" t="str">
            <v>DTS017/UB1566#DTS</v>
          </cell>
          <cell r="H565">
            <v>52.95</v>
          </cell>
          <cell r="I565">
            <v>17000</v>
          </cell>
          <cell r="J565">
            <v>1688850</v>
          </cell>
          <cell r="K565">
            <v>1688850</v>
          </cell>
          <cell r="L565">
            <v>11544000</v>
          </cell>
          <cell r="M565" t="str">
            <v>ARVIND ESTATES (P) LTD</v>
          </cell>
          <cell r="N565" t="str">
            <v>CHARU BATRA</v>
          </cell>
        </row>
        <row r="566">
          <cell r="B566" t="str">
            <v>DTS034</v>
          </cell>
          <cell r="C566">
            <v>2.5</v>
          </cell>
          <cell r="D566">
            <v>39359</v>
          </cell>
          <cell r="E566">
            <v>79098</v>
          </cell>
          <cell r="F566" t="str">
            <v>O00134</v>
          </cell>
          <cell r="G566" t="str">
            <v>DTS034/UB1559#DTS</v>
          </cell>
          <cell r="H566">
            <v>52.58</v>
          </cell>
          <cell r="I566">
            <v>17000</v>
          </cell>
          <cell r="J566">
            <v>1677630</v>
          </cell>
          <cell r="K566">
            <v>1677630</v>
          </cell>
          <cell r="L566">
            <v>11467200</v>
          </cell>
          <cell r="M566" t="str">
            <v>K.K. REAL ESTATE</v>
          </cell>
          <cell r="N566" t="str">
            <v>OKHLA PLASTICS PVT LTD</v>
          </cell>
        </row>
        <row r="567">
          <cell r="B567" t="str">
            <v>DTS108</v>
          </cell>
          <cell r="C567">
            <v>2.5</v>
          </cell>
          <cell r="D567">
            <v>39359</v>
          </cell>
          <cell r="E567">
            <v>79103</v>
          </cell>
          <cell r="F567" t="str">
            <v>D01063</v>
          </cell>
          <cell r="G567" t="str">
            <v>DTS108/UB1568#DTS</v>
          </cell>
          <cell r="H567">
            <v>69.209999999999994</v>
          </cell>
          <cell r="I567">
            <v>14000</v>
          </cell>
          <cell r="J567">
            <v>1654500</v>
          </cell>
          <cell r="K567">
            <v>1658700</v>
          </cell>
          <cell r="L567">
            <v>11402500</v>
          </cell>
          <cell r="M567" t="str">
            <v>KHOSLA ESTATE</v>
          </cell>
          <cell r="N567" t="str">
            <v>DEEPAK GROVER</v>
          </cell>
        </row>
        <row r="568">
          <cell r="B568" t="str">
            <v>DTS109</v>
          </cell>
          <cell r="C568">
            <v>2.5</v>
          </cell>
          <cell r="D568">
            <v>39359</v>
          </cell>
          <cell r="E568">
            <v>79105</v>
          </cell>
          <cell r="F568" t="str">
            <v>R04039</v>
          </cell>
          <cell r="G568" t="str">
            <v>DTS109/UB1569#DTS</v>
          </cell>
          <cell r="H568">
            <v>90.02</v>
          </cell>
          <cell r="I568">
            <v>14000</v>
          </cell>
          <cell r="J568">
            <v>2124900</v>
          </cell>
          <cell r="K568">
            <v>2124900</v>
          </cell>
          <cell r="L568">
            <v>14650500</v>
          </cell>
          <cell r="M568" t="str">
            <v>KHOSLA ESTATE</v>
          </cell>
          <cell r="N568" t="str">
            <v>RITU ANAND</v>
          </cell>
        </row>
        <row r="569">
          <cell r="B569" t="str">
            <v>DTS144</v>
          </cell>
          <cell r="C569">
            <v>2.5</v>
          </cell>
          <cell r="D569">
            <v>39359</v>
          </cell>
          <cell r="E569">
            <v>79095</v>
          </cell>
          <cell r="F569" t="str">
            <v>P01729</v>
          </cell>
          <cell r="G569" t="str">
            <v>DTS144/UB1563#DTS</v>
          </cell>
          <cell r="H569">
            <v>183.11</v>
          </cell>
          <cell r="I569">
            <v>14000</v>
          </cell>
          <cell r="J569">
            <v>4229100</v>
          </cell>
          <cell r="K569">
            <v>4229100</v>
          </cell>
          <cell r="L569">
            <v>29179500</v>
          </cell>
          <cell r="M569" t="str">
            <v>K.K. REAL ESTATE</v>
          </cell>
          <cell r="N569" t="str">
            <v>PARDEEP KUMAR VIJ HUF</v>
          </cell>
        </row>
        <row r="570">
          <cell r="B570" t="str">
            <v>DTS145</v>
          </cell>
          <cell r="C570">
            <v>2.5</v>
          </cell>
          <cell r="D570">
            <v>39359</v>
          </cell>
          <cell r="E570">
            <v>79099</v>
          </cell>
          <cell r="F570" t="str">
            <v>H01020</v>
          </cell>
          <cell r="G570" t="str">
            <v>DTS145/UB1561#DTS</v>
          </cell>
          <cell r="H570">
            <v>182.65</v>
          </cell>
          <cell r="I570">
            <v>14000</v>
          </cell>
          <cell r="J570">
            <v>4218600</v>
          </cell>
          <cell r="K570">
            <v>4220000</v>
          </cell>
          <cell r="L570">
            <v>29107000</v>
          </cell>
          <cell r="M570" t="str">
            <v>AMIT ARORA(Real Estate Develo</v>
          </cell>
          <cell r="N570" t="str">
            <v>HEMANT GOYAL</v>
          </cell>
        </row>
        <row r="571">
          <cell r="B571" t="str">
            <v>DTS155</v>
          </cell>
          <cell r="C571">
            <v>2.5</v>
          </cell>
          <cell r="D571">
            <v>39359</v>
          </cell>
          <cell r="E571">
            <v>79108</v>
          </cell>
          <cell r="F571" t="str">
            <v>S04858</v>
          </cell>
          <cell r="G571" t="str">
            <v>DTS155/UB1573#DTS</v>
          </cell>
          <cell r="H571">
            <v>183.11</v>
          </cell>
          <cell r="I571">
            <v>14000</v>
          </cell>
          <cell r="J571">
            <v>4229100</v>
          </cell>
          <cell r="K571">
            <v>4229100</v>
          </cell>
          <cell r="L571">
            <v>29179500</v>
          </cell>
          <cell r="M571" t="str">
            <v>C S &amp; ASSOCIATES</v>
          </cell>
          <cell r="N571" t="str">
            <v>SONU BUILDERS</v>
          </cell>
        </row>
        <row r="572">
          <cell r="B572" t="str">
            <v>DTS411</v>
          </cell>
          <cell r="C572">
            <v>2.5</v>
          </cell>
          <cell r="D572">
            <v>39359</v>
          </cell>
          <cell r="E572">
            <v>79096</v>
          </cell>
          <cell r="F572" t="str">
            <v>S04855</v>
          </cell>
          <cell r="G572" t="str">
            <v>DTS411/UB1562#DTS</v>
          </cell>
          <cell r="H572">
            <v>65.400000000000006</v>
          </cell>
          <cell r="I572">
            <v>12000</v>
          </cell>
          <cell r="J572">
            <v>1357200</v>
          </cell>
          <cell r="K572">
            <v>2000000</v>
          </cell>
          <cell r="L572">
            <v>9400000</v>
          </cell>
          <cell r="M572" t="str">
            <v>M/S AKANSHA ENTERPRISES</v>
          </cell>
          <cell r="N572" t="str">
            <v>SURENDER SINGH GERA</v>
          </cell>
        </row>
        <row r="573">
          <cell r="B573" t="str">
            <v>DTS446</v>
          </cell>
          <cell r="C573">
            <v>2.5</v>
          </cell>
          <cell r="D573">
            <v>39359</v>
          </cell>
          <cell r="E573">
            <v>79100</v>
          </cell>
          <cell r="F573" t="str">
            <v>H01021</v>
          </cell>
          <cell r="G573" t="str">
            <v>DTS446/UB1560#DTS</v>
          </cell>
          <cell r="H573">
            <v>65.400000000000006</v>
          </cell>
          <cell r="I573">
            <v>12000</v>
          </cell>
          <cell r="J573">
            <v>1357200</v>
          </cell>
          <cell r="K573">
            <v>1357200</v>
          </cell>
          <cell r="L573">
            <v>9400000</v>
          </cell>
          <cell r="M573" t="str">
            <v>C S &amp; ASSOCIATES</v>
          </cell>
          <cell r="N573" t="str">
            <v>HANISHA DARYANI</v>
          </cell>
        </row>
        <row r="574">
          <cell r="B574" t="str">
            <v>DTS502</v>
          </cell>
          <cell r="C574">
            <v>2.5</v>
          </cell>
          <cell r="D574">
            <v>39359</v>
          </cell>
          <cell r="E574">
            <v>79097</v>
          </cell>
          <cell r="F574" t="str">
            <v>S04856</v>
          </cell>
          <cell r="G574" t="str">
            <v>DTS502/UB1564#DTS</v>
          </cell>
          <cell r="H574">
            <v>69.209999999999994</v>
          </cell>
          <cell r="I574">
            <v>13000</v>
          </cell>
          <cell r="J574">
            <v>1542750</v>
          </cell>
          <cell r="K574">
            <v>1542750</v>
          </cell>
          <cell r="L574">
            <v>10657500</v>
          </cell>
          <cell r="M574" t="str">
            <v>ICICI BANK LTD</v>
          </cell>
          <cell r="N574" t="str">
            <v>SANJEEV MITTAL</v>
          </cell>
        </row>
        <row r="575">
          <cell r="B575" t="str">
            <v>DTS525</v>
          </cell>
          <cell r="C575">
            <v>2.5</v>
          </cell>
          <cell r="D575">
            <v>39359</v>
          </cell>
          <cell r="E575">
            <v>79110</v>
          </cell>
          <cell r="F575" t="str">
            <v>N01137</v>
          </cell>
          <cell r="G575" t="str">
            <v>DTS525/UB1572#DTS</v>
          </cell>
          <cell r="H575">
            <v>65.400000000000006</v>
          </cell>
          <cell r="I575">
            <v>14000</v>
          </cell>
          <cell r="J575">
            <v>1568400</v>
          </cell>
          <cell r="K575">
            <v>1568400</v>
          </cell>
          <cell r="L575">
            <v>10808000</v>
          </cell>
          <cell r="M575" t="str">
            <v>ICICI HOME FINANCE COMPANY LT</v>
          </cell>
          <cell r="N575" t="str">
            <v>NAVIN KUMAR</v>
          </cell>
        </row>
        <row r="576">
          <cell r="B576" t="str">
            <v>DTS748</v>
          </cell>
          <cell r="C576">
            <v>2.5</v>
          </cell>
          <cell r="D576">
            <v>39359</v>
          </cell>
          <cell r="E576">
            <v>79101</v>
          </cell>
          <cell r="F576" t="str">
            <v>A03539</v>
          </cell>
          <cell r="G576" t="str">
            <v>DTS748/UB1565#DTS</v>
          </cell>
          <cell r="H576">
            <v>75.53</v>
          </cell>
          <cell r="I576">
            <v>13000</v>
          </cell>
          <cell r="J576">
            <v>1675350</v>
          </cell>
          <cell r="K576">
            <v>1675350</v>
          </cell>
          <cell r="L576">
            <v>11575500</v>
          </cell>
          <cell r="M576" t="str">
            <v>RAHEJA ASSOCIATES</v>
          </cell>
          <cell r="N576" t="str">
            <v>ARUN KUMAR KHANNA            _x000C_</v>
          </cell>
        </row>
        <row r="577">
          <cell r="B577" t="str">
            <v>DTS823</v>
          </cell>
          <cell r="C577">
            <v>2.5</v>
          </cell>
          <cell r="D577">
            <v>39359</v>
          </cell>
          <cell r="E577">
            <v>79102</v>
          </cell>
          <cell r="F577" t="str">
            <v>S04857</v>
          </cell>
          <cell r="G577" t="str">
            <v>DTS823/UB1567#DTS</v>
          </cell>
          <cell r="H577">
            <v>150.22</v>
          </cell>
          <cell r="I577">
            <v>14000</v>
          </cell>
          <cell r="J577">
            <v>3485700</v>
          </cell>
          <cell r="K577">
            <v>3485700</v>
          </cell>
          <cell r="L577">
            <v>24046500</v>
          </cell>
          <cell r="M577" t="str">
            <v>AMIT ARORA(Real Estate Develo</v>
          </cell>
          <cell r="N577" t="str">
            <v>SARAN ENTERPRISES</v>
          </cell>
        </row>
        <row r="578">
          <cell r="B578" t="str">
            <v>DTS854</v>
          </cell>
          <cell r="C578">
            <v>2.5</v>
          </cell>
          <cell r="D578">
            <v>39359</v>
          </cell>
          <cell r="E578">
            <v>79107</v>
          </cell>
          <cell r="F578" t="str">
            <v>A03540</v>
          </cell>
          <cell r="G578" t="str">
            <v>DTS854/UB1571#DTS</v>
          </cell>
          <cell r="H578">
            <v>178.84</v>
          </cell>
          <cell r="I578">
            <v>14000</v>
          </cell>
          <cell r="J578">
            <v>4132500</v>
          </cell>
          <cell r="K578">
            <v>4132500</v>
          </cell>
          <cell r="L578">
            <v>28512500</v>
          </cell>
          <cell r="M578" t="str">
            <v>PNK CONSULTANTS PVT LTD</v>
          </cell>
          <cell r="N578" t="str">
            <v>ASIAN CONTEC LTD</v>
          </cell>
        </row>
        <row r="579">
          <cell r="B579" t="str">
            <v>DTS743</v>
          </cell>
          <cell r="C579">
            <v>2.5</v>
          </cell>
          <cell r="D579">
            <v>39360</v>
          </cell>
          <cell r="E579">
            <v>79123</v>
          </cell>
          <cell r="F579" t="str">
            <v>J01512</v>
          </cell>
          <cell r="G579" t="str">
            <v>DTS743/UB1574#DTS</v>
          </cell>
          <cell r="H579">
            <v>178.84</v>
          </cell>
          <cell r="I579">
            <v>14000</v>
          </cell>
          <cell r="J579">
            <v>4132500</v>
          </cell>
          <cell r="K579">
            <v>4133000</v>
          </cell>
          <cell r="L579">
            <v>28512500</v>
          </cell>
          <cell r="M579" t="str">
            <v>ARVIND ESTATES (P) LTD</v>
          </cell>
          <cell r="N579" t="str">
            <v>JINDAL ART GLASS INNOVATIONS</v>
          </cell>
        </row>
      </sheetData>
      <sheetData sheetId="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ep"/>
      <sheetName val="ridgewood"/>
      <sheetName val="Shivaji-Marg"/>
    </sheetNames>
    <sheetDataSet>
      <sheetData sheetId="0" refreshError="1"/>
      <sheetData sheetId="1" refreshError="1">
        <row r="1">
          <cell r="B1" t="str">
            <v>Proper</v>
          </cell>
          <cell r="C1" t="str">
            <v>Payment</v>
          </cell>
          <cell r="D1" t="str">
            <v>Booking Date</v>
          </cell>
          <cell r="E1" t="str">
            <v>Customer</v>
          </cell>
          <cell r="F1" t="str">
            <v>customer</v>
          </cell>
          <cell r="G1" t="str">
            <v>Property No.</v>
          </cell>
          <cell r="H1" t="str">
            <v>Covered</v>
          </cell>
          <cell r="I1" t="str">
            <v>Area  Rate</v>
          </cell>
          <cell r="J1" t="str">
            <v>Booking Amount</v>
          </cell>
          <cell r="K1" t="str">
            <v>Booking Receipt</v>
          </cell>
          <cell r="L1" t="str">
            <v>Total Amount</v>
          </cell>
          <cell r="M1" t="str">
            <v>Broker Name</v>
          </cell>
          <cell r="N1" t="str">
            <v>Cust Name</v>
          </cell>
        </row>
        <row r="2">
          <cell r="B2" t="str">
            <v>DTS022</v>
          </cell>
          <cell r="C2">
            <v>2.5</v>
          </cell>
          <cell r="D2">
            <v>39352</v>
          </cell>
          <cell r="E2">
            <v>78497</v>
          </cell>
          <cell r="F2" t="str">
            <v>T00337</v>
          </cell>
          <cell r="G2" t="str">
            <v>DTS022/UB1007#DTS</v>
          </cell>
          <cell r="H2">
            <v>132.85</v>
          </cell>
          <cell r="I2">
            <v>17000</v>
          </cell>
          <cell r="J2">
            <v>4465800</v>
          </cell>
          <cell r="K2">
            <v>4465800</v>
          </cell>
          <cell r="L2">
            <v>30487000</v>
          </cell>
          <cell r="M2" t="str">
            <v>SIKHAR CHAND JAIN &amp; SONS</v>
          </cell>
          <cell r="N2" t="str">
            <v>TARSILLO NATALONI</v>
          </cell>
        </row>
        <row r="3">
          <cell r="B3" t="str">
            <v>DTS030</v>
          </cell>
          <cell r="C3">
            <v>2.5</v>
          </cell>
          <cell r="D3">
            <v>39352</v>
          </cell>
          <cell r="E3">
            <v>78488</v>
          </cell>
          <cell r="F3" t="str">
            <v>K01249</v>
          </cell>
          <cell r="G3" t="str">
            <v>DTS030/UB1003#DTS</v>
          </cell>
          <cell r="H3">
            <v>148.36000000000001</v>
          </cell>
          <cell r="I3">
            <v>17000</v>
          </cell>
          <cell r="J3">
            <v>4569585</v>
          </cell>
          <cell r="K3">
            <v>4569585</v>
          </cell>
          <cell r="L3">
            <v>31262400</v>
          </cell>
          <cell r="M3" t="str">
            <v>MAXX REALTORS</v>
          </cell>
          <cell r="N3" t="str">
            <v>KRISHAN LAL NAGPAL</v>
          </cell>
        </row>
        <row r="4">
          <cell r="B4" t="str">
            <v>DTS042</v>
          </cell>
          <cell r="C4">
            <v>2.5</v>
          </cell>
          <cell r="D4">
            <v>39352</v>
          </cell>
          <cell r="E4">
            <v>78498</v>
          </cell>
          <cell r="F4" t="str">
            <v>V00102</v>
          </cell>
          <cell r="G4" t="str">
            <v>DTS042/UB1004#DTS</v>
          </cell>
          <cell r="H4">
            <v>84.82</v>
          </cell>
          <cell r="I4">
            <v>17000</v>
          </cell>
          <cell r="J4">
            <v>2883780</v>
          </cell>
          <cell r="K4">
            <v>2883780</v>
          </cell>
          <cell r="L4">
            <v>19681700</v>
          </cell>
          <cell r="M4" t="str">
            <v>BNB INVESTMENTS &amp; PROPERTIES</v>
          </cell>
          <cell r="N4" t="str">
            <v>VIJAY GUPTA</v>
          </cell>
        </row>
        <row r="5">
          <cell r="B5" t="str">
            <v>DTS123</v>
          </cell>
          <cell r="C5">
            <v>2.5</v>
          </cell>
          <cell r="D5">
            <v>39352</v>
          </cell>
          <cell r="E5">
            <v>78480</v>
          </cell>
          <cell r="F5" t="str">
            <v>C00490</v>
          </cell>
          <cell r="G5" t="str">
            <v>DTS123/UB1012#DTS</v>
          </cell>
          <cell r="H5">
            <v>89.74</v>
          </cell>
          <cell r="I5">
            <v>14000</v>
          </cell>
          <cell r="J5">
            <v>2118600</v>
          </cell>
          <cell r="K5">
            <v>2118600</v>
          </cell>
          <cell r="L5">
            <v>14607000</v>
          </cell>
          <cell r="M5" t="str">
            <v>OPC REALTORS</v>
          </cell>
          <cell r="N5" t="str">
            <v>CHHATRAPATI RANJIT RAI</v>
          </cell>
        </row>
        <row r="6">
          <cell r="B6" t="str">
            <v>DTS415</v>
          </cell>
          <cell r="C6">
            <v>2.5</v>
          </cell>
          <cell r="D6">
            <v>39352</v>
          </cell>
          <cell r="E6">
            <v>78493</v>
          </cell>
          <cell r="F6" t="str">
            <v>S04763</v>
          </cell>
          <cell r="G6" t="str">
            <v>DTS415/UB1020#DTS</v>
          </cell>
          <cell r="H6">
            <v>89</v>
          </cell>
          <cell r="I6">
            <v>13000</v>
          </cell>
          <cell r="J6">
            <v>1958100</v>
          </cell>
          <cell r="K6">
            <v>2000000</v>
          </cell>
          <cell r="L6">
            <v>13533000</v>
          </cell>
          <cell r="M6" t="str">
            <v>SIKHAR CHAND JAIN &amp; SONS</v>
          </cell>
          <cell r="N6" t="str">
            <v>SANDEEP MIDHA</v>
          </cell>
        </row>
        <row r="7">
          <cell r="B7" t="str">
            <v>DTS416</v>
          </cell>
          <cell r="C7">
            <v>2.5</v>
          </cell>
          <cell r="D7">
            <v>39352</v>
          </cell>
          <cell r="E7">
            <v>78494</v>
          </cell>
          <cell r="F7" t="str">
            <v>S04764</v>
          </cell>
          <cell r="G7" t="str">
            <v>DTS416/UB1010#DTS</v>
          </cell>
          <cell r="H7">
            <v>89.74</v>
          </cell>
          <cell r="I7">
            <v>13000</v>
          </cell>
          <cell r="J7">
            <v>1973700</v>
          </cell>
          <cell r="K7">
            <v>2000000</v>
          </cell>
          <cell r="L7">
            <v>13641000</v>
          </cell>
          <cell r="M7" t="str">
            <v>SIKHAR CHAND JAIN &amp; SONS</v>
          </cell>
          <cell r="N7" t="str">
            <v>SHRIYA LALL</v>
          </cell>
        </row>
        <row r="8">
          <cell r="B8" t="str">
            <v>DTS421</v>
          </cell>
          <cell r="C8">
            <v>2.5</v>
          </cell>
          <cell r="D8">
            <v>39352</v>
          </cell>
          <cell r="E8">
            <v>78491</v>
          </cell>
          <cell r="F8" t="str">
            <v>S04761</v>
          </cell>
          <cell r="G8" t="str">
            <v>DTS421/UB1015#DTS</v>
          </cell>
          <cell r="H8">
            <v>69.209999999999994</v>
          </cell>
          <cell r="I8">
            <v>13000</v>
          </cell>
          <cell r="J8">
            <v>1542750</v>
          </cell>
          <cell r="K8">
            <v>1542750</v>
          </cell>
          <cell r="L8">
            <v>10657500</v>
          </cell>
          <cell r="M8" t="str">
            <v>ALLIED SERVICES</v>
          </cell>
          <cell r="N8" t="str">
            <v>S. BALWANT SINGH</v>
          </cell>
        </row>
        <row r="9">
          <cell r="B9" t="str">
            <v>DTS431</v>
          </cell>
          <cell r="C9">
            <v>2.5</v>
          </cell>
          <cell r="D9">
            <v>39352</v>
          </cell>
          <cell r="E9">
            <v>78486</v>
          </cell>
          <cell r="F9" t="str">
            <v>P01684</v>
          </cell>
          <cell r="G9" t="str">
            <v>DTS431/UB1008#DTS</v>
          </cell>
          <cell r="H9">
            <v>69.209999999999994</v>
          </cell>
          <cell r="I9">
            <v>13000</v>
          </cell>
          <cell r="J9">
            <v>1542750</v>
          </cell>
          <cell r="K9">
            <v>1542750</v>
          </cell>
          <cell r="L9">
            <v>10657500</v>
          </cell>
          <cell r="M9" t="str">
            <v>ALLIED SERVICES</v>
          </cell>
          <cell r="N9" t="str">
            <v>PROMILA BHATIA</v>
          </cell>
        </row>
        <row r="10">
          <cell r="B10" t="str">
            <v>DTS458</v>
          </cell>
          <cell r="C10">
            <v>2.5</v>
          </cell>
          <cell r="D10">
            <v>39352</v>
          </cell>
          <cell r="E10">
            <v>78489</v>
          </cell>
          <cell r="F10" t="str">
            <v>R03961</v>
          </cell>
          <cell r="G10" t="str">
            <v>DTS458/UB1019#DTS</v>
          </cell>
          <cell r="H10">
            <v>178.84</v>
          </cell>
          <cell r="I10">
            <v>14000</v>
          </cell>
          <cell r="J10">
            <v>4132500</v>
          </cell>
          <cell r="K10">
            <v>5400000</v>
          </cell>
          <cell r="L10">
            <v>28512500</v>
          </cell>
          <cell r="M10" t="str">
            <v>FOCUS CONSULTANTS</v>
          </cell>
          <cell r="N10" t="str">
            <v>RAM KISHAN</v>
          </cell>
        </row>
        <row r="11">
          <cell r="B11" t="str">
            <v>DTS462</v>
          </cell>
          <cell r="C11">
            <v>2.5</v>
          </cell>
          <cell r="D11">
            <v>39352</v>
          </cell>
          <cell r="E11">
            <v>78495</v>
          </cell>
          <cell r="F11" t="str">
            <v>S04765</v>
          </cell>
          <cell r="G11" t="str">
            <v>DTS462/UB1009#DTS</v>
          </cell>
          <cell r="H11">
            <v>69.209999999999994</v>
          </cell>
          <cell r="I11">
            <v>13000</v>
          </cell>
          <cell r="J11">
            <v>1542750</v>
          </cell>
          <cell r="K11">
            <v>2700000</v>
          </cell>
          <cell r="L11">
            <v>10657500</v>
          </cell>
          <cell r="N11" t="str">
            <v>SUNIL KUMAR JALAN</v>
          </cell>
        </row>
        <row r="12">
          <cell r="B12" t="str">
            <v>DTS504</v>
          </cell>
          <cell r="C12">
            <v>2.5</v>
          </cell>
          <cell r="D12">
            <v>39352</v>
          </cell>
          <cell r="E12">
            <v>78482</v>
          </cell>
          <cell r="F12" t="str">
            <v>F00065</v>
          </cell>
          <cell r="G12" t="str">
            <v>DTS504/UB1016#DTS</v>
          </cell>
          <cell r="H12">
            <v>69.209999999999994</v>
          </cell>
          <cell r="I12">
            <v>13000</v>
          </cell>
          <cell r="J12">
            <v>1542750</v>
          </cell>
          <cell r="K12">
            <v>1542750</v>
          </cell>
          <cell r="L12">
            <v>10657500</v>
          </cell>
          <cell r="M12" t="str">
            <v>KEDAR ESTATE &amp; INVESTMENTS</v>
          </cell>
          <cell r="N12" t="str">
            <v>FORNES BUILDWELL P LTD</v>
          </cell>
        </row>
        <row r="13">
          <cell r="B13" t="str">
            <v>DTS505</v>
          </cell>
          <cell r="C13">
            <v>2.5</v>
          </cell>
          <cell r="D13">
            <v>39352</v>
          </cell>
          <cell r="E13">
            <v>78484</v>
          </cell>
          <cell r="F13" t="str">
            <v>M02179</v>
          </cell>
          <cell r="G13" t="str">
            <v>DTS505/UB1017#DTS</v>
          </cell>
          <cell r="H13">
            <v>69.209999999999994</v>
          </cell>
          <cell r="I13">
            <v>13000</v>
          </cell>
          <cell r="J13">
            <v>1542750</v>
          </cell>
          <cell r="K13">
            <v>1542750</v>
          </cell>
          <cell r="L13">
            <v>10657500</v>
          </cell>
          <cell r="M13" t="str">
            <v>KEDAR ESTATE &amp; INVESTMENTS</v>
          </cell>
          <cell r="N13" t="str">
            <v>MOHAN SINGH RAWAT</v>
          </cell>
        </row>
        <row r="14">
          <cell r="B14" t="str">
            <v>DTS519</v>
          </cell>
          <cell r="C14">
            <v>2.5</v>
          </cell>
          <cell r="D14">
            <v>39352</v>
          </cell>
          <cell r="E14">
            <v>78479</v>
          </cell>
          <cell r="F14" t="str">
            <v>Y00245</v>
          </cell>
          <cell r="G14" t="str">
            <v>DTS519/UB1001#DTS</v>
          </cell>
          <cell r="H14">
            <v>69.209999999999994</v>
          </cell>
          <cell r="I14">
            <v>13000</v>
          </cell>
          <cell r="J14">
            <v>1542750</v>
          </cell>
          <cell r="K14">
            <v>2700000</v>
          </cell>
          <cell r="L14">
            <v>10657500</v>
          </cell>
          <cell r="M14" t="str">
            <v>FOCUS CONSULTANTS</v>
          </cell>
          <cell r="N14" t="str">
            <v>YAKESH ANAND</v>
          </cell>
        </row>
        <row r="15">
          <cell r="B15" t="str">
            <v>DTS521</v>
          </cell>
          <cell r="C15">
            <v>2.5</v>
          </cell>
          <cell r="D15">
            <v>39352</v>
          </cell>
          <cell r="E15">
            <v>78492</v>
          </cell>
          <cell r="F15" t="str">
            <v>S04762</v>
          </cell>
          <cell r="G15" t="str">
            <v>DTS521/UB1013#DTS</v>
          </cell>
          <cell r="H15">
            <v>89.74</v>
          </cell>
          <cell r="I15">
            <v>13000</v>
          </cell>
          <cell r="J15">
            <v>1973700</v>
          </cell>
          <cell r="K15">
            <v>2700000</v>
          </cell>
          <cell r="L15">
            <v>13641000</v>
          </cell>
          <cell r="M15" t="str">
            <v>FOCUS CONSULTANTS</v>
          </cell>
          <cell r="N15" t="str">
            <v>SANJEEV SARIN</v>
          </cell>
        </row>
        <row r="16">
          <cell r="B16" t="str">
            <v>DTS522</v>
          </cell>
          <cell r="C16">
            <v>2.5</v>
          </cell>
          <cell r="D16">
            <v>39352</v>
          </cell>
          <cell r="E16">
            <v>78490</v>
          </cell>
          <cell r="F16" t="str">
            <v>R03962</v>
          </cell>
          <cell r="G16" t="str">
            <v>DTS522/UB1002#DTS</v>
          </cell>
          <cell r="H16">
            <v>89</v>
          </cell>
          <cell r="I16">
            <v>13000</v>
          </cell>
          <cell r="J16">
            <v>1958100</v>
          </cell>
          <cell r="K16">
            <v>2700000</v>
          </cell>
          <cell r="L16">
            <v>13533000</v>
          </cell>
          <cell r="M16" t="str">
            <v>SETTLERS INDIA</v>
          </cell>
          <cell r="N16" t="str">
            <v>RITESH BHATIA</v>
          </cell>
        </row>
        <row r="17">
          <cell r="B17" t="str">
            <v>DTS555</v>
          </cell>
          <cell r="C17">
            <v>2.5</v>
          </cell>
          <cell r="D17">
            <v>39352</v>
          </cell>
          <cell r="E17">
            <v>78496</v>
          </cell>
          <cell r="F17" t="str">
            <v>S04766</v>
          </cell>
          <cell r="G17" t="str">
            <v>DTS555/UB1006#DTS</v>
          </cell>
          <cell r="H17">
            <v>65.400000000000006</v>
          </cell>
          <cell r="I17">
            <v>13000</v>
          </cell>
          <cell r="J17">
            <v>1462800</v>
          </cell>
          <cell r="K17">
            <v>1462800</v>
          </cell>
          <cell r="L17">
            <v>10104000</v>
          </cell>
          <cell r="M17" t="str">
            <v>LINK PROPERTIES INDIA COM</v>
          </cell>
          <cell r="N17" t="str">
            <v>SHWETABH KUMAR SINGH</v>
          </cell>
        </row>
        <row r="18">
          <cell r="B18" t="str">
            <v>DTS556</v>
          </cell>
          <cell r="C18">
            <v>2.5</v>
          </cell>
          <cell r="D18">
            <v>39352</v>
          </cell>
          <cell r="E18">
            <v>78483</v>
          </cell>
          <cell r="F18" t="str">
            <v>A03470</v>
          </cell>
          <cell r="G18" t="str">
            <v>DTS556/UB1011#DTS</v>
          </cell>
          <cell r="H18">
            <v>89.93</v>
          </cell>
          <cell r="I18">
            <v>13000</v>
          </cell>
          <cell r="J18">
            <v>1977600</v>
          </cell>
          <cell r="K18">
            <v>2700000</v>
          </cell>
          <cell r="L18">
            <v>13668000</v>
          </cell>
          <cell r="M18" t="str">
            <v>SHEFALI &amp; ASSOCIATES</v>
          </cell>
          <cell r="N18" t="str">
            <v>ANIL AGENCIES (P) LTD</v>
          </cell>
        </row>
        <row r="19">
          <cell r="B19" t="str">
            <v>DTS702</v>
          </cell>
          <cell r="C19">
            <v>2.5</v>
          </cell>
          <cell r="D19">
            <v>39352</v>
          </cell>
          <cell r="E19">
            <v>78481</v>
          </cell>
          <cell r="F19" t="str">
            <v>A03469</v>
          </cell>
          <cell r="G19" t="str">
            <v>DTS702/UB1018#DTS</v>
          </cell>
          <cell r="H19">
            <v>69.209999999999994</v>
          </cell>
          <cell r="I19">
            <v>13000</v>
          </cell>
          <cell r="J19">
            <v>1542750</v>
          </cell>
          <cell r="K19">
            <v>2700000</v>
          </cell>
          <cell r="L19">
            <v>10657500</v>
          </cell>
          <cell r="M19" t="str">
            <v>DR DEVINDER GUPTA AND SONS (H</v>
          </cell>
          <cell r="N19" t="str">
            <v>ANAND SARUP BHARDWAJ</v>
          </cell>
        </row>
        <row r="20">
          <cell r="B20" t="str">
            <v>DTS704</v>
          </cell>
          <cell r="C20">
            <v>2.5</v>
          </cell>
          <cell r="D20">
            <v>39352</v>
          </cell>
          <cell r="E20">
            <v>78487</v>
          </cell>
          <cell r="F20" t="str">
            <v>A03471</v>
          </cell>
          <cell r="G20" t="str">
            <v>DTS704/UB1014#DTS</v>
          </cell>
          <cell r="H20">
            <v>69.209999999999994</v>
          </cell>
          <cell r="I20">
            <v>13000</v>
          </cell>
          <cell r="J20">
            <v>1542750</v>
          </cell>
          <cell r="K20">
            <v>1560300</v>
          </cell>
          <cell r="L20">
            <v>10657500</v>
          </cell>
          <cell r="M20" t="str">
            <v>DR DEVINDER GUPTA AND SONS (H</v>
          </cell>
          <cell r="N20" t="str">
            <v>A ONE PROP-MART PVT. LTD.</v>
          </cell>
        </row>
        <row r="21">
          <cell r="B21" t="str">
            <v>DTS705</v>
          </cell>
          <cell r="C21">
            <v>2.5</v>
          </cell>
          <cell r="D21">
            <v>39352</v>
          </cell>
          <cell r="E21">
            <v>78485</v>
          </cell>
          <cell r="F21" t="str">
            <v>A03472</v>
          </cell>
          <cell r="G21" t="str">
            <v>DTS705/UB1005#DTS</v>
          </cell>
          <cell r="H21">
            <v>69.209999999999994</v>
          </cell>
          <cell r="I21">
            <v>13000</v>
          </cell>
          <cell r="J21">
            <v>1542750</v>
          </cell>
          <cell r="K21">
            <v>1560300</v>
          </cell>
          <cell r="L21">
            <v>10657500</v>
          </cell>
          <cell r="M21" t="str">
            <v>DR DEVINDER GUPTA AND SONS (H</v>
          </cell>
          <cell r="N21" t="str">
            <v>A ONE PROP-MART PVT. LTD.</v>
          </cell>
        </row>
        <row r="22">
          <cell r="B22" t="str">
            <v>DTS002</v>
          </cell>
          <cell r="C22">
            <v>2.5</v>
          </cell>
          <cell r="D22">
            <v>39353</v>
          </cell>
          <cell r="E22">
            <v>78679</v>
          </cell>
          <cell r="F22" t="str">
            <v>N01124</v>
          </cell>
          <cell r="G22" t="str">
            <v>DTS002/UB1168#DTS</v>
          </cell>
          <cell r="H22">
            <v>116.78</v>
          </cell>
          <cell r="I22">
            <v>17000</v>
          </cell>
          <cell r="J22">
            <v>3295350</v>
          </cell>
          <cell r="K22">
            <v>3575885</v>
          </cell>
          <cell r="L22">
            <v>22597500</v>
          </cell>
          <cell r="M22" t="str">
            <v>ALLIED SERVICES</v>
          </cell>
          <cell r="N22" t="str">
            <v>NARESH KUMAR BUDHIRAJA</v>
          </cell>
        </row>
        <row r="23">
          <cell r="B23" t="str">
            <v>DTS003</v>
          </cell>
          <cell r="C23">
            <v>2.5</v>
          </cell>
          <cell r="D23">
            <v>39353</v>
          </cell>
          <cell r="E23">
            <v>78670</v>
          </cell>
          <cell r="F23" t="str">
            <v>C00493</v>
          </cell>
          <cell r="G23" t="str">
            <v>DTS003/UB1192#DTS</v>
          </cell>
          <cell r="H23">
            <v>103.49</v>
          </cell>
          <cell r="I23">
            <v>17000</v>
          </cell>
          <cell r="J23">
            <v>2930700</v>
          </cell>
          <cell r="K23">
            <v>3124770</v>
          </cell>
          <cell r="L23">
            <v>20095000</v>
          </cell>
          <cell r="M23" t="str">
            <v>SANJAY NAGPAL ESTATES</v>
          </cell>
          <cell r="N23" t="str">
            <v>CHANDER SHEKHAR</v>
          </cell>
        </row>
        <row r="24">
          <cell r="B24" t="str">
            <v>DTS006</v>
          </cell>
          <cell r="C24">
            <v>2.5</v>
          </cell>
          <cell r="D24">
            <v>39353</v>
          </cell>
          <cell r="E24">
            <v>78699</v>
          </cell>
          <cell r="F24" t="str">
            <v>J01478</v>
          </cell>
          <cell r="G24" t="str">
            <v>DTS006/UB1199#DTS</v>
          </cell>
          <cell r="H24">
            <v>84.82</v>
          </cell>
          <cell r="I24">
            <v>17000</v>
          </cell>
          <cell r="J24">
            <v>2650965</v>
          </cell>
          <cell r="K24">
            <v>2700000</v>
          </cell>
          <cell r="L24">
            <v>18129600</v>
          </cell>
          <cell r="M24" t="str">
            <v>SANJAY NAGPAL ESTATES</v>
          </cell>
          <cell r="N24" t="str">
            <v>JAGDISH MALIK</v>
          </cell>
        </row>
        <row r="25">
          <cell r="B25" t="str">
            <v>DTS009</v>
          </cell>
          <cell r="C25">
            <v>2.5</v>
          </cell>
          <cell r="D25">
            <v>39353</v>
          </cell>
          <cell r="E25">
            <v>78691</v>
          </cell>
          <cell r="F25" t="str">
            <v>S04799</v>
          </cell>
          <cell r="G25" t="str">
            <v>DTS009/UB1164#DTS</v>
          </cell>
          <cell r="H25">
            <v>100.98</v>
          </cell>
          <cell r="I25">
            <v>17000</v>
          </cell>
          <cell r="J25">
            <v>3139035</v>
          </cell>
          <cell r="K25">
            <v>3500000</v>
          </cell>
          <cell r="L25">
            <v>21470400</v>
          </cell>
          <cell r="M25" t="str">
            <v>KEDAR ESTATE &amp; INVESTMENTS</v>
          </cell>
          <cell r="N25" t="str">
            <v>SURVI PROJECTS</v>
          </cell>
        </row>
        <row r="26">
          <cell r="B26" t="str">
            <v>DTS012</v>
          </cell>
          <cell r="C26">
            <v>2.5</v>
          </cell>
          <cell r="D26">
            <v>39353</v>
          </cell>
          <cell r="E26">
            <v>78571</v>
          </cell>
          <cell r="F26" t="str">
            <v>L00321</v>
          </cell>
          <cell r="G26" t="str">
            <v>DTS012/UB1067#DTS</v>
          </cell>
          <cell r="H26">
            <v>137.77000000000001</v>
          </cell>
          <cell r="I26">
            <v>17000</v>
          </cell>
          <cell r="J26">
            <v>4249815</v>
          </cell>
          <cell r="K26">
            <v>4249815</v>
          </cell>
          <cell r="L26">
            <v>29073600</v>
          </cell>
          <cell r="M26" t="str">
            <v>BANKEY BIHARI ESTATE</v>
          </cell>
          <cell r="N26" t="str">
            <v>LAKHPAT RAI AGARWAL          _x000C_</v>
          </cell>
        </row>
        <row r="27">
          <cell r="B27" t="str">
            <v>DTS014</v>
          </cell>
          <cell r="C27">
            <v>2.5</v>
          </cell>
          <cell r="D27">
            <v>39353</v>
          </cell>
          <cell r="E27">
            <v>78683</v>
          </cell>
          <cell r="F27" t="str">
            <v>P01694</v>
          </cell>
          <cell r="G27" t="str">
            <v>DTS014/UB1169#DTS</v>
          </cell>
          <cell r="H27">
            <v>74.040000000000006</v>
          </cell>
          <cell r="I27">
            <v>17000</v>
          </cell>
          <cell r="J27">
            <v>2528820</v>
          </cell>
          <cell r="K27">
            <v>2122350</v>
          </cell>
          <cell r="L27">
            <v>17257300</v>
          </cell>
          <cell r="M27" t="str">
            <v>C S &amp; ASSOCIATES</v>
          </cell>
          <cell r="N27" t="str">
            <v>PUNARDEEP SINGH SAHNI</v>
          </cell>
        </row>
        <row r="28">
          <cell r="B28" t="str">
            <v>DTS025</v>
          </cell>
          <cell r="C28">
            <v>2.5</v>
          </cell>
          <cell r="D28">
            <v>39353</v>
          </cell>
          <cell r="E28">
            <v>78540</v>
          </cell>
          <cell r="F28" t="str">
            <v>H00975</v>
          </cell>
          <cell r="G28" t="str">
            <v>DTS025/UB1055#DTS</v>
          </cell>
          <cell r="H28">
            <v>159.33000000000001</v>
          </cell>
          <cell r="I28">
            <v>16000</v>
          </cell>
          <cell r="J28">
            <v>4617600</v>
          </cell>
          <cell r="K28">
            <v>4617600</v>
          </cell>
          <cell r="L28">
            <v>31641500</v>
          </cell>
          <cell r="M28" t="str">
            <v>HARBANS MAHAJAN REAL ESTATE C</v>
          </cell>
          <cell r="N28" t="str">
            <v>HERITAGE HOLIDAYS PVT LTD</v>
          </cell>
        </row>
        <row r="29">
          <cell r="B29" t="str">
            <v>DTS029</v>
          </cell>
          <cell r="C29">
            <v>2.5</v>
          </cell>
          <cell r="D29">
            <v>39353</v>
          </cell>
          <cell r="E29">
            <v>78646</v>
          </cell>
          <cell r="F29" t="str">
            <v>V02024</v>
          </cell>
          <cell r="G29" t="str">
            <v>DTS029/UB1128#DTS</v>
          </cell>
          <cell r="H29">
            <v>67.73</v>
          </cell>
          <cell r="I29">
            <v>17000</v>
          </cell>
          <cell r="J29">
            <v>2134845</v>
          </cell>
          <cell r="K29">
            <v>2134845</v>
          </cell>
          <cell r="L29">
            <v>14596800</v>
          </cell>
          <cell r="M29" t="str">
            <v>K.K. REAL ESTATE</v>
          </cell>
          <cell r="N29" t="str">
            <v>VIVEK SHEEL SEHTIA</v>
          </cell>
        </row>
        <row r="30">
          <cell r="B30" t="str">
            <v>DTS037</v>
          </cell>
          <cell r="C30">
            <v>2.5</v>
          </cell>
          <cell r="D30">
            <v>39353</v>
          </cell>
          <cell r="E30">
            <v>78618</v>
          </cell>
          <cell r="F30" t="str">
            <v>S04792</v>
          </cell>
          <cell r="G30" t="str">
            <v>DTS037/UB1172#DTS</v>
          </cell>
          <cell r="H30">
            <v>189.71</v>
          </cell>
          <cell r="I30">
            <v>17000</v>
          </cell>
          <cell r="J30">
            <v>5817810</v>
          </cell>
          <cell r="K30">
            <v>6000000</v>
          </cell>
          <cell r="L30">
            <v>39806400</v>
          </cell>
          <cell r="M30" t="str">
            <v>SAR REALTY PVT LTD</v>
          </cell>
          <cell r="N30" t="str">
            <v>SANJEEV LAL</v>
          </cell>
        </row>
        <row r="31">
          <cell r="B31" t="str">
            <v>DTS039</v>
          </cell>
          <cell r="C31">
            <v>2.5</v>
          </cell>
          <cell r="D31">
            <v>39353</v>
          </cell>
          <cell r="E31">
            <v>78663</v>
          </cell>
          <cell r="F31" t="str">
            <v>M02192</v>
          </cell>
          <cell r="G31" t="str">
            <v>DTS039/UB1124#DTS</v>
          </cell>
          <cell r="H31">
            <v>100.98</v>
          </cell>
          <cell r="I31">
            <v>17000</v>
          </cell>
          <cell r="J31">
            <v>3416220</v>
          </cell>
          <cell r="K31">
            <v>5017260</v>
          </cell>
          <cell r="L31">
            <v>23318300</v>
          </cell>
          <cell r="M31" t="str">
            <v>MICKEY SIBAL</v>
          </cell>
          <cell r="N31" t="str">
            <v>MICKEY SIBAL</v>
          </cell>
        </row>
        <row r="32">
          <cell r="B32" t="str">
            <v>DTS040</v>
          </cell>
          <cell r="C32">
            <v>2.5</v>
          </cell>
          <cell r="D32">
            <v>39353</v>
          </cell>
          <cell r="E32">
            <v>78693</v>
          </cell>
          <cell r="F32" t="str">
            <v>V02025</v>
          </cell>
          <cell r="G32" t="str">
            <v>DTS040/UB1166#DTS</v>
          </cell>
          <cell r="H32">
            <v>64.290000000000006</v>
          </cell>
          <cell r="I32">
            <v>17000</v>
          </cell>
          <cell r="J32">
            <v>1854600</v>
          </cell>
          <cell r="K32">
            <v>2000000</v>
          </cell>
          <cell r="L32">
            <v>12710000</v>
          </cell>
          <cell r="M32" t="str">
            <v>TIRUPATI MARKETING</v>
          </cell>
          <cell r="N32" t="str">
            <v>V K JAIN</v>
          </cell>
        </row>
        <row r="33">
          <cell r="B33" t="str">
            <v>DTS044</v>
          </cell>
          <cell r="C33">
            <v>2.5</v>
          </cell>
          <cell r="D33">
            <v>39353</v>
          </cell>
          <cell r="E33">
            <v>78567</v>
          </cell>
          <cell r="F33" t="str">
            <v>H00977</v>
          </cell>
          <cell r="G33" t="str">
            <v>DTS044/UB1085#DTS</v>
          </cell>
          <cell r="H33">
            <v>100.06</v>
          </cell>
          <cell r="I33">
            <v>17000</v>
          </cell>
          <cell r="J33">
            <v>3110985</v>
          </cell>
          <cell r="K33">
            <v>3110985</v>
          </cell>
          <cell r="L33">
            <v>21278400</v>
          </cell>
          <cell r="M33" t="str">
            <v>MAXX REALTORS</v>
          </cell>
          <cell r="N33" t="str">
            <v>HERITAGE HOLIDAYS PVT LTD</v>
          </cell>
        </row>
        <row r="34">
          <cell r="B34" t="str">
            <v>DTS045</v>
          </cell>
          <cell r="C34">
            <v>2.5</v>
          </cell>
          <cell r="D34">
            <v>39353</v>
          </cell>
          <cell r="E34">
            <v>78543</v>
          </cell>
          <cell r="F34" t="str">
            <v>P01685</v>
          </cell>
          <cell r="G34" t="str">
            <v>DTS045/UB1054#DTS</v>
          </cell>
          <cell r="H34">
            <v>103.49</v>
          </cell>
          <cell r="I34">
            <v>16000</v>
          </cell>
          <cell r="J34">
            <v>3030960</v>
          </cell>
          <cell r="K34">
            <v>3030960</v>
          </cell>
          <cell r="L34">
            <v>20763400</v>
          </cell>
          <cell r="M34" t="str">
            <v>HARBANS MAHAJAN REAL ESTATE C</v>
          </cell>
          <cell r="N34" t="str">
            <v>PANKAJ KUMAR</v>
          </cell>
        </row>
        <row r="35">
          <cell r="B35" t="str">
            <v>DTS047</v>
          </cell>
          <cell r="C35">
            <v>2.5</v>
          </cell>
          <cell r="D35">
            <v>39353</v>
          </cell>
          <cell r="E35">
            <v>78617</v>
          </cell>
          <cell r="F35" t="str">
            <v>R03976</v>
          </cell>
          <cell r="G35" t="str">
            <v>DTS047/UB1149#DTS</v>
          </cell>
          <cell r="H35">
            <v>175.31</v>
          </cell>
          <cell r="I35">
            <v>16000</v>
          </cell>
          <cell r="J35">
            <v>5071680</v>
          </cell>
          <cell r="K35">
            <v>5071680</v>
          </cell>
          <cell r="L35">
            <v>34754700</v>
          </cell>
          <cell r="M35" t="str">
            <v>K.K. REAL ESTATE</v>
          </cell>
          <cell r="N35" t="str">
            <v>RAJEEV ARORA</v>
          </cell>
        </row>
        <row r="36">
          <cell r="B36" t="str">
            <v>DTS050</v>
          </cell>
          <cell r="C36">
            <v>2.5</v>
          </cell>
          <cell r="D36">
            <v>39353</v>
          </cell>
          <cell r="E36">
            <v>78551</v>
          </cell>
          <cell r="F36" t="str">
            <v>V02020</v>
          </cell>
          <cell r="G36" t="str">
            <v>DTS050/UB1037#DTS</v>
          </cell>
          <cell r="H36">
            <v>99.96</v>
          </cell>
          <cell r="I36">
            <v>17000</v>
          </cell>
          <cell r="J36">
            <v>3108180</v>
          </cell>
          <cell r="K36">
            <v>3108180</v>
          </cell>
          <cell r="L36">
            <v>21259200</v>
          </cell>
          <cell r="M36" t="str">
            <v>A K JAIN &amp; ASSOCIATES</v>
          </cell>
          <cell r="N36" t="str">
            <v>VIPIN KUMAR JAIN</v>
          </cell>
        </row>
        <row r="37">
          <cell r="B37" t="str">
            <v>DTS053</v>
          </cell>
          <cell r="C37">
            <v>2.5</v>
          </cell>
          <cell r="D37">
            <v>39353</v>
          </cell>
          <cell r="E37">
            <v>78558</v>
          </cell>
          <cell r="F37" t="str">
            <v>H00976</v>
          </cell>
          <cell r="G37" t="str">
            <v>DTS053/UB1093#DTS</v>
          </cell>
          <cell r="H37">
            <v>64.94</v>
          </cell>
          <cell r="I37">
            <v>17000</v>
          </cell>
          <cell r="J37">
            <v>1872450</v>
          </cell>
          <cell r="K37">
            <v>1875000</v>
          </cell>
          <cell r="L37">
            <v>12832500</v>
          </cell>
          <cell r="M37" t="str">
            <v>BUSINESS ASSOCIATES</v>
          </cell>
          <cell r="N37" t="str">
            <v>HI RISE BUILDERS PVT. LTD.</v>
          </cell>
        </row>
        <row r="38">
          <cell r="B38" t="str">
            <v>DTS055</v>
          </cell>
          <cell r="C38">
            <v>2.5</v>
          </cell>
          <cell r="D38">
            <v>39353</v>
          </cell>
          <cell r="E38">
            <v>78657</v>
          </cell>
          <cell r="F38" t="str">
            <v>U00336</v>
          </cell>
          <cell r="G38" t="str">
            <v>DTS055/UB1144#DTS</v>
          </cell>
          <cell r="H38">
            <v>193.79</v>
          </cell>
          <cell r="I38">
            <v>16000</v>
          </cell>
          <cell r="J38">
            <v>5597040</v>
          </cell>
          <cell r="K38">
            <v>5597040</v>
          </cell>
          <cell r="L38">
            <v>38356600</v>
          </cell>
          <cell r="M38" t="str">
            <v>K.K. REAL ESTATE</v>
          </cell>
          <cell r="N38" t="str">
            <v>UNITED AIR PRODUCTS PVT LTD</v>
          </cell>
        </row>
        <row r="39">
          <cell r="B39" t="str">
            <v>DTS057</v>
          </cell>
          <cell r="C39">
            <v>2.5</v>
          </cell>
          <cell r="D39">
            <v>39353</v>
          </cell>
          <cell r="E39">
            <v>78610</v>
          </cell>
          <cell r="F39" t="str">
            <v>P01688</v>
          </cell>
          <cell r="G39" t="str">
            <v>DTS057/UB1148#DTS</v>
          </cell>
          <cell r="H39">
            <v>116.41</v>
          </cell>
          <cell r="I39">
            <v>16000</v>
          </cell>
          <cell r="J39">
            <v>3097200</v>
          </cell>
          <cell r="K39">
            <v>3007200</v>
          </cell>
          <cell r="L39">
            <v>21274500</v>
          </cell>
          <cell r="M39" t="str">
            <v>K.K. REAL ESTATE</v>
          </cell>
          <cell r="N39" t="str">
            <v>PAWAN KATYAL</v>
          </cell>
        </row>
        <row r="40">
          <cell r="B40" t="str">
            <v>DTS072</v>
          </cell>
          <cell r="C40">
            <v>2.5</v>
          </cell>
          <cell r="D40">
            <v>39353</v>
          </cell>
          <cell r="E40">
            <v>78542</v>
          </cell>
          <cell r="F40" t="str">
            <v>K01251</v>
          </cell>
          <cell r="G40" t="str">
            <v>DTS072/UB1030#DTS</v>
          </cell>
          <cell r="H40">
            <v>99.96</v>
          </cell>
          <cell r="I40">
            <v>17000</v>
          </cell>
          <cell r="J40">
            <v>3108180</v>
          </cell>
          <cell r="K40">
            <v>3108180</v>
          </cell>
          <cell r="L40">
            <v>21259200</v>
          </cell>
          <cell r="M40" t="str">
            <v>RENAISSANCE &amp; CITY REALTY SER</v>
          </cell>
          <cell r="N40" t="str">
            <v>KIMATI LAL JAIN</v>
          </cell>
        </row>
        <row r="41">
          <cell r="B41" t="str">
            <v>DTS073</v>
          </cell>
          <cell r="C41">
            <v>2.5</v>
          </cell>
          <cell r="D41">
            <v>39353</v>
          </cell>
          <cell r="E41">
            <v>78621</v>
          </cell>
          <cell r="F41" t="str">
            <v>R03978</v>
          </cell>
          <cell r="G41" t="str">
            <v>DTS073/UB1118#DTS</v>
          </cell>
          <cell r="H41">
            <v>106.37</v>
          </cell>
          <cell r="I41">
            <v>17000</v>
          </cell>
          <cell r="J41">
            <v>3301725</v>
          </cell>
          <cell r="K41">
            <v>3500000</v>
          </cell>
          <cell r="L41">
            <v>22584000</v>
          </cell>
          <cell r="M41" t="str">
            <v>ANAND AGARWAL PROPERTIES</v>
          </cell>
          <cell r="N41" t="str">
            <v>RADHEY SHYAM BANSAL</v>
          </cell>
        </row>
        <row r="42">
          <cell r="B42" t="str">
            <v>DTS105</v>
          </cell>
          <cell r="C42">
            <v>2.5</v>
          </cell>
          <cell r="D42">
            <v>39353</v>
          </cell>
          <cell r="E42">
            <v>78579</v>
          </cell>
          <cell r="F42" t="str">
            <v>R03971</v>
          </cell>
          <cell r="G42" t="str">
            <v>DTS105/UB1072#DTS</v>
          </cell>
          <cell r="H42">
            <v>69.209999999999994</v>
          </cell>
          <cell r="I42">
            <v>14000</v>
          </cell>
          <cell r="J42">
            <v>1654500</v>
          </cell>
          <cell r="K42">
            <v>1654500</v>
          </cell>
          <cell r="L42">
            <v>11402500</v>
          </cell>
          <cell r="M42" t="str">
            <v>ANAND AGARWAL PROPERTIES</v>
          </cell>
          <cell r="N42" t="str">
            <v>R G ENTERPRISES</v>
          </cell>
        </row>
        <row r="43">
          <cell r="B43" t="str">
            <v>DTS112</v>
          </cell>
          <cell r="C43">
            <v>2.5</v>
          </cell>
          <cell r="D43">
            <v>39353</v>
          </cell>
          <cell r="E43">
            <v>78528</v>
          </cell>
          <cell r="F43" t="str">
            <v>S04773</v>
          </cell>
          <cell r="G43" t="str">
            <v>DTS112/UB1052#DTS</v>
          </cell>
          <cell r="H43">
            <v>114.08</v>
          </cell>
          <cell r="I43">
            <v>14000</v>
          </cell>
          <cell r="J43">
            <v>2668800</v>
          </cell>
          <cell r="K43">
            <v>2700000</v>
          </cell>
          <cell r="L43">
            <v>18406000</v>
          </cell>
          <cell r="M43" t="str">
            <v>CALON ESTATES</v>
          </cell>
          <cell r="N43" t="str">
            <v>STUDIO PARALLELE</v>
          </cell>
        </row>
        <row r="44">
          <cell r="B44" t="str">
            <v>DTS115</v>
          </cell>
          <cell r="C44">
            <v>2.5</v>
          </cell>
          <cell r="D44">
            <v>39353</v>
          </cell>
          <cell r="E44">
            <v>78539</v>
          </cell>
          <cell r="F44" t="str">
            <v>G00767</v>
          </cell>
          <cell r="G44" t="str">
            <v>DTS115/UB1043#DTS</v>
          </cell>
          <cell r="H44">
            <v>89</v>
          </cell>
          <cell r="I44">
            <v>14000</v>
          </cell>
          <cell r="J44">
            <v>2101800</v>
          </cell>
          <cell r="K44">
            <v>2101800</v>
          </cell>
          <cell r="L44">
            <v>14491000</v>
          </cell>
          <cell r="M44" t="str">
            <v>INNOVATIVE INTEX (P) LTD.</v>
          </cell>
          <cell r="N44" t="str">
            <v>GRAFAX COTTAN PVT LTD</v>
          </cell>
        </row>
        <row r="45">
          <cell r="B45" t="str">
            <v>DTS118</v>
          </cell>
          <cell r="C45">
            <v>2.5</v>
          </cell>
          <cell r="D45">
            <v>39353</v>
          </cell>
          <cell r="E45">
            <v>78577</v>
          </cell>
          <cell r="F45" t="str">
            <v>H00978</v>
          </cell>
          <cell r="G45" t="str">
            <v>DTS118/UB1071#DTS</v>
          </cell>
          <cell r="H45">
            <v>69.209999999999994</v>
          </cell>
          <cell r="I45">
            <v>14000</v>
          </cell>
          <cell r="J45">
            <v>1654500</v>
          </cell>
          <cell r="K45">
            <v>1654500</v>
          </cell>
          <cell r="L45">
            <v>11402500</v>
          </cell>
          <cell r="M45" t="str">
            <v>MAXX REALTORS</v>
          </cell>
          <cell r="N45" t="str">
            <v>HERITAGE HOLIDAYS PVT LTD</v>
          </cell>
        </row>
        <row r="46">
          <cell r="B46" t="str">
            <v>DTS119</v>
          </cell>
          <cell r="C46">
            <v>2.5</v>
          </cell>
          <cell r="D46">
            <v>39353</v>
          </cell>
          <cell r="E46">
            <v>78629</v>
          </cell>
          <cell r="F46" t="str">
            <v>G00769</v>
          </cell>
          <cell r="G46" t="str">
            <v>DTS119/UB1117#DTS</v>
          </cell>
          <cell r="H46">
            <v>75.53</v>
          </cell>
          <cell r="I46">
            <v>14000</v>
          </cell>
          <cell r="J46">
            <v>1797300</v>
          </cell>
          <cell r="K46">
            <v>1797300</v>
          </cell>
          <cell r="L46">
            <v>12388500</v>
          </cell>
          <cell r="M46" t="str">
            <v>N K JAIN &amp; CO.</v>
          </cell>
          <cell r="N46" t="str">
            <v>GOLDEN TURTLE INFORMATION TEC</v>
          </cell>
        </row>
        <row r="47">
          <cell r="B47" t="str">
            <v>DTS120</v>
          </cell>
          <cell r="C47">
            <v>2.5</v>
          </cell>
          <cell r="D47">
            <v>39353</v>
          </cell>
          <cell r="E47">
            <v>78595</v>
          </cell>
          <cell r="F47" t="str">
            <v>G00768</v>
          </cell>
          <cell r="G47" t="str">
            <v>DTS120/UB1115#DTS</v>
          </cell>
          <cell r="H47">
            <v>75.53</v>
          </cell>
          <cell r="I47">
            <v>14000</v>
          </cell>
          <cell r="J47">
            <v>1797300</v>
          </cell>
          <cell r="K47">
            <v>1797300</v>
          </cell>
          <cell r="L47">
            <v>12388500</v>
          </cell>
          <cell r="M47" t="str">
            <v>N K JAIN &amp; CO.</v>
          </cell>
          <cell r="N47" t="str">
            <v>GOLDEN TURTLE INFORMATION TEC</v>
          </cell>
        </row>
        <row r="48">
          <cell r="B48" t="str">
            <v>DTS121</v>
          </cell>
          <cell r="C48">
            <v>2.5</v>
          </cell>
          <cell r="D48">
            <v>39353</v>
          </cell>
          <cell r="E48">
            <v>78565</v>
          </cell>
          <cell r="F48" t="str">
            <v>K01254</v>
          </cell>
          <cell r="G48" t="str">
            <v>DTS121/UB1069#DTS</v>
          </cell>
          <cell r="H48">
            <v>69.209999999999994</v>
          </cell>
          <cell r="I48">
            <v>14000</v>
          </cell>
          <cell r="J48">
            <v>1654500</v>
          </cell>
          <cell r="K48">
            <v>1655000</v>
          </cell>
          <cell r="L48">
            <v>11402500</v>
          </cell>
          <cell r="M48" t="str">
            <v>RITES ASSOCIATES</v>
          </cell>
          <cell r="N48" t="str">
            <v>KEWAL SEHGAL</v>
          </cell>
        </row>
        <row r="49">
          <cell r="B49" t="str">
            <v>DTS124</v>
          </cell>
          <cell r="C49">
            <v>2.5</v>
          </cell>
          <cell r="D49">
            <v>39353</v>
          </cell>
          <cell r="E49">
            <v>78589</v>
          </cell>
          <cell r="F49" t="str">
            <v>S04786</v>
          </cell>
          <cell r="G49" t="str">
            <v>DTS124/UB1106#DTS</v>
          </cell>
          <cell r="H49">
            <v>89</v>
          </cell>
          <cell r="I49">
            <v>14000</v>
          </cell>
          <cell r="J49">
            <v>2101800</v>
          </cell>
          <cell r="K49">
            <v>2102000</v>
          </cell>
          <cell r="L49">
            <v>14491000</v>
          </cell>
          <cell r="M49" t="str">
            <v>IMAGE REALTORS</v>
          </cell>
          <cell r="N49" t="str">
            <v>SINGDHA SALUJA</v>
          </cell>
        </row>
        <row r="50">
          <cell r="B50" t="str">
            <v>DTS126</v>
          </cell>
          <cell r="C50">
            <v>2.5</v>
          </cell>
          <cell r="D50">
            <v>39353</v>
          </cell>
          <cell r="E50">
            <v>78512</v>
          </cell>
          <cell r="F50" t="str">
            <v>N01116</v>
          </cell>
          <cell r="G50" t="str">
            <v>DTS126/UB1048#DTS</v>
          </cell>
          <cell r="H50">
            <v>114.08</v>
          </cell>
          <cell r="I50">
            <v>14000</v>
          </cell>
          <cell r="J50">
            <v>2668800</v>
          </cell>
          <cell r="K50">
            <v>2700000</v>
          </cell>
          <cell r="L50">
            <v>18406000</v>
          </cell>
          <cell r="M50" t="str">
            <v>ONS REALTORS AND PROMOTERS</v>
          </cell>
          <cell r="N50" t="str">
            <v>NEERAJ MANCHANDA</v>
          </cell>
        </row>
        <row r="51">
          <cell r="B51" t="str">
            <v>DTS128</v>
          </cell>
          <cell r="C51">
            <v>2.5</v>
          </cell>
          <cell r="D51">
            <v>39353</v>
          </cell>
          <cell r="E51">
            <v>78538</v>
          </cell>
          <cell r="F51" t="str">
            <v>E00094</v>
          </cell>
          <cell r="G51" t="str">
            <v>DTS128/UB1046#DTS</v>
          </cell>
          <cell r="H51">
            <v>89.93</v>
          </cell>
          <cell r="I51">
            <v>14000</v>
          </cell>
          <cell r="J51">
            <v>2122800</v>
          </cell>
          <cell r="K51">
            <v>2700000</v>
          </cell>
          <cell r="L51">
            <v>14636000</v>
          </cell>
          <cell r="M51" t="str">
            <v>ONS REALTORS AND PROMOTERS</v>
          </cell>
          <cell r="N51" t="str">
            <v>ENRICH AGRO FOOD PRODUCTS PVT_x000C_</v>
          </cell>
        </row>
        <row r="52">
          <cell r="B52" t="str">
            <v>DTS129</v>
          </cell>
          <cell r="C52">
            <v>2.5</v>
          </cell>
          <cell r="D52">
            <v>39353</v>
          </cell>
          <cell r="E52">
            <v>78526</v>
          </cell>
          <cell r="F52" t="str">
            <v>G00766</v>
          </cell>
          <cell r="G52" t="str">
            <v>DTS129/UB1065#DTS</v>
          </cell>
          <cell r="H52">
            <v>90.02</v>
          </cell>
          <cell r="I52">
            <v>14000</v>
          </cell>
          <cell r="J52">
            <v>2124900</v>
          </cell>
          <cell r="K52">
            <v>2700000</v>
          </cell>
          <cell r="L52">
            <v>14650500</v>
          </cell>
          <cell r="M52" t="str">
            <v>ONS REALTORS AND PROMOTERS</v>
          </cell>
          <cell r="N52" t="str">
            <v>GURINDER SINGH</v>
          </cell>
        </row>
        <row r="53">
          <cell r="B53" t="str">
            <v>DTS134</v>
          </cell>
          <cell r="C53">
            <v>2.5</v>
          </cell>
          <cell r="D53">
            <v>39353</v>
          </cell>
          <cell r="E53">
            <v>78601</v>
          </cell>
          <cell r="F53" t="str">
            <v>N01121</v>
          </cell>
          <cell r="G53" t="str">
            <v>DTS134/UB1121#DTS</v>
          </cell>
          <cell r="H53">
            <v>69.209999999999994</v>
          </cell>
          <cell r="I53">
            <v>14000</v>
          </cell>
          <cell r="J53">
            <v>1654500</v>
          </cell>
          <cell r="K53">
            <v>2700000</v>
          </cell>
          <cell r="L53">
            <v>11402500</v>
          </cell>
          <cell r="M53" t="str">
            <v>SANJEEV BHATIA &amp; ASSOCIATES</v>
          </cell>
          <cell r="N53" t="str">
            <v>NARENDRA KUMAR BANSAL</v>
          </cell>
        </row>
        <row r="54">
          <cell r="B54" t="str">
            <v>DTS135</v>
          </cell>
          <cell r="C54">
            <v>2.5</v>
          </cell>
          <cell r="D54">
            <v>39353</v>
          </cell>
          <cell r="E54">
            <v>78634</v>
          </cell>
          <cell r="F54" t="str">
            <v>K01256</v>
          </cell>
          <cell r="G54" t="str">
            <v>DTS135/UB1136#DTS</v>
          </cell>
          <cell r="H54">
            <v>71.91</v>
          </cell>
          <cell r="I54">
            <v>14000</v>
          </cell>
          <cell r="J54">
            <v>1715400</v>
          </cell>
          <cell r="K54">
            <v>1715400</v>
          </cell>
          <cell r="L54">
            <v>11823000</v>
          </cell>
          <cell r="M54" t="str">
            <v>SANJEEV BHATIA &amp; ASSOCIATES</v>
          </cell>
          <cell r="N54" t="str">
            <v>KARTIKYA LAND HOLDING &amp; DEVEL</v>
          </cell>
        </row>
        <row r="55">
          <cell r="B55" t="str">
            <v>DTS136</v>
          </cell>
          <cell r="C55">
            <v>2.5</v>
          </cell>
          <cell r="D55">
            <v>39353</v>
          </cell>
          <cell r="E55">
            <v>78623</v>
          </cell>
          <cell r="F55" t="str">
            <v>S04794</v>
          </cell>
          <cell r="G55" t="str">
            <v>DTS136/UB1120#DTS</v>
          </cell>
          <cell r="H55">
            <v>77.760000000000005</v>
          </cell>
          <cell r="I55">
            <v>14000</v>
          </cell>
          <cell r="J55">
            <v>1847700</v>
          </cell>
          <cell r="K55">
            <v>1847700</v>
          </cell>
          <cell r="L55">
            <v>12736500</v>
          </cell>
          <cell r="M55" t="str">
            <v>SANJEEV BHATIA &amp; ASSOCIATES</v>
          </cell>
          <cell r="N55" t="str">
            <v>SURESH KUMAR &amp; COMPANY (IMPEX</v>
          </cell>
        </row>
        <row r="56">
          <cell r="B56" t="str">
            <v>DTS138</v>
          </cell>
          <cell r="C56">
            <v>2.5</v>
          </cell>
          <cell r="D56">
            <v>39353</v>
          </cell>
          <cell r="E56">
            <v>78575</v>
          </cell>
          <cell r="F56" t="str">
            <v>A03487</v>
          </cell>
          <cell r="G56" t="str">
            <v>DTS138/UB1070#DTS</v>
          </cell>
          <cell r="H56">
            <v>73.760000000000005</v>
          </cell>
          <cell r="I56">
            <v>14000</v>
          </cell>
          <cell r="J56">
            <v>1757400</v>
          </cell>
          <cell r="K56">
            <v>2700000</v>
          </cell>
          <cell r="L56">
            <v>12113000</v>
          </cell>
          <cell r="M56" t="str">
            <v>SINGH PROPERTIES</v>
          </cell>
          <cell r="N56" t="str">
            <v>AUTO TOOLS PVT LTD</v>
          </cell>
        </row>
        <row r="57">
          <cell r="B57" t="str">
            <v>DTS140</v>
          </cell>
          <cell r="C57">
            <v>2.5</v>
          </cell>
          <cell r="D57">
            <v>39353</v>
          </cell>
          <cell r="E57">
            <v>78692</v>
          </cell>
          <cell r="F57" t="str">
            <v>J01476</v>
          </cell>
          <cell r="G57" t="str">
            <v>DTS140/UB1179#DTS</v>
          </cell>
          <cell r="H57">
            <v>69.209999999999994</v>
          </cell>
          <cell r="I57">
            <v>14000</v>
          </cell>
          <cell r="J57">
            <v>1654500</v>
          </cell>
          <cell r="K57">
            <v>1654500</v>
          </cell>
          <cell r="L57">
            <v>11402500</v>
          </cell>
          <cell r="M57" t="str">
            <v>SUPER ESTATE AGENCY</v>
          </cell>
          <cell r="N57" t="str">
            <v>J.R.D. ARORA</v>
          </cell>
        </row>
        <row r="58">
          <cell r="B58" t="str">
            <v>DTS141</v>
          </cell>
          <cell r="C58">
            <v>2.5</v>
          </cell>
          <cell r="D58">
            <v>39353</v>
          </cell>
          <cell r="E58">
            <v>78608</v>
          </cell>
          <cell r="F58" t="str">
            <v>N01122</v>
          </cell>
          <cell r="G58" t="str">
            <v>DTS141/UB1119#DTS</v>
          </cell>
          <cell r="H58">
            <v>74.97</v>
          </cell>
          <cell r="I58">
            <v>14000</v>
          </cell>
          <cell r="J58">
            <v>1784700</v>
          </cell>
          <cell r="K58">
            <v>1784700</v>
          </cell>
          <cell r="L58">
            <v>12301500</v>
          </cell>
          <cell r="M58" t="str">
            <v>SUPER ESTATE AGENCY</v>
          </cell>
          <cell r="N58" t="str">
            <v>NIKHIL UDYOG PVT LTD</v>
          </cell>
        </row>
        <row r="59">
          <cell r="B59" t="str">
            <v>DTS142</v>
          </cell>
          <cell r="C59">
            <v>2.5</v>
          </cell>
          <cell r="D59">
            <v>39353</v>
          </cell>
          <cell r="E59">
            <v>78592</v>
          </cell>
          <cell r="F59" t="str">
            <v>M02185</v>
          </cell>
          <cell r="G59" t="str">
            <v>DTS142/UB1107#DTS</v>
          </cell>
          <cell r="H59">
            <v>205.13</v>
          </cell>
          <cell r="I59">
            <v>14000</v>
          </cell>
          <cell r="J59">
            <v>4726800</v>
          </cell>
          <cell r="K59">
            <v>4726800</v>
          </cell>
          <cell r="L59">
            <v>32616000</v>
          </cell>
          <cell r="M59" t="str">
            <v>J.K. PROPERTIES</v>
          </cell>
          <cell r="N59" t="str">
            <v>MAHENDER KUMAR GUPTA</v>
          </cell>
        </row>
        <row r="60">
          <cell r="B60" t="str">
            <v>DTS143</v>
          </cell>
          <cell r="C60">
            <v>2.5</v>
          </cell>
          <cell r="D60">
            <v>39353</v>
          </cell>
          <cell r="E60">
            <v>78677</v>
          </cell>
          <cell r="F60" t="str">
            <v>K01259</v>
          </cell>
          <cell r="G60" t="str">
            <v>DTS143/UB1171#DTS</v>
          </cell>
          <cell r="H60">
            <v>140.93</v>
          </cell>
          <cell r="I60">
            <v>14000</v>
          </cell>
          <cell r="J60">
            <v>3275700</v>
          </cell>
          <cell r="K60">
            <v>2750000</v>
          </cell>
          <cell r="L60">
            <v>22596500</v>
          </cell>
          <cell r="M60" t="str">
            <v>TIRUPATI MARKETING</v>
          </cell>
          <cell r="N60" t="str">
            <v>KAJAL MATAI</v>
          </cell>
        </row>
        <row r="61">
          <cell r="B61" t="str">
            <v>DTS147</v>
          </cell>
          <cell r="C61">
            <v>2.5</v>
          </cell>
          <cell r="D61">
            <v>39353</v>
          </cell>
          <cell r="E61">
            <v>78690</v>
          </cell>
          <cell r="F61" t="str">
            <v>S04798</v>
          </cell>
          <cell r="G61" t="str">
            <v>DTS147/UB1170#DTS</v>
          </cell>
          <cell r="H61">
            <v>173.08</v>
          </cell>
          <cell r="I61">
            <v>14000</v>
          </cell>
          <cell r="J61">
            <v>4002300</v>
          </cell>
          <cell r="K61">
            <v>4003000</v>
          </cell>
          <cell r="L61">
            <v>27613500</v>
          </cell>
          <cell r="M61" t="str">
            <v>ALLIED SERVICES</v>
          </cell>
          <cell r="N61" t="str">
            <v>SIMMI CHOPRA</v>
          </cell>
        </row>
        <row r="62">
          <cell r="B62" t="str">
            <v>DTS149</v>
          </cell>
          <cell r="C62">
            <v>2.5</v>
          </cell>
          <cell r="D62">
            <v>39353</v>
          </cell>
          <cell r="E62">
            <v>78582</v>
          </cell>
          <cell r="F62" t="str">
            <v>J01473</v>
          </cell>
          <cell r="G62" t="str">
            <v>DTS149/UB1074#DTS</v>
          </cell>
          <cell r="H62">
            <v>153.85</v>
          </cell>
          <cell r="I62">
            <v>14000</v>
          </cell>
          <cell r="J62">
            <v>3567600</v>
          </cell>
          <cell r="K62">
            <v>3567600</v>
          </cell>
          <cell r="L62">
            <v>24612000</v>
          </cell>
          <cell r="M62" t="str">
            <v>UTTAM PROPERTY DEALER</v>
          </cell>
          <cell r="N62" t="str">
            <v>J C INTERNATIONAL</v>
          </cell>
        </row>
        <row r="63">
          <cell r="B63" t="str">
            <v>DTS151</v>
          </cell>
          <cell r="C63">
            <v>2.5</v>
          </cell>
          <cell r="D63">
            <v>39353</v>
          </cell>
          <cell r="E63">
            <v>78581</v>
          </cell>
          <cell r="F63" t="str">
            <v>S04783</v>
          </cell>
          <cell r="G63" t="str">
            <v>DTS151/UB1073#DTS</v>
          </cell>
          <cell r="H63">
            <v>140.93</v>
          </cell>
          <cell r="I63">
            <v>14000</v>
          </cell>
          <cell r="J63">
            <v>3275700</v>
          </cell>
          <cell r="K63">
            <v>3275700</v>
          </cell>
          <cell r="L63">
            <v>22596500</v>
          </cell>
          <cell r="M63" t="str">
            <v>RAHEJA ASSOCIATES</v>
          </cell>
          <cell r="N63" t="str">
            <v>SANJEEV BANSAL</v>
          </cell>
        </row>
        <row r="64">
          <cell r="B64" t="str">
            <v>DTS156</v>
          </cell>
          <cell r="C64">
            <v>2.5</v>
          </cell>
          <cell r="D64">
            <v>39353</v>
          </cell>
          <cell r="E64">
            <v>78590</v>
          </cell>
          <cell r="F64" t="str">
            <v>B00842</v>
          </cell>
          <cell r="G64" t="str">
            <v>DTS156/UB1104#DTS</v>
          </cell>
          <cell r="H64">
            <v>140.93</v>
          </cell>
          <cell r="I64">
            <v>14000</v>
          </cell>
          <cell r="J64">
            <v>3275700</v>
          </cell>
          <cell r="K64">
            <v>3275700</v>
          </cell>
          <cell r="L64">
            <v>22596500</v>
          </cell>
          <cell r="M64" t="str">
            <v>UTTAM PROPERTY DEALER</v>
          </cell>
          <cell r="N64" t="str">
            <v>BHUPINDER SINGH</v>
          </cell>
        </row>
        <row r="65">
          <cell r="B65" t="str">
            <v>DTS157</v>
          </cell>
          <cell r="C65">
            <v>2.5</v>
          </cell>
          <cell r="D65">
            <v>39353</v>
          </cell>
          <cell r="E65">
            <v>78600</v>
          </cell>
          <cell r="F65" t="str">
            <v>M02186</v>
          </cell>
          <cell r="G65" t="str">
            <v>DTS157/UB1125#DTS</v>
          </cell>
          <cell r="H65">
            <v>205.13</v>
          </cell>
          <cell r="I65">
            <v>14000</v>
          </cell>
          <cell r="J65">
            <v>4726800</v>
          </cell>
          <cell r="K65">
            <v>5017260</v>
          </cell>
          <cell r="L65">
            <v>32616000</v>
          </cell>
          <cell r="M65" t="str">
            <v>MICKEY SIBAL</v>
          </cell>
          <cell r="N65" t="str">
            <v>MICKEY SIBAL</v>
          </cell>
        </row>
        <row r="66">
          <cell r="B66" t="str">
            <v>DTS250</v>
          </cell>
          <cell r="C66">
            <v>2.5</v>
          </cell>
          <cell r="D66">
            <v>39353</v>
          </cell>
          <cell r="E66">
            <v>78696</v>
          </cell>
          <cell r="F66" t="str">
            <v>I00305</v>
          </cell>
          <cell r="G66" t="str">
            <v>DTS250/UB1183#DTS</v>
          </cell>
          <cell r="H66">
            <v>85</v>
          </cell>
          <cell r="I66">
            <v>13000</v>
          </cell>
          <cell r="J66">
            <v>1874250</v>
          </cell>
          <cell r="K66">
            <v>1874250</v>
          </cell>
          <cell r="L66">
            <v>12952500</v>
          </cell>
          <cell r="M66" t="str">
            <v>C S &amp; ASSOCIATES</v>
          </cell>
          <cell r="N66" t="str">
            <v>ISHWAR INDUSTRIES LTD</v>
          </cell>
        </row>
        <row r="67">
          <cell r="B67" t="str">
            <v>DTS251</v>
          </cell>
          <cell r="C67">
            <v>2.5</v>
          </cell>
          <cell r="D67">
            <v>39353</v>
          </cell>
          <cell r="E67">
            <v>78568</v>
          </cell>
          <cell r="F67" t="str">
            <v>V02022</v>
          </cell>
          <cell r="G67" t="str">
            <v>DTS251/UB1068#DTS</v>
          </cell>
          <cell r="H67">
            <v>69.12</v>
          </cell>
          <cell r="I67">
            <v>13000</v>
          </cell>
          <cell r="J67">
            <v>1540800</v>
          </cell>
          <cell r="K67">
            <v>2000000</v>
          </cell>
          <cell r="L67">
            <v>10644000</v>
          </cell>
          <cell r="M67" t="str">
            <v>C S &amp; ASSOCIATES</v>
          </cell>
          <cell r="N67" t="str">
            <v>VIKRAM SAHNY</v>
          </cell>
        </row>
        <row r="68">
          <cell r="B68" t="str">
            <v>DTS252</v>
          </cell>
          <cell r="C68">
            <v>2.5</v>
          </cell>
          <cell r="D68">
            <v>39353</v>
          </cell>
          <cell r="E68">
            <v>78570</v>
          </cell>
          <cell r="F68" t="str">
            <v>S04780</v>
          </cell>
          <cell r="G68" t="str">
            <v>DTS252/UB1078#DTS</v>
          </cell>
          <cell r="H68">
            <v>75.53</v>
          </cell>
          <cell r="I68">
            <v>13000</v>
          </cell>
          <cell r="J68">
            <v>1675350</v>
          </cell>
          <cell r="K68">
            <v>2700000</v>
          </cell>
          <cell r="L68">
            <v>11575500</v>
          </cell>
          <cell r="M68" t="str">
            <v>SAR REALTY PVT LTD</v>
          </cell>
          <cell r="N68" t="str">
            <v>SHAM CHOPRA</v>
          </cell>
        </row>
        <row r="69">
          <cell r="B69" t="str">
            <v>DTS253</v>
          </cell>
          <cell r="C69">
            <v>2.5</v>
          </cell>
          <cell r="D69">
            <v>39353</v>
          </cell>
          <cell r="E69">
            <v>78648</v>
          </cell>
          <cell r="F69" t="str">
            <v>S04795</v>
          </cell>
          <cell r="G69" t="str">
            <v>DTS253/UB1156#DTS</v>
          </cell>
          <cell r="H69">
            <v>75.53</v>
          </cell>
          <cell r="I69">
            <v>13000</v>
          </cell>
          <cell r="J69">
            <v>1675350</v>
          </cell>
          <cell r="K69">
            <v>1675350</v>
          </cell>
          <cell r="L69">
            <v>11575500</v>
          </cell>
          <cell r="M69" t="str">
            <v>SAR REALTY PVT LTD</v>
          </cell>
          <cell r="N69" t="str">
            <v>SUZY SINGH</v>
          </cell>
        </row>
        <row r="70">
          <cell r="B70" t="str">
            <v>DTS254</v>
          </cell>
          <cell r="C70">
            <v>2.5</v>
          </cell>
          <cell r="D70">
            <v>39353</v>
          </cell>
          <cell r="E70">
            <v>78655</v>
          </cell>
          <cell r="F70" t="str">
            <v>H00983</v>
          </cell>
          <cell r="G70" t="str">
            <v>DTS254/UB1134#DTS</v>
          </cell>
          <cell r="H70">
            <v>69.12</v>
          </cell>
          <cell r="I70">
            <v>13000</v>
          </cell>
          <cell r="J70">
            <v>1540800</v>
          </cell>
          <cell r="K70">
            <v>1540800</v>
          </cell>
          <cell r="L70">
            <v>10644000</v>
          </cell>
          <cell r="M70" t="str">
            <v>MITTAL CO</v>
          </cell>
          <cell r="N70" t="str">
            <v>HARINDER SINGH NANDA</v>
          </cell>
        </row>
        <row r="71">
          <cell r="B71" t="str">
            <v>DTS301</v>
          </cell>
          <cell r="C71">
            <v>2.5</v>
          </cell>
          <cell r="D71">
            <v>39353</v>
          </cell>
          <cell r="E71">
            <v>78697</v>
          </cell>
          <cell r="F71" t="str">
            <v>I00306</v>
          </cell>
          <cell r="G71" t="str">
            <v>DTS301/UB1178#DTS</v>
          </cell>
          <cell r="H71">
            <v>132.19999999999999</v>
          </cell>
          <cell r="I71">
            <v>12000</v>
          </cell>
          <cell r="J71">
            <v>2651400</v>
          </cell>
          <cell r="K71">
            <v>2651400</v>
          </cell>
          <cell r="L71">
            <v>18387500</v>
          </cell>
          <cell r="M71" t="str">
            <v>C S &amp; ASSOCIATES</v>
          </cell>
          <cell r="N71" t="str">
            <v>INDER PREET SINGH SAHNI</v>
          </cell>
        </row>
        <row r="72">
          <cell r="B72" t="str">
            <v>DTS302</v>
          </cell>
          <cell r="C72">
            <v>2.5</v>
          </cell>
          <cell r="D72">
            <v>39353</v>
          </cell>
          <cell r="E72">
            <v>78676</v>
          </cell>
          <cell r="F72" t="str">
            <v>P01692</v>
          </cell>
          <cell r="G72" t="str">
            <v>DTS302/UB1201#DTS</v>
          </cell>
          <cell r="H72">
            <v>77.760000000000005</v>
          </cell>
          <cell r="I72">
            <v>12000</v>
          </cell>
          <cell r="J72">
            <v>1596600</v>
          </cell>
          <cell r="K72">
            <v>1596600</v>
          </cell>
          <cell r="L72">
            <v>11062500</v>
          </cell>
          <cell r="M72" t="str">
            <v>C S &amp; ASSOCIATES</v>
          </cell>
          <cell r="N72" t="str">
            <v>PARLAD SINGH SAWHNEY</v>
          </cell>
        </row>
        <row r="73">
          <cell r="B73" t="str">
            <v>DTS303</v>
          </cell>
          <cell r="C73">
            <v>2.5</v>
          </cell>
          <cell r="D73">
            <v>39353</v>
          </cell>
          <cell r="E73">
            <v>78666</v>
          </cell>
          <cell r="F73" t="str">
            <v>R03996</v>
          </cell>
          <cell r="G73" t="str">
            <v>DTS303/UB1200#DTS</v>
          </cell>
          <cell r="H73">
            <v>71.91</v>
          </cell>
          <cell r="I73">
            <v>12000</v>
          </cell>
          <cell r="J73">
            <v>1483200</v>
          </cell>
          <cell r="K73">
            <v>1483200</v>
          </cell>
          <cell r="L73">
            <v>10275000</v>
          </cell>
          <cell r="M73" t="str">
            <v>C S &amp; ASSOCIATES</v>
          </cell>
          <cell r="N73" t="str">
            <v>RANJEET KAUR SAWHNEY</v>
          </cell>
        </row>
        <row r="74">
          <cell r="B74" t="str">
            <v>DTS305</v>
          </cell>
          <cell r="C74">
            <v>2.5</v>
          </cell>
          <cell r="D74">
            <v>39353</v>
          </cell>
          <cell r="E74">
            <v>78668</v>
          </cell>
          <cell r="F74" t="str">
            <v>R03997</v>
          </cell>
          <cell r="G74" t="str">
            <v>DTS305/UB1202#DTS</v>
          </cell>
          <cell r="H74">
            <v>69.209999999999994</v>
          </cell>
          <cell r="I74">
            <v>12000</v>
          </cell>
          <cell r="J74">
            <v>1431000</v>
          </cell>
          <cell r="K74">
            <v>1431000</v>
          </cell>
          <cell r="L74">
            <v>9912500</v>
          </cell>
          <cell r="M74" t="str">
            <v>C S &amp; ASSOCIATES</v>
          </cell>
          <cell r="N74" t="str">
            <v>RANJEET KAUR SAWHNEY</v>
          </cell>
        </row>
        <row r="75">
          <cell r="B75" t="str">
            <v>DTS306</v>
          </cell>
          <cell r="C75">
            <v>2.5</v>
          </cell>
          <cell r="D75">
            <v>39353</v>
          </cell>
          <cell r="E75">
            <v>78685</v>
          </cell>
          <cell r="F75" t="str">
            <v>P01695</v>
          </cell>
          <cell r="G75" t="str">
            <v>DTS306/UB1182#DTS</v>
          </cell>
          <cell r="H75">
            <v>69.209999999999994</v>
          </cell>
          <cell r="I75">
            <v>12000</v>
          </cell>
          <cell r="J75">
            <v>1431000</v>
          </cell>
          <cell r="K75">
            <v>1431000</v>
          </cell>
          <cell r="L75">
            <v>9912500</v>
          </cell>
          <cell r="M75" t="str">
            <v>C S &amp; ASSOCIATES</v>
          </cell>
          <cell r="N75" t="str">
            <v>PUNARDEEP SINGH SAWHNEY</v>
          </cell>
        </row>
        <row r="76">
          <cell r="B76" t="str">
            <v>DTS307</v>
          </cell>
          <cell r="C76">
            <v>2.5</v>
          </cell>
          <cell r="D76">
            <v>39353</v>
          </cell>
          <cell r="E76">
            <v>78706</v>
          </cell>
          <cell r="F76" t="str">
            <v>G00770</v>
          </cell>
          <cell r="G76" t="str">
            <v>DTS307/UB1185#DTS</v>
          </cell>
          <cell r="H76">
            <v>69.209999999999994</v>
          </cell>
          <cell r="I76">
            <v>12000</v>
          </cell>
          <cell r="J76">
            <v>1431000</v>
          </cell>
          <cell r="K76">
            <v>1431000</v>
          </cell>
          <cell r="L76">
            <v>9912500</v>
          </cell>
          <cell r="M76" t="str">
            <v>C S &amp; ASSOCIATES</v>
          </cell>
          <cell r="N76" t="str">
            <v>GAGANDEEP SINGH SURI         _x000C_</v>
          </cell>
        </row>
        <row r="77">
          <cell r="B77" t="str">
            <v>DTS308</v>
          </cell>
          <cell r="C77">
            <v>2.5</v>
          </cell>
          <cell r="D77">
            <v>39353</v>
          </cell>
          <cell r="E77">
            <v>78700</v>
          </cell>
          <cell r="F77" t="str">
            <v>J01479</v>
          </cell>
          <cell r="G77" t="str">
            <v>DTS308/UB1184#DTS</v>
          </cell>
          <cell r="H77">
            <v>69.209999999999994</v>
          </cell>
          <cell r="I77">
            <v>12000</v>
          </cell>
          <cell r="J77">
            <v>1431000</v>
          </cell>
          <cell r="K77">
            <v>1431000</v>
          </cell>
          <cell r="L77">
            <v>9912500</v>
          </cell>
          <cell r="M77" t="str">
            <v>C S &amp; ASSOCIATES</v>
          </cell>
          <cell r="N77" t="str">
            <v>JASBIR SINGH</v>
          </cell>
        </row>
        <row r="78">
          <cell r="B78" t="str">
            <v>DTS311</v>
          </cell>
          <cell r="C78">
            <v>2.5</v>
          </cell>
          <cell r="D78">
            <v>39353</v>
          </cell>
          <cell r="E78">
            <v>78624</v>
          </cell>
          <cell r="F78" t="str">
            <v>R03979</v>
          </cell>
          <cell r="G78" t="str">
            <v>DTS311/UB1138#DTS</v>
          </cell>
          <cell r="H78">
            <v>65.400000000000006</v>
          </cell>
          <cell r="I78">
            <v>14000</v>
          </cell>
          <cell r="J78">
            <v>1568400</v>
          </cell>
          <cell r="K78">
            <v>2700000</v>
          </cell>
          <cell r="L78">
            <v>10808000</v>
          </cell>
          <cell r="M78" t="str">
            <v>UTTAM PROPERTY DEALER</v>
          </cell>
          <cell r="N78" t="str">
            <v>RAJEEV VERMA</v>
          </cell>
        </row>
        <row r="79">
          <cell r="B79" t="str">
            <v>DTS314</v>
          </cell>
          <cell r="C79">
            <v>2.5</v>
          </cell>
          <cell r="D79">
            <v>39353</v>
          </cell>
          <cell r="E79">
            <v>78578</v>
          </cell>
          <cell r="F79" t="str">
            <v>N01120</v>
          </cell>
          <cell r="G79" t="str">
            <v>DTS314/UB1077#DTS</v>
          </cell>
          <cell r="H79">
            <v>150.22</v>
          </cell>
          <cell r="I79">
            <v>14000</v>
          </cell>
          <cell r="J79">
            <v>3485700</v>
          </cell>
          <cell r="K79">
            <v>5400000</v>
          </cell>
          <cell r="L79">
            <v>24046500</v>
          </cell>
          <cell r="M79" t="str">
            <v>S KUMAR &amp; CO.</v>
          </cell>
          <cell r="N79" t="str">
            <v>NAVTEJ KHOLI</v>
          </cell>
        </row>
        <row r="80">
          <cell r="B80" t="str">
            <v>DTS342</v>
          </cell>
          <cell r="C80">
            <v>2.5</v>
          </cell>
          <cell r="D80">
            <v>39353</v>
          </cell>
          <cell r="E80">
            <v>78574</v>
          </cell>
          <cell r="F80" t="str">
            <v>A03486</v>
          </cell>
          <cell r="G80" t="str">
            <v>DTS342/UB1098#DTS</v>
          </cell>
          <cell r="H80">
            <v>104.52</v>
          </cell>
          <cell r="I80">
            <v>13000</v>
          </cell>
          <cell r="J80">
            <v>2283750</v>
          </cell>
          <cell r="K80">
            <v>2700000</v>
          </cell>
          <cell r="L80">
            <v>15787500</v>
          </cell>
          <cell r="M80" t="str">
            <v>SAR REALTY PVT LTD</v>
          </cell>
          <cell r="N80" t="str">
            <v>ABHINAV SINGAL</v>
          </cell>
        </row>
        <row r="81">
          <cell r="B81" t="str">
            <v>DTS343</v>
          </cell>
          <cell r="C81">
            <v>2.5</v>
          </cell>
          <cell r="D81">
            <v>39353</v>
          </cell>
          <cell r="E81">
            <v>78694</v>
          </cell>
          <cell r="F81" t="str">
            <v>T00338</v>
          </cell>
          <cell r="G81" t="str">
            <v>DTS343/UB1177#DTS</v>
          </cell>
          <cell r="H81">
            <v>69.209999999999994</v>
          </cell>
          <cell r="I81">
            <v>13000</v>
          </cell>
          <cell r="J81">
            <v>1542750</v>
          </cell>
          <cell r="K81">
            <v>1542750</v>
          </cell>
          <cell r="L81">
            <v>10657500</v>
          </cell>
          <cell r="M81" t="str">
            <v>C S &amp; ASSOCIATES</v>
          </cell>
          <cell r="N81" t="str">
            <v>TEJBIR SINGH SETHI</v>
          </cell>
        </row>
        <row r="82">
          <cell r="B82" t="str">
            <v>DTS360</v>
          </cell>
          <cell r="C82">
            <v>2.5</v>
          </cell>
          <cell r="D82">
            <v>39353</v>
          </cell>
          <cell r="E82">
            <v>78585</v>
          </cell>
          <cell r="F82" t="str">
            <v>M02184</v>
          </cell>
          <cell r="G82" t="str">
            <v>DTS360/UB1105#DTS</v>
          </cell>
          <cell r="H82">
            <v>89.93</v>
          </cell>
          <cell r="I82">
            <v>13000</v>
          </cell>
          <cell r="J82">
            <v>1977600</v>
          </cell>
          <cell r="K82">
            <v>2700000</v>
          </cell>
          <cell r="L82">
            <v>13668000</v>
          </cell>
          <cell r="M82" t="str">
            <v>MICKEY SIBAL</v>
          </cell>
          <cell r="N82" t="str">
            <v>MICKEY SIBAL</v>
          </cell>
        </row>
        <row r="83">
          <cell r="B83" t="str">
            <v>DTS402</v>
          </cell>
          <cell r="C83">
            <v>2.5</v>
          </cell>
          <cell r="D83">
            <v>39353</v>
          </cell>
          <cell r="E83">
            <v>78531</v>
          </cell>
          <cell r="F83" t="str">
            <v>S04775</v>
          </cell>
          <cell r="G83" t="str">
            <v>DTS402/UB1051#DTS</v>
          </cell>
          <cell r="H83">
            <v>77.760000000000005</v>
          </cell>
          <cell r="I83">
            <v>13000</v>
          </cell>
          <cell r="J83">
            <v>1722150</v>
          </cell>
          <cell r="K83">
            <v>1722150</v>
          </cell>
          <cell r="L83">
            <v>11899500</v>
          </cell>
          <cell r="M83" t="str">
            <v>CYPRUS CONSULTANTS</v>
          </cell>
          <cell r="N83" t="str">
            <v>SANDEEP PARWAL</v>
          </cell>
        </row>
        <row r="84">
          <cell r="B84" t="str">
            <v>DTS403</v>
          </cell>
          <cell r="C84">
            <v>2.5</v>
          </cell>
          <cell r="D84">
            <v>39353</v>
          </cell>
          <cell r="E84">
            <v>78681</v>
          </cell>
          <cell r="F84" t="str">
            <v>P01693</v>
          </cell>
          <cell r="G84" t="str">
            <v>DTS403/UB1161#DTS</v>
          </cell>
          <cell r="H84">
            <v>71.91</v>
          </cell>
          <cell r="I84">
            <v>13000</v>
          </cell>
          <cell r="J84">
            <v>1599300</v>
          </cell>
          <cell r="K84">
            <v>1600000</v>
          </cell>
          <cell r="L84">
            <v>11049000</v>
          </cell>
          <cell r="M84" t="str">
            <v>A K JAIN &amp; ASSOCIATES</v>
          </cell>
          <cell r="N84" t="str">
            <v>PEE EMPRO EXPORTS PVT. LTD</v>
          </cell>
        </row>
        <row r="85">
          <cell r="B85" t="str">
            <v>DTS405</v>
          </cell>
          <cell r="C85">
            <v>2.5</v>
          </cell>
          <cell r="D85">
            <v>39353</v>
          </cell>
          <cell r="E85">
            <v>78560</v>
          </cell>
          <cell r="F85" t="str">
            <v>P01687</v>
          </cell>
          <cell r="G85" t="str">
            <v>DTS405/UB1081#DTS</v>
          </cell>
          <cell r="H85">
            <v>69.209999999999994</v>
          </cell>
          <cell r="I85">
            <v>13000</v>
          </cell>
          <cell r="J85">
            <v>1542750</v>
          </cell>
          <cell r="K85">
            <v>1542750</v>
          </cell>
          <cell r="L85">
            <v>10657500</v>
          </cell>
          <cell r="M85" t="str">
            <v>AADHUNIK ESTATES</v>
          </cell>
          <cell r="N85" t="str">
            <v>PRITI BADER</v>
          </cell>
        </row>
        <row r="86">
          <cell r="B86" t="str">
            <v>DTS406</v>
          </cell>
          <cell r="C86">
            <v>2.5</v>
          </cell>
          <cell r="D86">
            <v>39353</v>
          </cell>
          <cell r="E86">
            <v>78555</v>
          </cell>
          <cell r="F86" t="str">
            <v>N01119</v>
          </cell>
          <cell r="G86" t="str">
            <v>DTS406/UB1080#DTS</v>
          </cell>
          <cell r="H86">
            <v>69.209999999999994</v>
          </cell>
          <cell r="I86">
            <v>13000</v>
          </cell>
          <cell r="J86">
            <v>1542750</v>
          </cell>
          <cell r="K86">
            <v>1542750</v>
          </cell>
          <cell r="L86">
            <v>10657500</v>
          </cell>
          <cell r="M86" t="str">
            <v>AADHUNIK ESTATES</v>
          </cell>
          <cell r="N86" t="str">
            <v>NAVEEN GAMBHIR</v>
          </cell>
        </row>
        <row r="87">
          <cell r="B87" t="str">
            <v>DTS409</v>
          </cell>
          <cell r="C87">
            <v>2.5</v>
          </cell>
          <cell r="D87">
            <v>39353</v>
          </cell>
          <cell r="E87">
            <v>78563</v>
          </cell>
          <cell r="F87" t="str">
            <v>R03969</v>
          </cell>
          <cell r="G87" t="str">
            <v>DTS409/UB1091#DTS</v>
          </cell>
          <cell r="H87">
            <v>90.02</v>
          </cell>
          <cell r="I87">
            <v>13000</v>
          </cell>
          <cell r="J87">
            <v>1979550</v>
          </cell>
          <cell r="K87">
            <v>2700000</v>
          </cell>
          <cell r="L87">
            <v>13681500</v>
          </cell>
          <cell r="M87" t="str">
            <v>SKN PROPMART PVT. LTD.</v>
          </cell>
          <cell r="N87" t="str">
            <v>RAJAT K. DHAWAN</v>
          </cell>
        </row>
        <row r="88">
          <cell r="B88" t="str">
            <v>DTS410</v>
          </cell>
          <cell r="C88">
            <v>2.5</v>
          </cell>
          <cell r="D88">
            <v>39353</v>
          </cell>
          <cell r="E88">
            <v>78569</v>
          </cell>
          <cell r="F88" t="str">
            <v>J01472</v>
          </cell>
          <cell r="G88" t="str">
            <v>DTS410/UB1088#DTS</v>
          </cell>
          <cell r="H88">
            <v>89.93</v>
          </cell>
          <cell r="I88">
            <v>13000</v>
          </cell>
          <cell r="J88">
            <v>1977600</v>
          </cell>
          <cell r="K88">
            <v>2700000</v>
          </cell>
          <cell r="L88">
            <v>13668000</v>
          </cell>
          <cell r="M88" t="str">
            <v>SKN PROPMART PVT. LTD.</v>
          </cell>
          <cell r="N88" t="str">
            <v>JITENDER RAJPAL</v>
          </cell>
        </row>
        <row r="89">
          <cell r="B89" t="str">
            <v>DTS412</v>
          </cell>
          <cell r="C89">
            <v>2.5</v>
          </cell>
          <cell r="D89">
            <v>39353</v>
          </cell>
          <cell r="E89">
            <v>78525</v>
          </cell>
          <cell r="F89" t="str">
            <v>R03965</v>
          </cell>
          <cell r="G89" t="str">
            <v>DTS412/UB1049#DTS</v>
          </cell>
          <cell r="H89">
            <v>114.08</v>
          </cell>
          <cell r="I89">
            <v>13000</v>
          </cell>
          <cell r="J89">
            <v>2484600</v>
          </cell>
          <cell r="K89">
            <v>2484600</v>
          </cell>
          <cell r="L89">
            <v>17178000</v>
          </cell>
          <cell r="M89" t="str">
            <v>KHUSHAL SETHI HOUSING SOLUTIO</v>
          </cell>
          <cell r="N89" t="str">
            <v>RAJENDER KUMAR SALUJA</v>
          </cell>
        </row>
        <row r="90">
          <cell r="B90" t="str">
            <v>DTS419</v>
          </cell>
          <cell r="C90">
            <v>2.5</v>
          </cell>
          <cell r="D90">
            <v>39353</v>
          </cell>
          <cell r="E90">
            <v>78587</v>
          </cell>
          <cell r="F90" t="str">
            <v>A03488</v>
          </cell>
          <cell r="G90" t="str">
            <v>DTS419/UB1100#DTS</v>
          </cell>
          <cell r="H90">
            <v>75.53</v>
          </cell>
          <cell r="I90">
            <v>13000</v>
          </cell>
          <cell r="J90">
            <v>1675350</v>
          </cell>
          <cell r="K90">
            <v>2700000</v>
          </cell>
          <cell r="L90">
            <v>11575500</v>
          </cell>
          <cell r="M90" t="str">
            <v>ALLIED SERVICES</v>
          </cell>
          <cell r="N90" t="str">
            <v>AJAY SATIJA</v>
          </cell>
        </row>
        <row r="91">
          <cell r="B91" t="str">
            <v>DTS420</v>
          </cell>
          <cell r="C91">
            <v>2.5</v>
          </cell>
          <cell r="D91">
            <v>39353</v>
          </cell>
          <cell r="E91">
            <v>78661</v>
          </cell>
          <cell r="F91" t="str">
            <v>J01475</v>
          </cell>
          <cell r="G91" t="str">
            <v>DTS420/UB1137#DTS</v>
          </cell>
          <cell r="H91">
            <v>75.53</v>
          </cell>
          <cell r="I91">
            <v>13000</v>
          </cell>
          <cell r="J91">
            <v>1675350</v>
          </cell>
          <cell r="K91">
            <v>2700000</v>
          </cell>
          <cell r="L91">
            <v>11575500</v>
          </cell>
          <cell r="M91" t="str">
            <v>ALLIED SERVICES</v>
          </cell>
          <cell r="N91" t="str">
            <v>JAI EESH DEVELOPERS &amp; INFRAST</v>
          </cell>
        </row>
        <row r="92">
          <cell r="B92" t="str">
            <v>DTS422</v>
          </cell>
          <cell r="C92">
            <v>2.5</v>
          </cell>
          <cell r="D92">
            <v>39353</v>
          </cell>
          <cell r="E92">
            <v>78509</v>
          </cell>
          <cell r="F92" t="str">
            <v>S04769</v>
          </cell>
          <cell r="G92" t="str">
            <v>DTS422/UB1025#DTS</v>
          </cell>
          <cell r="H92">
            <v>85</v>
          </cell>
          <cell r="I92">
            <v>13000</v>
          </cell>
          <cell r="J92">
            <v>1874250</v>
          </cell>
          <cell r="K92">
            <v>2700000</v>
          </cell>
          <cell r="L92">
            <v>12952500</v>
          </cell>
          <cell r="M92" t="str">
            <v>ALLIED SERVICES</v>
          </cell>
          <cell r="N92" t="str">
            <v>SUSHANT CHHABRA</v>
          </cell>
        </row>
        <row r="93">
          <cell r="B93" t="str">
            <v>DTS423</v>
          </cell>
          <cell r="C93">
            <v>2.5</v>
          </cell>
          <cell r="D93">
            <v>39353</v>
          </cell>
          <cell r="E93">
            <v>78669</v>
          </cell>
          <cell r="F93" t="str">
            <v>I00303</v>
          </cell>
          <cell r="G93" t="str">
            <v>DTS423/UB1159#DTS</v>
          </cell>
          <cell r="H93">
            <v>89.74</v>
          </cell>
          <cell r="I93">
            <v>13000</v>
          </cell>
          <cell r="J93">
            <v>1973700</v>
          </cell>
          <cell r="K93">
            <v>2700000</v>
          </cell>
          <cell r="L93">
            <v>13641000</v>
          </cell>
          <cell r="M93" t="str">
            <v>ALLIED SERVICES</v>
          </cell>
          <cell r="N93" t="str">
            <v>INSTRONICS LIMITED</v>
          </cell>
        </row>
        <row r="94">
          <cell r="B94" t="str">
            <v>DTS424</v>
          </cell>
          <cell r="C94">
            <v>2.5</v>
          </cell>
          <cell r="D94">
            <v>39353</v>
          </cell>
          <cell r="E94">
            <v>78611</v>
          </cell>
          <cell r="F94" t="str">
            <v>M02188</v>
          </cell>
          <cell r="G94" t="str">
            <v>DTS424/UB1158#DTS</v>
          </cell>
          <cell r="H94">
            <v>89</v>
          </cell>
          <cell r="I94">
            <v>13000</v>
          </cell>
          <cell r="J94">
            <v>1958100</v>
          </cell>
          <cell r="K94">
            <v>3000000</v>
          </cell>
          <cell r="L94">
            <v>13533000</v>
          </cell>
          <cell r="M94" t="str">
            <v>MICKEY SIBAL</v>
          </cell>
          <cell r="N94" t="str">
            <v>MICKEY SIBAL</v>
          </cell>
        </row>
        <row r="95">
          <cell r="B95" t="str">
            <v>DTS425</v>
          </cell>
          <cell r="C95">
            <v>2.5</v>
          </cell>
          <cell r="D95">
            <v>39353</v>
          </cell>
          <cell r="E95">
            <v>78607</v>
          </cell>
          <cell r="F95" t="str">
            <v>M02187</v>
          </cell>
          <cell r="G95" t="str">
            <v>DTS425/UB1155#DTS</v>
          </cell>
          <cell r="H95">
            <v>150.22</v>
          </cell>
          <cell r="I95">
            <v>13000</v>
          </cell>
          <cell r="J95">
            <v>3243150</v>
          </cell>
          <cell r="K95">
            <v>5000000</v>
          </cell>
          <cell r="L95">
            <v>22429500</v>
          </cell>
          <cell r="M95" t="str">
            <v>MICKEY SIBAL</v>
          </cell>
          <cell r="N95" t="str">
            <v>MICKEY SIBAL</v>
          </cell>
        </row>
        <row r="96">
          <cell r="B96" t="str">
            <v>DTS426</v>
          </cell>
          <cell r="C96">
            <v>2.5</v>
          </cell>
          <cell r="D96">
            <v>39353</v>
          </cell>
          <cell r="E96">
            <v>78615</v>
          </cell>
          <cell r="F96" t="str">
            <v>M02189</v>
          </cell>
          <cell r="G96" t="str">
            <v>DTS426/UB1160#DTS</v>
          </cell>
          <cell r="H96">
            <v>114.08</v>
          </cell>
          <cell r="I96">
            <v>13000</v>
          </cell>
          <cell r="J96">
            <v>2484600</v>
          </cell>
          <cell r="K96">
            <v>5000000</v>
          </cell>
          <cell r="L96">
            <v>17178000</v>
          </cell>
          <cell r="M96" t="str">
            <v>MICKEY SIBAL</v>
          </cell>
          <cell r="N96" t="str">
            <v>MICKEY SIBAL</v>
          </cell>
        </row>
        <row r="97">
          <cell r="B97" t="str">
            <v>DTS429</v>
          </cell>
          <cell r="C97">
            <v>2.5</v>
          </cell>
          <cell r="D97">
            <v>39353</v>
          </cell>
          <cell r="E97">
            <v>78627</v>
          </cell>
          <cell r="F97" t="str">
            <v>J01474</v>
          </cell>
          <cell r="G97" t="str">
            <v>DTS429/UB1135#DTS</v>
          </cell>
          <cell r="H97">
            <v>90.02</v>
          </cell>
          <cell r="I97">
            <v>13000</v>
          </cell>
          <cell r="J97">
            <v>1979550</v>
          </cell>
          <cell r="K97">
            <v>1979550</v>
          </cell>
          <cell r="L97">
            <v>13681500</v>
          </cell>
          <cell r="M97" t="str">
            <v>MITTAL CO</v>
          </cell>
          <cell r="N97" t="str">
            <v>JASJIT SINGH</v>
          </cell>
        </row>
        <row r="98">
          <cell r="B98" t="str">
            <v>DTS438</v>
          </cell>
          <cell r="C98">
            <v>2.5</v>
          </cell>
          <cell r="D98">
            <v>39353</v>
          </cell>
          <cell r="E98">
            <v>78636</v>
          </cell>
          <cell r="F98" t="str">
            <v>K01257</v>
          </cell>
          <cell r="G98" t="str">
            <v>DTS438/UB1133#DTS</v>
          </cell>
          <cell r="H98">
            <v>73.760000000000005</v>
          </cell>
          <cell r="I98">
            <v>13000</v>
          </cell>
          <cell r="J98">
            <v>1638300</v>
          </cell>
          <cell r="K98">
            <v>2700000</v>
          </cell>
          <cell r="L98">
            <v>11319000</v>
          </cell>
          <cell r="M98" t="str">
            <v>BAJAJ LEASING &amp; FINANCE LTD</v>
          </cell>
          <cell r="N98" t="str">
            <v>KAPIL KUMAR MONGA</v>
          </cell>
        </row>
        <row r="99">
          <cell r="B99" t="str">
            <v>DTS442</v>
          </cell>
          <cell r="C99">
            <v>2.5</v>
          </cell>
          <cell r="D99">
            <v>39353</v>
          </cell>
          <cell r="E99">
            <v>78650</v>
          </cell>
          <cell r="F99" t="str">
            <v>I00301</v>
          </cell>
          <cell r="G99" t="str">
            <v>DTS442/UB1142#DTS</v>
          </cell>
          <cell r="H99">
            <v>104.52</v>
          </cell>
          <cell r="I99">
            <v>13000</v>
          </cell>
          <cell r="J99">
            <v>2283750</v>
          </cell>
          <cell r="K99">
            <v>2283750</v>
          </cell>
          <cell r="L99">
            <v>15787500</v>
          </cell>
          <cell r="M99" t="str">
            <v>SAR REALTY PVT LTD</v>
          </cell>
          <cell r="N99" t="str">
            <v>INAPEX PRIVATE LIMITED</v>
          </cell>
        </row>
        <row r="100">
          <cell r="B100" t="str">
            <v>DTS443</v>
          </cell>
          <cell r="C100">
            <v>2.5</v>
          </cell>
          <cell r="D100">
            <v>39353</v>
          </cell>
          <cell r="E100">
            <v>78562</v>
          </cell>
          <cell r="F100" t="str">
            <v>A03484</v>
          </cell>
          <cell r="G100" t="str">
            <v>DTS443/UB1094#DTS</v>
          </cell>
          <cell r="H100">
            <v>69.209999999999994</v>
          </cell>
          <cell r="I100">
            <v>13000</v>
          </cell>
          <cell r="J100">
            <v>1542750</v>
          </cell>
          <cell r="K100">
            <v>1542750</v>
          </cell>
          <cell r="L100">
            <v>10657500</v>
          </cell>
          <cell r="M100" t="str">
            <v>D. S. CONSULTANTS</v>
          </cell>
          <cell r="N100" t="str">
            <v>ARTEE CHAUHAN</v>
          </cell>
        </row>
        <row r="101">
          <cell r="B101" t="str">
            <v>DTS444</v>
          </cell>
          <cell r="C101">
            <v>2.5</v>
          </cell>
          <cell r="D101">
            <v>39353</v>
          </cell>
          <cell r="E101">
            <v>78511</v>
          </cell>
          <cell r="F101" t="str">
            <v>A03476</v>
          </cell>
          <cell r="G101" t="str">
            <v>DTS444/UB1032#DTS</v>
          </cell>
          <cell r="H101">
            <v>89.93</v>
          </cell>
          <cell r="I101">
            <v>13000</v>
          </cell>
          <cell r="J101">
            <v>1977600</v>
          </cell>
          <cell r="K101">
            <v>1977600</v>
          </cell>
          <cell r="L101">
            <v>13668000</v>
          </cell>
          <cell r="M101" t="str">
            <v>SANIYA ESTATE</v>
          </cell>
          <cell r="N101" t="str">
            <v>ANIL SATIA                   _x000C_</v>
          </cell>
        </row>
        <row r="102">
          <cell r="B102" t="str">
            <v>DTS445</v>
          </cell>
          <cell r="C102">
            <v>2.5</v>
          </cell>
          <cell r="D102">
            <v>39353</v>
          </cell>
          <cell r="E102">
            <v>78510</v>
          </cell>
          <cell r="F102" t="str">
            <v>A03475</v>
          </cell>
          <cell r="G102" t="str">
            <v>DTS445/UB1033#DTS</v>
          </cell>
          <cell r="H102">
            <v>89.93</v>
          </cell>
          <cell r="I102">
            <v>13000</v>
          </cell>
          <cell r="J102">
            <v>1977600</v>
          </cell>
          <cell r="K102">
            <v>1977600</v>
          </cell>
          <cell r="L102">
            <v>13668000</v>
          </cell>
          <cell r="M102" t="str">
            <v>SANIYA ESTATE</v>
          </cell>
          <cell r="N102" t="str">
            <v>ANIL SATIA</v>
          </cell>
        </row>
        <row r="103">
          <cell r="B103" t="str">
            <v>DTS447</v>
          </cell>
          <cell r="C103">
            <v>2.5</v>
          </cell>
          <cell r="D103">
            <v>39353</v>
          </cell>
          <cell r="E103">
            <v>78566</v>
          </cell>
          <cell r="F103" t="str">
            <v>E00095</v>
          </cell>
          <cell r="G103" t="str">
            <v>DTS447/UB1086#DTS</v>
          </cell>
          <cell r="H103">
            <v>178.84</v>
          </cell>
          <cell r="I103">
            <v>14000</v>
          </cell>
          <cell r="J103">
            <v>4132500</v>
          </cell>
          <cell r="K103">
            <v>5400000</v>
          </cell>
          <cell r="L103">
            <v>28512500</v>
          </cell>
          <cell r="M103" t="str">
            <v>FOCUS CONSULTANTS</v>
          </cell>
          <cell r="N103" t="str">
            <v>EDGE INFRASTRUCTURE PVT. LTD.</v>
          </cell>
        </row>
        <row r="104">
          <cell r="B104" t="str">
            <v>DTS506</v>
          </cell>
          <cell r="C104">
            <v>2.5</v>
          </cell>
          <cell r="D104">
            <v>39353</v>
          </cell>
          <cell r="E104">
            <v>78651</v>
          </cell>
          <cell r="F104" t="str">
            <v>A03490</v>
          </cell>
          <cell r="G104" t="str">
            <v>DTS506/UB1132#DTS</v>
          </cell>
          <cell r="H104">
            <v>69.209999999999994</v>
          </cell>
          <cell r="I104">
            <v>13000</v>
          </cell>
          <cell r="J104">
            <v>1542750</v>
          </cell>
          <cell r="K104">
            <v>1542750</v>
          </cell>
          <cell r="L104">
            <v>10657500</v>
          </cell>
          <cell r="M104" t="str">
            <v>KEDAR ESTATE &amp; INVESTMENTS</v>
          </cell>
          <cell r="N104" t="str">
            <v>ASHISH PAL</v>
          </cell>
        </row>
        <row r="105">
          <cell r="B105" t="str">
            <v>DTS507</v>
          </cell>
          <cell r="C105">
            <v>2.5</v>
          </cell>
          <cell r="D105">
            <v>39353</v>
          </cell>
          <cell r="E105">
            <v>78549</v>
          </cell>
          <cell r="F105" t="str">
            <v>U00334</v>
          </cell>
          <cell r="G105" t="str">
            <v>DTS507/UB1029#DTS</v>
          </cell>
          <cell r="H105">
            <v>90.02</v>
          </cell>
          <cell r="I105">
            <v>13000</v>
          </cell>
          <cell r="J105">
            <v>1979550</v>
          </cell>
          <cell r="K105">
            <v>1979550</v>
          </cell>
          <cell r="L105">
            <v>13681500</v>
          </cell>
          <cell r="M105" t="str">
            <v>KEDAR ESTATE &amp; INVESTMENTS</v>
          </cell>
          <cell r="N105" t="str">
            <v>UNITED INFRA PROJECTS PVT LTD</v>
          </cell>
        </row>
        <row r="106">
          <cell r="B106" t="str">
            <v>DTS508</v>
          </cell>
          <cell r="C106">
            <v>2.5</v>
          </cell>
          <cell r="D106">
            <v>39353</v>
          </cell>
          <cell r="E106">
            <v>78550</v>
          </cell>
          <cell r="F106" t="str">
            <v>U00335</v>
          </cell>
          <cell r="G106" t="str">
            <v>DTS508/UB1040#DTS</v>
          </cell>
          <cell r="H106">
            <v>89.93</v>
          </cell>
          <cell r="I106">
            <v>13000</v>
          </cell>
          <cell r="J106">
            <v>1977600</v>
          </cell>
          <cell r="K106">
            <v>1977600</v>
          </cell>
          <cell r="L106">
            <v>13668000</v>
          </cell>
          <cell r="M106" t="str">
            <v>KEDAR ESTATE &amp; INVESTMENTS</v>
          </cell>
          <cell r="N106" t="str">
            <v>UNITED INFRA PROJECTS PVT LTD</v>
          </cell>
        </row>
        <row r="107">
          <cell r="B107" t="str">
            <v>DTS509</v>
          </cell>
          <cell r="C107">
            <v>2.5</v>
          </cell>
          <cell r="D107">
            <v>39353</v>
          </cell>
          <cell r="E107">
            <v>78513</v>
          </cell>
          <cell r="F107" t="str">
            <v>U00332</v>
          </cell>
          <cell r="G107" t="str">
            <v>DTS509/UB1053#DTS</v>
          </cell>
          <cell r="H107">
            <v>65.400000000000006</v>
          </cell>
          <cell r="I107">
            <v>13000</v>
          </cell>
          <cell r="J107">
            <v>1462800</v>
          </cell>
          <cell r="K107">
            <v>1462800</v>
          </cell>
          <cell r="L107">
            <v>10104000</v>
          </cell>
          <cell r="M107" t="str">
            <v>KEDAR ESTATE &amp; INVESTMENTS</v>
          </cell>
          <cell r="N107" t="str">
            <v>UNITED INFRA PROJECT PVT. LTD</v>
          </cell>
        </row>
        <row r="108">
          <cell r="B108" t="str">
            <v>DTS511</v>
          </cell>
          <cell r="C108">
            <v>2.5</v>
          </cell>
          <cell r="D108">
            <v>39353</v>
          </cell>
          <cell r="E108">
            <v>78653</v>
          </cell>
          <cell r="F108" t="str">
            <v>P01689</v>
          </cell>
          <cell r="G108" t="str">
            <v>DTS511/UB1130#DTS</v>
          </cell>
          <cell r="H108">
            <v>150.22</v>
          </cell>
          <cell r="I108">
            <v>14000</v>
          </cell>
          <cell r="J108">
            <v>3485700</v>
          </cell>
          <cell r="K108">
            <v>3485700</v>
          </cell>
          <cell r="L108">
            <v>24046500</v>
          </cell>
          <cell r="M108" t="str">
            <v>K.K. REAL ESTATE</v>
          </cell>
          <cell r="N108" t="str">
            <v>POONAM NANGIA</v>
          </cell>
        </row>
        <row r="109">
          <cell r="B109" t="str">
            <v>DTS512</v>
          </cell>
          <cell r="C109">
            <v>2.5</v>
          </cell>
          <cell r="D109">
            <v>39353</v>
          </cell>
          <cell r="E109">
            <v>78672</v>
          </cell>
          <cell r="F109" t="str">
            <v>K01258</v>
          </cell>
          <cell r="G109" t="str">
            <v>DTS512/UB1165#DTS</v>
          </cell>
          <cell r="H109">
            <v>89</v>
          </cell>
          <cell r="I109">
            <v>13000</v>
          </cell>
          <cell r="J109">
            <v>1958100</v>
          </cell>
          <cell r="K109">
            <v>1958100</v>
          </cell>
          <cell r="L109">
            <v>13533000</v>
          </cell>
          <cell r="M109" t="str">
            <v>PIYUSH JAIN</v>
          </cell>
          <cell r="N109" t="str">
            <v>KIMTI LAL JAIN</v>
          </cell>
        </row>
        <row r="110">
          <cell r="B110" t="str">
            <v>DTS518</v>
          </cell>
          <cell r="C110">
            <v>2.5</v>
          </cell>
          <cell r="D110">
            <v>39353</v>
          </cell>
          <cell r="E110">
            <v>78556</v>
          </cell>
          <cell r="F110" t="str">
            <v>S04779</v>
          </cell>
          <cell r="G110" t="str">
            <v>DTS518/UB1079#DTS</v>
          </cell>
          <cell r="H110">
            <v>75.53</v>
          </cell>
          <cell r="I110">
            <v>13000</v>
          </cell>
          <cell r="J110">
            <v>1675350</v>
          </cell>
          <cell r="K110">
            <v>2700000</v>
          </cell>
          <cell r="L110">
            <v>11575500</v>
          </cell>
          <cell r="M110" t="str">
            <v>FOCUS CONSULTANTS</v>
          </cell>
          <cell r="N110" t="str">
            <v>SHILPA BHARGAVA</v>
          </cell>
        </row>
        <row r="111">
          <cell r="B111" t="str">
            <v>DTS520</v>
          </cell>
          <cell r="C111">
            <v>2.5</v>
          </cell>
          <cell r="D111">
            <v>39353</v>
          </cell>
          <cell r="E111">
            <v>78591</v>
          </cell>
          <cell r="F111" t="str">
            <v>R03972</v>
          </cell>
          <cell r="G111" t="str">
            <v>DTS520/UB1103#DTS</v>
          </cell>
          <cell r="H111">
            <v>85</v>
          </cell>
          <cell r="I111">
            <v>13000</v>
          </cell>
          <cell r="J111">
            <v>1874250</v>
          </cell>
          <cell r="K111">
            <v>2700000</v>
          </cell>
          <cell r="L111">
            <v>12952500</v>
          </cell>
          <cell r="M111" t="str">
            <v>FOCUS CONSULTANTS</v>
          </cell>
          <cell r="N111" t="str">
            <v>RAJIV SARIN</v>
          </cell>
        </row>
        <row r="112">
          <cell r="B112" t="str">
            <v>DTS523</v>
          </cell>
          <cell r="C112">
            <v>2.5</v>
          </cell>
          <cell r="D112">
            <v>39353</v>
          </cell>
          <cell r="E112">
            <v>78658</v>
          </cell>
          <cell r="F112" t="str">
            <v>M02191</v>
          </cell>
          <cell r="G112" t="str">
            <v>DTS523/UB1188#DTS</v>
          </cell>
          <cell r="H112">
            <v>150.22</v>
          </cell>
          <cell r="I112">
            <v>14000</v>
          </cell>
          <cell r="J112">
            <v>3485700</v>
          </cell>
          <cell r="K112">
            <v>3485700</v>
          </cell>
          <cell r="L112">
            <v>24046500</v>
          </cell>
          <cell r="M112" t="str">
            <v>K.K. REAL ESTATE</v>
          </cell>
          <cell r="N112" t="str">
            <v>MANOJ NANGIA</v>
          </cell>
        </row>
        <row r="113">
          <cell r="B113" t="str">
            <v>DTS524</v>
          </cell>
          <cell r="C113">
            <v>2.5</v>
          </cell>
          <cell r="D113">
            <v>39353</v>
          </cell>
          <cell r="E113">
            <v>78576</v>
          </cell>
          <cell r="F113" t="str">
            <v>R03970</v>
          </cell>
          <cell r="G113" t="str">
            <v>DTS524/UB1099#DTS</v>
          </cell>
          <cell r="H113">
            <v>114.08</v>
          </cell>
          <cell r="I113">
            <v>13000</v>
          </cell>
          <cell r="J113">
            <v>2484600</v>
          </cell>
          <cell r="K113">
            <v>2500000</v>
          </cell>
          <cell r="L113">
            <v>17178000</v>
          </cell>
          <cell r="M113" t="str">
            <v>SAR REALTY PVT LTD</v>
          </cell>
          <cell r="N113" t="str">
            <v>RAJEEV VASUDEVA</v>
          </cell>
        </row>
        <row r="114">
          <cell r="B114" t="str">
            <v>DTS526</v>
          </cell>
          <cell r="C114">
            <v>2.5</v>
          </cell>
          <cell r="D114">
            <v>39353</v>
          </cell>
          <cell r="E114">
            <v>78514</v>
          </cell>
          <cell r="F114" t="str">
            <v>A03477</v>
          </cell>
          <cell r="G114" t="str">
            <v>DTS526/UB1031#DTS</v>
          </cell>
          <cell r="H114">
            <v>89.93</v>
          </cell>
          <cell r="I114">
            <v>13000</v>
          </cell>
          <cell r="J114">
            <v>1977600</v>
          </cell>
          <cell r="K114">
            <v>1977600</v>
          </cell>
          <cell r="L114">
            <v>13668000</v>
          </cell>
          <cell r="M114" t="str">
            <v>SANIYA ESTATE</v>
          </cell>
          <cell r="N114" t="str">
            <v>ANIL SATIA</v>
          </cell>
        </row>
        <row r="115">
          <cell r="B115" t="str">
            <v>DTS527</v>
          </cell>
          <cell r="C115">
            <v>2.5</v>
          </cell>
          <cell r="D115">
            <v>39353</v>
          </cell>
          <cell r="E115">
            <v>78547</v>
          </cell>
          <cell r="F115" t="str">
            <v>S04777</v>
          </cell>
          <cell r="G115" t="str">
            <v>DTS527/UB1038#DTS</v>
          </cell>
          <cell r="H115">
            <v>90.02</v>
          </cell>
          <cell r="I115">
            <v>13000</v>
          </cell>
          <cell r="J115">
            <v>1979550</v>
          </cell>
          <cell r="K115">
            <v>2000000</v>
          </cell>
          <cell r="L115">
            <v>13681500</v>
          </cell>
          <cell r="M115" t="str">
            <v>KEDAR ESTATE &amp; INVESTMENTS</v>
          </cell>
          <cell r="N115" t="str">
            <v>SETIA EXPORTS PVT. LTD.</v>
          </cell>
        </row>
        <row r="116">
          <cell r="B116" t="str">
            <v>DTS528</v>
          </cell>
          <cell r="C116">
            <v>2.5</v>
          </cell>
          <cell r="D116">
            <v>39353</v>
          </cell>
          <cell r="E116">
            <v>78553</v>
          </cell>
          <cell r="F116" t="str">
            <v>K01252</v>
          </cell>
          <cell r="G116" t="str">
            <v>DTS528/UB1084#DTS</v>
          </cell>
          <cell r="H116">
            <v>69.209999999999994</v>
          </cell>
          <cell r="I116">
            <v>13000</v>
          </cell>
          <cell r="J116">
            <v>1542750</v>
          </cell>
          <cell r="K116">
            <v>1542750</v>
          </cell>
          <cell r="L116">
            <v>10657500</v>
          </cell>
          <cell r="M116" t="str">
            <v>KEDAR ESTATE &amp; INVESTMENTS</v>
          </cell>
          <cell r="N116" t="str">
            <v>KAISER INDUSTRIES LTD</v>
          </cell>
        </row>
        <row r="117">
          <cell r="B117" t="str">
            <v>DTS529</v>
          </cell>
          <cell r="C117">
            <v>2.5</v>
          </cell>
          <cell r="D117">
            <v>39353</v>
          </cell>
          <cell r="E117">
            <v>78554</v>
          </cell>
          <cell r="F117" t="str">
            <v>K01253</v>
          </cell>
          <cell r="G117" t="str">
            <v>DTS529/UB1083#DTS</v>
          </cell>
          <cell r="H117">
            <v>69.209999999999994</v>
          </cell>
          <cell r="I117">
            <v>13000</v>
          </cell>
          <cell r="J117">
            <v>1542750</v>
          </cell>
          <cell r="K117">
            <v>1542750</v>
          </cell>
          <cell r="L117">
            <v>10657500</v>
          </cell>
          <cell r="M117" t="str">
            <v>KEDAR ESTATE &amp; INVESTMENTS</v>
          </cell>
          <cell r="N117" t="str">
            <v>KAISER INDUSTRIES LTD</v>
          </cell>
        </row>
        <row r="118">
          <cell r="B118" t="str">
            <v>DTS530</v>
          </cell>
          <cell r="C118">
            <v>2.5</v>
          </cell>
          <cell r="D118">
            <v>39353</v>
          </cell>
          <cell r="E118">
            <v>78604</v>
          </cell>
          <cell r="F118" t="str">
            <v>S04790</v>
          </cell>
          <cell r="G118" t="str">
            <v>DTS530/UB1109#DTS</v>
          </cell>
          <cell r="H118">
            <v>69.209999999999994</v>
          </cell>
          <cell r="I118">
            <v>13000</v>
          </cell>
          <cell r="J118">
            <v>1542750</v>
          </cell>
          <cell r="K118">
            <v>1542750</v>
          </cell>
          <cell r="L118">
            <v>10657500</v>
          </cell>
          <cell r="M118" t="str">
            <v>KEDAR ESTATE &amp; INVESTMENTS</v>
          </cell>
          <cell r="N118" t="str">
            <v>SUNAYANA MALHOTRA</v>
          </cell>
        </row>
        <row r="119">
          <cell r="B119" t="str">
            <v>DTS531</v>
          </cell>
          <cell r="C119">
            <v>2.5</v>
          </cell>
          <cell r="D119">
            <v>39353</v>
          </cell>
          <cell r="E119">
            <v>78596</v>
          </cell>
          <cell r="F119" t="str">
            <v>S04788</v>
          </cell>
          <cell r="G119" t="str">
            <v>DTS531/UB1111#DTS</v>
          </cell>
          <cell r="H119">
            <v>69.209999999999994</v>
          </cell>
          <cell r="I119">
            <v>13000</v>
          </cell>
          <cell r="J119">
            <v>1542750</v>
          </cell>
          <cell r="K119">
            <v>1542750</v>
          </cell>
          <cell r="L119">
            <v>10657500</v>
          </cell>
          <cell r="M119" t="str">
            <v>KEDAR ESTATE &amp; INVESTMENTS</v>
          </cell>
          <cell r="N119" t="str">
            <v>SUNAYANA MALHOTRA</v>
          </cell>
        </row>
        <row r="120">
          <cell r="B120" t="str">
            <v>DTS532</v>
          </cell>
          <cell r="C120">
            <v>2.5</v>
          </cell>
          <cell r="D120">
            <v>39353</v>
          </cell>
          <cell r="E120">
            <v>78594</v>
          </cell>
          <cell r="F120" t="str">
            <v>S04787</v>
          </cell>
          <cell r="G120" t="str">
            <v>DTS532/UB1110#DTS</v>
          </cell>
          <cell r="H120">
            <v>69.209999999999994</v>
          </cell>
          <cell r="I120">
            <v>13000</v>
          </cell>
          <cell r="J120">
            <v>1542750</v>
          </cell>
          <cell r="K120">
            <v>1542750</v>
          </cell>
          <cell r="L120">
            <v>10657500</v>
          </cell>
          <cell r="M120" t="str">
            <v>KEDAR ESTATE &amp; INVESTMENTS</v>
          </cell>
          <cell r="N120" t="str">
            <v>SUNAYANA MALHOTRA</v>
          </cell>
        </row>
        <row r="121">
          <cell r="B121" t="str">
            <v>DTS533</v>
          </cell>
          <cell r="C121">
            <v>2.5</v>
          </cell>
          <cell r="D121">
            <v>39353</v>
          </cell>
          <cell r="E121">
            <v>78593</v>
          </cell>
          <cell r="F121" t="str">
            <v>V02023</v>
          </cell>
          <cell r="G121" t="str">
            <v>DTS533/UB1102#DTS</v>
          </cell>
          <cell r="H121">
            <v>71.91</v>
          </cell>
          <cell r="I121">
            <v>13000</v>
          </cell>
          <cell r="J121">
            <v>1599300</v>
          </cell>
          <cell r="K121">
            <v>1599300</v>
          </cell>
          <cell r="L121">
            <v>11049000</v>
          </cell>
          <cell r="M121" t="str">
            <v>KEDAR ESTATE &amp; INVESTMENTS</v>
          </cell>
          <cell r="N121" t="str">
            <v>VIRENDER KR JAIN</v>
          </cell>
        </row>
        <row r="122">
          <cell r="B122" t="str">
            <v>DTS534</v>
          </cell>
          <cell r="C122">
            <v>2.5</v>
          </cell>
          <cell r="D122">
            <v>39353</v>
          </cell>
          <cell r="E122">
            <v>78619</v>
          </cell>
          <cell r="F122" t="str">
            <v>S04793</v>
          </cell>
          <cell r="G122" t="str">
            <v>DTS534/UB1146#DTS</v>
          </cell>
          <cell r="H122">
            <v>73.760000000000005</v>
          </cell>
          <cell r="I122">
            <v>13000</v>
          </cell>
          <cell r="J122">
            <v>1638300</v>
          </cell>
          <cell r="K122">
            <v>1638300</v>
          </cell>
          <cell r="L122">
            <v>11319000</v>
          </cell>
          <cell r="M122" t="str">
            <v>K.K. REAL ESTATE</v>
          </cell>
          <cell r="N122" t="str">
            <v>SHAMA SACHDEVA</v>
          </cell>
        </row>
        <row r="123">
          <cell r="B123" t="str">
            <v>DTS535</v>
          </cell>
          <cell r="C123">
            <v>2.5</v>
          </cell>
          <cell r="D123">
            <v>39353</v>
          </cell>
          <cell r="E123">
            <v>78620</v>
          </cell>
          <cell r="F123" t="str">
            <v>R03977</v>
          </cell>
          <cell r="G123" t="str">
            <v>DTS535/UB1150#DTS</v>
          </cell>
          <cell r="H123">
            <v>69.209999999999994</v>
          </cell>
          <cell r="I123">
            <v>13000</v>
          </cell>
          <cell r="J123">
            <v>1542750</v>
          </cell>
          <cell r="K123">
            <v>1542750</v>
          </cell>
          <cell r="L123">
            <v>10657500</v>
          </cell>
          <cell r="M123" t="str">
            <v>K.K. REAL ESTATE</v>
          </cell>
          <cell r="N123" t="str">
            <v>RAMESH SACHDEVA</v>
          </cell>
        </row>
        <row r="124">
          <cell r="B124" t="str">
            <v>DTS536</v>
          </cell>
          <cell r="C124">
            <v>2.5</v>
          </cell>
          <cell r="D124">
            <v>39353</v>
          </cell>
          <cell r="E124">
            <v>78613</v>
          </cell>
          <cell r="F124" t="str">
            <v>R03975</v>
          </cell>
          <cell r="G124" t="str">
            <v>DTS536/UB1151#DTS</v>
          </cell>
          <cell r="H124">
            <v>69.209999999999994</v>
          </cell>
          <cell r="I124">
            <v>13000</v>
          </cell>
          <cell r="J124">
            <v>1542750</v>
          </cell>
          <cell r="K124">
            <v>1542750</v>
          </cell>
          <cell r="L124">
            <v>10657500</v>
          </cell>
          <cell r="M124" t="str">
            <v>K.K. REAL ESTATE</v>
          </cell>
          <cell r="N124" t="str">
            <v>RAMESH SACHDEVA</v>
          </cell>
        </row>
        <row r="125">
          <cell r="B125" t="str">
            <v>DTS537</v>
          </cell>
          <cell r="C125">
            <v>2.5</v>
          </cell>
          <cell r="D125">
            <v>39353</v>
          </cell>
          <cell r="E125">
            <v>78649</v>
          </cell>
          <cell r="F125" t="str">
            <v>R03995</v>
          </cell>
          <cell r="G125" t="str">
            <v>DTS537/UB1127#DTS</v>
          </cell>
          <cell r="H125">
            <v>74.97</v>
          </cell>
          <cell r="I125">
            <v>13000</v>
          </cell>
          <cell r="J125">
            <v>1663650</v>
          </cell>
          <cell r="K125">
            <v>1663650</v>
          </cell>
          <cell r="L125">
            <v>11494500</v>
          </cell>
          <cell r="M125" t="str">
            <v>K.K. REAL ESTATE</v>
          </cell>
          <cell r="N125" t="str">
            <v>RAMESH SACHDEVA</v>
          </cell>
        </row>
        <row r="126">
          <cell r="B126" t="str">
            <v>DTS538</v>
          </cell>
          <cell r="C126">
            <v>2.5</v>
          </cell>
          <cell r="D126">
            <v>39353</v>
          </cell>
          <cell r="E126">
            <v>78573</v>
          </cell>
          <cell r="F126" t="str">
            <v>S04781</v>
          </cell>
          <cell r="G126" t="str">
            <v>DTS538/UB1097#DTS</v>
          </cell>
          <cell r="H126">
            <v>104.52</v>
          </cell>
          <cell r="I126">
            <v>13000</v>
          </cell>
          <cell r="J126">
            <v>2283750</v>
          </cell>
          <cell r="K126">
            <v>2700000</v>
          </cell>
          <cell r="L126">
            <v>15787500</v>
          </cell>
          <cell r="M126" t="str">
            <v>SAR REALTY PVT LTD</v>
          </cell>
          <cell r="N126" t="str">
            <v>SITA SACHAR                  _x000C_</v>
          </cell>
        </row>
        <row r="127">
          <cell r="B127" t="str">
            <v>DTS540</v>
          </cell>
          <cell r="C127">
            <v>2.5</v>
          </cell>
          <cell r="D127">
            <v>39353</v>
          </cell>
          <cell r="E127">
            <v>78507</v>
          </cell>
          <cell r="F127" t="str">
            <v>A03474</v>
          </cell>
          <cell r="G127" t="str">
            <v>DTS540/UB1034#DTS</v>
          </cell>
          <cell r="H127">
            <v>89.93</v>
          </cell>
          <cell r="I127">
            <v>13000</v>
          </cell>
          <cell r="J127">
            <v>1977600</v>
          </cell>
          <cell r="K127">
            <v>1977600</v>
          </cell>
          <cell r="L127">
            <v>13668000</v>
          </cell>
          <cell r="M127" t="str">
            <v>SANIYA ESTATE</v>
          </cell>
          <cell r="N127" t="str">
            <v>ANIL SATIA</v>
          </cell>
        </row>
        <row r="128">
          <cell r="B128" t="str">
            <v>DTS541</v>
          </cell>
          <cell r="C128">
            <v>2.5</v>
          </cell>
          <cell r="D128">
            <v>39353</v>
          </cell>
          <cell r="E128">
            <v>78506</v>
          </cell>
          <cell r="F128" t="str">
            <v>A03473</v>
          </cell>
          <cell r="G128" t="str">
            <v>DTS541/UB1035#DTS</v>
          </cell>
          <cell r="H128">
            <v>89.93</v>
          </cell>
          <cell r="I128">
            <v>13000</v>
          </cell>
          <cell r="J128">
            <v>1977600</v>
          </cell>
          <cell r="K128">
            <v>1977600</v>
          </cell>
          <cell r="L128">
            <v>13668000</v>
          </cell>
          <cell r="M128" t="str">
            <v>SANIYA ESTATE</v>
          </cell>
          <cell r="N128" t="str">
            <v>ANIL SATIA</v>
          </cell>
        </row>
        <row r="129">
          <cell r="B129" t="str">
            <v>DTS542</v>
          </cell>
          <cell r="C129">
            <v>2.5</v>
          </cell>
          <cell r="D129">
            <v>39353</v>
          </cell>
          <cell r="E129">
            <v>78561</v>
          </cell>
          <cell r="F129" t="str">
            <v>C00491</v>
          </cell>
          <cell r="G129" t="str">
            <v>DTS542/UB1089#DTS</v>
          </cell>
          <cell r="H129">
            <v>65.400000000000006</v>
          </cell>
          <cell r="I129">
            <v>13000</v>
          </cell>
          <cell r="J129">
            <v>1462800</v>
          </cell>
          <cell r="K129">
            <v>2700000</v>
          </cell>
          <cell r="L129">
            <v>10104000</v>
          </cell>
          <cell r="M129" t="str">
            <v>FOCUS CONSULTANTS</v>
          </cell>
          <cell r="N129" t="str">
            <v>CHANDER BHAN NUTHRA</v>
          </cell>
        </row>
        <row r="130">
          <cell r="B130" t="str">
            <v>DTS544</v>
          </cell>
          <cell r="C130">
            <v>2.5</v>
          </cell>
          <cell r="D130">
            <v>39353</v>
          </cell>
          <cell r="E130">
            <v>78557</v>
          </cell>
          <cell r="F130" t="str">
            <v>P01686</v>
          </cell>
          <cell r="G130" t="str">
            <v>DTS544/UB1082#DTS</v>
          </cell>
          <cell r="H130">
            <v>65.400000000000006</v>
          </cell>
          <cell r="I130">
            <v>13000</v>
          </cell>
          <cell r="J130">
            <v>1462800</v>
          </cell>
          <cell r="K130">
            <v>1462800</v>
          </cell>
          <cell r="L130">
            <v>10104000</v>
          </cell>
          <cell r="M130" t="str">
            <v>KEDAR ESTATE &amp; INVESTMENTS</v>
          </cell>
          <cell r="N130" t="str">
            <v>PLICA INDIA PVT LTD</v>
          </cell>
        </row>
        <row r="131">
          <cell r="B131" t="str">
            <v>DTS551</v>
          </cell>
          <cell r="C131">
            <v>2.5</v>
          </cell>
          <cell r="D131">
            <v>39353</v>
          </cell>
          <cell r="E131">
            <v>78671</v>
          </cell>
          <cell r="F131" t="str">
            <v>I00304</v>
          </cell>
          <cell r="G131" t="str">
            <v>DTS551/UB1162#DTS</v>
          </cell>
          <cell r="H131">
            <v>85</v>
          </cell>
          <cell r="I131">
            <v>13000</v>
          </cell>
          <cell r="J131">
            <v>1874250</v>
          </cell>
          <cell r="K131">
            <v>2700000</v>
          </cell>
          <cell r="L131">
            <v>12952500</v>
          </cell>
          <cell r="M131" t="str">
            <v>JONES LANG LASALLE MEGHRAJ PR</v>
          </cell>
          <cell r="N131" t="str">
            <v>INDER CHAWLA</v>
          </cell>
        </row>
        <row r="132">
          <cell r="B132" t="str">
            <v>DTS552</v>
          </cell>
          <cell r="C132">
            <v>2.5</v>
          </cell>
          <cell r="D132">
            <v>39353</v>
          </cell>
          <cell r="E132">
            <v>78660</v>
          </cell>
          <cell r="F132" t="str">
            <v>D01044</v>
          </cell>
          <cell r="G132" t="str">
            <v>DTS552/UB1139#DTS</v>
          </cell>
          <cell r="H132">
            <v>85</v>
          </cell>
          <cell r="I132">
            <v>13000</v>
          </cell>
          <cell r="J132">
            <v>1874250</v>
          </cell>
          <cell r="K132">
            <v>1874250</v>
          </cell>
          <cell r="L132">
            <v>12952500</v>
          </cell>
          <cell r="M132" t="str">
            <v>JONES LANG LASALLE MEGHRAJ PR</v>
          </cell>
          <cell r="N132" t="str">
            <v>DTS HOUSING &amp; PROJECTS PRIVAT</v>
          </cell>
        </row>
        <row r="133">
          <cell r="B133" t="str">
            <v>DTS553</v>
          </cell>
          <cell r="C133">
            <v>2.5</v>
          </cell>
          <cell r="D133">
            <v>39353</v>
          </cell>
          <cell r="E133">
            <v>78695</v>
          </cell>
          <cell r="F133" t="str">
            <v>D01046</v>
          </cell>
          <cell r="G133" t="str">
            <v>DTS553/UB1196#DTS</v>
          </cell>
          <cell r="H133">
            <v>65.400000000000006</v>
          </cell>
          <cell r="I133">
            <v>13000</v>
          </cell>
          <cell r="J133">
            <v>1462800</v>
          </cell>
          <cell r="K133">
            <v>1462800</v>
          </cell>
          <cell r="L133">
            <v>10104000</v>
          </cell>
          <cell r="M133" t="str">
            <v>JONES LANG LASALLE MEGHRAJ PR</v>
          </cell>
          <cell r="N133" t="str">
            <v>DTS HOUSING &amp; PROJECTS PVT LT</v>
          </cell>
        </row>
        <row r="134">
          <cell r="B134" t="str">
            <v>DTS557</v>
          </cell>
          <cell r="C134">
            <v>2.5</v>
          </cell>
          <cell r="D134">
            <v>39353</v>
          </cell>
          <cell r="E134">
            <v>78701</v>
          </cell>
          <cell r="F134" t="str">
            <v>M02193</v>
          </cell>
          <cell r="G134" t="str">
            <v>DTS557/UB1198#DTS</v>
          </cell>
          <cell r="H134">
            <v>89.93</v>
          </cell>
          <cell r="I134">
            <v>13000</v>
          </cell>
          <cell r="J134">
            <v>1977600</v>
          </cell>
          <cell r="K134">
            <v>2700000</v>
          </cell>
          <cell r="L134">
            <v>13668000</v>
          </cell>
          <cell r="M134" t="str">
            <v>MRS. MADHVI BERY</v>
          </cell>
          <cell r="N134" t="str">
            <v>MEENA SETHI</v>
          </cell>
        </row>
        <row r="135">
          <cell r="B135" t="str">
            <v>DTS559</v>
          </cell>
          <cell r="C135">
            <v>2.5</v>
          </cell>
          <cell r="D135">
            <v>39353</v>
          </cell>
          <cell r="E135">
            <v>78580</v>
          </cell>
          <cell r="F135" t="str">
            <v>S04782</v>
          </cell>
          <cell r="G135" t="str">
            <v>DTS559/UB1076#DTS</v>
          </cell>
          <cell r="H135">
            <v>104.52</v>
          </cell>
          <cell r="I135">
            <v>13000</v>
          </cell>
          <cell r="J135">
            <v>2283750</v>
          </cell>
          <cell r="K135">
            <v>2700000</v>
          </cell>
          <cell r="L135">
            <v>15787500</v>
          </cell>
          <cell r="M135" t="str">
            <v>SAR REALTY PVT LTD</v>
          </cell>
          <cell r="N135" t="str">
            <v>SONNY IQBAL</v>
          </cell>
        </row>
        <row r="136">
          <cell r="B136" t="str">
            <v>DTS560</v>
          </cell>
          <cell r="C136">
            <v>2.5</v>
          </cell>
          <cell r="D136">
            <v>39353</v>
          </cell>
          <cell r="E136">
            <v>78609</v>
          </cell>
          <cell r="F136" t="str">
            <v>S04791</v>
          </cell>
          <cell r="G136" t="str">
            <v>DTS560/UB1152#DTS</v>
          </cell>
          <cell r="H136">
            <v>74.97</v>
          </cell>
          <cell r="I136">
            <v>13000</v>
          </cell>
          <cell r="J136">
            <v>1663650</v>
          </cell>
          <cell r="K136">
            <v>1663650</v>
          </cell>
          <cell r="L136">
            <v>11494500</v>
          </cell>
          <cell r="M136" t="str">
            <v>K.K. REAL ESTATE</v>
          </cell>
          <cell r="N136" t="str">
            <v>SHAMA SACHDEVA</v>
          </cell>
        </row>
        <row r="137">
          <cell r="B137" t="str">
            <v>DTS561</v>
          </cell>
          <cell r="C137">
            <v>2.5</v>
          </cell>
          <cell r="D137">
            <v>39353</v>
          </cell>
          <cell r="E137">
            <v>78656</v>
          </cell>
          <cell r="F137" t="str">
            <v>S04796</v>
          </cell>
          <cell r="G137" t="str">
            <v>DTS561/UB1129#DTS</v>
          </cell>
          <cell r="H137">
            <v>69.209999999999994</v>
          </cell>
          <cell r="I137">
            <v>13000</v>
          </cell>
          <cell r="J137">
            <v>1542750</v>
          </cell>
          <cell r="K137">
            <v>1542750</v>
          </cell>
          <cell r="L137">
            <v>10657500</v>
          </cell>
          <cell r="M137" t="str">
            <v>K.K. REAL ESTATE</v>
          </cell>
          <cell r="N137" t="str">
            <v>SINDHU (INDIA) PVT. LTD.</v>
          </cell>
        </row>
        <row r="138">
          <cell r="B138" t="str">
            <v>DTS563</v>
          </cell>
          <cell r="C138">
            <v>2.5</v>
          </cell>
          <cell r="D138">
            <v>39353</v>
          </cell>
          <cell r="E138">
            <v>78612</v>
          </cell>
          <cell r="F138" t="str">
            <v>D01043</v>
          </cell>
          <cell r="G138" t="str">
            <v>DTS563/UB1153#DTS</v>
          </cell>
          <cell r="H138">
            <v>73.760000000000005</v>
          </cell>
          <cell r="I138">
            <v>13000</v>
          </cell>
          <cell r="J138">
            <v>1638300</v>
          </cell>
          <cell r="K138">
            <v>1638300</v>
          </cell>
          <cell r="L138">
            <v>11319000</v>
          </cell>
          <cell r="M138" t="str">
            <v>K.K. REAL ESTATE</v>
          </cell>
          <cell r="N138" t="str">
            <v>DUNE LEASING AND FINANCE LTD</v>
          </cell>
        </row>
        <row r="139">
          <cell r="B139" t="str">
            <v>DTS606</v>
          </cell>
          <cell r="C139">
            <v>2.5</v>
          </cell>
          <cell r="D139">
            <v>39353</v>
          </cell>
          <cell r="E139">
            <v>78686</v>
          </cell>
          <cell r="F139" t="str">
            <v>R04000</v>
          </cell>
          <cell r="G139" t="str">
            <v>DTS606/UB1575#DTS</v>
          </cell>
          <cell r="H139">
            <v>69.209999999999994</v>
          </cell>
          <cell r="I139">
            <v>13000</v>
          </cell>
          <cell r="J139">
            <v>1542750</v>
          </cell>
          <cell r="K139">
            <v>1542750</v>
          </cell>
          <cell r="L139">
            <v>10657500</v>
          </cell>
          <cell r="M139" t="str">
            <v>PNK CONSULTANTS PVT LTD</v>
          </cell>
          <cell r="N139" t="str">
            <v>RAJU M MAHTANEY</v>
          </cell>
        </row>
        <row r="140">
          <cell r="B140" t="str">
            <v>DTS607</v>
          </cell>
          <cell r="C140">
            <v>2.5</v>
          </cell>
          <cell r="D140">
            <v>39353</v>
          </cell>
          <cell r="E140">
            <v>78688</v>
          </cell>
          <cell r="F140" t="str">
            <v>R04001</v>
          </cell>
          <cell r="G140" t="str">
            <v>DTS607/UB1167#DTS</v>
          </cell>
          <cell r="H140">
            <v>90.02</v>
          </cell>
          <cell r="I140">
            <v>13000</v>
          </cell>
          <cell r="J140">
            <v>1979550</v>
          </cell>
          <cell r="K140">
            <v>1979550</v>
          </cell>
          <cell r="L140">
            <v>13681500</v>
          </cell>
          <cell r="M140" t="str">
            <v>PNK CONSULTANTS PVT LTD</v>
          </cell>
          <cell r="N140" t="str">
            <v>RAJU M MAHTANEY</v>
          </cell>
        </row>
        <row r="141">
          <cell r="B141" t="str">
            <v>DTS612</v>
          </cell>
          <cell r="C141">
            <v>2.5</v>
          </cell>
          <cell r="D141">
            <v>39353</v>
          </cell>
          <cell r="E141">
            <v>78530</v>
          </cell>
          <cell r="F141" t="str">
            <v>U00333</v>
          </cell>
          <cell r="G141" t="str">
            <v>DTS612/UB1022#DTS</v>
          </cell>
          <cell r="H141">
            <v>89</v>
          </cell>
          <cell r="I141">
            <v>13000</v>
          </cell>
          <cell r="J141">
            <v>1958100</v>
          </cell>
          <cell r="K141">
            <v>2000000</v>
          </cell>
          <cell r="L141">
            <v>13533000</v>
          </cell>
          <cell r="M141" t="str">
            <v>RENAISSANCE &amp; CITY REALTY SER</v>
          </cell>
          <cell r="N141" t="str">
            <v>UTILITY FORMS (P) LTD</v>
          </cell>
        </row>
        <row r="142">
          <cell r="B142" t="str">
            <v>DTS614</v>
          </cell>
          <cell r="C142">
            <v>2.5</v>
          </cell>
          <cell r="D142">
            <v>39353</v>
          </cell>
          <cell r="E142">
            <v>78536</v>
          </cell>
          <cell r="F142" t="str">
            <v>A03481</v>
          </cell>
          <cell r="G142" t="str">
            <v>DTS614/UB1036#DTS</v>
          </cell>
          <cell r="H142">
            <v>89.74</v>
          </cell>
          <cell r="I142">
            <v>13000</v>
          </cell>
          <cell r="J142">
            <v>1973700</v>
          </cell>
          <cell r="K142">
            <v>2000000</v>
          </cell>
          <cell r="L142">
            <v>13641000</v>
          </cell>
          <cell r="M142" t="str">
            <v>RENAISSANCE &amp; CITY REALTY SER</v>
          </cell>
          <cell r="N142" t="str">
            <v>ARIES TRAVELS PVT LTD</v>
          </cell>
        </row>
        <row r="143">
          <cell r="B143" t="str">
            <v>DTS615</v>
          </cell>
          <cell r="C143">
            <v>2.5</v>
          </cell>
          <cell r="D143">
            <v>39353</v>
          </cell>
          <cell r="E143">
            <v>78546</v>
          </cell>
          <cell r="F143" t="str">
            <v>R03968</v>
          </cell>
          <cell r="G143" t="str">
            <v>DTS615/UB1056#DTS</v>
          </cell>
          <cell r="H143">
            <v>85</v>
          </cell>
          <cell r="I143">
            <v>13000</v>
          </cell>
          <cell r="J143">
            <v>1874250</v>
          </cell>
          <cell r="K143">
            <v>1900000</v>
          </cell>
          <cell r="L143">
            <v>12952500</v>
          </cell>
          <cell r="M143" t="str">
            <v>RENAISSANCE &amp; CITY REALTY SER</v>
          </cell>
          <cell r="N143" t="str">
            <v>REVA KUMAR</v>
          </cell>
        </row>
        <row r="144">
          <cell r="B144" t="str">
            <v>DTS616</v>
          </cell>
          <cell r="C144">
            <v>2.5</v>
          </cell>
          <cell r="D144">
            <v>39353</v>
          </cell>
          <cell r="E144">
            <v>78702</v>
          </cell>
          <cell r="F144" t="str">
            <v>J01480</v>
          </cell>
          <cell r="G144" t="str">
            <v>DTS616/UB1576#DTS</v>
          </cell>
          <cell r="H144">
            <v>69.209999999999994</v>
          </cell>
          <cell r="I144">
            <v>13000</v>
          </cell>
          <cell r="J144">
            <v>1542750</v>
          </cell>
          <cell r="K144">
            <v>1542750</v>
          </cell>
          <cell r="L144">
            <v>10657500</v>
          </cell>
          <cell r="M144" t="str">
            <v>REALISTIC REALTORS PVT LTD</v>
          </cell>
          <cell r="N144" t="str">
            <v>JAPMUN ENTERPRISES</v>
          </cell>
        </row>
        <row r="145">
          <cell r="B145" t="str">
            <v>DTS617</v>
          </cell>
          <cell r="C145">
            <v>2.5</v>
          </cell>
          <cell r="D145">
            <v>39353</v>
          </cell>
          <cell r="E145">
            <v>78704</v>
          </cell>
          <cell r="F145" t="str">
            <v>J01481</v>
          </cell>
          <cell r="G145" t="str">
            <v>DTS617/UB1176#DTS</v>
          </cell>
          <cell r="H145">
            <v>75.53</v>
          </cell>
          <cell r="I145">
            <v>13000</v>
          </cell>
          <cell r="J145">
            <v>1675350</v>
          </cell>
          <cell r="K145">
            <v>1675350</v>
          </cell>
          <cell r="L145">
            <v>11575500</v>
          </cell>
          <cell r="M145" t="str">
            <v>REALISTIC REALTORS PVT LTD</v>
          </cell>
          <cell r="N145" t="str">
            <v>JAPMUN ENTERPRISES</v>
          </cell>
        </row>
        <row r="146">
          <cell r="B146" t="str">
            <v>DTS628</v>
          </cell>
          <cell r="C146">
            <v>2.5</v>
          </cell>
          <cell r="D146">
            <v>39353</v>
          </cell>
          <cell r="E146">
            <v>78616</v>
          </cell>
          <cell r="F146" t="str">
            <v>M02190</v>
          </cell>
          <cell r="G146" t="str">
            <v>DTS628/UB1145#DTS</v>
          </cell>
          <cell r="H146">
            <v>69.209999999999994</v>
          </cell>
          <cell r="I146">
            <v>13000</v>
          </cell>
          <cell r="J146">
            <v>1542750</v>
          </cell>
          <cell r="K146">
            <v>1542750</v>
          </cell>
          <cell r="L146">
            <v>10657500</v>
          </cell>
          <cell r="M146" t="str">
            <v>M S ENTERPRISES</v>
          </cell>
          <cell r="N146" t="str">
            <v>M G BUILDERS &amp; CO P LTD</v>
          </cell>
        </row>
        <row r="147">
          <cell r="B147" t="str">
            <v>DTS629</v>
          </cell>
          <cell r="C147">
            <v>2.5</v>
          </cell>
          <cell r="D147">
            <v>39353</v>
          </cell>
          <cell r="E147">
            <v>78614</v>
          </cell>
          <cell r="F147" t="str">
            <v>K01255</v>
          </cell>
          <cell r="G147" t="str">
            <v>DTS629/UB1147#DTS</v>
          </cell>
          <cell r="H147">
            <v>69.209999999999994</v>
          </cell>
          <cell r="I147">
            <v>13000</v>
          </cell>
          <cell r="J147">
            <v>1542750</v>
          </cell>
          <cell r="K147">
            <v>1542750</v>
          </cell>
          <cell r="L147">
            <v>10657500</v>
          </cell>
          <cell r="M147" t="str">
            <v>M S ENTERPRISES</v>
          </cell>
          <cell r="N147" t="str">
            <v>KULDEEP SINGAL</v>
          </cell>
        </row>
        <row r="148">
          <cell r="B148" t="str">
            <v>DTS638</v>
          </cell>
          <cell r="C148">
            <v>2.5</v>
          </cell>
          <cell r="D148">
            <v>39353</v>
          </cell>
          <cell r="E148">
            <v>78625</v>
          </cell>
          <cell r="F148" t="str">
            <v>Q00006</v>
          </cell>
          <cell r="G148" t="str">
            <v>DTS638/UB1141#DTS</v>
          </cell>
          <cell r="H148">
            <v>104.52</v>
          </cell>
          <cell r="I148">
            <v>13000</v>
          </cell>
          <cell r="J148">
            <v>2283750</v>
          </cell>
          <cell r="K148">
            <v>2283750</v>
          </cell>
          <cell r="L148">
            <v>15787500</v>
          </cell>
          <cell r="N148" t="str">
            <v>QH TALBROS LTD</v>
          </cell>
        </row>
        <row r="149">
          <cell r="B149" t="str">
            <v>DTS639</v>
          </cell>
          <cell r="C149">
            <v>2.5</v>
          </cell>
          <cell r="D149">
            <v>39353</v>
          </cell>
          <cell r="E149">
            <v>78647</v>
          </cell>
          <cell r="F149" t="str">
            <v>Q00007</v>
          </cell>
          <cell r="G149" t="str">
            <v>DTS639/UB1140#DTS</v>
          </cell>
          <cell r="H149">
            <v>69.209999999999994</v>
          </cell>
          <cell r="I149">
            <v>13000</v>
          </cell>
          <cell r="J149">
            <v>1542750</v>
          </cell>
          <cell r="K149">
            <v>1542750</v>
          </cell>
          <cell r="L149">
            <v>10657500</v>
          </cell>
          <cell r="N149" t="str">
            <v>QH TALBROS LTD</v>
          </cell>
        </row>
        <row r="150">
          <cell r="B150" t="str">
            <v>DTS640</v>
          </cell>
          <cell r="C150">
            <v>2.5</v>
          </cell>
          <cell r="D150">
            <v>39353</v>
          </cell>
          <cell r="E150">
            <v>78533</v>
          </cell>
          <cell r="F150" t="str">
            <v>A03480</v>
          </cell>
          <cell r="G150" t="str">
            <v>DTS640/UB1039#DTS</v>
          </cell>
          <cell r="H150">
            <v>89.93</v>
          </cell>
          <cell r="I150">
            <v>13000</v>
          </cell>
          <cell r="J150">
            <v>1977600</v>
          </cell>
          <cell r="K150">
            <v>1977600</v>
          </cell>
          <cell r="L150">
            <v>13668000</v>
          </cell>
          <cell r="M150" t="str">
            <v>SANIYA ESTATE</v>
          </cell>
          <cell r="N150" t="str">
            <v>AKHIL SATIA</v>
          </cell>
        </row>
        <row r="151">
          <cell r="B151" t="str">
            <v>DTS701</v>
          </cell>
          <cell r="C151">
            <v>2.5</v>
          </cell>
          <cell r="D151">
            <v>39353</v>
          </cell>
          <cell r="E151">
            <v>78515</v>
          </cell>
          <cell r="F151" t="str">
            <v>S04770</v>
          </cell>
          <cell r="G151" t="str">
            <v>DTS701/UB1047#DTS</v>
          </cell>
          <cell r="H151">
            <v>71.91</v>
          </cell>
          <cell r="I151">
            <v>13000</v>
          </cell>
          <cell r="J151">
            <v>1599300</v>
          </cell>
          <cell r="K151">
            <v>1599300</v>
          </cell>
          <cell r="L151">
            <v>11049000</v>
          </cell>
          <cell r="M151" t="str">
            <v>KHUSHAL SETHI HOUSING SOLUTIO</v>
          </cell>
          <cell r="N151" t="str">
            <v>SHIVRAJ KRISHNA GUPTA        _x000C_</v>
          </cell>
        </row>
        <row r="152">
          <cell r="B152" t="str">
            <v>DTS703</v>
          </cell>
          <cell r="C152">
            <v>2.5</v>
          </cell>
          <cell r="D152">
            <v>39353</v>
          </cell>
          <cell r="E152">
            <v>78517</v>
          </cell>
          <cell r="F152" t="str">
            <v>A03478</v>
          </cell>
          <cell r="G152" t="str">
            <v>DTS703/UB1063#DTS</v>
          </cell>
          <cell r="H152">
            <v>69.209999999999994</v>
          </cell>
          <cell r="I152">
            <v>13000</v>
          </cell>
          <cell r="J152">
            <v>1542750</v>
          </cell>
          <cell r="K152">
            <v>2700000</v>
          </cell>
          <cell r="L152">
            <v>10657500</v>
          </cell>
          <cell r="M152" t="str">
            <v>DR DEVINDER GUPTA AND SONS (H</v>
          </cell>
          <cell r="N152" t="str">
            <v>AMITABH NAGPAL</v>
          </cell>
        </row>
        <row r="153">
          <cell r="B153" t="str">
            <v>DTS706</v>
          </cell>
          <cell r="C153">
            <v>2.5</v>
          </cell>
          <cell r="D153">
            <v>39353</v>
          </cell>
          <cell r="E153">
            <v>78664</v>
          </cell>
          <cell r="F153" t="str">
            <v>A03492</v>
          </cell>
          <cell r="G153" t="str">
            <v>DTS706/UB1194#DTS</v>
          </cell>
          <cell r="H153">
            <v>69.209999999999994</v>
          </cell>
          <cell r="I153">
            <v>13000</v>
          </cell>
          <cell r="J153">
            <v>1542750</v>
          </cell>
          <cell r="K153">
            <v>1542750</v>
          </cell>
          <cell r="L153">
            <v>10657500</v>
          </cell>
          <cell r="M153" t="str">
            <v>DR DEVINDER GUPTA AND SONS (H</v>
          </cell>
          <cell r="N153" t="str">
            <v>ATUL KAPOOR</v>
          </cell>
        </row>
        <row r="154">
          <cell r="B154" t="str">
            <v>DTS720</v>
          </cell>
          <cell r="C154">
            <v>2.5</v>
          </cell>
          <cell r="D154">
            <v>39353</v>
          </cell>
          <cell r="E154">
            <v>78667</v>
          </cell>
          <cell r="F154" t="str">
            <v>P01690</v>
          </cell>
          <cell r="G154" t="str">
            <v>DTS720/UB1193#DTS</v>
          </cell>
          <cell r="H154">
            <v>85</v>
          </cell>
          <cell r="I154">
            <v>13000</v>
          </cell>
          <cell r="J154">
            <v>1874250</v>
          </cell>
          <cell r="K154">
            <v>2700000</v>
          </cell>
          <cell r="L154">
            <v>12952500</v>
          </cell>
          <cell r="M154" t="str">
            <v>CB RICHARD ELLIS SOUTH ASIA P</v>
          </cell>
          <cell r="N154" t="str">
            <v>PAWAN GANDHI</v>
          </cell>
        </row>
        <row r="155">
          <cell r="B155" t="str">
            <v>DTS721</v>
          </cell>
          <cell r="C155">
            <v>2.5</v>
          </cell>
          <cell r="D155">
            <v>39353</v>
          </cell>
          <cell r="E155">
            <v>78698</v>
          </cell>
          <cell r="F155" t="str">
            <v>J01477</v>
          </cell>
          <cell r="G155" t="str">
            <v>DTS721/UB1195#DTS</v>
          </cell>
          <cell r="H155">
            <v>89.74</v>
          </cell>
          <cell r="I155">
            <v>13000</v>
          </cell>
          <cell r="J155">
            <v>1973700</v>
          </cell>
          <cell r="K155">
            <v>2700000</v>
          </cell>
          <cell r="L155">
            <v>13641000</v>
          </cell>
          <cell r="M155" t="str">
            <v>CB RICHARD ELLIS SOUTH ASIA P</v>
          </cell>
          <cell r="N155" t="str">
            <v>JAIDEEP GANDHI</v>
          </cell>
        </row>
        <row r="156">
          <cell r="B156" t="str">
            <v>DTS722</v>
          </cell>
          <cell r="C156">
            <v>2.5</v>
          </cell>
          <cell r="D156">
            <v>39353</v>
          </cell>
          <cell r="E156">
            <v>78654</v>
          </cell>
          <cell r="F156" t="str">
            <v>H00982</v>
          </cell>
          <cell r="G156" t="str">
            <v>DTS722/UB1143#DTS</v>
          </cell>
          <cell r="H156">
            <v>89</v>
          </cell>
          <cell r="I156">
            <v>13000</v>
          </cell>
          <cell r="J156">
            <v>1958100</v>
          </cell>
          <cell r="K156">
            <v>2700000</v>
          </cell>
          <cell r="L156">
            <v>13533000</v>
          </cell>
          <cell r="M156" t="str">
            <v>CB RICHARD ELLIS SOUTH ASIA P</v>
          </cell>
          <cell r="N156" t="str">
            <v>HARSH GANDHI</v>
          </cell>
        </row>
        <row r="157">
          <cell r="B157" t="str">
            <v>DTS723</v>
          </cell>
          <cell r="C157">
            <v>2.5</v>
          </cell>
          <cell r="D157">
            <v>39353</v>
          </cell>
          <cell r="E157">
            <v>78572</v>
          </cell>
          <cell r="F157" t="str">
            <v>B00841</v>
          </cell>
          <cell r="G157" t="str">
            <v>DTS723/UB1087#DTS</v>
          </cell>
          <cell r="H157">
            <v>150.22</v>
          </cell>
          <cell r="I157">
            <v>14000</v>
          </cell>
          <cell r="J157">
            <v>3485700</v>
          </cell>
          <cell r="K157">
            <v>3500000</v>
          </cell>
          <cell r="L157">
            <v>24046500</v>
          </cell>
          <cell r="M157" t="str">
            <v>FOCUS CONSULTANTS</v>
          </cell>
          <cell r="N157" t="str">
            <v>B E C CONDUITS (P) LTD</v>
          </cell>
        </row>
        <row r="158">
          <cell r="B158" t="str">
            <v>DTS724</v>
          </cell>
          <cell r="C158">
            <v>2.5</v>
          </cell>
          <cell r="D158">
            <v>39353</v>
          </cell>
          <cell r="E158">
            <v>78583</v>
          </cell>
          <cell r="F158" t="str">
            <v>H00979</v>
          </cell>
          <cell r="G158" t="str">
            <v>DTS724/UB1075#DTS</v>
          </cell>
          <cell r="H158">
            <v>114.08</v>
          </cell>
          <cell r="I158">
            <v>13000</v>
          </cell>
          <cell r="J158">
            <v>2484600</v>
          </cell>
          <cell r="K158">
            <v>2484600</v>
          </cell>
          <cell r="L158">
            <v>17178000</v>
          </cell>
          <cell r="M158" t="str">
            <v>KHUSHAL SETHI HOUSING SOLUTIO</v>
          </cell>
          <cell r="N158" t="str">
            <v>HARJINDER SINGH</v>
          </cell>
        </row>
        <row r="159">
          <cell r="B159" t="str">
            <v>DTS729</v>
          </cell>
          <cell r="C159">
            <v>2.5</v>
          </cell>
          <cell r="D159">
            <v>39353</v>
          </cell>
          <cell r="E159">
            <v>78707</v>
          </cell>
          <cell r="F159" t="str">
            <v>R04002</v>
          </cell>
          <cell r="G159" t="str">
            <v>DTS729/UB1175#DTS</v>
          </cell>
          <cell r="H159">
            <v>69.209999999999994</v>
          </cell>
          <cell r="I159">
            <v>13000</v>
          </cell>
          <cell r="J159">
            <v>1542750</v>
          </cell>
          <cell r="K159">
            <v>2700000</v>
          </cell>
          <cell r="L159">
            <v>10657500</v>
          </cell>
          <cell r="M159" t="str">
            <v>VISHWA MITTER BHASIN</v>
          </cell>
          <cell r="N159" t="str">
            <v>RAKHEE RAJENDRA PRASAD MISHRA</v>
          </cell>
        </row>
        <row r="160">
          <cell r="B160" t="str">
            <v>DTS730</v>
          </cell>
          <cell r="C160">
            <v>2.5</v>
          </cell>
          <cell r="D160">
            <v>39353</v>
          </cell>
          <cell r="E160">
            <v>78602</v>
          </cell>
          <cell r="F160" t="str">
            <v>S04789</v>
          </cell>
          <cell r="G160" t="str">
            <v>DTS730/UB1114#DTS</v>
          </cell>
          <cell r="H160">
            <v>69.209999999999994</v>
          </cell>
          <cell r="I160">
            <v>13000</v>
          </cell>
          <cell r="J160">
            <v>1542750</v>
          </cell>
          <cell r="K160">
            <v>1542750</v>
          </cell>
          <cell r="L160">
            <v>10657500</v>
          </cell>
          <cell r="M160" t="str">
            <v>N K JAIN &amp; CO.</v>
          </cell>
          <cell r="N160" t="str">
            <v>SUNIR SACHDEV</v>
          </cell>
        </row>
        <row r="161">
          <cell r="B161" t="str">
            <v>DTS731</v>
          </cell>
          <cell r="C161">
            <v>2.5</v>
          </cell>
          <cell r="D161">
            <v>39353</v>
          </cell>
          <cell r="E161">
            <v>78662</v>
          </cell>
          <cell r="F161" t="str">
            <v>F00067</v>
          </cell>
          <cell r="G161" t="str">
            <v>DTS731/UB1131#DTS</v>
          </cell>
          <cell r="H161">
            <v>69.209999999999994</v>
          </cell>
          <cell r="I161">
            <v>13000</v>
          </cell>
          <cell r="J161">
            <v>1542750</v>
          </cell>
          <cell r="K161">
            <v>1542750</v>
          </cell>
          <cell r="L161">
            <v>10657500</v>
          </cell>
          <cell r="M161" t="str">
            <v>N K JAIN &amp; CO.</v>
          </cell>
          <cell r="N161" t="str">
            <v>FIRST HOSPITALITY &amp; LEISURE P</v>
          </cell>
        </row>
        <row r="162">
          <cell r="B162" t="str">
            <v>DTS732</v>
          </cell>
          <cell r="C162">
            <v>2.5</v>
          </cell>
          <cell r="D162">
            <v>39353</v>
          </cell>
          <cell r="E162">
            <v>78622</v>
          </cell>
          <cell r="F162" t="str">
            <v>F00066</v>
          </cell>
          <cell r="G162" t="str">
            <v>DTS732/UB1154#DTS</v>
          </cell>
          <cell r="H162">
            <v>69.209999999999994</v>
          </cell>
          <cell r="I162">
            <v>13000</v>
          </cell>
          <cell r="J162">
            <v>1542750</v>
          </cell>
          <cell r="K162">
            <v>1542750</v>
          </cell>
          <cell r="L162">
            <v>10657500</v>
          </cell>
          <cell r="M162" t="str">
            <v>N K JAIN &amp; CO.</v>
          </cell>
          <cell r="N162" t="str">
            <v>FIRST HOSPITALITY &amp; LEISURE P</v>
          </cell>
        </row>
        <row r="163">
          <cell r="B163" t="str">
            <v>DTS733</v>
          </cell>
          <cell r="C163">
            <v>2.5</v>
          </cell>
          <cell r="D163">
            <v>39353</v>
          </cell>
          <cell r="E163">
            <v>78632</v>
          </cell>
          <cell r="F163" t="str">
            <v>N01123</v>
          </cell>
          <cell r="G163" t="str">
            <v>DTS733/UB1116#DTS</v>
          </cell>
          <cell r="H163">
            <v>71.91</v>
          </cell>
          <cell r="I163">
            <v>13000</v>
          </cell>
          <cell r="J163">
            <v>1599300</v>
          </cell>
          <cell r="K163">
            <v>1599300</v>
          </cell>
          <cell r="L163">
            <v>11049000</v>
          </cell>
          <cell r="M163" t="str">
            <v>N K JAIN &amp; CO.</v>
          </cell>
          <cell r="N163" t="str">
            <v>NEHA JAIN</v>
          </cell>
        </row>
        <row r="164">
          <cell r="B164" t="str">
            <v>DTS734</v>
          </cell>
          <cell r="C164">
            <v>2.5</v>
          </cell>
          <cell r="D164">
            <v>39353</v>
          </cell>
          <cell r="E164">
            <v>78535</v>
          </cell>
          <cell r="F164" t="str">
            <v>V02019</v>
          </cell>
          <cell r="G164" t="str">
            <v>DTS734/UB1061#DTS</v>
          </cell>
          <cell r="H164">
            <v>73.760000000000005</v>
          </cell>
          <cell r="I164">
            <v>13000</v>
          </cell>
          <cell r="J164">
            <v>1638300</v>
          </cell>
          <cell r="K164">
            <v>2700000</v>
          </cell>
          <cell r="L164">
            <v>11319000</v>
          </cell>
          <cell r="M164" t="str">
            <v>S KUMAR &amp; CO.</v>
          </cell>
          <cell r="N164" t="str">
            <v>VIBHOR BANSAL</v>
          </cell>
        </row>
        <row r="165">
          <cell r="B165" t="str">
            <v>DTS735</v>
          </cell>
          <cell r="C165">
            <v>2.5</v>
          </cell>
          <cell r="D165">
            <v>39353</v>
          </cell>
          <cell r="E165">
            <v>78541</v>
          </cell>
          <cell r="F165" t="str">
            <v>M02182</v>
          </cell>
          <cell r="G165" t="str">
            <v>DTS735/UB1041#DTS</v>
          </cell>
          <cell r="H165">
            <v>69.209999999999994</v>
          </cell>
          <cell r="I165">
            <v>13000</v>
          </cell>
          <cell r="J165">
            <v>1542750</v>
          </cell>
          <cell r="K165">
            <v>2700000</v>
          </cell>
          <cell r="L165">
            <v>10657500</v>
          </cell>
          <cell r="M165" t="str">
            <v>S KUMAR &amp; CO.</v>
          </cell>
          <cell r="N165" t="str">
            <v>MADHURAJ INFRASTRUCTURE PVT L</v>
          </cell>
        </row>
        <row r="166">
          <cell r="B166" t="str">
            <v>DTS736</v>
          </cell>
          <cell r="C166">
            <v>2.5</v>
          </cell>
          <cell r="D166">
            <v>39353</v>
          </cell>
          <cell r="E166">
            <v>78520</v>
          </cell>
          <cell r="F166" t="str">
            <v>M02181</v>
          </cell>
          <cell r="G166" t="str">
            <v>DTS736/UB1028#DTS</v>
          </cell>
          <cell r="H166">
            <v>69.209999999999994</v>
          </cell>
          <cell r="I166">
            <v>13000</v>
          </cell>
          <cell r="J166">
            <v>1542750</v>
          </cell>
          <cell r="K166">
            <v>2700000</v>
          </cell>
          <cell r="L166">
            <v>10657500</v>
          </cell>
          <cell r="M166" t="str">
            <v>S KUMAR &amp; CO.</v>
          </cell>
          <cell r="N166" t="str">
            <v>MADHURAJ INFRASTRUCTURE PVT L</v>
          </cell>
        </row>
        <row r="167">
          <cell r="B167" t="str">
            <v>DTS737</v>
          </cell>
          <cell r="C167">
            <v>2.5</v>
          </cell>
          <cell r="D167">
            <v>39353</v>
          </cell>
          <cell r="E167">
            <v>78545</v>
          </cell>
          <cell r="F167" t="str">
            <v>R03967</v>
          </cell>
          <cell r="G167" t="str">
            <v>DTS737/UB1042#DTS</v>
          </cell>
          <cell r="H167">
            <v>74.97</v>
          </cell>
          <cell r="I167">
            <v>13000</v>
          </cell>
          <cell r="J167">
            <v>1663650</v>
          </cell>
          <cell r="K167">
            <v>1800000</v>
          </cell>
          <cell r="L167">
            <v>11494500</v>
          </cell>
          <cell r="M167" t="str">
            <v>S KUMAR &amp; CO.</v>
          </cell>
          <cell r="N167" t="str">
            <v>RAKESH BATRA</v>
          </cell>
        </row>
        <row r="168">
          <cell r="B168" t="str">
            <v>DTS738</v>
          </cell>
          <cell r="C168">
            <v>2.5</v>
          </cell>
          <cell r="D168">
            <v>39353</v>
          </cell>
          <cell r="E168">
            <v>78586</v>
          </cell>
          <cell r="F168" t="str">
            <v>S04785</v>
          </cell>
          <cell r="G168" t="str">
            <v>DTS738/UB1096#DTS</v>
          </cell>
          <cell r="H168">
            <v>104.52</v>
          </cell>
          <cell r="I168">
            <v>13000</v>
          </cell>
          <cell r="J168">
            <v>2283750</v>
          </cell>
          <cell r="K168">
            <v>2700000</v>
          </cell>
          <cell r="L168">
            <v>15787500</v>
          </cell>
          <cell r="M168" t="str">
            <v>SAR REALTY PVT LTD</v>
          </cell>
          <cell r="N168" t="str">
            <v>SACHIT KUMAR</v>
          </cell>
        </row>
        <row r="169">
          <cell r="B169" t="str">
            <v>DTS739</v>
          </cell>
          <cell r="C169">
            <v>2.5</v>
          </cell>
          <cell r="D169">
            <v>39353</v>
          </cell>
          <cell r="E169">
            <v>78504</v>
          </cell>
          <cell r="F169" t="str">
            <v>V02018</v>
          </cell>
          <cell r="G169" t="str">
            <v>DTS739/UB1021#DTS</v>
          </cell>
          <cell r="H169">
            <v>69.209999999999994</v>
          </cell>
          <cell r="I169">
            <v>13000</v>
          </cell>
          <cell r="J169">
            <v>1542750</v>
          </cell>
          <cell r="K169">
            <v>2700000</v>
          </cell>
          <cell r="L169">
            <v>10657500</v>
          </cell>
          <cell r="M169" t="str">
            <v>HARBANS MAHAJAN REAL ESTATE C</v>
          </cell>
          <cell r="N169" t="str">
            <v>VEDISHA SERVICES (P) LTD</v>
          </cell>
        </row>
        <row r="170">
          <cell r="B170" t="str">
            <v>DTS740</v>
          </cell>
          <cell r="C170">
            <v>2.5</v>
          </cell>
          <cell r="D170">
            <v>39353</v>
          </cell>
          <cell r="E170">
            <v>78544</v>
          </cell>
          <cell r="F170" t="str">
            <v>M02183</v>
          </cell>
          <cell r="G170" t="str">
            <v>DTS740/UB1057#DTS</v>
          </cell>
          <cell r="H170">
            <v>89.93</v>
          </cell>
          <cell r="I170">
            <v>13000</v>
          </cell>
          <cell r="J170">
            <v>1977600</v>
          </cell>
          <cell r="K170">
            <v>1977600</v>
          </cell>
          <cell r="L170">
            <v>13668000</v>
          </cell>
          <cell r="M170" t="str">
            <v>HARBANS MAHAJAN REAL ESTATE C</v>
          </cell>
          <cell r="N170" t="str">
            <v>MANJU MEHRA</v>
          </cell>
        </row>
        <row r="171">
          <cell r="B171" t="str">
            <v>DTS741</v>
          </cell>
          <cell r="C171">
            <v>2.5</v>
          </cell>
          <cell r="D171">
            <v>39353</v>
          </cell>
          <cell r="E171">
            <v>78522</v>
          </cell>
          <cell r="F171" t="str">
            <v>S04772</v>
          </cell>
          <cell r="G171" t="str">
            <v>DTS741/UB1066#DTS</v>
          </cell>
          <cell r="H171">
            <v>89.92</v>
          </cell>
          <cell r="I171">
            <v>13000</v>
          </cell>
          <cell r="J171">
            <v>1977600</v>
          </cell>
          <cell r="K171">
            <v>1977600</v>
          </cell>
          <cell r="L171">
            <v>13668000</v>
          </cell>
          <cell r="M171" t="str">
            <v>HARBANS MAHAJAN REAL ESTATE C</v>
          </cell>
          <cell r="N171" t="str">
            <v>SURBHI MEHRA</v>
          </cell>
        </row>
        <row r="172">
          <cell r="B172" t="str">
            <v>DTS742</v>
          </cell>
          <cell r="C172">
            <v>2.5</v>
          </cell>
          <cell r="D172">
            <v>39353</v>
          </cell>
          <cell r="E172">
            <v>78529</v>
          </cell>
          <cell r="F172" t="str">
            <v>S04774</v>
          </cell>
          <cell r="G172" t="str">
            <v>DTS742/UB1062#DTS</v>
          </cell>
          <cell r="H172">
            <v>65.400000000000006</v>
          </cell>
          <cell r="I172">
            <v>13000</v>
          </cell>
          <cell r="J172">
            <v>1462800</v>
          </cell>
          <cell r="K172">
            <v>1462800</v>
          </cell>
          <cell r="L172">
            <v>10104000</v>
          </cell>
          <cell r="M172" t="str">
            <v>HARBANS MAHAJAN REAL ESTATE C</v>
          </cell>
          <cell r="N172" t="str">
            <v>SURBHI MEHRA</v>
          </cell>
        </row>
        <row r="173">
          <cell r="B173" t="str">
            <v>DTS744</v>
          </cell>
          <cell r="C173">
            <v>2.5</v>
          </cell>
          <cell r="D173">
            <v>39353</v>
          </cell>
          <cell r="E173">
            <v>78523</v>
          </cell>
          <cell r="F173" t="str">
            <v>N01117</v>
          </cell>
          <cell r="G173" t="str">
            <v>DTS744/UB1060#DTS</v>
          </cell>
          <cell r="H173">
            <v>65.400000000000006</v>
          </cell>
          <cell r="I173">
            <v>13000</v>
          </cell>
          <cell r="J173">
            <v>1462800</v>
          </cell>
          <cell r="K173">
            <v>1462800</v>
          </cell>
          <cell r="L173">
            <v>10104000</v>
          </cell>
          <cell r="M173" t="str">
            <v>HARBANS MAHAJAN REAL ESTATE C</v>
          </cell>
          <cell r="N173" t="str">
            <v>NISHI MEHRA</v>
          </cell>
        </row>
        <row r="174">
          <cell r="B174" t="str">
            <v>DTS745</v>
          </cell>
          <cell r="C174">
            <v>2.5</v>
          </cell>
          <cell r="D174">
            <v>39353</v>
          </cell>
          <cell r="E174">
            <v>78532</v>
          </cell>
          <cell r="F174" t="str">
            <v>N01118</v>
          </cell>
          <cell r="G174" t="str">
            <v>DTS745/UB1059#DTS</v>
          </cell>
          <cell r="H174">
            <v>85</v>
          </cell>
          <cell r="I174">
            <v>13000</v>
          </cell>
          <cell r="J174">
            <v>1874250</v>
          </cell>
          <cell r="K174">
            <v>1874250</v>
          </cell>
          <cell r="L174">
            <v>12952500</v>
          </cell>
          <cell r="M174" t="str">
            <v>HARBANS MAHAJAN REAL ESTATE C</v>
          </cell>
          <cell r="N174" t="str">
            <v>NISHI MEHRA</v>
          </cell>
        </row>
        <row r="175">
          <cell r="B175" t="str">
            <v>DTS746</v>
          </cell>
          <cell r="C175">
            <v>2.5</v>
          </cell>
          <cell r="D175">
            <v>39353</v>
          </cell>
          <cell r="E175">
            <v>78527</v>
          </cell>
          <cell r="F175" t="str">
            <v>R03966</v>
          </cell>
          <cell r="G175" t="str">
            <v>DTS746/UB1058#DTS</v>
          </cell>
          <cell r="H175">
            <v>85</v>
          </cell>
          <cell r="I175">
            <v>13000</v>
          </cell>
          <cell r="J175">
            <v>1874250</v>
          </cell>
          <cell r="K175">
            <v>2700000</v>
          </cell>
          <cell r="L175">
            <v>12952500</v>
          </cell>
          <cell r="M175" t="str">
            <v>HARBANS MAHAJAN REAL ESTATE C</v>
          </cell>
          <cell r="N175" t="str">
            <v>ROSHAN VERMA</v>
          </cell>
        </row>
        <row r="176">
          <cell r="B176" t="str">
            <v>DTS759</v>
          </cell>
          <cell r="C176">
            <v>2.5</v>
          </cell>
          <cell r="D176">
            <v>39353</v>
          </cell>
          <cell r="E176">
            <v>78584</v>
          </cell>
          <cell r="F176" t="str">
            <v>S04784</v>
          </cell>
          <cell r="G176" t="str">
            <v>DTS759/UB1095#DTS</v>
          </cell>
          <cell r="H176">
            <v>104.52</v>
          </cell>
          <cell r="I176">
            <v>13000</v>
          </cell>
          <cell r="J176">
            <v>2283750</v>
          </cell>
          <cell r="K176">
            <v>2700000</v>
          </cell>
          <cell r="L176">
            <v>15787500</v>
          </cell>
          <cell r="M176" t="str">
            <v>SAR REALTY PVT LTD</v>
          </cell>
          <cell r="N176" t="str">
            <v>SANJEEV LAL                  _x000C_</v>
          </cell>
        </row>
        <row r="177">
          <cell r="B177" t="str">
            <v>DTS761</v>
          </cell>
          <cell r="C177">
            <v>2.5</v>
          </cell>
          <cell r="D177">
            <v>39353</v>
          </cell>
          <cell r="E177">
            <v>78689</v>
          </cell>
          <cell r="F177" t="str">
            <v>C00494</v>
          </cell>
          <cell r="G177" t="str">
            <v>DTS761/UB1180#DTS</v>
          </cell>
          <cell r="H177">
            <v>69.209999999999994</v>
          </cell>
          <cell r="I177">
            <v>13000</v>
          </cell>
          <cell r="J177">
            <v>1542750</v>
          </cell>
          <cell r="K177">
            <v>1700000</v>
          </cell>
          <cell r="L177">
            <v>10657500</v>
          </cell>
          <cell r="M177" t="str">
            <v>SANJAY NAGPAL ESTATES</v>
          </cell>
          <cell r="N177" t="str">
            <v>CHANDER MOHAN CHADHA</v>
          </cell>
        </row>
        <row r="178">
          <cell r="B178" t="str">
            <v>DTS807</v>
          </cell>
          <cell r="C178">
            <v>2.5</v>
          </cell>
          <cell r="D178">
            <v>39353</v>
          </cell>
          <cell r="E178">
            <v>78588</v>
          </cell>
          <cell r="F178" t="str">
            <v>A03489</v>
          </cell>
          <cell r="G178" t="str">
            <v>DTS807/UB1101#DTS</v>
          </cell>
          <cell r="H178">
            <v>90.02</v>
          </cell>
          <cell r="I178">
            <v>13000</v>
          </cell>
          <cell r="J178">
            <v>1979550</v>
          </cell>
          <cell r="K178">
            <v>1979550</v>
          </cell>
          <cell r="L178">
            <v>13681500</v>
          </cell>
          <cell r="M178" t="str">
            <v>KHUSHAL SETHI HOUSING SOLUTIO</v>
          </cell>
          <cell r="N178" t="str">
            <v>AMBIKA STEELS LIMITED</v>
          </cell>
        </row>
        <row r="179">
          <cell r="B179" t="str">
            <v>DTS808</v>
          </cell>
          <cell r="C179">
            <v>2.5</v>
          </cell>
          <cell r="D179">
            <v>39353</v>
          </cell>
          <cell r="E179">
            <v>78687</v>
          </cell>
          <cell r="F179" t="str">
            <v>A03495</v>
          </cell>
          <cell r="G179" t="str">
            <v>DTS808/UB1181#DTS</v>
          </cell>
          <cell r="H179">
            <v>89.93</v>
          </cell>
          <cell r="I179">
            <v>13000</v>
          </cell>
          <cell r="J179">
            <v>1977600</v>
          </cell>
          <cell r="K179">
            <v>1977600</v>
          </cell>
          <cell r="L179">
            <v>13668000</v>
          </cell>
          <cell r="M179" t="str">
            <v>KHUSHAL SETHI HOUSING SOLUTIO</v>
          </cell>
          <cell r="N179" t="str">
            <v>AMBICA STEELS LTD.</v>
          </cell>
        </row>
        <row r="180">
          <cell r="B180" t="str">
            <v>DTS809</v>
          </cell>
          <cell r="C180">
            <v>2.5</v>
          </cell>
          <cell r="D180">
            <v>39353</v>
          </cell>
          <cell r="E180">
            <v>78682</v>
          </cell>
          <cell r="F180" t="str">
            <v>A03494</v>
          </cell>
          <cell r="G180" t="str">
            <v>DTS809/UB1186#DTS</v>
          </cell>
          <cell r="H180">
            <v>65.400000000000006</v>
          </cell>
          <cell r="I180">
            <v>13000</v>
          </cell>
          <cell r="J180">
            <v>1462800</v>
          </cell>
          <cell r="K180">
            <v>1462800</v>
          </cell>
          <cell r="L180">
            <v>10104000</v>
          </cell>
          <cell r="M180" t="str">
            <v>KHUSHAL SETHI HOUSING SOLUTIO</v>
          </cell>
          <cell r="N180" t="str">
            <v>AMBICA STEELS LTD.</v>
          </cell>
        </row>
        <row r="181">
          <cell r="B181" t="str">
            <v>DTS810</v>
          </cell>
          <cell r="C181">
            <v>2.5</v>
          </cell>
          <cell r="D181">
            <v>39353</v>
          </cell>
          <cell r="E181">
            <v>78680</v>
          </cell>
          <cell r="F181" t="str">
            <v>A03493</v>
          </cell>
          <cell r="G181" t="str">
            <v>DTS810/UB1187#DTS</v>
          </cell>
          <cell r="H181">
            <v>114.08</v>
          </cell>
          <cell r="I181">
            <v>13000</v>
          </cell>
          <cell r="J181">
            <v>2484600</v>
          </cell>
          <cell r="K181">
            <v>2484600</v>
          </cell>
          <cell r="L181">
            <v>17178000</v>
          </cell>
          <cell r="M181" t="str">
            <v>KHUSHAL SETHI HOUSING SOLUTIO</v>
          </cell>
          <cell r="N181" t="str">
            <v>AMBICA STEELS LTD.</v>
          </cell>
        </row>
        <row r="182">
          <cell r="B182" t="str">
            <v>DTS814</v>
          </cell>
          <cell r="C182">
            <v>2.5</v>
          </cell>
          <cell r="D182">
            <v>39353</v>
          </cell>
          <cell r="E182">
            <v>78521</v>
          </cell>
          <cell r="F182" t="str">
            <v>I00300</v>
          </cell>
          <cell r="G182" t="str">
            <v>DTS814/UB1064#DTS</v>
          </cell>
          <cell r="H182">
            <v>89.74</v>
          </cell>
          <cell r="I182">
            <v>13000</v>
          </cell>
          <cell r="J182">
            <v>1973700</v>
          </cell>
          <cell r="K182">
            <v>2000000</v>
          </cell>
          <cell r="L182">
            <v>13641000</v>
          </cell>
          <cell r="M182" t="str">
            <v>KHUSHAL SETHI HOUSING SOLUTIO</v>
          </cell>
          <cell r="N182" t="str">
            <v>I V ENTERPRISES PVT LTD</v>
          </cell>
        </row>
        <row r="183">
          <cell r="B183" t="str">
            <v>DTS815</v>
          </cell>
          <cell r="C183">
            <v>2.5</v>
          </cell>
          <cell r="D183">
            <v>39353</v>
          </cell>
          <cell r="E183">
            <v>78673</v>
          </cell>
          <cell r="F183" t="str">
            <v>P01691</v>
          </cell>
          <cell r="G183" t="str">
            <v>DTS815/UB1191#DTS</v>
          </cell>
          <cell r="H183">
            <v>85</v>
          </cell>
          <cell r="I183">
            <v>13000</v>
          </cell>
          <cell r="J183">
            <v>1874250</v>
          </cell>
          <cell r="K183">
            <v>1874250</v>
          </cell>
          <cell r="L183">
            <v>12952500</v>
          </cell>
          <cell r="M183" t="str">
            <v>VSERV CAPITAL SERVICES PVT LT</v>
          </cell>
          <cell r="N183" t="str">
            <v>PRADIP KUMAR</v>
          </cell>
        </row>
        <row r="184">
          <cell r="B184" t="str">
            <v>DTS817</v>
          </cell>
          <cell r="C184">
            <v>2.5</v>
          </cell>
          <cell r="D184">
            <v>39353</v>
          </cell>
          <cell r="E184">
            <v>78659</v>
          </cell>
          <cell r="F184" t="str">
            <v>I00302</v>
          </cell>
          <cell r="G184" t="str">
            <v>DTS817/UB1122#DTS</v>
          </cell>
          <cell r="H184">
            <v>75.53</v>
          </cell>
          <cell r="I184">
            <v>13000</v>
          </cell>
          <cell r="J184">
            <v>1675350</v>
          </cell>
          <cell r="K184">
            <v>1675350</v>
          </cell>
          <cell r="L184">
            <v>11575500</v>
          </cell>
          <cell r="M184" t="str">
            <v>VSERV CAPITAL SERVICES PVT LT</v>
          </cell>
          <cell r="N184" t="str">
            <v>INDO HONGKONG INDUSTRIES PVT</v>
          </cell>
        </row>
        <row r="185">
          <cell r="B185" t="str">
            <v>DTS818</v>
          </cell>
          <cell r="C185">
            <v>2.5</v>
          </cell>
          <cell r="D185">
            <v>39353</v>
          </cell>
          <cell r="E185">
            <v>78597</v>
          </cell>
          <cell r="F185" t="str">
            <v>R03973</v>
          </cell>
          <cell r="G185" t="str">
            <v>DTS818/UB1112#DTS</v>
          </cell>
          <cell r="H185">
            <v>75.53</v>
          </cell>
          <cell r="I185">
            <v>13000</v>
          </cell>
          <cell r="J185">
            <v>1675350</v>
          </cell>
          <cell r="K185">
            <v>1675350</v>
          </cell>
          <cell r="L185">
            <v>11575500</v>
          </cell>
          <cell r="M185" t="str">
            <v>VSERV CAPITAL SERVICES PVT LT</v>
          </cell>
          <cell r="N185" t="str">
            <v>RONENDER NATH PAWAR</v>
          </cell>
        </row>
        <row r="186">
          <cell r="B186" t="str">
            <v>DTS819</v>
          </cell>
          <cell r="C186">
            <v>2.5</v>
          </cell>
          <cell r="D186">
            <v>39353</v>
          </cell>
          <cell r="E186">
            <v>78598</v>
          </cell>
          <cell r="F186" t="str">
            <v>R03974</v>
          </cell>
          <cell r="G186" t="str">
            <v>DTS819/UB1113#DTS</v>
          </cell>
          <cell r="H186">
            <v>69.209999999999994</v>
          </cell>
          <cell r="I186">
            <v>13000</v>
          </cell>
          <cell r="J186">
            <v>1542750</v>
          </cell>
          <cell r="K186">
            <v>1542750</v>
          </cell>
          <cell r="L186">
            <v>10657500</v>
          </cell>
          <cell r="M186" t="str">
            <v>VSERV CAPITAL SERVICES PVT LT</v>
          </cell>
          <cell r="N186" t="str">
            <v>RONENDER NATH PAWAR</v>
          </cell>
        </row>
        <row r="187">
          <cell r="B187" t="str">
            <v>DTS820</v>
          </cell>
          <cell r="C187">
            <v>2.5</v>
          </cell>
          <cell r="D187">
            <v>39353</v>
          </cell>
          <cell r="E187">
            <v>78559</v>
          </cell>
          <cell r="F187" t="str">
            <v>A03483</v>
          </cell>
          <cell r="G187" t="str">
            <v>DTS820/UB1090#DTS</v>
          </cell>
          <cell r="H187">
            <v>85</v>
          </cell>
          <cell r="I187">
            <v>13000</v>
          </cell>
          <cell r="J187">
            <v>1874250</v>
          </cell>
          <cell r="K187">
            <v>1900000</v>
          </cell>
          <cell r="L187">
            <v>12952500</v>
          </cell>
          <cell r="M187" t="str">
            <v>VSERV CAPITAL SERVICES PVT LT</v>
          </cell>
          <cell r="N187" t="str">
            <v>ATUL SALUJA</v>
          </cell>
        </row>
        <row r="188">
          <cell r="B188" t="str">
            <v>DTS821</v>
          </cell>
          <cell r="C188">
            <v>2.5</v>
          </cell>
          <cell r="D188">
            <v>39353</v>
          </cell>
          <cell r="E188">
            <v>78548</v>
          </cell>
          <cell r="F188" t="str">
            <v>S04778</v>
          </cell>
          <cell r="G188" t="str">
            <v>DTS821/UB1044#DTS</v>
          </cell>
          <cell r="H188">
            <v>89.74</v>
          </cell>
          <cell r="I188">
            <v>13000</v>
          </cell>
          <cell r="J188">
            <v>1973700</v>
          </cell>
          <cell r="K188">
            <v>2000000</v>
          </cell>
          <cell r="L188">
            <v>13641000</v>
          </cell>
          <cell r="M188" t="str">
            <v>KHUSHAL SETHI HOUSING SOLUTIO</v>
          </cell>
          <cell r="N188" t="str">
            <v>SHASHI SHARMA</v>
          </cell>
        </row>
        <row r="189">
          <cell r="B189" t="str">
            <v>DTS822</v>
          </cell>
          <cell r="C189">
            <v>2.5</v>
          </cell>
          <cell r="D189">
            <v>39353</v>
          </cell>
          <cell r="E189">
            <v>78505</v>
          </cell>
          <cell r="F189" t="str">
            <v>R03963</v>
          </cell>
          <cell r="G189" t="str">
            <v>DTS822/UB1023#DTS</v>
          </cell>
          <cell r="H189">
            <v>89</v>
          </cell>
          <cell r="I189">
            <v>13000</v>
          </cell>
          <cell r="J189">
            <v>1958100</v>
          </cell>
          <cell r="K189">
            <v>2000000</v>
          </cell>
          <cell r="L189">
            <v>13533000</v>
          </cell>
          <cell r="M189" t="str">
            <v>KHUSHAL SETHI HOUSING SOLUTIO</v>
          </cell>
          <cell r="N189" t="str">
            <v>RAMESH CHANDER KALRA</v>
          </cell>
        </row>
        <row r="190">
          <cell r="B190" t="str">
            <v>DTS824</v>
          </cell>
          <cell r="C190">
            <v>2.5</v>
          </cell>
          <cell r="D190">
            <v>39353</v>
          </cell>
          <cell r="E190">
            <v>78705</v>
          </cell>
          <cell r="F190" t="str">
            <v>H00984</v>
          </cell>
          <cell r="G190" t="str">
            <v>DTS824/UB1173#DTS</v>
          </cell>
          <cell r="H190">
            <v>114.08</v>
          </cell>
          <cell r="I190">
            <v>13000</v>
          </cell>
          <cell r="J190">
            <v>2484600</v>
          </cell>
          <cell r="K190">
            <v>2700000</v>
          </cell>
          <cell r="L190">
            <v>17178000</v>
          </cell>
          <cell r="M190" t="str">
            <v>KHUSHAL SETHI HOUSING SOLUTIO</v>
          </cell>
          <cell r="N190" t="str">
            <v>HITECH MOULDS</v>
          </cell>
        </row>
        <row r="191">
          <cell r="B191" t="str">
            <v>DTS827</v>
          </cell>
          <cell r="C191">
            <v>2.5</v>
          </cell>
          <cell r="D191">
            <v>39353</v>
          </cell>
          <cell r="E191">
            <v>78508</v>
          </cell>
          <cell r="F191" t="str">
            <v>R03964</v>
          </cell>
          <cell r="G191" t="str">
            <v>DTS827/UB1026#DTS</v>
          </cell>
          <cell r="H191">
            <v>90.02</v>
          </cell>
          <cell r="I191">
            <v>13000</v>
          </cell>
          <cell r="J191">
            <v>1979550</v>
          </cell>
          <cell r="K191">
            <v>1979550</v>
          </cell>
          <cell r="L191">
            <v>13681500</v>
          </cell>
          <cell r="M191" t="str">
            <v>KHUSHAL SETHI HOUSING SOLUTIO</v>
          </cell>
          <cell r="N191" t="str">
            <v>ROHIT MAHAJAN</v>
          </cell>
        </row>
        <row r="192">
          <cell r="B192" t="str">
            <v>DTS828</v>
          </cell>
          <cell r="C192">
            <v>2.5</v>
          </cell>
          <cell r="D192">
            <v>39353</v>
          </cell>
          <cell r="E192">
            <v>78516</v>
          </cell>
          <cell r="F192" t="str">
            <v>S04771</v>
          </cell>
          <cell r="G192" t="str">
            <v>DTS828/UB1024#DTS</v>
          </cell>
          <cell r="H192">
            <v>69.209999999999994</v>
          </cell>
          <cell r="I192">
            <v>13000</v>
          </cell>
          <cell r="J192">
            <v>1542750</v>
          </cell>
          <cell r="K192">
            <v>1542750</v>
          </cell>
          <cell r="L192">
            <v>10657500</v>
          </cell>
          <cell r="M192" t="str">
            <v>KHUSHAL SETHI HOUSING SOLUTIO</v>
          </cell>
          <cell r="N192" t="str">
            <v>SWASTIKA WOOLEN MILLS</v>
          </cell>
        </row>
        <row r="193">
          <cell r="B193" t="str">
            <v>DTS829</v>
          </cell>
          <cell r="C193">
            <v>2.5</v>
          </cell>
          <cell r="D193">
            <v>39353</v>
          </cell>
          <cell r="E193">
            <v>78534</v>
          </cell>
          <cell r="F193" t="str">
            <v>S04776</v>
          </cell>
          <cell r="G193" t="str">
            <v>DTS829/UB1050#DTS</v>
          </cell>
          <cell r="H193">
            <v>69.209999999999994</v>
          </cell>
          <cell r="I193">
            <v>13000</v>
          </cell>
          <cell r="J193">
            <v>1542750</v>
          </cell>
          <cell r="K193">
            <v>1550000</v>
          </cell>
          <cell r="L193">
            <v>10657500</v>
          </cell>
          <cell r="M193" t="str">
            <v>KHUSHAL SETHI HOUSING SOLUTIO</v>
          </cell>
          <cell r="N193" t="str">
            <v>SARVESH ROHATGI</v>
          </cell>
        </row>
        <row r="194">
          <cell r="B194" t="str">
            <v>DTS830</v>
          </cell>
          <cell r="C194">
            <v>2.5</v>
          </cell>
          <cell r="D194">
            <v>39353</v>
          </cell>
          <cell r="E194">
            <v>78703</v>
          </cell>
          <cell r="F194" t="str">
            <v>M02194</v>
          </cell>
          <cell r="G194" t="str">
            <v>DTS830/UB1174#DTS</v>
          </cell>
          <cell r="H194">
            <v>69.209999999999994</v>
          </cell>
          <cell r="I194">
            <v>13000</v>
          </cell>
          <cell r="J194">
            <v>1542750</v>
          </cell>
          <cell r="K194">
            <v>1542750</v>
          </cell>
          <cell r="L194">
            <v>10657500</v>
          </cell>
          <cell r="M194" t="str">
            <v>KHUSHAL SETHI HOUSING SOLUTIO</v>
          </cell>
          <cell r="N194" t="str">
            <v>MANOJ HORA</v>
          </cell>
        </row>
        <row r="195">
          <cell r="B195" t="str">
            <v>DTS839</v>
          </cell>
          <cell r="C195">
            <v>2.5</v>
          </cell>
          <cell r="D195">
            <v>39353</v>
          </cell>
          <cell r="E195">
            <v>78684</v>
          </cell>
          <cell r="F195" t="str">
            <v>R03999</v>
          </cell>
          <cell r="G195" t="str">
            <v>DTS839/UB1157#DTS</v>
          </cell>
          <cell r="H195">
            <v>69.209999999999994</v>
          </cell>
          <cell r="I195">
            <v>13000</v>
          </cell>
          <cell r="J195">
            <v>1542750</v>
          </cell>
          <cell r="K195">
            <v>1542750</v>
          </cell>
          <cell r="L195">
            <v>10657500</v>
          </cell>
          <cell r="M195" t="str">
            <v>KHUSHAL SETHI HOUSING SOLUTIO</v>
          </cell>
          <cell r="N195" t="str">
            <v>RAJ KUMAR JAIN</v>
          </cell>
        </row>
        <row r="196">
          <cell r="B196" t="str">
            <v>DTS844</v>
          </cell>
          <cell r="C196">
            <v>2.5</v>
          </cell>
          <cell r="D196">
            <v>39353</v>
          </cell>
          <cell r="E196">
            <v>78599</v>
          </cell>
          <cell r="F196" t="str">
            <v>H00980</v>
          </cell>
          <cell r="G196" t="str">
            <v>DTS844/UB1108#DTS</v>
          </cell>
          <cell r="H196">
            <v>65.400000000000006</v>
          </cell>
          <cell r="I196">
            <v>13000</v>
          </cell>
          <cell r="J196">
            <v>1462800</v>
          </cell>
          <cell r="K196">
            <v>1462800</v>
          </cell>
          <cell r="L196">
            <v>10104000</v>
          </cell>
          <cell r="M196" t="str">
            <v>VSERV CAPITAL SERVICES PVT LT</v>
          </cell>
          <cell r="N196" t="str">
            <v>HARJOT SINGH KHURANA</v>
          </cell>
        </row>
        <row r="197">
          <cell r="B197" t="str">
            <v>DTS846</v>
          </cell>
          <cell r="C197">
            <v>2.5</v>
          </cell>
          <cell r="D197">
            <v>39353</v>
          </cell>
          <cell r="E197">
            <v>78652</v>
          </cell>
          <cell r="F197" t="str">
            <v>A03491</v>
          </cell>
          <cell r="G197" t="str">
            <v>DTS846/UB1126#DTS</v>
          </cell>
          <cell r="H197">
            <v>85</v>
          </cell>
          <cell r="I197">
            <v>11000</v>
          </cell>
          <cell r="J197">
            <v>1599750</v>
          </cell>
          <cell r="K197">
            <v>1599750</v>
          </cell>
          <cell r="L197">
            <v>11122500</v>
          </cell>
          <cell r="M197" t="str">
            <v>C S &amp; ASSOCIATES</v>
          </cell>
          <cell r="N197" t="str">
            <v>AMARJIT SINGH MINOCHA</v>
          </cell>
        </row>
        <row r="198">
          <cell r="B198" t="str">
            <v>DTS847</v>
          </cell>
          <cell r="C198">
            <v>2.5</v>
          </cell>
          <cell r="D198">
            <v>39353</v>
          </cell>
          <cell r="E198">
            <v>78564</v>
          </cell>
          <cell r="F198" t="str">
            <v>A03485</v>
          </cell>
          <cell r="G198" t="str">
            <v>DTS847/UB1092#DTS</v>
          </cell>
          <cell r="H198">
            <v>69.12</v>
          </cell>
          <cell r="I198">
            <v>11000</v>
          </cell>
          <cell r="J198">
            <v>1317600</v>
          </cell>
          <cell r="K198">
            <v>1317600</v>
          </cell>
          <cell r="L198">
            <v>9156000</v>
          </cell>
          <cell r="N198" t="str">
            <v>ANIL KUMAR GUPTA</v>
          </cell>
        </row>
        <row r="199">
          <cell r="B199" t="str">
            <v>DTS848</v>
          </cell>
          <cell r="C199">
            <v>2.5</v>
          </cell>
          <cell r="D199">
            <v>39353</v>
          </cell>
          <cell r="E199">
            <v>78603</v>
          </cell>
          <cell r="F199" t="str">
            <v>H00981</v>
          </cell>
          <cell r="G199" t="str">
            <v>DTS848/UB1123#DTS</v>
          </cell>
          <cell r="H199">
            <v>75.53</v>
          </cell>
          <cell r="I199">
            <v>13000</v>
          </cell>
          <cell r="J199">
            <v>1675350</v>
          </cell>
          <cell r="K199">
            <v>1675350</v>
          </cell>
          <cell r="L199">
            <v>11575500</v>
          </cell>
          <cell r="M199" t="str">
            <v>VSERV CAPITAL SERVICES PVT LT</v>
          </cell>
          <cell r="N199" t="str">
            <v>HARPREET SINGH</v>
          </cell>
        </row>
        <row r="200">
          <cell r="B200" t="str">
            <v>DTS852</v>
          </cell>
          <cell r="C200">
            <v>2.5</v>
          </cell>
          <cell r="D200">
            <v>39353</v>
          </cell>
          <cell r="E200">
            <v>78665</v>
          </cell>
          <cell r="F200" t="str">
            <v>C00492</v>
          </cell>
          <cell r="G200" t="str">
            <v>DTS852/UB1197#DTS</v>
          </cell>
          <cell r="H200">
            <v>85</v>
          </cell>
          <cell r="I200">
            <v>13000</v>
          </cell>
          <cell r="J200">
            <v>1874250</v>
          </cell>
          <cell r="K200">
            <v>1874250</v>
          </cell>
          <cell r="L200">
            <v>12952500</v>
          </cell>
          <cell r="M200" t="str">
            <v>VSERV CAPITAL SERVICES PVT LT</v>
          </cell>
          <cell r="N200" t="str">
            <v>CHARANJIT SINGH</v>
          </cell>
        </row>
        <row r="201">
          <cell r="B201" t="str">
            <v>DTS853</v>
          </cell>
          <cell r="C201">
            <v>2.5</v>
          </cell>
          <cell r="D201">
            <v>39353</v>
          </cell>
          <cell r="E201">
            <v>78678</v>
          </cell>
          <cell r="F201" t="str">
            <v>D01045</v>
          </cell>
          <cell r="G201" t="str">
            <v>DTS853/UB1189#DTS</v>
          </cell>
          <cell r="H201">
            <v>65.400000000000006</v>
          </cell>
          <cell r="I201">
            <v>13000</v>
          </cell>
          <cell r="J201">
            <v>1462800</v>
          </cell>
          <cell r="K201">
            <v>1462800</v>
          </cell>
          <cell r="L201">
            <v>10104000</v>
          </cell>
          <cell r="M201" t="str">
            <v>VSERV CAPITAL SERVICES PVT LT</v>
          </cell>
          <cell r="N201" t="str">
            <v>DAVINDER KAUR                _x000C_</v>
          </cell>
        </row>
        <row r="202">
          <cell r="B202" t="str">
            <v>DTS855</v>
          </cell>
          <cell r="C202">
            <v>2.5</v>
          </cell>
          <cell r="D202">
            <v>39353</v>
          </cell>
          <cell r="E202">
            <v>78675</v>
          </cell>
          <cell r="F202" t="str">
            <v>S04797</v>
          </cell>
          <cell r="G202" t="str">
            <v>DTS855/UB1190#DTS</v>
          </cell>
          <cell r="H202">
            <v>65.400000000000006</v>
          </cell>
          <cell r="I202">
            <v>13000</v>
          </cell>
          <cell r="J202">
            <v>1462800</v>
          </cell>
          <cell r="K202">
            <v>1462800</v>
          </cell>
          <cell r="L202">
            <v>10104000</v>
          </cell>
          <cell r="M202" t="str">
            <v>VSERV CAPITAL SERVICES PVT LT</v>
          </cell>
          <cell r="N202" t="str">
            <v>SANTOSH  KUMAR DUDEJA</v>
          </cell>
        </row>
        <row r="203">
          <cell r="B203" t="str">
            <v>DTS856</v>
          </cell>
          <cell r="C203">
            <v>2.5</v>
          </cell>
          <cell r="D203">
            <v>39353</v>
          </cell>
          <cell r="E203">
            <v>78537</v>
          </cell>
          <cell r="F203" t="str">
            <v>A03482</v>
          </cell>
          <cell r="G203" t="str">
            <v>DTS856/UB1045#DTS</v>
          </cell>
          <cell r="H203">
            <v>89.93</v>
          </cell>
          <cell r="I203">
            <v>13000</v>
          </cell>
          <cell r="J203">
            <v>1977600</v>
          </cell>
          <cell r="K203">
            <v>1977600</v>
          </cell>
          <cell r="L203">
            <v>13668000</v>
          </cell>
          <cell r="M203" t="str">
            <v>KHUSHAL SETHI HOUSING SOLUTIO</v>
          </cell>
          <cell r="N203" t="str">
            <v>ATULIYA JAIN</v>
          </cell>
        </row>
        <row r="204">
          <cell r="B204" t="str">
            <v>DTS857</v>
          </cell>
          <cell r="C204">
            <v>2.5</v>
          </cell>
          <cell r="D204">
            <v>39353</v>
          </cell>
          <cell r="E204">
            <v>78524</v>
          </cell>
          <cell r="F204" t="str">
            <v>A03479</v>
          </cell>
          <cell r="G204" t="str">
            <v>DTS857/UB1027#DTS</v>
          </cell>
          <cell r="H204">
            <v>89.93</v>
          </cell>
          <cell r="I204">
            <v>13000</v>
          </cell>
          <cell r="J204">
            <v>1977600</v>
          </cell>
          <cell r="K204">
            <v>1977600</v>
          </cell>
          <cell r="L204">
            <v>13668000</v>
          </cell>
          <cell r="M204" t="str">
            <v>KHUSHAL SETHI HOUSING SOLUTIO</v>
          </cell>
          <cell r="N204" t="str">
            <v>ATULIYA JAIN</v>
          </cell>
        </row>
        <row r="205">
          <cell r="B205" t="str">
            <v>DTS001</v>
          </cell>
          <cell r="C205">
            <v>2.5</v>
          </cell>
          <cell r="D205">
            <v>39354</v>
          </cell>
          <cell r="E205">
            <v>78987</v>
          </cell>
          <cell r="F205" t="str">
            <v>R04024</v>
          </cell>
          <cell r="G205" t="str">
            <v>DTS001/UB1523#DTS</v>
          </cell>
          <cell r="H205">
            <v>175.31</v>
          </cell>
          <cell r="I205">
            <v>16000</v>
          </cell>
          <cell r="J205">
            <v>5071680</v>
          </cell>
          <cell r="K205">
            <v>5071680</v>
          </cell>
          <cell r="L205">
            <v>34754700</v>
          </cell>
          <cell r="M205" t="str">
            <v>KHOSLA ESTATE</v>
          </cell>
          <cell r="N205" t="str">
            <v>RAJKUMARI GUPTA</v>
          </cell>
        </row>
        <row r="206">
          <cell r="B206" t="str">
            <v>DTS004</v>
          </cell>
          <cell r="C206">
            <v>2.5</v>
          </cell>
          <cell r="D206">
            <v>39354</v>
          </cell>
          <cell r="E206">
            <v>79031</v>
          </cell>
          <cell r="F206" t="str">
            <v>M02204</v>
          </cell>
          <cell r="G206" t="str">
            <v>DTS004/UB1492#DTS</v>
          </cell>
          <cell r="H206">
            <v>100.06</v>
          </cell>
          <cell r="I206">
            <v>17000</v>
          </cell>
          <cell r="J206">
            <v>2836350</v>
          </cell>
          <cell r="K206">
            <v>3300000</v>
          </cell>
          <cell r="L206">
            <v>19447500</v>
          </cell>
          <cell r="M206" t="str">
            <v>DR DEVINDER GUPTA AND SONS (H</v>
          </cell>
          <cell r="N206" t="str">
            <v>MAHESH KUMAR</v>
          </cell>
        </row>
        <row r="207">
          <cell r="B207" t="str">
            <v>DTS005</v>
          </cell>
          <cell r="C207">
            <v>2.5</v>
          </cell>
          <cell r="D207">
            <v>39354</v>
          </cell>
          <cell r="E207">
            <v>79013</v>
          </cell>
          <cell r="F207" t="str">
            <v>H01018</v>
          </cell>
          <cell r="G207" t="str">
            <v>DTS005/UB1472#DTS</v>
          </cell>
          <cell r="H207">
            <v>100.06</v>
          </cell>
          <cell r="I207">
            <v>17000</v>
          </cell>
          <cell r="J207">
            <v>2836350</v>
          </cell>
          <cell r="K207">
            <v>2950000</v>
          </cell>
          <cell r="L207">
            <v>19447500</v>
          </cell>
          <cell r="M207" t="str">
            <v>HONEY &amp; CO.</v>
          </cell>
          <cell r="N207" t="str">
            <v>HARISH CHANDER SEHGAL</v>
          </cell>
        </row>
        <row r="208">
          <cell r="B208" t="str">
            <v>DTS007</v>
          </cell>
          <cell r="C208">
            <v>2.5</v>
          </cell>
          <cell r="D208">
            <v>39354</v>
          </cell>
          <cell r="E208">
            <v>78999</v>
          </cell>
          <cell r="F208" t="str">
            <v>S04842</v>
          </cell>
          <cell r="G208" t="str">
            <v>DTS007/UB1354#DTS</v>
          </cell>
          <cell r="H208">
            <v>48.49</v>
          </cell>
          <cell r="I208">
            <v>17000</v>
          </cell>
          <cell r="J208">
            <v>1421100</v>
          </cell>
          <cell r="K208">
            <v>1421100</v>
          </cell>
          <cell r="L208">
            <v>9735000</v>
          </cell>
          <cell r="M208" t="str">
            <v>KARAN ESTATES</v>
          </cell>
          <cell r="N208" t="str">
            <v>SANDEEP BIHANI</v>
          </cell>
        </row>
        <row r="209">
          <cell r="B209" t="str">
            <v>DTS008</v>
          </cell>
          <cell r="C209">
            <v>2.5</v>
          </cell>
          <cell r="D209">
            <v>39354</v>
          </cell>
          <cell r="E209">
            <v>78978</v>
          </cell>
          <cell r="F209" t="str">
            <v>J01501</v>
          </cell>
          <cell r="G209" t="str">
            <v>DTS008/UB1477#DTS</v>
          </cell>
          <cell r="H209">
            <v>64.290000000000006</v>
          </cell>
          <cell r="I209">
            <v>17000</v>
          </cell>
          <cell r="J209">
            <v>1854600</v>
          </cell>
          <cell r="K209">
            <v>1854600</v>
          </cell>
          <cell r="L209">
            <v>12710000</v>
          </cell>
          <cell r="M209" t="str">
            <v>KARAN ESTATES</v>
          </cell>
          <cell r="N209" t="str">
            <v>JEET ASIJA</v>
          </cell>
        </row>
        <row r="210">
          <cell r="B210" t="str">
            <v>DTS010</v>
          </cell>
          <cell r="C210">
            <v>2.5</v>
          </cell>
          <cell r="D210">
            <v>39354</v>
          </cell>
          <cell r="E210">
            <v>79015</v>
          </cell>
          <cell r="F210" t="str">
            <v>R04026</v>
          </cell>
          <cell r="G210" t="str">
            <v>DTS010/UB1471#DTS</v>
          </cell>
          <cell r="H210">
            <v>189.71</v>
          </cell>
          <cell r="I210">
            <v>16000</v>
          </cell>
          <cell r="J210">
            <v>4990800</v>
          </cell>
          <cell r="K210">
            <v>4990800</v>
          </cell>
          <cell r="L210">
            <v>34293000</v>
          </cell>
          <cell r="M210" t="str">
            <v>KHOSLA ESTATE</v>
          </cell>
          <cell r="N210" t="str">
            <v>RAMESH CHANDER KATHURIA</v>
          </cell>
        </row>
        <row r="211">
          <cell r="B211" t="str">
            <v>DTS011</v>
          </cell>
          <cell r="C211">
            <v>2.5</v>
          </cell>
          <cell r="D211">
            <v>39354</v>
          </cell>
          <cell r="E211">
            <v>79029</v>
          </cell>
          <cell r="F211" t="str">
            <v>K01298</v>
          </cell>
          <cell r="G211" t="str">
            <v>DTS011/UB1468#DTS</v>
          </cell>
          <cell r="H211">
            <v>189.71</v>
          </cell>
          <cell r="I211">
            <v>16000</v>
          </cell>
          <cell r="J211">
            <v>4990800</v>
          </cell>
          <cell r="K211">
            <v>4990800</v>
          </cell>
          <cell r="L211">
            <v>34293000</v>
          </cell>
          <cell r="M211" t="str">
            <v>KHOSLA ESTATE</v>
          </cell>
          <cell r="N211" t="str">
            <v>KAPIL GUPTA</v>
          </cell>
        </row>
        <row r="212">
          <cell r="B212" t="str">
            <v>DTS015</v>
          </cell>
          <cell r="C212">
            <v>2.5</v>
          </cell>
          <cell r="D212">
            <v>39354</v>
          </cell>
          <cell r="E212">
            <v>78927</v>
          </cell>
          <cell r="F212" t="str">
            <v>A03522</v>
          </cell>
          <cell r="G212" t="str">
            <v>DTS015/UB1429#DTS</v>
          </cell>
          <cell r="H212">
            <v>52.58</v>
          </cell>
          <cell r="I212">
            <v>17000</v>
          </cell>
          <cell r="J212">
            <v>1677630</v>
          </cell>
          <cell r="K212">
            <v>1677630</v>
          </cell>
          <cell r="L212">
            <v>11467200</v>
          </cell>
          <cell r="M212" t="str">
            <v>SANIYA ESTATE</v>
          </cell>
          <cell r="N212" t="str">
            <v>ANIL SATIA</v>
          </cell>
        </row>
        <row r="213">
          <cell r="B213" t="str">
            <v>DTS018</v>
          </cell>
          <cell r="C213">
            <v>2.5</v>
          </cell>
          <cell r="D213">
            <v>39354</v>
          </cell>
          <cell r="E213">
            <v>79002</v>
          </cell>
          <cell r="F213" t="str">
            <v>O00133</v>
          </cell>
          <cell r="G213" t="str">
            <v>DTS018/UB1515#DTS</v>
          </cell>
          <cell r="H213">
            <v>61.78</v>
          </cell>
          <cell r="I213">
            <v>17000</v>
          </cell>
          <cell r="J213">
            <v>1785750</v>
          </cell>
          <cell r="K213">
            <v>1785750</v>
          </cell>
          <cell r="L213">
            <v>12237500</v>
          </cell>
          <cell r="M213" t="str">
            <v>K.K. REAL ESTATE</v>
          </cell>
          <cell r="N213" t="str">
            <v>OMKAR NATH KAUL</v>
          </cell>
        </row>
        <row r="214">
          <cell r="B214" t="str">
            <v>DTS019</v>
          </cell>
          <cell r="C214">
            <v>2.5</v>
          </cell>
          <cell r="D214">
            <v>39354</v>
          </cell>
          <cell r="E214">
            <v>78888</v>
          </cell>
          <cell r="F214" t="str">
            <v>S04829</v>
          </cell>
          <cell r="G214" t="str">
            <v>DTS019/UB1540#DTS</v>
          </cell>
          <cell r="H214">
            <v>148.36000000000001</v>
          </cell>
          <cell r="I214">
            <v>17000</v>
          </cell>
          <cell r="J214">
            <v>4569585</v>
          </cell>
          <cell r="K214">
            <v>5000000</v>
          </cell>
          <cell r="L214">
            <v>31262400</v>
          </cell>
          <cell r="M214" t="str">
            <v>ARVIND ESTATES (P) LTD</v>
          </cell>
          <cell r="N214" t="str">
            <v>SARABMEET KALRA</v>
          </cell>
        </row>
        <row r="215">
          <cell r="B215" t="str">
            <v>DTS020</v>
          </cell>
          <cell r="C215">
            <v>2.5</v>
          </cell>
          <cell r="D215">
            <v>39354</v>
          </cell>
          <cell r="E215">
            <v>78906</v>
          </cell>
          <cell r="F215" t="str">
            <v>H01012</v>
          </cell>
          <cell r="G215" t="str">
            <v>DTS020/UB1350#DTS</v>
          </cell>
          <cell r="H215">
            <v>67.73</v>
          </cell>
          <cell r="I215">
            <v>17000</v>
          </cell>
          <cell r="J215">
            <v>2134845</v>
          </cell>
          <cell r="K215">
            <v>2500000</v>
          </cell>
          <cell r="L215">
            <v>14596800</v>
          </cell>
          <cell r="M215" t="str">
            <v>SURAJ REALTORS P. LTD.</v>
          </cell>
          <cell r="N215" t="str">
            <v>HILDEGARD ANNA KHARBANDA</v>
          </cell>
        </row>
        <row r="216">
          <cell r="B216" t="str">
            <v>DTS021</v>
          </cell>
          <cell r="C216">
            <v>2.5</v>
          </cell>
          <cell r="D216">
            <v>39354</v>
          </cell>
          <cell r="E216">
            <v>78963</v>
          </cell>
          <cell r="F216" t="str">
            <v>N01130</v>
          </cell>
          <cell r="G216" t="str">
            <v>DTS021/UB1342#DTS</v>
          </cell>
          <cell r="H216">
            <v>87.61</v>
          </cell>
          <cell r="I216">
            <v>17000</v>
          </cell>
          <cell r="J216">
            <v>2494650</v>
          </cell>
          <cell r="K216">
            <v>2700000</v>
          </cell>
          <cell r="L216">
            <v>17102500</v>
          </cell>
          <cell r="M216" t="str">
            <v>MRS. MADHVI BERY</v>
          </cell>
          <cell r="N216" t="str">
            <v>NASIRUDDIN JAVERI</v>
          </cell>
        </row>
        <row r="217">
          <cell r="B217" t="str">
            <v>DTS023</v>
          </cell>
          <cell r="C217">
            <v>2.5</v>
          </cell>
          <cell r="D217">
            <v>39354</v>
          </cell>
          <cell r="E217">
            <v>79019</v>
          </cell>
          <cell r="F217" t="str">
            <v>J01504</v>
          </cell>
          <cell r="G217" t="str">
            <v>DTS023/UB1248#DTS</v>
          </cell>
          <cell r="H217">
            <v>154.22</v>
          </cell>
          <cell r="I217">
            <v>17000</v>
          </cell>
          <cell r="J217">
            <v>4746300</v>
          </cell>
          <cell r="K217">
            <v>4747000</v>
          </cell>
          <cell r="L217">
            <v>32472000</v>
          </cell>
          <cell r="M217" t="str">
            <v>ARVIND ESTATES (P) LTD</v>
          </cell>
          <cell r="N217" t="str">
            <v>JINDAL ART GLASS INNOVATIONS</v>
          </cell>
        </row>
        <row r="218">
          <cell r="B218" t="str">
            <v>DTS024</v>
          </cell>
          <cell r="C218">
            <v>2.5</v>
          </cell>
          <cell r="D218">
            <v>39354</v>
          </cell>
          <cell r="E218">
            <v>78897</v>
          </cell>
          <cell r="F218" t="str">
            <v>J01494</v>
          </cell>
          <cell r="G218" t="str">
            <v>DTS024/UB1410#DTS</v>
          </cell>
          <cell r="H218">
            <v>159.33000000000001</v>
          </cell>
          <cell r="I218">
            <v>17000</v>
          </cell>
          <cell r="J218">
            <v>4900575</v>
          </cell>
          <cell r="K218">
            <v>4910000</v>
          </cell>
          <cell r="L218">
            <v>33528000</v>
          </cell>
          <cell r="M218" t="str">
            <v>ARVIND ESTATES (P) LTD</v>
          </cell>
          <cell r="N218" t="str">
            <v>JINDAL ART GLASS INNOVATIONS</v>
          </cell>
        </row>
        <row r="219">
          <cell r="B219" t="str">
            <v>DTS026</v>
          </cell>
          <cell r="C219">
            <v>2.5</v>
          </cell>
          <cell r="D219">
            <v>39354</v>
          </cell>
          <cell r="E219">
            <v>78836</v>
          </cell>
          <cell r="F219" t="str">
            <v>D01049</v>
          </cell>
          <cell r="G219" t="str">
            <v>DTS026/UB1236#DTS</v>
          </cell>
          <cell r="H219">
            <v>154.22</v>
          </cell>
          <cell r="I219">
            <v>17000</v>
          </cell>
          <cell r="J219">
            <v>4746300</v>
          </cell>
          <cell r="K219">
            <v>4746300</v>
          </cell>
          <cell r="L219">
            <v>32472000</v>
          </cell>
          <cell r="M219" t="str">
            <v>RAHEJA ASSOCIATES</v>
          </cell>
          <cell r="N219" t="str">
            <v>DAVINDER PAL SINGH</v>
          </cell>
        </row>
        <row r="220">
          <cell r="B220" t="str">
            <v>DTS027</v>
          </cell>
          <cell r="C220">
            <v>2.5</v>
          </cell>
          <cell r="D220">
            <v>39354</v>
          </cell>
          <cell r="E220">
            <v>78742</v>
          </cell>
          <cell r="F220" t="str">
            <v>B00843</v>
          </cell>
          <cell r="G220" t="str">
            <v>DTS027/UB1272#DTS</v>
          </cell>
          <cell r="H220">
            <v>132.85</v>
          </cell>
          <cell r="I220">
            <v>16000</v>
          </cell>
          <cell r="J220">
            <v>4208400</v>
          </cell>
          <cell r="K220">
            <v>4208400</v>
          </cell>
          <cell r="L220">
            <v>28771000</v>
          </cell>
          <cell r="M220" t="str">
            <v>RAHEJA ASSOCIATES</v>
          </cell>
          <cell r="N220" t="str">
            <v>BHUPINDER SINGH SAWHNEY</v>
          </cell>
        </row>
        <row r="221">
          <cell r="B221" t="str">
            <v>DTS028</v>
          </cell>
          <cell r="C221">
            <v>2.5</v>
          </cell>
          <cell r="D221">
            <v>39354</v>
          </cell>
          <cell r="E221">
            <v>79027</v>
          </cell>
          <cell r="F221" t="str">
            <v>J01505</v>
          </cell>
          <cell r="G221" t="str">
            <v>DTS028/UB1507#DTS</v>
          </cell>
          <cell r="H221">
            <v>87.61</v>
          </cell>
          <cell r="I221">
            <v>17000</v>
          </cell>
          <cell r="J221">
            <v>2494650</v>
          </cell>
          <cell r="K221">
            <v>3000000</v>
          </cell>
          <cell r="L221">
            <v>17102500</v>
          </cell>
          <cell r="M221" t="str">
            <v>KHOSLA ESTATE</v>
          </cell>
          <cell r="N221" t="str">
            <v>JASJIT SINGH</v>
          </cell>
        </row>
        <row r="222">
          <cell r="B222" t="str">
            <v>DTS031</v>
          </cell>
          <cell r="C222">
            <v>2.5</v>
          </cell>
          <cell r="D222">
            <v>39354</v>
          </cell>
          <cell r="E222">
            <v>78847</v>
          </cell>
          <cell r="F222" t="str">
            <v>V02026</v>
          </cell>
          <cell r="G222" t="str">
            <v>DTS031/UB1541#DTS</v>
          </cell>
          <cell r="H222">
            <v>61.78</v>
          </cell>
          <cell r="I222">
            <v>17000</v>
          </cell>
          <cell r="J222">
            <v>1955325</v>
          </cell>
          <cell r="K222">
            <v>1785750</v>
          </cell>
          <cell r="L222">
            <v>13368000</v>
          </cell>
          <cell r="M222" t="str">
            <v>CYPRUS CONSULTANTS</v>
          </cell>
          <cell r="N222" t="str">
            <v>VIJAY SINGH SHEKHAWAT</v>
          </cell>
        </row>
        <row r="223">
          <cell r="B223" t="str">
            <v>DTS032</v>
          </cell>
          <cell r="C223">
            <v>2.5</v>
          </cell>
          <cell r="D223">
            <v>39354</v>
          </cell>
          <cell r="E223">
            <v>78981</v>
          </cell>
          <cell r="F223" t="str">
            <v>S04839</v>
          </cell>
          <cell r="G223" t="str">
            <v>DTS032/UB1494#DTS</v>
          </cell>
          <cell r="H223">
            <v>52.95</v>
          </cell>
          <cell r="I223">
            <v>17000</v>
          </cell>
          <cell r="J223">
            <v>1688850</v>
          </cell>
          <cell r="K223">
            <v>1700000</v>
          </cell>
          <cell r="L223">
            <v>11544000</v>
          </cell>
          <cell r="M223" t="str">
            <v>LIASION CONSULTANCY SERVICES</v>
          </cell>
          <cell r="N223" t="str">
            <v>SANJEEV BANSAL</v>
          </cell>
        </row>
        <row r="224">
          <cell r="B224" t="str">
            <v>DTS033</v>
          </cell>
          <cell r="C224">
            <v>2.5</v>
          </cell>
          <cell r="D224">
            <v>39354</v>
          </cell>
          <cell r="E224">
            <v>78745</v>
          </cell>
          <cell r="F224" t="str">
            <v>S04805</v>
          </cell>
          <cell r="G224" t="str">
            <v>DTS033/UB1268#DTS</v>
          </cell>
          <cell r="H224">
            <v>51.65</v>
          </cell>
          <cell r="I224">
            <v>17000</v>
          </cell>
          <cell r="J224">
            <v>1507800</v>
          </cell>
          <cell r="K224">
            <v>1688850</v>
          </cell>
          <cell r="L224">
            <v>10330000</v>
          </cell>
          <cell r="M224" t="str">
            <v>K.K. REAL ESTATE</v>
          </cell>
          <cell r="N224" t="str">
            <v>SANJEEV ANAND</v>
          </cell>
        </row>
        <row r="225">
          <cell r="B225" t="str">
            <v>DTS035</v>
          </cell>
          <cell r="C225">
            <v>2.5</v>
          </cell>
          <cell r="D225">
            <v>39354</v>
          </cell>
          <cell r="E225">
            <v>78946</v>
          </cell>
          <cell r="F225" t="str">
            <v>P01722</v>
          </cell>
          <cell r="G225" t="str">
            <v>DTS035/UB1551#DTS</v>
          </cell>
          <cell r="H225">
            <v>74.040000000000006</v>
          </cell>
          <cell r="I225">
            <v>17000</v>
          </cell>
          <cell r="J225">
            <v>2528820</v>
          </cell>
          <cell r="K225">
            <v>2122350</v>
          </cell>
          <cell r="L225">
            <v>17257300</v>
          </cell>
          <cell r="M225" t="str">
            <v>C S &amp; ASSOCIATES</v>
          </cell>
          <cell r="N225" t="str">
            <v>PREM CHAND GUPTA</v>
          </cell>
        </row>
        <row r="226">
          <cell r="B226" t="str">
            <v>DTS036</v>
          </cell>
          <cell r="C226">
            <v>2.5</v>
          </cell>
          <cell r="D226">
            <v>39354</v>
          </cell>
          <cell r="E226">
            <v>78956</v>
          </cell>
          <cell r="F226" t="str">
            <v>A03525</v>
          </cell>
          <cell r="G226" t="str">
            <v>DTS036/UB1545#DTS</v>
          </cell>
          <cell r="H226">
            <v>137.77000000000001</v>
          </cell>
          <cell r="I226">
            <v>17000</v>
          </cell>
          <cell r="J226">
            <v>4249815</v>
          </cell>
          <cell r="K226">
            <v>4249815</v>
          </cell>
          <cell r="L226">
            <v>29073600</v>
          </cell>
          <cell r="M226" t="str">
            <v>RAHEJA ASSOCIATES</v>
          </cell>
          <cell r="N226" t="str">
            <v>ARUN KUMAR KHANNA            _x000C_</v>
          </cell>
        </row>
        <row r="227">
          <cell r="B227" t="str">
            <v>DTS038</v>
          </cell>
          <cell r="C227">
            <v>2.5</v>
          </cell>
          <cell r="D227">
            <v>39354</v>
          </cell>
          <cell r="E227">
            <v>79033</v>
          </cell>
          <cell r="F227" t="str">
            <v>N01133</v>
          </cell>
          <cell r="G227" t="str">
            <v>DTS038/UB1509#DTS</v>
          </cell>
          <cell r="H227">
            <v>189.71</v>
          </cell>
          <cell r="I227">
            <v>17000</v>
          </cell>
          <cell r="J227">
            <v>5817810</v>
          </cell>
          <cell r="K227">
            <v>5817810</v>
          </cell>
          <cell r="L227">
            <v>39806400</v>
          </cell>
          <cell r="M227" t="str">
            <v>ICICI BANK LTD</v>
          </cell>
          <cell r="N227" t="str">
            <v>NAVIN KUMAR</v>
          </cell>
        </row>
        <row r="228">
          <cell r="B228" t="str">
            <v>DTS041</v>
          </cell>
          <cell r="C228">
            <v>2.5</v>
          </cell>
          <cell r="D228">
            <v>39354</v>
          </cell>
          <cell r="E228">
            <v>78926</v>
          </cell>
          <cell r="F228" t="str">
            <v>H01002</v>
          </cell>
          <cell r="G228" t="str">
            <v>DTS041/UB1348#DTS</v>
          </cell>
          <cell r="H228">
            <v>48.49</v>
          </cell>
          <cell r="I228">
            <v>17000</v>
          </cell>
          <cell r="J228">
            <v>1421100</v>
          </cell>
          <cell r="K228">
            <v>2000000</v>
          </cell>
          <cell r="L228">
            <v>9735000</v>
          </cell>
          <cell r="M228" t="str">
            <v>SURAJ REALTORS P. LTD.</v>
          </cell>
          <cell r="N228" t="str">
            <v>HILDEGARD ANNA KHARABANDA</v>
          </cell>
        </row>
        <row r="229">
          <cell r="B229" t="str">
            <v>DTS043</v>
          </cell>
          <cell r="C229">
            <v>2.5</v>
          </cell>
          <cell r="D229">
            <v>39354</v>
          </cell>
          <cell r="E229">
            <v>78804</v>
          </cell>
          <cell r="F229" t="str">
            <v>J01490</v>
          </cell>
          <cell r="G229" t="str">
            <v>DTS043/UB1399#DTS</v>
          </cell>
          <cell r="H229">
            <v>100.06</v>
          </cell>
          <cell r="I229">
            <v>17000</v>
          </cell>
          <cell r="J229">
            <v>3110985</v>
          </cell>
          <cell r="K229">
            <v>3110985</v>
          </cell>
          <cell r="L229">
            <v>21278400</v>
          </cell>
          <cell r="M229" t="str">
            <v>REALISTIC REALTORS PVT LTD</v>
          </cell>
          <cell r="N229" t="str">
            <v>JAPMUN ENTERPRISES</v>
          </cell>
        </row>
        <row r="230">
          <cell r="B230" t="str">
            <v>DTS046</v>
          </cell>
          <cell r="C230">
            <v>2.5</v>
          </cell>
          <cell r="D230">
            <v>39354</v>
          </cell>
          <cell r="E230">
            <v>78997</v>
          </cell>
          <cell r="F230" t="str">
            <v>B00855</v>
          </cell>
          <cell r="G230" t="str">
            <v>DTS046/UB1522#DTS</v>
          </cell>
          <cell r="H230">
            <v>116.78</v>
          </cell>
          <cell r="I230">
            <v>17000</v>
          </cell>
          <cell r="J230">
            <v>3615885</v>
          </cell>
          <cell r="K230">
            <v>3616000</v>
          </cell>
          <cell r="L230">
            <v>24734400</v>
          </cell>
          <cell r="M230" t="str">
            <v>RAHEJA ASSOCIATES</v>
          </cell>
          <cell r="N230" t="str">
            <v>BHUVNESH HANDA</v>
          </cell>
        </row>
        <row r="231">
          <cell r="B231" t="str">
            <v>DTS048</v>
          </cell>
          <cell r="C231">
            <v>2.5</v>
          </cell>
          <cell r="D231">
            <v>39354</v>
          </cell>
          <cell r="E231">
            <v>78744</v>
          </cell>
          <cell r="F231" t="str">
            <v>K01272</v>
          </cell>
          <cell r="G231" t="str">
            <v>DTS048/UB1303#DTS</v>
          </cell>
          <cell r="H231">
            <v>106.37</v>
          </cell>
          <cell r="I231">
            <v>17000</v>
          </cell>
          <cell r="J231">
            <v>3301725</v>
          </cell>
          <cell r="K231">
            <v>3301725</v>
          </cell>
          <cell r="L231">
            <v>22584000</v>
          </cell>
          <cell r="M231" t="str">
            <v>PNK CONSULTANTS PVT LTD</v>
          </cell>
          <cell r="N231" t="str">
            <v>KIC FOOD PRODUCT (P) LTD.</v>
          </cell>
        </row>
        <row r="232">
          <cell r="B232" t="str">
            <v>DTS049</v>
          </cell>
          <cell r="C232">
            <v>2.5</v>
          </cell>
          <cell r="D232">
            <v>39354</v>
          </cell>
          <cell r="E232">
            <v>78922</v>
          </cell>
          <cell r="F232" t="str">
            <v>R04021</v>
          </cell>
          <cell r="G232" t="str">
            <v>DTS049/UB1533#DTS</v>
          </cell>
          <cell r="H232">
            <v>99.96</v>
          </cell>
          <cell r="I232">
            <v>17000</v>
          </cell>
          <cell r="J232">
            <v>3108180</v>
          </cell>
          <cell r="K232">
            <v>3110000</v>
          </cell>
          <cell r="L232">
            <v>21259200</v>
          </cell>
          <cell r="M232" t="str">
            <v>AARAMBH</v>
          </cell>
          <cell r="N232" t="str">
            <v>RAJESH KUMAR SACHDEVA</v>
          </cell>
        </row>
        <row r="233">
          <cell r="B233" t="str">
            <v>DTS051</v>
          </cell>
          <cell r="C233">
            <v>2.5</v>
          </cell>
          <cell r="D233">
            <v>39354</v>
          </cell>
          <cell r="E233">
            <v>78986</v>
          </cell>
          <cell r="F233" t="str">
            <v>H01015</v>
          </cell>
          <cell r="G233" t="str">
            <v>DTS051/UB1345#DTS</v>
          </cell>
          <cell r="H233">
            <v>98.94</v>
          </cell>
          <cell r="I233">
            <v>17000</v>
          </cell>
          <cell r="J233">
            <v>3077325</v>
          </cell>
          <cell r="K233">
            <v>3500000</v>
          </cell>
          <cell r="L233">
            <v>21048000</v>
          </cell>
          <cell r="M233" t="str">
            <v>SURAJ REALTORS P. LTD.</v>
          </cell>
          <cell r="N233" t="str">
            <v>HILDEGARD ANNA KHARBANDA</v>
          </cell>
        </row>
        <row r="234">
          <cell r="B234" t="str">
            <v>DTS052</v>
          </cell>
          <cell r="C234">
            <v>2.5</v>
          </cell>
          <cell r="D234">
            <v>39354</v>
          </cell>
          <cell r="E234">
            <v>78991</v>
          </cell>
          <cell r="F234" t="str">
            <v>B00853</v>
          </cell>
          <cell r="G234" t="str">
            <v>DTS052/UB1422#DTS</v>
          </cell>
          <cell r="H234">
            <v>84.82</v>
          </cell>
          <cell r="I234">
            <v>17000</v>
          </cell>
          <cell r="J234">
            <v>2883780</v>
          </cell>
          <cell r="K234">
            <v>2883780</v>
          </cell>
          <cell r="L234">
            <v>19681700</v>
          </cell>
          <cell r="M234" t="str">
            <v>LARES &amp; PENATES</v>
          </cell>
          <cell r="N234" t="str">
            <v>BHUPINDER SINGH MALLIK</v>
          </cell>
        </row>
        <row r="235">
          <cell r="B235" t="str">
            <v>DTS054</v>
          </cell>
          <cell r="C235">
            <v>2.5</v>
          </cell>
          <cell r="D235">
            <v>39354</v>
          </cell>
          <cell r="E235">
            <v>78747</v>
          </cell>
          <cell r="F235" t="str">
            <v>M02195</v>
          </cell>
          <cell r="G235" t="str">
            <v>DTS054/UB1300#DTS</v>
          </cell>
          <cell r="H235">
            <v>98.01</v>
          </cell>
          <cell r="I235">
            <v>16000</v>
          </cell>
          <cell r="J235">
            <v>3128400</v>
          </cell>
          <cell r="K235">
            <v>3128400</v>
          </cell>
          <cell r="L235">
            <v>21383500</v>
          </cell>
          <cell r="M235" t="str">
            <v>K.K. REAL ESTATE</v>
          </cell>
          <cell r="N235" t="str">
            <v>MANISH GOUHARI</v>
          </cell>
        </row>
        <row r="236">
          <cell r="B236" t="str">
            <v>DTS056</v>
          </cell>
          <cell r="C236">
            <v>2.5</v>
          </cell>
          <cell r="D236">
            <v>39354</v>
          </cell>
          <cell r="E236">
            <v>79007</v>
          </cell>
          <cell r="F236" t="str">
            <v>A03531</v>
          </cell>
          <cell r="G236" t="str">
            <v>DTS056/UB1521#DTS</v>
          </cell>
          <cell r="H236">
            <v>159.41999999999999</v>
          </cell>
          <cell r="I236">
            <v>17000</v>
          </cell>
          <cell r="J236">
            <v>4903380</v>
          </cell>
          <cell r="K236">
            <v>4903380</v>
          </cell>
          <cell r="L236">
            <v>33547200</v>
          </cell>
          <cell r="M236" t="str">
            <v>ICICI BANK LTD</v>
          </cell>
          <cell r="N236" t="str">
            <v>ASHOK SACHDEV</v>
          </cell>
        </row>
        <row r="237">
          <cell r="B237" t="str">
            <v>DTS058</v>
          </cell>
          <cell r="C237">
            <v>2.5</v>
          </cell>
          <cell r="D237">
            <v>39354</v>
          </cell>
          <cell r="E237">
            <v>78737</v>
          </cell>
          <cell r="F237" t="str">
            <v>T00339</v>
          </cell>
          <cell r="G237" t="str">
            <v>DTS058/UB1578#DTS</v>
          </cell>
          <cell r="H237">
            <v>89.84</v>
          </cell>
          <cell r="I237">
            <v>16000</v>
          </cell>
          <cell r="J237">
            <v>2874960</v>
          </cell>
          <cell r="K237">
            <v>3000000</v>
          </cell>
          <cell r="L237">
            <v>19649900</v>
          </cell>
          <cell r="M237" t="str">
            <v>LIASION CONSULTANCY SERVICES</v>
          </cell>
          <cell r="N237" t="str">
            <v>TETS 'N' RAI INTERNATIONAL</v>
          </cell>
        </row>
        <row r="238">
          <cell r="B238" t="str">
            <v>DTS059</v>
          </cell>
          <cell r="C238">
            <v>2.5</v>
          </cell>
          <cell r="D238">
            <v>39354</v>
          </cell>
          <cell r="E238">
            <v>79080</v>
          </cell>
          <cell r="F238" t="str">
            <v>T00340</v>
          </cell>
          <cell r="G238" t="str">
            <v>DTS059/UB1464#DTS</v>
          </cell>
          <cell r="H238">
            <v>124.67</v>
          </cell>
          <cell r="I238">
            <v>16000</v>
          </cell>
          <cell r="J238">
            <v>3954960</v>
          </cell>
          <cell r="K238">
            <v>3000000</v>
          </cell>
          <cell r="L238">
            <v>27037400</v>
          </cell>
          <cell r="M238" t="str">
            <v>LIASION CONSULTANCY SERVICES</v>
          </cell>
          <cell r="N238" t="str">
            <v>TETS 'N' RAI INTERNATIONAL</v>
          </cell>
        </row>
        <row r="239">
          <cell r="B239" t="str">
            <v>DTS060</v>
          </cell>
          <cell r="C239">
            <v>2.5</v>
          </cell>
          <cell r="D239">
            <v>39354</v>
          </cell>
          <cell r="E239">
            <v>78891</v>
          </cell>
          <cell r="F239" t="str">
            <v>G00775</v>
          </cell>
          <cell r="G239" t="str">
            <v>DTS060/UB1381#DTS</v>
          </cell>
          <cell r="H239">
            <v>134.43</v>
          </cell>
          <cell r="I239">
            <v>17000</v>
          </cell>
          <cell r="J239">
            <v>4148835</v>
          </cell>
          <cell r="K239">
            <v>4150000</v>
          </cell>
          <cell r="L239">
            <v>28382400</v>
          </cell>
          <cell r="M239" t="str">
            <v>AJIT ESTATES (P) LTD</v>
          </cell>
          <cell r="N239" t="str">
            <v>GOEL SONS GOLDEN ESTATE (P) L</v>
          </cell>
        </row>
        <row r="240">
          <cell r="B240" t="str">
            <v>DTS061</v>
          </cell>
          <cell r="C240">
            <v>2.5</v>
          </cell>
          <cell r="D240">
            <v>39354</v>
          </cell>
          <cell r="E240">
            <v>78979</v>
          </cell>
          <cell r="F240" t="str">
            <v>S04838</v>
          </cell>
          <cell r="G240" t="str">
            <v>DTS061/UB1496#DTS</v>
          </cell>
          <cell r="H240">
            <v>134.43</v>
          </cell>
          <cell r="I240">
            <v>17000</v>
          </cell>
          <cell r="J240">
            <v>4148835</v>
          </cell>
          <cell r="K240">
            <v>4148835</v>
          </cell>
          <cell r="L240">
            <v>28382400</v>
          </cell>
          <cell r="M240" t="str">
            <v>AJIT ESTATES (P) LTD</v>
          </cell>
          <cell r="N240" t="str">
            <v>SUNILA DASS</v>
          </cell>
        </row>
        <row r="241">
          <cell r="B241" t="str">
            <v>DTS062</v>
          </cell>
          <cell r="C241">
            <v>2.5</v>
          </cell>
          <cell r="D241">
            <v>39354</v>
          </cell>
          <cell r="E241">
            <v>79085</v>
          </cell>
          <cell r="F241" t="str">
            <v>F00070</v>
          </cell>
          <cell r="G241" t="str">
            <v>DTS062/UB1510#DTS</v>
          </cell>
          <cell r="H241">
            <v>124.67</v>
          </cell>
          <cell r="I241">
            <v>17000</v>
          </cell>
          <cell r="J241">
            <v>3854310</v>
          </cell>
          <cell r="K241">
            <v>3854310</v>
          </cell>
          <cell r="L241">
            <v>26366400</v>
          </cell>
          <cell r="M241" t="str">
            <v>AJIT ESTATES (P) LTD</v>
          </cell>
          <cell r="N241" t="str">
            <v>FCB GARMENT TEX INDIA PVT LT</v>
          </cell>
        </row>
        <row r="242">
          <cell r="B242" t="str">
            <v>DTS063</v>
          </cell>
          <cell r="C242">
            <v>2.5</v>
          </cell>
          <cell r="D242">
            <v>39354</v>
          </cell>
          <cell r="E242">
            <v>78920</v>
          </cell>
          <cell r="F242" t="str">
            <v>A03520</v>
          </cell>
          <cell r="G242" t="str">
            <v>DTS063/UB1428#DTS</v>
          </cell>
          <cell r="H242">
            <v>89.84</v>
          </cell>
          <cell r="I242">
            <v>17000</v>
          </cell>
          <cell r="J242">
            <v>3049020</v>
          </cell>
          <cell r="K242">
            <v>3049020</v>
          </cell>
          <cell r="L242">
            <v>20810300</v>
          </cell>
          <cell r="M242" t="str">
            <v>SANIYA ESTATE</v>
          </cell>
          <cell r="N242" t="str">
            <v>ANIL SATIA</v>
          </cell>
        </row>
        <row r="243">
          <cell r="B243" t="str">
            <v>DTS064</v>
          </cell>
          <cell r="C243">
            <v>2.5</v>
          </cell>
          <cell r="D243">
            <v>39354</v>
          </cell>
          <cell r="E243">
            <v>79036</v>
          </cell>
          <cell r="F243" t="str">
            <v>G00780</v>
          </cell>
          <cell r="G243" t="str">
            <v>DTS064/UB1518#DTS</v>
          </cell>
          <cell r="H243">
            <v>116.41</v>
          </cell>
          <cell r="I243">
            <v>16000</v>
          </cell>
          <cell r="J243">
            <v>3097200</v>
          </cell>
          <cell r="K243">
            <v>3000000</v>
          </cell>
          <cell r="L243">
            <v>21274500</v>
          </cell>
          <cell r="M243" t="str">
            <v>KHOSLA ESTATE</v>
          </cell>
          <cell r="N243" t="str">
            <v>GURCHARAN SINGH DHAWAN</v>
          </cell>
        </row>
        <row r="244">
          <cell r="B244" t="str">
            <v>DTS065</v>
          </cell>
          <cell r="C244">
            <v>2.5</v>
          </cell>
          <cell r="D244">
            <v>39354</v>
          </cell>
          <cell r="E244">
            <v>78852</v>
          </cell>
          <cell r="F244" t="str">
            <v>S04819</v>
          </cell>
          <cell r="G244" t="str">
            <v>DTS065/UB1539#DTS</v>
          </cell>
          <cell r="H244">
            <v>159.41999999999999</v>
          </cell>
          <cell r="I244">
            <v>16000</v>
          </cell>
          <cell r="J244">
            <v>4620240</v>
          </cell>
          <cell r="K244">
            <v>4531000</v>
          </cell>
          <cell r="L244">
            <v>31659600</v>
          </cell>
          <cell r="M244" t="str">
            <v>KHOSLA ESTATE</v>
          </cell>
          <cell r="N244" t="str">
            <v>SAMIT CHOPRA</v>
          </cell>
        </row>
        <row r="245">
          <cell r="B245" t="str">
            <v>DTS066</v>
          </cell>
          <cell r="C245">
            <v>2.5</v>
          </cell>
          <cell r="D245">
            <v>39354</v>
          </cell>
          <cell r="E245">
            <v>79020</v>
          </cell>
          <cell r="F245" t="str">
            <v>R04027</v>
          </cell>
          <cell r="G245" t="str">
            <v>DTS066/UB1520#DTS</v>
          </cell>
          <cell r="H245">
            <v>193.79</v>
          </cell>
          <cell r="I245">
            <v>16000</v>
          </cell>
          <cell r="J245">
            <v>5597040</v>
          </cell>
          <cell r="K245">
            <v>5507100</v>
          </cell>
          <cell r="L245">
            <v>38356600</v>
          </cell>
          <cell r="M245" t="str">
            <v>KHOSLA ESTATE</v>
          </cell>
          <cell r="N245" t="str">
            <v>RAJNEESH GANDHI</v>
          </cell>
        </row>
        <row r="246">
          <cell r="B246" t="str">
            <v>DTS067</v>
          </cell>
          <cell r="C246">
            <v>2.5</v>
          </cell>
          <cell r="D246">
            <v>39354</v>
          </cell>
          <cell r="E246">
            <v>79034</v>
          </cell>
          <cell r="F246" t="str">
            <v>K01299</v>
          </cell>
          <cell r="G246" t="str">
            <v>DTS067/UB1506#DTS</v>
          </cell>
          <cell r="H246">
            <v>98.01</v>
          </cell>
          <cell r="I246">
            <v>16000</v>
          </cell>
          <cell r="J246">
            <v>3128400</v>
          </cell>
          <cell r="K246">
            <v>3038400</v>
          </cell>
          <cell r="L246">
            <v>21383500</v>
          </cell>
          <cell r="M246" t="str">
            <v>KHOSLA ESTATE</v>
          </cell>
          <cell r="N246" t="str">
            <v>KUSUM LATA GANDHI</v>
          </cell>
        </row>
        <row r="247">
          <cell r="B247" t="str">
            <v>DTS068</v>
          </cell>
          <cell r="C247">
            <v>2.5</v>
          </cell>
          <cell r="D247">
            <v>39354</v>
          </cell>
          <cell r="E247">
            <v>78992</v>
          </cell>
          <cell r="F247" t="str">
            <v>B00852</v>
          </cell>
          <cell r="G247" t="str">
            <v>DTS068/UB1491#DTS</v>
          </cell>
          <cell r="H247">
            <v>64.94</v>
          </cell>
          <cell r="I247">
            <v>17000</v>
          </cell>
          <cell r="J247">
            <v>1872450</v>
          </cell>
          <cell r="K247">
            <v>1900000</v>
          </cell>
          <cell r="L247">
            <v>12832500</v>
          </cell>
          <cell r="M247" t="str">
            <v>AMIT ARORA(Real Estate Develo</v>
          </cell>
          <cell r="N247" t="str">
            <v>BHARAT PRINTERS</v>
          </cell>
        </row>
        <row r="248">
          <cell r="B248" t="str">
            <v>DTS069</v>
          </cell>
          <cell r="C248">
            <v>2.5</v>
          </cell>
          <cell r="D248">
            <v>39354</v>
          </cell>
          <cell r="E248">
            <v>78937</v>
          </cell>
          <cell r="F248" t="str">
            <v>H01003</v>
          </cell>
          <cell r="G248" t="str">
            <v>DTS069/UB1534#DTS</v>
          </cell>
          <cell r="H248">
            <v>84.82</v>
          </cell>
          <cell r="I248">
            <v>17000</v>
          </cell>
          <cell r="J248">
            <v>2883780</v>
          </cell>
          <cell r="K248">
            <v>2883780</v>
          </cell>
          <cell r="L248">
            <v>19681700</v>
          </cell>
          <cell r="M248" t="str">
            <v>HONEY &amp; CO.</v>
          </cell>
          <cell r="N248" t="str">
            <v>HONEY &amp; CO.</v>
          </cell>
        </row>
        <row r="249">
          <cell r="B249" t="str">
            <v>DTS070</v>
          </cell>
          <cell r="C249">
            <v>2.5</v>
          </cell>
          <cell r="D249">
            <v>39354</v>
          </cell>
          <cell r="E249">
            <v>79003</v>
          </cell>
          <cell r="F249" t="str">
            <v>H01017</v>
          </cell>
          <cell r="G249" t="str">
            <v>DTS070/UB1526#DTS</v>
          </cell>
          <cell r="H249">
            <v>99.96</v>
          </cell>
          <cell r="I249">
            <v>17000</v>
          </cell>
          <cell r="J249">
            <v>3108180</v>
          </cell>
          <cell r="K249">
            <v>3108180</v>
          </cell>
          <cell r="L249">
            <v>21259200</v>
          </cell>
          <cell r="M249" t="str">
            <v>HONEY &amp; CO.</v>
          </cell>
          <cell r="N249" t="str">
            <v>HONEY &amp; CO</v>
          </cell>
        </row>
        <row r="250">
          <cell r="B250" t="str">
            <v>DTS071</v>
          </cell>
          <cell r="C250">
            <v>2.5</v>
          </cell>
          <cell r="D250">
            <v>39354</v>
          </cell>
          <cell r="E250">
            <v>79025</v>
          </cell>
          <cell r="F250" t="str">
            <v>A03533</v>
          </cell>
          <cell r="G250" t="str">
            <v>DTS071/UB1469#DTS</v>
          </cell>
          <cell r="H250">
            <v>99.96</v>
          </cell>
          <cell r="I250">
            <v>17000</v>
          </cell>
          <cell r="J250">
            <v>3108180</v>
          </cell>
          <cell r="K250">
            <v>3200000</v>
          </cell>
          <cell r="L250">
            <v>21259200</v>
          </cell>
          <cell r="M250" t="str">
            <v>EASY CREDIT</v>
          </cell>
          <cell r="N250" t="str">
            <v>ARUN PURI</v>
          </cell>
        </row>
        <row r="251">
          <cell r="B251" t="str">
            <v>DTS101</v>
          </cell>
          <cell r="C251">
            <v>2.5</v>
          </cell>
          <cell r="D251">
            <v>39354</v>
          </cell>
          <cell r="E251">
            <v>78846</v>
          </cell>
          <cell r="F251" t="str">
            <v>S04817</v>
          </cell>
          <cell r="G251" t="str">
            <v>DTS101/UB1402#DTS</v>
          </cell>
          <cell r="H251">
            <v>132.19999999999999</v>
          </cell>
          <cell r="I251">
            <v>14000</v>
          </cell>
          <cell r="J251">
            <v>3078300</v>
          </cell>
          <cell r="K251">
            <v>3078300</v>
          </cell>
          <cell r="L251">
            <v>21233500</v>
          </cell>
          <cell r="M251" t="str">
            <v>TRUST VALLEY MARKETING PVT LT</v>
          </cell>
          <cell r="N251" t="str">
            <v>SAPAN MOHAN GARG HUF         _x000C_</v>
          </cell>
        </row>
        <row r="252">
          <cell r="B252" t="str">
            <v>DTS102</v>
          </cell>
          <cell r="C252">
            <v>2.5</v>
          </cell>
          <cell r="D252">
            <v>39354</v>
          </cell>
          <cell r="E252">
            <v>78953</v>
          </cell>
          <cell r="F252" t="str">
            <v>G00777</v>
          </cell>
          <cell r="G252" t="str">
            <v>DTS102/UB1549#DTS</v>
          </cell>
          <cell r="H252">
            <v>77.760000000000005</v>
          </cell>
          <cell r="I252">
            <v>14000</v>
          </cell>
          <cell r="J252">
            <v>1847700</v>
          </cell>
          <cell r="K252">
            <v>1847700</v>
          </cell>
          <cell r="L252">
            <v>12736500</v>
          </cell>
          <cell r="M252" t="str">
            <v>M/S AKANSHA ENTERPRISES</v>
          </cell>
          <cell r="N252" t="str">
            <v>GRAN OVERSEAS LTD</v>
          </cell>
        </row>
        <row r="253">
          <cell r="B253" t="str">
            <v>DTS103</v>
          </cell>
          <cell r="C253">
            <v>2.5</v>
          </cell>
          <cell r="D253">
            <v>39354</v>
          </cell>
          <cell r="E253">
            <v>78990</v>
          </cell>
          <cell r="F253" t="str">
            <v>U00338</v>
          </cell>
          <cell r="G253" t="str">
            <v>DTS103/UB1231#DTS</v>
          </cell>
          <cell r="H253">
            <v>71.91</v>
          </cell>
          <cell r="I253">
            <v>14000</v>
          </cell>
          <cell r="J253">
            <v>1715400</v>
          </cell>
          <cell r="K253">
            <v>1720000</v>
          </cell>
          <cell r="L253">
            <v>11823000</v>
          </cell>
          <cell r="M253" t="str">
            <v>AMIT ARORA(Real Estate Develo</v>
          </cell>
          <cell r="N253" t="str">
            <v>USHA SAWHNEY</v>
          </cell>
        </row>
        <row r="254">
          <cell r="B254" t="str">
            <v>DTS104</v>
          </cell>
          <cell r="C254">
            <v>2.5</v>
          </cell>
          <cell r="D254">
            <v>39354</v>
          </cell>
          <cell r="E254">
            <v>78855</v>
          </cell>
          <cell r="F254" t="str">
            <v>S04820</v>
          </cell>
          <cell r="G254" t="str">
            <v>DTS104/UB1398#DTS</v>
          </cell>
          <cell r="H254">
            <v>69.209999999999994</v>
          </cell>
          <cell r="I254">
            <v>14000</v>
          </cell>
          <cell r="J254">
            <v>1654500</v>
          </cell>
          <cell r="K254">
            <v>1654500</v>
          </cell>
          <cell r="L254">
            <v>11402500</v>
          </cell>
          <cell r="M254" t="str">
            <v>ANAND AGARWAL PROPERTIES</v>
          </cell>
          <cell r="N254" t="str">
            <v>SUKHDEV RAJ KHANNA</v>
          </cell>
        </row>
        <row r="255">
          <cell r="B255" t="str">
            <v>DTS106</v>
          </cell>
          <cell r="C255">
            <v>2.5</v>
          </cell>
          <cell r="D255">
            <v>39354</v>
          </cell>
          <cell r="E255">
            <v>79024</v>
          </cell>
          <cell r="F255" t="str">
            <v>R04029</v>
          </cell>
          <cell r="G255" t="str">
            <v>DTS106/UB1249#DTS</v>
          </cell>
          <cell r="H255">
            <v>69.209999999999994</v>
          </cell>
          <cell r="I255">
            <v>14000</v>
          </cell>
          <cell r="J255">
            <v>1654500</v>
          </cell>
          <cell r="K255">
            <v>2500000</v>
          </cell>
          <cell r="L255">
            <v>11402500</v>
          </cell>
          <cell r="M255" t="str">
            <v>SURINDER ARORA</v>
          </cell>
          <cell r="N255" t="str">
            <v>RUCHIT PURI</v>
          </cell>
        </row>
        <row r="256">
          <cell r="B256" t="str">
            <v>DTS107</v>
          </cell>
          <cell r="C256">
            <v>2.5</v>
          </cell>
          <cell r="D256">
            <v>39354</v>
          </cell>
          <cell r="E256">
            <v>79056</v>
          </cell>
          <cell r="F256" t="str">
            <v>A03535</v>
          </cell>
          <cell r="G256" t="str">
            <v>DTS107/UB1516#DTS</v>
          </cell>
          <cell r="H256">
            <v>69.209999999999994</v>
          </cell>
          <cell r="I256">
            <v>14000</v>
          </cell>
          <cell r="J256">
            <v>1654500</v>
          </cell>
          <cell r="K256">
            <v>1654500</v>
          </cell>
          <cell r="L256">
            <v>11402500</v>
          </cell>
          <cell r="M256" t="str">
            <v>GOYAL PROPERTIES</v>
          </cell>
          <cell r="N256" t="str">
            <v>ARVIND KUMAR DATTA</v>
          </cell>
        </row>
        <row r="257">
          <cell r="B257" t="str">
            <v>DTS110</v>
          </cell>
          <cell r="C257">
            <v>2.5</v>
          </cell>
          <cell r="D257">
            <v>39354</v>
          </cell>
          <cell r="E257">
            <v>78995</v>
          </cell>
          <cell r="F257" t="str">
            <v>N01131</v>
          </cell>
          <cell r="G257" t="str">
            <v>DTS110/UB1490#DTS</v>
          </cell>
          <cell r="H257">
            <v>89.93</v>
          </cell>
          <cell r="I257">
            <v>14000</v>
          </cell>
          <cell r="J257">
            <v>2122800</v>
          </cell>
          <cell r="K257">
            <v>2122800</v>
          </cell>
          <cell r="L257">
            <v>14636000</v>
          </cell>
          <cell r="M257" t="str">
            <v>HONEY &amp; CO.</v>
          </cell>
          <cell r="N257" t="str">
            <v>NEW CENTURY COLLECTION</v>
          </cell>
        </row>
        <row r="258">
          <cell r="B258" t="str">
            <v>DTS111</v>
          </cell>
          <cell r="C258">
            <v>2.5</v>
          </cell>
          <cell r="D258">
            <v>39354</v>
          </cell>
          <cell r="E258">
            <v>78998</v>
          </cell>
          <cell r="F258" t="str">
            <v>S04841</v>
          </cell>
          <cell r="G258" t="str">
            <v>DTS111/UB1524#DTS</v>
          </cell>
          <cell r="H258">
            <v>65.400000000000006</v>
          </cell>
          <cell r="I258">
            <v>14000</v>
          </cell>
          <cell r="J258">
            <v>1568400</v>
          </cell>
          <cell r="K258">
            <v>1568400</v>
          </cell>
          <cell r="L258">
            <v>10808000</v>
          </cell>
          <cell r="M258" t="str">
            <v>RITES ASSOCIATES</v>
          </cell>
          <cell r="N258" t="str">
            <v>STARKE INTERNATIONAL</v>
          </cell>
        </row>
        <row r="259">
          <cell r="B259" t="str">
            <v>DTS114</v>
          </cell>
          <cell r="C259">
            <v>2.5</v>
          </cell>
          <cell r="D259">
            <v>39354</v>
          </cell>
          <cell r="E259">
            <v>79008</v>
          </cell>
          <cell r="F259" t="str">
            <v>G00778</v>
          </cell>
          <cell r="G259" t="str">
            <v>DTS114/UB1473#DTS</v>
          </cell>
          <cell r="H259">
            <v>150.22</v>
          </cell>
          <cell r="I259">
            <v>14000</v>
          </cell>
          <cell r="J259">
            <v>3485700</v>
          </cell>
          <cell r="K259">
            <v>3485700</v>
          </cell>
          <cell r="L259">
            <v>24046500</v>
          </cell>
          <cell r="M259" t="str">
            <v>HONEY &amp; CO.</v>
          </cell>
          <cell r="N259" t="str">
            <v>GDL LEASING &amp; FINANCE LTD</v>
          </cell>
        </row>
        <row r="260">
          <cell r="B260" t="str">
            <v>DTS116</v>
          </cell>
          <cell r="C260">
            <v>2.5</v>
          </cell>
          <cell r="D260">
            <v>39354</v>
          </cell>
          <cell r="E260">
            <v>78873</v>
          </cell>
          <cell r="F260" t="str">
            <v>S04826</v>
          </cell>
          <cell r="G260" t="str">
            <v>DTS116/UB1383#DTS</v>
          </cell>
          <cell r="H260">
            <v>89.74</v>
          </cell>
          <cell r="I260">
            <v>14000</v>
          </cell>
          <cell r="J260">
            <v>2118600</v>
          </cell>
          <cell r="K260">
            <v>2118600</v>
          </cell>
          <cell r="L260">
            <v>14607000</v>
          </cell>
          <cell r="M260" t="str">
            <v>INDIA REALTY INVESTMENT SERVI</v>
          </cell>
          <cell r="N260" t="str">
            <v>SHAMA KAPOOR</v>
          </cell>
        </row>
        <row r="261">
          <cell r="B261" t="str">
            <v>DTS117</v>
          </cell>
          <cell r="C261">
            <v>2.5</v>
          </cell>
          <cell r="D261">
            <v>39354</v>
          </cell>
          <cell r="E261">
            <v>78856</v>
          </cell>
          <cell r="F261" t="str">
            <v>V02027</v>
          </cell>
          <cell r="G261" t="str">
            <v>DTS117/UB1371#DTS</v>
          </cell>
          <cell r="H261">
            <v>85</v>
          </cell>
          <cell r="I261">
            <v>14000</v>
          </cell>
          <cell r="J261">
            <v>2011500</v>
          </cell>
          <cell r="K261">
            <v>2011500</v>
          </cell>
          <cell r="L261">
            <v>13867500</v>
          </cell>
          <cell r="M261" t="str">
            <v>CAPITAL REALTY CO</v>
          </cell>
          <cell r="N261" t="str">
            <v>VIBHOR BANSAL</v>
          </cell>
        </row>
        <row r="262">
          <cell r="B262" t="str">
            <v>DTS122</v>
          </cell>
          <cell r="C262">
            <v>2.5</v>
          </cell>
          <cell r="D262">
            <v>39354</v>
          </cell>
          <cell r="E262">
            <v>78882</v>
          </cell>
          <cell r="F262" t="str">
            <v>V02030</v>
          </cell>
          <cell r="G262" t="str">
            <v>DTS122/UB1537#DTS</v>
          </cell>
          <cell r="H262">
            <v>85</v>
          </cell>
          <cell r="I262">
            <v>14000</v>
          </cell>
          <cell r="J262">
            <v>2011500</v>
          </cell>
          <cell r="K262">
            <v>2011500</v>
          </cell>
          <cell r="L262">
            <v>13867500</v>
          </cell>
          <cell r="M262" t="str">
            <v>PURE PEARL ESTATE</v>
          </cell>
          <cell r="N262" t="str">
            <v>VAIBHAV JAIN</v>
          </cell>
        </row>
        <row r="263">
          <cell r="B263" t="str">
            <v>DTS125</v>
          </cell>
          <cell r="C263">
            <v>2.5</v>
          </cell>
          <cell r="D263">
            <v>39354</v>
          </cell>
          <cell r="E263">
            <v>78880</v>
          </cell>
          <cell r="F263" t="str">
            <v>U00337</v>
          </cell>
          <cell r="G263" t="str">
            <v>DTS125/UB1382#DTS</v>
          </cell>
          <cell r="H263">
            <v>150.22</v>
          </cell>
          <cell r="I263">
            <v>14000</v>
          </cell>
          <cell r="J263">
            <v>3485700</v>
          </cell>
          <cell r="K263">
            <v>3485700</v>
          </cell>
          <cell r="L263">
            <v>24046500</v>
          </cell>
          <cell r="M263" t="str">
            <v>S M ESTATE</v>
          </cell>
          <cell r="N263" t="str">
            <v>UMESH GUPTA</v>
          </cell>
        </row>
        <row r="264">
          <cell r="B264" t="str">
            <v>DTS127</v>
          </cell>
          <cell r="C264">
            <v>2.5</v>
          </cell>
          <cell r="D264">
            <v>39354</v>
          </cell>
          <cell r="E264">
            <v>78851</v>
          </cell>
          <cell r="F264" t="str">
            <v>P01720</v>
          </cell>
          <cell r="G264" t="str">
            <v>DTS127/UB1415#DTS</v>
          </cell>
          <cell r="H264">
            <v>65.400000000000006</v>
          </cell>
          <cell r="I264">
            <v>14000</v>
          </cell>
          <cell r="J264">
            <v>1568400</v>
          </cell>
          <cell r="K264">
            <v>1568400</v>
          </cell>
          <cell r="L264">
            <v>10808000</v>
          </cell>
          <cell r="M264" t="str">
            <v>ONS REALTORS AND PROMOTERS</v>
          </cell>
          <cell r="N264" t="str">
            <v>PRASHANT BAJAJ</v>
          </cell>
        </row>
        <row r="265">
          <cell r="B265" t="str">
            <v>DTS130</v>
          </cell>
          <cell r="C265">
            <v>2.5</v>
          </cell>
          <cell r="D265">
            <v>39354</v>
          </cell>
          <cell r="E265">
            <v>78775</v>
          </cell>
          <cell r="F265" t="str">
            <v>P01712</v>
          </cell>
          <cell r="G265" t="str">
            <v>DTS130/UB1285#DTS</v>
          </cell>
          <cell r="H265">
            <v>69.209999999999994</v>
          </cell>
          <cell r="I265">
            <v>14000</v>
          </cell>
          <cell r="J265">
            <v>1654500</v>
          </cell>
          <cell r="K265">
            <v>2700000</v>
          </cell>
          <cell r="L265">
            <v>11402500</v>
          </cell>
          <cell r="M265" t="str">
            <v>S KUMAR &amp; CO.</v>
          </cell>
          <cell r="N265" t="str">
            <v>PRADEEP BAWEJA</v>
          </cell>
        </row>
        <row r="266">
          <cell r="B266" t="str">
            <v>DTS131</v>
          </cell>
          <cell r="C266">
            <v>2.5</v>
          </cell>
          <cell r="D266">
            <v>39354</v>
          </cell>
          <cell r="E266">
            <v>78918</v>
          </cell>
          <cell r="F266" t="str">
            <v>S04836</v>
          </cell>
          <cell r="G266" t="str">
            <v>DTS131/UB1466#DTS</v>
          </cell>
          <cell r="H266">
            <v>69.209999999999994</v>
          </cell>
          <cell r="I266">
            <v>14000</v>
          </cell>
          <cell r="J266">
            <v>1654500</v>
          </cell>
          <cell r="K266">
            <v>2700000</v>
          </cell>
          <cell r="L266">
            <v>11402500</v>
          </cell>
          <cell r="M266" t="str">
            <v>S KUMAR &amp; CO.</v>
          </cell>
          <cell r="N266" t="str">
            <v>SONU BUILDERS (P) LTD.</v>
          </cell>
        </row>
        <row r="267">
          <cell r="B267" t="str">
            <v>DTS132</v>
          </cell>
          <cell r="C267">
            <v>2.5</v>
          </cell>
          <cell r="D267">
            <v>39354</v>
          </cell>
          <cell r="E267">
            <v>78874</v>
          </cell>
          <cell r="F267" t="str">
            <v>R04017</v>
          </cell>
          <cell r="G267" t="str">
            <v>DTS132/UB1378#DTS</v>
          </cell>
          <cell r="H267">
            <v>69.209999999999994</v>
          </cell>
          <cell r="I267">
            <v>14000</v>
          </cell>
          <cell r="J267">
            <v>1654500</v>
          </cell>
          <cell r="K267">
            <v>1700000</v>
          </cell>
          <cell r="L267">
            <v>11402500</v>
          </cell>
          <cell r="M267" t="str">
            <v>SANJAY NAGPAL ESTATES</v>
          </cell>
          <cell r="N267" t="str">
            <v>RIMA KHOSLA</v>
          </cell>
        </row>
        <row r="268">
          <cell r="B268" t="str">
            <v>DTS133</v>
          </cell>
          <cell r="C268">
            <v>2.5</v>
          </cell>
          <cell r="D268">
            <v>39354</v>
          </cell>
          <cell r="E268">
            <v>78984</v>
          </cell>
          <cell r="F268" t="str">
            <v>V02034</v>
          </cell>
          <cell r="G268" t="str">
            <v>DTS133/UB1525#DTS</v>
          </cell>
          <cell r="H268">
            <v>69.209999999999994</v>
          </cell>
          <cell r="I268">
            <v>14000</v>
          </cell>
          <cell r="J268">
            <v>1654500</v>
          </cell>
          <cell r="K268">
            <v>1654500</v>
          </cell>
          <cell r="L268">
            <v>11402500</v>
          </cell>
          <cell r="M268" t="str">
            <v>COMMUNIQUE MARKETING SOLUTION</v>
          </cell>
          <cell r="N268" t="str">
            <v>V.P.GUPTA</v>
          </cell>
        </row>
        <row r="269">
          <cell r="B269" t="str">
            <v>DTS137</v>
          </cell>
          <cell r="C269">
            <v>2.5</v>
          </cell>
          <cell r="D269">
            <v>39354</v>
          </cell>
          <cell r="E269">
            <v>78740</v>
          </cell>
          <cell r="F269" t="str">
            <v>S04803</v>
          </cell>
          <cell r="G269" t="str">
            <v>DTS137/UB1279#DTS</v>
          </cell>
          <cell r="H269">
            <v>132.19999999999999</v>
          </cell>
          <cell r="I269">
            <v>14000</v>
          </cell>
          <cell r="J269">
            <v>3078300</v>
          </cell>
          <cell r="K269">
            <v>3078300</v>
          </cell>
          <cell r="L269">
            <v>21233500</v>
          </cell>
          <cell r="M269" t="str">
            <v>SIDDARTHA PROPERTIES</v>
          </cell>
          <cell r="N269" t="str">
            <v>SHADEZ INTERCON PVT LTD</v>
          </cell>
        </row>
        <row r="270">
          <cell r="B270" t="str">
            <v>DTS139</v>
          </cell>
          <cell r="C270">
            <v>2.5</v>
          </cell>
          <cell r="D270">
            <v>39354</v>
          </cell>
          <cell r="E270">
            <v>78923</v>
          </cell>
          <cell r="F270" t="str">
            <v>A03521</v>
          </cell>
          <cell r="G270" t="str">
            <v>DTS139/UB1546#DTS</v>
          </cell>
          <cell r="H270">
            <v>69.209999999999994</v>
          </cell>
          <cell r="I270">
            <v>14000</v>
          </cell>
          <cell r="J270">
            <v>1654500</v>
          </cell>
          <cell r="K270">
            <v>1654500</v>
          </cell>
          <cell r="L270">
            <v>11402500</v>
          </cell>
          <cell r="M270" t="str">
            <v>C S &amp; ASSOCIATES</v>
          </cell>
          <cell r="N270" t="str">
            <v>ANJALA SABHARWAL</v>
          </cell>
        </row>
        <row r="271">
          <cell r="B271" t="str">
            <v>DTS146</v>
          </cell>
          <cell r="C271">
            <v>2.5</v>
          </cell>
          <cell r="D271">
            <v>39354</v>
          </cell>
          <cell r="E271">
            <v>78933</v>
          </cell>
          <cell r="F271" t="str">
            <v>R04022</v>
          </cell>
          <cell r="G271" t="str">
            <v>DTS146/UB1550#DTS</v>
          </cell>
          <cell r="H271">
            <v>535.66999999999996</v>
          </cell>
          <cell r="I271">
            <v>14000</v>
          </cell>
          <cell r="J271">
            <v>12198600</v>
          </cell>
          <cell r="K271">
            <v>12198600</v>
          </cell>
          <cell r="L271">
            <v>84207000</v>
          </cell>
          <cell r="M271" t="str">
            <v>K.K. REAL ESTATE</v>
          </cell>
          <cell r="N271" t="str">
            <v>RAMESH SACHDEVA</v>
          </cell>
        </row>
        <row r="272">
          <cell r="B272" t="str">
            <v>DTS148</v>
          </cell>
          <cell r="C272">
            <v>2.5</v>
          </cell>
          <cell r="D272">
            <v>39354</v>
          </cell>
          <cell r="E272">
            <v>78730</v>
          </cell>
          <cell r="F272" t="str">
            <v>K01269</v>
          </cell>
          <cell r="G272" t="str">
            <v>DTS148/UB1313#DTS</v>
          </cell>
          <cell r="H272">
            <v>140.93</v>
          </cell>
          <cell r="I272">
            <v>14000</v>
          </cell>
          <cell r="J272">
            <v>3275700</v>
          </cell>
          <cell r="K272">
            <v>3275700</v>
          </cell>
          <cell r="L272">
            <v>22596500</v>
          </cell>
          <cell r="M272" t="str">
            <v>SIDDARTHA PROPERTIES</v>
          </cell>
          <cell r="N272" t="str">
            <v>KAILASH SIDDHI PROMOTERS PVT.</v>
          </cell>
        </row>
        <row r="273">
          <cell r="B273" t="str">
            <v>DTS150</v>
          </cell>
          <cell r="C273">
            <v>2.5</v>
          </cell>
          <cell r="D273">
            <v>39354</v>
          </cell>
          <cell r="E273">
            <v>78756</v>
          </cell>
          <cell r="F273" t="str">
            <v>S04806</v>
          </cell>
          <cell r="G273" t="str">
            <v>DTS150/UB1314#DTS</v>
          </cell>
          <cell r="H273">
            <v>153.85</v>
          </cell>
          <cell r="I273">
            <v>14000</v>
          </cell>
          <cell r="J273">
            <v>3567600</v>
          </cell>
          <cell r="K273">
            <v>3567600</v>
          </cell>
          <cell r="L273">
            <v>24612000</v>
          </cell>
          <cell r="M273" t="str">
            <v>SURINDER ARORA</v>
          </cell>
          <cell r="N273" t="str">
            <v>SARITA HANDA</v>
          </cell>
        </row>
        <row r="274">
          <cell r="B274" t="str">
            <v>DTS152</v>
          </cell>
          <cell r="C274">
            <v>2.5</v>
          </cell>
          <cell r="D274">
            <v>39354</v>
          </cell>
          <cell r="E274">
            <v>78809</v>
          </cell>
          <cell r="F274" t="str">
            <v>S04813</v>
          </cell>
          <cell r="G274" t="str">
            <v>DTS152/UB1267#DTS</v>
          </cell>
          <cell r="H274">
            <v>173.07</v>
          </cell>
          <cell r="I274">
            <v>14000</v>
          </cell>
          <cell r="J274">
            <v>4002300</v>
          </cell>
          <cell r="K274">
            <v>3567600</v>
          </cell>
          <cell r="L274">
            <v>27613500</v>
          </cell>
          <cell r="M274" t="str">
            <v>SURINDER ARORA</v>
          </cell>
          <cell r="N274" t="str">
            <v>SARITA HANDA</v>
          </cell>
        </row>
        <row r="275">
          <cell r="B275" t="str">
            <v>DTS153</v>
          </cell>
          <cell r="C275">
            <v>2.5</v>
          </cell>
          <cell r="D275">
            <v>39354</v>
          </cell>
          <cell r="E275">
            <v>79041</v>
          </cell>
          <cell r="F275" t="str">
            <v>J01506</v>
          </cell>
          <cell r="G275" t="str">
            <v>DTS153/UB1504#DTS</v>
          </cell>
          <cell r="H275">
            <v>535.66999999999996</v>
          </cell>
          <cell r="I275">
            <v>14000</v>
          </cell>
          <cell r="J275">
            <v>12198600</v>
          </cell>
          <cell r="K275">
            <v>12200000</v>
          </cell>
          <cell r="L275">
            <v>84207000</v>
          </cell>
          <cell r="M275" t="str">
            <v>ARVIND ESTATES (P) LTD</v>
          </cell>
          <cell r="N275" t="str">
            <v>JINDAL ART GLASS INNOVATIONS</v>
          </cell>
        </row>
        <row r="276">
          <cell r="B276" t="str">
            <v>DTS154</v>
          </cell>
          <cell r="C276">
            <v>2.5</v>
          </cell>
          <cell r="D276">
            <v>39354</v>
          </cell>
          <cell r="E276">
            <v>79021</v>
          </cell>
          <cell r="F276" t="str">
            <v>R04028</v>
          </cell>
          <cell r="G276" t="str">
            <v>DTS154/UB1508#DTS</v>
          </cell>
          <cell r="H276">
            <v>182.65</v>
          </cell>
          <cell r="I276">
            <v>14000</v>
          </cell>
          <cell r="J276">
            <v>4218600</v>
          </cell>
          <cell r="K276">
            <v>4218600</v>
          </cell>
          <cell r="L276">
            <v>29107000</v>
          </cell>
          <cell r="M276" t="str">
            <v>OPC REALTORS</v>
          </cell>
          <cell r="N276" t="str">
            <v>RAHUL JUNEJA                 _x000C_</v>
          </cell>
        </row>
        <row r="277">
          <cell r="B277" t="str">
            <v>DTS158</v>
          </cell>
          <cell r="C277">
            <v>2.5</v>
          </cell>
          <cell r="D277">
            <v>39354</v>
          </cell>
          <cell r="E277">
            <v>78970</v>
          </cell>
          <cell r="F277" t="str">
            <v>P01723</v>
          </cell>
          <cell r="G277" t="str">
            <v>DTS158/UB1555#DTS</v>
          </cell>
          <cell r="H277">
            <v>178.84</v>
          </cell>
          <cell r="I277">
            <v>14000</v>
          </cell>
          <cell r="J277">
            <v>4132500</v>
          </cell>
          <cell r="K277">
            <v>4132500</v>
          </cell>
          <cell r="L277">
            <v>28512500</v>
          </cell>
          <cell r="M277" t="str">
            <v>K.K. REAL ESTATE</v>
          </cell>
          <cell r="N277" t="str">
            <v>PAWAN KATYAL</v>
          </cell>
        </row>
        <row r="278">
          <cell r="B278" t="str">
            <v>DTS159</v>
          </cell>
          <cell r="C278">
            <v>2.5</v>
          </cell>
          <cell r="D278">
            <v>39354</v>
          </cell>
          <cell r="E278">
            <v>78819</v>
          </cell>
          <cell r="F278" t="str">
            <v>S04814</v>
          </cell>
          <cell r="G278" t="str">
            <v>DTS159/UB1329#DTS</v>
          </cell>
          <cell r="H278">
            <v>65.400000000000006</v>
          </cell>
          <cell r="I278">
            <v>14000</v>
          </cell>
          <cell r="J278">
            <v>1568400</v>
          </cell>
          <cell r="K278">
            <v>1568400</v>
          </cell>
          <cell r="L278">
            <v>10808000</v>
          </cell>
          <cell r="M278" t="str">
            <v>KHUSHI HOUSING SOLUTIONS</v>
          </cell>
          <cell r="N278" t="str">
            <v>SURYA NARAIN BAJAJ</v>
          </cell>
        </row>
        <row r="279">
          <cell r="B279" t="str">
            <v>DTS160</v>
          </cell>
          <cell r="C279">
            <v>2.5</v>
          </cell>
          <cell r="D279">
            <v>39354</v>
          </cell>
          <cell r="E279">
            <v>79044</v>
          </cell>
          <cell r="F279" t="str">
            <v>S04844</v>
          </cell>
          <cell r="G279" t="str">
            <v>DTS160/UB1255#DTS</v>
          </cell>
          <cell r="H279">
            <v>89.93</v>
          </cell>
          <cell r="I279">
            <v>14000</v>
          </cell>
          <cell r="J279">
            <v>2122800</v>
          </cell>
          <cell r="K279">
            <v>2122800</v>
          </cell>
          <cell r="L279">
            <v>14636000</v>
          </cell>
          <cell r="M279" t="str">
            <v>KHUSHI HOUSING SOLUTIONS</v>
          </cell>
          <cell r="N279" t="str">
            <v>SANJAY KUMAR RATRA</v>
          </cell>
        </row>
        <row r="280">
          <cell r="B280" t="str">
            <v>DTS161</v>
          </cell>
          <cell r="C280">
            <v>2.5</v>
          </cell>
          <cell r="D280">
            <v>39354</v>
          </cell>
          <cell r="E280">
            <v>79066</v>
          </cell>
          <cell r="F280" t="str">
            <v>A03536</v>
          </cell>
          <cell r="G280" t="str">
            <v>DTS161/UB1365#DTS</v>
          </cell>
          <cell r="H280">
            <v>89.93</v>
          </cell>
          <cell r="I280">
            <v>14000</v>
          </cell>
          <cell r="J280">
            <v>2122800</v>
          </cell>
          <cell r="K280">
            <v>2700000</v>
          </cell>
          <cell r="L280">
            <v>14636000</v>
          </cell>
          <cell r="N280" t="str">
            <v>ARYAN GRANITES &amp; MONUMENTS (P</v>
          </cell>
        </row>
        <row r="281">
          <cell r="B281" t="str">
            <v>DTS201</v>
          </cell>
          <cell r="C281">
            <v>2.5</v>
          </cell>
          <cell r="D281">
            <v>39354</v>
          </cell>
          <cell r="E281">
            <v>78881</v>
          </cell>
          <cell r="F281" t="str">
            <v>H00991</v>
          </cell>
          <cell r="G281" t="str">
            <v>DTS201/UB1447#DTS</v>
          </cell>
          <cell r="H281">
            <v>132.19999999999999</v>
          </cell>
          <cell r="I281">
            <v>12000</v>
          </cell>
          <cell r="J281">
            <v>2651400</v>
          </cell>
          <cell r="K281">
            <v>2651400</v>
          </cell>
          <cell r="L281">
            <v>18387500</v>
          </cell>
          <cell r="M281" t="str">
            <v>AMIT ARORA(Real Estate Develo</v>
          </cell>
          <cell r="N281" t="str">
            <v>HULAS RAHUL GUPTA</v>
          </cell>
        </row>
        <row r="282">
          <cell r="B282" t="str">
            <v>DTS202</v>
          </cell>
          <cell r="C282">
            <v>2.5</v>
          </cell>
          <cell r="D282">
            <v>39354</v>
          </cell>
          <cell r="E282">
            <v>78890</v>
          </cell>
          <cell r="F282" t="str">
            <v>H00992</v>
          </cell>
          <cell r="G282" t="str">
            <v>DTS202/UB1448#DTS</v>
          </cell>
          <cell r="H282">
            <v>77.760000000000005</v>
          </cell>
          <cell r="I282">
            <v>12000</v>
          </cell>
          <cell r="J282">
            <v>1596600</v>
          </cell>
          <cell r="K282">
            <v>1596600</v>
          </cell>
          <cell r="L282">
            <v>11062500</v>
          </cell>
          <cell r="M282" t="str">
            <v>AMIT ARORA(Real Estate Develo</v>
          </cell>
          <cell r="N282" t="str">
            <v>HULAS RAHUL GUPTA</v>
          </cell>
        </row>
        <row r="283">
          <cell r="B283" t="str">
            <v>DTS203</v>
          </cell>
          <cell r="C283">
            <v>2.5</v>
          </cell>
          <cell r="D283">
            <v>39354</v>
          </cell>
          <cell r="E283">
            <v>78892</v>
          </cell>
          <cell r="F283" t="str">
            <v>H00993</v>
          </cell>
          <cell r="G283" t="str">
            <v>DTS203/UB1449#DTS</v>
          </cell>
          <cell r="H283">
            <v>71.91</v>
          </cell>
          <cell r="I283">
            <v>11000</v>
          </cell>
          <cell r="J283">
            <v>1367100</v>
          </cell>
          <cell r="K283">
            <v>1367100</v>
          </cell>
          <cell r="L283">
            <v>9501000</v>
          </cell>
          <cell r="M283" t="str">
            <v>AMIT ARORA(Real Estate Develo</v>
          </cell>
          <cell r="N283" t="str">
            <v>HULAS RAHUL GUPTA</v>
          </cell>
        </row>
        <row r="284">
          <cell r="B284" t="str">
            <v>DTS204</v>
          </cell>
          <cell r="C284">
            <v>2.5</v>
          </cell>
          <cell r="D284">
            <v>39354</v>
          </cell>
          <cell r="E284">
            <v>78898</v>
          </cell>
          <cell r="F284" t="str">
            <v>H00994</v>
          </cell>
          <cell r="G284" t="str">
            <v>DTS204/UB1450#DTS</v>
          </cell>
          <cell r="H284">
            <v>69.209999999999994</v>
          </cell>
          <cell r="I284">
            <v>11000</v>
          </cell>
          <cell r="J284">
            <v>1319250</v>
          </cell>
          <cell r="K284">
            <v>1319250</v>
          </cell>
          <cell r="L284">
            <v>9167500</v>
          </cell>
          <cell r="M284" t="str">
            <v>AMIT ARORA(Real Estate Develo</v>
          </cell>
          <cell r="N284" t="str">
            <v>HULAS RAHUL GUPTA</v>
          </cell>
        </row>
        <row r="285">
          <cell r="B285" t="str">
            <v>DTS205</v>
          </cell>
          <cell r="C285">
            <v>2.5</v>
          </cell>
          <cell r="D285">
            <v>39354</v>
          </cell>
          <cell r="E285">
            <v>78900</v>
          </cell>
          <cell r="F285" t="str">
            <v>H00995</v>
          </cell>
          <cell r="G285" t="str">
            <v>DTS205/UB1451#DTS</v>
          </cell>
          <cell r="H285">
            <v>69.209999999999994</v>
          </cell>
          <cell r="I285">
            <v>11000</v>
          </cell>
          <cell r="J285">
            <v>1319250</v>
          </cell>
          <cell r="K285">
            <v>1319250</v>
          </cell>
          <cell r="L285">
            <v>9167500</v>
          </cell>
          <cell r="M285" t="str">
            <v>AMIT ARORA(Real Estate Develo</v>
          </cell>
          <cell r="N285" t="str">
            <v>HULAS RAHUL GUPTA</v>
          </cell>
        </row>
        <row r="286">
          <cell r="B286" t="str">
            <v>DTS206</v>
          </cell>
          <cell r="C286">
            <v>2.5</v>
          </cell>
          <cell r="D286">
            <v>39354</v>
          </cell>
          <cell r="E286">
            <v>78907</v>
          </cell>
          <cell r="F286" t="str">
            <v>H00996</v>
          </cell>
          <cell r="G286" t="str">
            <v>DTS206/UB1452#DTS</v>
          </cell>
          <cell r="H286">
            <v>69.209999999999994</v>
          </cell>
          <cell r="I286">
            <v>11000</v>
          </cell>
          <cell r="J286">
            <v>1319250</v>
          </cell>
          <cell r="K286">
            <v>1319250</v>
          </cell>
          <cell r="L286">
            <v>9167500</v>
          </cell>
          <cell r="M286" t="str">
            <v>AMIT ARORA(Real Estate Develo</v>
          </cell>
          <cell r="N286" t="str">
            <v>HULAS RAHUL GUPTA</v>
          </cell>
        </row>
        <row r="287">
          <cell r="B287" t="str">
            <v>DTS207</v>
          </cell>
          <cell r="C287">
            <v>2.5</v>
          </cell>
          <cell r="D287">
            <v>39354</v>
          </cell>
          <cell r="E287">
            <v>78910</v>
          </cell>
          <cell r="F287" t="str">
            <v>H00997</v>
          </cell>
          <cell r="G287" t="str">
            <v>DTS207/UB1453#DTS</v>
          </cell>
          <cell r="H287">
            <v>69.209999999999994</v>
          </cell>
          <cell r="I287">
            <v>11000</v>
          </cell>
          <cell r="J287">
            <v>1319250</v>
          </cell>
          <cell r="K287">
            <v>1319250</v>
          </cell>
          <cell r="L287">
            <v>9167500</v>
          </cell>
          <cell r="M287" t="str">
            <v>AMIT ARORA(Real Estate Develo</v>
          </cell>
          <cell r="N287" t="str">
            <v>HULAS RAHUL GUPTA</v>
          </cell>
        </row>
        <row r="288">
          <cell r="B288" t="str">
            <v>DTS208</v>
          </cell>
          <cell r="C288">
            <v>2.5</v>
          </cell>
          <cell r="D288">
            <v>39354</v>
          </cell>
          <cell r="E288">
            <v>78912</v>
          </cell>
          <cell r="F288" t="str">
            <v>H00998</v>
          </cell>
          <cell r="G288" t="str">
            <v>DTS208/UB1454#DTS</v>
          </cell>
          <cell r="H288">
            <v>69.209999999999994</v>
          </cell>
          <cell r="I288">
            <v>11000</v>
          </cell>
          <cell r="J288">
            <v>1319250</v>
          </cell>
          <cell r="K288">
            <v>1319250</v>
          </cell>
          <cell r="L288">
            <v>9167500</v>
          </cell>
          <cell r="M288" t="str">
            <v>AMIT ARORA(Real Estate Develo</v>
          </cell>
          <cell r="N288" t="str">
            <v>HULAS RAHUL GUPTA</v>
          </cell>
        </row>
        <row r="289">
          <cell r="B289" t="str">
            <v>DTS209</v>
          </cell>
          <cell r="C289">
            <v>2.5</v>
          </cell>
          <cell r="D289">
            <v>39354</v>
          </cell>
          <cell r="E289">
            <v>78921</v>
          </cell>
          <cell r="F289" t="str">
            <v>H01000</v>
          </cell>
          <cell r="G289" t="str">
            <v>DTS209/UB1455#DTS</v>
          </cell>
          <cell r="H289">
            <v>90.02</v>
          </cell>
          <cell r="I289">
            <v>12000</v>
          </cell>
          <cell r="J289">
            <v>1834200</v>
          </cell>
          <cell r="K289">
            <v>1834200</v>
          </cell>
          <cell r="L289">
            <v>12712500</v>
          </cell>
          <cell r="M289" t="str">
            <v>AMIT ARORA(Real Estate Develo</v>
          </cell>
          <cell r="N289" t="str">
            <v>HULAS RAHUL GUPTA</v>
          </cell>
        </row>
        <row r="290">
          <cell r="B290" t="str">
            <v>DTS210</v>
          </cell>
          <cell r="C290">
            <v>2.5</v>
          </cell>
          <cell r="D290">
            <v>39354</v>
          </cell>
          <cell r="E290">
            <v>78925</v>
          </cell>
          <cell r="F290" t="str">
            <v>H01001</v>
          </cell>
          <cell r="G290" t="str">
            <v>DTS210/UB1456#DTS</v>
          </cell>
          <cell r="H290">
            <v>89.93</v>
          </cell>
          <cell r="I290">
            <v>12000</v>
          </cell>
          <cell r="J290">
            <v>1832400</v>
          </cell>
          <cell r="K290">
            <v>1832400</v>
          </cell>
          <cell r="L290">
            <v>12700000</v>
          </cell>
          <cell r="M290" t="str">
            <v>AMIT ARORA(Real Estate Develo</v>
          </cell>
          <cell r="N290" t="str">
            <v>HULAS RAHUL GUPTA</v>
          </cell>
        </row>
        <row r="291">
          <cell r="B291" t="str">
            <v>DTS211</v>
          </cell>
          <cell r="C291">
            <v>2.5</v>
          </cell>
          <cell r="D291">
            <v>39354</v>
          </cell>
          <cell r="E291">
            <v>78929</v>
          </cell>
          <cell r="F291" t="str">
            <v>H01004</v>
          </cell>
          <cell r="G291" t="str">
            <v>DTS211/UB1457#DTS</v>
          </cell>
          <cell r="H291">
            <v>65.400000000000006</v>
          </cell>
          <cell r="I291">
            <v>12000</v>
          </cell>
          <cell r="J291">
            <v>1357200</v>
          </cell>
          <cell r="K291">
            <v>1357200</v>
          </cell>
          <cell r="L291">
            <v>9400000</v>
          </cell>
          <cell r="M291" t="str">
            <v>AMIT ARORA(Real Estate Develo</v>
          </cell>
          <cell r="N291" t="str">
            <v>HULAS RAHUL GUPTA</v>
          </cell>
        </row>
        <row r="292">
          <cell r="B292" t="str">
            <v>DTS212</v>
          </cell>
          <cell r="C292">
            <v>2.5</v>
          </cell>
          <cell r="D292">
            <v>39354</v>
          </cell>
          <cell r="E292">
            <v>78932</v>
          </cell>
          <cell r="F292" t="str">
            <v>H01005</v>
          </cell>
          <cell r="G292" t="str">
            <v>DTS212/UB1458#DTS</v>
          </cell>
          <cell r="H292">
            <v>114.08</v>
          </cell>
          <cell r="I292">
            <v>12000</v>
          </cell>
          <cell r="J292">
            <v>2300400</v>
          </cell>
          <cell r="K292">
            <v>2764850</v>
          </cell>
          <cell r="L292">
            <v>15950000</v>
          </cell>
          <cell r="M292" t="str">
            <v>AMIT ARORA(Real Estate Develo</v>
          </cell>
          <cell r="N292" t="str">
            <v>HULAS RAHUL GUPTA</v>
          </cell>
        </row>
        <row r="293">
          <cell r="B293" t="str">
            <v>DTS214</v>
          </cell>
          <cell r="C293">
            <v>2.5</v>
          </cell>
          <cell r="D293">
            <v>39354</v>
          </cell>
          <cell r="E293">
            <v>78801</v>
          </cell>
          <cell r="F293" t="str">
            <v>J01489</v>
          </cell>
          <cell r="G293" t="str">
            <v>DTS214/UB1338#DTS</v>
          </cell>
          <cell r="H293">
            <v>150.22</v>
          </cell>
          <cell r="I293">
            <v>11000</v>
          </cell>
          <cell r="J293">
            <v>2758050</v>
          </cell>
          <cell r="K293">
            <v>2759000</v>
          </cell>
          <cell r="L293">
            <v>19195500</v>
          </cell>
          <cell r="M293" t="str">
            <v>ARVIND ESTATES (P) LTD</v>
          </cell>
          <cell r="N293" t="str">
            <v>JINDAL ART GLASS INNOVATIONS</v>
          </cell>
        </row>
        <row r="294">
          <cell r="B294" t="str">
            <v>DTS215</v>
          </cell>
          <cell r="C294">
            <v>2.5</v>
          </cell>
          <cell r="D294">
            <v>39354</v>
          </cell>
          <cell r="E294">
            <v>78789</v>
          </cell>
          <cell r="F294" t="str">
            <v>J01487</v>
          </cell>
          <cell r="G294" t="str">
            <v>DTS215/UB1287#DTS</v>
          </cell>
          <cell r="H294">
            <v>89</v>
          </cell>
          <cell r="I294">
            <v>11000</v>
          </cell>
          <cell r="J294">
            <v>1670700</v>
          </cell>
          <cell r="K294">
            <v>1671000</v>
          </cell>
          <cell r="L294">
            <v>11617000</v>
          </cell>
          <cell r="M294" t="str">
            <v>ARVIND ESTATES (P) LTD</v>
          </cell>
          <cell r="N294" t="str">
            <v>JINDAL ART GLASS INNOVATIONS</v>
          </cell>
        </row>
        <row r="295">
          <cell r="B295" t="str">
            <v>DTS216</v>
          </cell>
          <cell r="C295">
            <v>2.5</v>
          </cell>
          <cell r="D295">
            <v>39354</v>
          </cell>
          <cell r="E295">
            <v>78782</v>
          </cell>
          <cell r="F295" t="str">
            <v>J01484</v>
          </cell>
          <cell r="G295" t="str">
            <v>DTS216/UB1280#DTS</v>
          </cell>
          <cell r="H295">
            <v>89.74</v>
          </cell>
          <cell r="I295">
            <v>11000</v>
          </cell>
          <cell r="J295">
            <v>1683900</v>
          </cell>
          <cell r="K295">
            <v>1684000</v>
          </cell>
          <cell r="L295">
            <v>11709000</v>
          </cell>
          <cell r="M295" t="str">
            <v>ARVIND ESTATES (P) LTD</v>
          </cell>
          <cell r="N295" t="str">
            <v>JINDAL ART GLASS INNOVATIONS</v>
          </cell>
        </row>
        <row r="296">
          <cell r="B296" t="str">
            <v>DTS217</v>
          </cell>
          <cell r="C296">
            <v>2.5</v>
          </cell>
          <cell r="D296">
            <v>39354</v>
          </cell>
          <cell r="E296">
            <v>78786</v>
          </cell>
          <cell r="F296" t="str">
            <v>J01485</v>
          </cell>
          <cell r="G296" t="str">
            <v>DTS217/UB1283#DTS</v>
          </cell>
          <cell r="H296">
            <v>85</v>
          </cell>
          <cell r="I296">
            <v>11000</v>
          </cell>
          <cell r="J296">
            <v>1599750</v>
          </cell>
          <cell r="K296">
            <v>1600000</v>
          </cell>
          <cell r="L296">
            <v>11122500</v>
          </cell>
          <cell r="M296" t="str">
            <v>ARVIND ESTATES (P) LTD</v>
          </cell>
          <cell r="N296" t="str">
            <v>JINDAL ART GLASS INNOVATIONS</v>
          </cell>
        </row>
        <row r="297">
          <cell r="B297" t="str">
            <v>DTS218</v>
          </cell>
          <cell r="C297">
            <v>2.5</v>
          </cell>
          <cell r="D297">
            <v>39354</v>
          </cell>
          <cell r="E297">
            <v>78889</v>
          </cell>
          <cell r="F297" t="str">
            <v>J01493</v>
          </cell>
          <cell r="G297" t="str">
            <v>DTS218/UB1394#DTS</v>
          </cell>
          <cell r="H297">
            <v>69.209999999999994</v>
          </cell>
          <cell r="I297">
            <v>11000</v>
          </cell>
          <cell r="J297">
            <v>1319250</v>
          </cell>
          <cell r="K297">
            <v>1320000</v>
          </cell>
          <cell r="L297">
            <v>9167500</v>
          </cell>
          <cell r="M297" t="str">
            <v>ARVIND ESTATES (P) LTD</v>
          </cell>
          <cell r="N297" t="str">
            <v>JINDAL ART GLASS INNOVATIONS</v>
          </cell>
        </row>
        <row r="298">
          <cell r="B298" t="str">
            <v>DTS219</v>
          </cell>
          <cell r="C298">
            <v>2.5</v>
          </cell>
          <cell r="D298">
            <v>39354</v>
          </cell>
          <cell r="E298">
            <v>78800</v>
          </cell>
          <cell r="F298" t="str">
            <v>J01488</v>
          </cell>
          <cell r="G298" t="str">
            <v>DTS219/UB1336#DTS</v>
          </cell>
          <cell r="H298">
            <v>75.53</v>
          </cell>
          <cell r="I298">
            <v>11000</v>
          </cell>
          <cell r="J298">
            <v>1431450</v>
          </cell>
          <cell r="K298">
            <v>1432000</v>
          </cell>
          <cell r="L298">
            <v>9949500</v>
          </cell>
          <cell r="M298" t="str">
            <v>ARVIND ESTATES (P) LTD</v>
          </cell>
          <cell r="N298" t="str">
            <v>JINDAL ART GLASS INNOVATIONS</v>
          </cell>
        </row>
        <row r="299">
          <cell r="B299" t="str">
            <v>DTS220</v>
          </cell>
          <cell r="C299">
            <v>2.5</v>
          </cell>
          <cell r="D299">
            <v>39354</v>
          </cell>
          <cell r="E299">
            <v>79054</v>
          </cell>
          <cell r="F299" t="str">
            <v>J01508</v>
          </cell>
          <cell r="G299" t="str">
            <v>DTS220/UB1335#DTS</v>
          </cell>
          <cell r="H299">
            <v>75.53</v>
          </cell>
          <cell r="I299">
            <v>11000</v>
          </cell>
          <cell r="J299">
            <v>1431450</v>
          </cell>
          <cell r="K299">
            <v>1432000</v>
          </cell>
          <cell r="L299">
            <v>9949500</v>
          </cell>
          <cell r="M299" t="str">
            <v>ARVIND ESTATES (P) LTD</v>
          </cell>
          <cell r="N299" t="str">
            <v>JINDAL ART GLASS INNOVATIONS</v>
          </cell>
        </row>
        <row r="300">
          <cell r="B300" t="str">
            <v>DTS221</v>
          </cell>
          <cell r="C300">
            <v>2.5</v>
          </cell>
          <cell r="D300">
            <v>39354</v>
          </cell>
          <cell r="E300">
            <v>78945</v>
          </cell>
          <cell r="F300" t="str">
            <v>J01497</v>
          </cell>
          <cell r="G300" t="str">
            <v>DTS221/UB1334#DTS</v>
          </cell>
          <cell r="H300">
            <v>69.209999999999994</v>
          </cell>
          <cell r="I300">
            <v>11000</v>
          </cell>
          <cell r="J300">
            <v>1319250</v>
          </cell>
          <cell r="K300">
            <v>1320000</v>
          </cell>
          <cell r="L300">
            <v>9167500</v>
          </cell>
          <cell r="M300" t="str">
            <v>ARVIND ESTATES (P) LTD</v>
          </cell>
          <cell r="N300" t="str">
            <v>JINDAL ART GLASS INNOVATIONS</v>
          </cell>
        </row>
        <row r="301">
          <cell r="B301" t="str">
            <v>DTS222</v>
          </cell>
          <cell r="C301">
            <v>2.5</v>
          </cell>
          <cell r="D301">
            <v>39354</v>
          </cell>
          <cell r="E301">
            <v>78771</v>
          </cell>
          <cell r="F301" t="str">
            <v>J01483</v>
          </cell>
          <cell r="G301" t="str">
            <v>DTS222/UB1315#DTS</v>
          </cell>
          <cell r="H301">
            <v>85</v>
          </cell>
          <cell r="I301">
            <v>11000</v>
          </cell>
          <cell r="J301">
            <v>1599750</v>
          </cell>
          <cell r="K301">
            <v>1600000</v>
          </cell>
          <cell r="L301">
            <v>11122500</v>
          </cell>
          <cell r="M301" t="str">
            <v>ARVIND ESTATES (P) LTD</v>
          </cell>
          <cell r="N301" t="str">
            <v>JINDAL ART GLASS INNOVATIONS _x000C_</v>
          </cell>
        </row>
        <row r="302">
          <cell r="B302" t="str">
            <v>DTS223</v>
          </cell>
          <cell r="C302">
            <v>2.5</v>
          </cell>
          <cell r="D302">
            <v>39354</v>
          </cell>
          <cell r="E302">
            <v>78931</v>
          </cell>
          <cell r="F302" t="str">
            <v>J01496</v>
          </cell>
          <cell r="G302" t="str">
            <v>DTS223/UB1332#DTS</v>
          </cell>
          <cell r="H302">
            <v>89.74</v>
          </cell>
          <cell r="I302">
            <v>11000</v>
          </cell>
          <cell r="J302">
            <v>1683900</v>
          </cell>
          <cell r="K302">
            <v>1684000</v>
          </cell>
          <cell r="L302">
            <v>11709000</v>
          </cell>
          <cell r="M302" t="str">
            <v>ARVIND ESTATES (P) LTD</v>
          </cell>
          <cell r="N302" t="str">
            <v>JINDAL ART GLASS INNOVATIONS</v>
          </cell>
        </row>
        <row r="303">
          <cell r="B303" t="str">
            <v>DTS224</v>
          </cell>
          <cell r="C303">
            <v>2.5</v>
          </cell>
          <cell r="D303">
            <v>39354</v>
          </cell>
          <cell r="E303">
            <v>79083</v>
          </cell>
          <cell r="F303" t="str">
            <v>J01509</v>
          </cell>
          <cell r="G303" t="str">
            <v>DTS224/UB1478#DTS</v>
          </cell>
          <cell r="H303">
            <v>89</v>
          </cell>
          <cell r="I303">
            <v>11000</v>
          </cell>
          <cell r="J303">
            <v>1670700</v>
          </cell>
          <cell r="K303">
            <v>1671000</v>
          </cell>
          <cell r="L303">
            <v>11617000</v>
          </cell>
          <cell r="M303" t="str">
            <v>ARVIND ESTATES (P) LTD</v>
          </cell>
          <cell r="N303" t="str">
            <v>JINDAL ART GLASS INNOVATION P</v>
          </cell>
        </row>
        <row r="304">
          <cell r="B304" t="str">
            <v>DTS225</v>
          </cell>
          <cell r="C304">
            <v>2.5</v>
          </cell>
          <cell r="D304">
            <v>39354</v>
          </cell>
          <cell r="E304">
            <v>78885</v>
          </cell>
          <cell r="F304" t="str">
            <v>J01491</v>
          </cell>
          <cell r="G304" t="str">
            <v>DTS225/UB1395#DTS</v>
          </cell>
          <cell r="H304">
            <v>150.22</v>
          </cell>
          <cell r="I304">
            <v>11000</v>
          </cell>
          <cell r="J304">
            <v>2758050</v>
          </cell>
          <cell r="K304">
            <v>2759000</v>
          </cell>
          <cell r="L304">
            <v>19195500</v>
          </cell>
          <cell r="M304" t="str">
            <v>ARVIND ESTATES (P) LTD</v>
          </cell>
          <cell r="N304" t="str">
            <v>JINDAL ART GLASS INNOVATIONS</v>
          </cell>
        </row>
        <row r="305">
          <cell r="B305" t="str">
            <v>DTS226</v>
          </cell>
          <cell r="C305">
            <v>2.5</v>
          </cell>
          <cell r="D305">
            <v>39354</v>
          </cell>
          <cell r="E305">
            <v>78911</v>
          </cell>
          <cell r="F305" t="str">
            <v>K01276</v>
          </cell>
          <cell r="G305" t="str">
            <v>DTS226/UB1431#DTS</v>
          </cell>
          <cell r="H305">
            <v>114.08</v>
          </cell>
          <cell r="I305">
            <v>11000</v>
          </cell>
          <cell r="J305">
            <v>2116200</v>
          </cell>
          <cell r="K305">
            <v>2116200</v>
          </cell>
          <cell r="L305">
            <v>14722000</v>
          </cell>
          <cell r="M305" t="str">
            <v>C S &amp; ASSOCIATES</v>
          </cell>
          <cell r="N305" t="str">
            <v>KURIA MAL REAL ESTATE PVT. LT</v>
          </cell>
        </row>
        <row r="306">
          <cell r="B306" t="str">
            <v>DTS227</v>
          </cell>
          <cell r="C306">
            <v>2.5</v>
          </cell>
          <cell r="D306">
            <v>39354</v>
          </cell>
          <cell r="E306">
            <v>78917</v>
          </cell>
          <cell r="F306" t="str">
            <v>K01277</v>
          </cell>
          <cell r="G306" t="str">
            <v>DTS227/UB1432#DTS</v>
          </cell>
          <cell r="H306">
            <v>65.400000000000006</v>
          </cell>
          <cell r="I306">
            <v>13000</v>
          </cell>
          <cell r="J306">
            <v>1462800</v>
          </cell>
          <cell r="K306">
            <v>1462800</v>
          </cell>
          <cell r="L306">
            <v>10104000</v>
          </cell>
          <cell r="M306" t="str">
            <v>C S &amp; ASSOCIATES</v>
          </cell>
          <cell r="N306" t="str">
            <v>KURIA MAL REAL ESTATE PVT. LT</v>
          </cell>
        </row>
        <row r="307">
          <cell r="B307" t="str">
            <v>DTS228</v>
          </cell>
          <cell r="C307">
            <v>2.5</v>
          </cell>
          <cell r="D307">
            <v>39354</v>
          </cell>
          <cell r="E307">
            <v>78919</v>
          </cell>
          <cell r="F307" t="str">
            <v>K01278</v>
          </cell>
          <cell r="G307" t="str">
            <v>DTS228/UB1433#DTS</v>
          </cell>
          <cell r="H307">
            <v>89.93</v>
          </cell>
          <cell r="I307">
            <v>11000</v>
          </cell>
          <cell r="J307">
            <v>1687200</v>
          </cell>
          <cell r="K307">
            <v>1687200</v>
          </cell>
          <cell r="L307">
            <v>11732000</v>
          </cell>
          <cell r="M307" t="str">
            <v>C S &amp; ASSOCIATES</v>
          </cell>
          <cell r="N307" t="str">
            <v>KURIA MAL REAL ESTATE PVT. LT</v>
          </cell>
        </row>
        <row r="308">
          <cell r="B308" t="str">
            <v>DTS229</v>
          </cell>
          <cell r="C308">
            <v>2.5</v>
          </cell>
          <cell r="D308">
            <v>39354</v>
          </cell>
          <cell r="E308">
            <v>78924</v>
          </cell>
          <cell r="F308" t="str">
            <v>K01279</v>
          </cell>
          <cell r="G308" t="str">
            <v>DTS229/UB1434#DTS</v>
          </cell>
          <cell r="H308">
            <v>90.02</v>
          </cell>
          <cell r="I308">
            <v>11000</v>
          </cell>
          <cell r="J308">
            <v>1688850</v>
          </cell>
          <cell r="K308">
            <v>1688850</v>
          </cell>
          <cell r="L308">
            <v>11743500</v>
          </cell>
          <cell r="M308" t="str">
            <v>C S &amp; ASSOCIATES</v>
          </cell>
          <cell r="N308" t="str">
            <v>KURIA MAL REAL ESTATE PVT. LT</v>
          </cell>
        </row>
        <row r="309">
          <cell r="B309" t="str">
            <v>DTS230</v>
          </cell>
          <cell r="C309">
            <v>2.5</v>
          </cell>
          <cell r="D309">
            <v>39354</v>
          </cell>
          <cell r="E309">
            <v>78928</v>
          </cell>
          <cell r="F309" t="str">
            <v>K01280</v>
          </cell>
          <cell r="G309" t="str">
            <v>DTS230/UB1435#DTS</v>
          </cell>
          <cell r="H309">
            <v>69.209999999999994</v>
          </cell>
          <cell r="I309">
            <v>13000</v>
          </cell>
          <cell r="J309">
            <v>1542750</v>
          </cell>
          <cell r="K309">
            <v>1542750</v>
          </cell>
          <cell r="L309">
            <v>10657500</v>
          </cell>
          <cell r="M309" t="str">
            <v>C S &amp; ASSOCIATES</v>
          </cell>
          <cell r="N309" t="str">
            <v>KURIA MAL REAL ESTATE PVT. LT</v>
          </cell>
        </row>
        <row r="310">
          <cell r="B310" t="str">
            <v>DTS231</v>
          </cell>
          <cell r="C310">
            <v>2.5</v>
          </cell>
          <cell r="D310">
            <v>39354</v>
          </cell>
          <cell r="E310">
            <v>78935</v>
          </cell>
          <cell r="F310" t="str">
            <v>K01281</v>
          </cell>
          <cell r="G310" t="str">
            <v>DTS231/UB1436#DTS</v>
          </cell>
          <cell r="H310">
            <v>69.209999999999994</v>
          </cell>
          <cell r="I310">
            <v>13000</v>
          </cell>
          <cell r="J310">
            <v>1542750</v>
          </cell>
          <cell r="K310">
            <v>1542750</v>
          </cell>
          <cell r="L310">
            <v>10657500</v>
          </cell>
          <cell r="M310" t="str">
            <v>C S &amp; ASSOCIATES</v>
          </cell>
          <cell r="N310" t="str">
            <v>KURIA MAL REAL ESTATE PVT. LT</v>
          </cell>
        </row>
        <row r="311">
          <cell r="B311" t="str">
            <v>DTS232</v>
          </cell>
          <cell r="C311">
            <v>2.5</v>
          </cell>
          <cell r="D311">
            <v>39354</v>
          </cell>
          <cell r="E311">
            <v>78939</v>
          </cell>
          <cell r="F311" t="str">
            <v>K01282</v>
          </cell>
          <cell r="G311" t="str">
            <v>DTS232/UB1437#DTS</v>
          </cell>
          <cell r="H311">
            <v>69.209999999999994</v>
          </cell>
          <cell r="I311">
            <v>13000</v>
          </cell>
          <cell r="J311">
            <v>1542750</v>
          </cell>
          <cell r="K311">
            <v>1542750</v>
          </cell>
          <cell r="L311">
            <v>10657500</v>
          </cell>
          <cell r="M311" t="str">
            <v>C S &amp; ASSOCIATES</v>
          </cell>
          <cell r="N311" t="str">
            <v>KURIA MAL REAL ESTATE PVT. LT</v>
          </cell>
        </row>
        <row r="312">
          <cell r="B312" t="str">
            <v>DTS233</v>
          </cell>
          <cell r="C312">
            <v>2.5</v>
          </cell>
          <cell r="D312">
            <v>39354</v>
          </cell>
          <cell r="E312">
            <v>78943</v>
          </cell>
          <cell r="F312" t="str">
            <v>K01283</v>
          </cell>
          <cell r="G312" t="str">
            <v>DTS233/UB1438#DTS</v>
          </cell>
          <cell r="H312">
            <v>69.209999999999994</v>
          </cell>
          <cell r="I312">
            <v>13000</v>
          </cell>
          <cell r="J312">
            <v>1542750</v>
          </cell>
          <cell r="K312">
            <v>1542750</v>
          </cell>
          <cell r="L312">
            <v>10657500</v>
          </cell>
          <cell r="M312" t="str">
            <v>C S &amp; ASSOCIATES</v>
          </cell>
          <cell r="N312" t="str">
            <v>KURIA MAL REAL ESTATE PVT. LT</v>
          </cell>
        </row>
        <row r="313">
          <cell r="B313" t="str">
            <v>DTS234</v>
          </cell>
          <cell r="C313">
            <v>2.5</v>
          </cell>
          <cell r="D313">
            <v>39354</v>
          </cell>
          <cell r="E313">
            <v>78947</v>
          </cell>
          <cell r="F313" t="str">
            <v>K01284</v>
          </cell>
          <cell r="G313" t="str">
            <v>DTS234/UB1439#DTS</v>
          </cell>
          <cell r="H313">
            <v>69.209999999999994</v>
          </cell>
          <cell r="I313">
            <v>12000</v>
          </cell>
          <cell r="J313">
            <v>1431000</v>
          </cell>
          <cell r="K313">
            <v>1431000</v>
          </cell>
          <cell r="L313">
            <v>9912500</v>
          </cell>
          <cell r="M313" t="str">
            <v>C S &amp; ASSOCIATES</v>
          </cell>
          <cell r="N313" t="str">
            <v>KURIA MAL REAL ESTATE PVT. LT</v>
          </cell>
        </row>
        <row r="314">
          <cell r="B314" t="str">
            <v>DTS235</v>
          </cell>
          <cell r="C314">
            <v>2.5</v>
          </cell>
          <cell r="D314">
            <v>39354</v>
          </cell>
          <cell r="E314">
            <v>78952</v>
          </cell>
          <cell r="F314" t="str">
            <v>K01285</v>
          </cell>
          <cell r="G314" t="str">
            <v>DTS235/UB1440#DTS</v>
          </cell>
          <cell r="H314">
            <v>71.91</v>
          </cell>
          <cell r="I314">
            <v>12000</v>
          </cell>
          <cell r="J314">
            <v>1483200</v>
          </cell>
          <cell r="K314">
            <v>1483200</v>
          </cell>
          <cell r="L314">
            <v>10275000</v>
          </cell>
          <cell r="M314" t="str">
            <v>C S &amp; ASSOCIATES</v>
          </cell>
          <cell r="N314" t="str">
            <v>KURIA MAL REAL ESTATE PVT. LT</v>
          </cell>
        </row>
        <row r="315">
          <cell r="B315" t="str">
            <v>DTS236</v>
          </cell>
          <cell r="C315">
            <v>2.5</v>
          </cell>
          <cell r="D315">
            <v>39354</v>
          </cell>
          <cell r="E315">
            <v>78954</v>
          </cell>
          <cell r="F315" t="str">
            <v>K01286</v>
          </cell>
          <cell r="G315" t="str">
            <v>DTS236/UB1441#DTS</v>
          </cell>
          <cell r="H315">
            <v>77.760000000000005</v>
          </cell>
          <cell r="I315">
            <v>12000</v>
          </cell>
          <cell r="J315">
            <v>1596600</v>
          </cell>
          <cell r="K315">
            <v>1596600</v>
          </cell>
          <cell r="L315">
            <v>11062500</v>
          </cell>
          <cell r="M315" t="str">
            <v>C S &amp; ASSOCIATES</v>
          </cell>
          <cell r="N315" t="str">
            <v>KURIA MAL REAL ESTATE PVT. LT</v>
          </cell>
        </row>
        <row r="316">
          <cell r="B316" t="str">
            <v>DTS237</v>
          </cell>
          <cell r="C316">
            <v>2.5</v>
          </cell>
          <cell r="D316">
            <v>39354</v>
          </cell>
          <cell r="E316">
            <v>78959</v>
          </cell>
          <cell r="F316" t="str">
            <v>K01287</v>
          </cell>
          <cell r="G316" t="str">
            <v>DTS237/UB1442#DTS</v>
          </cell>
          <cell r="H316">
            <v>132.19999999999999</v>
          </cell>
          <cell r="I316">
            <v>12000</v>
          </cell>
          <cell r="J316">
            <v>2651400</v>
          </cell>
          <cell r="K316">
            <v>2651400</v>
          </cell>
          <cell r="L316">
            <v>18387500</v>
          </cell>
          <cell r="M316" t="str">
            <v>C S &amp; ASSOCIATES</v>
          </cell>
          <cell r="N316" t="str">
            <v>KURIA MAL REAL ESTATE PVT. LT</v>
          </cell>
        </row>
        <row r="317">
          <cell r="B317" t="str">
            <v>DTS238</v>
          </cell>
          <cell r="C317">
            <v>2.5</v>
          </cell>
          <cell r="D317">
            <v>39354</v>
          </cell>
          <cell r="E317">
            <v>78962</v>
          </cell>
          <cell r="F317" t="str">
            <v>K01288</v>
          </cell>
          <cell r="G317" t="str">
            <v>DTS238/UB1443#DTS</v>
          </cell>
          <cell r="H317">
            <v>73.760000000000005</v>
          </cell>
          <cell r="I317">
            <v>12000</v>
          </cell>
          <cell r="J317">
            <v>1519200</v>
          </cell>
          <cell r="K317">
            <v>1519200</v>
          </cell>
          <cell r="L317">
            <v>10525000</v>
          </cell>
          <cell r="M317" t="str">
            <v>C S &amp; ASSOCIATES</v>
          </cell>
          <cell r="N317" t="str">
            <v>KURIA MAL REAL ESTATE PVT. LT</v>
          </cell>
        </row>
        <row r="318">
          <cell r="B318" t="str">
            <v>DTS239</v>
          </cell>
          <cell r="C318">
            <v>2.5</v>
          </cell>
          <cell r="D318">
            <v>39354</v>
          </cell>
          <cell r="E318">
            <v>78967</v>
          </cell>
          <cell r="F318" t="str">
            <v>K01290</v>
          </cell>
          <cell r="G318" t="str">
            <v>DTS239/UB1444#DTS</v>
          </cell>
          <cell r="H318">
            <v>69.209999999999994</v>
          </cell>
          <cell r="I318">
            <v>12000</v>
          </cell>
          <cell r="J318">
            <v>1431000</v>
          </cell>
          <cell r="K318">
            <v>1431000</v>
          </cell>
          <cell r="L318">
            <v>9912500</v>
          </cell>
          <cell r="M318" t="str">
            <v>C S &amp; ASSOCIATES</v>
          </cell>
          <cell r="N318" t="str">
            <v>KURIA MAL REAL ESTATE PVT. LT</v>
          </cell>
        </row>
        <row r="319">
          <cell r="B319" t="str">
            <v>DTS240</v>
          </cell>
          <cell r="C319">
            <v>2.5</v>
          </cell>
          <cell r="D319">
            <v>39354</v>
          </cell>
          <cell r="E319">
            <v>78972</v>
          </cell>
          <cell r="F319" t="str">
            <v>K01292</v>
          </cell>
          <cell r="G319" t="str">
            <v>DTS240/UB1445#DTS</v>
          </cell>
          <cell r="H319">
            <v>69.209999999999994</v>
          </cell>
          <cell r="I319">
            <v>12000</v>
          </cell>
          <cell r="J319">
            <v>1431000</v>
          </cell>
          <cell r="K319">
            <v>1431000</v>
          </cell>
          <cell r="L319">
            <v>9912500</v>
          </cell>
          <cell r="M319" t="str">
            <v>C S &amp; ASSOCIATES</v>
          </cell>
          <cell r="N319" t="str">
            <v>KURIA MAL REAL ESTATE PVT. LT</v>
          </cell>
        </row>
        <row r="320">
          <cell r="B320" t="str">
            <v>DTS241</v>
          </cell>
          <cell r="C320">
            <v>2.5</v>
          </cell>
          <cell r="D320">
            <v>39354</v>
          </cell>
          <cell r="E320">
            <v>78973</v>
          </cell>
          <cell r="F320" t="str">
            <v>K01293</v>
          </cell>
          <cell r="G320" t="str">
            <v>DTS241/UB1446#DTS</v>
          </cell>
          <cell r="H320">
            <v>74.97</v>
          </cell>
          <cell r="I320">
            <v>13000</v>
          </cell>
          <cell r="J320">
            <v>1663650</v>
          </cell>
          <cell r="K320">
            <v>1663650</v>
          </cell>
          <cell r="L320">
            <v>11494500</v>
          </cell>
          <cell r="M320" t="str">
            <v>C S &amp; ASSOCIATES</v>
          </cell>
          <cell r="N320" t="str">
            <v>KURIA MAL REAL ESTATE PVT. LT</v>
          </cell>
        </row>
        <row r="321">
          <cell r="B321" t="str">
            <v>DTS242</v>
          </cell>
          <cell r="C321">
            <v>2.5</v>
          </cell>
          <cell r="D321">
            <v>39354</v>
          </cell>
          <cell r="E321">
            <v>78854</v>
          </cell>
          <cell r="F321" t="str">
            <v>D01051</v>
          </cell>
          <cell r="G321" t="str">
            <v>DTS242/UB1380#DTS</v>
          </cell>
          <cell r="H321">
            <v>104.52</v>
          </cell>
          <cell r="I321">
            <v>14000</v>
          </cell>
          <cell r="J321">
            <v>2452500</v>
          </cell>
          <cell r="K321">
            <v>2452500</v>
          </cell>
          <cell r="L321">
            <v>16912500</v>
          </cell>
          <cell r="M321" t="str">
            <v>LARES &amp; PENATES</v>
          </cell>
          <cell r="N321" t="str">
            <v>DHARAM VIR VAID</v>
          </cell>
        </row>
        <row r="322">
          <cell r="B322" t="str">
            <v>DTS243</v>
          </cell>
          <cell r="C322">
            <v>2.5</v>
          </cell>
          <cell r="D322">
            <v>39354</v>
          </cell>
          <cell r="E322">
            <v>79012</v>
          </cell>
          <cell r="F322" t="str">
            <v>J01503</v>
          </cell>
          <cell r="G322" t="str">
            <v>DTS243/UB1557#DTS</v>
          </cell>
          <cell r="H322">
            <v>69.209999999999994</v>
          </cell>
          <cell r="I322">
            <v>12000</v>
          </cell>
          <cell r="J322">
            <v>1431000</v>
          </cell>
          <cell r="K322">
            <v>1431000</v>
          </cell>
          <cell r="L322">
            <v>9912500</v>
          </cell>
          <cell r="M322" t="str">
            <v>ARVIND ESTATES (P) LTD</v>
          </cell>
          <cell r="N322" t="str">
            <v>JINDAL ART GLASS INNOVATIONS</v>
          </cell>
        </row>
        <row r="323">
          <cell r="B323" t="str">
            <v>DTS244</v>
          </cell>
          <cell r="C323">
            <v>2.5</v>
          </cell>
          <cell r="D323">
            <v>39354</v>
          </cell>
          <cell r="E323">
            <v>78899</v>
          </cell>
          <cell r="F323" t="str">
            <v>J01495</v>
          </cell>
          <cell r="G323" t="str">
            <v>DTS244/UB1409#DTS</v>
          </cell>
          <cell r="H323">
            <v>89.93</v>
          </cell>
          <cell r="I323">
            <v>11000</v>
          </cell>
          <cell r="J323">
            <v>1687200</v>
          </cell>
          <cell r="K323">
            <v>1688000</v>
          </cell>
          <cell r="L323">
            <v>11732000</v>
          </cell>
          <cell r="M323" t="str">
            <v>ARVIND ESTATES (P) LTD</v>
          </cell>
          <cell r="N323" t="str">
            <v>JINDAL ART GLASS INNOVATIONS</v>
          </cell>
        </row>
        <row r="324">
          <cell r="B324" t="str">
            <v>DTS245</v>
          </cell>
          <cell r="C324">
            <v>2.5</v>
          </cell>
          <cell r="D324">
            <v>39354</v>
          </cell>
          <cell r="E324">
            <v>78961</v>
          </cell>
          <cell r="F324" t="str">
            <v>J01500</v>
          </cell>
          <cell r="G324" t="str">
            <v>DTS245/UB1358#DTS</v>
          </cell>
          <cell r="H324">
            <v>89.93</v>
          </cell>
          <cell r="I324">
            <v>12000</v>
          </cell>
          <cell r="J324">
            <v>1832400</v>
          </cell>
          <cell r="K324">
            <v>1833000</v>
          </cell>
          <cell r="L324">
            <v>12700000</v>
          </cell>
          <cell r="M324" t="str">
            <v>ARVIND ESTATES (P) LTD</v>
          </cell>
          <cell r="N324" t="str">
            <v>JINDAL ART GLASS INNOVATIONS</v>
          </cell>
        </row>
        <row r="325">
          <cell r="B325" t="str">
            <v>DTS246</v>
          </cell>
          <cell r="C325">
            <v>2.5</v>
          </cell>
          <cell r="D325">
            <v>39354</v>
          </cell>
          <cell r="E325">
            <v>78958</v>
          </cell>
          <cell r="F325" t="str">
            <v>J01498</v>
          </cell>
          <cell r="G325" t="str">
            <v>DTS246/UB1245#DTS</v>
          </cell>
          <cell r="H325">
            <v>65.400000000000006</v>
          </cell>
          <cell r="I325">
            <v>12000</v>
          </cell>
          <cell r="J325">
            <v>1357200</v>
          </cell>
          <cell r="K325">
            <v>1358000</v>
          </cell>
          <cell r="L325">
            <v>9400000</v>
          </cell>
          <cell r="M325" t="str">
            <v>ARVIND ESTATES (P) LTD</v>
          </cell>
          <cell r="N325" t="str">
            <v>JINDAL ART GLASS INNVOATIONS</v>
          </cell>
        </row>
        <row r="326">
          <cell r="B326" t="str">
            <v>DTS247</v>
          </cell>
          <cell r="C326">
            <v>2.5</v>
          </cell>
          <cell r="D326">
            <v>39354</v>
          </cell>
          <cell r="E326">
            <v>78960</v>
          </cell>
          <cell r="F326" t="str">
            <v>J01499</v>
          </cell>
          <cell r="G326" t="str">
            <v>DTS247/UB1359#DTS</v>
          </cell>
          <cell r="H326">
            <v>178.84</v>
          </cell>
          <cell r="I326">
            <v>12000</v>
          </cell>
          <cell r="J326">
            <v>3555000</v>
          </cell>
          <cell r="K326">
            <v>3555000</v>
          </cell>
          <cell r="L326">
            <v>24662500</v>
          </cell>
          <cell r="M326" t="str">
            <v>ARVIND ESTATES (P) LTD</v>
          </cell>
          <cell r="N326" t="str">
            <v>JINDAL ART GLASS INNOVATIONS _x000C_</v>
          </cell>
        </row>
        <row r="327">
          <cell r="B327" t="str">
            <v>DTS248</v>
          </cell>
          <cell r="C327">
            <v>2.5</v>
          </cell>
          <cell r="D327">
            <v>39354</v>
          </cell>
          <cell r="E327">
            <v>79059</v>
          </cell>
          <cell r="F327" t="str">
            <v>E00096</v>
          </cell>
          <cell r="G327" t="str">
            <v>DTS248/UB1547#DTS</v>
          </cell>
          <cell r="H327">
            <v>65.400000000000006</v>
          </cell>
          <cell r="I327">
            <v>12000</v>
          </cell>
          <cell r="J327">
            <v>1357200</v>
          </cell>
          <cell r="K327">
            <v>1267200</v>
          </cell>
          <cell r="L327">
            <v>9400000</v>
          </cell>
          <cell r="M327" t="str">
            <v>C S &amp; ASSOCIATES</v>
          </cell>
          <cell r="N327" t="str">
            <v>EASTERN CARRIERS</v>
          </cell>
        </row>
        <row r="328">
          <cell r="B328" t="str">
            <v>DTS249</v>
          </cell>
          <cell r="C328">
            <v>2.5</v>
          </cell>
          <cell r="D328">
            <v>39354</v>
          </cell>
          <cell r="E328">
            <v>78940</v>
          </cell>
          <cell r="F328" t="str">
            <v>H01007</v>
          </cell>
          <cell r="G328" t="str">
            <v>DTS249/UB1344#DTS</v>
          </cell>
          <cell r="H328">
            <v>85.01</v>
          </cell>
          <cell r="I328">
            <v>12000</v>
          </cell>
          <cell r="J328">
            <v>1737000</v>
          </cell>
          <cell r="K328">
            <v>1647000</v>
          </cell>
          <cell r="L328">
            <v>12037500</v>
          </cell>
          <cell r="M328" t="str">
            <v>C S &amp; ASSOCIATES</v>
          </cell>
          <cell r="N328" t="str">
            <v>HINDUSTAN REFRIGERATION STORE</v>
          </cell>
        </row>
        <row r="329">
          <cell r="B329" t="str">
            <v>DTS255</v>
          </cell>
          <cell r="C329">
            <v>2.5</v>
          </cell>
          <cell r="D329">
            <v>39354</v>
          </cell>
          <cell r="E329">
            <v>78776</v>
          </cell>
          <cell r="F329" t="str">
            <v>H00985</v>
          </cell>
          <cell r="G329" t="str">
            <v>DTS255/UB1324#DTS</v>
          </cell>
          <cell r="H329">
            <v>85</v>
          </cell>
          <cell r="I329">
            <v>12000</v>
          </cell>
          <cell r="J329">
            <v>1737000</v>
          </cell>
          <cell r="K329">
            <v>1737000</v>
          </cell>
          <cell r="L329">
            <v>12037500</v>
          </cell>
          <cell r="M329" t="str">
            <v>C S &amp; ASSOCIATES</v>
          </cell>
          <cell r="N329" t="str">
            <v>HARVINDER SINGH SETHI</v>
          </cell>
        </row>
        <row r="330">
          <cell r="B330" t="str">
            <v>DTS256</v>
          </cell>
          <cell r="C330">
            <v>2.5</v>
          </cell>
          <cell r="D330">
            <v>39354</v>
          </cell>
          <cell r="E330">
            <v>78781</v>
          </cell>
          <cell r="F330" t="str">
            <v>H00986</v>
          </cell>
          <cell r="G330" t="str">
            <v>DTS256/UB1325#DTS</v>
          </cell>
          <cell r="H330">
            <v>85</v>
          </cell>
          <cell r="I330">
            <v>12000</v>
          </cell>
          <cell r="J330">
            <v>1737000</v>
          </cell>
          <cell r="K330">
            <v>1737000</v>
          </cell>
          <cell r="L330">
            <v>12037500</v>
          </cell>
          <cell r="M330" t="str">
            <v>C S &amp; ASSOCIATES</v>
          </cell>
          <cell r="N330" t="str">
            <v>HARVINDER SINGH SETHI</v>
          </cell>
        </row>
        <row r="331">
          <cell r="B331" t="str">
            <v>DTS257</v>
          </cell>
          <cell r="C331">
            <v>2.5</v>
          </cell>
          <cell r="D331">
            <v>39354</v>
          </cell>
          <cell r="E331">
            <v>78790</v>
          </cell>
          <cell r="F331" t="str">
            <v>H00988</v>
          </cell>
          <cell r="G331" t="str">
            <v>DTS257/UB1326#DTS</v>
          </cell>
          <cell r="H331">
            <v>65.400000000000006</v>
          </cell>
          <cell r="I331">
            <v>11000</v>
          </cell>
          <cell r="J331">
            <v>1251600</v>
          </cell>
          <cell r="K331">
            <v>1251600</v>
          </cell>
          <cell r="L331">
            <v>8696000</v>
          </cell>
          <cell r="M331" t="str">
            <v>C S &amp; ASSOCIATES</v>
          </cell>
          <cell r="N331" t="str">
            <v>HARVINDER SINGH SETHI</v>
          </cell>
        </row>
        <row r="332">
          <cell r="B332" t="str">
            <v>DTS258</v>
          </cell>
          <cell r="C332">
            <v>2.5</v>
          </cell>
          <cell r="D332">
            <v>39354</v>
          </cell>
          <cell r="E332">
            <v>78791</v>
          </cell>
          <cell r="F332" t="str">
            <v>H00989</v>
          </cell>
          <cell r="G332" t="str">
            <v>DTS258/UB1327#DTS</v>
          </cell>
          <cell r="H332">
            <v>178.84</v>
          </cell>
          <cell r="I332">
            <v>11000</v>
          </cell>
          <cell r="J332">
            <v>3266250</v>
          </cell>
          <cell r="K332">
            <v>3266250</v>
          </cell>
          <cell r="L332">
            <v>22737500</v>
          </cell>
          <cell r="M332" t="str">
            <v>C S &amp; ASSOCIATES</v>
          </cell>
          <cell r="N332" t="str">
            <v>HARVINDER SINGH SETHI</v>
          </cell>
        </row>
        <row r="333">
          <cell r="B333" t="str">
            <v>DTS259</v>
          </cell>
          <cell r="C333">
            <v>2.5</v>
          </cell>
          <cell r="D333">
            <v>39354</v>
          </cell>
          <cell r="E333">
            <v>78792</v>
          </cell>
          <cell r="F333" t="str">
            <v>H00990</v>
          </cell>
          <cell r="G333" t="str">
            <v>DTS259/UB1328#DTS</v>
          </cell>
          <cell r="H333">
            <v>65.400000000000006</v>
          </cell>
          <cell r="I333">
            <v>11000</v>
          </cell>
          <cell r="J333">
            <v>1251600</v>
          </cell>
          <cell r="K333">
            <v>1251600</v>
          </cell>
          <cell r="L333">
            <v>8696000</v>
          </cell>
          <cell r="M333" t="str">
            <v>C S &amp; ASSOCIATES</v>
          </cell>
          <cell r="N333" t="str">
            <v>HARVINDER SINGH SETHI</v>
          </cell>
        </row>
        <row r="334">
          <cell r="B334" t="str">
            <v>DTS260</v>
          </cell>
          <cell r="C334">
            <v>2.5</v>
          </cell>
          <cell r="D334">
            <v>39354</v>
          </cell>
          <cell r="E334">
            <v>78769</v>
          </cell>
          <cell r="F334" t="str">
            <v>A03503</v>
          </cell>
          <cell r="G334" t="str">
            <v>DTS260/UB1270#DTS</v>
          </cell>
          <cell r="H334">
            <v>89.93</v>
          </cell>
          <cell r="I334">
            <v>11000</v>
          </cell>
          <cell r="J334">
            <v>1687200</v>
          </cell>
          <cell r="K334">
            <v>1687200</v>
          </cell>
          <cell r="L334">
            <v>11732000</v>
          </cell>
          <cell r="M334" t="str">
            <v>C S &amp; ASSOCIATES</v>
          </cell>
          <cell r="N334" t="str">
            <v>APPOLO CRANES PVT LTD</v>
          </cell>
        </row>
        <row r="335">
          <cell r="B335" t="str">
            <v>DTS261</v>
          </cell>
          <cell r="C335">
            <v>2.5</v>
          </cell>
          <cell r="D335">
            <v>39354</v>
          </cell>
          <cell r="E335">
            <v>78768</v>
          </cell>
          <cell r="F335" t="str">
            <v>A03502</v>
          </cell>
          <cell r="G335" t="str">
            <v>DTS261/UB1269#DTS</v>
          </cell>
          <cell r="H335">
            <v>89.93</v>
          </cell>
          <cell r="I335">
            <v>11000</v>
          </cell>
          <cell r="J335">
            <v>1687200</v>
          </cell>
          <cell r="K335">
            <v>1687200</v>
          </cell>
          <cell r="L335">
            <v>11732000</v>
          </cell>
          <cell r="M335" t="str">
            <v>C S &amp; ASSOCIATES</v>
          </cell>
          <cell r="N335" t="str">
            <v>APPOLO CRANES PVT LTD</v>
          </cell>
        </row>
        <row r="336">
          <cell r="B336" t="str">
            <v>DTS262</v>
          </cell>
          <cell r="C336">
            <v>2.5</v>
          </cell>
          <cell r="D336">
            <v>39354</v>
          </cell>
          <cell r="E336">
            <v>78774</v>
          </cell>
          <cell r="F336" t="str">
            <v>A03504</v>
          </cell>
          <cell r="G336" t="str">
            <v>DTS262/UB1271#DTS</v>
          </cell>
          <cell r="H336">
            <v>69.209999999999994</v>
          </cell>
          <cell r="I336">
            <v>12000</v>
          </cell>
          <cell r="J336">
            <v>1431000</v>
          </cell>
          <cell r="K336">
            <v>1431000</v>
          </cell>
          <cell r="L336">
            <v>9912500</v>
          </cell>
          <cell r="M336" t="str">
            <v>C S &amp; ASSOCIATES</v>
          </cell>
          <cell r="N336" t="str">
            <v>APPOLO CRANES PVT LTD</v>
          </cell>
        </row>
        <row r="337">
          <cell r="B337" t="str">
            <v>DTS263</v>
          </cell>
          <cell r="C337">
            <v>2.5</v>
          </cell>
          <cell r="D337">
            <v>39354</v>
          </cell>
          <cell r="E337">
            <v>78785</v>
          </cell>
          <cell r="F337" t="str">
            <v>A03507</v>
          </cell>
          <cell r="G337" t="str">
            <v>DTS263/UB1273#DTS</v>
          </cell>
          <cell r="H337">
            <v>104.52</v>
          </cell>
          <cell r="I337">
            <v>11000</v>
          </cell>
          <cell r="J337">
            <v>1946250</v>
          </cell>
          <cell r="K337">
            <v>1946250</v>
          </cell>
          <cell r="L337">
            <v>13537500</v>
          </cell>
          <cell r="M337" t="str">
            <v>C S &amp; ASSOCIATES</v>
          </cell>
          <cell r="N337" t="str">
            <v>APPOLO CRANES PVT LTD</v>
          </cell>
        </row>
        <row r="338">
          <cell r="B338" t="str">
            <v>DTS264</v>
          </cell>
          <cell r="C338">
            <v>2.5</v>
          </cell>
          <cell r="D338">
            <v>39354</v>
          </cell>
          <cell r="E338">
            <v>78936</v>
          </cell>
          <cell r="F338" t="str">
            <v>H01006</v>
          </cell>
          <cell r="G338" t="str">
            <v>DTS264/UB1459#DTS</v>
          </cell>
          <cell r="H338">
            <v>74.97</v>
          </cell>
          <cell r="I338">
            <v>12000</v>
          </cell>
          <cell r="J338">
            <v>1542600</v>
          </cell>
          <cell r="K338">
            <v>1542600</v>
          </cell>
          <cell r="L338">
            <v>10687500</v>
          </cell>
          <cell r="M338" t="str">
            <v>AMIT ARORA(Real Estate Develo</v>
          </cell>
          <cell r="N338" t="str">
            <v>HULAS RAHUL GUPTA</v>
          </cell>
        </row>
        <row r="339">
          <cell r="B339" t="str">
            <v>DTS265</v>
          </cell>
          <cell r="C339">
            <v>2.5</v>
          </cell>
          <cell r="D339">
            <v>39354</v>
          </cell>
          <cell r="E339">
            <v>78942</v>
          </cell>
          <cell r="F339" t="str">
            <v>H01008</v>
          </cell>
          <cell r="G339" t="str">
            <v>DTS265/UB1460#DTS</v>
          </cell>
          <cell r="H339">
            <v>69.209999999999994</v>
          </cell>
          <cell r="I339">
            <v>11000</v>
          </cell>
          <cell r="J339">
            <v>1319250</v>
          </cell>
          <cell r="K339">
            <v>1319250</v>
          </cell>
          <cell r="L339">
            <v>9167500</v>
          </cell>
          <cell r="M339" t="str">
            <v>AMIT ARORA(Real Estate Develo</v>
          </cell>
          <cell r="N339" t="str">
            <v>HULAS RAHUL GUPTA</v>
          </cell>
        </row>
        <row r="340">
          <cell r="B340" t="str">
            <v>DTS266</v>
          </cell>
          <cell r="C340">
            <v>2.5</v>
          </cell>
          <cell r="D340">
            <v>39354</v>
          </cell>
          <cell r="E340">
            <v>78944</v>
          </cell>
          <cell r="F340" t="str">
            <v>H01010</v>
          </cell>
          <cell r="G340" t="str">
            <v>DTS266/UB1461#DTS</v>
          </cell>
          <cell r="H340">
            <v>69.209999999999994</v>
          </cell>
          <cell r="I340">
            <v>12000</v>
          </cell>
          <cell r="J340">
            <v>1431000</v>
          </cell>
          <cell r="K340">
            <v>1431000</v>
          </cell>
          <cell r="L340">
            <v>9912500</v>
          </cell>
          <cell r="M340" t="str">
            <v>AMIT ARORA(Real Estate Develo</v>
          </cell>
          <cell r="N340" t="str">
            <v>HULAS RAHUL GUPTA</v>
          </cell>
        </row>
        <row r="341">
          <cell r="B341" t="str">
            <v>DTS267</v>
          </cell>
          <cell r="C341">
            <v>2.5</v>
          </cell>
          <cell r="D341">
            <v>39354</v>
          </cell>
          <cell r="E341">
            <v>78948</v>
          </cell>
          <cell r="F341" t="str">
            <v>H01011</v>
          </cell>
          <cell r="G341" t="str">
            <v>DTS267/UB1462#DTS</v>
          </cell>
          <cell r="H341">
            <v>73.760000000000005</v>
          </cell>
          <cell r="I341">
            <v>11000</v>
          </cell>
          <cell r="J341">
            <v>1400100</v>
          </cell>
          <cell r="K341">
            <v>1707150</v>
          </cell>
          <cell r="L341">
            <v>9731000</v>
          </cell>
          <cell r="M341" t="str">
            <v>AMIT ARORA(Real Estate Develo</v>
          </cell>
          <cell r="N341" t="str">
            <v>HULAS RAHUL GUPTA</v>
          </cell>
        </row>
        <row r="342">
          <cell r="B342" t="str">
            <v>DTS304</v>
          </cell>
          <cell r="C342">
            <v>2.5</v>
          </cell>
          <cell r="D342">
            <v>39354</v>
          </cell>
          <cell r="E342">
            <v>78770</v>
          </cell>
          <cell r="F342" t="str">
            <v>G00771</v>
          </cell>
          <cell r="G342" t="str">
            <v>DTS304/UB1316#DTS</v>
          </cell>
          <cell r="H342">
            <v>69.209999999999994</v>
          </cell>
          <cell r="I342">
            <v>12000</v>
          </cell>
          <cell r="J342">
            <v>1431000</v>
          </cell>
          <cell r="K342">
            <v>1431000</v>
          </cell>
          <cell r="L342">
            <v>9912500</v>
          </cell>
          <cell r="M342" t="str">
            <v>C S &amp; ASSOCIATES</v>
          </cell>
          <cell r="N342" t="str">
            <v>GUNEET KAUR SAHNI</v>
          </cell>
        </row>
        <row r="343">
          <cell r="B343" t="str">
            <v>DTS309</v>
          </cell>
          <cell r="C343">
            <v>2.5</v>
          </cell>
          <cell r="D343">
            <v>39354</v>
          </cell>
          <cell r="E343">
            <v>79079</v>
          </cell>
          <cell r="F343" t="str">
            <v>P01726</v>
          </cell>
          <cell r="G343" t="str">
            <v>DTS309/UB1258#DTS</v>
          </cell>
          <cell r="H343">
            <v>90.02</v>
          </cell>
          <cell r="I343">
            <v>12000</v>
          </cell>
          <cell r="J343">
            <v>1834200</v>
          </cell>
          <cell r="K343">
            <v>1890000</v>
          </cell>
          <cell r="L343">
            <v>12712500</v>
          </cell>
          <cell r="M343" t="str">
            <v>C S &amp; ASSOCIATES</v>
          </cell>
          <cell r="N343" t="str">
            <v>PRECI TURN PVT LTD</v>
          </cell>
        </row>
        <row r="344">
          <cell r="B344" t="str">
            <v>DTS310</v>
          </cell>
          <cell r="C344">
            <v>2.5</v>
          </cell>
          <cell r="D344">
            <v>39354</v>
          </cell>
          <cell r="E344">
            <v>78784</v>
          </cell>
          <cell r="F344" t="str">
            <v>H00987</v>
          </cell>
          <cell r="G344" t="str">
            <v>DTS310/UB1284#DTS</v>
          </cell>
          <cell r="H344">
            <v>89.93</v>
          </cell>
          <cell r="I344">
            <v>12000</v>
          </cell>
          <cell r="J344">
            <v>1832400</v>
          </cell>
          <cell r="K344">
            <v>1832400</v>
          </cell>
          <cell r="L344">
            <v>12700000</v>
          </cell>
          <cell r="M344" t="str">
            <v>C S &amp; ASSOCIATES</v>
          </cell>
          <cell r="N344" t="str">
            <v>HIMANSHU GUPTA</v>
          </cell>
        </row>
        <row r="345">
          <cell r="B345" t="str">
            <v>DTS312</v>
          </cell>
          <cell r="C345">
            <v>2.5</v>
          </cell>
          <cell r="D345">
            <v>39354</v>
          </cell>
          <cell r="E345">
            <v>78832</v>
          </cell>
          <cell r="F345" t="str">
            <v>P01717</v>
          </cell>
          <cell r="G345" t="str">
            <v>DTS312/UB1306#DTS</v>
          </cell>
          <cell r="H345">
            <v>114.08</v>
          </cell>
          <cell r="I345">
            <v>14000</v>
          </cell>
          <cell r="J345">
            <v>2668800</v>
          </cell>
          <cell r="K345">
            <v>2700000</v>
          </cell>
          <cell r="L345">
            <v>18406000</v>
          </cell>
          <cell r="M345" t="str">
            <v>AMIT ARORA(Real Estate Develo</v>
          </cell>
          <cell r="N345" t="str">
            <v>PRADEEP LAKSHMI CHAND ANAND</v>
          </cell>
        </row>
        <row r="346">
          <cell r="B346" t="str">
            <v>DTS315</v>
          </cell>
          <cell r="C346">
            <v>2.5</v>
          </cell>
          <cell r="D346">
            <v>39354</v>
          </cell>
          <cell r="E346">
            <v>78938</v>
          </cell>
          <cell r="F346" t="str">
            <v>S04837</v>
          </cell>
          <cell r="G346" t="str">
            <v>DTS315/UB1480#DTS</v>
          </cell>
          <cell r="H346">
            <v>89</v>
          </cell>
          <cell r="I346">
            <v>11000</v>
          </cell>
          <cell r="J346">
            <v>1670700</v>
          </cell>
          <cell r="K346">
            <v>1671000</v>
          </cell>
          <cell r="L346">
            <v>11617000</v>
          </cell>
          <cell r="M346" t="str">
            <v>ARVIND ASSOCIATES</v>
          </cell>
          <cell r="N346" t="str">
            <v>SUMIT LAHOTI</v>
          </cell>
        </row>
        <row r="347">
          <cell r="B347" t="str">
            <v>DTS316</v>
          </cell>
          <cell r="C347">
            <v>2.5</v>
          </cell>
          <cell r="D347">
            <v>39354</v>
          </cell>
          <cell r="E347">
            <v>78862</v>
          </cell>
          <cell r="F347" t="str">
            <v>S04822</v>
          </cell>
          <cell r="G347" t="str">
            <v>DTS316/UB1406#DTS</v>
          </cell>
          <cell r="H347">
            <v>89.74</v>
          </cell>
          <cell r="I347">
            <v>12000</v>
          </cell>
          <cell r="J347">
            <v>1828800</v>
          </cell>
          <cell r="K347">
            <v>1829000</v>
          </cell>
          <cell r="L347">
            <v>12675000</v>
          </cell>
          <cell r="M347" t="str">
            <v>AJIT ESTATES (P) LTD</v>
          </cell>
          <cell r="N347" t="str">
            <v>SHRI PARASRAM HOLDINGS P LTD</v>
          </cell>
        </row>
        <row r="348">
          <cell r="B348" t="str">
            <v>DTS317</v>
          </cell>
          <cell r="C348">
            <v>2.5</v>
          </cell>
          <cell r="D348">
            <v>39354</v>
          </cell>
          <cell r="E348">
            <v>78850</v>
          </cell>
          <cell r="F348" t="str">
            <v>S04818</v>
          </cell>
          <cell r="G348" t="str">
            <v>DTS317/UB1388#DTS</v>
          </cell>
          <cell r="H348">
            <v>85</v>
          </cell>
          <cell r="I348">
            <v>12000</v>
          </cell>
          <cell r="J348">
            <v>1737000</v>
          </cell>
          <cell r="K348">
            <v>1737000</v>
          </cell>
          <cell r="L348">
            <v>12037500</v>
          </cell>
          <cell r="M348" t="str">
            <v>AJIT ESTATES (P) LTD</v>
          </cell>
          <cell r="N348" t="str">
            <v>SHRI PARASRAM HOLDINGS PVT LT</v>
          </cell>
        </row>
        <row r="349">
          <cell r="B349" t="str">
            <v>DTS318</v>
          </cell>
          <cell r="C349">
            <v>2.5</v>
          </cell>
          <cell r="D349">
            <v>39354</v>
          </cell>
          <cell r="E349">
            <v>78971</v>
          </cell>
          <cell r="F349" t="str">
            <v>P01724</v>
          </cell>
          <cell r="G349" t="str">
            <v>DTS318/UB1370#DTS</v>
          </cell>
          <cell r="H349">
            <v>69.209999999999994</v>
          </cell>
          <cell r="I349">
            <v>14000</v>
          </cell>
          <cell r="J349">
            <v>1654500</v>
          </cell>
          <cell r="K349">
            <v>1655000</v>
          </cell>
          <cell r="L349">
            <v>11402500</v>
          </cell>
          <cell r="M349" t="str">
            <v>AJIT ESTATES (P) LTD</v>
          </cell>
          <cell r="N349" t="str">
            <v>SHRI PARASRAM HOLDINGS PVT. L</v>
          </cell>
        </row>
        <row r="350">
          <cell r="B350" t="str">
            <v>DTS319</v>
          </cell>
          <cell r="C350">
            <v>2.5</v>
          </cell>
          <cell r="D350">
            <v>39354</v>
          </cell>
          <cell r="E350">
            <v>78883</v>
          </cell>
          <cell r="F350" t="str">
            <v>S04827</v>
          </cell>
          <cell r="G350" t="str">
            <v>DTS319/UB1353#DTS</v>
          </cell>
          <cell r="H350">
            <v>75.53</v>
          </cell>
          <cell r="I350">
            <v>11000</v>
          </cell>
          <cell r="J350">
            <v>1431450</v>
          </cell>
          <cell r="K350">
            <v>1432000</v>
          </cell>
          <cell r="L350">
            <v>9949500</v>
          </cell>
          <cell r="M350" t="str">
            <v>AJIT ESTATES (P) LTD</v>
          </cell>
          <cell r="N350" t="str">
            <v>SHRI PARASRAM HOLDING (P) LTD</v>
          </cell>
        </row>
        <row r="351">
          <cell r="B351" t="str">
            <v>DTS320</v>
          </cell>
          <cell r="C351">
            <v>2.5</v>
          </cell>
          <cell r="D351">
            <v>39354</v>
          </cell>
          <cell r="E351">
            <v>79071</v>
          </cell>
          <cell r="F351" t="str">
            <v>S04852</v>
          </cell>
          <cell r="G351" t="str">
            <v>DTS320/UB1425#DTS</v>
          </cell>
          <cell r="H351">
            <v>75.53</v>
          </cell>
          <cell r="I351">
            <v>13000</v>
          </cell>
          <cell r="J351">
            <v>1675350</v>
          </cell>
          <cell r="K351">
            <v>1676000</v>
          </cell>
          <cell r="L351">
            <v>11575500</v>
          </cell>
          <cell r="M351" t="str">
            <v>AJIT ESTATES (P) LTD</v>
          </cell>
          <cell r="N351" t="str">
            <v>SHRI PARASRAM HOLDINGS PVT. L_x000C_</v>
          </cell>
        </row>
        <row r="352">
          <cell r="B352" t="str">
            <v>DTS321</v>
          </cell>
          <cell r="C352">
            <v>2.5</v>
          </cell>
          <cell r="D352">
            <v>39354</v>
          </cell>
          <cell r="E352">
            <v>78893</v>
          </cell>
          <cell r="F352" t="str">
            <v>S04830</v>
          </cell>
          <cell r="G352" t="str">
            <v>DTS321/UB1352#DTS</v>
          </cell>
          <cell r="H352">
            <v>69.209999999999994</v>
          </cell>
          <cell r="I352">
            <v>12000</v>
          </cell>
          <cell r="J352">
            <v>1431000</v>
          </cell>
          <cell r="K352">
            <v>1431000</v>
          </cell>
          <cell r="L352">
            <v>9912500</v>
          </cell>
          <cell r="M352" t="str">
            <v>AJIT ESTATES (P) LTD</v>
          </cell>
          <cell r="N352" t="str">
            <v>SHRI PARASRAM HOLDING (P) LTD</v>
          </cell>
        </row>
        <row r="353">
          <cell r="B353" t="str">
            <v>DTS322</v>
          </cell>
          <cell r="C353">
            <v>2.5</v>
          </cell>
          <cell r="D353">
            <v>39354</v>
          </cell>
          <cell r="E353">
            <v>79067</v>
          </cell>
          <cell r="F353" t="str">
            <v>S04849</v>
          </cell>
          <cell r="G353" t="str">
            <v>DTS322/UB1426#DTS</v>
          </cell>
          <cell r="H353">
            <v>85</v>
          </cell>
          <cell r="I353">
            <v>11000</v>
          </cell>
          <cell r="J353">
            <v>1599750</v>
          </cell>
          <cell r="K353">
            <v>1600000</v>
          </cell>
          <cell r="L353">
            <v>11122500</v>
          </cell>
          <cell r="M353" t="str">
            <v>AJIT ESTATES (P) LTD</v>
          </cell>
          <cell r="N353" t="str">
            <v>SHRI PARASRAM HOLDINGS PVT. L</v>
          </cell>
        </row>
        <row r="354">
          <cell r="B354" t="str">
            <v>DTS323</v>
          </cell>
          <cell r="C354">
            <v>2.5</v>
          </cell>
          <cell r="D354">
            <v>39354</v>
          </cell>
          <cell r="E354">
            <v>79073</v>
          </cell>
          <cell r="F354" t="str">
            <v>S04853</v>
          </cell>
          <cell r="G354" t="str">
            <v>DTS323/UB1427#DTS</v>
          </cell>
          <cell r="H354">
            <v>89.74</v>
          </cell>
          <cell r="I354">
            <v>11000</v>
          </cell>
          <cell r="J354">
            <v>1683900</v>
          </cell>
          <cell r="K354">
            <v>1684000</v>
          </cell>
          <cell r="L354">
            <v>11709000</v>
          </cell>
          <cell r="M354" t="str">
            <v>AJIT ESTATES (P) LTD</v>
          </cell>
          <cell r="N354" t="str">
            <v>SHRI PARASRAM HOLDINGS PVT. L</v>
          </cell>
        </row>
        <row r="355">
          <cell r="B355" t="str">
            <v>DTS324</v>
          </cell>
          <cell r="C355">
            <v>2.5</v>
          </cell>
          <cell r="D355">
            <v>39354</v>
          </cell>
          <cell r="E355">
            <v>79049</v>
          </cell>
          <cell r="F355" t="str">
            <v>S04846</v>
          </cell>
          <cell r="G355" t="str">
            <v>DTS324/UB1363#DTS</v>
          </cell>
          <cell r="H355">
            <v>89</v>
          </cell>
          <cell r="I355">
            <v>11000</v>
          </cell>
          <cell r="J355">
            <v>1670700</v>
          </cell>
          <cell r="K355">
            <v>1671000</v>
          </cell>
          <cell r="L355">
            <v>11617000</v>
          </cell>
          <cell r="M355" t="str">
            <v>AJIT ESTATES (P) LTD</v>
          </cell>
          <cell r="N355" t="str">
            <v>SHRI PARASRAM HOLDINGS PVT. L</v>
          </cell>
        </row>
        <row r="356">
          <cell r="B356" t="str">
            <v>DTS325</v>
          </cell>
          <cell r="C356">
            <v>2.5</v>
          </cell>
          <cell r="D356">
            <v>39354</v>
          </cell>
          <cell r="E356">
            <v>78994</v>
          </cell>
          <cell r="F356" t="str">
            <v>S04840</v>
          </cell>
          <cell r="G356" t="str">
            <v>DTS325/UB1351#DTS</v>
          </cell>
          <cell r="H356">
            <v>150.22</v>
          </cell>
          <cell r="I356">
            <v>13000</v>
          </cell>
          <cell r="J356">
            <v>3243150</v>
          </cell>
          <cell r="K356">
            <v>3244000</v>
          </cell>
          <cell r="L356">
            <v>42642000</v>
          </cell>
          <cell r="M356" t="str">
            <v>AJIT ESTATES (P) LTD</v>
          </cell>
          <cell r="N356" t="str">
            <v>SHRI PARASRAM HOLDING (P) LTD</v>
          </cell>
        </row>
        <row r="357">
          <cell r="B357" t="str">
            <v>DTS326</v>
          </cell>
          <cell r="C357">
            <v>2.5</v>
          </cell>
          <cell r="D357">
            <v>39354</v>
          </cell>
          <cell r="E357">
            <v>78710</v>
          </cell>
          <cell r="F357" t="str">
            <v>P01696</v>
          </cell>
          <cell r="G357" t="str">
            <v>DTS326/UB1214#DTS</v>
          </cell>
          <cell r="H357">
            <v>114.08</v>
          </cell>
          <cell r="I357">
            <v>11000</v>
          </cell>
          <cell r="J357">
            <v>2116200</v>
          </cell>
          <cell r="K357">
            <v>2116200</v>
          </cell>
          <cell r="L357">
            <v>14722000</v>
          </cell>
          <cell r="M357" t="str">
            <v>PNK CONSULTANTS PVT LTD</v>
          </cell>
          <cell r="N357" t="str">
            <v>PUSHPANJALI TREXIM LIMITED</v>
          </cell>
        </row>
        <row r="358">
          <cell r="B358" t="str">
            <v>DTS327</v>
          </cell>
          <cell r="C358">
            <v>2.5</v>
          </cell>
          <cell r="D358">
            <v>39354</v>
          </cell>
          <cell r="E358">
            <v>78716</v>
          </cell>
          <cell r="F358" t="str">
            <v>P01698</v>
          </cell>
          <cell r="G358" t="str">
            <v>DTS327/UB1215#DTS</v>
          </cell>
          <cell r="H358">
            <v>65.400000000000006</v>
          </cell>
          <cell r="I358">
            <v>12000</v>
          </cell>
          <cell r="J358">
            <v>1357200</v>
          </cell>
          <cell r="K358">
            <v>1357200</v>
          </cell>
          <cell r="L358">
            <v>9400000</v>
          </cell>
          <cell r="M358" t="str">
            <v>PNK CONSULTANTS PVT LTD</v>
          </cell>
          <cell r="N358" t="str">
            <v>PUSHPANJALI TREXIM LIMITED</v>
          </cell>
        </row>
        <row r="359">
          <cell r="B359" t="str">
            <v>DTS328</v>
          </cell>
          <cell r="C359">
            <v>2.5</v>
          </cell>
          <cell r="D359">
            <v>39354</v>
          </cell>
          <cell r="E359">
            <v>78714</v>
          </cell>
          <cell r="F359" t="str">
            <v>P01697</v>
          </cell>
          <cell r="G359" t="str">
            <v>DTS328/UB1216#DTS</v>
          </cell>
          <cell r="H359">
            <v>89.93</v>
          </cell>
          <cell r="I359">
            <v>11000</v>
          </cell>
          <cell r="J359">
            <v>1687200</v>
          </cell>
          <cell r="K359">
            <v>1687200</v>
          </cell>
          <cell r="L359">
            <v>11732000</v>
          </cell>
          <cell r="M359" t="str">
            <v>PNK CONSULTANTS PVT LTD</v>
          </cell>
          <cell r="N359" t="str">
            <v>PUSHPANJALI TREXIM LIMITED</v>
          </cell>
        </row>
        <row r="360">
          <cell r="B360" t="str">
            <v>DTS329</v>
          </cell>
          <cell r="C360">
            <v>2.5</v>
          </cell>
          <cell r="D360">
            <v>39354</v>
          </cell>
          <cell r="E360">
            <v>78722</v>
          </cell>
          <cell r="F360" t="str">
            <v>P01699</v>
          </cell>
          <cell r="G360" t="str">
            <v>DTS329/UB1217#DTS</v>
          </cell>
          <cell r="H360">
            <v>90.02</v>
          </cell>
          <cell r="I360">
            <v>11000</v>
          </cell>
          <cell r="J360">
            <v>1688850</v>
          </cell>
          <cell r="K360">
            <v>1688850</v>
          </cell>
          <cell r="L360">
            <v>11743500</v>
          </cell>
          <cell r="M360" t="str">
            <v>PNK CONSULTANTS PVT LTD</v>
          </cell>
          <cell r="N360" t="str">
            <v>PUSHPANJALI TREXIM LIMITED</v>
          </cell>
        </row>
        <row r="361">
          <cell r="B361" t="str">
            <v>DTS330</v>
          </cell>
          <cell r="C361">
            <v>2.5</v>
          </cell>
          <cell r="D361">
            <v>39354</v>
          </cell>
          <cell r="E361">
            <v>78734</v>
          </cell>
          <cell r="F361" t="str">
            <v>P01700</v>
          </cell>
          <cell r="G361" t="str">
            <v>DTS330/UB1218#DTS</v>
          </cell>
          <cell r="H361">
            <v>69.209999999999994</v>
          </cell>
          <cell r="I361">
            <v>12000</v>
          </cell>
          <cell r="J361">
            <v>1431000</v>
          </cell>
          <cell r="K361">
            <v>1431000</v>
          </cell>
          <cell r="L361">
            <v>9912500</v>
          </cell>
          <cell r="M361" t="str">
            <v>PNK CONSULTANTS PVT LTD</v>
          </cell>
          <cell r="N361" t="str">
            <v>PUSHPANJALI TREXIM LIMITED</v>
          </cell>
        </row>
        <row r="362">
          <cell r="B362" t="str">
            <v>DTS331</v>
          </cell>
          <cell r="C362">
            <v>2.5</v>
          </cell>
          <cell r="D362">
            <v>39354</v>
          </cell>
          <cell r="E362">
            <v>78738</v>
          </cell>
          <cell r="F362" t="str">
            <v>P01701</v>
          </cell>
          <cell r="G362" t="str">
            <v>DTS331/UB1219#DTS</v>
          </cell>
          <cell r="H362">
            <v>69.209999999999994</v>
          </cell>
          <cell r="I362">
            <v>12000</v>
          </cell>
          <cell r="J362">
            <v>1431000</v>
          </cell>
          <cell r="K362">
            <v>1431000</v>
          </cell>
          <cell r="L362">
            <v>9912500</v>
          </cell>
          <cell r="M362" t="str">
            <v>PNK CONSULTANTS PVT LTD</v>
          </cell>
          <cell r="N362" t="str">
            <v>PUSHPANJALI TREXIM LIMITED</v>
          </cell>
        </row>
        <row r="363">
          <cell r="B363" t="str">
            <v>DTS332</v>
          </cell>
          <cell r="C363">
            <v>2.5</v>
          </cell>
          <cell r="D363">
            <v>39354</v>
          </cell>
          <cell r="E363">
            <v>78743</v>
          </cell>
          <cell r="F363" t="str">
            <v>P01714</v>
          </cell>
          <cell r="G363" t="str">
            <v>DTS332/UB1220#DTS</v>
          </cell>
          <cell r="H363">
            <v>69.209999999999994</v>
          </cell>
          <cell r="I363">
            <v>12000</v>
          </cell>
          <cell r="J363">
            <v>1431000</v>
          </cell>
          <cell r="K363">
            <v>1431000</v>
          </cell>
          <cell r="L363">
            <v>9912500</v>
          </cell>
          <cell r="M363" t="str">
            <v>PNK CONSULTANTS PVT LTD</v>
          </cell>
          <cell r="N363" t="str">
            <v>PUSHPANJALI TREXIM LIMITED</v>
          </cell>
        </row>
        <row r="364">
          <cell r="B364" t="str">
            <v>DTS333</v>
          </cell>
          <cell r="C364">
            <v>2.5</v>
          </cell>
          <cell r="D364">
            <v>39354</v>
          </cell>
          <cell r="E364">
            <v>78746</v>
          </cell>
          <cell r="F364" t="str">
            <v>P01715</v>
          </cell>
          <cell r="G364" t="str">
            <v>DTS333/UB1221#DTS</v>
          </cell>
          <cell r="H364">
            <v>69.209999999999994</v>
          </cell>
          <cell r="I364">
            <v>11000</v>
          </cell>
          <cell r="J364">
            <v>1319250</v>
          </cell>
          <cell r="K364">
            <v>1319250</v>
          </cell>
          <cell r="L364">
            <v>9167500</v>
          </cell>
          <cell r="M364" t="str">
            <v>PNK CONSULTANTS PVT LTD</v>
          </cell>
          <cell r="N364" t="str">
            <v>PUSHPANJALI TREXIM LIMITED</v>
          </cell>
        </row>
        <row r="365">
          <cell r="B365" t="str">
            <v>DTS334</v>
          </cell>
          <cell r="C365">
            <v>2.5</v>
          </cell>
          <cell r="D365">
            <v>39354</v>
          </cell>
          <cell r="E365">
            <v>78748</v>
          </cell>
          <cell r="F365" t="str">
            <v>P01705</v>
          </cell>
          <cell r="G365" t="str">
            <v>DTS334/UB1222#DTS</v>
          </cell>
          <cell r="H365">
            <v>69.209999999999994</v>
          </cell>
          <cell r="I365">
            <v>11000</v>
          </cell>
          <cell r="J365">
            <v>1319250</v>
          </cell>
          <cell r="K365">
            <v>1319250</v>
          </cell>
          <cell r="L365">
            <v>9167500</v>
          </cell>
          <cell r="M365" t="str">
            <v>PNK CONSULTANTS PVT LTD</v>
          </cell>
          <cell r="N365" t="str">
            <v>PUSHPANJALI TREXIM LIMITED</v>
          </cell>
        </row>
        <row r="366">
          <cell r="B366" t="str">
            <v>DTS335</v>
          </cell>
          <cell r="C366">
            <v>2.5</v>
          </cell>
          <cell r="D366">
            <v>39354</v>
          </cell>
          <cell r="E366">
            <v>78753</v>
          </cell>
          <cell r="F366" t="str">
            <v>P01706</v>
          </cell>
          <cell r="G366" t="str">
            <v>DTS335/UB1223#DTS</v>
          </cell>
          <cell r="H366">
            <v>71.91</v>
          </cell>
          <cell r="I366">
            <v>12000</v>
          </cell>
          <cell r="J366">
            <v>1483200</v>
          </cell>
          <cell r="K366">
            <v>1483200</v>
          </cell>
          <cell r="L366">
            <v>10275000</v>
          </cell>
          <cell r="M366" t="str">
            <v>PNK CONSULTANTS PVT LTD</v>
          </cell>
          <cell r="N366" t="str">
            <v>PUSHPANJALI TREXIM LIMITED</v>
          </cell>
        </row>
        <row r="367">
          <cell r="B367" t="str">
            <v>DTS336</v>
          </cell>
          <cell r="C367">
            <v>2.5</v>
          </cell>
          <cell r="D367">
            <v>39354</v>
          </cell>
          <cell r="E367">
            <v>78758</v>
          </cell>
          <cell r="F367" t="str">
            <v>P01709</v>
          </cell>
          <cell r="G367" t="str">
            <v>DTS336/UB1224#DTS</v>
          </cell>
          <cell r="H367">
            <v>77.760000000000005</v>
          </cell>
          <cell r="I367">
            <v>11000</v>
          </cell>
          <cell r="J367">
            <v>1471050</v>
          </cell>
          <cell r="K367">
            <v>1471050</v>
          </cell>
          <cell r="L367">
            <v>10225500</v>
          </cell>
          <cell r="M367" t="str">
            <v>PNK CONSULTANTS PVT LTD</v>
          </cell>
          <cell r="N367" t="str">
            <v>PUSHPANJALI TREXIM LIMITED</v>
          </cell>
        </row>
        <row r="368">
          <cell r="B368" t="str">
            <v>DTS337</v>
          </cell>
          <cell r="C368">
            <v>2.5</v>
          </cell>
          <cell r="D368">
            <v>39354</v>
          </cell>
          <cell r="E368">
            <v>78749</v>
          </cell>
          <cell r="F368" t="str">
            <v>P01704</v>
          </cell>
          <cell r="G368" t="str">
            <v>DTS337/UB1225#DTS</v>
          </cell>
          <cell r="H368">
            <v>132.19999999999999</v>
          </cell>
          <cell r="I368">
            <v>13000</v>
          </cell>
          <cell r="J368">
            <v>2864850</v>
          </cell>
          <cell r="K368">
            <v>2864850</v>
          </cell>
          <cell r="L368">
            <v>19810500</v>
          </cell>
          <cell r="M368" t="str">
            <v>PNK CONSULTANTS PVT LTD</v>
          </cell>
          <cell r="N368" t="str">
            <v>PUSHPANJALI TREXIM LIMITED</v>
          </cell>
        </row>
        <row r="369">
          <cell r="B369" t="str">
            <v>DTS338</v>
          </cell>
          <cell r="C369">
            <v>2.5</v>
          </cell>
          <cell r="D369">
            <v>39354</v>
          </cell>
          <cell r="E369">
            <v>78751</v>
          </cell>
          <cell r="F369" t="str">
            <v>P01707</v>
          </cell>
          <cell r="G369" t="str">
            <v>DTS338/UB1226#DTS</v>
          </cell>
          <cell r="H369">
            <v>73.760000000000005</v>
          </cell>
          <cell r="I369">
            <v>12000</v>
          </cell>
          <cell r="J369">
            <v>1519200</v>
          </cell>
          <cell r="K369">
            <v>1519200</v>
          </cell>
          <cell r="L369">
            <v>10525000</v>
          </cell>
          <cell r="M369" t="str">
            <v>PNK CONSULTANTS PVT LTD</v>
          </cell>
          <cell r="N369" t="str">
            <v>PUSHPANJALI TREXIM LIMITED</v>
          </cell>
        </row>
        <row r="370">
          <cell r="B370" t="str">
            <v>DTS339</v>
          </cell>
          <cell r="C370">
            <v>2.5</v>
          </cell>
          <cell r="D370">
            <v>39354</v>
          </cell>
          <cell r="E370">
            <v>78754</v>
          </cell>
          <cell r="F370" t="str">
            <v>P01708</v>
          </cell>
          <cell r="G370" t="str">
            <v>DTS339/UB1227#DTS</v>
          </cell>
          <cell r="H370">
            <v>69.209999999999994</v>
          </cell>
          <cell r="I370">
            <v>13000</v>
          </cell>
          <cell r="J370">
            <v>1542750</v>
          </cell>
          <cell r="K370">
            <v>1542750</v>
          </cell>
          <cell r="L370">
            <v>10657500</v>
          </cell>
          <cell r="M370" t="str">
            <v>PNK CONSULTANTS PVT LTD</v>
          </cell>
          <cell r="N370" t="str">
            <v>PUSHPANJALI TREXIM LIMITED</v>
          </cell>
        </row>
        <row r="371">
          <cell r="B371" t="str">
            <v>DTS340</v>
          </cell>
          <cell r="C371">
            <v>2.5</v>
          </cell>
          <cell r="D371">
            <v>39354</v>
          </cell>
          <cell r="E371">
            <v>78757</v>
          </cell>
          <cell r="F371" t="str">
            <v>P01710</v>
          </cell>
          <cell r="G371" t="str">
            <v>DTS340/UB1228#DTS</v>
          </cell>
          <cell r="H371">
            <v>69.209999999999994</v>
          </cell>
          <cell r="I371">
            <v>13000</v>
          </cell>
          <cell r="J371">
            <v>1542750</v>
          </cell>
          <cell r="K371">
            <v>1542750</v>
          </cell>
          <cell r="L371">
            <v>10657500</v>
          </cell>
          <cell r="M371" t="str">
            <v>PNK CONSULTANTS PVT LTD</v>
          </cell>
          <cell r="N371" t="str">
            <v>PUSHPANJALI TREXIM LIMITED</v>
          </cell>
        </row>
        <row r="372">
          <cell r="B372" t="str">
            <v>DTS341</v>
          </cell>
          <cell r="C372">
            <v>2.5</v>
          </cell>
          <cell r="D372">
            <v>39354</v>
          </cell>
          <cell r="E372">
            <v>78761</v>
          </cell>
          <cell r="F372" t="str">
            <v>P01711</v>
          </cell>
          <cell r="G372" t="str">
            <v>DTS341/UB1229#DTS</v>
          </cell>
          <cell r="H372">
            <v>74.97</v>
          </cell>
          <cell r="I372">
            <v>13000</v>
          </cell>
          <cell r="J372">
            <v>1663650</v>
          </cell>
          <cell r="K372">
            <v>1663650</v>
          </cell>
          <cell r="L372">
            <v>11494500</v>
          </cell>
          <cell r="M372" t="str">
            <v>PNK CONSULTANTS PVT LTD</v>
          </cell>
          <cell r="N372" t="str">
            <v>PUSHPANJALI TREXIM LIMITED</v>
          </cell>
        </row>
        <row r="373">
          <cell r="B373" t="str">
            <v>DTS344</v>
          </cell>
          <cell r="C373">
            <v>2.5</v>
          </cell>
          <cell r="D373">
            <v>39354</v>
          </cell>
          <cell r="E373">
            <v>78860</v>
          </cell>
          <cell r="F373" t="str">
            <v>D01052</v>
          </cell>
          <cell r="G373" t="str">
            <v>DTS344/UB1499#DTS</v>
          </cell>
          <cell r="H373">
            <v>89.93</v>
          </cell>
          <cell r="I373">
            <v>11000</v>
          </cell>
          <cell r="J373">
            <v>1687200</v>
          </cell>
          <cell r="K373">
            <v>1687200</v>
          </cell>
          <cell r="L373">
            <v>11732000</v>
          </cell>
          <cell r="N373" t="str">
            <v>DHIRAJ SARNA</v>
          </cell>
        </row>
        <row r="374">
          <cell r="B374" t="str">
            <v>DTS345</v>
          </cell>
          <cell r="C374">
            <v>2.5</v>
          </cell>
          <cell r="D374">
            <v>39354</v>
          </cell>
          <cell r="E374">
            <v>78868</v>
          </cell>
          <cell r="F374" t="str">
            <v>D01053</v>
          </cell>
          <cell r="G374" t="str">
            <v>DTS345/UB1500#DTS</v>
          </cell>
          <cell r="H374">
            <v>89.93</v>
          </cell>
          <cell r="I374">
            <v>11000</v>
          </cell>
          <cell r="J374">
            <v>1687200</v>
          </cell>
          <cell r="K374">
            <v>1687200</v>
          </cell>
          <cell r="L374">
            <v>11732000</v>
          </cell>
          <cell r="N374" t="str">
            <v>DHIRAJ SARNA</v>
          </cell>
        </row>
        <row r="375">
          <cell r="B375" t="str">
            <v>DTS346</v>
          </cell>
          <cell r="C375">
            <v>2.5</v>
          </cell>
          <cell r="D375">
            <v>39354</v>
          </cell>
          <cell r="E375">
            <v>78872</v>
          </cell>
          <cell r="F375" t="str">
            <v>D01054</v>
          </cell>
          <cell r="G375" t="str">
            <v>DTS346/UB1501#DTS</v>
          </cell>
          <cell r="H375">
            <v>65.400000000000006</v>
          </cell>
          <cell r="I375">
            <v>11000</v>
          </cell>
          <cell r="J375">
            <v>1251600</v>
          </cell>
          <cell r="K375">
            <v>1251600</v>
          </cell>
          <cell r="L375">
            <v>8696000</v>
          </cell>
          <cell r="N375" t="str">
            <v>DHIRAJ SARNA</v>
          </cell>
        </row>
        <row r="376">
          <cell r="B376" t="str">
            <v>DTS347</v>
          </cell>
          <cell r="C376">
            <v>2.5</v>
          </cell>
          <cell r="D376">
            <v>39354</v>
          </cell>
          <cell r="E376">
            <v>78876</v>
          </cell>
          <cell r="F376" t="str">
            <v>D01055</v>
          </cell>
          <cell r="G376" t="str">
            <v>DTS347/UB1502#DTS</v>
          </cell>
          <cell r="H376">
            <v>178.84</v>
          </cell>
          <cell r="I376">
            <v>11000</v>
          </cell>
          <cell r="J376">
            <v>3266250</v>
          </cell>
          <cell r="K376">
            <v>3266250</v>
          </cell>
          <cell r="L376">
            <v>22737500</v>
          </cell>
          <cell r="N376" t="str">
            <v>DHIRAJ SARNA                 _x000C_</v>
          </cell>
        </row>
        <row r="377">
          <cell r="B377" t="str">
            <v>DTS348</v>
          </cell>
          <cell r="C377">
            <v>2.5</v>
          </cell>
          <cell r="D377">
            <v>39354</v>
          </cell>
          <cell r="E377">
            <v>78708</v>
          </cell>
          <cell r="F377" t="str">
            <v>K01260</v>
          </cell>
          <cell r="G377" t="str">
            <v>DTS348/UB1203#DTS</v>
          </cell>
          <cell r="H377">
            <v>65.400000000000006</v>
          </cell>
          <cell r="I377">
            <v>13000</v>
          </cell>
          <cell r="J377">
            <v>1462800</v>
          </cell>
          <cell r="K377">
            <v>1462800</v>
          </cell>
          <cell r="L377">
            <v>10104000</v>
          </cell>
          <cell r="M377" t="str">
            <v>PNK CONSULTANTS PVT LTD</v>
          </cell>
          <cell r="N377" t="str">
            <v>KIC FOOD PRODUCT (P) LTD.</v>
          </cell>
        </row>
        <row r="378">
          <cell r="B378" t="str">
            <v>DTS349</v>
          </cell>
          <cell r="C378">
            <v>2.5</v>
          </cell>
          <cell r="D378">
            <v>39354</v>
          </cell>
          <cell r="E378">
            <v>78709</v>
          </cell>
          <cell r="F378" t="str">
            <v>K01261</v>
          </cell>
          <cell r="G378" t="str">
            <v>DTS349/UB1204#DTS</v>
          </cell>
          <cell r="H378">
            <v>85</v>
          </cell>
          <cell r="I378">
            <v>11000</v>
          </cell>
          <cell r="J378">
            <v>1599750</v>
          </cell>
          <cell r="K378">
            <v>1599750</v>
          </cell>
          <cell r="L378">
            <v>11122500</v>
          </cell>
          <cell r="M378" t="str">
            <v>PNK CONSULTANTS PVT LTD</v>
          </cell>
          <cell r="N378" t="str">
            <v>KIC FOOD PRODUCT (P) LTD.</v>
          </cell>
        </row>
        <row r="379">
          <cell r="B379" t="str">
            <v>DTS350</v>
          </cell>
          <cell r="C379">
            <v>2.5</v>
          </cell>
          <cell r="D379">
            <v>39354</v>
          </cell>
          <cell r="E379">
            <v>78712</v>
          </cell>
          <cell r="F379" t="str">
            <v>K01262</v>
          </cell>
          <cell r="G379" t="str">
            <v>DTS350/UB1205#DTS</v>
          </cell>
          <cell r="H379">
            <v>85</v>
          </cell>
          <cell r="I379">
            <v>11000</v>
          </cell>
          <cell r="J379">
            <v>1599750</v>
          </cell>
          <cell r="K379">
            <v>1599750</v>
          </cell>
          <cell r="L379">
            <v>11122500</v>
          </cell>
          <cell r="M379" t="str">
            <v>PNK CONSULTANTS PVT LTD</v>
          </cell>
          <cell r="N379" t="str">
            <v>KIC FOOD PRODUCT (P) LTD.</v>
          </cell>
        </row>
        <row r="380">
          <cell r="B380" t="str">
            <v>DTS351</v>
          </cell>
          <cell r="C380">
            <v>2.5</v>
          </cell>
          <cell r="D380">
            <v>39354</v>
          </cell>
          <cell r="E380">
            <v>78713</v>
          </cell>
          <cell r="F380" t="str">
            <v>K01263</v>
          </cell>
          <cell r="G380" t="str">
            <v>DTS351/UB1206#DTS</v>
          </cell>
          <cell r="H380">
            <v>69.12</v>
          </cell>
          <cell r="I380">
            <v>13000</v>
          </cell>
          <cell r="J380">
            <v>1540800</v>
          </cell>
          <cell r="K380">
            <v>1540800</v>
          </cell>
          <cell r="L380">
            <v>10644000</v>
          </cell>
          <cell r="M380" t="str">
            <v>PNK CONSULTANTS PVT LTD</v>
          </cell>
          <cell r="N380" t="str">
            <v>KIC FOOD PRODUCT (P) LTD.</v>
          </cell>
        </row>
        <row r="381">
          <cell r="B381" t="str">
            <v>DTS352</v>
          </cell>
          <cell r="C381">
            <v>2.5</v>
          </cell>
          <cell r="D381">
            <v>39354</v>
          </cell>
          <cell r="E381">
            <v>78715</v>
          </cell>
          <cell r="F381" t="str">
            <v>K01264</v>
          </cell>
          <cell r="G381" t="str">
            <v>DTS352/UB1207#DTS</v>
          </cell>
          <cell r="H381">
            <v>75.53</v>
          </cell>
          <cell r="I381">
            <v>11000</v>
          </cell>
          <cell r="J381">
            <v>1431450</v>
          </cell>
          <cell r="K381">
            <v>1431450</v>
          </cell>
          <cell r="L381">
            <v>9949500</v>
          </cell>
          <cell r="M381" t="str">
            <v>PNK CONSULTANTS PVT LTD</v>
          </cell>
          <cell r="N381" t="str">
            <v>KIC FOOD PRODUCT (P) LTD.</v>
          </cell>
        </row>
        <row r="382">
          <cell r="B382" t="str">
            <v>DTS353</v>
          </cell>
          <cell r="C382">
            <v>2.5</v>
          </cell>
          <cell r="D382">
            <v>39354</v>
          </cell>
          <cell r="E382">
            <v>78717</v>
          </cell>
          <cell r="F382" t="str">
            <v>K01265</v>
          </cell>
          <cell r="G382" t="str">
            <v>DTS353/UB1208#DTS</v>
          </cell>
          <cell r="H382">
            <v>75.53</v>
          </cell>
          <cell r="I382">
            <v>13000</v>
          </cell>
          <cell r="J382">
            <v>1675350</v>
          </cell>
          <cell r="K382">
            <v>1675350</v>
          </cell>
          <cell r="L382">
            <v>11575500</v>
          </cell>
          <cell r="M382" t="str">
            <v>PNK CONSULTANTS PVT LTD</v>
          </cell>
          <cell r="N382" t="str">
            <v>KIC FOOD PRODUCT (P) LTD.</v>
          </cell>
        </row>
        <row r="383">
          <cell r="B383" t="str">
            <v>DTS354</v>
          </cell>
          <cell r="C383">
            <v>2.5</v>
          </cell>
          <cell r="D383">
            <v>39354</v>
          </cell>
          <cell r="E383">
            <v>78857</v>
          </cell>
          <cell r="F383" t="str">
            <v>V02028</v>
          </cell>
          <cell r="G383" t="str">
            <v>DTS354/UB1529#DTS</v>
          </cell>
          <cell r="H383">
            <v>69.12</v>
          </cell>
          <cell r="I383">
            <v>13000</v>
          </cell>
          <cell r="J383">
            <v>1540800</v>
          </cell>
          <cell r="K383">
            <v>1540800</v>
          </cell>
          <cell r="L383">
            <v>10644000</v>
          </cell>
          <cell r="M383" t="str">
            <v>KHOSLA ESTATE</v>
          </cell>
          <cell r="N383" t="str">
            <v>VANDANA KAPOOR</v>
          </cell>
        </row>
        <row r="384">
          <cell r="B384" t="str">
            <v>DTS355</v>
          </cell>
          <cell r="C384">
            <v>2.5</v>
          </cell>
          <cell r="D384">
            <v>39354</v>
          </cell>
          <cell r="E384">
            <v>78719</v>
          </cell>
          <cell r="F384" t="str">
            <v>K01266</v>
          </cell>
          <cell r="G384" t="str">
            <v>DTS355/UB1209#DTS</v>
          </cell>
          <cell r="H384">
            <v>85</v>
          </cell>
          <cell r="I384">
            <v>11000</v>
          </cell>
          <cell r="J384">
            <v>1599750</v>
          </cell>
          <cell r="K384">
            <v>1599750</v>
          </cell>
          <cell r="L384">
            <v>11122500</v>
          </cell>
          <cell r="M384" t="str">
            <v>PNK CONSULTANTS PVT LTD</v>
          </cell>
          <cell r="N384" t="str">
            <v>KIC FOOD PRODUCT (P) LTD.</v>
          </cell>
        </row>
        <row r="385">
          <cell r="B385" t="str">
            <v>DTS356</v>
          </cell>
          <cell r="C385">
            <v>2.5</v>
          </cell>
          <cell r="D385">
            <v>39354</v>
          </cell>
          <cell r="E385">
            <v>78721</v>
          </cell>
          <cell r="F385" t="str">
            <v>K01267</v>
          </cell>
          <cell r="G385" t="str">
            <v>DTS356/UB1210#DTS</v>
          </cell>
          <cell r="H385">
            <v>85</v>
          </cell>
          <cell r="I385">
            <v>11000</v>
          </cell>
          <cell r="J385">
            <v>1599750</v>
          </cell>
          <cell r="K385">
            <v>1599750</v>
          </cell>
          <cell r="L385">
            <v>11122500</v>
          </cell>
          <cell r="M385" t="str">
            <v>PNK CONSULTANTS PVT LTD</v>
          </cell>
          <cell r="N385" t="str">
            <v>KIC FOOD PRODUCT (P) LTD.</v>
          </cell>
        </row>
        <row r="386">
          <cell r="B386" t="str">
            <v>DTS357</v>
          </cell>
          <cell r="C386">
            <v>2.5</v>
          </cell>
          <cell r="D386">
            <v>39354</v>
          </cell>
          <cell r="E386">
            <v>78724</v>
          </cell>
          <cell r="F386" t="str">
            <v>K01268</v>
          </cell>
          <cell r="G386" t="str">
            <v>DTS357/UB1211#DTS</v>
          </cell>
          <cell r="H386">
            <v>65.400000000000006</v>
          </cell>
          <cell r="I386">
            <v>13000</v>
          </cell>
          <cell r="J386">
            <v>1462800</v>
          </cell>
          <cell r="K386">
            <v>1462800</v>
          </cell>
          <cell r="L386">
            <v>10104000</v>
          </cell>
          <cell r="M386" t="str">
            <v>PNK CONSULTANTS PVT LTD</v>
          </cell>
          <cell r="N386" t="str">
            <v>KIC FOOD PRODUCT (P) LTD.</v>
          </cell>
        </row>
        <row r="387">
          <cell r="B387" t="str">
            <v>DTS358</v>
          </cell>
          <cell r="C387">
            <v>2.5</v>
          </cell>
          <cell r="D387">
            <v>39354</v>
          </cell>
          <cell r="E387">
            <v>78732</v>
          </cell>
          <cell r="F387" t="str">
            <v>K01270</v>
          </cell>
          <cell r="G387" t="str">
            <v>DTS358/UB1212#DTS</v>
          </cell>
          <cell r="H387">
            <v>178.84</v>
          </cell>
          <cell r="I387">
            <v>12000</v>
          </cell>
          <cell r="J387">
            <v>3555000</v>
          </cell>
          <cell r="K387">
            <v>3555000</v>
          </cell>
          <cell r="L387">
            <v>24662500</v>
          </cell>
          <cell r="M387" t="str">
            <v>PNK CONSULTANTS PVT LTD</v>
          </cell>
          <cell r="N387" t="str">
            <v>KIC FOOD PRODUCT (P) LTD.</v>
          </cell>
        </row>
        <row r="388">
          <cell r="B388" t="str">
            <v>DTS359</v>
          </cell>
          <cell r="C388">
            <v>2.5</v>
          </cell>
          <cell r="D388">
            <v>39354</v>
          </cell>
          <cell r="E388">
            <v>78735</v>
          </cell>
          <cell r="F388" t="str">
            <v>K01271</v>
          </cell>
          <cell r="G388" t="str">
            <v>DTS359/UB1213#DTS</v>
          </cell>
          <cell r="H388">
            <v>65.400000000000006</v>
          </cell>
          <cell r="I388">
            <v>12000</v>
          </cell>
          <cell r="J388">
            <v>1357200</v>
          </cell>
          <cell r="K388">
            <v>1357200</v>
          </cell>
          <cell r="L388">
            <v>9400000</v>
          </cell>
          <cell r="M388" t="str">
            <v>PNK CONSULTANTS PVT LTD</v>
          </cell>
          <cell r="N388" t="str">
            <v>KIC FOOD PRODUCT (P) LTD.</v>
          </cell>
        </row>
        <row r="389">
          <cell r="B389" t="str">
            <v>DTS361</v>
          </cell>
          <cell r="C389">
            <v>2.5</v>
          </cell>
          <cell r="D389">
            <v>39354</v>
          </cell>
          <cell r="E389">
            <v>78777</v>
          </cell>
          <cell r="F389" t="str">
            <v>P01713</v>
          </cell>
          <cell r="G389" t="str">
            <v>DTS361/UB1290#DTS</v>
          </cell>
          <cell r="H389">
            <v>89.93</v>
          </cell>
          <cell r="I389">
            <v>14000</v>
          </cell>
          <cell r="J389">
            <v>2122800</v>
          </cell>
          <cell r="K389">
            <v>2150000</v>
          </cell>
          <cell r="L389">
            <v>14636000</v>
          </cell>
          <cell r="M389" t="str">
            <v>LIASION CONSULTANCY SERVICES</v>
          </cell>
          <cell r="N389" t="str">
            <v>PREM PAUL NAYYAR</v>
          </cell>
        </row>
        <row r="390">
          <cell r="B390" t="str">
            <v>DTS362</v>
          </cell>
          <cell r="C390">
            <v>2.5</v>
          </cell>
          <cell r="D390">
            <v>39354</v>
          </cell>
          <cell r="E390">
            <v>79017</v>
          </cell>
          <cell r="F390" t="str">
            <v>K01297</v>
          </cell>
          <cell r="G390" t="str">
            <v>DTS362/UB1430#DTS</v>
          </cell>
          <cell r="H390">
            <v>69.209999999999994</v>
          </cell>
          <cell r="I390">
            <v>11000</v>
          </cell>
          <cell r="J390">
            <v>1319250</v>
          </cell>
          <cell r="K390">
            <v>1319250</v>
          </cell>
          <cell r="L390">
            <v>9167500</v>
          </cell>
          <cell r="M390" t="str">
            <v>C S &amp; ASSOCIATES</v>
          </cell>
          <cell r="N390" t="str">
            <v>KURIA MAL REAL ESTATE PVT. LT</v>
          </cell>
        </row>
        <row r="391">
          <cell r="B391" t="str">
            <v>DTS363</v>
          </cell>
          <cell r="C391">
            <v>2.5</v>
          </cell>
          <cell r="D391">
            <v>39354</v>
          </cell>
          <cell r="E391">
            <v>79072</v>
          </cell>
          <cell r="F391" t="str">
            <v>B00860</v>
          </cell>
          <cell r="G391" t="str">
            <v>DTS363/UB1486#DTS</v>
          </cell>
          <cell r="H391">
            <v>104.52</v>
          </cell>
          <cell r="I391">
            <v>12000</v>
          </cell>
          <cell r="J391">
            <v>2115000</v>
          </cell>
          <cell r="K391">
            <v>2115000</v>
          </cell>
          <cell r="L391">
            <v>14662500</v>
          </cell>
          <cell r="M391" t="str">
            <v>ARVIND ASSOCIATES</v>
          </cell>
          <cell r="N391" t="str">
            <v>BOMBAY SELECTIONS (P) LTD.</v>
          </cell>
        </row>
        <row r="392">
          <cell r="B392" t="str">
            <v>DTS364</v>
          </cell>
          <cell r="C392">
            <v>2.5</v>
          </cell>
          <cell r="D392">
            <v>39354</v>
          </cell>
          <cell r="E392">
            <v>78975</v>
          </cell>
          <cell r="F392" t="str">
            <v>B00851</v>
          </cell>
          <cell r="G392" t="str">
            <v>DTS364/UB1369#DTS</v>
          </cell>
          <cell r="H392">
            <v>74.97</v>
          </cell>
          <cell r="I392">
            <v>11000</v>
          </cell>
          <cell r="J392">
            <v>1421550</v>
          </cell>
          <cell r="K392">
            <v>1421550</v>
          </cell>
          <cell r="L392">
            <v>9880500</v>
          </cell>
          <cell r="M392" t="str">
            <v>ARVIND ASSOCIATES</v>
          </cell>
          <cell r="N392" t="str">
            <v>BOMBAY SELECTIONS (P) LTD</v>
          </cell>
        </row>
        <row r="393">
          <cell r="B393" t="str">
            <v>DTS365</v>
          </cell>
          <cell r="C393">
            <v>2.5</v>
          </cell>
          <cell r="D393">
            <v>39354</v>
          </cell>
          <cell r="E393">
            <v>78879</v>
          </cell>
          <cell r="F393" t="str">
            <v>B00848</v>
          </cell>
          <cell r="G393" t="str">
            <v>DTS365/UB1377#DTS</v>
          </cell>
          <cell r="H393">
            <v>69.209999999999994</v>
          </cell>
          <cell r="I393">
            <v>12000</v>
          </cell>
          <cell r="J393">
            <v>1431000</v>
          </cell>
          <cell r="K393">
            <v>1431000</v>
          </cell>
          <cell r="L393">
            <v>9912500</v>
          </cell>
          <cell r="M393" t="str">
            <v>ARVIND ASSOCIATES</v>
          </cell>
          <cell r="N393" t="str">
            <v>BOMBAY SELECTIONS PVT LTD</v>
          </cell>
        </row>
        <row r="394">
          <cell r="B394" t="str">
            <v>DTS366</v>
          </cell>
          <cell r="C394">
            <v>2.5</v>
          </cell>
          <cell r="D394">
            <v>39354</v>
          </cell>
          <cell r="E394">
            <v>79026</v>
          </cell>
          <cell r="F394" t="str">
            <v>B00856</v>
          </cell>
          <cell r="G394" t="str">
            <v>DTS366/UB1396#DTS</v>
          </cell>
          <cell r="H394">
            <v>69.209999999999994</v>
          </cell>
          <cell r="I394">
            <v>13000</v>
          </cell>
          <cell r="J394">
            <v>1542750</v>
          </cell>
          <cell r="K394">
            <v>1542750</v>
          </cell>
          <cell r="L394">
            <v>10657500</v>
          </cell>
          <cell r="M394" t="str">
            <v>ARVIND ASSOCIATES</v>
          </cell>
          <cell r="N394" t="str">
            <v>BOMBAY SELECTIONS (P) LTD.</v>
          </cell>
        </row>
        <row r="395">
          <cell r="B395" t="str">
            <v>DTS367</v>
          </cell>
          <cell r="C395">
            <v>2.5</v>
          </cell>
          <cell r="D395">
            <v>39354</v>
          </cell>
          <cell r="E395">
            <v>79042</v>
          </cell>
          <cell r="F395" t="str">
            <v>B00857</v>
          </cell>
          <cell r="G395" t="str">
            <v>DTS367/UB1364#DTS</v>
          </cell>
          <cell r="H395">
            <v>73.760000000000005</v>
          </cell>
          <cell r="I395">
            <v>11000</v>
          </cell>
          <cell r="J395">
            <v>1400100</v>
          </cell>
          <cell r="K395">
            <v>1400100</v>
          </cell>
          <cell r="L395">
            <v>9731000</v>
          </cell>
          <cell r="M395" t="str">
            <v>ARVIND ASSOCIATES</v>
          </cell>
          <cell r="N395" t="str">
            <v>BOMBAY SELECTIONS (P) LTD.</v>
          </cell>
        </row>
        <row r="396">
          <cell r="B396" t="str">
            <v>DTS401</v>
          </cell>
          <cell r="C396">
            <v>2.5</v>
          </cell>
          <cell r="D396">
            <v>39354</v>
          </cell>
          <cell r="E396">
            <v>78964</v>
          </cell>
          <cell r="F396" t="str">
            <v>D01059</v>
          </cell>
          <cell r="G396" t="str">
            <v>DTS401/UB1360#DTS</v>
          </cell>
          <cell r="H396">
            <v>132.19999999999999</v>
          </cell>
          <cell r="I396">
            <v>13000</v>
          </cell>
          <cell r="J396">
            <v>2864850</v>
          </cell>
          <cell r="K396">
            <v>2864850</v>
          </cell>
          <cell r="L396">
            <v>19810500</v>
          </cell>
          <cell r="M396" t="str">
            <v>MITTAL CO</v>
          </cell>
          <cell r="N396" t="str">
            <v>DAVINDER SINGH NANDA</v>
          </cell>
        </row>
        <row r="397">
          <cell r="B397" t="str">
            <v>DTS404</v>
          </cell>
          <cell r="C397">
            <v>2.5</v>
          </cell>
          <cell r="D397">
            <v>39354</v>
          </cell>
          <cell r="E397">
            <v>78818</v>
          </cell>
          <cell r="F397" t="str">
            <v>R04012</v>
          </cell>
          <cell r="G397" t="str">
            <v>DTS404/UB1553#DTS</v>
          </cell>
          <cell r="H397">
            <v>69.209999999999994</v>
          </cell>
          <cell r="I397">
            <v>13000</v>
          </cell>
          <cell r="J397">
            <v>1542750</v>
          </cell>
          <cell r="K397">
            <v>1550000</v>
          </cell>
          <cell r="L397">
            <v>10657500</v>
          </cell>
          <cell r="M397" t="str">
            <v>AARAMBH</v>
          </cell>
          <cell r="N397" t="str">
            <v>RAJESH KUMAR SACHDEVA</v>
          </cell>
        </row>
        <row r="398">
          <cell r="B398" t="str">
            <v>DTS407</v>
          </cell>
          <cell r="C398">
            <v>2.5</v>
          </cell>
          <cell r="D398">
            <v>39354</v>
          </cell>
          <cell r="E398">
            <v>79023</v>
          </cell>
          <cell r="F398" t="str">
            <v>I00309</v>
          </cell>
          <cell r="G398" t="str">
            <v>DTS407/UB1493#DTS</v>
          </cell>
          <cell r="H398">
            <v>69.209999999999994</v>
          </cell>
          <cell r="I398">
            <v>13000</v>
          </cell>
          <cell r="J398">
            <v>1542750</v>
          </cell>
          <cell r="K398">
            <v>2700000</v>
          </cell>
          <cell r="L398">
            <v>10657500</v>
          </cell>
          <cell r="M398" t="str">
            <v>ADITYA PROMOTERS</v>
          </cell>
          <cell r="N398" t="str">
            <v>I C GADI</v>
          </cell>
        </row>
        <row r="399">
          <cell r="B399" t="str">
            <v>DTS408</v>
          </cell>
          <cell r="C399">
            <v>2.5</v>
          </cell>
          <cell r="D399">
            <v>39354</v>
          </cell>
          <cell r="E399">
            <v>78886</v>
          </cell>
          <cell r="F399" t="str">
            <v>J01492</v>
          </cell>
          <cell r="G399" t="str">
            <v>DTS408/UB1531#DTS</v>
          </cell>
          <cell r="H399">
            <v>69.209999999999994</v>
          </cell>
          <cell r="I399">
            <v>13000</v>
          </cell>
          <cell r="J399">
            <v>1542750</v>
          </cell>
          <cell r="K399">
            <v>1502750</v>
          </cell>
          <cell r="L399">
            <v>10657500</v>
          </cell>
          <cell r="M399" t="str">
            <v>M/S AKANSHA ENTERPRISES</v>
          </cell>
          <cell r="N399" t="str">
            <v>J D INDUSTRIES (INDIA) LTD</v>
          </cell>
        </row>
        <row r="400">
          <cell r="B400" t="str">
            <v>DTS414</v>
          </cell>
          <cell r="C400">
            <v>2.5</v>
          </cell>
          <cell r="D400">
            <v>39354</v>
          </cell>
          <cell r="E400">
            <v>78861</v>
          </cell>
          <cell r="F400" t="str">
            <v>S04821</v>
          </cell>
          <cell r="G400" t="str">
            <v>DTS414/UB1554#DTS</v>
          </cell>
          <cell r="H400">
            <v>150.22</v>
          </cell>
          <cell r="I400">
            <v>14000</v>
          </cell>
          <cell r="J400">
            <v>3485700</v>
          </cell>
          <cell r="K400">
            <v>3490000</v>
          </cell>
          <cell r="L400">
            <v>24046500</v>
          </cell>
          <cell r="M400" t="str">
            <v>SANJAY NAGPAL ESTATES</v>
          </cell>
          <cell r="N400" t="str">
            <v>SARABJIT SINGH SARNA</v>
          </cell>
        </row>
        <row r="401">
          <cell r="B401" t="str">
            <v>DTS417</v>
          </cell>
          <cell r="C401">
            <v>2.5</v>
          </cell>
          <cell r="D401">
            <v>39354</v>
          </cell>
          <cell r="E401">
            <v>78969</v>
          </cell>
          <cell r="F401" t="str">
            <v>A03526</v>
          </cell>
          <cell r="G401" t="str">
            <v>DTS417/UB1368#DTS</v>
          </cell>
          <cell r="H401">
            <v>85</v>
          </cell>
          <cell r="I401">
            <v>13000</v>
          </cell>
          <cell r="J401">
            <v>1874250</v>
          </cell>
          <cell r="K401">
            <v>2700000</v>
          </cell>
          <cell r="L401">
            <v>12952500</v>
          </cell>
          <cell r="M401" t="str">
            <v>ALLIED SERVICES</v>
          </cell>
          <cell r="N401" t="str">
            <v>AARAV PROPERTIES PVT LTD     _x000C_</v>
          </cell>
        </row>
        <row r="402">
          <cell r="B402" t="str">
            <v>DTS418</v>
          </cell>
          <cell r="C402">
            <v>2.5</v>
          </cell>
          <cell r="D402">
            <v>39354</v>
          </cell>
          <cell r="E402">
            <v>78733</v>
          </cell>
          <cell r="F402" t="str">
            <v>A03501</v>
          </cell>
          <cell r="G402" t="str">
            <v>DTS418/UB1278#DTS</v>
          </cell>
          <cell r="H402">
            <v>69.209999999999994</v>
          </cell>
          <cell r="I402">
            <v>13000</v>
          </cell>
          <cell r="J402">
            <v>1542750</v>
          </cell>
          <cell r="K402">
            <v>2700000</v>
          </cell>
          <cell r="L402">
            <v>10657500</v>
          </cell>
          <cell r="M402" t="str">
            <v>ALLIED SERVICES</v>
          </cell>
          <cell r="N402" t="str">
            <v>ASHWANI SHARMA</v>
          </cell>
        </row>
        <row r="403">
          <cell r="B403" t="str">
            <v>DTS427</v>
          </cell>
          <cell r="C403">
            <v>2.5</v>
          </cell>
          <cell r="D403">
            <v>39354</v>
          </cell>
          <cell r="E403">
            <v>78802</v>
          </cell>
          <cell r="F403" t="str">
            <v>M02196</v>
          </cell>
          <cell r="G403" t="str">
            <v>DTS427/UB1400#DTS</v>
          </cell>
          <cell r="H403">
            <v>65.400000000000006</v>
          </cell>
          <cell r="I403">
            <v>13000</v>
          </cell>
          <cell r="J403">
            <v>1462800</v>
          </cell>
          <cell r="K403">
            <v>1462800</v>
          </cell>
          <cell r="L403">
            <v>10104000</v>
          </cell>
          <cell r="M403" t="str">
            <v>ALLIED SERVICES</v>
          </cell>
          <cell r="N403" t="str">
            <v>MADHVI LIJHARA</v>
          </cell>
        </row>
        <row r="404">
          <cell r="B404" t="str">
            <v>DTS428</v>
          </cell>
          <cell r="C404">
            <v>2.5</v>
          </cell>
          <cell r="D404">
            <v>39354</v>
          </cell>
          <cell r="E404">
            <v>78982</v>
          </cell>
          <cell r="F404" t="str">
            <v>H01013</v>
          </cell>
          <cell r="G404" t="str">
            <v>DTS428/UB1347#DTS</v>
          </cell>
          <cell r="H404">
            <v>89.93</v>
          </cell>
          <cell r="I404">
            <v>14000</v>
          </cell>
          <cell r="J404">
            <v>2122800</v>
          </cell>
          <cell r="K404">
            <v>3500000</v>
          </cell>
          <cell r="L404">
            <v>14636000</v>
          </cell>
          <cell r="M404" t="str">
            <v>SURAJ REALTORS P. LTD.</v>
          </cell>
          <cell r="N404" t="str">
            <v>HILDEGARD ANNA KHARBANDA</v>
          </cell>
        </row>
        <row r="405">
          <cell r="B405" t="str">
            <v>DTS430</v>
          </cell>
          <cell r="C405">
            <v>2.5</v>
          </cell>
          <cell r="D405">
            <v>39354</v>
          </cell>
          <cell r="E405">
            <v>78934</v>
          </cell>
          <cell r="F405" t="str">
            <v>V02033</v>
          </cell>
          <cell r="G405" t="str">
            <v>DTS430/UB1355#DTS</v>
          </cell>
          <cell r="H405">
            <v>69.209999999999994</v>
          </cell>
          <cell r="I405">
            <v>13000</v>
          </cell>
          <cell r="J405">
            <v>1542750</v>
          </cell>
          <cell r="K405">
            <v>1542750</v>
          </cell>
          <cell r="L405">
            <v>10657500</v>
          </cell>
          <cell r="M405" t="str">
            <v>ALLIED SERVICES</v>
          </cell>
          <cell r="N405" t="str">
            <v>VED PRAKASH GUPTA</v>
          </cell>
        </row>
        <row r="406">
          <cell r="B406" t="str">
            <v>DTS432</v>
          </cell>
          <cell r="C406">
            <v>2.5</v>
          </cell>
          <cell r="D406">
            <v>39354</v>
          </cell>
          <cell r="E406">
            <v>78930</v>
          </cell>
          <cell r="F406" t="str">
            <v>G00776</v>
          </cell>
          <cell r="G406" t="str">
            <v>DTS432/UB1481#DTS</v>
          </cell>
          <cell r="H406">
            <v>69.209999999999994</v>
          </cell>
          <cell r="I406">
            <v>13000</v>
          </cell>
          <cell r="J406">
            <v>1542750</v>
          </cell>
          <cell r="K406">
            <v>1542750</v>
          </cell>
          <cell r="L406">
            <v>10657500</v>
          </cell>
          <cell r="M406" t="str">
            <v>ARVIND ASSOCIATES</v>
          </cell>
          <cell r="N406" t="str">
            <v>GURPRIT SINGH</v>
          </cell>
        </row>
        <row r="407">
          <cell r="B407" t="str">
            <v>DTS433</v>
          </cell>
          <cell r="C407">
            <v>2.5</v>
          </cell>
          <cell r="D407">
            <v>39354</v>
          </cell>
          <cell r="E407">
            <v>79043</v>
          </cell>
          <cell r="F407" t="str">
            <v>F00069</v>
          </cell>
          <cell r="G407" t="str">
            <v>DTS433/UB1511#DTS</v>
          </cell>
          <cell r="H407">
            <v>69.209999999999994</v>
          </cell>
          <cell r="I407">
            <v>13000</v>
          </cell>
          <cell r="J407">
            <v>1542750</v>
          </cell>
          <cell r="K407">
            <v>1542750</v>
          </cell>
          <cell r="L407">
            <v>10657500</v>
          </cell>
          <cell r="M407" t="str">
            <v>ARVIND ASSOCIATES</v>
          </cell>
          <cell r="N407" t="str">
            <v>FCB GARMENT TEX INDIA PVT LTD</v>
          </cell>
        </row>
        <row r="408">
          <cell r="B408" t="str">
            <v>DTS434</v>
          </cell>
          <cell r="C408">
            <v>2.5</v>
          </cell>
          <cell r="D408">
            <v>39354</v>
          </cell>
          <cell r="E408">
            <v>79046</v>
          </cell>
          <cell r="F408" t="str">
            <v>S04845</v>
          </cell>
          <cell r="G408" t="str">
            <v>DTS434/UB1503#DTS</v>
          </cell>
          <cell r="H408">
            <v>69.209999999999994</v>
          </cell>
          <cell r="I408">
            <v>13000</v>
          </cell>
          <cell r="J408">
            <v>1542750</v>
          </cell>
          <cell r="K408">
            <v>1543000</v>
          </cell>
          <cell r="L408">
            <v>10657500</v>
          </cell>
          <cell r="M408" t="str">
            <v>ARVIND ESTATES (P) LTD</v>
          </cell>
          <cell r="N408" t="str">
            <v>SANGEETA SINGAL</v>
          </cell>
        </row>
        <row r="409">
          <cell r="B409" t="str">
            <v>DTS435</v>
          </cell>
          <cell r="C409">
            <v>2.5</v>
          </cell>
          <cell r="D409">
            <v>39354</v>
          </cell>
          <cell r="E409">
            <v>79039</v>
          </cell>
          <cell r="F409" t="str">
            <v>R04032</v>
          </cell>
          <cell r="G409" t="str">
            <v>DTS435/UB1505#DTS</v>
          </cell>
          <cell r="H409">
            <v>71.91</v>
          </cell>
          <cell r="I409">
            <v>13000</v>
          </cell>
          <cell r="J409">
            <v>1599300</v>
          </cell>
          <cell r="K409">
            <v>1600000</v>
          </cell>
          <cell r="L409">
            <v>11049000</v>
          </cell>
          <cell r="M409" t="str">
            <v>ARVIND ESTATES (P) LTD</v>
          </cell>
          <cell r="N409" t="str">
            <v>RAJENDER KUMAR SINGAL</v>
          </cell>
        </row>
        <row r="410">
          <cell r="B410" t="str">
            <v>DTS436</v>
          </cell>
          <cell r="C410">
            <v>2.5</v>
          </cell>
          <cell r="D410">
            <v>39354</v>
          </cell>
          <cell r="E410">
            <v>78808</v>
          </cell>
          <cell r="F410" t="str">
            <v>S04812</v>
          </cell>
          <cell r="G410" t="str">
            <v>DTS436/UB1392#DTS</v>
          </cell>
          <cell r="H410">
            <v>77.760000000000005</v>
          </cell>
          <cell r="I410">
            <v>13000</v>
          </cell>
          <cell r="J410">
            <v>1722150</v>
          </cell>
          <cell r="K410">
            <v>1800000</v>
          </cell>
          <cell r="L410">
            <v>11899500</v>
          </cell>
          <cell r="M410" t="str">
            <v>ARVIND ASSOCIATES</v>
          </cell>
          <cell r="N410" t="str">
            <v>SHAM CHOPRA</v>
          </cell>
        </row>
        <row r="411">
          <cell r="B411" t="str">
            <v>DTS437</v>
          </cell>
          <cell r="C411">
            <v>2.5</v>
          </cell>
          <cell r="D411">
            <v>39354</v>
          </cell>
          <cell r="E411">
            <v>78915</v>
          </cell>
          <cell r="F411" t="str">
            <v>S04835</v>
          </cell>
          <cell r="G411" t="str">
            <v>DTS437/UB1548#DTS</v>
          </cell>
          <cell r="H411">
            <v>132.19999999999999</v>
          </cell>
          <cell r="I411">
            <v>14000</v>
          </cell>
          <cell r="J411">
            <v>3078300</v>
          </cell>
          <cell r="K411">
            <v>3080000</v>
          </cell>
          <cell r="L411">
            <v>21233500</v>
          </cell>
          <cell r="M411" t="str">
            <v>SANJAY NAGPAL ESTATES</v>
          </cell>
          <cell r="N411" t="str">
            <v>SJM INTERNATIONAL LTD</v>
          </cell>
        </row>
        <row r="412">
          <cell r="B412" t="str">
            <v>DTS439</v>
          </cell>
          <cell r="C412">
            <v>2.5</v>
          </cell>
          <cell r="D412">
            <v>39354</v>
          </cell>
          <cell r="E412">
            <v>79022</v>
          </cell>
          <cell r="F412" t="str">
            <v>D01060</v>
          </cell>
          <cell r="G412" t="str">
            <v>DTS439/UB1512#DTS</v>
          </cell>
          <cell r="H412">
            <v>69.209999999999994</v>
          </cell>
          <cell r="I412">
            <v>13000</v>
          </cell>
          <cell r="J412">
            <v>1542750</v>
          </cell>
          <cell r="K412">
            <v>1543000</v>
          </cell>
          <cell r="L412">
            <v>10657500</v>
          </cell>
          <cell r="M412" t="str">
            <v>BATRAS JAICO</v>
          </cell>
          <cell r="N412" t="str">
            <v>D.N.DALMIA</v>
          </cell>
        </row>
        <row r="413">
          <cell r="B413" t="str">
            <v>DTS440</v>
          </cell>
          <cell r="C413">
            <v>2.5</v>
          </cell>
          <cell r="D413">
            <v>39354</v>
          </cell>
          <cell r="E413">
            <v>79076</v>
          </cell>
          <cell r="F413" t="str">
            <v>S04854</v>
          </cell>
          <cell r="G413" t="str">
            <v>DTS440/UB1366#DTS</v>
          </cell>
          <cell r="H413">
            <v>69.209999999999994</v>
          </cell>
          <cell r="I413">
            <v>13000</v>
          </cell>
          <cell r="J413">
            <v>1542750</v>
          </cell>
          <cell r="K413">
            <v>1542750</v>
          </cell>
          <cell r="L413">
            <v>10657500</v>
          </cell>
          <cell r="M413" t="str">
            <v>COMMUNIQUE MARKETING SOLUTION</v>
          </cell>
          <cell r="N413" t="str">
            <v>S.S.V. INFRASTRUCTURE PVT. LT</v>
          </cell>
        </row>
        <row r="414">
          <cell r="B414" t="str">
            <v>DTS441</v>
          </cell>
          <cell r="C414">
            <v>2.5</v>
          </cell>
          <cell r="D414">
            <v>39354</v>
          </cell>
          <cell r="E414">
            <v>78859</v>
          </cell>
          <cell r="F414" t="str">
            <v>V02029</v>
          </cell>
          <cell r="G414" t="str">
            <v>DTS441/UB1386#DTS</v>
          </cell>
          <cell r="H414">
            <v>74.97</v>
          </cell>
          <cell r="I414">
            <v>13000</v>
          </cell>
          <cell r="J414">
            <v>1663650</v>
          </cell>
          <cell r="K414">
            <v>1663650</v>
          </cell>
          <cell r="L414">
            <v>11494500</v>
          </cell>
          <cell r="M414" t="str">
            <v>COMMUNIQUE MARKETING SOLUTION</v>
          </cell>
          <cell r="N414" t="str">
            <v>VIVEK SHARMA</v>
          </cell>
        </row>
        <row r="415">
          <cell r="B415" t="str">
            <v>DTS448</v>
          </cell>
          <cell r="C415">
            <v>2.5</v>
          </cell>
          <cell r="D415">
            <v>39354</v>
          </cell>
          <cell r="E415">
            <v>79040</v>
          </cell>
          <cell r="F415" t="str">
            <v>R04033</v>
          </cell>
          <cell r="G415" t="str">
            <v>DTS448/UB1253#DTS</v>
          </cell>
          <cell r="H415">
            <v>65.400000000000006</v>
          </cell>
          <cell r="I415">
            <v>13000</v>
          </cell>
          <cell r="J415">
            <v>1462800</v>
          </cell>
          <cell r="K415">
            <v>1500000</v>
          </cell>
          <cell r="L415">
            <v>10104000</v>
          </cell>
          <cell r="M415" t="str">
            <v>AMIT ARORA(Real Estate Develo</v>
          </cell>
          <cell r="N415" t="str">
            <v>RAKESH KUMAR VERMA</v>
          </cell>
        </row>
        <row r="416">
          <cell r="B416" t="str">
            <v>DTS449</v>
          </cell>
          <cell r="C416">
            <v>2.5</v>
          </cell>
          <cell r="D416">
            <v>39354</v>
          </cell>
          <cell r="E416">
            <v>78729</v>
          </cell>
          <cell r="F416" t="str">
            <v>R04003</v>
          </cell>
          <cell r="G416" t="str">
            <v>DTS449/UB1312#DTS</v>
          </cell>
          <cell r="H416">
            <v>85</v>
          </cell>
          <cell r="I416">
            <v>13000</v>
          </cell>
          <cell r="J416">
            <v>1874250</v>
          </cell>
          <cell r="K416">
            <v>1900000</v>
          </cell>
          <cell r="L416">
            <v>12952500</v>
          </cell>
          <cell r="M416" t="str">
            <v>AMIT ARORA(Real Estate Develo</v>
          </cell>
          <cell r="N416" t="str">
            <v>RAKESH KUMAR VERMA</v>
          </cell>
        </row>
        <row r="417">
          <cell r="B417" t="str">
            <v>DTS450</v>
          </cell>
          <cell r="C417">
            <v>2.5</v>
          </cell>
          <cell r="D417">
            <v>39354</v>
          </cell>
          <cell r="E417">
            <v>79037</v>
          </cell>
          <cell r="F417" t="str">
            <v>R04031</v>
          </cell>
          <cell r="G417" t="str">
            <v>DTS450/UB1252#DTS</v>
          </cell>
          <cell r="H417">
            <v>85</v>
          </cell>
          <cell r="I417">
            <v>13000</v>
          </cell>
          <cell r="J417">
            <v>1874250</v>
          </cell>
          <cell r="K417">
            <v>1900000</v>
          </cell>
          <cell r="L417">
            <v>12952500</v>
          </cell>
          <cell r="M417" t="str">
            <v>AMIT ARORA(Real Estate Develo</v>
          </cell>
          <cell r="N417" t="str">
            <v>RAKESH KUMAR VERMA</v>
          </cell>
        </row>
        <row r="418">
          <cell r="B418" t="str">
            <v>DTS451</v>
          </cell>
          <cell r="C418">
            <v>2.5</v>
          </cell>
          <cell r="D418">
            <v>39354</v>
          </cell>
          <cell r="E418">
            <v>79081</v>
          </cell>
          <cell r="F418" t="str">
            <v>R04035</v>
          </cell>
          <cell r="G418" t="str">
            <v>DTS451/UB1483#DTS</v>
          </cell>
          <cell r="H418">
            <v>69.12</v>
          </cell>
          <cell r="I418">
            <v>13000</v>
          </cell>
          <cell r="J418">
            <v>1540800</v>
          </cell>
          <cell r="K418">
            <v>1600000</v>
          </cell>
          <cell r="L418">
            <v>10644000</v>
          </cell>
          <cell r="M418" t="str">
            <v>AMIT ARORA(Real Estate Develo</v>
          </cell>
          <cell r="N418" t="str">
            <v>RAKESH KUMAR VERMA</v>
          </cell>
        </row>
        <row r="419">
          <cell r="B419" t="str">
            <v>DTS452</v>
          </cell>
          <cell r="C419">
            <v>2.5</v>
          </cell>
          <cell r="D419">
            <v>39354</v>
          </cell>
          <cell r="E419">
            <v>79005</v>
          </cell>
          <cell r="F419" t="str">
            <v>R04025</v>
          </cell>
          <cell r="G419" t="str">
            <v>DTS452/UB1498#DTS</v>
          </cell>
          <cell r="H419">
            <v>75.53</v>
          </cell>
          <cell r="I419">
            <v>13000</v>
          </cell>
          <cell r="J419">
            <v>1675350</v>
          </cell>
          <cell r="K419">
            <v>1700000</v>
          </cell>
          <cell r="L419">
            <v>11575500</v>
          </cell>
          <cell r="M419" t="str">
            <v>AMIT ARORA(Real Estate Develo</v>
          </cell>
          <cell r="N419" t="str">
            <v>RAKESH KUMAR VERMA</v>
          </cell>
        </row>
        <row r="420">
          <cell r="B420" t="str">
            <v>DTS453</v>
          </cell>
          <cell r="C420">
            <v>2.5</v>
          </cell>
          <cell r="D420">
            <v>39354</v>
          </cell>
          <cell r="E420">
            <v>78824</v>
          </cell>
          <cell r="F420" t="str">
            <v>A03510</v>
          </cell>
          <cell r="G420" t="str">
            <v>DTS453/UB1333#DTS</v>
          </cell>
          <cell r="H420">
            <v>75.53</v>
          </cell>
          <cell r="I420">
            <v>13000</v>
          </cell>
          <cell r="J420">
            <v>1675350</v>
          </cell>
          <cell r="K420">
            <v>2000000</v>
          </cell>
          <cell r="L420">
            <v>11575500</v>
          </cell>
          <cell r="M420" t="str">
            <v>AMIT ARORA(Real Estate Develo</v>
          </cell>
          <cell r="N420" t="str">
            <v>AMIT BAJAJ</v>
          </cell>
        </row>
        <row r="421">
          <cell r="B421" t="str">
            <v>DTS454</v>
          </cell>
          <cell r="C421">
            <v>2.5</v>
          </cell>
          <cell r="D421">
            <v>39354</v>
          </cell>
          <cell r="E421">
            <v>79078</v>
          </cell>
          <cell r="F421" t="str">
            <v>H01019</v>
          </cell>
          <cell r="G421" t="str">
            <v>DTS454/UB1484#DTS</v>
          </cell>
          <cell r="H421">
            <v>69.12</v>
          </cell>
          <cell r="I421">
            <v>13000</v>
          </cell>
          <cell r="J421">
            <v>1540800</v>
          </cell>
          <cell r="K421">
            <v>1600000</v>
          </cell>
          <cell r="L421">
            <v>10644000</v>
          </cell>
          <cell r="M421" t="str">
            <v>AMIT ARORA(Real Estate Develo</v>
          </cell>
          <cell r="N421" t="str">
            <v>HAVINDER KUMAR AHUJA</v>
          </cell>
        </row>
        <row r="422">
          <cell r="B422" t="str">
            <v>DTS455</v>
          </cell>
          <cell r="C422">
            <v>2.5</v>
          </cell>
          <cell r="D422">
            <v>39354</v>
          </cell>
          <cell r="E422">
            <v>79032</v>
          </cell>
          <cell r="F422" t="str">
            <v>R04030</v>
          </cell>
          <cell r="G422" t="str">
            <v>DTS455/UB1251#DTS</v>
          </cell>
          <cell r="H422">
            <v>85</v>
          </cell>
          <cell r="I422">
            <v>13000</v>
          </cell>
          <cell r="J422">
            <v>1874250</v>
          </cell>
          <cell r="K422">
            <v>1900000</v>
          </cell>
          <cell r="L422">
            <v>12952500</v>
          </cell>
          <cell r="M422" t="str">
            <v>AMIT ARORA(Real Estate Develo</v>
          </cell>
          <cell r="N422" t="str">
            <v>RAJESH MAGGU</v>
          </cell>
        </row>
        <row r="423">
          <cell r="B423" t="str">
            <v>DTS456</v>
          </cell>
          <cell r="C423">
            <v>2.5</v>
          </cell>
          <cell r="D423">
            <v>39354</v>
          </cell>
          <cell r="E423">
            <v>78811</v>
          </cell>
          <cell r="F423" t="str">
            <v>R04010</v>
          </cell>
          <cell r="G423" t="str">
            <v>DTS456/UB1266#DTS</v>
          </cell>
          <cell r="H423">
            <v>85</v>
          </cell>
          <cell r="I423">
            <v>13000</v>
          </cell>
          <cell r="J423">
            <v>1874250</v>
          </cell>
          <cell r="K423">
            <v>2500000</v>
          </cell>
          <cell r="L423">
            <v>12952500</v>
          </cell>
          <cell r="M423" t="str">
            <v>AMIT ARORA(Real Estate Develo</v>
          </cell>
          <cell r="N423" t="str">
            <v>ROHIT MADHOK</v>
          </cell>
        </row>
        <row r="424">
          <cell r="B424" t="str">
            <v>DTS457</v>
          </cell>
          <cell r="C424">
            <v>2.5</v>
          </cell>
          <cell r="D424">
            <v>39354</v>
          </cell>
          <cell r="E424">
            <v>79016</v>
          </cell>
          <cell r="F424" t="str">
            <v>K01296</v>
          </cell>
          <cell r="G424" t="str">
            <v>DTS457/UB1247#DTS</v>
          </cell>
          <cell r="H424">
            <v>65.400000000000006</v>
          </cell>
          <cell r="I424">
            <v>13000</v>
          </cell>
          <cell r="J424">
            <v>1462800</v>
          </cell>
          <cell r="K424">
            <v>1463000</v>
          </cell>
          <cell r="L424">
            <v>10104000</v>
          </cell>
          <cell r="M424" t="str">
            <v>AMIT ARORA(Real Estate Develo</v>
          </cell>
          <cell r="N424" t="str">
            <v>KAPRASH ENGINEERS PVT LTD</v>
          </cell>
        </row>
        <row r="425">
          <cell r="B425" t="str">
            <v>DTS459</v>
          </cell>
          <cell r="C425">
            <v>2.5</v>
          </cell>
          <cell r="D425">
            <v>39354</v>
          </cell>
          <cell r="E425">
            <v>79006</v>
          </cell>
          <cell r="F425" t="str">
            <v>S04843</v>
          </cell>
          <cell r="G425" t="str">
            <v>DTS459/UB1243#DTS</v>
          </cell>
          <cell r="H425">
            <v>65.400000000000006</v>
          </cell>
          <cell r="I425">
            <v>13000</v>
          </cell>
          <cell r="J425">
            <v>1462800</v>
          </cell>
          <cell r="K425">
            <v>2000000</v>
          </cell>
          <cell r="L425">
            <v>10104000</v>
          </cell>
          <cell r="M425" t="str">
            <v>AMIT ARORA(Real Estate Develo</v>
          </cell>
          <cell r="N425" t="str">
            <v>SANJAY KIRPAL</v>
          </cell>
        </row>
        <row r="426">
          <cell r="B426" t="str">
            <v>DTS460</v>
          </cell>
          <cell r="C426">
            <v>2.5</v>
          </cell>
          <cell r="D426">
            <v>39354</v>
          </cell>
          <cell r="E426">
            <v>78983</v>
          </cell>
          <cell r="F426" t="str">
            <v>H01014</v>
          </cell>
          <cell r="G426" t="str">
            <v>DTS460/UB1346#DTS</v>
          </cell>
          <cell r="H426">
            <v>89.93</v>
          </cell>
          <cell r="I426">
            <v>14000</v>
          </cell>
          <cell r="J426">
            <v>2122800</v>
          </cell>
          <cell r="K426">
            <v>3000000</v>
          </cell>
          <cell r="L426">
            <v>14636000</v>
          </cell>
          <cell r="M426" t="str">
            <v>SURAJ REALTORS P. LTD.</v>
          </cell>
          <cell r="N426" t="str">
            <v>HILDEGARD ANNA KHARABANDA    _x000C_</v>
          </cell>
        </row>
        <row r="427">
          <cell r="B427" t="str">
            <v>DTS461</v>
          </cell>
          <cell r="C427">
            <v>2.5</v>
          </cell>
          <cell r="D427">
            <v>39354</v>
          </cell>
          <cell r="E427">
            <v>78916</v>
          </cell>
          <cell r="F427" t="str">
            <v>H00999</v>
          </cell>
          <cell r="G427" t="str">
            <v>DTS461/UB1349#DTS</v>
          </cell>
          <cell r="H427">
            <v>89.93</v>
          </cell>
          <cell r="I427">
            <v>14000</v>
          </cell>
          <cell r="J427">
            <v>2122800</v>
          </cell>
          <cell r="K427">
            <v>3500000</v>
          </cell>
          <cell r="L427">
            <v>14636000</v>
          </cell>
          <cell r="M427" t="str">
            <v>SURAJ REALTORS P. LTD.</v>
          </cell>
          <cell r="N427" t="str">
            <v>HILDEGARD ANNA KHARABANDA</v>
          </cell>
        </row>
        <row r="428">
          <cell r="B428" t="str">
            <v>DTS463</v>
          </cell>
          <cell r="C428">
            <v>2.5</v>
          </cell>
          <cell r="D428">
            <v>39354</v>
          </cell>
          <cell r="E428">
            <v>78788</v>
          </cell>
          <cell r="F428" t="str">
            <v>J01486</v>
          </cell>
          <cell r="G428" t="str">
            <v>DTS463/UB1286#DTS</v>
          </cell>
          <cell r="H428">
            <v>104.52</v>
          </cell>
          <cell r="I428">
            <v>13000</v>
          </cell>
          <cell r="J428">
            <v>2283750</v>
          </cell>
          <cell r="K428">
            <v>2700000</v>
          </cell>
          <cell r="L428">
            <v>15787500</v>
          </cell>
          <cell r="M428" t="str">
            <v>SAR REALTY PVT LTD</v>
          </cell>
          <cell r="N428" t="str">
            <v>JAIDEEP SINGH KAPOOR</v>
          </cell>
        </row>
        <row r="429">
          <cell r="B429" t="str">
            <v>DTS464</v>
          </cell>
          <cell r="C429">
            <v>2.5</v>
          </cell>
          <cell r="D429">
            <v>39354</v>
          </cell>
          <cell r="E429">
            <v>78731</v>
          </cell>
          <cell r="F429" t="str">
            <v>S04801</v>
          </cell>
          <cell r="G429" t="str">
            <v>DTS464/UB1281#DTS</v>
          </cell>
          <cell r="H429">
            <v>74.97</v>
          </cell>
          <cell r="I429">
            <v>13000</v>
          </cell>
          <cell r="J429">
            <v>1663650</v>
          </cell>
          <cell r="K429">
            <v>1700000</v>
          </cell>
          <cell r="L429">
            <v>11494500</v>
          </cell>
          <cell r="M429" t="str">
            <v>LIASION CONSULTANCY SERVICES</v>
          </cell>
          <cell r="N429" t="str">
            <v>SANJEEV BANSAL</v>
          </cell>
        </row>
        <row r="430">
          <cell r="B430" t="str">
            <v>DTS465</v>
          </cell>
          <cell r="C430">
            <v>2.5</v>
          </cell>
          <cell r="D430">
            <v>39354</v>
          </cell>
          <cell r="E430">
            <v>79048</v>
          </cell>
          <cell r="F430" t="str">
            <v>N01135</v>
          </cell>
          <cell r="G430" t="str">
            <v>DTS465/UB1257#DTS</v>
          </cell>
          <cell r="H430">
            <v>69.209999999999994</v>
          </cell>
          <cell r="I430">
            <v>13000</v>
          </cell>
          <cell r="J430">
            <v>1542750</v>
          </cell>
          <cell r="K430">
            <v>2700000</v>
          </cell>
          <cell r="L430">
            <v>10657500</v>
          </cell>
          <cell r="M430" t="str">
            <v>AMIT ARORA(Real Estate Develo</v>
          </cell>
          <cell r="N430" t="str">
            <v>NEELAM PRADEEP ANAND</v>
          </cell>
        </row>
        <row r="431">
          <cell r="B431" t="str">
            <v>DTS466</v>
          </cell>
          <cell r="C431">
            <v>2.5</v>
          </cell>
          <cell r="D431">
            <v>39354</v>
          </cell>
          <cell r="E431">
            <v>79047</v>
          </cell>
          <cell r="F431" t="str">
            <v>N01134</v>
          </cell>
          <cell r="G431" t="str">
            <v>DTS466/UB1556#DTS</v>
          </cell>
          <cell r="H431">
            <v>69.209999999999994</v>
          </cell>
          <cell r="I431">
            <v>13000</v>
          </cell>
          <cell r="J431">
            <v>1542750</v>
          </cell>
          <cell r="K431">
            <v>2700000</v>
          </cell>
          <cell r="L431">
            <v>10637000</v>
          </cell>
          <cell r="M431" t="str">
            <v>AMIT ARORA(Real Estate Develo</v>
          </cell>
          <cell r="N431" t="str">
            <v>NEELAM PRADEEP ANAND</v>
          </cell>
        </row>
        <row r="432">
          <cell r="B432" t="str">
            <v>DTS467</v>
          </cell>
          <cell r="C432">
            <v>2.5</v>
          </cell>
          <cell r="D432">
            <v>39354</v>
          </cell>
          <cell r="E432">
            <v>79035</v>
          </cell>
          <cell r="F432" t="str">
            <v>V02036</v>
          </cell>
          <cell r="G432" t="str">
            <v>DTS467/UB1467#DTS</v>
          </cell>
          <cell r="H432">
            <v>73.760000000000005</v>
          </cell>
          <cell r="I432">
            <v>13000</v>
          </cell>
          <cell r="J432">
            <v>1638300</v>
          </cell>
          <cell r="K432">
            <v>1700000</v>
          </cell>
          <cell r="L432">
            <v>11319000</v>
          </cell>
          <cell r="M432" t="str">
            <v>AMIT ARORA(Real Estate Develo</v>
          </cell>
          <cell r="N432" t="str">
            <v>VIJAY GUPTA</v>
          </cell>
        </row>
        <row r="433">
          <cell r="B433" t="str">
            <v>DTS501</v>
          </cell>
          <cell r="C433">
            <v>2.5</v>
          </cell>
          <cell r="D433">
            <v>39354</v>
          </cell>
          <cell r="E433">
            <v>78863</v>
          </cell>
          <cell r="F433" t="str">
            <v>N01128</v>
          </cell>
          <cell r="G433" t="str">
            <v>DTS501/UB1538#DTS</v>
          </cell>
          <cell r="H433">
            <v>71.91</v>
          </cell>
          <cell r="I433">
            <v>13000</v>
          </cell>
          <cell r="J433">
            <v>1599300</v>
          </cell>
          <cell r="K433">
            <v>1599300</v>
          </cell>
          <cell r="L433">
            <v>11049000</v>
          </cell>
          <cell r="M433" t="str">
            <v>ICICI HOME FINANCE COMPANY LT</v>
          </cell>
          <cell r="N433" t="str">
            <v>NAVIN KUMAR</v>
          </cell>
        </row>
        <row r="434">
          <cell r="B434" t="str">
            <v>DTS503</v>
          </cell>
          <cell r="C434">
            <v>2.5</v>
          </cell>
          <cell r="D434">
            <v>39354</v>
          </cell>
          <cell r="E434">
            <v>79014</v>
          </cell>
          <cell r="F434" t="str">
            <v>M02203</v>
          </cell>
          <cell r="G434" t="str">
            <v>DTS503/UB1362#DTS</v>
          </cell>
          <cell r="H434">
            <v>69.209999999999994</v>
          </cell>
          <cell r="I434">
            <v>13000</v>
          </cell>
          <cell r="J434">
            <v>1542750</v>
          </cell>
          <cell r="K434">
            <v>1542750</v>
          </cell>
          <cell r="L434">
            <v>10657500</v>
          </cell>
          <cell r="M434" t="str">
            <v>INDIA REALTY INVESTMENT SERVI</v>
          </cell>
          <cell r="N434" t="str">
            <v>MANOJ NAGPAL</v>
          </cell>
        </row>
        <row r="435">
          <cell r="B435" t="str">
            <v>DTS510</v>
          </cell>
          <cell r="C435">
            <v>2.5</v>
          </cell>
          <cell r="D435">
            <v>39354</v>
          </cell>
          <cell r="E435">
            <v>78780</v>
          </cell>
          <cell r="F435" t="str">
            <v>A03506</v>
          </cell>
          <cell r="G435" t="str">
            <v>DTS510/UB1577#DTS</v>
          </cell>
          <cell r="H435">
            <v>114.08</v>
          </cell>
          <cell r="I435">
            <v>11000</v>
          </cell>
          <cell r="J435">
            <v>2116200</v>
          </cell>
          <cell r="K435">
            <v>2116200</v>
          </cell>
          <cell r="L435">
            <v>14722000</v>
          </cell>
          <cell r="M435" t="str">
            <v>C S &amp; ASSOCIATES</v>
          </cell>
          <cell r="N435" t="str">
            <v>APPOLO CRANES PVT LTD</v>
          </cell>
        </row>
        <row r="436">
          <cell r="B436" t="str">
            <v>DTS514</v>
          </cell>
          <cell r="C436">
            <v>2.5</v>
          </cell>
          <cell r="D436">
            <v>39354</v>
          </cell>
          <cell r="E436">
            <v>78674</v>
          </cell>
          <cell r="F436" t="str">
            <v>R03998</v>
          </cell>
          <cell r="G436" t="str">
            <v>DTS514/UB1163#DTS</v>
          </cell>
          <cell r="H436">
            <v>89.74</v>
          </cell>
          <cell r="I436">
            <v>13000</v>
          </cell>
          <cell r="J436">
            <v>1973700</v>
          </cell>
          <cell r="K436">
            <v>2700000</v>
          </cell>
          <cell r="L436">
            <v>13641000</v>
          </cell>
          <cell r="M436" t="str">
            <v>ETHICAL INFRASTRUCTURES PVT.</v>
          </cell>
          <cell r="N436" t="str">
            <v>REETA SOOD</v>
          </cell>
        </row>
        <row r="437">
          <cell r="B437" t="str">
            <v>DTS515</v>
          </cell>
          <cell r="C437">
            <v>2.5</v>
          </cell>
          <cell r="D437">
            <v>39354</v>
          </cell>
          <cell r="E437">
            <v>78968</v>
          </cell>
          <cell r="F437" t="str">
            <v>K01291</v>
          </cell>
          <cell r="G437" t="str">
            <v>DTS515/UB1479#DTS</v>
          </cell>
          <cell r="H437">
            <v>85</v>
          </cell>
          <cell r="I437">
            <v>13000</v>
          </cell>
          <cell r="J437">
            <v>1874250</v>
          </cell>
          <cell r="K437">
            <v>2700000</v>
          </cell>
          <cell r="L437">
            <v>12952500</v>
          </cell>
          <cell r="M437" t="str">
            <v>ETHICAL INFRASTRUCTURES PVT.</v>
          </cell>
          <cell r="N437" t="str">
            <v>K C SOOD</v>
          </cell>
        </row>
        <row r="438">
          <cell r="B438" t="str">
            <v>DTS516</v>
          </cell>
          <cell r="C438">
            <v>2.5</v>
          </cell>
          <cell r="D438">
            <v>39354</v>
          </cell>
          <cell r="E438">
            <v>78909</v>
          </cell>
          <cell r="F438" t="str">
            <v>S04834</v>
          </cell>
          <cell r="G438" t="str">
            <v>DTS516/UB1530#DTS</v>
          </cell>
          <cell r="H438">
            <v>69.209999999999994</v>
          </cell>
          <cell r="I438">
            <v>13000</v>
          </cell>
          <cell r="J438">
            <v>1542750</v>
          </cell>
          <cell r="K438">
            <v>1542750</v>
          </cell>
          <cell r="L438">
            <v>10657500</v>
          </cell>
          <cell r="M438" t="str">
            <v>ETHICAL INFRASTRUCTURES PVT.</v>
          </cell>
          <cell r="N438" t="str">
            <v>STALWART HOME STYLES</v>
          </cell>
        </row>
        <row r="439">
          <cell r="B439" t="str">
            <v>DTS517</v>
          </cell>
          <cell r="C439">
            <v>2.5</v>
          </cell>
          <cell r="D439">
            <v>39354</v>
          </cell>
          <cell r="E439">
            <v>79057</v>
          </cell>
          <cell r="F439" t="str">
            <v>M02205</v>
          </cell>
          <cell r="G439" t="str">
            <v>DTS517/UB1489#DTS</v>
          </cell>
          <cell r="H439">
            <v>75.53</v>
          </cell>
          <cell r="I439">
            <v>13000</v>
          </cell>
          <cell r="J439">
            <v>1675350</v>
          </cell>
          <cell r="K439">
            <v>2700000</v>
          </cell>
          <cell r="L439">
            <v>11575500</v>
          </cell>
          <cell r="M439" t="str">
            <v>ETHICAL INFRASTRUCTURES PVT.</v>
          </cell>
          <cell r="N439" t="str">
            <v>MANJU MAMIK</v>
          </cell>
        </row>
        <row r="440">
          <cell r="B440" t="str">
            <v>DTS539</v>
          </cell>
          <cell r="C440">
            <v>2.5</v>
          </cell>
          <cell r="D440">
            <v>39354</v>
          </cell>
          <cell r="E440">
            <v>78869</v>
          </cell>
          <cell r="F440" t="str">
            <v>S04824</v>
          </cell>
          <cell r="G440" t="str">
            <v>DTS539/UB1379#DTS</v>
          </cell>
          <cell r="H440">
            <v>69.209999999999994</v>
          </cell>
          <cell r="I440">
            <v>13000</v>
          </cell>
          <cell r="J440">
            <v>1542750</v>
          </cell>
          <cell r="K440">
            <v>1542750</v>
          </cell>
          <cell r="L440">
            <v>10657500</v>
          </cell>
          <cell r="M440" t="str">
            <v>LARES &amp; PENATES</v>
          </cell>
          <cell r="N440" t="str">
            <v>SURESH VAID</v>
          </cell>
        </row>
        <row r="441">
          <cell r="B441" t="str">
            <v>DTS543</v>
          </cell>
          <cell r="C441">
            <v>2.5</v>
          </cell>
          <cell r="D441">
            <v>39354</v>
          </cell>
          <cell r="E441">
            <v>79045</v>
          </cell>
          <cell r="F441" t="str">
            <v>I00310</v>
          </cell>
          <cell r="G441" t="str">
            <v>DTS543/UB1497#DTS</v>
          </cell>
          <cell r="H441">
            <v>178.84</v>
          </cell>
          <cell r="I441">
            <v>14000</v>
          </cell>
          <cell r="J441">
            <v>4132500</v>
          </cell>
          <cell r="K441">
            <v>4132500</v>
          </cell>
          <cell r="L441">
            <v>28512500</v>
          </cell>
          <cell r="M441" t="str">
            <v>ESSAAR ASSOCIATES</v>
          </cell>
          <cell r="N441" t="str">
            <v>INDIAN QUOTATION SYSTEMS PVT.</v>
          </cell>
        </row>
        <row r="442">
          <cell r="B442" t="str">
            <v>DTS545</v>
          </cell>
          <cell r="C442">
            <v>2.5</v>
          </cell>
          <cell r="D442">
            <v>39354</v>
          </cell>
          <cell r="E442">
            <v>78750</v>
          </cell>
          <cell r="F442" t="str">
            <v>B00844</v>
          </cell>
          <cell r="G442" t="str">
            <v>DTS545/UB1292#DTS</v>
          </cell>
          <cell r="H442">
            <v>85</v>
          </cell>
          <cell r="I442">
            <v>13000</v>
          </cell>
          <cell r="J442">
            <v>1874250</v>
          </cell>
          <cell r="K442">
            <v>1874250</v>
          </cell>
          <cell r="L442">
            <v>12952500</v>
          </cell>
          <cell r="M442" t="str">
            <v>JONES LANG LASALLE MEGHRAJ PR</v>
          </cell>
          <cell r="N442" t="str">
            <v>BHARAT BUILDTECH PVT LTD</v>
          </cell>
        </row>
        <row r="443">
          <cell r="B443" t="str">
            <v>DTS546</v>
          </cell>
          <cell r="C443">
            <v>2.5</v>
          </cell>
          <cell r="D443">
            <v>39354</v>
          </cell>
          <cell r="E443">
            <v>78755</v>
          </cell>
          <cell r="F443" t="str">
            <v>B00845</v>
          </cell>
          <cell r="G443" t="str">
            <v>DTS546/UB1296#DTS</v>
          </cell>
          <cell r="H443">
            <v>85</v>
          </cell>
          <cell r="I443">
            <v>13000</v>
          </cell>
          <cell r="J443">
            <v>1874250</v>
          </cell>
          <cell r="K443">
            <v>1874250</v>
          </cell>
          <cell r="L443">
            <v>12952500</v>
          </cell>
          <cell r="M443" t="str">
            <v>JONES LANG LASALLE MEGHRAJ PR</v>
          </cell>
          <cell r="N443" t="str">
            <v>BHARAT BUILDTECH PVT LTD</v>
          </cell>
        </row>
        <row r="444">
          <cell r="B444" t="str">
            <v>DTS547</v>
          </cell>
          <cell r="C444">
            <v>2.5</v>
          </cell>
          <cell r="D444">
            <v>39354</v>
          </cell>
          <cell r="E444">
            <v>78957</v>
          </cell>
          <cell r="F444" t="str">
            <v>B00850</v>
          </cell>
          <cell r="G444" t="str">
            <v>DTS547/UB1246#DTS</v>
          </cell>
          <cell r="H444">
            <v>69.12</v>
          </cell>
          <cell r="I444">
            <v>13000</v>
          </cell>
          <cell r="J444">
            <v>1540800</v>
          </cell>
          <cell r="K444">
            <v>1540800</v>
          </cell>
          <cell r="L444">
            <v>10644000</v>
          </cell>
          <cell r="M444" t="str">
            <v>JONES LANG LASALLE MEGHRAJ PR</v>
          </cell>
          <cell r="N444" t="str">
            <v>BHARAT BUILDTECH PVT. LTD.</v>
          </cell>
        </row>
        <row r="445">
          <cell r="B445" t="str">
            <v>DTS548</v>
          </cell>
          <cell r="C445">
            <v>2.5</v>
          </cell>
          <cell r="D445">
            <v>39354</v>
          </cell>
          <cell r="E445">
            <v>78996</v>
          </cell>
          <cell r="F445" t="str">
            <v>B00854</v>
          </cell>
          <cell r="G445" t="str">
            <v>DTS548/UB1241#DTS</v>
          </cell>
          <cell r="H445">
            <v>75.53</v>
          </cell>
          <cell r="I445">
            <v>13000</v>
          </cell>
          <cell r="J445">
            <v>1675350</v>
          </cell>
          <cell r="K445">
            <v>1675350</v>
          </cell>
          <cell r="L445">
            <v>11575500</v>
          </cell>
          <cell r="M445" t="str">
            <v>JONES LANG LASALLE MEGHRAJ PR</v>
          </cell>
          <cell r="N445" t="str">
            <v>BHARAT BUILDTECH PVT LTD</v>
          </cell>
        </row>
        <row r="446">
          <cell r="B446" t="str">
            <v>DTS549</v>
          </cell>
          <cell r="C446">
            <v>2.5</v>
          </cell>
          <cell r="D446">
            <v>39354</v>
          </cell>
          <cell r="E446">
            <v>78813</v>
          </cell>
          <cell r="F446" t="str">
            <v>B00846</v>
          </cell>
          <cell r="G446" t="str">
            <v>DTS549/UB1261#DTS</v>
          </cell>
          <cell r="H446">
            <v>75.53</v>
          </cell>
          <cell r="I446">
            <v>13000</v>
          </cell>
          <cell r="J446">
            <v>1675350</v>
          </cell>
          <cell r="K446">
            <v>1675350</v>
          </cell>
          <cell r="L446">
            <v>11575500</v>
          </cell>
          <cell r="M446" t="str">
            <v>JONES LANG LASALLE MEGHRAJ PR</v>
          </cell>
          <cell r="N446" t="str">
            <v>BHARAT BUILDTECH PVT. LTD.</v>
          </cell>
        </row>
        <row r="447">
          <cell r="B447" t="str">
            <v>DTS550</v>
          </cell>
          <cell r="C447">
            <v>2.5</v>
          </cell>
          <cell r="D447">
            <v>39354</v>
          </cell>
          <cell r="E447">
            <v>79060</v>
          </cell>
          <cell r="F447" t="str">
            <v>B00859</v>
          </cell>
          <cell r="G447" t="str">
            <v>DTS550/UB1262#DTS</v>
          </cell>
          <cell r="H447">
            <v>69.12</v>
          </cell>
          <cell r="I447">
            <v>13000</v>
          </cell>
          <cell r="J447">
            <v>1540800</v>
          </cell>
          <cell r="K447">
            <v>1540800</v>
          </cell>
          <cell r="L447">
            <v>10644000</v>
          </cell>
          <cell r="M447" t="str">
            <v>JONES LANG LASALLE MEGHRAJ PR</v>
          </cell>
          <cell r="N447" t="str">
            <v>BHARAT BUILDTECH PVT LTD</v>
          </cell>
        </row>
        <row r="448">
          <cell r="B448" t="str">
            <v>DTS554</v>
          </cell>
          <cell r="C448">
            <v>2.5</v>
          </cell>
          <cell r="D448">
            <v>39354</v>
          </cell>
          <cell r="E448">
            <v>79004</v>
          </cell>
          <cell r="F448" t="str">
            <v>J01502</v>
          </cell>
          <cell r="G448" t="str">
            <v>DTS554/UB1474#DTS</v>
          </cell>
          <cell r="H448">
            <v>178.84</v>
          </cell>
          <cell r="I448">
            <v>14000</v>
          </cell>
          <cell r="J448">
            <v>4132500</v>
          </cell>
          <cell r="K448">
            <v>4200000</v>
          </cell>
          <cell r="L448">
            <v>28512500</v>
          </cell>
          <cell r="M448" t="str">
            <v>KEDAR ESTATE &amp; INVESTMENTS</v>
          </cell>
          <cell r="N448" t="str">
            <v>JASBIR WASU</v>
          </cell>
        </row>
        <row r="449">
          <cell r="B449" t="str">
            <v>DTS558</v>
          </cell>
          <cell r="C449">
            <v>2.5</v>
          </cell>
          <cell r="D449">
            <v>39354</v>
          </cell>
          <cell r="E449">
            <v>78951</v>
          </cell>
          <cell r="F449" t="str">
            <v>N01129</v>
          </cell>
          <cell r="G449" t="str">
            <v>DTS558/UB1343#DTS</v>
          </cell>
          <cell r="H449">
            <v>69.209999999999994</v>
          </cell>
          <cell r="I449">
            <v>13000</v>
          </cell>
          <cell r="J449">
            <v>1542750</v>
          </cell>
          <cell r="K449">
            <v>3000000</v>
          </cell>
          <cell r="L449">
            <v>10657500</v>
          </cell>
          <cell r="M449" t="str">
            <v>MRS. MADHVI BERY</v>
          </cell>
          <cell r="N449" t="str">
            <v>NASIRUDDIN JAVERI</v>
          </cell>
        </row>
        <row r="450">
          <cell r="B450" t="str">
            <v>DTS562</v>
          </cell>
          <cell r="C450">
            <v>2.5</v>
          </cell>
          <cell r="D450">
            <v>39354</v>
          </cell>
          <cell r="E450">
            <v>78736</v>
          </cell>
          <cell r="F450" t="str">
            <v>O00131</v>
          </cell>
          <cell r="G450" t="str">
            <v>DTS562/UB1277#DTS</v>
          </cell>
          <cell r="H450">
            <v>69.209999999999994</v>
          </cell>
          <cell r="I450">
            <v>13000</v>
          </cell>
          <cell r="J450">
            <v>1542750</v>
          </cell>
          <cell r="K450">
            <v>1542750</v>
          </cell>
          <cell r="L450">
            <v>10657500</v>
          </cell>
          <cell r="M450" t="str">
            <v>K.K. REAL ESTATE</v>
          </cell>
          <cell r="N450" t="str">
            <v>OMKAR NATH KAUL</v>
          </cell>
        </row>
        <row r="451">
          <cell r="B451" t="str">
            <v>DTS601</v>
          </cell>
          <cell r="C451">
            <v>2.5</v>
          </cell>
          <cell r="D451">
            <v>39354</v>
          </cell>
          <cell r="E451">
            <v>79074</v>
          </cell>
          <cell r="F451" t="str">
            <v>R04034</v>
          </cell>
          <cell r="G451" t="str">
            <v>DTS601/UB1260#DTS</v>
          </cell>
          <cell r="H451">
            <v>71.91</v>
          </cell>
          <cell r="I451">
            <v>13000</v>
          </cell>
          <cell r="J451">
            <v>1599300</v>
          </cell>
          <cell r="K451">
            <v>1599300</v>
          </cell>
          <cell r="L451">
            <v>11049000</v>
          </cell>
          <cell r="M451" t="str">
            <v>PNK CONSULTANTS PVT LTD</v>
          </cell>
          <cell r="N451" t="str">
            <v>RITA SINGHAL                 _x000C_</v>
          </cell>
        </row>
        <row r="452">
          <cell r="B452" t="str">
            <v>DTS602</v>
          </cell>
          <cell r="C452">
            <v>2.5</v>
          </cell>
          <cell r="D452">
            <v>39354</v>
          </cell>
          <cell r="E452">
            <v>78805</v>
          </cell>
          <cell r="F452" t="str">
            <v>S04810</v>
          </cell>
          <cell r="G452" t="str">
            <v>DTS602/UB1393#DTS</v>
          </cell>
          <cell r="H452">
            <v>69.209999999999994</v>
          </cell>
          <cell r="I452">
            <v>13000</v>
          </cell>
          <cell r="J452">
            <v>1542750</v>
          </cell>
          <cell r="K452">
            <v>1542750</v>
          </cell>
          <cell r="L452">
            <v>10657500</v>
          </cell>
          <cell r="M452" t="str">
            <v>PNK CONSULTANTS PVT LTD</v>
          </cell>
          <cell r="N452" t="str">
            <v>SIRIUS BUYING SERVICES PVT. L</v>
          </cell>
        </row>
        <row r="453">
          <cell r="B453" t="str">
            <v>DTS603</v>
          </cell>
          <cell r="C453">
            <v>2.5</v>
          </cell>
          <cell r="D453">
            <v>39354</v>
          </cell>
          <cell r="E453">
            <v>78870</v>
          </cell>
          <cell r="F453" t="str">
            <v>S04825</v>
          </cell>
          <cell r="G453" t="str">
            <v>DTS603/UB1405#DTS</v>
          </cell>
          <cell r="H453">
            <v>69.209999999999994</v>
          </cell>
          <cell r="I453">
            <v>13000</v>
          </cell>
          <cell r="J453">
            <v>1542750</v>
          </cell>
          <cell r="K453">
            <v>1542750</v>
          </cell>
          <cell r="L453">
            <v>10657500</v>
          </cell>
          <cell r="M453" t="str">
            <v>PNK CONSULTANTS PVT LTD</v>
          </cell>
          <cell r="N453" t="str">
            <v>SOLUS SERVICES PVT LTD</v>
          </cell>
        </row>
        <row r="454">
          <cell r="B454" t="str">
            <v>DTS604</v>
          </cell>
          <cell r="C454">
            <v>2.5</v>
          </cell>
          <cell r="D454">
            <v>39354</v>
          </cell>
          <cell r="E454">
            <v>78878</v>
          </cell>
          <cell r="F454" t="str">
            <v>D01056</v>
          </cell>
          <cell r="G454" t="str">
            <v>DTS604/UB1536#DTS</v>
          </cell>
          <cell r="H454">
            <v>69.209999999999994</v>
          </cell>
          <cell r="I454">
            <v>13000</v>
          </cell>
          <cell r="J454">
            <v>1542750</v>
          </cell>
          <cell r="K454">
            <v>1542750</v>
          </cell>
          <cell r="L454">
            <v>10657500</v>
          </cell>
          <cell r="M454" t="str">
            <v>PNK CONSULTANTS PVT LTD</v>
          </cell>
          <cell r="N454" t="str">
            <v>DAVINDER SINGH NANDA</v>
          </cell>
        </row>
        <row r="455">
          <cell r="B455" t="str">
            <v>DTS605</v>
          </cell>
          <cell r="C455">
            <v>2.5</v>
          </cell>
          <cell r="D455">
            <v>39354</v>
          </cell>
          <cell r="E455">
            <v>79064</v>
          </cell>
          <cell r="F455" t="str">
            <v>K01300</v>
          </cell>
          <cell r="G455" t="str">
            <v>DTS605/UB1517#DTS</v>
          </cell>
          <cell r="H455">
            <v>69.209999999999994</v>
          </cell>
          <cell r="I455">
            <v>13000</v>
          </cell>
          <cell r="J455">
            <v>1542750</v>
          </cell>
          <cell r="K455">
            <v>1542750</v>
          </cell>
          <cell r="L455">
            <v>10657500</v>
          </cell>
          <cell r="M455" t="str">
            <v>PNK CONSULTANTS PVT LTD</v>
          </cell>
          <cell r="N455" t="str">
            <v>K.MOHAN &amp; COMPANY (EXPORTS) P</v>
          </cell>
        </row>
        <row r="456">
          <cell r="B456" t="str">
            <v>DTS608</v>
          </cell>
          <cell r="C456">
            <v>2.5</v>
          </cell>
          <cell r="D456">
            <v>39354</v>
          </cell>
          <cell r="E456">
            <v>78725</v>
          </cell>
          <cell r="F456" t="str">
            <v>J01482</v>
          </cell>
          <cell r="G456" t="str">
            <v>DTS608/UB1308#DTS</v>
          </cell>
          <cell r="H456">
            <v>89.93</v>
          </cell>
          <cell r="I456">
            <v>13000</v>
          </cell>
          <cell r="J456">
            <v>1977600</v>
          </cell>
          <cell r="K456">
            <v>1977600</v>
          </cell>
          <cell r="L456">
            <v>13668000</v>
          </cell>
          <cell r="M456" t="str">
            <v>PNK CONSULTANTS PVT LTD</v>
          </cell>
          <cell r="N456" t="str">
            <v>JATINDER SINGH ARORA</v>
          </cell>
        </row>
        <row r="457">
          <cell r="B457" t="str">
            <v>DTS609</v>
          </cell>
          <cell r="C457">
            <v>2.5</v>
          </cell>
          <cell r="D457">
            <v>39354</v>
          </cell>
          <cell r="E457">
            <v>78806</v>
          </cell>
          <cell r="F457" t="str">
            <v>S04811</v>
          </cell>
          <cell r="G457" t="str">
            <v>DTS609/UB1340#DTS</v>
          </cell>
          <cell r="H457">
            <v>65.400000000000006</v>
          </cell>
          <cell r="I457">
            <v>13000</v>
          </cell>
          <cell r="J457">
            <v>1462800</v>
          </cell>
          <cell r="K457">
            <v>1462800</v>
          </cell>
          <cell r="L457">
            <v>10104000</v>
          </cell>
          <cell r="M457" t="str">
            <v>PNK CONSULTANTS PVT LTD</v>
          </cell>
          <cell r="N457" t="str">
            <v>SANJAY KALRA</v>
          </cell>
        </row>
        <row r="458">
          <cell r="B458" t="str">
            <v>DTS610</v>
          </cell>
          <cell r="C458">
            <v>2.5</v>
          </cell>
          <cell r="D458">
            <v>39354</v>
          </cell>
          <cell r="E458">
            <v>78798</v>
          </cell>
          <cell r="F458" t="str">
            <v>D01048</v>
          </cell>
          <cell r="G458" t="str">
            <v>DTS610/UB1337#DTS</v>
          </cell>
          <cell r="H458">
            <v>114.08</v>
          </cell>
          <cell r="I458">
            <v>13000</v>
          </cell>
          <cell r="J458">
            <v>2484600</v>
          </cell>
          <cell r="K458">
            <v>2484600</v>
          </cell>
          <cell r="L458">
            <v>17178000</v>
          </cell>
          <cell r="M458" t="str">
            <v>PNK CONSULTANTS PVT LTD</v>
          </cell>
          <cell r="N458" t="str">
            <v>DEVESH WADHWA</v>
          </cell>
        </row>
        <row r="459">
          <cell r="B459" t="str">
            <v>DTS611</v>
          </cell>
          <cell r="C459">
            <v>2.5</v>
          </cell>
          <cell r="D459">
            <v>39354</v>
          </cell>
          <cell r="E459">
            <v>78902</v>
          </cell>
          <cell r="F459" t="str">
            <v>B00849</v>
          </cell>
          <cell r="G459" t="str">
            <v>DTS611/UB1532#DTS</v>
          </cell>
          <cell r="H459">
            <v>150.22</v>
          </cell>
          <cell r="I459">
            <v>14000</v>
          </cell>
          <cell r="J459">
            <v>3485700</v>
          </cell>
          <cell r="K459">
            <v>3485700</v>
          </cell>
          <cell r="L459">
            <v>24046500</v>
          </cell>
          <cell r="M459" t="str">
            <v>ETHICAL INFRASTRUCTURES PVT.</v>
          </cell>
          <cell r="N459" t="str">
            <v>BHASIN JEWELLERS PVT LTD</v>
          </cell>
        </row>
        <row r="460">
          <cell r="B460" t="str">
            <v>DTS618</v>
          </cell>
          <cell r="C460">
            <v>2.5</v>
          </cell>
          <cell r="D460">
            <v>39354</v>
          </cell>
          <cell r="E460">
            <v>78871</v>
          </cell>
          <cell r="F460" t="str">
            <v>M02201</v>
          </cell>
          <cell r="G460" t="str">
            <v>DTS618/UB1384#DTS</v>
          </cell>
          <cell r="H460">
            <v>75.53</v>
          </cell>
          <cell r="I460">
            <v>13000</v>
          </cell>
          <cell r="J460">
            <v>1675350</v>
          </cell>
          <cell r="K460">
            <v>1675350</v>
          </cell>
          <cell r="L460">
            <v>11575500</v>
          </cell>
          <cell r="M460" t="str">
            <v>RAJDHANI REALTORS PVT LTD</v>
          </cell>
          <cell r="N460" t="str">
            <v>MATRIX INVESTMENTS PVT LTD</v>
          </cell>
        </row>
        <row r="461">
          <cell r="B461" t="str">
            <v>DTS619</v>
          </cell>
          <cell r="C461">
            <v>2.5</v>
          </cell>
          <cell r="D461">
            <v>39354</v>
          </cell>
          <cell r="E461">
            <v>78810</v>
          </cell>
          <cell r="F461" t="str">
            <v>G00772</v>
          </cell>
          <cell r="G461" t="str">
            <v>DTS619/UB1391#DTS</v>
          </cell>
          <cell r="H461">
            <v>69.209999999999994</v>
          </cell>
          <cell r="I461">
            <v>13000</v>
          </cell>
          <cell r="J461">
            <v>1542750</v>
          </cell>
          <cell r="K461">
            <v>1542750</v>
          </cell>
          <cell r="L461">
            <v>10657500</v>
          </cell>
          <cell r="M461" t="str">
            <v>RAHEJA ASSOCIATES</v>
          </cell>
          <cell r="N461" t="str">
            <v>GURMEET SINGH SAWHNEY</v>
          </cell>
        </row>
        <row r="462">
          <cell r="B462" t="str">
            <v>DTS620</v>
          </cell>
          <cell r="C462">
            <v>2.5</v>
          </cell>
          <cell r="D462">
            <v>39354</v>
          </cell>
          <cell r="E462">
            <v>78844</v>
          </cell>
          <cell r="F462" t="str">
            <v>G00774</v>
          </cell>
          <cell r="G462" t="str">
            <v>DTS620/UB1403#DTS</v>
          </cell>
          <cell r="H462">
            <v>85</v>
          </cell>
          <cell r="I462">
            <v>13000</v>
          </cell>
          <cell r="J462">
            <v>1874250</v>
          </cell>
          <cell r="K462">
            <v>1874250</v>
          </cell>
          <cell r="L462">
            <v>12952500</v>
          </cell>
          <cell r="M462" t="str">
            <v>RAHEJA ASSOCIATES</v>
          </cell>
          <cell r="N462" t="str">
            <v>GURMEET SINGH SAWHNEY</v>
          </cell>
        </row>
        <row r="463">
          <cell r="B463" t="str">
            <v>DTS621</v>
          </cell>
          <cell r="C463">
            <v>2.5</v>
          </cell>
          <cell r="D463">
            <v>39354</v>
          </cell>
          <cell r="E463">
            <v>79028</v>
          </cell>
          <cell r="F463" t="str">
            <v>G00779</v>
          </cell>
          <cell r="G463" t="str">
            <v>DTS621/UB1250#DTS</v>
          </cell>
          <cell r="H463">
            <v>89.74</v>
          </cell>
          <cell r="I463">
            <v>13000</v>
          </cell>
          <cell r="J463">
            <v>1973700</v>
          </cell>
          <cell r="K463">
            <v>1973700</v>
          </cell>
          <cell r="L463">
            <v>13641000</v>
          </cell>
          <cell r="M463" t="str">
            <v>RAHEJA ASSOCIATES</v>
          </cell>
          <cell r="N463" t="str">
            <v>GURMEET SINGH SAWHNEY</v>
          </cell>
        </row>
        <row r="464">
          <cell r="B464" t="str">
            <v>DTS622</v>
          </cell>
          <cell r="C464">
            <v>2.5</v>
          </cell>
          <cell r="D464">
            <v>39354</v>
          </cell>
          <cell r="E464">
            <v>78904</v>
          </cell>
          <cell r="F464" t="str">
            <v>A03517</v>
          </cell>
          <cell r="G464" t="str">
            <v>DTS622/UB1408#DTS</v>
          </cell>
          <cell r="H464">
            <v>89</v>
          </cell>
          <cell r="I464">
            <v>14000</v>
          </cell>
          <cell r="J464">
            <v>2101800</v>
          </cell>
          <cell r="K464">
            <v>2700000</v>
          </cell>
          <cell r="L464">
            <v>14491000</v>
          </cell>
          <cell r="M464" t="str">
            <v>S SAIM &amp; CO</v>
          </cell>
          <cell r="N464" t="str">
            <v>ASHOK KHANNA</v>
          </cell>
        </row>
        <row r="465">
          <cell r="B465" t="str">
            <v>DTS623</v>
          </cell>
          <cell r="C465">
            <v>2.5</v>
          </cell>
          <cell r="D465">
            <v>39354</v>
          </cell>
          <cell r="E465">
            <v>78760</v>
          </cell>
          <cell r="F465" t="str">
            <v>S04807</v>
          </cell>
          <cell r="G465" t="str">
            <v>DTS623/UB1274#DTS</v>
          </cell>
          <cell r="H465">
            <v>150.22</v>
          </cell>
          <cell r="I465">
            <v>13000</v>
          </cell>
          <cell r="J465">
            <v>3243150</v>
          </cell>
          <cell r="K465">
            <v>3243150</v>
          </cell>
          <cell r="L465">
            <v>22429500</v>
          </cell>
          <cell r="M465" t="str">
            <v>PNK CONSULTANTS PVT LTD</v>
          </cell>
          <cell r="N465" t="str">
            <v>SANDEEP MADAN</v>
          </cell>
        </row>
        <row r="466">
          <cell r="B466" t="str">
            <v>DTS624</v>
          </cell>
          <cell r="C466">
            <v>2.5</v>
          </cell>
          <cell r="D466">
            <v>39354</v>
          </cell>
          <cell r="E466">
            <v>78762</v>
          </cell>
          <cell r="F466" t="str">
            <v>S04808</v>
          </cell>
          <cell r="G466" t="str">
            <v>DTS624/UB1275#DTS</v>
          </cell>
          <cell r="H466">
            <v>114.08</v>
          </cell>
          <cell r="I466">
            <v>13000</v>
          </cell>
          <cell r="J466">
            <v>2484600</v>
          </cell>
          <cell r="K466">
            <v>2484600</v>
          </cell>
          <cell r="L466">
            <v>17178000</v>
          </cell>
          <cell r="M466" t="str">
            <v>PNK CONSULTANTS PVT LTD</v>
          </cell>
          <cell r="N466" t="str">
            <v>SANDEEP MADAN</v>
          </cell>
        </row>
        <row r="467">
          <cell r="B467" t="str">
            <v>DTS625</v>
          </cell>
          <cell r="C467">
            <v>2.5</v>
          </cell>
          <cell r="D467">
            <v>39354</v>
          </cell>
          <cell r="E467">
            <v>78838</v>
          </cell>
          <cell r="F467" t="str">
            <v>D01050</v>
          </cell>
          <cell r="G467" t="str">
            <v>DTS625/UB1232#DTS</v>
          </cell>
          <cell r="H467">
            <v>65.400000000000006</v>
          </cell>
          <cell r="I467">
            <v>13000</v>
          </cell>
          <cell r="J467">
            <v>1462800</v>
          </cell>
          <cell r="K467">
            <v>1462800</v>
          </cell>
          <cell r="L467">
            <v>10104000</v>
          </cell>
          <cell r="M467" t="str">
            <v>PNK CONSULTANTS PVT LTD</v>
          </cell>
          <cell r="N467" t="str">
            <v>DEEPAK VERMA</v>
          </cell>
        </row>
        <row r="468">
          <cell r="B468" t="str">
            <v>DTS626</v>
          </cell>
          <cell r="C468">
            <v>2.5</v>
          </cell>
          <cell r="D468">
            <v>39354</v>
          </cell>
          <cell r="E468">
            <v>78896</v>
          </cell>
          <cell r="F468" t="str">
            <v>S04831</v>
          </cell>
          <cell r="G468" t="str">
            <v>DTS626/UB1413#DTS</v>
          </cell>
          <cell r="H468">
            <v>89.93</v>
          </cell>
          <cell r="I468">
            <v>13000</v>
          </cell>
          <cell r="J468">
            <v>1977600</v>
          </cell>
          <cell r="K468">
            <v>1977600</v>
          </cell>
          <cell r="L468">
            <v>13668000</v>
          </cell>
          <cell r="M468" t="str">
            <v>ESSAAR ASSOCIATES</v>
          </cell>
          <cell r="N468" t="str">
            <v>SARNA INTERNATIONAL PVT LTD</v>
          </cell>
        </row>
        <row r="469">
          <cell r="B469" t="str">
            <v>DTS627</v>
          </cell>
          <cell r="C469">
            <v>2.5</v>
          </cell>
          <cell r="D469">
            <v>39354</v>
          </cell>
          <cell r="E469">
            <v>78901</v>
          </cell>
          <cell r="F469" t="str">
            <v>S04832</v>
          </cell>
          <cell r="G469" t="str">
            <v>DTS627/UB1412#DTS</v>
          </cell>
          <cell r="H469">
            <v>90.02</v>
          </cell>
          <cell r="I469">
            <v>13000</v>
          </cell>
          <cell r="J469">
            <v>1979550</v>
          </cell>
          <cell r="K469">
            <v>1979550</v>
          </cell>
          <cell r="L469">
            <v>13681500</v>
          </cell>
          <cell r="M469" t="str">
            <v>ESSAAR ASSOCIATES</v>
          </cell>
          <cell r="N469" t="str">
            <v>SARNA INTERNATIONAL PVT LTD</v>
          </cell>
        </row>
        <row r="470">
          <cell r="B470" t="str">
            <v>DTS630</v>
          </cell>
          <cell r="C470">
            <v>2.5</v>
          </cell>
          <cell r="D470">
            <v>39354</v>
          </cell>
          <cell r="E470">
            <v>78723</v>
          </cell>
          <cell r="F470" t="str">
            <v>A03498</v>
          </cell>
          <cell r="G470" t="str">
            <v>DTS630/UB1282#DTS</v>
          </cell>
          <cell r="H470">
            <v>69.209999999999994</v>
          </cell>
          <cell r="I470">
            <v>13000</v>
          </cell>
          <cell r="J470">
            <v>1542750</v>
          </cell>
          <cell r="K470">
            <v>1600000</v>
          </cell>
          <cell r="L470">
            <v>10657500</v>
          </cell>
          <cell r="M470" t="str">
            <v>LIASION CONSULTANCY SERVICES</v>
          </cell>
          <cell r="N470" t="str">
            <v>ATUL RAHEJA</v>
          </cell>
        </row>
        <row r="471">
          <cell r="B471" t="str">
            <v>DTS631</v>
          </cell>
          <cell r="C471">
            <v>2.5</v>
          </cell>
          <cell r="D471">
            <v>39354</v>
          </cell>
          <cell r="E471">
            <v>79077</v>
          </cell>
          <cell r="F471" t="str">
            <v>A03538</v>
          </cell>
          <cell r="G471" t="str">
            <v>DTS631/UB1485#DTS</v>
          </cell>
          <cell r="H471">
            <v>69.209999999999994</v>
          </cell>
          <cell r="I471">
            <v>13000</v>
          </cell>
          <cell r="J471">
            <v>1542750</v>
          </cell>
          <cell r="K471">
            <v>1600000</v>
          </cell>
          <cell r="L471">
            <v>10657500</v>
          </cell>
          <cell r="M471" t="str">
            <v>LIASION CONSULTANCY SERVICES</v>
          </cell>
          <cell r="N471" t="str">
            <v>AMIT ARORA</v>
          </cell>
        </row>
        <row r="472">
          <cell r="B472" t="str">
            <v>DTS632</v>
          </cell>
          <cell r="C472">
            <v>2.5</v>
          </cell>
          <cell r="D472">
            <v>39354</v>
          </cell>
          <cell r="E472">
            <v>78815</v>
          </cell>
          <cell r="F472" t="str">
            <v>Y00248</v>
          </cell>
          <cell r="G472" t="str">
            <v>DTS632/UB1259#DTS</v>
          </cell>
          <cell r="H472">
            <v>69.209999999999994</v>
          </cell>
          <cell r="I472">
            <v>13000</v>
          </cell>
          <cell r="J472">
            <v>1542750</v>
          </cell>
          <cell r="K472">
            <v>2700000</v>
          </cell>
          <cell r="L472">
            <v>10657500</v>
          </cell>
          <cell r="M472" t="str">
            <v>SURINDER ARORA</v>
          </cell>
          <cell r="N472" t="str">
            <v>YUVRAJ ARORA</v>
          </cell>
        </row>
        <row r="473">
          <cell r="B473" t="str">
            <v>DTS633</v>
          </cell>
          <cell r="C473">
            <v>2.5</v>
          </cell>
          <cell r="D473">
            <v>39354</v>
          </cell>
          <cell r="E473">
            <v>78985</v>
          </cell>
          <cell r="F473" t="str">
            <v>Y00250</v>
          </cell>
          <cell r="G473" t="str">
            <v>DTS633/UB1235#DTS</v>
          </cell>
          <cell r="H473">
            <v>71.91</v>
          </cell>
          <cell r="I473">
            <v>13000</v>
          </cell>
          <cell r="J473">
            <v>1599300</v>
          </cell>
          <cell r="K473">
            <v>2700000</v>
          </cell>
          <cell r="L473">
            <v>11049000</v>
          </cell>
          <cell r="M473" t="str">
            <v>SURINDER ARORA</v>
          </cell>
          <cell r="N473" t="str">
            <v>YUVRAJ ARORA</v>
          </cell>
        </row>
        <row r="474">
          <cell r="B474" t="str">
            <v>DTS634</v>
          </cell>
          <cell r="C474">
            <v>2.5</v>
          </cell>
          <cell r="D474">
            <v>39354</v>
          </cell>
          <cell r="E474">
            <v>78823</v>
          </cell>
          <cell r="F474" t="str">
            <v>L00322</v>
          </cell>
          <cell r="G474" t="str">
            <v>DTS634/UB1331#DTS</v>
          </cell>
          <cell r="H474">
            <v>73.760000000000005</v>
          </cell>
          <cell r="I474">
            <v>13000</v>
          </cell>
          <cell r="J474">
            <v>1638300</v>
          </cell>
          <cell r="K474">
            <v>1638300</v>
          </cell>
          <cell r="L474">
            <v>11319000</v>
          </cell>
          <cell r="M474" t="str">
            <v>KHUSHI HOUSING SOLUTIONS</v>
          </cell>
          <cell r="N474" t="str">
            <v>LOKESH MAHAJAN</v>
          </cell>
        </row>
        <row r="475">
          <cell r="B475" t="str">
            <v>DTS635</v>
          </cell>
          <cell r="C475">
            <v>2.5</v>
          </cell>
          <cell r="D475">
            <v>39354</v>
          </cell>
          <cell r="E475">
            <v>78779</v>
          </cell>
          <cell r="F475" t="str">
            <v>A03505</v>
          </cell>
          <cell r="G475" t="str">
            <v>DTS635/UB1317#DTS</v>
          </cell>
          <cell r="H475">
            <v>69.209999999999994</v>
          </cell>
          <cell r="I475">
            <v>13000</v>
          </cell>
          <cell r="J475">
            <v>1542750</v>
          </cell>
          <cell r="K475">
            <v>1542750</v>
          </cell>
          <cell r="L475">
            <v>10657500</v>
          </cell>
          <cell r="M475" t="str">
            <v>KHUSHI HOUSING SOLUTIONS</v>
          </cell>
          <cell r="N475" t="str">
            <v>ANAND SRIVASTAVA</v>
          </cell>
        </row>
        <row r="476">
          <cell r="B476" t="str">
            <v>DTS636</v>
          </cell>
          <cell r="C476">
            <v>2.5</v>
          </cell>
          <cell r="D476">
            <v>39354</v>
          </cell>
          <cell r="E476">
            <v>78807</v>
          </cell>
          <cell r="F476" t="str">
            <v>M02198</v>
          </cell>
          <cell r="G476" t="str">
            <v>DTS636/UB1254#DTS</v>
          </cell>
          <cell r="H476">
            <v>69.209999999999994</v>
          </cell>
          <cell r="I476">
            <v>13000</v>
          </cell>
          <cell r="J476">
            <v>1542750</v>
          </cell>
          <cell r="K476">
            <v>1542750</v>
          </cell>
          <cell r="L476">
            <v>10657500</v>
          </cell>
          <cell r="M476" t="str">
            <v>KHUSHI HOUSING SOLUTIONS</v>
          </cell>
          <cell r="N476" t="str">
            <v>MUNISH SHARMA                _x000C_</v>
          </cell>
        </row>
        <row r="477">
          <cell r="B477" t="str">
            <v>DTS637</v>
          </cell>
          <cell r="C477">
            <v>2.5</v>
          </cell>
          <cell r="D477">
            <v>39354</v>
          </cell>
          <cell r="E477">
            <v>78728</v>
          </cell>
          <cell r="F477" t="str">
            <v>A03500</v>
          </cell>
          <cell r="G477" t="str">
            <v>DTS637/UB1311#DTS</v>
          </cell>
          <cell r="H477">
            <v>74.97</v>
          </cell>
          <cell r="I477">
            <v>13000</v>
          </cell>
          <cell r="J477">
            <v>1663650</v>
          </cell>
          <cell r="K477">
            <v>1663650</v>
          </cell>
          <cell r="L477">
            <v>11494500</v>
          </cell>
          <cell r="M477" t="str">
            <v>KHUSHI HOUSING SOLUTIONS</v>
          </cell>
          <cell r="N477" t="str">
            <v>ATUL SHARMA</v>
          </cell>
        </row>
        <row r="478">
          <cell r="B478" t="str">
            <v>DTS641</v>
          </cell>
          <cell r="C478">
            <v>2.5</v>
          </cell>
          <cell r="D478">
            <v>39354</v>
          </cell>
          <cell r="E478">
            <v>79018</v>
          </cell>
          <cell r="F478" t="str">
            <v>I00308</v>
          </cell>
          <cell r="G478" t="str">
            <v>DTS641/UB1470#DTS</v>
          </cell>
          <cell r="H478">
            <v>89.93</v>
          </cell>
          <cell r="I478">
            <v>13000</v>
          </cell>
          <cell r="J478">
            <v>1977600</v>
          </cell>
          <cell r="K478">
            <v>1977600</v>
          </cell>
          <cell r="L478">
            <v>13668000</v>
          </cell>
          <cell r="M478" t="str">
            <v>ESSAAR ASSOCIATES</v>
          </cell>
          <cell r="N478" t="str">
            <v>INDIAN QUOTATION SYSTEM P LTD</v>
          </cell>
        </row>
        <row r="479">
          <cell r="B479" t="str">
            <v>DTS642</v>
          </cell>
          <cell r="C479">
            <v>2.5</v>
          </cell>
          <cell r="D479">
            <v>39354</v>
          </cell>
          <cell r="E479">
            <v>79063</v>
          </cell>
          <cell r="F479" t="str">
            <v>S04847</v>
          </cell>
          <cell r="G479" t="str">
            <v>DTS642/UB1488#DTS</v>
          </cell>
          <cell r="H479">
            <v>65.400000000000006</v>
          </cell>
          <cell r="I479">
            <v>13000</v>
          </cell>
          <cell r="J479">
            <v>1462800</v>
          </cell>
          <cell r="K479">
            <v>2700000</v>
          </cell>
          <cell r="L479">
            <v>10104000</v>
          </cell>
          <cell r="M479" t="str">
            <v>SUNIL PURI &amp; ASSOCIATES</v>
          </cell>
          <cell r="N479" t="str">
            <v>SUMEET OBHRAI</v>
          </cell>
        </row>
        <row r="480">
          <cell r="B480" t="str">
            <v>DTS643</v>
          </cell>
          <cell r="C480">
            <v>2.5</v>
          </cell>
          <cell r="D480">
            <v>39354</v>
          </cell>
          <cell r="E480">
            <v>78764</v>
          </cell>
          <cell r="F480" t="str">
            <v>S04809</v>
          </cell>
          <cell r="G480" t="str">
            <v>DTS643/UB1276#DTS</v>
          </cell>
          <cell r="H480">
            <v>178.84</v>
          </cell>
          <cell r="I480">
            <v>13000</v>
          </cell>
          <cell r="J480">
            <v>3843750</v>
          </cell>
          <cell r="K480">
            <v>3843750</v>
          </cell>
          <cell r="L480">
            <v>26587500</v>
          </cell>
          <cell r="M480" t="str">
            <v>PNK CONSULTANTS PVT LTD</v>
          </cell>
          <cell r="N480" t="str">
            <v>SANDEEP MADAN</v>
          </cell>
        </row>
        <row r="481">
          <cell r="B481" t="str">
            <v>DTS644</v>
          </cell>
          <cell r="C481">
            <v>2.5</v>
          </cell>
          <cell r="D481">
            <v>39354</v>
          </cell>
          <cell r="E481">
            <v>79069</v>
          </cell>
          <cell r="F481" t="str">
            <v>A03537</v>
          </cell>
          <cell r="G481" t="str">
            <v>DTS644/UB1476#DTS</v>
          </cell>
          <cell r="H481">
            <v>65.400000000000006</v>
          </cell>
          <cell r="I481">
            <v>13000</v>
          </cell>
          <cell r="J481">
            <v>1462800</v>
          </cell>
          <cell r="K481">
            <v>1462800</v>
          </cell>
          <cell r="L481">
            <v>10104000</v>
          </cell>
          <cell r="M481" t="str">
            <v>PNK CONSULTANTS PVT LTD</v>
          </cell>
          <cell r="N481" t="str">
            <v>ATLAS CYCLES (HARYANA) LTD</v>
          </cell>
        </row>
        <row r="482">
          <cell r="B482" t="str">
            <v>DTS645</v>
          </cell>
          <cell r="C482">
            <v>2.5</v>
          </cell>
          <cell r="D482">
            <v>39354</v>
          </cell>
          <cell r="E482">
            <v>78988</v>
          </cell>
          <cell r="F482" t="str">
            <v>A03528</v>
          </cell>
          <cell r="G482" t="str">
            <v>DTS645/UB1234#DTS</v>
          </cell>
          <cell r="H482">
            <v>85</v>
          </cell>
          <cell r="I482">
            <v>13000</v>
          </cell>
          <cell r="J482">
            <v>1874250</v>
          </cell>
          <cell r="K482">
            <v>1874250</v>
          </cell>
          <cell r="L482">
            <v>12952500</v>
          </cell>
          <cell r="M482" t="str">
            <v>PNK CONSULTANTS PVT LTD</v>
          </cell>
          <cell r="N482" t="str">
            <v>ATLAS CYCLE (HARYANA) LTD</v>
          </cell>
        </row>
        <row r="483">
          <cell r="B483" t="str">
            <v>DTS646</v>
          </cell>
          <cell r="C483">
            <v>2.5</v>
          </cell>
          <cell r="D483">
            <v>39354</v>
          </cell>
          <cell r="E483">
            <v>78842</v>
          </cell>
          <cell r="F483" t="str">
            <v>A03512</v>
          </cell>
          <cell r="G483" t="str">
            <v>DTS646/UB1372#DTS</v>
          </cell>
          <cell r="H483">
            <v>85</v>
          </cell>
          <cell r="I483">
            <v>13000</v>
          </cell>
          <cell r="J483">
            <v>1874250</v>
          </cell>
          <cell r="K483">
            <v>1874250</v>
          </cell>
          <cell r="L483">
            <v>12952500</v>
          </cell>
          <cell r="M483" t="str">
            <v>PNK CONSULTANTS PVT LTD</v>
          </cell>
          <cell r="N483" t="str">
            <v>ATLAS CYCLES (HARYANA) LTD.</v>
          </cell>
        </row>
        <row r="484">
          <cell r="B484" t="str">
            <v>DTS647</v>
          </cell>
          <cell r="C484">
            <v>2.5</v>
          </cell>
          <cell r="D484">
            <v>39354</v>
          </cell>
          <cell r="E484">
            <v>79038</v>
          </cell>
          <cell r="F484" t="str">
            <v>A03534</v>
          </cell>
          <cell r="G484" t="str">
            <v>DTS647/UB1341#DTS</v>
          </cell>
          <cell r="H484">
            <v>69.12</v>
          </cell>
          <cell r="I484">
            <v>13000</v>
          </cell>
          <cell r="J484">
            <v>1540800</v>
          </cell>
          <cell r="K484">
            <v>1540800</v>
          </cell>
          <cell r="L484">
            <v>10644000</v>
          </cell>
          <cell r="M484" t="str">
            <v>PNK CONSULTANTS PVT LTD</v>
          </cell>
          <cell r="N484" t="str">
            <v>ATLAS CYCLES (HARYANA) LTD</v>
          </cell>
        </row>
        <row r="485">
          <cell r="B485" t="str">
            <v>DTS648</v>
          </cell>
          <cell r="C485">
            <v>2.5</v>
          </cell>
          <cell r="D485">
            <v>39354</v>
          </cell>
          <cell r="E485">
            <v>78763</v>
          </cell>
          <cell r="F485" t="str">
            <v>R04005</v>
          </cell>
          <cell r="G485" t="str">
            <v>DTS648/UB1302#DTS</v>
          </cell>
          <cell r="H485">
            <v>75.53</v>
          </cell>
          <cell r="I485">
            <v>13000</v>
          </cell>
          <cell r="J485">
            <v>1675350</v>
          </cell>
          <cell r="K485">
            <v>1675350</v>
          </cell>
          <cell r="L485">
            <v>11575500</v>
          </cell>
          <cell r="M485" t="str">
            <v>PNK CONSULTANTS PVT LTD</v>
          </cell>
          <cell r="N485" t="str">
            <v>RAJIV GOYAL</v>
          </cell>
        </row>
        <row r="486">
          <cell r="B486" t="str">
            <v>DTS649</v>
          </cell>
          <cell r="C486">
            <v>2.5</v>
          </cell>
          <cell r="D486">
            <v>39354</v>
          </cell>
          <cell r="E486">
            <v>78759</v>
          </cell>
          <cell r="F486" t="str">
            <v>R04004</v>
          </cell>
          <cell r="G486" t="str">
            <v>DTS649/UB1301#DTS</v>
          </cell>
          <cell r="H486">
            <v>75.53</v>
          </cell>
          <cell r="I486">
            <v>13000</v>
          </cell>
          <cell r="J486">
            <v>1675350</v>
          </cell>
          <cell r="K486">
            <v>1675350</v>
          </cell>
          <cell r="L486">
            <v>11575500</v>
          </cell>
          <cell r="M486" t="str">
            <v>PNK CONSULTANTS PVT LTD</v>
          </cell>
          <cell r="N486" t="str">
            <v>RAJIV GOYAL</v>
          </cell>
        </row>
        <row r="487">
          <cell r="B487" t="str">
            <v>DTS650</v>
          </cell>
          <cell r="C487">
            <v>2.5</v>
          </cell>
          <cell r="D487">
            <v>39354</v>
          </cell>
          <cell r="E487">
            <v>78803</v>
          </cell>
          <cell r="F487" t="str">
            <v>M02197</v>
          </cell>
          <cell r="G487" t="str">
            <v>DTS650/UB1339#DTS</v>
          </cell>
          <cell r="H487">
            <v>69.12</v>
          </cell>
          <cell r="I487">
            <v>13000</v>
          </cell>
          <cell r="J487">
            <v>1540800</v>
          </cell>
          <cell r="K487">
            <v>1540800</v>
          </cell>
          <cell r="L487">
            <v>10644000</v>
          </cell>
          <cell r="M487" t="str">
            <v>PNK CONSULTANTS PVT LTD</v>
          </cell>
          <cell r="N487" t="str">
            <v>MAMTA VAISH</v>
          </cell>
        </row>
        <row r="488">
          <cell r="B488" t="str">
            <v>DTS651</v>
          </cell>
          <cell r="C488">
            <v>2.5</v>
          </cell>
          <cell r="D488">
            <v>39354</v>
          </cell>
          <cell r="E488">
            <v>78739</v>
          </cell>
          <cell r="F488" t="str">
            <v>S04802</v>
          </cell>
          <cell r="G488" t="str">
            <v>DTS651/UB1298#DTS</v>
          </cell>
          <cell r="H488">
            <v>85</v>
          </cell>
          <cell r="I488">
            <v>13000</v>
          </cell>
          <cell r="J488">
            <v>1874250</v>
          </cell>
          <cell r="K488">
            <v>1874250</v>
          </cell>
          <cell r="L488">
            <v>12952500</v>
          </cell>
          <cell r="M488" t="str">
            <v>PNK CONSULTANTS PVT LTD</v>
          </cell>
          <cell r="N488" t="str">
            <v>SUN AERO LTD.</v>
          </cell>
        </row>
        <row r="489">
          <cell r="B489" t="str">
            <v>DTS652</v>
          </cell>
          <cell r="C489">
            <v>2.5</v>
          </cell>
          <cell r="D489">
            <v>39354</v>
          </cell>
          <cell r="E489">
            <v>78741</v>
          </cell>
          <cell r="F489" t="str">
            <v>S04804</v>
          </cell>
          <cell r="G489" t="str">
            <v>DTS652/UB1299#DTS</v>
          </cell>
          <cell r="H489">
            <v>85</v>
          </cell>
          <cell r="I489">
            <v>13000</v>
          </cell>
          <cell r="J489">
            <v>1874250</v>
          </cell>
          <cell r="K489">
            <v>1874250</v>
          </cell>
          <cell r="L489">
            <v>12952500</v>
          </cell>
          <cell r="M489" t="str">
            <v>PNK CONSULTANTS PVT LTD</v>
          </cell>
          <cell r="N489" t="str">
            <v>SUN AERO LTD.</v>
          </cell>
        </row>
        <row r="490">
          <cell r="B490" t="str">
            <v>DTS653</v>
          </cell>
          <cell r="C490">
            <v>2.5</v>
          </cell>
          <cell r="D490">
            <v>39354</v>
          </cell>
          <cell r="E490">
            <v>78795</v>
          </cell>
          <cell r="F490" t="str">
            <v>C01704</v>
          </cell>
          <cell r="G490" t="str">
            <v>DTS653/UB1321#DTS</v>
          </cell>
          <cell r="H490">
            <v>65.400000000000006</v>
          </cell>
          <cell r="I490">
            <v>13000</v>
          </cell>
          <cell r="J490">
            <v>1462800</v>
          </cell>
          <cell r="K490">
            <v>1462800</v>
          </cell>
          <cell r="L490">
            <v>10104000</v>
          </cell>
          <cell r="M490" t="str">
            <v>PNK CONSULTANTS PVT LTD</v>
          </cell>
          <cell r="N490" t="str">
            <v>COLUMBIA TRANDING COMPANY</v>
          </cell>
        </row>
        <row r="491">
          <cell r="B491" t="str">
            <v>DTS654</v>
          </cell>
          <cell r="C491">
            <v>2.5</v>
          </cell>
          <cell r="D491">
            <v>39354</v>
          </cell>
          <cell r="E491">
            <v>78908</v>
          </cell>
          <cell r="F491" t="str">
            <v>V02031</v>
          </cell>
          <cell r="G491" t="str">
            <v>DTS654/UB1465#DTS</v>
          </cell>
          <cell r="H491">
            <v>178.84</v>
          </cell>
          <cell r="I491">
            <v>14000</v>
          </cell>
          <cell r="J491">
            <v>4132500</v>
          </cell>
          <cell r="K491">
            <v>4132500</v>
          </cell>
          <cell r="L491">
            <v>28512500</v>
          </cell>
          <cell r="M491" t="str">
            <v>ETHICAL INFRASTRUCTURES PVT.</v>
          </cell>
          <cell r="N491" t="str">
            <v>VINEET SOOD</v>
          </cell>
        </row>
        <row r="492">
          <cell r="B492" t="str">
            <v>DTS655</v>
          </cell>
          <cell r="C492">
            <v>2.5</v>
          </cell>
          <cell r="D492">
            <v>39354</v>
          </cell>
          <cell r="E492">
            <v>78840</v>
          </cell>
          <cell r="F492" t="str">
            <v>P01718</v>
          </cell>
          <cell r="G492" t="str">
            <v>DTS655/UB1304#DTS</v>
          </cell>
          <cell r="H492">
            <v>65.400000000000006</v>
          </cell>
          <cell r="I492">
            <v>13000</v>
          </cell>
          <cell r="J492">
            <v>1462800</v>
          </cell>
          <cell r="K492">
            <v>1462800</v>
          </cell>
          <cell r="L492">
            <v>10104000</v>
          </cell>
          <cell r="M492" t="str">
            <v>PNK CONSULTANTS PVT LTD</v>
          </cell>
          <cell r="N492" t="str">
            <v>PROMODOME COMMUNICATIONS (P)</v>
          </cell>
        </row>
        <row r="493">
          <cell r="B493" t="str">
            <v>DTS656</v>
          </cell>
          <cell r="C493">
            <v>2.5</v>
          </cell>
          <cell r="D493">
            <v>39354</v>
          </cell>
          <cell r="E493">
            <v>79009</v>
          </cell>
          <cell r="F493" t="str">
            <v>K01295</v>
          </cell>
          <cell r="G493" t="str">
            <v>DTS656/UB1244#DTS</v>
          </cell>
          <cell r="H493">
            <v>89.93</v>
          </cell>
          <cell r="I493">
            <v>13000</v>
          </cell>
          <cell r="J493">
            <v>1977600</v>
          </cell>
          <cell r="K493">
            <v>1977600</v>
          </cell>
          <cell r="L493">
            <v>13668000</v>
          </cell>
          <cell r="M493" t="str">
            <v>PNK CONSULTANTS PVT LTD</v>
          </cell>
          <cell r="N493" t="str">
            <v>KARAN GUPTA</v>
          </cell>
        </row>
        <row r="494">
          <cell r="B494" t="str">
            <v>DTS657</v>
          </cell>
          <cell r="C494">
            <v>2.5</v>
          </cell>
          <cell r="D494">
            <v>39354</v>
          </cell>
          <cell r="E494">
            <v>79075</v>
          </cell>
          <cell r="F494" t="str">
            <v>P01725</v>
          </cell>
          <cell r="G494" t="str">
            <v>DTS657/UB1463#DTS</v>
          </cell>
          <cell r="H494">
            <v>89.93</v>
          </cell>
          <cell r="I494">
            <v>13000</v>
          </cell>
          <cell r="J494">
            <v>1977600</v>
          </cell>
          <cell r="K494">
            <v>1977600</v>
          </cell>
          <cell r="L494">
            <v>13668000</v>
          </cell>
          <cell r="M494" t="str">
            <v>PNK CONSULTANTS PVT LTD</v>
          </cell>
          <cell r="N494" t="str">
            <v>PNK CONSULTANTS (P) LTD.</v>
          </cell>
        </row>
        <row r="495">
          <cell r="B495" t="str">
            <v>DTS658</v>
          </cell>
          <cell r="C495">
            <v>2.5</v>
          </cell>
          <cell r="D495">
            <v>39354</v>
          </cell>
          <cell r="E495">
            <v>78941</v>
          </cell>
          <cell r="F495" t="str">
            <v>P01721</v>
          </cell>
          <cell r="G495" t="str">
            <v>DTS658/UB1233#DTS</v>
          </cell>
          <cell r="H495">
            <v>69.209999999999994</v>
          </cell>
          <cell r="I495">
            <v>13000</v>
          </cell>
          <cell r="J495">
            <v>1542750</v>
          </cell>
          <cell r="K495">
            <v>1542750</v>
          </cell>
          <cell r="L495">
            <v>10657500</v>
          </cell>
          <cell r="M495" t="str">
            <v>PNK CONSULTANTS PVT LTD</v>
          </cell>
          <cell r="N495" t="str">
            <v>PUSHPLATA DHINGRA</v>
          </cell>
        </row>
        <row r="496">
          <cell r="B496" t="str">
            <v>DTS659</v>
          </cell>
          <cell r="C496">
            <v>2.5</v>
          </cell>
          <cell r="D496">
            <v>39354</v>
          </cell>
          <cell r="E496">
            <v>78752</v>
          </cell>
          <cell r="F496" t="str">
            <v>P01702</v>
          </cell>
          <cell r="G496" t="str">
            <v>DTS659/UB1307#DTS</v>
          </cell>
          <cell r="H496">
            <v>104.52</v>
          </cell>
          <cell r="I496">
            <v>13000</v>
          </cell>
          <cell r="J496">
            <v>2283750</v>
          </cell>
          <cell r="K496">
            <v>2283750</v>
          </cell>
          <cell r="L496">
            <v>29850000</v>
          </cell>
          <cell r="M496" t="str">
            <v>PNK CONSULTANTS PVT LTD</v>
          </cell>
          <cell r="N496" t="str">
            <v>PRADEEP KUMAR DHINGRA</v>
          </cell>
        </row>
        <row r="497">
          <cell r="B497" t="str">
            <v>DTS660</v>
          </cell>
          <cell r="C497">
            <v>2.5</v>
          </cell>
          <cell r="D497">
            <v>39354</v>
          </cell>
          <cell r="E497">
            <v>78849</v>
          </cell>
          <cell r="F497" t="str">
            <v>B00847</v>
          </cell>
          <cell r="G497" t="str">
            <v>DTS660/UB1416#DTS</v>
          </cell>
          <cell r="H497">
            <v>74.97</v>
          </cell>
          <cell r="I497">
            <v>13000</v>
          </cell>
          <cell r="J497">
            <v>1663650</v>
          </cell>
          <cell r="K497">
            <v>1663650</v>
          </cell>
          <cell r="L497">
            <v>11494500</v>
          </cell>
          <cell r="M497" t="str">
            <v>KHUSHI HOUSING SOLUTIONS</v>
          </cell>
          <cell r="N497" t="str">
            <v>BEC CONDUITS PVT LTD</v>
          </cell>
        </row>
        <row r="498">
          <cell r="B498" t="str">
            <v>DTS661</v>
          </cell>
          <cell r="C498">
            <v>2.5</v>
          </cell>
          <cell r="D498">
            <v>39354</v>
          </cell>
          <cell r="E498">
            <v>78884</v>
          </cell>
          <cell r="F498" t="str">
            <v>F00068</v>
          </cell>
          <cell r="G498" t="str">
            <v>DTS661/UB1373#DTS</v>
          </cell>
          <cell r="H498">
            <v>69.209999999999994</v>
          </cell>
          <cell r="I498">
            <v>13000</v>
          </cell>
          <cell r="J498">
            <v>1542750</v>
          </cell>
          <cell r="K498">
            <v>1542750</v>
          </cell>
          <cell r="L498">
            <v>10657500</v>
          </cell>
          <cell r="M498" t="str">
            <v>KHUSHI HOUSING SOLUTIONS</v>
          </cell>
          <cell r="N498" t="str">
            <v>FRIENDS APPARELS PVT. LTD.</v>
          </cell>
        </row>
        <row r="499">
          <cell r="B499" t="str">
            <v>DTS662</v>
          </cell>
          <cell r="C499">
            <v>2.5</v>
          </cell>
          <cell r="D499">
            <v>39354</v>
          </cell>
          <cell r="E499">
            <v>78793</v>
          </cell>
          <cell r="F499" t="str">
            <v>A03508</v>
          </cell>
          <cell r="G499" t="str">
            <v>DTS662/UB1319#DTS</v>
          </cell>
          <cell r="H499">
            <v>69.209999999999994</v>
          </cell>
          <cell r="I499">
            <v>13000</v>
          </cell>
          <cell r="J499">
            <v>1542750</v>
          </cell>
          <cell r="K499">
            <v>1542750</v>
          </cell>
          <cell r="L499">
            <v>10657500</v>
          </cell>
          <cell r="M499" t="str">
            <v>KHUSHI HOUSING SOLUTIONS</v>
          </cell>
          <cell r="N499" t="str">
            <v>ASHOK KUMAR</v>
          </cell>
        </row>
        <row r="500">
          <cell r="B500" t="str">
            <v>DTS663</v>
          </cell>
          <cell r="C500">
            <v>2.5</v>
          </cell>
          <cell r="D500">
            <v>39354</v>
          </cell>
          <cell r="E500">
            <v>78835</v>
          </cell>
          <cell r="F500" t="str">
            <v>I00307</v>
          </cell>
          <cell r="G500" t="str">
            <v>DTS663/UB1238#DTS</v>
          </cell>
          <cell r="H500">
            <v>73.760000000000005</v>
          </cell>
          <cell r="I500">
            <v>13000</v>
          </cell>
          <cell r="J500">
            <v>1638300</v>
          </cell>
          <cell r="K500">
            <v>1638300</v>
          </cell>
          <cell r="L500">
            <v>11319000</v>
          </cell>
          <cell r="M500" t="str">
            <v>KHUSHI HOUSING SOLUTIONS</v>
          </cell>
          <cell r="N500" t="str">
            <v>IQBAL FASHIONS PVT LIMITED</v>
          </cell>
        </row>
        <row r="501">
          <cell r="B501" t="str">
            <v>DTS707</v>
          </cell>
          <cell r="C501">
            <v>2.5</v>
          </cell>
          <cell r="D501">
            <v>39354</v>
          </cell>
          <cell r="E501">
            <v>78797</v>
          </cell>
          <cell r="F501" t="str">
            <v>N01126</v>
          </cell>
          <cell r="G501" t="str">
            <v>DTS707/UB1322#DTS</v>
          </cell>
          <cell r="H501">
            <v>90.02</v>
          </cell>
          <cell r="I501">
            <v>13000</v>
          </cell>
          <cell r="J501">
            <v>1979550</v>
          </cell>
          <cell r="K501">
            <v>1979550</v>
          </cell>
          <cell r="L501">
            <v>13681500</v>
          </cell>
          <cell r="M501" t="str">
            <v>RAHEJA ASSOCIATES</v>
          </cell>
          <cell r="N501" t="str">
            <v>NIGANIA STEELS PVT. LTD.     _x000C_</v>
          </cell>
        </row>
        <row r="502">
          <cell r="B502" t="str">
            <v>DTS708</v>
          </cell>
          <cell r="C502">
            <v>2.5</v>
          </cell>
          <cell r="D502">
            <v>39354</v>
          </cell>
          <cell r="E502">
            <v>79001</v>
          </cell>
          <cell r="F502" t="str">
            <v>A03530</v>
          </cell>
          <cell r="G502" t="str">
            <v>DTS708/UB1242#DTS</v>
          </cell>
          <cell r="H502">
            <v>89.93</v>
          </cell>
          <cell r="I502">
            <v>13000</v>
          </cell>
          <cell r="J502">
            <v>1977600</v>
          </cell>
          <cell r="K502">
            <v>1977600</v>
          </cell>
          <cell r="L502">
            <v>13668000</v>
          </cell>
          <cell r="M502" t="str">
            <v>RAHEJA ASSOCIATES</v>
          </cell>
          <cell r="N502" t="str">
            <v>AMRIT KAPUR &amp; SONS (HUF)</v>
          </cell>
        </row>
        <row r="503">
          <cell r="B503" t="str">
            <v>DTS709</v>
          </cell>
          <cell r="C503">
            <v>2.5</v>
          </cell>
          <cell r="D503">
            <v>39354</v>
          </cell>
          <cell r="E503">
            <v>78772</v>
          </cell>
          <cell r="F503" t="str">
            <v>R04006</v>
          </cell>
          <cell r="G503" t="str">
            <v>DTS709/UB1288#DTS</v>
          </cell>
          <cell r="H503">
            <v>65.400000000000006</v>
          </cell>
          <cell r="I503">
            <v>13000</v>
          </cell>
          <cell r="J503">
            <v>1462800</v>
          </cell>
          <cell r="K503">
            <v>1462800</v>
          </cell>
          <cell r="L503">
            <v>10104000</v>
          </cell>
          <cell r="M503" t="str">
            <v>RAHEJA ASSOCIATES</v>
          </cell>
          <cell r="N503" t="str">
            <v>ROHAN KHANNA</v>
          </cell>
        </row>
        <row r="504">
          <cell r="B504" t="str">
            <v>DTS710</v>
          </cell>
          <cell r="C504">
            <v>2.5</v>
          </cell>
          <cell r="D504">
            <v>39354</v>
          </cell>
          <cell r="E504">
            <v>78864</v>
          </cell>
          <cell r="F504" t="str">
            <v>R04016</v>
          </cell>
          <cell r="G504" t="str">
            <v>DTS710/UB1385#DTS</v>
          </cell>
          <cell r="H504">
            <v>114.08</v>
          </cell>
          <cell r="I504">
            <v>13000</v>
          </cell>
          <cell r="J504">
            <v>2484600</v>
          </cell>
          <cell r="K504">
            <v>2484600</v>
          </cell>
          <cell r="L504">
            <v>17178000</v>
          </cell>
          <cell r="M504" t="str">
            <v>KHUSHAL SETHI HOUSING SOLUTIO</v>
          </cell>
          <cell r="N504" t="str">
            <v>RAMAN SOBTI</v>
          </cell>
        </row>
        <row r="505">
          <cell r="B505" t="str">
            <v>DTS711</v>
          </cell>
          <cell r="C505">
            <v>2.5</v>
          </cell>
          <cell r="D505">
            <v>39354</v>
          </cell>
          <cell r="E505">
            <v>79050</v>
          </cell>
          <cell r="F505" t="str">
            <v>J01507</v>
          </cell>
          <cell r="G505" t="str">
            <v>DTS711/UB1514#DTS</v>
          </cell>
          <cell r="H505">
            <v>150.22</v>
          </cell>
          <cell r="I505">
            <v>14000</v>
          </cell>
          <cell r="J505">
            <v>3485700</v>
          </cell>
          <cell r="K505">
            <v>3486000</v>
          </cell>
          <cell r="L505">
            <v>24046500</v>
          </cell>
          <cell r="M505" t="str">
            <v>ARVIND ESTATES (P) LTD</v>
          </cell>
          <cell r="N505" t="str">
            <v>JINDAL ART GLASS INNOVATIONS</v>
          </cell>
        </row>
        <row r="506">
          <cell r="B506" t="str">
            <v>DTS712</v>
          </cell>
          <cell r="C506">
            <v>2.5</v>
          </cell>
          <cell r="D506">
            <v>39354</v>
          </cell>
          <cell r="E506">
            <v>78843</v>
          </cell>
          <cell r="F506" t="str">
            <v>S04816</v>
          </cell>
          <cell r="G506" t="str">
            <v>DTS712/UB1418#DTS</v>
          </cell>
          <cell r="H506">
            <v>89</v>
          </cell>
          <cell r="I506">
            <v>13000</v>
          </cell>
          <cell r="J506">
            <v>1958100</v>
          </cell>
          <cell r="K506">
            <v>1958100</v>
          </cell>
          <cell r="L506">
            <v>13533000</v>
          </cell>
          <cell r="M506" t="str">
            <v>RAHEJA ASSOCIATES</v>
          </cell>
          <cell r="N506" t="str">
            <v>SHILPI KAPOOR</v>
          </cell>
        </row>
        <row r="507">
          <cell r="B507" t="str">
            <v>DTS714</v>
          </cell>
          <cell r="C507">
            <v>2.5</v>
          </cell>
          <cell r="D507">
            <v>39354</v>
          </cell>
          <cell r="E507">
            <v>78845</v>
          </cell>
          <cell r="F507" t="str">
            <v>A03513</v>
          </cell>
          <cell r="G507" t="str">
            <v>DTS714/UB1417#DTS</v>
          </cell>
          <cell r="H507">
            <v>89.74</v>
          </cell>
          <cell r="I507">
            <v>13000</v>
          </cell>
          <cell r="J507">
            <v>1973700</v>
          </cell>
          <cell r="K507">
            <v>1973700</v>
          </cell>
          <cell r="L507">
            <v>13641000</v>
          </cell>
          <cell r="M507" t="str">
            <v>RAHEJA ASSOCIATES</v>
          </cell>
          <cell r="N507" t="str">
            <v>APK IDENTIFICATION</v>
          </cell>
        </row>
        <row r="508">
          <cell r="B508" t="str">
            <v>DTS715</v>
          </cell>
          <cell r="C508">
            <v>2.5</v>
          </cell>
          <cell r="D508">
            <v>39354</v>
          </cell>
          <cell r="E508">
            <v>78913</v>
          </cell>
          <cell r="F508" t="str">
            <v>V02032</v>
          </cell>
          <cell r="G508" t="str">
            <v>DTS715/UB1482#DTS</v>
          </cell>
          <cell r="H508">
            <v>85</v>
          </cell>
          <cell r="I508">
            <v>13000</v>
          </cell>
          <cell r="J508">
            <v>1874250</v>
          </cell>
          <cell r="K508">
            <v>2700000</v>
          </cell>
          <cell r="L508">
            <v>12952500</v>
          </cell>
          <cell r="M508" t="str">
            <v>RAHEJA ASSOCIATES</v>
          </cell>
          <cell r="N508" t="str">
            <v>VEENA KUMARI TANDON</v>
          </cell>
        </row>
        <row r="509">
          <cell r="B509" t="str">
            <v>DTS716</v>
          </cell>
          <cell r="C509">
            <v>2.5</v>
          </cell>
          <cell r="D509">
            <v>39354</v>
          </cell>
          <cell r="E509">
            <v>78766</v>
          </cell>
          <cell r="F509" t="str">
            <v>D01047</v>
          </cell>
          <cell r="G509" t="str">
            <v>DTS716/UB1291#DTS</v>
          </cell>
          <cell r="H509">
            <v>69.209999999999994</v>
          </cell>
          <cell r="I509">
            <v>13000</v>
          </cell>
          <cell r="J509">
            <v>1542750</v>
          </cell>
          <cell r="K509">
            <v>1542750</v>
          </cell>
          <cell r="L509">
            <v>10657500</v>
          </cell>
          <cell r="M509" t="str">
            <v>RAHEJA ASSOCIATES</v>
          </cell>
          <cell r="N509" t="str">
            <v>DAVINDER K GUPTA</v>
          </cell>
        </row>
        <row r="510">
          <cell r="B510" t="str">
            <v>DTS717</v>
          </cell>
          <cell r="C510">
            <v>2.5</v>
          </cell>
          <cell r="D510">
            <v>39354</v>
          </cell>
          <cell r="E510">
            <v>79053</v>
          </cell>
          <cell r="F510" t="str">
            <v>V02037</v>
          </cell>
          <cell r="G510" t="str">
            <v>DTS717/UB1367#DTS</v>
          </cell>
          <cell r="H510">
            <v>75.53</v>
          </cell>
          <cell r="I510">
            <v>13000</v>
          </cell>
          <cell r="J510">
            <v>1675350</v>
          </cell>
          <cell r="K510">
            <v>2700000</v>
          </cell>
          <cell r="L510">
            <v>11575500</v>
          </cell>
          <cell r="M510" t="str">
            <v>RAHEJA ASSOCIATES</v>
          </cell>
          <cell r="N510" t="str">
            <v>VISHAL SIKKA</v>
          </cell>
        </row>
        <row r="511">
          <cell r="B511" t="str">
            <v>DTS718</v>
          </cell>
          <cell r="C511">
            <v>2.5</v>
          </cell>
          <cell r="D511">
            <v>39354</v>
          </cell>
          <cell r="E511">
            <v>78773</v>
          </cell>
          <cell r="F511" t="str">
            <v>R04007</v>
          </cell>
          <cell r="G511" t="str">
            <v>DTS718/UB1294#DTS</v>
          </cell>
          <cell r="H511">
            <v>75.53</v>
          </cell>
          <cell r="I511">
            <v>13000</v>
          </cell>
          <cell r="J511">
            <v>1675350</v>
          </cell>
          <cell r="K511">
            <v>1675350</v>
          </cell>
          <cell r="L511">
            <v>11575500</v>
          </cell>
          <cell r="M511" t="str">
            <v>RAHEJA ASSOCIATES</v>
          </cell>
          <cell r="N511" t="str">
            <v>ROHIT D KUMAR</v>
          </cell>
        </row>
        <row r="512">
          <cell r="B512" t="str">
            <v>DTS719</v>
          </cell>
          <cell r="C512">
            <v>2.5</v>
          </cell>
          <cell r="D512">
            <v>39354</v>
          </cell>
          <cell r="E512">
            <v>78825</v>
          </cell>
          <cell r="F512" t="str">
            <v>S04815</v>
          </cell>
          <cell r="G512" t="str">
            <v>DTS719/UB1544#DTS</v>
          </cell>
          <cell r="H512">
            <v>69.209999999999994</v>
          </cell>
          <cell r="I512">
            <v>13000</v>
          </cell>
          <cell r="J512">
            <v>1542750</v>
          </cell>
          <cell r="K512">
            <v>1542750</v>
          </cell>
          <cell r="L512">
            <v>10657500</v>
          </cell>
          <cell r="M512" t="str">
            <v>RAHEJA ASSOCIATES</v>
          </cell>
          <cell r="N512" t="str">
            <v>SUKHBIR KUMAR JAIN</v>
          </cell>
        </row>
        <row r="513">
          <cell r="B513" t="str">
            <v>DTS725</v>
          </cell>
          <cell r="C513">
            <v>2.5</v>
          </cell>
          <cell r="D513">
            <v>39354</v>
          </cell>
          <cell r="E513">
            <v>78993</v>
          </cell>
          <cell r="F513" t="str">
            <v>H01016</v>
          </cell>
          <cell r="G513" t="str">
            <v>DTS725/UB1230#DTS</v>
          </cell>
          <cell r="H513">
            <v>65.400000000000006</v>
          </cell>
          <cell r="I513">
            <v>13000</v>
          </cell>
          <cell r="J513">
            <v>1462800</v>
          </cell>
          <cell r="K513">
            <v>1462800</v>
          </cell>
          <cell r="L513">
            <v>10104000</v>
          </cell>
          <cell r="M513" t="str">
            <v>RAHEJA ASSOCIATES</v>
          </cell>
          <cell r="N513" t="str">
            <v>HARVINDER SINGH SIDHU</v>
          </cell>
        </row>
        <row r="514">
          <cell r="B514" t="str">
            <v>DTS726</v>
          </cell>
          <cell r="C514">
            <v>2.5</v>
          </cell>
          <cell r="D514">
            <v>39354</v>
          </cell>
          <cell r="E514">
            <v>78821</v>
          </cell>
          <cell r="F514" t="str">
            <v>G00773</v>
          </cell>
          <cell r="G514" t="str">
            <v>DTS726/UB1542#DTS</v>
          </cell>
          <cell r="H514">
            <v>89.93</v>
          </cell>
          <cell r="I514">
            <v>13000</v>
          </cell>
          <cell r="J514">
            <v>1977600</v>
          </cell>
          <cell r="K514">
            <v>1977600</v>
          </cell>
          <cell r="L514">
            <v>13668000</v>
          </cell>
          <cell r="M514" t="str">
            <v>RAHEJA ASSOCIATES</v>
          </cell>
          <cell r="N514" t="str">
            <v>GEETA KASSAL</v>
          </cell>
        </row>
        <row r="515">
          <cell r="B515" t="str">
            <v>DTS727</v>
          </cell>
          <cell r="C515">
            <v>2.5</v>
          </cell>
          <cell r="D515">
            <v>39354</v>
          </cell>
          <cell r="E515">
            <v>78822</v>
          </cell>
          <cell r="F515" t="str">
            <v>K01275</v>
          </cell>
          <cell r="G515" t="str">
            <v>DTS727/UB1543#DTS</v>
          </cell>
          <cell r="H515">
            <v>90.02</v>
          </cell>
          <cell r="I515">
            <v>13000</v>
          </cell>
          <cell r="J515">
            <v>1979550</v>
          </cell>
          <cell r="K515">
            <v>1979550</v>
          </cell>
          <cell r="L515">
            <v>13681500</v>
          </cell>
          <cell r="M515" t="str">
            <v>KHUSHAL SETHI HOUSING SOLUTIO</v>
          </cell>
          <cell r="N515" t="str">
            <v>KHUSHAL SETHI HOUSING SOLUTIO</v>
          </cell>
        </row>
        <row r="516">
          <cell r="B516" t="str">
            <v>DTS728</v>
          </cell>
          <cell r="C516">
            <v>2.5</v>
          </cell>
          <cell r="D516">
            <v>39354</v>
          </cell>
          <cell r="E516">
            <v>78965</v>
          </cell>
          <cell r="F516" t="str">
            <v>O00132</v>
          </cell>
          <cell r="G516" t="str">
            <v>DTS728/UB1495#DTS</v>
          </cell>
          <cell r="H516">
            <v>69.209999999999994</v>
          </cell>
          <cell r="I516">
            <v>13000</v>
          </cell>
          <cell r="J516">
            <v>1542750</v>
          </cell>
          <cell r="K516">
            <v>1542750</v>
          </cell>
          <cell r="L516">
            <v>10657500</v>
          </cell>
          <cell r="M516" t="str">
            <v>VIRENDRA VERMA</v>
          </cell>
          <cell r="N516" t="str">
            <v>OM PRAKASH MANHANDA</v>
          </cell>
        </row>
        <row r="517">
          <cell r="B517" t="str">
            <v>DTS747</v>
          </cell>
          <cell r="C517">
            <v>2.5</v>
          </cell>
          <cell r="D517">
            <v>39354</v>
          </cell>
          <cell r="E517">
            <v>78980</v>
          </cell>
          <cell r="F517" t="str">
            <v>R04023</v>
          </cell>
          <cell r="G517" t="str">
            <v>DTS747/UB1528#DTS</v>
          </cell>
          <cell r="H517">
            <v>69.12</v>
          </cell>
          <cell r="I517">
            <v>13000</v>
          </cell>
          <cell r="J517">
            <v>1540800</v>
          </cell>
          <cell r="K517">
            <v>1540800</v>
          </cell>
          <cell r="L517">
            <v>10644000</v>
          </cell>
          <cell r="M517" t="str">
            <v>RAHEJA ASSOCIATES</v>
          </cell>
          <cell r="N517" t="str">
            <v>RAJEEV KUMAR SOOD</v>
          </cell>
        </row>
        <row r="518">
          <cell r="B518" t="str">
            <v>DTS749</v>
          </cell>
          <cell r="C518">
            <v>2.5</v>
          </cell>
          <cell r="D518">
            <v>39354</v>
          </cell>
          <cell r="E518">
            <v>78895</v>
          </cell>
          <cell r="F518" t="str">
            <v>R04020</v>
          </cell>
          <cell r="G518" t="str">
            <v>DTS749/UB1375#DTS</v>
          </cell>
          <cell r="H518">
            <v>75.53</v>
          </cell>
          <cell r="I518">
            <v>13000</v>
          </cell>
          <cell r="J518">
            <v>1675350</v>
          </cell>
          <cell r="K518">
            <v>1675350</v>
          </cell>
          <cell r="L518">
            <v>11575500</v>
          </cell>
          <cell r="M518" t="str">
            <v>RAHEJA ASSOCIATES</v>
          </cell>
          <cell r="N518" t="str">
            <v>RAHUL MALIK (HUF)</v>
          </cell>
        </row>
        <row r="519">
          <cell r="B519" t="str">
            <v>DTS750</v>
          </cell>
          <cell r="C519">
            <v>2.5</v>
          </cell>
          <cell r="D519">
            <v>39354</v>
          </cell>
          <cell r="E519">
            <v>79030</v>
          </cell>
          <cell r="F519" t="str">
            <v>D01061</v>
          </cell>
          <cell r="G519" t="str">
            <v>DTS750/UB1519#DTS</v>
          </cell>
          <cell r="H519">
            <v>69.12</v>
          </cell>
          <cell r="I519">
            <v>13000</v>
          </cell>
          <cell r="J519">
            <v>1540800</v>
          </cell>
          <cell r="K519">
            <v>2700000</v>
          </cell>
          <cell r="L519">
            <v>10644000</v>
          </cell>
          <cell r="M519" t="str">
            <v>RAHEJA ASSOCIATES</v>
          </cell>
          <cell r="N519" t="str">
            <v>DARSHAN MOHAN SINGH NANDA</v>
          </cell>
        </row>
        <row r="520">
          <cell r="B520" t="str">
            <v>DTS751</v>
          </cell>
          <cell r="C520">
            <v>2.5</v>
          </cell>
          <cell r="D520">
            <v>39354</v>
          </cell>
          <cell r="E520">
            <v>78841</v>
          </cell>
          <cell r="F520" t="str">
            <v>P01719</v>
          </cell>
          <cell r="G520" t="str">
            <v>DTS751/UB1419#DTS</v>
          </cell>
          <cell r="H520">
            <v>85</v>
          </cell>
          <cell r="I520">
            <v>13000</v>
          </cell>
          <cell r="J520">
            <v>1874250</v>
          </cell>
          <cell r="K520">
            <v>1874250</v>
          </cell>
          <cell r="L520">
            <v>12952500</v>
          </cell>
          <cell r="M520" t="str">
            <v>RAHEJA ASSOCIATES</v>
          </cell>
          <cell r="N520" t="str">
            <v>PLICA INDIA PVT LTD</v>
          </cell>
        </row>
        <row r="521">
          <cell r="B521" t="str">
            <v>DTS752</v>
          </cell>
          <cell r="C521">
            <v>2.5</v>
          </cell>
          <cell r="D521">
            <v>39354</v>
          </cell>
          <cell r="E521">
            <v>79011</v>
          </cell>
          <cell r="F521" t="str">
            <v>N01132</v>
          </cell>
          <cell r="G521" t="str">
            <v>DTS752/UB1361#DTS</v>
          </cell>
          <cell r="H521">
            <v>85</v>
          </cell>
          <cell r="I521">
            <v>13000</v>
          </cell>
          <cell r="J521">
            <v>1874250</v>
          </cell>
          <cell r="K521">
            <v>1874250</v>
          </cell>
          <cell r="L521">
            <v>12952500</v>
          </cell>
          <cell r="M521" t="str">
            <v>RAHEJA ASSOCIATES</v>
          </cell>
          <cell r="N521" t="str">
            <v>NITISH GARG</v>
          </cell>
        </row>
        <row r="522">
          <cell r="B522" t="str">
            <v>DTS753</v>
          </cell>
          <cell r="C522">
            <v>2.5</v>
          </cell>
          <cell r="D522">
            <v>39354</v>
          </cell>
          <cell r="E522">
            <v>78817</v>
          </cell>
          <cell r="F522" t="str">
            <v>P01716</v>
          </cell>
          <cell r="G522" t="str">
            <v>DTS753/UB1323#DTS</v>
          </cell>
          <cell r="H522">
            <v>65.400000000000006</v>
          </cell>
          <cell r="I522">
            <v>13000</v>
          </cell>
          <cell r="J522">
            <v>1462800</v>
          </cell>
          <cell r="K522">
            <v>2700000</v>
          </cell>
          <cell r="L522">
            <v>10104000</v>
          </cell>
          <cell r="M522" t="str">
            <v>RAHEJA ASSOCIATES</v>
          </cell>
          <cell r="N522" t="str">
            <v>PIYUSH AGRAWAL</v>
          </cell>
        </row>
        <row r="523">
          <cell r="B523" t="str">
            <v>DTS754</v>
          </cell>
          <cell r="C523">
            <v>2.5</v>
          </cell>
          <cell r="D523">
            <v>39354</v>
          </cell>
          <cell r="E523">
            <v>78914</v>
          </cell>
          <cell r="F523" t="str">
            <v>A03519</v>
          </cell>
          <cell r="G523" t="str">
            <v>DTS754/UB1552#DTS</v>
          </cell>
          <cell r="H523">
            <v>178.84</v>
          </cell>
          <cell r="I523">
            <v>14000</v>
          </cell>
          <cell r="J523">
            <v>4132500</v>
          </cell>
          <cell r="K523">
            <v>4132500</v>
          </cell>
          <cell r="L523">
            <v>28512500</v>
          </cell>
          <cell r="M523" t="str">
            <v>K.K. REAL ESTATE</v>
          </cell>
          <cell r="N523" t="str">
            <v>A K JEWELLERS (P) LTD</v>
          </cell>
        </row>
        <row r="524">
          <cell r="B524" t="str">
            <v>DTS755</v>
          </cell>
          <cell r="C524">
            <v>2.5</v>
          </cell>
          <cell r="D524">
            <v>39354</v>
          </cell>
          <cell r="E524">
            <v>79070</v>
          </cell>
          <cell r="F524" t="str">
            <v>S04850</v>
          </cell>
          <cell r="G524" t="str">
            <v>DTS755/UB1487#DTS</v>
          </cell>
          <cell r="H524">
            <v>65.400000000000006</v>
          </cell>
          <cell r="I524">
            <v>13000</v>
          </cell>
          <cell r="J524">
            <v>1462800</v>
          </cell>
          <cell r="K524">
            <v>1462800</v>
          </cell>
          <cell r="L524">
            <v>10104000</v>
          </cell>
          <cell r="M524" t="str">
            <v>RAHEJA ASSOCIATES</v>
          </cell>
          <cell r="N524" t="str">
            <v>SUNIL JAIN</v>
          </cell>
        </row>
        <row r="525">
          <cell r="B525" t="str">
            <v>DTS756</v>
          </cell>
          <cell r="C525">
            <v>2.5</v>
          </cell>
          <cell r="D525">
            <v>39354</v>
          </cell>
          <cell r="E525">
            <v>79065</v>
          </cell>
          <cell r="F525" t="str">
            <v>S04848</v>
          </cell>
          <cell r="G525" t="str">
            <v>DTS756/UB1263#DTS</v>
          </cell>
          <cell r="H525">
            <v>89.93</v>
          </cell>
          <cell r="I525">
            <v>13000</v>
          </cell>
          <cell r="J525">
            <v>1977600</v>
          </cell>
          <cell r="K525">
            <v>1977600</v>
          </cell>
          <cell r="L525">
            <v>13668000</v>
          </cell>
          <cell r="M525" t="str">
            <v>RAHEJA ASSOCIATES</v>
          </cell>
          <cell r="N525" t="str">
            <v>SUNIL JAIN</v>
          </cell>
        </row>
        <row r="526">
          <cell r="B526" t="str">
            <v>DTS757</v>
          </cell>
          <cell r="C526">
            <v>2.5</v>
          </cell>
          <cell r="D526">
            <v>39354</v>
          </cell>
          <cell r="E526">
            <v>78875</v>
          </cell>
          <cell r="F526" t="str">
            <v>Y00249</v>
          </cell>
          <cell r="G526" t="str">
            <v>DTS757/UB1404#DTS</v>
          </cell>
          <cell r="H526">
            <v>89.93</v>
          </cell>
          <cell r="I526">
            <v>13000</v>
          </cell>
          <cell r="J526">
            <v>1977600</v>
          </cell>
          <cell r="K526">
            <v>1977600</v>
          </cell>
          <cell r="L526">
            <v>13668000</v>
          </cell>
          <cell r="M526" t="str">
            <v>RAHEJA ASSOCIATES</v>
          </cell>
          <cell r="N526" t="str">
            <v>YOGESH VERMA                 _x000C_</v>
          </cell>
        </row>
        <row r="527">
          <cell r="B527" t="str">
            <v>DTS758</v>
          </cell>
          <cell r="C527">
            <v>2.5</v>
          </cell>
          <cell r="D527">
            <v>39354</v>
          </cell>
          <cell r="E527">
            <v>78783</v>
          </cell>
          <cell r="F527" t="str">
            <v>Y00247</v>
          </cell>
          <cell r="G527" t="str">
            <v>DTS758/UB1289#DTS</v>
          </cell>
          <cell r="H527">
            <v>69.209999999999994</v>
          </cell>
          <cell r="I527">
            <v>13000</v>
          </cell>
          <cell r="J527">
            <v>1542750</v>
          </cell>
          <cell r="K527">
            <v>1542750</v>
          </cell>
          <cell r="L527">
            <v>10657500</v>
          </cell>
          <cell r="M527" t="str">
            <v>RAHEJA ASSOCIATES</v>
          </cell>
          <cell r="N527" t="str">
            <v>YOGESH MEHTANI</v>
          </cell>
        </row>
        <row r="528">
          <cell r="B528" t="str">
            <v>DTS760</v>
          </cell>
          <cell r="C528">
            <v>2.5</v>
          </cell>
          <cell r="D528">
            <v>39354</v>
          </cell>
          <cell r="E528">
            <v>78727</v>
          </cell>
          <cell r="F528" t="str">
            <v>A03499</v>
          </cell>
          <cell r="G528" t="str">
            <v>DTS760/UB1309#DTS</v>
          </cell>
          <cell r="H528">
            <v>74.97</v>
          </cell>
          <cell r="I528">
            <v>13000</v>
          </cell>
          <cell r="J528">
            <v>1663650</v>
          </cell>
          <cell r="K528">
            <v>1663650</v>
          </cell>
          <cell r="L528">
            <v>11494500</v>
          </cell>
          <cell r="M528" t="str">
            <v>SANJAY NAGPAL ESTATES</v>
          </cell>
          <cell r="N528" t="str">
            <v>AMRIT LAL SARNA</v>
          </cell>
        </row>
        <row r="529">
          <cell r="B529" t="str">
            <v>DTS762</v>
          </cell>
          <cell r="C529">
            <v>2.5</v>
          </cell>
          <cell r="D529">
            <v>39354</v>
          </cell>
          <cell r="E529">
            <v>78950</v>
          </cell>
          <cell r="F529" t="str">
            <v>A03523</v>
          </cell>
          <cell r="G529" t="str">
            <v>DTS762/UB1356#DTS</v>
          </cell>
          <cell r="H529">
            <v>69.209999999999994</v>
          </cell>
          <cell r="I529">
            <v>13000</v>
          </cell>
          <cell r="J529">
            <v>1542750</v>
          </cell>
          <cell r="K529">
            <v>2700000</v>
          </cell>
          <cell r="L529">
            <v>10657500</v>
          </cell>
          <cell r="M529" t="str">
            <v>SANJAY NAGPAL ESTATES</v>
          </cell>
          <cell r="N529" t="str">
            <v>ANJANI KUMAR</v>
          </cell>
        </row>
        <row r="530">
          <cell r="B530" t="str">
            <v>DTS763</v>
          </cell>
          <cell r="C530">
            <v>2.5</v>
          </cell>
          <cell r="D530">
            <v>39354</v>
          </cell>
          <cell r="E530">
            <v>78894</v>
          </cell>
          <cell r="F530" t="str">
            <v>R04019</v>
          </cell>
          <cell r="G530" t="str">
            <v>DTS763/UB1414#DTS</v>
          </cell>
          <cell r="H530">
            <v>73.760000000000005</v>
          </cell>
          <cell r="I530">
            <v>13000</v>
          </cell>
          <cell r="J530">
            <v>1638300</v>
          </cell>
          <cell r="K530">
            <v>1700000</v>
          </cell>
          <cell r="L530">
            <v>11319000</v>
          </cell>
          <cell r="M530" t="str">
            <v>SANJAY NAGPAL ESTATES</v>
          </cell>
          <cell r="N530" t="str">
            <v>RAJESH GUPTA</v>
          </cell>
        </row>
        <row r="531">
          <cell r="B531" t="str">
            <v>DTS801</v>
          </cell>
          <cell r="C531">
            <v>2.5</v>
          </cell>
          <cell r="D531">
            <v>39354</v>
          </cell>
          <cell r="E531">
            <v>78726</v>
          </cell>
          <cell r="F531" t="str">
            <v>S04800</v>
          </cell>
          <cell r="G531" t="str">
            <v>DTS801/UB1310#DTS</v>
          </cell>
          <cell r="H531">
            <v>71.91</v>
          </cell>
          <cell r="I531">
            <v>13000</v>
          </cell>
          <cell r="J531">
            <v>1599300</v>
          </cell>
          <cell r="K531">
            <v>1599300</v>
          </cell>
          <cell r="L531">
            <v>11049000</v>
          </cell>
          <cell r="M531" t="str">
            <v>RAHEJA ASSOCIATES</v>
          </cell>
          <cell r="N531" t="str">
            <v>SAHIL NATH</v>
          </cell>
        </row>
        <row r="532">
          <cell r="B532" t="str">
            <v>DTS802</v>
          </cell>
          <cell r="C532">
            <v>2.5</v>
          </cell>
          <cell r="D532">
            <v>39354</v>
          </cell>
          <cell r="E532">
            <v>78796</v>
          </cell>
          <cell r="F532" t="str">
            <v>K01274</v>
          </cell>
          <cell r="G532" t="str">
            <v>DTS802/UB1318#DTS</v>
          </cell>
          <cell r="H532">
            <v>69.209999999999994</v>
          </cell>
          <cell r="I532">
            <v>13000</v>
          </cell>
          <cell r="J532">
            <v>1542750</v>
          </cell>
          <cell r="K532">
            <v>1542750</v>
          </cell>
          <cell r="L532">
            <v>10657500</v>
          </cell>
          <cell r="M532" t="str">
            <v>RAHEJA ASSOCIATES</v>
          </cell>
          <cell r="N532" t="str">
            <v>KADIMI CONSTRUCTIONS P.LTD.</v>
          </cell>
        </row>
        <row r="533">
          <cell r="B533" t="str">
            <v>DTS803</v>
          </cell>
          <cell r="C533">
            <v>2.5</v>
          </cell>
          <cell r="D533">
            <v>39354</v>
          </cell>
          <cell r="E533">
            <v>78974</v>
          </cell>
          <cell r="F533" t="str">
            <v>K01294</v>
          </cell>
          <cell r="G533" t="str">
            <v>DTS803/UB1558#DTS</v>
          </cell>
          <cell r="H533">
            <v>69.209999999999994</v>
          </cell>
          <cell r="I533">
            <v>13000</v>
          </cell>
          <cell r="J533">
            <v>1542750</v>
          </cell>
          <cell r="K533">
            <v>1542750</v>
          </cell>
          <cell r="L533">
            <v>10657500</v>
          </cell>
          <cell r="M533" t="str">
            <v>RAHEJA ASSOCIATES</v>
          </cell>
          <cell r="N533" t="str">
            <v>KADMIMI CONSTRUCTIONS PVT LTD</v>
          </cell>
        </row>
        <row r="534">
          <cell r="B534" t="str">
            <v>DTS804</v>
          </cell>
          <cell r="C534">
            <v>2.5</v>
          </cell>
          <cell r="D534">
            <v>39354</v>
          </cell>
          <cell r="E534">
            <v>78778</v>
          </cell>
          <cell r="F534" t="str">
            <v>R04008</v>
          </cell>
          <cell r="G534" t="str">
            <v>DTS804/UB1295#DTS</v>
          </cell>
          <cell r="H534">
            <v>69.209999999999994</v>
          </cell>
          <cell r="I534">
            <v>13000</v>
          </cell>
          <cell r="J534">
            <v>1542750</v>
          </cell>
          <cell r="K534">
            <v>1542750</v>
          </cell>
          <cell r="L534">
            <v>10657500</v>
          </cell>
          <cell r="M534" t="str">
            <v>RAHEJA ASSOCIATES</v>
          </cell>
          <cell r="N534" t="str">
            <v>RAVINDER NATH</v>
          </cell>
        </row>
        <row r="535">
          <cell r="B535" t="str">
            <v>DTS805</v>
          </cell>
          <cell r="C535">
            <v>2.5</v>
          </cell>
          <cell r="D535">
            <v>39354</v>
          </cell>
          <cell r="E535">
            <v>78858</v>
          </cell>
          <cell r="F535" t="str">
            <v>A03516</v>
          </cell>
          <cell r="G535" t="str">
            <v>DTS805/UB1397#DTS</v>
          </cell>
          <cell r="H535">
            <v>69.209999999999994</v>
          </cell>
          <cell r="I535">
            <v>13000</v>
          </cell>
          <cell r="J535">
            <v>1542750</v>
          </cell>
          <cell r="K535">
            <v>1958100</v>
          </cell>
          <cell r="L535">
            <v>10657500</v>
          </cell>
          <cell r="M535" t="str">
            <v>KHUSHAL SETHI HOUSING SOLUTIO</v>
          </cell>
          <cell r="N535" t="str">
            <v>AMBICA STEELS LTD</v>
          </cell>
        </row>
        <row r="536">
          <cell r="B536" t="str">
            <v>DTS806</v>
          </cell>
          <cell r="C536">
            <v>2.5</v>
          </cell>
          <cell r="D536">
            <v>39354</v>
          </cell>
          <cell r="E536">
            <v>78799</v>
          </cell>
          <cell r="F536" t="str">
            <v>A03509</v>
          </cell>
          <cell r="G536" t="str">
            <v>DTS806/UB1401#DTS</v>
          </cell>
          <cell r="H536">
            <v>69.209999999999994</v>
          </cell>
          <cell r="I536">
            <v>13000</v>
          </cell>
          <cell r="J536">
            <v>1542750</v>
          </cell>
          <cell r="K536">
            <v>1542750</v>
          </cell>
          <cell r="L536">
            <v>10657500</v>
          </cell>
          <cell r="M536" t="str">
            <v>KHUSHAL SETHI HOUSING SOLUTIO</v>
          </cell>
          <cell r="N536" t="str">
            <v>AMBICA STEELS LIMITED</v>
          </cell>
        </row>
        <row r="537">
          <cell r="B537" t="str">
            <v>DTS811</v>
          </cell>
          <cell r="C537">
            <v>2.5</v>
          </cell>
          <cell r="D537">
            <v>39354</v>
          </cell>
          <cell r="E537">
            <v>78812</v>
          </cell>
          <cell r="F537" t="str">
            <v>N01127</v>
          </cell>
          <cell r="G537" t="str">
            <v>DTS811/UB1421#DTS</v>
          </cell>
          <cell r="H537">
            <v>150.22</v>
          </cell>
          <cell r="I537">
            <v>14000</v>
          </cell>
          <cell r="J537">
            <v>3485700</v>
          </cell>
          <cell r="K537">
            <v>3485700</v>
          </cell>
          <cell r="L537">
            <v>24046500</v>
          </cell>
          <cell r="M537" t="str">
            <v>LANDMARK</v>
          </cell>
          <cell r="N537" t="str">
            <v>NITA BANSAL</v>
          </cell>
        </row>
        <row r="538">
          <cell r="B538" t="str">
            <v>DTS812</v>
          </cell>
          <cell r="C538">
            <v>2.5</v>
          </cell>
          <cell r="D538">
            <v>39354</v>
          </cell>
          <cell r="E538">
            <v>79084</v>
          </cell>
          <cell r="F538" t="str">
            <v>G00781</v>
          </cell>
          <cell r="G538" t="str">
            <v>DTS812/UB1527#DTS</v>
          </cell>
          <cell r="H538">
            <v>89</v>
          </cell>
          <cell r="I538">
            <v>13000</v>
          </cell>
          <cell r="J538">
            <v>1958100</v>
          </cell>
          <cell r="K538">
            <v>1959000</v>
          </cell>
          <cell r="L538">
            <v>13533000</v>
          </cell>
          <cell r="M538" t="str">
            <v>RAHEJA ASSOCIATES</v>
          </cell>
          <cell r="N538" t="str">
            <v>GOLDEN TOBACCO MFG CO.(P) LTD</v>
          </cell>
        </row>
        <row r="539">
          <cell r="B539" t="str">
            <v>DTS816</v>
          </cell>
          <cell r="C539">
            <v>2.5</v>
          </cell>
          <cell r="D539">
            <v>39354</v>
          </cell>
          <cell r="E539">
            <v>78955</v>
          </cell>
          <cell r="F539" t="str">
            <v>A03524</v>
          </cell>
          <cell r="G539" t="str">
            <v>DTS816/UB1357#DTS</v>
          </cell>
          <cell r="H539">
            <v>69.209999999999994</v>
          </cell>
          <cell r="I539">
            <v>13000</v>
          </cell>
          <cell r="J539">
            <v>1542750</v>
          </cell>
          <cell r="K539">
            <v>1542750</v>
          </cell>
          <cell r="L539">
            <v>10657500</v>
          </cell>
          <cell r="M539" t="str">
            <v>VSERV CAPITAL SERVICES PVT LT</v>
          </cell>
          <cell r="N539" t="str">
            <v>AMIT SHARMA</v>
          </cell>
        </row>
        <row r="540">
          <cell r="B540" t="str">
            <v>DTS825</v>
          </cell>
          <cell r="C540">
            <v>2.5</v>
          </cell>
          <cell r="D540">
            <v>39354</v>
          </cell>
          <cell r="E540">
            <v>79010</v>
          </cell>
          <cell r="F540" t="str">
            <v>A03532</v>
          </cell>
          <cell r="G540" t="str">
            <v>DTS825/UB1513#DTS</v>
          </cell>
          <cell r="H540">
            <v>65.400000000000006</v>
          </cell>
          <cell r="I540">
            <v>11000</v>
          </cell>
          <cell r="J540">
            <v>1251600</v>
          </cell>
          <cell r="K540">
            <v>1251600</v>
          </cell>
          <cell r="L540">
            <v>8696000</v>
          </cell>
          <cell r="M540" t="str">
            <v>RAHEJA ASSOCIATES</v>
          </cell>
          <cell r="N540" t="str">
            <v>AKASH TRIPATNI</v>
          </cell>
        </row>
        <row r="541">
          <cell r="B541" t="str">
            <v>DTS826</v>
          </cell>
          <cell r="C541">
            <v>2.5</v>
          </cell>
          <cell r="D541">
            <v>39354</v>
          </cell>
          <cell r="E541">
            <v>78865</v>
          </cell>
          <cell r="F541" t="str">
            <v>S04823</v>
          </cell>
          <cell r="G541" t="str">
            <v>DTS826/UB1390#DTS</v>
          </cell>
          <cell r="H541">
            <v>89.93</v>
          </cell>
          <cell r="I541">
            <v>11000</v>
          </cell>
          <cell r="J541">
            <v>1687200</v>
          </cell>
          <cell r="K541">
            <v>1687200</v>
          </cell>
          <cell r="L541">
            <v>11732000</v>
          </cell>
          <cell r="M541" t="str">
            <v>RAHEJA ASSOCIATES</v>
          </cell>
          <cell r="N541" t="str">
            <v>SATYA PRAKASH</v>
          </cell>
        </row>
        <row r="542">
          <cell r="B542" t="str">
            <v>DTS831</v>
          </cell>
          <cell r="C542">
            <v>2.5</v>
          </cell>
          <cell r="D542">
            <v>39354</v>
          </cell>
          <cell r="E542">
            <v>79082</v>
          </cell>
          <cell r="F542" t="str">
            <v>V02038</v>
          </cell>
          <cell r="G542" t="str">
            <v>DTS831/UB1264#DTS</v>
          </cell>
          <cell r="H542">
            <v>69.209999999999994</v>
          </cell>
          <cell r="I542">
            <v>13000</v>
          </cell>
          <cell r="J542">
            <v>1542750</v>
          </cell>
          <cell r="K542">
            <v>1542750</v>
          </cell>
          <cell r="L542">
            <v>10657500</v>
          </cell>
          <cell r="M542" t="str">
            <v>RAHEJA ASSOCIATES</v>
          </cell>
          <cell r="N542" t="str">
            <v>VIVEK SABHARWAL</v>
          </cell>
        </row>
        <row r="543">
          <cell r="B543" t="str">
            <v>DTS832</v>
          </cell>
          <cell r="C543">
            <v>2.5</v>
          </cell>
          <cell r="D543">
            <v>39354</v>
          </cell>
          <cell r="E543">
            <v>78887</v>
          </cell>
          <cell r="F543" t="str">
            <v>S04828</v>
          </cell>
          <cell r="G543" t="str">
            <v>DTS832/UB1376#DTS</v>
          </cell>
          <cell r="H543">
            <v>69.209999999999994</v>
          </cell>
          <cell r="I543">
            <v>13000</v>
          </cell>
          <cell r="J543">
            <v>1542750</v>
          </cell>
          <cell r="K543">
            <v>1542750</v>
          </cell>
          <cell r="L543">
            <v>10657500</v>
          </cell>
          <cell r="M543" t="str">
            <v>RAHEJA ASSOCIATES</v>
          </cell>
          <cell r="N543" t="str">
            <v>SANGEETA DHAWAN</v>
          </cell>
        </row>
        <row r="544">
          <cell r="B544" t="str">
            <v>DTS833</v>
          </cell>
          <cell r="C544">
            <v>2.5</v>
          </cell>
          <cell r="D544">
            <v>39354</v>
          </cell>
          <cell r="E544">
            <v>78966</v>
          </cell>
          <cell r="F544" t="str">
            <v>K01289</v>
          </cell>
          <cell r="G544" t="str">
            <v>DTS833/UB1237#DTS</v>
          </cell>
          <cell r="H544">
            <v>71.91</v>
          </cell>
          <cell r="I544">
            <v>13000</v>
          </cell>
          <cell r="J544">
            <v>1599300</v>
          </cell>
          <cell r="K544">
            <v>2700000</v>
          </cell>
          <cell r="L544">
            <v>11049000</v>
          </cell>
          <cell r="M544" t="str">
            <v>RAHEJA ASSOCIATES</v>
          </cell>
          <cell r="N544" t="str">
            <v>KRISHAN MAKHIJANI</v>
          </cell>
        </row>
        <row r="545">
          <cell r="B545" t="str">
            <v>DTS834</v>
          </cell>
          <cell r="C545">
            <v>2.5</v>
          </cell>
          <cell r="D545">
            <v>39354</v>
          </cell>
          <cell r="E545">
            <v>78787</v>
          </cell>
          <cell r="F545" t="str">
            <v>K01273</v>
          </cell>
          <cell r="G545" t="str">
            <v>DTS834/UB1297#DTS</v>
          </cell>
          <cell r="H545">
            <v>73.760000000000005</v>
          </cell>
          <cell r="I545">
            <v>13000</v>
          </cell>
          <cell r="J545">
            <v>1638300</v>
          </cell>
          <cell r="K545">
            <v>2700000</v>
          </cell>
          <cell r="L545">
            <v>11319000</v>
          </cell>
          <cell r="M545" t="str">
            <v>RAHEJA ASSOCIATES</v>
          </cell>
          <cell r="N545" t="str">
            <v>KRISHAN MAKHIJANI</v>
          </cell>
        </row>
        <row r="546">
          <cell r="B546" t="str">
            <v>DTS835</v>
          </cell>
          <cell r="C546">
            <v>2.5</v>
          </cell>
          <cell r="D546">
            <v>39354</v>
          </cell>
          <cell r="E546">
            <v>78834</v>
          </cell>
          <cell r="F546" t="str">
            <v>R04014</v>
          </cell>
          <cell r="G546" t="str">
            <v>DTS835/UB1239#DTS</v>
          </cell>
          <cell r="H546">
            <v>69.209999999999994</v>
          </cell>
          <cell r="I546">
            <v>13000</v>
          </cell>
          <cell r="J546">
            <v>1542750</v>
          </cell>
          <cell r="K546">
            <v>2700000</v>
          </cell>
          <cell r="L546">
            <v>10657500</v>
          </cell>
          <cell r="M546" t="str">
            <v>RAHEJA ASSOCIATES</v>
          </cell>
          <cell r="N546" t="str">
            <v>REKHA PRINTER PVT LIMITED</v>
          </cell>
        </row>
        <row r="547">
          <cell r="B547" t="str">
            <v>DTS836</v>
          </cell>
          <cell r="C547">
            <v>2.5</v>
          </cell>
          <cell r="D547">
            <v>39354</v>
          </cell>
          <cell r="E547">
            <v>78833</v>
          </cell>
          <cell r="F547" t="str">
            <v>M02200</v>
          </cell>
          <cell r="G547" t="str">
            <v>DTS836/UB1330#DTS</v>
          </cell>
          <cell r="H547">
            <v>69.209999999999994</v>
          </cell>
          <cell r="I547">
            <v>13000</v>
          </cell>
          <cell r="J547">
            <v>1542750</v>
          </cell>
          <cell r="K547">
            <v>2700000</v>
          </cell>
          <cell r="L547">
            <v>10657500</v>
          </cell>
          <cell r="M547" t="str">
            <v>RAHEJA ASSOCIATES</v>
          </cell>
          <cell r="N547" t="str">
            <v>MOHAN MAKHJANI</v>
          </cell>
        </row>
        <row r="548">
          <cell r="B548" t="str">
            <v>DTS837</v>
          </cell>
          <cell r="C548">
            <v>2.5</v>
          </cell>
          <cell r="D548">
            <v>39354</v>
          </cell>
          <cell r="E548">
            <v>78976</v>
          </cell>
          <cell r="F548" t="str">
            <v>M02202</v>
          </cell>
          <cell r="G548" t="str">
            <v>DTS837/UB1240#DTS</v>
          </cell>
          <cell r="H548">
            <v>74.97</v>
          </cell>
          <cell r="I548">
            <v>13000</v>
          </cell>
          <cell r="J548">
            <v>1663650</v>
          </cell>
          <cell r="K548">
            <v>2700000</v>
          </cell>
          <cell r="L548">
            <v>11494500</v>
          </cell>
          <cell r="M548" t="str">
            <v>RAHEJA ASSOCIATES</v>
          </cell>
          <cell r="N548" t="str">
            <v>MOHAN MAKHIJANI</v>
          </cell>
        </row>
        <row r="549">
          <cell r="B549" t="str">
            <v>DTS838</v>
          </cell>
          <cell r="C549">
            <v>2.5</v>
          </cell>
          <cell r="D549">
            <v>39354</v>
          </cell>
          <cell r="E549">
            <v>78814</v>
          </cell>
          <cell r="F549" t="str">
            <v>R04011</v>
          </cell>
          <cell r="G549" t="str">
            <v>DTS838/UB1420#DTS</v>
          </cell>
          <cell r="H549">
            <v>104.52</v>
          </cell>
          <cell r="I549">
            <v>13000</v>
          </cell>
          <cell r="J549">
            <v>2283750</v>
          </cell>
          <cell r="K549">
            <v>2283750</v>
          </cell>
          <cell r="L549">
            <v>15787500</v>
          </cell>
          <cell r="M549" t="str">
            <v>KHUSHAL SETHI HOUSING SOLUTIO</v>
          </cell>
          <cell r="N549" t="str">
            <v>RAJESH SHARMA</v>
          </cell>
        </row>
        <row r="550">
          <cell r="B550" t="str">
            <v>DTS840</v>
          </cell>
          <cell r="C550">
            <v>2.5</v>
          </cell>
          <cell r="D550">
            <v>39354</v>
          </cell>
          <cell r="E550">
            <v>78794</v>
          </cell>
          <cell r="F550" t="str">
            <v>R04009</v>
          </cell>
          <cell r="G550" t="str">
            <v>DTS840/UB1320#DTS</v>
          </cell>
          <cell r="H550">
            <v>89.93</v>
          </cell>
          <cell r="I550">
            <v>13000</v>
          </cell>
          <cell r="J550">
            <v>1977600</v>
          </cell>
          <cell r="K550">
            <v>1977600</v>
          </cell>
          <cell r="L550">
            <v>13668000</v>
          </cell>
          <cell r="M550" t="str">
            <v>RAHEJA ASSOCIATES</v>
          </cell>
          <cell r="N550" t="str">
            <v>RAVIN KUMAR SADH</v>
          </cell>
        </row>
        <row r="551">
          <cell r="B551" t="str">
            <v>DTS841</v>
          </cell>
          <cell r="C551">
            <v>2.5</v>
          </cell>
          <cell r="D551">
            <v>39354</v>
          </cell>
          <cell r="E551">
            <v>78853</v>
          </cell>
          <cell r="F551" t="str">
            <v>A03515</v>
          </cell>
          <cell r="G551" t="str">
            <v>DTS841/UB1387#DTS</v>
          </cell>
          <cell r="H551">
            <v>89.93</v>
          </cell>
          <cell r="I551">
            <v>11000</v>
          </cell>
          <cell r="J551">
            <v>1687200</v>
          </cell>
          <cell r="K551">
            <v>1687200</v>
          </cell>
          <cell r="L551">
            <v>11732000</v>
          </cell>
          <cell r="M551" t="str">
            <v>RAHEJA ASSOCIATES</v>
          </cell>
          <cell r="N551" t="str">
            <v>AMANSHIEL REALTORS PVT LTD   _x000C_</v>
          </cell>
        </row>
        <row r="552">
          <cell r="B552" t="str">
            <v>DTS842</v>
          </cell>
          <cell r="C552">
            <v>2.5</v>
          </cell>
          <cell r="D552">
            <v>39354</v>
          </cell>
          <cell r="E552">
            <v>78848</v>
          </cell>
          <cell r="F552" t="str">
            <v>A03514</v>
          </cell>
          <cell r="G552" t="str">
            <v>DTS842/UB1389#DTS</v>
          </cell>
          <cell r="H552">
            <v>65.400000000000006</v>
          </cell>
          <cell r="I552">
            <v>11000</v>
          </cell>
          <cell r="J552">
            <v>1251600</v>
          </cell>
          <cell r="K552">
            <v>1251600</v>
          </cell>
          <cell r="L552">
            <v>8696000</v>
          </cell>
          <cell r="M552" t="str">
            <v>RAHEJA ASSOCIATES</v>
          </cell>
          <cell r="N552" t="str">
            <v>AMANSHIEL REALTORS PVT LTD</v>
          </cell>
        </row>
        <row r="553">
          <cell r="B553" t="str">
            <v>DTS843</v>
          </cell>
          <cell r="C553">
            <v>2.5</v>
          </cell>
          <cell r="D553">
            <v>39354</v>
          </cell>
          <cell r="E553">
            <v>78949</v>
          </cell>
          <cell r="F553" t="str">
            <v>H01009</v>
          </cell>
          <cell r="G553" t="str">
            <v>DTS843/UB1535#DTS</v>
          </cell>
          <cell r="H553">
            <v>178.84</v>
          </cell>
          <cell r="I553">
            <v>14000</v>
          </cell>
          <cell r="J553">
            <v>4132500</v>
          </cell>
          <cell r="K553">
            <v>4132500</v>
          </cell>
          <cell r="L553">
            <v>28512500</v>
          </cell>
          <cell r="M553" t="str">
            <v>RAHEJA ASSOCIATES</v>
          </cell>
          <cell r="N553" t="str">
            <v>HONEST FINANCE &amp; INVESTMENT P</v>
          </cell>
        </row>
        <row r="554">
          <cell r="B554" t="str">
            <v>DTS845</v>
          </cell>
          <cell r="C554">
            <v>2.5</v>
          </cell>
          <cell r="D554">
            <v>39354</v>
          </cell>
          <cell r="E554">
            <v>78989</v>
          </cell>
          <cell r="F554" t="str">
            <v>V02035</v>
          </cell>
          <cell r="G554" t="str">
            <v>DTS845/UB1475#DTS</v>
          </cell>
          <cell r="H554">
            <v>85</v>
          </cell>
          <cell r="I554">
            <v>11000</v>
          </cell>
          <cell r="J554">
            <v>1599750</v>
          </cell>
          <cell r="K554">
            <v>1599750</v>
          </cell>
          <cell r="L554">
            <v>11122500</v>
          </cell>
          <cell r="N554" t="str">
            <v>VALSALA</v>
          </cell>
        </row>
        <row r="555">
          <cell r="B555" t="str">
            <v>DTS849</v>
          </cell>
          <cell r="C555">
            <v>2.5</v>
          </cell>
          <cell r="D555">
            <v>39354</v>
          </cell>
          <cell r="E555">
            <v>78903</v>
          </cell>
          <cell r="F555" t="str">
            <v>S04833</v>
          </cell>
          <cell r="G555" t="str">
            <v>DTS849/UB1407#DTS</v>
          </cell>
          <cell r="H555">
            <v>75.53</v>
          </cell>
          <cell r="I555">
            <v>13000</v>
          </cell>
          <cell r="J555">
            <v>1675350</v>
          </cell>
          <cell r="K555">
            <v>1675350</v>
          </cell>
          <cell r="L555">
            <v>11575500</v>
          </cell>
          <cell r="M555" t="str">
            <v>VSERV CAPITAL SERVICES PVT LT</v>
          </cell>
          <cell r="N555" t="str">
            <v>SIMRAN PREET KAUR</v>
          </cell>
        </row>
        <row r="556">
          <cell r="B556" t="str">
            <v>DTS850</v>
          </cell>
          <cell r="C556">
            <v>2.5</v>
          </cell>
          <cell r="D556">
            <v>39354</v>
          </cell>
          <cell r="E556">
            <v>79000</v>
          </cell>
          <cell r="F556" t="str">
            <v>A03529</v>
          </cell>
          <cell r="G556" t="str">
            <v>DTS850/UB1424#DTS</v>
          </cell>
          <cell r="H556">
            <v>69.12</v>
          </cell>
          <cell r="I556">
            <v>13000</v>
          </cell>
          <cell r="J556">
            <v>1540800</v>
          </cell>
          <cell r="K556">
            <v>1540800</v>
          </cell>
          <cell r="L556">
            <v>10644000</v>
          </cell>
          <cell r="M556" t="str">
            <v>VSERV CAPITAL SERVICES PVT LT</v>
          </cell>
          <cell r="N556" t="str">
            <v>ANGAD ESTATES (P) LTD.</v>
          </cell>
        </row>
        <row r="557">
          <cell r="B557" t="str">
            <v>DTS851</v>
          </cell>
          <cell r="C557">
            <v>2.5</v>
          </cell>
          <cell r="D557">
            <v>39354</v>
          </cell>
          <cell r="E557">
            <v>78977</v>
          </cell>
          <cell r="F557" t="str">
            <v>A03527</v>
          </cell>
          <cell r="G557" t="str">
            <v>DTS851/UB1423#DTS</v>
          </cell>
          <cell r="H557">
            <v>85</v>
          </cell>
          <cell r="I557">
            <v>13000</v>
          </cell>
          <cell r="J557">
            <v>1874250</v>
          </cell>
          <cell r="K557">
            <v>1874250</v>
          </cell>
          <cell r="L557">
            <v>12952500</v>
          </cell>
          <cell r="M557" t="str">
            <v>VSERV CAPITAL SERVICES PVT LT</v>
          </cell>
          <cell r="N557" t="str">
            <v>ANGAD ESTATES (P) LTD.</v>
          </cell>
        </row>
        <row r="558">
          <cell r="B558" t="str">
            <v>DTS858</v>
          </cell>
          <cell r="C558">
            <v>2.5</v>
          </cell>
          <cell r="D558">
            <v>39354</v>
          </cell>
          <cell r="E558">
            <v>78905</v>
          </cell>
          <cell r="F558" t="str">
            <v>A03518</v>
          </cell>
          <cell r="G558" t="str">
            <v>DTS858/UB1411#DTS</v>
          </cell>
          <cell r="H558">
            <v>69.209999999999994</v>
          </cell>
          <cell r="I558">
            <v>13000</v>
          </cell>
          <cell r="J558">
            <v>1542750</v>
          </cell>
          <cell r="K558">
            <v>1542750</v>
          </cell>
          <cell r="L558">
            <v>10657500</v>
          </cell>
          <cell r="M558" t="str">
            <v>VSERV CAPITAL SERVICES PVT LT</v>
          </cell>
          <cell r="N558" t="str">
            <v>AMIT SHARMA</v>
          </cell>
        </row>
        <row r="559">
          <cell r="B559" t="str">
            <v>DTS859</v>
          </cell>
          <cell r="C559">
            <v>2.5</v>
          </cell>
          <cell r="D559">
            <v>39354</v>
          </cell>
          <cell r="E559">
            <v>78877</v>
          </cell>
          <cell r="F559" t="str">
            <v>R04018</v>
          </cell>
          <cell r="G559" t="str">
            <v>DTS859/UB1374#DTS</v>
          </cell>
          <cell r="H559">
            <v>104.52</v>
          </cell>
          <cell r="I559">
            <v>13000</v>
          </cell>
          <cell r="J559">
            <v>2283750</v>
          </cell>
          <cell r="K559">
            <v>2700000</v>
          </cell>
          <cell r="L559">
            <v>15787500</v>
          </cell>
          <cell r="M559" t="str">
            <v>KHUSHAL SETHI HOUSING SOLUTIO</v>
          </cell>
          <cell r="N559" t="str">
            <v>RAKESH SHARMA</v>
          </cell>
        </row>
        <row r="560">
          <cell r="B560" t="str">
            <v>DTS860</v>
          </cell>
          <cell r="C560">
            <v>2.5</v>
          </cell>
          <cell r="D560">
            <v>39354</v>
          </cell>
          <cell r="E560">
            <v>78718</v>
          </cell>
          <cell r="F560" t="str">
            <v>A03496</v>
          </cell>
          <cell r="G560" t="str">
            <v>DTS860/UB1293#DTS</v>
          </cell>
          <cell r="H560">
            <v>74.97</v>
          </cell>
          <cell r="I560">
            <v>13000</v>
          </cell>
          <cell r="J560">
            <v>1663650</v>
          </cell>
          <cell r="K560">
            <v>1663650</v>
          </cell>
          <cell r="L560">
            <v>11494500</v>
          </cell>
          <cell r="M560" t="str">
            <v>RAHEJA ASSOCIATES</v>
          </cell>
          <cell r="N560" t="str">
            <v>AMARJEET SINGH</v>
          </cell>
        </row>
        <row r="561">
          <cell r="B561" t="str">
            <v>DTS861</v>
          </cell>
          <cell r="C561">
            <v>2.5</v>
          </cell>
          <cell r="D561">
            <v>39354</v>
          </cell>
          <cell r="E561">
            <v>79055</v>
          </cell>
          <cell r="F561" t="str">
            <v>B00858</v>
          </cell>
          <cell r="G561" t="str">
            <v>DTS861/UB1265#DTS</v>
          </cell>
          <cell r="H561">
            <v>69.209999999999994</v>
          </cell>
          <cell r="I561">
            <v>13000</v>
          </cell>
          <cell r="J561">
            <v>1542750</v>
          </cell>
          <cell r="K561">
            <v>1542750</v>
          </cell>
          <cell r="L561">
            <v>10657500</v>
          </cell>
          <cell r="M561" t="str">
            <v>RAHEJA ASSOCIATES</v>
          </cell>
          <cell r="N561" t="str">
            <v>BALJEET SINGH</v>
          </cell>
        </row>
        <row r="562">
          <cell r="B562" t="str">
            <v>DTS862</v>
          </cell>
          <cell r="C562">
            <v>2.5</v>
          </cell>
          <cell r="D562">
            <v>39354</v>
          </cell>
          <cell r="E562">
            <v>78816</v>
          </cell>
          <cell r="F562" t="str">
            <v>M02199</v>
          </cell>
          <cell r="G562" t="str">
            <v>DTS862/UB1256#DTS</v>
          </cell>
          <cell r="H562">
            <v>69.209999999999994</v>
          </cell>
          <cell r="I562">
            <v>13000</v>
          </cell>
          <cell r="J562">
            <v>1542750</v>
          </cell>
          <cell r="K562">
            <v>1542750</v>
          </cell>
          <cell r="L562">
            <v>10657500</v>
          </cell>
          <cell r="M562" t="str">
            <v>RAHEJA ASSOCIATES</v>
          </cell>
          <cell r="N562" t="str">
            <v>MADHU SUNEJA</v>
          </cell>
        </row>
        <row r="563">
          <cell r="B563" t="str">
            <v>DTS863</v>
          </cell>
          <cell r="C563">
            <v>2.5</v>
          </cell>
          <cell r="D563">
            <v>39354</v>
          </cell>
          <cell r="E563">
            <v>78720</v>
          </cell>
          <cell r="F563" t="str">
            <v>A03497</v>
          </cell>
          <cell r="G563" t="str">
            <v>DTS863/UB1305#DTS</v>
          </cell>
          <cell r="H563">
            <v>73.760000000000005</v>
          </cell>
          <cell r="I563">
            <v>13000</v>
          </cell>
          <cell r="J563">
            <v>1638300</v>
          </cell>
          <cell r="K563">
            <v>1638300</v>
          </cell>
          <cell r="L563">
            <v>11319000</v>
          </cell>
          <cell r="M563" t="str">
            <v>RAHEJA ASSOCIATES</v>
          </cell>
          <cell r="N563" t="str">
            <v>ANIL DATTA</v>
          </cell>
        </row>
        <row r="564">
          <cell r="B564" t="str">
            <v>DTS016</v>
          </cell>
          <cell r="C564">
            <v>2.5</v>
          </cell>
          <cell r="D564">
            <v>39359</v>
          </cell>
          <cell r="E564">
            <v>79106</v>
          </cell>
          <cell r="F564" t="str">
            <v>C01706</v>
          </cell>
          <cell r="G564" t="str">
            <v>DTS016/UB1570#DTS</v>
          </cell>
          <cell r="H564">
            <v>51.65</v>
          </cell>
          <cell r="I564">
            <v>17000</v>
          </cell>
          <cell r="J564">
            <v>1507800</v>
          </cell>
          <cell r="K564">
            <v>1507800</v>
          </cell>
          <cell r="L564">
            <v>10330000</v>
          </cell>
          <cell r="M564" t="str">
            <v>ARVIND ESTATES (P) LTD</v>
          </cell>
          <cell r="N564" t="str">
            <v>CHARU BATRA</v>
          </cell>
        </row>
        <row r="565">
          <cell r="B565" t="str">
            <v>DTS017</v>
          </cell>
          <cell r="C565">
            <v>2.5</v>
          </cell>
          <cell r="D565">
            <v>39359</v>
          </cell>
          <cell r="E565">
            <v>79104</v>
          </cell>
          <cell r="F565" t="str">
            <v>C01705</v>
          </cell>
          <cell r="G565" t="str">
            <v>DTS017/UB1566#DTS</v>
          </cell>
          <cell r="H565">
            <v>52.95</v>
          </cell>
          <cell r="I565">
            <v>17000</v>
          </cell>
          <cell r="J565">
            <v>1688850</v>
          </cell>
          <cell r="K565">
            <v>1688850</v>
          </cell>
          <cell r="L565">
            <v>11544000</v>
          </cell>
          <cell r="M565" t="str">
            <v>ARVIND ESTATES (P) LTD</v>
          </cell>
          <cell r="N565" t="str">
            <v>CHARU BATRA</v>
          </cell>
        </row>
        <row r="566">
          <cell r="B566" t="str">
            <v>DTS034</v>
          </cell>
          <cell r="C566">
            <v>2.5</v>
          </cell>
          <cell r="D566">
            <v>39359</v>
          </cell>
          <cell r="E566">
            <v>79098</v>
          </cell>
          <cell r="F566" t="str">
            <v>O00134</v>
          </cell>
          <cell r="G566" t="str">
            <v>DTS034/UB1559#DTS</v>
          </cell>
          <cell r="H566">
            <v>52.58</v>
          </cell>
          <cell r="I566">
            <v>17000</v>
          </cell>
          <cell r="J566">
            <v>1677630</v>
          </cell>
          <cell r="K566">
            <v>1677630</v>
          </cell>
          <cell r="L566">
            <v>11467200</v>
          </cell>
          <cell r="M566" t="str">
            <v>K.K. REAL ESTATE</v>
          </cell>
          <cell r="N566" t="str">
            <v>OKHLA PLASTICS PVT LTD</v>
          </cell>
        </row>
        <row r="567">
          <cell r="B567" t="str">
            <v>DTS108</v>
          </cell>
          <cell r="C567">
            <v>2.5</v>
          </cell>
          <cell r="D567">
            <v>39359</v>
          </cell>
          <cell r="E567">
            <v>79103</v>
          </cell>
          <cell r="F567" t="str">
            <v>D01063</v>
          </cell>
          <cell r="G567" t="str">
            <v>DTS108/UB1568#DTS</v>
          </cell>
          <cell r="H567">
            <v>69.209999999999994</v>
          </cell>
          <cell r="I567">
            <v>14000</v>
          </cell>
          <cell r="J567">
            <v>1654500</v>
          </cell>
          <cell r="K567">
            <v>1658700</v>
          </cell>
          <cell r="L567">
            <v>11402500</v>
          </cell>
          <cell r="M567" t="str">
            <v>KHOSLA ESTATE</v>
          </cell>
          <cell r="N567" t="str">
            <v>DEEPAK GROVER</v>
          </cell>
        </row>
        <row r="568">
          <cell r="B568" t="str">
            <v>DTS109</v>
          </cell>
          <cell r="C568">
            <v>2.5</v>
          </cell>
          <cell r="D568">
            <v>39359</v>
          </cell>
          <cell r="E568">
            <v>79105</v>
          </cell>
          <cell r="F568" t="str">
            <v>R04039</v>
          </cell>
          <cell r="G568" t="str">
            <v>DTS109/UB1569#DTS</v>
          </cell>
          <cell r="H568">
            <v>90.02</v>
          </cell>
          <cell r="I568">
            <v>14000</v>
          </cell>
          <cell r="J568">
            <v>2124900</v>
          </cell>
          <cell r="K568">
            <v>2124900</v>
          </cell>
          <cell r="L568">
            <v>14650500</v>
          </cell>
          <cell r="M568" t="str">
            <v>KHOSLA ESTATE</v>
          </cell>
          <cell r="N568" t="str">
            <v>RITU ANAND</v>
          </cell>
        </row>
        <row r="569">
          <cell r="B569" t="str">
            <v>DTS144</v>
          </cell>
          <cell r="C569">
            <v>2.5</v>
          </cell>
          <cell r="D569">
            <v>39359</v>
          </cell>
          <cell r="E569">
            <v>79095</v>
          </cell>
          <cell r="F569" t="str">
            <v>P01729</v>
          </cell>
          <cell r="G569" t="str">
            <v>DTS144/UB1563#DTS</v>
          </cell>
          <cell r="H569">
            <v>183.11</v>
          </cell>
          <cell r="I569">
            <v>14000</v>
          </cell>
          <cell r="J569">
            <v>4229100</v>
          </cell>
          <cell r="K569">
            <v>4229100</v>
          </cell>
          <cell r="L569">
            <v>29179500</v>
          </cell>
          <cell r="M569" t="str">
            <v>K.K. REAL ESTATE</v>
          </cell>
          <cell r="N569" t="str">
            <v>PARDEEP KUMAR VIJ HUF</v>
          </cell>
        </row>
        <row r="570">
          <cell r="B570" t="str">
            <v>DTS145</v>
          </cell>
          <cell r="C570">
            <v>2.5</v>
          </cell>
          <cell r="D570">
            <v>39359</v>
          </cell>
          <cell r="E570">
            <v>79099</v>
          </cell>
          <cell r="F570" t="str">
            <v>H01020</v>
          </cell>
          <cell r="G570" t="str">
            <v>DTS145/UB1561#DTS</v>
          </cell>
          <cell r="H570">
            <v>182.65</v>
          </cell>
          <cell r="I570">
            <v>14000</v>
          </cell>
          <cell r="J570">
            <v>4218600</v>
          </cell>
          <cell r="K570">
            <v>4220000</v>
          </cell>
          <cell r="L570">
            <v>29107000</v>
          </cell>
          <cell r="M570" t="str">
            <v>AMIT ARORA(Real Estate Develo</v>
          </cell>
          <cell r="N570" t="str">
            <v>HEMANT GOYAL</v>
          </cell>
        </row>
        <row r="571">
          <cell r="B571" t="str">
            <v>DTS155</v>
          </cell>
          <cell r="C571">
            <v>2.5</v>
          </cell>
          <cell r="D571">
            <v>39359</v>
          </cell>
          <cell r="E571">
            <v>79108</v>
          </cell>
          <cell r="F571" t="str">
            <v>S04858</v>
          </cell>
          <cell r="G571" t="str">
            <v>DTS155/UB1573#DTS</v>
          </cell>
          <cell r="H571">
            <v>183.11</v>
          </cell>
          <cell r="I571">
            <v>14000</v>
          </cell>
          <cell r="J571">
            <v>4229100</v>
          </cell>
          <cell r="K571">
            <v>4229100</v>
          </cell>
          <cell r="L571">
            <v>29179500</v>
          </cell>
          <cell r="M571" t="str">
            <v>C S &amp; ASSOCIATES</v>
          </cell>
          <cell r="N571" t="str">
            <v>SONU BUILDERS</v>
          </cell>
        </row>
        <row r="572">
          <cell r="B572" t="str">
            <v>DTS411</v>
          </cell>
          <cell r="C572">
            <v>2.5</v>
          </cell>
          <cell r="D572">
            <v>39359</v>
          </cell>
          <cell r="E572">
            <v>79096</v>
          </cell>
          <cell r="F572" t="str">
            <v>S04855</v>
          </cell>
          <cell r="G572" t="str">
            <v>DTS411/UB1562#DTS</v>
          </cell>
          <cell r="H572">
            <v>65.400000000000006</v>
          </cell>
          <cell r="I572">
            <v>12000</v>
          </cell>
          <cell r="J572">
            <v>1357200</v>
          </cell>
          <cell r="K572">
            <v>2000000</v>
          </cell>
          <cell r="L572">
            <v>9400000</v>
          </cell>
          <cell r="M572" t="str">
            <v>M/S AKANSHA ENTERPRISES</v>
          </cell>
          <cell r="N572" t="str">
            <v>SURENDER SINGH GERA</v>
          </cell>
        </row>
        <row r="573">
          <cell r="B573" t="str">
            <v>DTS446</v>
          </cell>
          <cell r="C573">
            <v>2.5</v>
          </cell>
          <cell r="D573">
            <v>39359</v>
          </cell>
          <cell r="E573">
            <v>79100</v>
          </cell>
          <cell r="F573" t="str">
            <v>H01021</v>
          </cell>
          <cell r="G573" t="str">
            <v>DTS446/UB1560#DTS</v>
          </cell>
          <cell r="H573">
            <v>65.400000000000006</v>
          </cell>
          <cell r="I573">
            <v>12000</v>
          </cell>
          <cell r="J573">
            <v>1357200</v>
          </cell>
          <cell r="K573">
            <v>1357200</v>
          </cell>
          <cell r="L573">
            <v>9400000</v>
          </cell>
          <cell r="M573" t="str">
            <v>C S &amp; ASSOCIATES</v>
          </cell>
          <cell r="N573" t="str">
            <v>HANISHA DARYANI</v>
          </cell>
        </row>
        <row r="574">
          <cell r="B574" t="str">
            <v>DTS502</v>
          </cell>
          <cell r="C574">
            <v>2.5</v>
          </cell>
          <cell r="D574">
            <v>39359</v>
          </cell>
          <cell r="E574">
            <v>79097</v>
          </cell>
          <cell r="F574" t="str">
            <v>S04856</v>
          </cell>
          <cell r="G574" t="str">
            <v>DTS502/UB1564#DTS</v>
          </cell>
          <cell r="H574">
            <v>69.209999999999994</v>
          </cell>
          <cell r="I574">
            <v>13000</v>
          </cell>
          <cell r="J574">
            <v>1542750</v>
          </cell>
          <cell r="K574">
            <v>1542750</v>
          </cell>
          <cell r="L574">
            <v>10657500</v>
          </cell>
          <cell r="M574" t="str">
            <v>ICICI BANK LTD</v>
          </cell>
          <cell r="N574" t="str">
            <v>SANJEEV MITTAL</v>
          </cell>
        </row>
        <row r="575">
          <cell r="B575" t="str">
            <v>DTS525</v>
          </cell>
          <cell r="C575">
            <v>2.5</v>
          </cell>
          <cell r="D575">
            <v>39359</v>
          </cell>
          <cell r="E575">
            <v>79110</v>
          </cell>
          <cell r="F575" t="str">
            <v>N01137</v>
          </cell>
          <cell r="G575" t="str">
            <v>DTS525/UB1572#DTS</v>
          </cell>
          <cell r="H575">
            <v>65.400000000000006</v>
          </cell>
          <cell r="I575">
            <v>14000</v>
          </cell>
          <cell r="J575">
            <v>1568400</v>
          </cell>
          <cell r="K575">
            <v>1568400</v>
          </cell>
          <cell r="L575">
            <v>10808000</v>
          </cell>
          <cell r="M575" t="str">
            <v>ICICI HOME FINANCE COMPANY LT</v>
          </cell>
          <cell r="N575" t="str">
            <v>NAVIN KUMAR</v>
          </cell>
        </row>
        <row r="576">
          <cell r="B576" t="str">
            <v>DTS748</v>
          </cell>
          <cell r="C576">
            <v>2.5</v>
          </cell>
          <cell r="D576">
            <v>39359</v>
          </cell>
          <cell r="E576">
            <v>79101</v>
          </cell>
          <cell r="F576" t="str">
            <v>A03539</v>
          </cell>
          <cell r="G576" t="str">
            <v>DTS748/UB1565#DTS</v>
          </cell>
          <cell r="H576">
            <v>75.53</v>
          </cell>
          <cell r="I576">
            <v>13000</v>
          </cell>
          <cell r="J576">
            <v>1675350</v>
          </cell>
          <cell r="K576">
            <v>1675350</v>
          </cell>
          <cell r="L576">
            <v>11575500</v>
          </cell>
          <cell r="M576" t="str">
            <v>RAHEJA ASSOCIATES</v>
          </cell>
          <cell r="N576" t="str">
            <v>ARUN KUMAR KHANNA            _x000C_</v>
          </cell>
        </row>
        <row r="577">
          <cell r="B577" t="str">
            <v>DTS823</v>
          </cell>
          <cell r="C577">
            <v>2.5</v>
          </cell>
          <cell r="D577">
            <v>39359</v>
          </cell>
          <cell r="E577">
            <v>79102</v>
          </cell>
          <cell r="F577" t="str">
            <v>S04857</v>
          </cell>
          <cell r="G577" t="str">
            <v>DTS823/UB1567#DTS</v>
          </cell>
          <cell r="H577">
            <v>150.22</v>
          </cell>
          <cell r="I577">
            <v>14000</v>
          </cell>
          <cell r="J577">
            <v>3485700</v>
          </cell>
          <cell r="K577">
            <v>3485700</v>
          </cell>
          <cell r="L577">
            <v>24046500</v>
          </cell>
          <cell r="M577" t="str">
            <v>AMIT ARORA(Real Estate Develo</v>
          </cell>
          <cell r="N577" t="str">
            <v>SARAN ENTERPRISES</v>
          </cell>
        </row>
        <row r="578">
          <cell r="B578" t="str">
            <v>DTS854</v>
          </cell>
          <cell r="C578">
            <v>2.5</v>
          </cell>
          <cell r="D578">
            <v>39359</v>
          </cell>
          <cell r="E578">
            <v>79107</v>
          </cell>
          <cell r="F578" t="str">
            <v>A03540</v>
          </cell>
          <cell r="G578" t="str">
            <v>DTS854/UB1571#DTS</v>
          </cell>
          <cell r="H578">
            <v>178.84</v>
          </cell>
          <cell r="I578">
            <v>14000</v>
          </cell>
          <cell r="J578">
            <v>4132500</v>
          </cell>
          <cell r="K578">
            <v>4132500</v>
          </cell>
          <cell r="L578">
            <v>28512500</v>
          </cell>
          <cell r="M578" t="str">
            <v>PNK CONSULTANTS PVT LTD</v>
          </cell>
          <cell r="N578" t="str">
            <v>ASIAN CONTEC LTD</v>
          </cell>
        </row>
        <row r="579">
          <cell r="B579" t="str">
            <v>DTS743</v>
          </cell>
          <cell r="C579">
            <v>2.5</v>
          </cell>
          <cell r="D579">
            <v>39360</v>
          </cell>
          <cell r="E579">
            <v>79123</v>
          </cell>
          <cell r="F579" t="str">
            <v>J01512</v>
          </cell>
          <cell r="G579" t="str">
            <v>DTS743/UB1574#DTS</v>
          </cell>
          <cell r="H579">
            <v>178.84</v>
          </cell>
          <cell r="I579">
            <v>14000</v>
          </cell>
          <cell r="J579">
            <v>4132500</v>
          </cell>
          <cell r="K579">
            <v>4133000</v>
          </cell>
          <cell r="L579">
            <v>28512500</v>
          </cell>
          <cell r="M579" t="str">
            <v>ARVIND ESTATES (P) LTD</v>
          </cell>
          <cell r="N579" t="str">
            <v>JINDAL ART GLASS INNOVATIONS</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ep"/>
      <sheetName val="ridgewood"/>
      <sheetName val="Shivaji-Marg"/>
    </sheetNames>
    <sheetDataSet>
      <sheetData sheetId="0" refreshError="1"/>
      <sheetData sheetId="1" refreshError="1">
        <row r="1">
          <cell r="B1" t="str">
            <v>Proper</v>
          </cell>
          <cell r="C1" t="str">
            <v>Payment</v>
          </cell>
          <cell r="D1" t="str">
            <v>Booking Date</v>
          </cell>
          <cell r="E1" t="str">
            <v>Customer</v>
          </cell>
          <cell r="F1" t="str">
            <v>customer</v>
          </cell>
          <cell r="G1" t="str">
            <v>Property No.</v>
          </cell>
          <cell r="H1" t="str">
            <v>Covered</v>
          </cell>
          <cell r="I1" t="str">
            <v>Area  Rate</v>
          </cell>
          <cell r="J1" t="str">
            <v>Booking Amount</v>
          </cell>
          <cell r="K1" t="str">
            <v>Booking Receipt</v>
          </cell>
          <cell r="L1" t="str">
            <v>Total Amount</v>
          </cell>
          <cell r="M1" t="str">
            <v>Broker Name</v>
          </cell>
          <cell r="N1" t="str">
            <v>Cust Name</v>
          </cell>
        </row>
        <row r="2">
          <cell r="B2" t="str">
            <v>DTS022</v>
          </cell>
          <cell r="C2">
            <v>2.5</v>
          </cell>
          <cell r="D2">
            <v>39352</v>
          </cell>
          <cell r="E2">
            <v>78497</v>
          </cell>
          <cell r="F2" t="str">
            <v>T00337</v>
          </cell>
          <cell r="G2" t="str">
            <v>DTS022/UB1007#DTS</v>
          </cell>
          <cell r="H2">
            <v>132.85</v>
          </cell>
          <cell r="I2">
            <v>17000</v>
          </cell>
          <cell r="J2">
            <v>4465800</v>
          </cell>
          <cell r="K2">
            <v>4465800</v>
          </cell>
          <cell r="L2">
            <v>30487000</v>
          </cell>
          <cell r="M2" t="str">
            <v>SIKHAR CHAND JAIN &amp; SONS</v>
          </cell>
          <cell r="N2" t="str">
            <v>TARSILLO NATALONI</v>
          </cell>
        </row>
        <row r="3">
          <cell r="B3" t="str">
            <v>DTS030</v>
          </cell>
          <cell r="C3">
            <v>2.5</v>
          </cell>
          <cell r="D3">
            <v>39352</v>
          </cell>
          <cell r="E3">
            <v>78488</v>
          </cell>
          <cell r="F3" t="str">
            <v>K01249</v>
          </cell>
          <cell r="G3" t="str">
            <v>DTS030/UB1003#DTS</v>
          </cell>
          <cell r="H3">
            <v>148.36000000000001</v>
          </cell>
          <cell r="I3">
            <v>17000</v>
          </cell>
          <cell r="J3">
            <v>4569585</v>
          </cell>
          <cell r="K3">
            <v>4569585</v>
          </cell>
          <cell r="L3">
            <v>31262400</v>
          </cell>
          <cell r="M3" t="str">
            <v>MAXX REALTORS</v>
          </cell>
          <cell r="N3" t="str">
            <v>KRISHAN LAL NAGPAL</v>
          </cell>
        </row>
        <row r="4">
          <cell r="B4" t="str">
            <v>DTS042</v>
          </cell>
          <cell r="C4">
            <v>2.5</v>
          </cell>
          <cell r="D4">
            <v>39352</v>
          </cell>
          <cell r="E4">
            <v>78498</v>
          </cell>
          <cell r="F4" t="str">
            <v>V00102</v>
          </cell>
          <cell r="G4" t="str">
            <v>DTS042/UB1004#DTS</v>
          </cell>
          <cell r="H4">
            <v>84.82</v>
          </cell>
          <cell r="I4">
            <v>17000</v>
          </cell>
          <cell r="J4">
            <v>2883780</v>
          </cell>
          <cell r="K4">
            <v>2883780</v>
          </cell>
          <cell r="L4">
            <v>19681700</v>
          </cell>
          <cell r="M4" t="str">
            <v>BNB INVESTMENTS &amp; PROPERTIES</v>
          </cell>
          <cell r="N4" t="str">
            <v>VIJAY GUPTA</v>
          </cell>
        </row>
        <row r="5">
          <cell r="B5" t="str">
            <v>DTS123</v>
          </cell>
          <cell r="C5">
            <v>2.5</v>
          </cell>
          <cell r="D5">
            <v>39352</v>
          </cell>
          <cell r="E5">
            <v>78480</v>
          </cell>
          <cell r="F5" t="str">
            <v>C00490</v>
          </cell>
          <cell r="G5" t="str">
            <v>DTS123/UB1012#DTS</v>
          </cell>
          <cell r="H5">
            <v>89.74</v>
          </cell>
          <cell r="I5">
            <v>14000</v>
          </cell>
          <cell r="J5">
            <v>2118600</v>
          </cell>
          <cell r="K5">
            <v>2118600</v>
          </cell>
          <cell r="L5">
            <v>14607000</v>
          </cell>
          <cell r="M5" t="str">
            <v>OPC REALTORS</v>
          </cell>
          <cell r="N5" t="str">
            <v>CHHATRAPATI RANJIT RAI</v>
          </cell>
        </row>
        <row r="6">
          <cell r="B6" t="str">
            <v>DTS415</v>
          </cell>
          <cell r="C6">
            <v>2.5</v>
          </cell>
          <cell r="D6">
            <v>39352</v>
          </cell>
          <cell r="E6">
            <v>78493</v>
          </cell>
          <cell r="F6" t="str">
            <v>S04763</v>
          </cell>
          <cell r="G6" t="str">
            <v>DTS415/UB1020#DTS</v>
          </cell>
          <cell r="H6">
            <v>89</v>
          </cell>
          <cell r="I6">
            <v>13000</v>
          </cell>
          <cell r="J6">
            <v>1958100</v>
          </cell>
          <cell r="K6">
            <v>2000000</v>
          </cell>
          <cell r="L6">
            <v>13533000</v>
          </cell>
          <cell r="M6" t="str">
            <v>SIKHAR CHAND JAIN &amp; SONS</v>
          </cell>
          <cell r="N6" t="str">
            <v>SANDEEP MIDHA</v>
          </cell>
        </row>
        <row r="7">
          <cell r="B7" t="str">
            <v>DTS416</v>
          </cell>
          <cell r="C7">
            <v>2.5</v>
          </cell>
          <cell r="D7">
            <v>39352</v>
          </cell>
          <cell r="E7">
            <v>78494</v>
          </cell>
          <cell r="F7" t="str">
            <v>S04764</v>
          </cell>
          <cell r="G7" t="str">
            <v>DTS416/UB1010#DTS</v>
          </cell>
          <cell r="H7">
            <v>89.74</v>
          </cell>
          <cell r="I7">
            <v>13000</v>
          </cell>
          <cell r="J7">
            <v>1973700</v>
          </cell>
          <cell r="K7">
            <v>2000000</v>
          </cell>
          <cell r="L7">
            <v>13641000</v>
          </cell>
          <cell r="M7" t="str">
            <v>SIKHAR CHAND JAIN &amp; SONS</v>
          </cell>
          <cell r="N7" t="str">
            <v>SHRIYA LALL</v>
          </cell>
        </row>
        <row r="8">
          <cell r="B8" t="str">
            <v>DTS421</v>
          </cell>
          <cell r="C8">
            <v>2.5</v>
          </cell>
          <cell r="D8">
            <v>39352</v>
          </cell>
          <cell r="E8">
            <v>78491</v>
          </cell>
          <cell r="F8" t="str">
            <v>S04761</v>
          </cell>
          <cell r="G8" t="str">
            <v>DTS421/UB1015#DTS</v>
          </cell>
          <cell r="H8">
            <v>69.209999999999994</v>
          </cell>
          <cell r="I8">
            <v>13000</v>
          </cell>
          <cell r="J8">
            <v>1542750</v>
          </cell>
          <cell r="K8">
            <v>1542750</v>
          </cell>
          <cell r="L8">
            <v>10657500</v>
          </cell>
          <cell r="M8" t="str">
            <v>ALLIED SERVICES</v>
          </cell>
          <cell r="N8" t="str">
            <v>S. BALWANT SINGH</v>
          </cell>
        </row>
        <row r="9">
          <cell r="B9" t="str">
            <v>DTS431</v>
          </cell>
          <cell r="C9">
            <v>2.5</v>
          </cell>
          <cell r="D9">
            <v>39352</v>
          </cell>
          <cell r="E9">
            <v>78486</v>
          </cell>
          <cell r="F9" t="str">
            <v>P01684</v>
          </cell>
          <cell r="G9" t="str">
            <v>DTS431/UB1008#DTS</v>
          </cell>
          <cell r="H9">
            <v>69.209999999999994</v>
          </cell>
          <cell r="I9">
            <v>13000</v>
          </cell>
          <cell r="J9">
            <v>1542750</v>
          </cell>
          <cell r="K9">
            <v>1542750</v>
          </cell>
          <cell r="L9">
            <v>10657500</v>
          </cell>
          <cell r="M9" t="str">
            <v>ALLIED SERVICES</v>
          </cell>
          <cell r="N9" t="str">
            <v>PROMILA BHATIA</v>
          </cell>
        </row>
        <row r="10">
          <cell r="B10" t="str">
            <v>DTS458</v>
          </cell>
          <cell r="C10">
            <v>2.5</v>
          </cell>
          <cell r="D10">
            <v>39352</v>
          </cell>
          <cell r="E10">
            <v>78489</v>
          </cell>
          <cell r="F10" t="str">
            <v>R03961</v>
          </cell>
          <cell r="G10" t="str">
            <v>DTS458/UB1019#DTS</v>
          </cell>
          <cell r="H10">
            <v>178.84</v>
          </cell>
          <cell r="I10">
            <v>14000</v>
          </cell>
          <cell r="J10">
            <v>4132500</v>
          </cell>
          <cell r="K10">
            <v>5400000</v>
          </cell>
          <cell r="L10">
            <v>28512500</v>
          </cell>
          <cell r="M10" t="str">
            <v>FOCUS CONSULTANTS</v>
          </cell>
          <cell r="N10" t="str">
            <v>RAM KISHAN</v>
          </cell>
        </row>
        <row r="11">
          <cell r="B11" t="str">
            <v>DTS462</v>
          </cell>
          <cell r="C11">
            <v>2.5</v>
          </cell>
          <cell r="D11">
            <v>39352</v>
          </cell>
          <cell r="E11">
            <v>78495</v>
          </cell>
          <cell r="F11" t="str">
            <v>S04765</v>
          </cell>
          <cell r="G11" t="str">
            <v>DTS462/UB1009#DTS</v>
          </cell>
          <cell r="H11">
            <v>69.209999999999994</v>
          </cell>
          <cell r="I11">
            <v>13000</v>
          </cell>
          <cell r="J11">
            <v>1542750</v>
          </cell>
          <cell r="K11">
            <v>2700000</v>
          </cell>
          <cell r="L11">
            <v>10657500</v>
          </cell>
          <cell r="N11" t="str">
            <v>SUNIL KUMAR JALAN</v>
          </cell>
        </row>
        <row r="12">
          <cell r="B12" t="str">
            <v>DTS504</v>
          </cell>
          <cell r="C12">
            <v>2.5</v>
          </cell>
          <cell r="D12">
            <v>39352</v>
          </cell>
          <cell r="E12">
            <v>78482</v>
          </cell>
          <cell r="F12" t="str">
            <v>F00065</v>
          </cell>
          <cell r="G12" t="str">
            <v>DTS504/UB1016#DTS</v>
          </cell>
          <cell r="H12">
            <v>69.209999999999994</v>
          </cell>
          <cell r="I12">
            <v>13000</v>
          </cell>
          <cell r="J12">
            <v>1542750</v>
          </cell>
          <cell r="K12">
            <v>1542750</v>
          </cell>
          <cell r="L12">
            <v>10657500</v>
          </cell>
          <cell r="M12" t="str">
            <v>KEDAR ESTATE &amp; INVESTMENTS</v>
          </cell>
          <cell r="N12" t="str">
            <v>FORNES BUILDWELL P LTD</v>
          </cell>
        </row>
        <row r="13">
          <cell r="B13" t="str">
            <v>DTS505</v>
          </cell>
          <cell r="C13">
            <v>2.5</v>
          </cell>
          <cell r="D13">
            <v>39352</v>
          </cell>
          <cell r="E13">
            <v>78484</v>
          </cell>
          <cell r="F13" t="str">
            <v>M02179</v>
          </cell>
          <cell r="G13" t="str">
            <v>DTS505/UB1017#DTS</v>
          </cell>
          <cell r="H13">
            <v>69.209999999999994</v>
          </cell>
          <cell r="I13">
            <v>13000</v>
          </cell>
          <cell r="J13">
            <v>1542750</v>
          </cell>
          <cell r="K13">
            <v>1542750</v>
          </cell>
          <cell r="L13">
            <v>10657500</v>
          </cell>
          <cell r="M13" t="str">
            <v>KEDAR ESTATE &amp; INVESTMENTS</v>
          </cell>
          <cell r="N13" t="str">
            <v>MOHAN SINGH RAWAT</v>
          </cell>
        </row>
        <row r="14">
          <cell r="B14" t="str">
            <v>DTS519</v>
          </cell>
          <cell r="C14">
            <v>2.5</v>
          </cell>
          <cell r="D14">
            <v>39352</v>
          </cell>
          <cell r="E14">
            <v>78479</v>
          </cell>
          <cell r="F14" t="str">
            <v>Y00245</v>
          </cell>
          <cell r="G14" t="str">
            <v>DTS519/UB1001#DTS</v>
          </cell>
          <cell r="H14">
            <v>69.209999999999994</v>
          </cell>
          <cell r="I14">
            <v>13000</v>
          </cell>
          <cell r="J14">
            <v>1542750</v>
          </cell>
          <cell r="K14">
            <v>2700000</v>
          </cell>
          <cell r="L14">
            <v>10657500</v>
          </cell>
          <cell r="M14" t="str">
            <v>FOCUS CONSULTANTS</v>
          </cell>
          <cell r="N14" t="str">
            <v>YAKESH ANAND</v>
          </cell>
        </row>
        <row r="15">
          <cell r="B15" t="str">
            <v>DTS521</v>
          </cell>
          <cell r="C15">
            <v>2.5</v>
          </cell>
          <cell r="D15">
            <v>39352</v>
          </cell>
          <cell r="E15">
            <v>78492</v>
          </cell>
          <cell r="F15" t="str">
            <v>S04762</v>
          </cell>
          <cell r="G15" t="str">
            <v>DTS521/UB1013#DTS</v>
          </cell>
          <cell r="H15">
            <v>89.74</v>
          </cell>
          <cell r="I15">
            <v>13000</v>
          </cell>
          <cell r="J15">
            <v>1973700</v>
          </cell>
          <cell r="K15">
            <v>2700000</v>
          </cell>
          <cell r="L15">
            <v>13641000</v>
          </cell>
          <cell r="M15" t="str">
            <v>FOCUS CONSULTANTS</v>
          </cell>
          <cell r="N15" t="str">
            <v>SANJEEV SARIN</v>
          </cell>
        </row>
        <row r="16">
          <cell r="B16" t="str">
            <v>DTS522</v>
          </cell>
          <cell r="C16">
            <v>2.5</v>
          </cell>
          <cell r="D16">
            <v>39352</v>
          </cell>
          <cell r="E16">
            <v>78490</v>
          </cell>
          <cell r="F16" t="str">
            <v>R03962</v>
          </cell>
          <cell r="G16" t="str">
            <v>DTS522/UB1002#DTS</v>
          </cell>
          <cell r="H16">
            <v>89</v>
          </cell>
          <cell r="I16">
            <v>13000</v>
          </cell>
          <cell r="J16">
            <v>1958100</v>
          </cell>
          <cell r="K16">
            <v>2700000</v>
          </cell>
          <cell r="L16">
            <v>13533000</v>
          </cell>
          <cell r="M16" t="str">
            <v>SETTLERS INDIA</v>
          </cell>
          <cell r="N16" t="str">
            <v>RITESH BHATIA</v>
          </cell>
        </row>
        <row r="17">
          <cell r="B17" t="str">
            <v>DTS555</v>
          </cell>
          <cell r="C17">
            <v>2.5</v>
          </cell>
          <cell r="D17">
            <v>39352</v>
          </cell>
          <cell r="E17">
            <v>78496</v>
          </cell>
          <cell r="F17" t="str">
            <v>S04766</v>
          </cell>
          <cell r="G17" t="str">
            <v>DTS555/UB1006#DTS</v>
          </cell>
          <cell r="H17">
            <v>65.400000000000006</v>
          </cell>
          <cell r="I17">
            <v>13000</v>
          </cell>
          <cell r="J17">
            <v>1462800</v>
          </cell>
          <cell r="K17">
            <v>1462800</v>
          </cell>
          <cell r="L17">
            <v>10104000</v>
          </cell>
          <cell r="M17" t="str">
            <v>LINK PROPERTIES INDIA COM</v>
          </cell>
          <cell r="N17" t="str">
            <v>SHWETABH KUMAR SINGH</v>
          </cell>
        </row>
        <row r="18">
          <cell r="B18" t="str">
            <v>DTS556</v>
          </cell>
          <cell r="C18">
            <v>2.5</v>
          </cell>
          <cell r="D18">
            <v>39352</v>
          </cell>
          <cell r="E18">
            <v>78483</v>
          </cell>
          <cell r="F18" t="str">
            <v>A03470</v>
          </cell>
          <cell r="G18" t="str">
            <v>DTS556/UB1011#DTS</v>
          </cell>
          <cell r="H18">
            <v>89.93</v>
          </cell>
          <cell r="I18">
            <v>13000</v>
          </cell>
          <cell r="J18">
            <v>1977600</v>
          </cell>
          <cell r="K18">
            <v>2700000</v>
          </cell>
          <cell r="L18">
            <v>13668000</v>
          </cell>
          <cell r="M18" t="str">
            <v>SHEFALI &amp; ASSOCIATES</v>
          </cell>
          <cell r="N18" t="str">
            <v>ANIL AGENCIES (P) LTD</v>
          </cell>
        </row>
        <row r="19">
          <cell r="B19" t="str">
            <v>DTS702</v>
          </cell>
          <cell r="C19">
            <v>2.5</v>
          </cell>
          <cell r="D19">
            <v>39352</v>
          </cell>
          <cell r="E19">
            <v>78481</v>
          </cell>
          <cell r="F19" t="str">
            <v>A03469</v>
          </cell>
          <cell r="G19" t="str">
            <v>DTS702/UB1018#DTS</v>
          </cell>
          <cell r="H19">
            <v>69.209999999999994</v>
          </cell>
          <cell r="I19">
            <v>13000</v>
          </cell>
          <cell r="J19">
            <v>1542750</v>
          </cell>
          <cell r="K19">
            <v>2700000</v>
          </cell>
          <cell r="L19">
            <v>10657500</v>
          </cell>
          <cell r="M19" t="str">
            <v>DR DEVINDER GUPTA AND SONS (H</v>
          </cell>
          <cell r="N19" t="str">
            <v>ANAND SARUP BHARDWAJ</v>
          </cell>
        </row>
        <row r="20">
          <cell r="B20" t="str">
            <v>DTS704</v>
          </cell>
          <cell r="C20">
            <v>2.5</v>
          </cell>
          <cell r="D20">
            <v>39352</v>
          </cell>
          <cell r="E20">
            <v>78487</v>
          </cell>
          <cell r="F20" t="str">
            <v>A03471</v>
          </cell>
          <cell r="G20" t="str">
            <v>DTS704/UB1014#DTS</v>
          </cell>
          <cell r="H20">
            <v>69.209999999999994</v>
          </cell>
          <cell r="I20">
            <v>13000</v>
          </cell>
          <cell r="J20">
            <v>1542750</v>
          </cell>
          <cell r="K20">
            <v>1560300</v>
          </cell>
          <cell r="L20">
            <v>10657500</v>
          </cell>
          <cell r="M20" t="str">
            <v>DR DEVINDER GUPTA AND SONS (H</v>
          </cell>
          <cell r="N20" t="str">
            <v>A ONE PROP-MART PVT. LTD.</v>
          </cell>
        </row>
        <row r="21">
          <cell r="B21" t="str">
            <v>DTS705</v>
          </cell>
          <cell r="C21">
            <v>2.5</v>
          </cell>
          <cell r="D21">
            <v>39352</v>
          </cell>
          <cell r="E21">
            <v>78485</v>
          </cell>
          <cell r="F21" t="str">
            <v>A03472</v>
          </cell>
          <cell r="G21" t="str">
            <v>DTS705/UB1005#DTS</v>
          </cell>
          <cell r="H21">
            <v>69.209999999999994</v>
          </cell>
          <cell r="I21">
            <v>13000</v>
          </cell>
          <cell r="J21">
            <v>1542750</v>
          </cell>
          <cell r="K21">
            <v>1560300</v>
          </cell>
          <cell r="L21">
            <v>10657500</v>
          </cell>
          <cell r="M21" t="str">
            <v>DR DEVINDER GUPTA AND SONS (H</v>
          </cell>
          <cell r="N21" t="str">
            <v>A ONE PROP-MART PVT. LTD.</v>
          </cell>
        </row>
        <row r="22">
          <cell r="B22" t="str">
            <v>DTS002</v>
          </cell>
          <cell r="C22">
            <v>2.5</v>
          </cell>
          <cell r="D22">
            <v>39353</v>
          </cell>
          <cell r="E22">
            <v>78679</v>
          </cell>
          <cell r="F22" t="str">
            <v>N01124</v>
          </cell>
          <cell r="G22" t="str">
            <v>DTS002/UB1168#DTS</v>
          </cell>
          <cell r="H22">
            <v>116.78</v>
          </cell>
          <cell r="I22">
            <v>17000</v>
          </cell>
          <cell r="J22">
            <v>3295350</v>
          </cell>
          <cell r="K22">
            <v>3575885</v>
          </cell>
          <cell r="L22">
            <v>22597500</v>
          </cell>
          <cell r="M22" t="str">
            <v>ALLIED SERVICES</v>
          </cell>
          <cell r="N22" t="str">
            <v>NARESH KUMAR BUDHIRAJA</v>
          </cell>
        </row>
        <row r="23">
          <cell r="B23" t="str">
            <v>DTS003</v>
          </cell>
          <cell r="C23">
            <v>2.5</v>
          </cell>
          <cell r="D23">
            <v>39353</v>
          </cell>
          <cell r="E23">
            <v>78670</v>
          </cell>
          <cell r="F23" t="str">
            <v>C00493</v>
          </cell>
          <cell r="G23" t="str">
            <v>DTS003/UB1192#DTS</v>
          </cell>
          <cell r="H23">
            <v>103.49</v>
          </cell>
          <cell r="I23">
            <v>17000</v>
          </cell>
          <cell r="J23">
            <v>2930700</v>
          </cell>
          <cell r="K23">
            <v>3124770</v>
          </cell>
          <cell r="L23">
            <v>20095000</v>
          </cell>
          <cell r="M23" t="str">
            <v>SANJAY NAGPAL ESTATES</v>
          </cell>
          <cell r="N23" t="str">
            <v>CHANDER SHEKHAR</v>
          </cell>
        </row>
        <row r="24">
          <cell r="B24" t="str">
            <v>DTS006</v>
          </cell>
          <cell r="C24">
            <v>2.5</v>
          </cell>
          <cell r="D24">
            <v>39353</v>
          </cell>
          <cell r="E24">
            <v>78699</v>
          </cell>
          <cell r="F24" t="str">
            <v>J01478</v>
          </cell>
          <cell r="G24" t="str">
            <v>DTS006/UB1199#DTS</v>
          </cell>
          <cell r="H24">
            <v>84.82</v>
          </cell>
          <cell r="I24">
            <v>17000</v>
          </cell>
          <cell r="J24">
            <v>2650965</v>
          </cell>
          <cell r="K24">
            <v>2700000</v>
          </cell>
          <cell r="L24">
            <v>18129600</v>
          </cell>
          <cell r="M24" t="str">
            <v>SANJAY NAGPAL ESTATES</v>
          </cell>
          <cell r="N24" t="str">
            <v>JAGDISH MALIK</v>
          </cell>
        </row>
        <row r="25">
          <cell r="B25" t="str">
            <v>DTS009</v>
          </cell>
          <cell r="C25">
            <v>2.5</v>
          </cell>
          <cell r="D25">
            <v>39353</v>
          </cell>
          <cell r="E25">
            <v>78691</v>
          </cell>
          <cell r="F25" t="str">
            <v>S04799</v>
          </cell>
          <cell r="G25" t="str">
            <v>DTS009/UB1164#DTS</v>
          </cell>
          <cell r="H25">
            <v>100.98</v>
          </cell>
          <cell r="I25">
            <v>17000</v>
          </cell>
          <cell r="J25">
            <v>3139035</v>
          </cell>
          <cell r="K25">
            <v>3500000</v>
          </cell>
          <cell r="L25">
            <v>21470400</v>
          </cell>
          <cell r="M25" t="str">
            <v>KEDAR ESTATE &amp; INVESTMENTS</v>
          </cell>
          <cell r="N25" t="str">
            <v>SURVI PROJECTS</v>
          </cell>
        </row>
        <row r="26">
          <cell r="B26" t="str">
            <v>DTS012</v>
          </cell>
          <cell r="C26">
            <v>2.5</v>
          </cell>
          <cell r="D26">
            <v>39353</v>
          </cell>
          <cell r="E26">
            <v>78571</v>
          </cell>
          <cell r="F26" t="str">
            <v>L00321</v>
          </cell>
          <cell r="G26" t="str">
            <v>DTS012/UB1067#DTS</v>
          </cell>
          <cell r="H26">
            <v>137.77000000000001</v>
          </cell>
          <cell r="I26">
            <v>17000</v>
          </cell>
          <cell r="J26">
            <v>4249815</v>
          </cell>
          <cell r="K26">
            <v>4249815</v>
          </cell>
          <cell r="L26">
            <v>29073600</v>
          </cell>
          <cell r="M26" t="str">
            <v>BANKEY BIHARI ESTATE</v>
          </cell>
          <cell r="N26" t="str">
            <v>LAKHPAT RAI AGARWAL          _x000C_</v>
          </cell>
        </row>
        <row r="27">
          <cell r="B27" t="str">
            <v>DTS014</v>
          </cell>
          <cell r="C27">
            <v>2.5</v>
          </cell>
          <cell r="D27">
            <v>39353</v>
          </cell>
          <cell r="E27">
            <v>78683</v>
          </cell>
          <cell r="F27" t="str">
            <v>P01694</v>
          </cell>
          <cell r="G27" t="str">
            <v>DTS014/UB1169#DTS</v>
          </cell>
          <cell r="H27">
            <v>74.040000000000006</v>
          </cell>
          <cell r="I27">
            <v>17000</v>
          </cell>
          <cell r="J27">
            <v>2528820</v>
          </cell>
          <cell r="K27">
            <v>2122350</v>
          </cell>
          <cell r="L27">
            <v>17257300</v>
          </cell>
          <cell r="M27" t="str">
            <v>C S &amp; ASSOCIATES</v>
          </cell>
          <cell r="N27" t="str">
            <v>PUNARDEEP SINGH SAHNI</v>
          </cell>
        </row>
        <row r="28">
          <cell r="B28" t="str">
            <v>DTS025</v>
          </cell>
          <cell r="C28">
            <v>2.5</v>
          </cell>
          <cell r="D28">
            <v>39353</v>
          </cell>
          <cell r="E28">
            <v>78540</v>
          </cell>
          <cell r="F28" t="str">
            <v>H00975</v>
          </cell>
          <cell r="G28" t="str">
            <v>DTS025/UB1055#DTS</v>
          </cell>
          <cell r="H28">
            <v>159.33000000000001</v>
          </cell>
          <cell r="I28">
            <v>16000</v>
          </cell>
          <cell r="J28">
            <v>4617600</v>
          </cell>
          <cell r="K28">
            <v>4617600</v>
          </cell>
          <cell r="L28">
            <v>31641500</v>
          </cell>
          <cell r="M28" t="str">
            <v>HARBANS MAHAJAN REAL ESTATE C</v>
          </cell>
          <cell r="N28" t="str">
            <v>HERITAGE HOLIDAYS PVT LTD</v>
          </cell>
        </row>
        <row r="29">
          <cell r="B29" t="str">
            <v>DTS029</v>
          </cell>
          <cell r="C29">
            <v>2.5</v>
          </cell>
          <cell r="D29">
            <v>39353</v>
          </cell>
          <cell r="E29">
            <v>78646</v>
          </cell>
          <cell r="F29" t="str">
            <v>V02024</v>
          </cell>
          <cell r="G29" t="str">
            <v>DTS029/UB1128#DTS</v>
          </cell>
          <cell r="H29">
            <v>67.73</v>
          </cell>
          <cell r="I29">
            <v>17000</v>
          </cell>
          <cell r="J29">
            <v>2134845</v>
          </cell>
          <cell r="K29">
            <v>2134845</v>
          </cell>
          <cell r="L29">
            <v>14596800</v>
          </cell>
          <cell r="M29" t="str">
            <v>K.K. REAL ESTATE</v>
          </cell>
          <cell r="N29" t="str">
            <v>VIVEK SHEEL SEHTIA</v>
          </cell>
        </row>
        <row r="30">
          <cell r="B30" t="str">
            <v>DTS037</v>
          </cell>
          <cell r="C30">
            <v>2.5</v>
          </cell>
          <cell r="D30">
            <v>39353</v>
          </cell>
          <cell r="E30">
            <v>78618</v>
          </cell>
          <cell r="F30" t="str">
            <v>S04792</v>
          </cell>
          <cell r="G30" t="str">
            <v>DTS037/UB1172#DTS</v>
          </cell>
          <cell r="H30">
            <v>189.71</v>
          </cell>
          <cell r="I30">
            <v>17000</v>
          </cell>
          <cell r="J30">
            <v>5817810</v>
          </cell>
          <cell r="K30">
            <v>6000000</v>
          </cell>
          <cell r="L30">
            <v>39806400</v>
          </cell>
          <cell r="M30" t="str">
            <v>SAR REALTY PVT LTD</v>
          </cell>
          <cell r="N30" t="str">
            <v>SANJEEV LAL</v>
          </cell>
        </row>
        <row r="31">
          <cell r="B31" t="str">
            <v>DTS039</v>
          </cell>
          <cell r="C31">
            <v>2.5</v>
          </cell>
          <cell r="D31">
            <v>39353</v>
          </cell>
          <cell r="E31">
            <v>78663</v>
          </cell>
          <cell r="F31" t="str">
            <v>M02192</v>
          </cell>
          <cell r="G31" t="str">
            <v>DTS039/UB1124#DTS</v>
          </cell>
          <cell r="H31">
            <v>100.98</v>
          </cell>
          <cell r="I31">
            <v>17000</v>
          </cell>
          <cell r="J31">
            <v>3416220</v>
          </cell>
          <cell r="K31">
            <v>5017260</v>
          </cell>
          <cell r="L31">
            <v>23318300</v>
          </cell>
          <cell r="M31" t="str">
            <v>MICKEY SIBAL</v>
          </cell>
          <cell r="N31" t="str">
            <v>MICKEY SIBAL</v>
          </cell>
        </row>
        <row r="32">
          <cell r="B32" t="str">
            <v>DTS040</v>
          </cell>
          <cell r="C32">
            <v>2.5</v>
          </cell>
          <cell r="D32">
            <v>39353</v>
          </cell>
          <cell r="E32">
            <v>78693</v>
          </cell>
          <cell r="F32" t="str">
            <v>V02025</v>
          </cell>
          <cell r="G32" t="str">
            <v>DTS040/UB1166#DTS</v>
          </cell>
          <cell r="H32">
            <v>64.290000000000006</v>
          </cell>
          <cell r="I32">
            <v>17000</v>
          </cell>
          <cell r="J32">
            <v>1854600</v>
          </cell>
          <cell r="K32">
            <v>2000000</v>
          </cell>
          <cell r="L32">
            <v>12710000</v>
          </cell>
          <cell r="M32" t="str">
            <v>TIRUPATI MARKETING</v>
          </cell>
          <cell r="N32" t="str">
            <v>V K JAIN</v>
          </cell>
        </row>
        <row r="33">
          <cell r="B33" t="str">
            <v>DTS044</v>
          </cell>
          <cell r="C33">
            <v>2.5</v>
          </cell>
          <cell r="D33">
            <v>39353</v>
          </cell>
          <cell r="E33">
            <v>78567</v>
          </cell>
          <cell r="F33" t="str">
            <v>H00977</v>
          </cell>
          <cell r="G33" t="str">
            <v>DTS044/UB1085#DTS</v>
          </cell>
          <cell r="H33">
            <v>100.06</v>
          </cell>
          <cell r="I33">
            <v>17000</v>
          </cell>
          <cell r="J33">
            <v>3110985</v>
          </cell>
          <cell r="K33">
            <v>3110985</v>
          </cell>
          <cell r="L33">
            <v>21278400</v>
          </cell>
          <cell r="M33" t="str">
            <v>MAXX REALTORS</v>
          </cell>
          <cell r="N33" t="str">
            <v>HERITAGE HOLIDAYS PVT LTD</v>
          </cell>
        </row>
        <row r="34">
          <cell r="B34" t="str">
            <v>DTS045</v>
          </cell>
          <cell r="C34">
            <v>2.5</v>
          </cell>
          <cell r="D34">
            <v>39353</v>
          </cell>
          <cell r="E34">
            <v>78543</v>
          </cell>
          <cell r="F34" t="str">
            <v>P01685</v>
          </cell>
          <cell r="G34" t="str">
            <v>DTS045/UB1054#DTS</v>
          </cell>
          <cell r="H34">
            <v>103.49</v>
          </cell>
          <cell r="I34">
            <v>16000</v>
          </cell>
          <cell r="J34">
            <v>3030960</v>
          </cell>
          <cell r="K34">
            <v>3030960</v>
          </cell>
          <cell r="L34">
            <v>20763400</v>
          </cell>
          <cell r="M34" t="str">
            <v>HARBANS MAHAJAN REAL ESTATE C</v>
          </cell>
          <cell r="N34" t="str">
            <v>PANKAJ KUMAR</v>
          </cell>
        </row>
        <row r="35">
          <cell r="B35" t="str">
            <v>DTS047</v>
          </cell>
          <cell r="C35">
            <v>2.5</v>
          </cell>
          <cell r="D35">
            <v>39353</v>
          </cell>
          <cell r="E35">
            <v>78617</v>
          </cell>
          <cell r="F35" t="str">
            <v>R03976</v>
          </cell>
          <cell r="G35" t="str">
            <v>DTS047/UB1149#DTS</v>
          </cell>
          <cell r="H35">
            <v>175.31</v>
          </cell>
          <cell r="I35">
            <v>16000</v>
          </cell>
          <cell r="J35">
            <v>5071680</v>
          </cell>
          <cell r="K35">
            <v>5071680</v>
          </cell>
          <cell r="L35">
            <v>34754700</v>
          </cell>
          <cell r="M35" t="str">
            <v>K.K. REAL ESTATE</v>
          </cell>
          <cell r="N35" t="str">
            <v>RAJEEV ARORA</v>
          </cell>
        </row>
        <row r="36">
          <cell r="B36" t="str">
            <v>DTS050</v>
          </cell>
          <cell r="C36">
            <v>2.5</v>
          </cell>
          <cell r="D36">
            <v>39353</v>
          </cell>
          <cell r="E36">
            <v>78551</v>
          </cell>
          <cell r="F36" t="str">
            <v>V02020</v>
          </cell>
          <cell r="G36" t="str">
            <v>DTS050/UB1037#DTS</v>
          </cell>
          <cell r="H36">
            <v>99.96</v>
          </cell>
          <cell r="I36">
            <v>17000</v>
          </cell>
          <cell r="J36">
            <v>3108180</v>
          </cell>
          <cell r="K36">
            <v>3108180</v>
          </cell>
          <cell r="L36">
            <v>21259200</v>
          </cell>
          <cell r="M36" t="str">
            <v>A K JAIN &amp; ASSOCIATES</v>
          </cell>
          <cell r="N36" t="str">
            <v>VIPIN KUMAR JAIN</v>
          </cell>
        </row>
        <row r="37">
          <cell r="B37" t="str">
            <v>DTS053</v>
          </cell>
          <cell r="C37">
            <v>2.5</v>
          </cell>
          <cell r="D37">
            <v>39353</v>
          </cell>
          <cell r="E37">
            <v>78558</v>
          </cell>
          <cell r="F37" t="str">
            <v>H00976</v>
          </cell>
          <cell r="G37" t="str">
            <v>DTS053/UB1093#DTS</v>
          </cell>
          <cell r="H37">
            <v>64.94</v>
          </cell>
          <cell r="I37">
            <v>17000</v>
          </cell>
          <cell r="J37">
            <v>1872450</v>
          </cell>
          <cell r="K37">
            <v>1875000</v>
          </cell>
          <cell r="L37">
            <v>12832500</v>
          </cell>
          <cell r="M37" t="str">
            <v>BUSINESS ASSOCIATES</v>
          </cell>
          <cell r="N37" t="str">
            <v>HI RISE BUILDERS PVT. LTD.</v>
          </cell>
        </row>
        <row r="38">
          <cell r="B38" t="str">
            <v>DTS055</v>
          </cell>
          <cell r="C38">
            <v>2.5</v>
          </cell>
          <cell r="D38">
            <v>39353</v>
          </cell>
          <cell r="E38">
            <v>78657</v>
          </cell>
          <cell r="F38" t="str">
            <v>U00336</v>
          </cell>
          <cell r="G38" t="str">
            <v>DTS055/UB1144#DTS</v>
          </cell>
          <cell r="H38">
            <v>193.79</v>
          </cell>
          <cell r="I38">
            <v>16000</v>
          </cell>
          <cell r="J38">
            <v>5597040</v>
          </cell>
          <cell r="K38">
            <v>5597040</v>
          </cell>
          <cell r="L38">
            <v>38356600</v>
          </cell>
          <cell r="M38" t="str">
            <v>K.K. REAL ESTATE</v>
          </cell>
          <cell r="N38" t="str">
            <v>UNITED AIR PRODUCTS PVT LTD</v>
          </cell>
        </row>
        <row r="39">
          <cell r="B39" t="str">
            <v>DTS057</v>
          </cell>
          <cell r="C39">
            <v>2.5</v>
          </cell>
          <cell r="D39">
            <v>39353</v>
          </cell>
          <cell r="E39">
            <v>78610</v>
          </cell>
          <cell r="F39" t="str">
            <v>P01688</v>
          </cell>
          <cell r="G39" t="str">
            <v>DTS057/UB1148#DTS</v>
          </cell>
          <cell r="H39">
            <v>116.41</v>
          </cell>
          <cell r="I39">
            <v>16000</v>
          </cell>
          <cell r="J39">
            <v>3097200</v>
          </cell>
          <cell r="K39">
            <v>3007200</v>
          </cell>
          <cell r="L39">
            <v>21274500</v>
          </cell>
          <cell r="M39" t="str">
            <v>K.K. REAL ESTATE</v>
          </cell>
          <cell r="N39" t="str">
            <v>PAWAN KATYAL</v>
          </cell>
        </row>
        <row r="40">
          <cell r="B40" t="str">
            <v>DTS072</v>
          </cell>
          <cell r="C40">
            <v>2.5</v>
          </cell>
          <cell r="D40">
            <v>39353</v>
          </cell>
          <cell r="E40">
            <v>78542</v>
          </cell>
          <cell r="F40" t="str">
            <v>K01251</v>
          </cell>
          <cell r="G40" t="str">
            <v>DTS072/UB1030#DTS</v>
          </cell>
          <cell r="H40">
            <v>99.96</v>
          </cell>
          <cell r="I40">
            <v>17000</v>
          </cell>
          <cell r="J40">
            <v>3108180</v>
          </cell>
          <cell r="K40">
            <v>3108180</v>
          </cell>
          <cell r="L40">
            <v>21259200</v>
          </cell>
          <cell r="M40" t="str">
            <v>RENAISSANCE &amp; CITY REALTY SER</v>
          </cell>
          <cell r="N40" t="str">
            <v>KIMATI LAL JAIN</v>
          </cell>
        </row>
        <row r="41">
          <cell r="B41" t="str">
            <v>DTS073</v>
          </cell>
          <cell r="C41">
            <v>2.5</v>
          </cell>
          <cell r="D41">
            <v>39353</v>
          </cell>
          <cell r="E41">
            <v>78621</v>
          </cell>
          <cell r="F41" t="str">
            <v>R03978</v>
          </cell>
          <cell r="G41" t="str">
            <v>DTS073/UB1118#DTS</v>
          </cell>
          <cell r="H41">
            <v>106.37</v>
          </cell>
          <cell r="I41">
            <v>17000</v>
          </cell>
          <cell r="J41">
            <v>3301725</v>
          </cell>
          <cell r="K41">
            <v>3500000</v>
          </cell>
          <cell r="L41">
            <v>22584000</v>
          </cell>
          <cell r="M41" t="str">
            <v>ANAND AGARWAL PROPERTIES</v>
          </cell>
          <cell r="N41" t="str">
            <v>RADHEY SHYAM BANSAL</v>
          </cell>
        </row>
        <row r="42">
          <cell r="B42" t="str">
            <v>DTS105</v>
          </cell>
          <cell r="C42">
            <v>2.5</v>
          </cell>
          <cell r="D42">
            <v>39353</v>
          </cell>
          <cell r="E42">
            <v>78579</v>
          </cell>
          <cell r="F42" t="str">
            <v>R03971</v>
          </cell>
          <cell r="G42" t="str">
            <v>DTS105/UB1072#DTS</v>
          </cell>
          <cell r="H42">
            <v>69.209999999999994</v>
          </cell>
          <cell r="I42">
            <v>14000</v>
          </cell>
          <cell r="J42">
            <v>1654500</v>
          </cell>
          <cell r="K42">
            <v>1654500</v>
          </cell>
          <cell r="L42">
            <v>11402500</v>
          </cell>
          <cell r="M42" t="str">
            <v>ANAND AGARWAL PROPERTIES</v>
          </cell>
          <cell r="N42" t="str">
            <v>R G ENTERPRISES</v>
          </cell>
        </row>
        <row r="43">
          <cell r="B43" t="str">
            <v>DTS112</v>
          </cell>
          <cell r="C43">
            <v>2.5</v>
          </cell>
          <cell r="D43">
            <v>39353</v>
          </cell>
          <cell r="E43">
            <v>78528</v>
          </cell>
          <cell r="F43" t="str">
            <v>S04773</v>
          </cell>
          <cell r="G43" t="str">
            <v>DTS112/UB1052#DTS</v>
          </cell>
          <cell r="H43">
            <v>114.08</v>
          </cell>
          <cell r="I43">
            <v>14000</v>
          </cell>
          <cell r="J43">
            <v>2668800</v>
          </cell>
          <cell r="K43">
            <v>2700000</v>
          </cell>
          <cell r="L43">
            <v>18406000</v>
          </cell>
          <cell r="M43" t="str">
            <v>CALON ESTATES</v>
          </cell>
          <cell r="N43" t="str">
            <v>STUDIO PARALLELE</v>
          </cell>
        </row>
        <row r="44">
          <cell r="B44" t="str">
            <v>DTS115</v>
          </cell>
          <cell r="C44">
            <v>2.5</v>
          </cell>
          <cell r="D44">
            <v>39353</v>
          </cell>
          <cell r="E44">
            <v>78539</v>
          </cell>
          <cell r="F44" t="str">
            <v>G00767</v>
          </cell>
          <cell r="G44" t="str">
            <v>DTS115/UB1043#DTS</v>
          </cell>
          <cell r="H44">
            <v>89</v>
          </cell>
          <cell r="I44">
            <v>14000</v>
          </cell>
          <cell r="J44">
            <v>2101800</v>
          </cell>
          <cell r="K44">
            <v>2101800</v>
          </cell>
          <cell r="L44">
            <v>14491000</v>
          </cell>
          <cell r="M44" t="str">
            <v>INNOVATIVE INTEX (P) LTD.</v>
          </cell>
          <cell r="N44" t="str">
            <v>GRAFAX COTTAN PVT LTD</v>
          </cell>
        </row>
        <row r="45">
          <cell r="B45" t="str">
            <v>DTS118</v>
          </cell>
          <cell r="C45">
            <v>2.5</v>
          </cell>
          <cell r="D45">
            <v>39353</v>
          </cell>
          <cell r="E45">
            <v>78577</v>
          </cell>
          <cell r="F45" t="str">
            <v>H00978</v>
          </cell>
          <cell r="G45" t="str">
            <v>DTS118/UB1071#DTS</v>
          </cell>
          <cell r="H45">
            <v>69.209999999999994</v>
          </cell>
          <cell r="I45">
            <v>14000</v>
          </cell>
          <cell r="J45">
            <v>1654500</v>
          </cell>
          <cell r="K45">
            <v>1654500</v>
          </cell>
          <cell r="L45">
            <v>11402500</v>
          </cell>
          <cell r="M45" t="str">
            <v>MAXX REALTORS</v>
          </cell>
          <cell r="N45" t="str">
            <v>HERITAGE HOLIDAYS PVT LTD</v>
          </cell>
        </row>
        <row r="46">
          <cell r="B46" t="str">
            <v>DTS119</v>
          </cell>
          <cell r="C46">
            <v>2.5</v>
          </cell>
          <cell r="D46">
            <v>39353</v>
          </cell>
          <cell r="E46">
            <v>78629</v>
          </cell>
          <cell r="F46" t="str">
            <v>G00769</v>
          </cell>
          <cell r="G46" t="str">
            <v>DTS119/UB1117#DTS</v>
          </cell>
          <cell r="H46">
            <v>75.53</v>
          </cell>
          <cell r="I46">
            <v>14000</v>
          </cell>
          <cell r="J46">
            <v>1797300</v>
          </cell>
          <cell r="K46">
            <v>1797300</v>
          </cell>
          <cell r="L46">
            <v>12388500</v>
          </cell>
          <cell r="M46" t="str">
            <v>N K JAIN &amp; CO.</v>
          </cell>
          <cell r="N46" t="str">
            <v>GOLDEN TURTLE INFORMATION TEC</v>
          </cell>
        </row>
        <row r="47">
          <cell r="B47" t="str">
            <v>DTS120</v>
          </cell>
          <cell r="C47">
            <v>2.5</v>
          </cell>
          <cell r="D47">
            <v>39353</v>
          </cell>
          <cell r="E47">
            <v>78595</v>
          </cell>
          <cell r="F47" t="str">
            <v>G00768</v>
          </cell>
          <cell r="G47" t="str">
            <v>DTS120/UB1115#DTS</v>
          </cell>
          <cell r="H47">
            <v>75.53</v>
          </cell>
          <cell r="I47">
            <v>14000</v>
          </cell>
          <cell r="J47">
            <v>1797300</v>
          </cell>
          <cell r="K47">
            <v>1797300</v>
          </cell>
          <cell r="L47">
            <v>12388500</v>
          </cell>
          <cell r="M47" t="str">
            <v>N K JAIN &amp; CO.</v>
          </cell>
          <cell r="N47" t="str">
            <v>GOLDEN TURTLE INFORMATION TEC</v>
          </cell>
        </row>
        <row r="48">
          <cell r="B48" t="str">
            <v>DTS121</v>
          </cell>
          <cell r="C48">
            <v>2.5</v>
          </cell>
          <cell r="D48">
            <v>39353</v>
          </cell>
          <cell r="E48">
            <v>78565</v>
          </cell>
          <cell r="F48" t="str">
            <v>K01254</v>
          </cell>
          <cell r="G48" t="str">
            <v>DTS121/UB1069#DTS</v>
          </cell>
          <cell r="H48">
            <v>69.209999999999994</v>
          </cell>
          <cell r="I48">
            <v>14000</v>
          </cell>
          <cell r="J48">
            <v>1654500</v>
          </cell>
          <cell r="K48">
            <v>1655000</v>
          </cell>
          <cell r="L48">
            <v>11402500</v>
          </cell>
          <cell r="M48" t="str">
            <v>RITES ASSOCIATES</v>
          </cell>
          <cell r="N48" t="str">
            <v>KEWAL SEHGAL</v>
          </cell>
        </row>
        <row r="49">
          <cell r="B49" t="str">
            <v>DTS124</v>
          </cell>
          <cell r="C49">
            <v>2.5</v>
          </cell>
          <cell r="D49">
            <v>39353</v>
          </cell>
          <cell r="E49">
            <v>78589</v>
          </cell>
          <cell r="F49" t="str">
            <v>S04786</v>
          </cell>
          <cell r="G49" t="str">
            <v>DTS124/UB1106#DTS</v>
          </cell>
          <cell r="H49">
            <v>89</v>
          </cell>
          <cell r="I49">
            <v>14000</v>
          </cell>
          <cell r="J49">
            <v>2101800</v>
          </cell>
          <cell r="K49">
            <v>2102000</v>
          </cell>
          <cell r="L49">
            <v>14491000</v>
          </cell>
          <cell r="M49" t="str">
            <v>IMAGE REALTORS</v>
          </cell>
          <cell r="N49" t="str">
            <v>SINGDHA SALUJA</v>
          </cell>
        </row>
        <row r="50">
          <cell r="B50" t="str">
            <v>DTS126</v>
          </cell>
          <cell r="C50">
            <v>2.5</v>
          </cell>
          <cell r="D50">
            <v>39353</v>
          </cell>
          <cell r="E50">
            <v>78512</v>
          </cell>
          <cell r="F50" t="str">
            <v>N01116</v>
          </cell>
          <cell r="G50" t="str">
            <v>DTS126/UB1048#DTS</v>
          </cell>
          <cell r="H50">
            <v>114.08</v>
          </cell>
          <cell r="I50">
            <v>14000</v>
          </cell>
          <cell r="J50">
            <v>2668800</v>
          </cell>
          <cell r="K50">
            <v>2700000</v>
          </cell>
          <cell r="L50">
            <v>18406000</v>
          </cell>
          <cell r="M50" t="str">
            <v>ONS REALTORS AND PROMOTERS</v>
          </cell>
          <cell r="N50" t="str">
            <v>NEERAJ MANCHANDA</v>
          </cell>
        </row>
        <row r="51">
          <cell r="B51" t="str">
            <v>DTS128</v>
          </cell>
          <cell r="C51">
            <v>2.5</v>
          </cell>
          <cell r="D51">
            <v>39353</v>
          </cell>
          <cell r="E51">
            <v>78538</v>
          </cell>
          <cell r="F51" t="str">
            <v>E00094</v>
          </cell>
          <cell r="G51" t="str">
            <v>DTS128/UB1046#DTS</v>
          </cell>
          <cell r="H51">
            <v>89.93</v>
          </cell>
          <cell r="I51">
            <v>14000</v>
          </cell>
          <cell r="J51">
            <v>2122800</v>
          </cell>
          <cell r="K51">
            <v>2700000</v>
          </cell>
          <cell r="L51">
            <v>14636000</v>
          </cell>
          <cell r="M51" t="str">
            <v>ONS REALTORS AND PROMOTERS</v>
          </cell>
          <cell r="N51" t="str">
            <v>ENRICH AGRO FOOD PRODUCTS PVT_x000C_</v>
          </cell>
        </row>
        <row r="52">
          <cell r="B52" t="str">
            <v>DTS129</v>
          </cell>
          <cell r="C52">
            <v>2.5</v>
          </cell>
          <cell r="D52">
            <v>39353</v>
          </cell>
          <cell r="E52">
            <v>78526</v>
          </cell>
          <cell r="F52" t="str">
            <v>G00766</v>
          </cell>
          <cell r="G52" t="str">
            <v>DTS129/UB1065#DTS</v>
          </cell>
          <cell r="H52">
            <v>90.02</v>
          </cell>
          <cell r="I52">
            <v>14000</v>
          </cell>
          <cell r="J52">
            <v>2124900</v>
          </cell>
          <cell r="K52">
            <v>2700000</v>
          </cell>
          <cell r="L52">
            <v>14650500</v>
          </cell>
          <cell r="M52" t="str">
            <v>ONS REALTORS AND PROMOTERS</v>
          </cell>
          <cell r="N52" t="str">
            <v>GURINDER SINGH</v>
          </cell>
        </row>
        <row r="53">
          <cell r="B53" t="str">
            <v>DTS134</v>
          </cell>
          <cell r="C53">
            <v>2.5</v>
          </cell>
          <cell r="D53">
            <v>39353</v>
          </cell>
          <cell r="E53">
            <v>78601</v>
          </cell>
          <cell r="F53" t="str">
            <v>N01121</v>
          </cell>
          <cell r="G53" t="str">
            <v>DTS134/UB1121#DTS</v>
          </cell>
          <cell r="H53">
            <v>69.209999999999994</v>
          </cell>
          <cell r="I53">
            <v>14000</v>
          </cell>
          <cell r="J53">
            <v>1654500</v>
          </cell>
          <cell r="K53">
            <v>2700000</v>
          </cell>
          <cell r="L53">
            <v>11402500</v>
          </cell>
          <cell r="M53" t="str">
            <v>SANJEEV BHATIA &amp; ASSOCIATES</v>
          </cell>
          <cell r="N53" t="str">
            <v>NARENDRA KUMAR BANSAL</v>
          </cell>
        </row>
        <row r="54">
          <cell r="B54" t="str">
            <v>DTS135</v>
          </cell>
          <cell r="C54">
            <v>2.5</v>
          </cell>
          <cell r="D54">
            <v>39353</v>
          </cell>
          <cell r="E54">
            <v>78634</v>
          </cell>
          <cell r="F54" t="str">
            <v>K01256</v>
          </cell>
          <cell r="G54" t="str">
            <v>DTS135/UB1136#DTS</v>
          </cell>
          <cell r="H54">
            <v>71.91</v>
          </cell>
          <cell r="I54">
            <v>14000</v>
          </cell>
          <cell r="J54">
            <v>1715400</v>
          </cell>
          <cell r="K54">
            <v>1715400</v>
          </cell>
          <cell r="L54">
            <v>11823000</v>
          </cell>
          <cell r="M54" t="str">
            <v>SANJEEV BHATIA &amp; ASSOCIATES</v>
          </cell>
          <cell r="N54" t="str">
            <v>KARTIKYA LAND HOLDING &amp; DEVEL</v>
          </cell>
        </row>
        <row r="55">
          <cell r="B55" t="str">
            <v>DTS136</v>
          </cell>
          <cell r="C55">
            <v>2.5</v>
          </cell>
          <cell r="D55">
            <v>39353</v>
          </cell>
          <cell r="E55">
            <v>78623</v>
          </cell>
          <cell r="F55" t="str">
            <v>S04794</v>
          </cell>
          <cell r="G55" t="str">
            <v>DTS136/UB1120#DTS</v>
          </cell>
          <cell r="H55">
            <v>77.760000000000005</v>
          </cell>
          <cell r="I55">
            <v>14000</v>
          </cell>
          <cell r="J55">
            <v>1847700</v>
          </cell>
          <cell r="K55">
            <v>1847700</v>
          </cell>
          <cell r="L55">
            <v>12736500</v>
          </cell>
          <cell r="M55" t="str">
            <v>SANJEEV BHATIA &amp; ASSOCIATES</v>
          </cell>
          <cell r="N55" t="str">
            <v>SURESH KUMAR &amp; COMPANY (IMPEX</v>
          </cell>
        </row>
        <row r="56">
          <cell r="B56" t="str">
            <v>DTS138</v>
          </cell>
          <cell r="C56">
            <v>2.5</v>
          </cell>
          <cell r="D56">
            <v>39353</v>
          </cell>
          <cell r="E56">
            <v>78575</v>
          </cell>
          <cell r="F56" t="str">
            <v>A03487</v>
          </cell>
          <cell r="G56" t="str">
            <v>DTS138/UB1070#DTS</v>
          </cell>
          <cell r="H56">
            <v>73.760000000000005</v>
          </cell>
          <cell r="I56">
            <v>14000</v>
          </cell>
          <cell r="J56">
            <v>1757400</v>
          </cell>
          <cell r="K56">
            <v>2700000</v>
          </cell>
          <cell r="L56">
            <v>12113000</v>
          </cell>
          <cell r="M56" t="str">
            <v>SINGH PROPERTIES</v>
          </cell>
          <cell r="N56" t="str">
            <v>AUTO TOOLS PVT LTD</v>
          </cell>
        </row>
        <row r="57">
          <cell r="B57" t="str">
            <v>DTS140</v>
          </cell>
          <cell r="C57">
            <v>2.5</v>
          </cell>
          <cell r="D57">
            <v>39353</v>
          </cell>
          <cell r="E57">
            <v>78692</v>
          </cell>
          <cell r="F57" t="str">
            <v>J01476</v>
          </cell>
          <cell r="G57" t="str">
            <v>DTS140/UB1179#DTS</v>
          </cell>
          <cell r="H57">
            <v>69.209999999999994</v>
          </cell>
          <cell r="I57">
            <v>14000</v>
          </cell>
          <cell r="J57">
            <v>1654500</v>
          </cell>
          <cell r="K57">
            <v>1654500</v>
          </cell>
          <cell r="L57">
            <v>11402500</v>
          </cell>
          <cell r="M57" t="str">
            <v>SUPER ESTATE AGENCY</v>
          </cell>
          <cell r="N57" t="str">
            <v>J.R.D. ARORA</v>
          </cell>
        </row>
        <row r="58">
          <cell r="B58" t="str">
            <v>DTS141</v>
          </cell>
          <cell r="C58">
            <v>2.5</v>
          </cell>
          <cell r="D58">
            <v>39353</v>
          </cell>
          <cell r="E58">
            <v>78608</v>
          </cell>
          <cell r="F58" t="str">
            <v>N01122</v>
          </cell>
          <cell r="G58" t="str">
            <v>DTS141/UB1119#DTS</v>
          </cell>
          <cell r="H58">
            <v>74.97</v>
          </cell>
          <cell r="I58">
            <v>14000</v>
          </cell>
          <cell r="J58">
            <v>1784700</v>
          </cell>
          <cell r="K58">
            <v>1784700</v>
          </cell>
          <cell r="L58">
            <v>12301500</v>
          </cell>
          <cell r="M58" t="str">
            <v>SUPER ESTATE AGENCY</v>
          </cell>
          <cell r="N58" t="str">
            <v>NIKHIL UDYOG PVT LTD</v>
          </cell>
        </row>
        <row r="59">
          <cell r="B59" t="str">
            <v>DTS142</v>
          </cell>
          <cell r="C59">
            <v>2.5</v>
          </cell>
          <cell r="D59">
            <v>39353</v>
          </cell>
          <cell r="E59">
            <v>78592</v>
          </cell>
          <cell r="F59" t="str">
            <v>M02185</v>
          </cell>
          <cell r="G59" t="str">
            <v>DTS142/UB1107#DTS</v>
          </cell>
          <cell r="H59">
            <v>205.13</v>
          </cell>
          <cell r="I59">
            <v>14000</v>
          </cell>
          <cell r="J59">
            <v>4726800</v>
          </cell>
          <cell r="K59">
            <v>4726800</v>
          </cell>
          <cell r="L59">
            <v>32616000</v>
          </cell>
          <cell r="M59" t="str">
            <v>J.K. PROPERTIES</v>
          </cell>
          <cell r="N59" t="str">
            <v>MAHENDER KUMAR GUPTA</v>
          </cell>
        </row>
        <row r="60">
          <cell r="B60" t="str">
            <v>DTS143</v>
          </cell>
          <cell r="C60">
            <v>2.5</v>
          </cell>
          <cell r="D60">
            <v>39353</v>
          </cell>
          <cell r="E60">
            <v>78677</v>
          </cell>
          <cell r="F60" t="str">
            <v>K01259</v>
          </cell>
          <cell r="G60" t="str">
            <v>DTS143/UB1171#DTS</v>
          </cell>
          <cell r="H60">
            <v>140.93</v>
          </cell>
          <cell r="I60">
            <v>14000</v>
          </cell>
          <cell r="J60">
            <v>3275700</v>
          </cell>
          <cell r="K60">
            <v>2750000</v>
          </cell>
          <cell r="L60">
            <v>22596500</v>
          </cell>
          <cell r="M60" t="str">
            <v>TIRUPATI MARKETING</v>
          </cell>
          <cell r="N60" t="str">
            <v>KAJAL MATAI</v>
          </cell>
        </row>
        <row r="61">
          <cell r="B61" t="str">
            <v>DTS147</v>
          </cell>
          <cell r="C61">
            <v>2.5</v>
          </cell>
          <cell r="D61">
            <v>39353</v>
          </cell>
          <cell r="E61">
            <v>78690</v>
          </cell>
          <cell r="F61" t="str">
            <v>S04798</v>
          </cell>
          <cell r="G61" t="str">
            <v>DTS147/UB1170#DTS</v>
          </cell>
          <cell r="H61">
            <v>173.08</v>
          </cell>
          <cell r="I61">
            <v>14000</v>
          </cell>
          <cell r="J61">
            <v>4002300</v>
          </cell>
          <cell r="K61">
            <v>4003000</v>
          </cell>
          <cell r="L61">
            <v>27613500</v>
          </cell>
          <cell r="M61" t="str">
            <v>ALLIED SERVICES</v>
          </cell>
          <cell r="N61" t="str">
            <v>SIMMI CHOPRA</v>
          </cell>
        </row>
        <row r="62">
          <cell r="B62" t="str">
            <v>DTS149</v>
          </cell>
          <cell r="C62">
            <v>2.5</v>
          </cell>
          <cell r="D62">
            <v>39353</v>
          </cell>
          <cell r="E62">
            <v>78582</v>
          </cell>
          <cell r="F62" t="str">
            <v>J01473</v>
          </cell>
          <cell r="G62" t="str">
            <v>DTS149/UB1074#DTS</v>
          </cell>
          <cell r="H62">
            <v>153.85</v>
          </cell>
          <cell r="I62">
            <v>14000</v>
          </cell>
          <cell r="J62">
            <v>3567600</v>
          </cell>
          <cell r="K62">
            <v>3567600</v>
          </cell>
          <cell r="L62">
            <v>24612000</v>
          </cell>
          <cell r="M62" t="str">
            <v>UTTAM PROPERTY DEALER</v>
          </cell>
          <cell r="N62" t="str">
            <v>J C INTERNATIONAL</v>
          </cell>
        </row>
        <row r="63">
          <cell r="B63" t="str">
            <v>DTS151</v>
          </cell>
          <cell r="C63">
            <v>2.5</v>
          </cell>
          <cell r="D63">
            <v>39353</v>
          </cell>
          <cell r="E63">
            <v>78581</v>
          </cell>
          <cell r="F63" t="str">
            <v>S04783</v>
          </cell>
          <cell r="G63" t="str">
            <v>DTS151/UB1073#DTS</v>
          </cell>
          <cell r="H63">
            <v>140.93</v>
          </cell>
          <cell r="I63">
            <v>14000</v>
          </cell>
          <cell r="J63">
            <v>3275700</v>
          </cell>
          <cell r="K63">
            <v>3275700</v>
          </cell>
          <cell r="L63">
            <v>22596500</v>
          </cell>
          <cell r="M63" t="str">
            <v>RAHEJA ASSOCIATES</v>
          </cell>
          <cell r="N63" t="str">
            <v>SANJEEV BANSAL</v>
          </cell>
        </row>
        <row r="64">
          <cell r="B64" t="str">
            <v>DTS156</v>
          </cell>
          <cell r="C64">
            <v>2.5</v>
          </cell>
          <cell r="D64">
            <v>39353</v>
          </cell>
          <cell r="E64">
            <v>78590</v>
          </cell>
          <cell r="F64" t="str">
            <v>B00842</v>
          </cell>
          <cell r="G64" t="str">
            <v>DTS156/UB1104#DTS</v>
          </cell>
          <cell r="H64">
            <v>140.93</v>
          </cell>
          <cell r="I64">
            <v>14000</v>
          </cell>
          <cell r="J64">
            <v>3275700</v>
          </cell>
          <cell r="K64">
            <v>3275700</v>
          </cell>
          <cell r="L64">
            <v>22596500</v>
          </cell>
          <cell r="M64" t="str">
            <v>UTTAM PROPERTY DEALER</v>
          </cell>
          <cell r="N64" t="str">
            <v>BHUPINDER SINGH</v>
          </cell>
        </row>
        <row r="65">
          <cell r="B65" t="str">
            <v>DTS157</v>
          </cell>
          <cell r="C65">
            <v>2.5</v>
          </cell>
          <cell r="D65">
            <v>39353</v>
          </cell>
          <cell r="E65">
            <v>78600</v>
          </cell>
          <cell r="F65" t="str">
            <v>M02186</v>
          </cell>
          <cell r="G65" t="str">
            <v>DTS157/UB1125#DTS</v>
          </cell>
          <cell r="H65">
            <v>205.13</v>
          </cell>
          <cell r="I65">
            <v>14000</v>
          </cell>
          <cell r="J65">
            <v>4726800</v>
          </cell>
          <cell r="K65">
            <v>5017260</v>
          </cell>
          <cell r="L65">
            <v>32616000</v>
          </cell>
          <cell r="M65" t="str">
            <v>MICKEY SIBAL</v>
          </cell>
          <cell r="N65" t="str">
            <v>MICKEY SIBAL</v>
          </cell>
        </row>
        <row r="66">
          <cell r="B66" t="str">
            <v>DTS250</v>
          </cell>
          <cell r="C66">
            <v>2.5</v>
          </cell>
          <cell r="D66">
            <v>39353</v>
          </cell>
          <cell r="E66">
            <v>78696</v>
          </cell>
          <cell r="F66" t="str">
            <v>I00305</v>
          </cell>
          <cell r="G66" t="str">
            <v>DTS250/UB1183#DTS</v>
          </cell>
          <cell r="H66">
            <v>85</v>
          </cell>
          <cell r="I66">
            <v>13000</v>
          </cell>
          <cell r="J66">
            <v>1874250</v>
          </cell>
          <cell r="K66">
            <v>1874250</v>
          </cell>
          <cell r="L66">
            <v>12952500</v>
          </cell>
          <cell r="M66" t="str">
            <v>C S &amp; ASSOCIATES</v>
          </cell>
          <cell r="N66" t="str">
            <v>ISHWAR INDUSTRIES LTD</v>
          </cell>
        </row>
        <row r="67">
          <cell r="B67" t="str">
            <v>DTS251</v>
          </cell>
          <cell r="C67">
            <v>2.5</v>
          </cell>
          <cell r="D67">
            <v>39353</v>
          </cell>
          <cell r="E67">
            <v>78568</v>
          </cell>
          <cell r="F67" t="str">
            <v>V02022</v>
          </cell>
          <cell r="G67" t="str">
            <v>DTS251/UB1068#DTS</v>
          </cell>
          <cell r="H67">
            <v>69.12</v>
          </cell>
          <cell r="I67">
            <v>13000</v>
          </cell>
          <cell r="J67">
            <v>1540800</v>
          </cell>
          <cell r="K67">
            <v>2000000</v>
          </cell>
          <cell r="L67">
            <v>10644000</v>
          </cell>
          <cell r="M67" t="str">
            <v>C S &amp; ASSOCIATES</v>
          </cell>
          <cell r="N67" t="str">
            <v>VIKRAM SAHNY</v>
          </cell>
        </row>
        <row r="68">
          <cell r="B68" t="str">
            <v>DTS252</v>
          </cell>
          <cell r="C68">
            <v>2.5</v>
          </cell>
          <cell r="D68">
            <v>39353</v>
          </cell>
          <cell r="E68">
            <v>78570</v>
          </cell>
          <cell r="F68" t="str">
            <v>S04780</v>
          </cell>
          <cell r="G68" t="str">
            <v>DTS252/UB1078#DTS</v>
          </cell>
          <cell r="H68">
            <v>75.53</v>
          </cell>
          <cell r="I68">
            <v>13000</v>
          </cell>
          <cell r="J68">
            <v>1675350</v>
          </cell>
          <cell r="K68">
            <v>2700000</v>
          </cell>
          <cell r="L68">
            <v>11575500</v>
          </cell>
          <cell r="M68" t="str">
            <v>SAR REALTY PVT LTD</v>
          </cell>
          <cell r="N68" t="str">
            <v>SHAM CHOPRA</v>
          </cell>
        </row>
        <row r="69">
          <cell r="B69" t="str">
            <v>DTS253</v>
          </cell>
          <cell r="C69">
            <v>2.5</v>
          </cell>
          <cell r="D69">
            <v>39353</v>
          </cell>
          <cell r="E69">
            <v>78648</v>
          </cell>
          <cell r="F69" t="str">
            <v>S04795</v>
          </cell>
          <cell r="G69" t="str">
            <v>DTS253/UB1156#DTS</v>
          </cell>
          <cell r="H69">
            <v>75.53</v>
          </cell>
          <cell r="I69">
            <v>13000</v>
          </cell>
          <cell r="J69">
            <v>1675350</v>
          </cell>
          <cell r="K69">
            <v>1675350</v>
          </cell>
          <cell r="L69">
            <v>11575500</v>
          </cell>
          <cell r="M69" t="str">
            <v>SAR REALTY PVT LTD</v>
          </cell>
          <cell r="N69" t="str">
            <v>SUZY SINGH</v>
          </cell>
        </row>
        <row r="70">
          <cell r="B70" t="str">
            <v>DTS254</v>
          </cell>
          <cell r="C70">
            <v>2.5</v>
          </cell>
          <cell r="D70">
            <v>39353</v>
          </cell>
          <cell r="E70">
            <v>78655</v>
          </cell>
          <cell r="F70" t="str">
            <v>H00983</v>
          </cell>
          <cell r="G70" t="str">
            <v>DTS254/UB1134#DTS</v>
          </cell>
          <cell r="H70">
            <v>69.12</v>
          </cell>
          <cell r="I70">
            <v>13000</v>
          </cell>
          <cell r="J70">
            <v>1540800</v>
          </cell>
          <cell r="K70">
            <v>1540800</v>
          </cell>
          <cell r="L70">
            <v>10644000</v>
          </cell>
          <cell r="M70" t="str">
            <v>MITTAL CO</v>
          </cell>
          <cell r="N70" t="str">
            <v>HARINDER SINGH NANDA</v>
          </cell>
        </row>
        <row r="71">
          <cell r="B71" t="str">
            <v>DTS301</v>
          </cell>
          <cell r="C71">
            <v>2.5</v>
          </cell>
          <cell r="D71">
            <v>39353</v>
          </cell>
          <cell r="E71">
            <v>78697</v>
          </cell>
          <cell r="F71" t="str">
            <v>I00306</v>
          </cell>
          <cell r="G71" t="str">
            <v>DTS301/UB1178#DTS</v>
          </cell>
          <cell r="H71">
            <v>132.19999999999999</v>
          </cell>
          <cell r="I71">
            <v>12000</v>
          </cell>
          <cell r="J71">
            <v>2651400</v>
          </cell>
          <cell r="K71">
            <v>2651400</v>
          </cell>
          <cell r="L71">
            <v>18387500</v>
          </cell>
          <cell r="M71" t="str">
            <v>C S &amp; ASSOCIATES</v>
          </cell>
          <cell r="N71" t="str">
            <v>INDER PREET SINGH SAHNI</v>
          </cell>
        </row>
        <row r="72">
          <cell r="B72" t="str">
            <v>DTS302</v>
          </cell>
          <cell r="C72">
            <v>2.5</v>
          </cell>
          <cell r="D72">
            <v>39353</v>
          </cell>
          <cell r="E72">
            <v>78676</v>
          </cell>
          <cell r="F72" t="str">
            <v>P01692</v>
          </cell>
          <cell r="G72" t="str">
            <v>DTS302/UB1201#DTS</v>
          </cell>
          <cell r="H72">
            <v>77.760000000000005</v>
          </cell>
          <cell r="I72">
            <v>12000</v>
          </cell>
          <cell r="J72">
            <v>1596600</v>
          </cell>
          <cell r="K72">
            <v>1596600</v>
          </cell>
          <cell r="L72">
            <v>11062500</v>
          </cell>
          <cell r="M72" t="str">
            <v>C S &amp; ASSOCIATES</v>
          </cell>
          <cell r="N72" t="str">
            <v>PARLAD SINGH SAWHNEY</v>
          </cell>
        </row>
        <row r="73">
          <cell r="B73" t="str">
            <v>DTS303</v>
          </cell>
          <cell r="C73">
            <v>2.5</v>
          </cell>
          <cell r="D73">
            <v>39353</v>
          </cell>
          <cell r="E73">
            <v>78666</v>
          </cell>
          <cell r="F73" t="str">
            <v>R03996</v>
          </cell>
          <cell r="G73" t="str">
            <v>DTS303/UB1200#DTS</v>
          </cell>
          <cell r="H73">
            <v>71.91</v>
          </cell>
          <cell r="I73">
            <v>12000</v>
          </cell>
          <cell r="J73">
            <v>1483200</v>
          </cell>
          <cell r="K73">
            <v>1483200</v>
          </cell>
          <cell r="L73">
            <v>10275000</v>
          </cell>
          <cell r="M73" t="str">
            <v>C S &amp; ASSOCIATES</v>
          </cell>
          <cell r="N73" t="str">
            <v>RANJEET KAUR SAWHNEY</v>
          </cell>
        </row>
        <row r="74">
          <cell r="B74" t="str">
            <v>DTS305</v>
          </cell>
          <cell r="C74">
            <v>2.5</v>
          </cell>
          <cell r="D74">
            <v>39353</v>
          </cell>
          <cell r="E74">
            <v>78668</v>
          </cell>
          <cell r="F74" t="str">
            <v>R03997</v>
          </cell>
          <cell r="G74" t="str">
            <v>DTS305/UB1202#DTS</v>
          </cell>
          <cell r="H74">
            <v>69.209999999999994</v>
          </cell>
          <cell r="I74">
            <v>12000</v>
          </cell>
          <cell r="J74">
            <v>1431000</v>
          </cell>
          <cell r="K74">
            <v>1431000</v>
          </cell>
          <cell r="L74">
            <v>9912500</v>
          </cell>
          <cell r="M74" t="str">
            <v>C S &amp; ASSOCIATES</v>
          </cell>
          <cell r="N74" t="str">
            <v>RANJEET KAUR SAWHNEY</v>
          </cell>
        </row>
        <row r="75">
          <cell r="B75" t="str">
            <v>DTS306</v>
          </cell>
          <cell r="C75">
            <v>2.5</v>
          </cell>
          <cell r="D75">
            <v>39353</v>
          </cell>
          <cell r="E75">
            <v>78685</v>
          </cell>
          <cell r="F75" t="str">
            <v>P01695</v>
          </cell>
          <cell r="G75" t="str">
            <v>DTS306/UB1182#DTS</v>
          </cell>
          <cell r="H75">
            <v>69.209999999999994</v>
          </cell>
          <cell r="I75">
            <v>12000</v>
          </cell>
          <cell r="J75">
            <v>1431000</v>
          </cell>
          <cell r="K75">
            <v>1431000</v>
          </cell>
          <cell r="L75">
            <v>9912500</v>
          </cell>
          <cell r="M75" t="str">
            <v>C S &amp; ASSOCIATES</v>
          </cell>
          <cell r="N75" t="str">
            <v>PUNARDEEP SINGH SAWHNEY</v>
          </cell>
        </row>
        <row r="76">
          <cell r="B76" t="str">
            <v>DTS307</v>
          </cell>
          <cell r="C76">
            <v>2.5</v>
          </cell>
          <cell r="D76">
            <v>39353</v>
          </cell>
          <cell r="E76">
            <v>78706</v>
          </cell>
          <cell r="F76" t="str">
            <v>G00770</v>
          </cell>
          <cell r="G76" t="str">
            <v>DTS307/UB1185#DTS</v>
          </cell>
          <cell r="H76">
            <v>69.209999999999994</v>
          </cell>
          <cell r="I76">
            <v>12000</v>
          </cell>
          <cell r="J76">
            <v>1431000</v>
          </cell>
          <cell r="K76">
            <v>1431000</v>
          </cell>
          <cell r="L76">
            <v>9912500</v>
          </cell>
          <cell r="M76" t="str">
            <v>C S &amp; ASSOCIATES</v>
          </cell>
          <cell r="N76" t="str">
            <v>GAGANDEEP SINGH SURI         _x000C_</v>
          </cell>
        </row>
        <row r="77">
          <cell r="B77" t="str">
            <v>DTS308</v>
          </cell>
          <cell r="C77">
            <v>2.5</v>
          </cell>
          <cell r="D77">
            <v>39353</v>
          </cell>
          <cell r="E77">
            <v>78700</v>
          </cell>
          <cell r="F77" t="str">
            <v>J01479</v>
          </cell>
          <cell r="G77" t="str">
            <v>DTS308/UB1184#DTS</v>
          </cell>
          <cell r="H77">
            <v>69.209999999999994</v>
          </cell>
          <cell r="I77">
            <v>12000</v>
          </cell>
          <cell r="J77">
            <v>1431000</v>
          </cell>
          <cell r="K77">
            <v>1431000</v>
          </cell>
          <cell r="L77">
            <v>9912500</v>
          </cell>
          <cell r="M77" t="str">
            <v>C S &amp; ASSOCIATES</v>
          </cell>
          <cell r="N77" t="str">
            <v>JASBIR SINGH</v>
          </cell>
        </row>
        <row r="78">
          <cell r="B78" t="str">
            <v>DTS311</v>
          </cell>
          <cell r="C78">
            <v>2.5</v>
          </cell>
          <cell r="D78">
            <v>39353</v>
          </cell>
          <cell r="E78">
            <v>78624</v>
          </cell>
          <cell r="F78" t="str">
            <v>R03979</v>
          </cell>
          <cell r="G78" t="str">
            <v>DTS311/UB1138#DTS</v>
          </cell>
          <cell r="H78">
            <v>65.400000000000006</v>
          </cell>
          <cell r="I78">
            <v>14000</v>
          </cell>
          <cell r="J78">
            <v>1568400</v>
          </cell>
          <cell r="K78">
            <v>2700000</v>
          </cell>
          <cell r="L78">
            <v>10808000</v>
          </cell>
          <cell r="M78" t="str">
            <v>UTTAM PROPERTY DEALER</v>
          </cell>
          <cell r="N78" t="str">
            <v>RAJEEV VERMA</v>
          </cell>
        </row>
        <row r="79">
          <cell r="B79" t="str">
            <v>DTS314</v>
          </cell>
          <cell r="C79">
            <v>2.5</v>
          </cell>
          <cell r="D79">
            <v>39353</v>
          </cell>
          <cell r="E79">
            <v>78578</v>
          </cell>
          <cell r="F79" t="str">
            <v>N01120</v>
          </cell>
          <cell r="G79" t="str">
            <v>DTS314/UB1077#DTS</v>
          </cell>
          <cell r="H79">
            <v>150.22</v>
          </cell>
          <cell r="I79">
            <v>14000</v>
          </cell>
          <cell r="J79">
            <v>3485700</v>
          </cell>
          <cell r="K79">
            <v>5400000</v>
          </cell>
          <cell r="L79">
            <v>24046500</v>
          </cell>
          <cell r="M79" t="str">
            <v>S KUMAR &amp; CO.</v>
          </cell>
          <cell r="N79" t="str">
            <v>NAVTEJ KHOLI</v>
          </cell>
        </row>
        <row r="80">
          <cell r="B80" t="str">
            <v>DTS342</v>
          </cell>
          <cell r="C80">
            <v>2.5</v>
          </cell>
          <cell r="D80">
            <v>39353</v>
          </cell>
          <cell r="E80">
            <v>78574</v>
          </cell>
          <cell r="F80" t="str">
            <v>A03486</v>
          </cell>
          <cell r="G80" t="str">
            <v>DTS342/UB1098#DTS</v>
          </cell>
          <cell r="H80">
            <v>104.52</v>
          </cell>
          <cell r="I80">
            <v>13000</v>
          </cell>
          <cell r="J80">
            <v>2283750</v>
          </cell>
          <cell r="K80">
            <v>2700000</v>
          </cell>
          <cell r="L80">
            <v>15787500</v>
          </cell>
          <cell r="M80" t="str">
            <v>SAR REALTY PVT LTD</v>
          </cell>
          <cell r="N80" t="str">
            <v>ABHINAV SINGAL</v>
          </cell>
        </row>
        <row r="81">
          <cell r="B81" t="str">
            <v>DTS343</v>
          </cell>
          <cell r="C81">
            <v>2.5</v>
          </cell>
          <cell r="D81">
            <v>39353</v>
          </cell>
          <cell r="E81">
            <v>78694</v>
          </cell>
          <cell r="F81" t="str">
            <v>T00338</v>
          </cell>
          <cell r="G81" t="str">
            <v>DTS343/UB1177#DTS</v>
          </cell>
          <cell r="H81">
            <v>69.209999999999994</v>
          </cell>
          <cell r="I81">
            <v>13000</v>
          </cell>
          <cell r="J81">
            <v>1542750</v>
          </cell>
          <cell r="K81">
            <v>1542750</v>
          </cell>
          <cell r="L81">
            <v>10657500</v>
          </cell>
          <cell r="M81" t="str">
            <v>C S &amp; ASSOCIATES</v>
          </cell>
          <cell r="N81" t="str">
            <v>TEJBIR SINGH SETHI</v>
          </cell>
        </row>
        <row r="82">
          <cell r="B82" t="str">
            <v>DTS360</v>
          </cell>
          <cell r="C82">
            <v>2.5</v>
          </cell>
          <cell r="D82">
            <v>39353</v>
          </cell>
          <cell r="E82">
            <v>78585</v>
          </cell>
          <cell r="F82" t="str">
            <v>M02184</v>
          </cell>
          <cell r="G82" t="str">
            <v>DTS360/UB1105#DTS</v>
          </cell>
          <cell r="H82">
            <v>89.93</v>
          </cell>
          <cell r="I82">
            <v>13000</v>
          </cell>
          <cell r="J82">
            <v>1977600</v>
          </cell>
          <cell r="K82">
            <v>2700000</v>
          </cell>
          <cell r="L82">
            <v>13668000</v>
          </cell>
          <cell r="M82" t="str">
            <v>MICKEY SIBAL</v>
          </cell>
          <cell r="N82" t="str">
            <v>MICKEY SIBAL</v>
          </cell>
        </row>
        <row r="83">
          <cell r="B83" t="str">
            <v>DTS402</v>
          </cell>
          <cell r="C83">
            <v>2.5</v>
          </cell>
          <cell r="D83">
            <v>39353</v>
          </cell>
          <cell r="E83">
            <v>78531</v>
          </cell>
          <cell r="F83" t="str">
            <v>S04775</v>
          </cell>
          <cell r="G83" t="str">
            <v>DTS402/UB1051#DTS</v>
          </cell>
          <cell r="H83">
            <v>77.760000000000005</v>
          </cell>
          <cell r="I83">
            <v>13000</v>
          </cell>
          <cell r="J83">
            <v>1722150</v>
          </cell>
          <cell r="K83">
            <v>1722150</v>
          </cell>
          <cell r="L83">
            <v>11899500</v>
          </cell>
          <cell r="M83" t="str">
            <v>CYPRUS CONSULTANTS</v>
          </cell>
          <cell r="N83" t="str">
            <v>SANDEEP PARWAL</v>
          </cell>
        </row>
        <row r="84">
          <cell r="B84" t="str">
            <v>DTS403</v>
          </cell>
          <cell r="C84">
            <v>2.5</v>
          </cell>
          <cell r="D84">
            <v>39353</v>
          </cell>
          <cell r="E84">
            <v>78681</v>
          </cell>
          <cell r="F84" t="str">
            <v>P01693</v>
          </cell>
          <cell r="G84" t="str">
            <v>DTS403/UB1161#DTS</v>
          </cell>
          <cell r="H84">
            <v>71.91</v>
          </cell>
          <cell r="I84">
            <v>13000</v>
          </cell>
          <cell r="J84">
            <v>1599300</v>
          </cell>
          <cell r="K84">
            <v>1600000</v>
          </cell>
          <cell r="L84">
            <v>11049000</v>
          </cell>
          <cell r="M84" t="str">
            <v>A K JAIN &amp; ASSOCIATES</v>
          </cell>
          <cell r="N84" t="str">
            <v>PEE EMPRO EXPORTS PVT. LTD</v>
          </cell>
        </row>
        <row r="85">
          <cell r="B85" t="str">
            <v>DTS405</v>
          </cell>
          <cell r="C85">
            <v>2.5</v>
          </cell>
          <cell r="D85">
            <v>39353</v>
          </cell>
          <cell r="E85">
            <v>78560</v>
          </cell>
          <cell r="F85" t="str">
            <v>P01687</v>
          </cell>
          <cell r="G85" t="str">
            <v>DTS405/UB1081#DTS</v>
          </cell>
          <cell r="H85">
            <v>69.209999999999994</v>
          </cell>
          <cell r="I85">
            <v>13000</v>
          </cell>
          <cell r="J85">
            <v>1542750</v>
          </cell>
          <cell r="K85">
            <v>1542750</v>
          </cell>
          <cell r="L85">
            <v>10657500</v>
          </cell>
          <cell r="M85" t="str">
            <v>AADHUNIK ESTATES</v>
          </cell>
          <cell r="N85" t="str">
            <v>PRITI BADER</v>
          </cell>
        </row>
        <row r="86">
          <cell r="B86" t="str">
            <v>DTS406</v>
          </cell>
          <cell r="C86">
            <v>2.5</v>
          </cell>
          <cell r="D86">
            <v>39353</v>
          </cell>
          <cell r="E86">
            <v>78555</v>
          </cell>
          <cell r="F86" t="str">
            <v>N01119</v>
          </cell>
          <cell r="G86" t="str">
            <v>DTS406/UB1080#DTS</v>
          </cell>
          <cell r="H86">
            <v>69.209999999999994</v>
          </cell>
          <cell r="I86">
            <v>13000</v>
          </cell>
          <cell r="J86">
            <v>1542750</v>
          </cell>
          <cell r="K86">
            <v>1542750</v>
          </cell>
          <cell r="L86">
            <v>10657500</v>
          </cell>
          <cell r="M86" t="str">
            <v>AADHUNIK ESTATES</v>
          </cell>
          <cell r="N86" t="str">
            <v>NAVEEN GAMBHIR</v>
          </cell>
        </row>
        <row r="87">
          <cell r="B87" t="str">
            <v>DTS409</v>
          </cell>
          <cell r="C87">
            <v>2.5</v>
          </cell>
          <cell r="D87">
            <v>39353</v>
          </cell>
          <cell r="E87">
            <v>78563</v>
          </cell>
          <cell r="F87" t="str">
            <v>R03969</v>
          </cell>
          <cell r="G87" t="str">
            <v>DTS409/UB1091#DTS</v>
          </cell>
          <cell r="H87">
            <v>90.02</v>
          </cell>
          <cell r="I87">
            <v>13000</v>
          </cell>
          <cell r="J87">
            <v>1979550</v>
          </cell>
          <cell r="K87">
            <v>2700000</v>
          </cell>
          <cell r="L87">
            <v>13681500</v>
          </cell>
          <cell r="M87" t="str">
            <v>SKN PROPMART PVT. LTD.</v>
          </cell>
          <cell r="N87" t="str">
            <v>RAJAT K. DHAWAN</v>
          </cell>
        </row>
        <row r="88">
          <cell r="B88" t="str">
            <v>DTS410</v>
          </cell>
          <cell r="C88">
            <v>2.5</v>
          </cell>
          <cell r="D88">
            <v>39353</v>
          </cell>
          <cell r="E88">
            <v>78569</v>
          </cell>
          <cell r="F88" t="str">
            <v>J01472</v>
          </cell>
          <cell r="G88" t="str">
            <v>DTS410/UB1088#DTS</v>
          </cell>
          <cell r="H88">
            <v>89.93</v>
          </cell>
          <cell r="I88">
            <v>13000</v>
          </cell>
          <cell r="J88">
            <v>1977600</v>
          </cell>
          <cell r="K88">
            <v>2700000</v>
          </cell>
          <cell r="L88">
            <v>13668000</v>
          </cell>
          <cell r="M88" t="str">
            <v>SKN PROPMART PVT. LTD.</v>
          </cell>
          <cell r="N88" t="str">
            <v>JITENDER RAJPAL</v>
          </cell>
        </row>
        <row r="89">
          <cell r="B89" t="str">
            <v>DTS412</v>
          </cell>
          <cell r="C89">
            <v>2.5</v>
          </cell>
          <cell r="D89">
            <v>39353</v>
          </cell>
          <cell r="E89">
            <v>78525</v>
          </cell>
          <cell r="F89" t="str">
            <v>R03965</v>
          </cell>
          <cell r="G89" t="str">
            <v>DTS412/UB1049#DTS</v>
          </cell>
          <cell r="H89">
            <v>114.08</v>
          </cell>
          <cell r="I89">
            <v>13000</v>
          </cell>
          <cell r="J89">
            <v>2484600</v>
          </cell>
          <cell r="K89">
            <v>2484600</v>
          </cell>
          <cell r="L89">
            <v>17178000</v>
          </cell>
          <cell r="M89" t="str">
            <v>KHUSHAL SETHI HOUSING SOLUTIO</v>
          </cell>
          <cell r="N89" t="str">
            <v>RAJENDER KUMAR SALUJA</v>
          </cell>
        </row>
        <row r="90">
          <cell r="B90" t="str">
            <v>DTS419</v>
          </cell>
          <cell r="C90">
            <v>2.5</v>
          </cell>
          <cell r="D90">
            <v>39353</v>
          </cell>
          <cell r="E90">
            <v>78587</v>
          </cell>
          <cell r="F90" t="str">
            <v>A03488</v>
          </cell>
          <cell r="G90" t="str">
            <v>DTS419/UB1100#DTS</v>
          </cell>
          <cell r="H90">
            <v>75.53</v>
          </cell>
          <cell r="I90">
            <v>13000</v>
          </cell>
          <cell r="J90">
            <v>1675350</v>
          </cell>
          <cell r="K90">
            <v>2700000</v>
          </cell>
          <cell r="L90">
            <v>11575500</v>
          </cell>
          <cell r="M90" t="str">
            <v>ALLIED SERVICES</v>
          </cell>
          <cell r="N90" t="str">
            <v>AJAY SATIJA</v>
          </cell>
        </row>
        <row r="91">
          <cell r="B91" t="str">
            <v>DTS420</v>
          </cell>
          <cell r="C91">
            <v>2.5</v>
          </cell>
          <cell r="D91">
            <v>39353</v>
          </cell>
          <cell r="E91">
            <v>78661</v>
          </cell>
          <cell r="F91" t="str">
            <v>J01475</v>
          </cell>
          <cell r="G91" t="str">
            <v>DTS420/UB1137#DTS</v>
          </cell>
          <cell r="H91">
            <v>75.53</v>
          </cell>
          <cell r="I91">
            <v>13000</v>
          </cell>
          <cell r="J91">
            <v>1675350</v>
          </cell>
          <cell r="K91">
            <v>2700000</v>
          </cell>
          <cell r="L91">
            <v>11575500</v>
          </cell>
          <cell r="M91" t="str">
            <v>ALLIED SERVICES</v>
          </cell>
          <cell r="N91" t="str">
            <v>JAI EESH DEVELOPERS &amp; INFRAST</v>
          </cell>
        </row>
        <row r="92">
          <cell r="B92" t="str">
            <v>DTS422</v>
          </cell>
          <cell r="C92">
            <v>2.5</v>
          </cell>
          <cell r="D92">
            <v>39353</v>
          </cell>
          <cell r="E92">
            <v>78509</v>
          </cell>
          <cell r="F92" t="str">
            <v>S04769</v>
          </cell>
          <cell r="G92" t="str">
            <v>DTS422/UB1025#DTS</v>
          </cell>
          <cell r="H92">
            <v>85</v>
          </cell>
          <cell r="I92">
            <v>13000</v>
          </cell>
          <cell r="J92">
            <v>1874250</v>
          </cell>
          <cell r="K92">
            <v>2700000</v>
          </cell>
          <cell r="L92">
            <v>12952500</v>
          </cell>
          <cell r="M92" t="str">
            <v>ALLIED SERVICES</v>
          </cell>
          <cell r="N92" t="str">
            <v>SUSHANT CHHABRA</v>
          </cell>
        </row>
        <row r="93">
          <cell r="B93" t="str">
            <v>DTS423</v>
          </cell>
          <cell r="C93">
            <v>2.5</v>
          </cell>
          <cell r="D93">
            <v>39353</v>
          </cell>
          <cell r="E93">
            <v>78669</v>
          </cell>
          <cell r="F93" t="str">
            <v>I00303</v>
          </cell>
          <cell r="G93" t="str">
            <v>DTS423/UB1159#DTS</v>
          </cell>
          <cell r="H93">
            <v>89.74</v>
          </cell>
          <cell r="I93">
            <v>13000</v>
          </cell>
          <cell r="J93">
            <v>1973700</v>
          </cell>
          <cell r="K93">
            <v>2700000</v>
          </cell>
          <cell r="L93">
            <v>13641000</v>
          </cell>
          <cell r="M93" t="str">
            <v>ALLIED SERVICES</v>
          </cell>
          <cell r="N93" t="str">
            <v>INSTRONICS LIMITED</v>
          </cell>
        </row>
        <row r="94">
          <cell r="B94" t="str">
            <v>DTS424</v>
          </cell>
          <cell r="C94">
            <v>2.5</v>
          </cell>
          <cell r="D94">
            <v>39353</v>
          </cell>
          <cell r="E94">
            <v>78611</v>
          </cell>
          <cell r="F94" t="str">
            <v>M02188</v>
          </cell>
          <cell r="G94" t="str">
            <v>DTS424/UB1158#DTS</v>
          </cell>
          <cell r="H94">
            <v>89</v>
          </cell>
          <cell r="I94">
            <v>13000</v>
          </cell>
          <cell r="J94">
            <v>1958100</v>
          </cell>
          <cell r="K94">
            <v>3000000</v>
          </cell>
          <cell r="L94">
            <v>13533000</v>
          </cell>
          <cell r="M94" t="str">
            <v>MICKEY SIBAL</v>
          </cell>
          <cell r="N94" t="str">
            <v>MICKEY SIBAL</v>
          </cell>
        </row>
        <row r="95">
          <cell r="B95" t="str">
            <v>DTS425</v>
          </cell>
          <cell r="C95">
            <v>2.5</v>
          </cell>
          <cell r="D95">
            <v>39353</v>
          </cell>
          <cell r="E95">
            <v>78607</v>
          </cell>
          <cell r="F95" t="str">
            <v>M02187</v>
          </cell>
          <cell r="G95" t="str">
            <v>DTS425/UB1155#DTS</v>
          </cell>
          <cell r="H95">
            <v>150.22</v>
          </cell>
          <cell r="I95">
            <v>13000</v>
          </cell>
          <cell r="J95">
            <v>3243150</v>
          </cell>
          <cell r="K95">
            <v>5000000</v>
          </cell>
          <cell r="L95">
            <v>22429500</v>
          </cell>
          <cell r="M95" t="str">
            <v>MICKEY SIBAL</v>
          </cell>
          <cell r="N95" t="str">
            <v>MICKEY SIBAL</v>
          </cell>
        </row>
        <row r="96">
          <cell r="B96" t="str">
            <v>DTS426</v>
          </cell>
          <cell r="C96">
            <v>2.5</v>
          </cell>
          <cell r="D96">
            <v>39353</v>
          </cell>
          <cell r="E96">
            <v>78615</v>
          </cell>
          <cell r="F96" t="str">
            <v>M02189</v>
          </cell>
          <cell r="G96" t="str">
            <v>DTS426/UB1160#DTS</v>
          </cell>
          <cell r="H96">
            <v>114.08</v>
          </cell>
          <cell r="I96">
            <v>13000</v>
          </cell>
          <cell r="J96">
            <v>2484600</v>
          </cell>
          <cell r="K96">
            <v>5000000</v>
          </cell>
          <cell r="L96">
            <v>17178000</v>
          </cell>
          <cell r="M96" t="str">
            <v>MICKEY SIBAL</v>
          </cell>
          <cell r="N96" t="str">
            <v>MICKEY SIBAL</v>
          </cell>
        </row>
        <row r="97">
          <cell r="B97" t="str">
            <v>DTS429</v>
          </cell>
          <cell r="C97">
            <v>2.5</v>
          </cell>
          <cell r="D97">
            <v>39353</v>
          </cell>
          <cell r="E97">
            <v>78627</v>
          </cell>
          <cell r="F97" t="str">
            <v>J01474</v>
          </cell>
          <cell r="G97" t="str">
            <v>DTS429/UB1135#DTS</v>
          </cell>
          <cell r="H97">
            <v>90.02</v>
          </cell>
          <cell r="I97">
            <v>13000</v>
          </cell>
          <cell r="J97">
            <v>1979550</v>
          </cell>
          <cell r="K97">
            <v>1979550</v>
          </cell>
          <cell r="L97">
            <v>13681500</v>
          </cell>
          <cell r="M97" t="str">
            <v>MITTAL CO</v>
          </cell>
          <cell r="N97" t="str">
            <v>JASJIT SINGH</v>
          </cell>
        </row>
        <row r="98">
          <cell r="B98" t="str">
            <v>DTS438</v>
          </cell>
          <cell r="C98">
            <v>2.5</v>
          </cell>
          <cell r="D98">
            <v>39353</v>
          </cell>
          <cell r="E98">
            <v>78636</v>
          </cell>
          <cell r="F98" t="str">
            <v>K01257</v>
          </cell>
          <cell r="G98" t="str">
            <v>DTS438/UB1133#DTS</v>
          </cell>
          <cell r="H98">
            <v>73.760000000000005</v>
          </cell>
          <cell r="I98">
            <v>13000</v>
          </cell>
          <cell r="J98">
            <v>1638300</v>
          </cell>
          <cell r="K98">
            <v>2700000</v>
          </cell>
          <cell r="L98">
            <v>11319000</v>
          </cell>
          <cell r="M98" t="str">
            <v>BAJAJ LEASING &amp; FINANCE LTD</v>
          </cell>
          <cell r="N98" t="str">
            <v>KAPIL KUMAR MONGA</v>
          </cell>
        </row>
        <row r="99">
          <cell r="B99" t="str">
            <v>DTS442</v>
          </cell>
          <cell r="C99">
            <v>2.5</v>
          </cell>
          <cell r="D99">
            <v>39353</v>
          </cell>
          <cell r="E99">
            <v>78650</v>
          </cell>
          <cell r="F99" t="str">
            <v>I00301</v>
          </cell>
          <cell r="G99" t="str">
            <v>DTS442/UB1142#DTS</v>
          </cell>
          <cell r="H99">
            <v>104.52</v>
          </cell>
          <cell r="I99">
            <v>13000</v>
          </cell>
          <cell r="J99">
            <v>2283750</v>
          </cell>
          <cell r="K99">
            <v>2283750</v>
          </cell>
          <cell r="L99">
            <v>15787500</v>
          </cell>
          <cell r="M99" t="str">
            <v>SAR REALTY PVT LTD</v>
          </cell>
          <cell r="N99" t="str">
            <v>INAPEX PRIVATE LIMITED</v>
          </cell>
        </row>
        <row r="100">
          <cell r="B100" t="str">
            <v>DTS443</v>
          </cell>
          <cell r="C100">
            <v>2.5</v>
          </cell>
          <cell r="D100">
            <v>39353</v>
          </cell>
          <cell r="E100">
            <v>78562</v>
          </cell>
          <cell r="F100" t="str">
            <v>A03484</v>
          </cell>
          <cell r="G100" t="str">
            <v>DTS443/UB1094#DTS</v>
          </cell>
          <cell r="H100">
            <v>69.209999999999994</v>
          </cell>
          <cell r="I100">
            <v>13000</v>
          </cell>
          <cell r="J100">
            <v>1542750</v>
          </cell>
          <cell r="K100">
            <v>1542750</v>
          </cell>
          <cell r="L100">
            <v>10657500</v>
          </cell>
          <cell r="M100" t="str">
            <v>D. S. CONSULTANTS</v>
          </cell>
          <cell r="N100" t="str">
            <v>ARTEE CHAUHAN</v>
          </cell>
        </row>
        <row r="101">
          <cell r="B101" t="str">
            <v>DTS444</v>
          </cell>
          <cell r="C101">
            <v>2.5</v>
          </cell>
          <cell r="D101">
            <v>39353</v>
          </cell>
          <cell r="E101">
            <v>78511</v>
          </cell>
          <cell r="F101" t="str">
            <v>A03476</v>
          </cell>
          <cell r="G101" t="str">
            <v>DTS444/UB1032#DTS</v>
          </cell>
          <cell r="H101">
            <v>89.93</v>
          </cell>
          <cell r="I101">
            <v>13000</v>
          </cell>
          <cell r="J101">
            <v>1977600</v>
          </cell>
          <cell r="K101">
            <v>1977600</v>
          </cell>
          <cell r="L101">
            <v>13668000</v>
          </cell>
          <cell r="M101" t="str">
            <v>SANIYA ESTATE</v>
          </cell>
          <cell r="N101" t="str">
            <v>ANIL SATIA                   _x000C_</v>
          </cell>
        </row>
        <row r="102">
          <cell r="B102" t="str">
            <v>DTS445</v>
          </cell>
          <cell r="C102">
            <v>2.5</v>
          </cell>
          <cell r="D102">
            <v>39353</v>
          </cell>
          <cell r="E102">
            <v>78510</v>
          </cell>
          <cell r="F102" t="str">
            <v>A03475</v>
          </cell>
          <cell r="G102" t="str">
            <v>DTS445/UB1033#DTS</v>
          </cell>
          <cell r="H102">
            <v>89.93</v>
          </cell>
          <cell r="I102">
            <v>13000</v>
          </cell>
          <cell r="J102">
            <v>1977600</v>
          </cell>
          <cell r="K102">
            <v>1977600</v>
          </cell>
          <cell r="L102">
            <v>13668000</v>
          </cell>
          <cell r="M102" t="str">
            <v>SANIYA ESTATE</v>
          </cell>
          <cell r="N102" t="str">
            <v>ANIL SATIA</v>
          </cell>
        </row>
        <row r="103">
          <cell r="B103" t="str">
            <v>DTS447</v>
          </cell>
          <cell r="C103">
            <v>2.5</v>
          </cell>
          <cell r="D103">
            <v>39353</v>
          </cell>
          <cell r="E103">
            <v>78566</v>
          </cell>
          <cell r="F103" t="str">
            <v>E00095</v>
          </cell>
          <cell r="G103" t="str">
            <v>DTS447/UB1086#DTS</v>
          </cell>
          <cell r="H103">
            <v>178.84</v>
          </cell>
          <cell r="I103">
            <v>14000</v>
          </cell>
          <cell r="J103">
            <v>4132500</v>
          </cell>
          <cell r="K103">
            <v>5400000</v>
          </cell>
          <cell r="L103">
            <v>28512500</v>
          </cell>
          <cell r="M103" t="str">
            <v>FOCUS CONSULTANTS</v>
          </cell>
          <cell r="N103" t="str">
            <v>EDGE INFRASTRUCTURE PVT. LTD.</v>
          </cell>
        </row>
        <row r="104">
          <cell r="B104" t="str">
            <v>DTS506</v>
          </cell>
          <cell r="C104">
            <v>2.5</v>
          </cell>
          <cell r="D104">
            <v>39353</v>
          </cell>
          <cell r="E104">
            <v>78651</v>
          </cell>
          <cell r="F104" t="str">
            <v>A03490</v>
          </cell>
          <cell r="G104" t="str">
            <v>DTS506/UB1132#DTS</v>
          </cell>
          <cell r="H104">
            <v>69.209999999999994</v>
          </cell>
          <cell r="I104">
            <v>13000</v>
          </cell>
          <cell r="J104">
            <v>1542750</v>
          </cell>
          <cell r="K104">
            <v>1542750</v>
          </cell>
          <cell r="L104">
            <v>10657500</v>
          </cell>
          <cell r="M104" t="str">
            <v>KEDAR ESTATE &amp; INVESTMENTS</v>
          </cell>
          <cell r="N104" t="str">
            <v>ASHISH PAL</v>
          </cell>
        </row>
        <row r="105">
          <cell r="B105" t="str">
            <v>DTS507</v>
          </cell>
          <cell r="C105">
            <v>2.5</v>
          </cell>
          <cell r="D105">
            <v>39353</v>
          </cell>
          <cell r="E105">
            <v>78549</v>
          </cell>
          <cell r="F105" t="str">
            <v>U00334</v>
          </cell>
          <cell r="G105" t="str">
            <v>DTS507/UB1029#DTS</v>
          </cell>
          <cell r="H105">
            <v>90.02</v>
          </cell>
          <cell r="I105">
            <v>13000</v>
          </cell>
          <cell r="J105">
            <v>1979550</v>
          </cell>
          <cell r="K105">
            <v>1979550</v>
          </cell>
          <cell r="L105">
            <v>13681500</v>
          </cell>
          <cell r="M105" t="str">
            <v>KEDAR ESTATE &amp; INVESTMENTS</v>
          </cell>
          <cell r="N105" t="str">
            <v>UNITED INFRA PROJECTS PVT LTD</v>
          </cell>
        </row>
        <row r="106">
          <cell r="B106" t="str">
            <v>DTS508</v>
          </cell>
          <cell r="C106">
            <v>2.5</v>
          </cell>
          <cell r="D106">
            <v>39353</v>
          </cell>
          <cell r="E106">
            <v>78550</v>
          </cell>
          <cell r="F106" t="str">
            <v>U00335</v>
          </cell>
          <cell r="G106" t="str">
            <v>DTS508/UB1040#DTS</v>
          </cell>
          <cell r="H106">
            <v>89.93</v>
          </cell>
          <cell r="I106">
            <v>13000</v>
          </cell>
          <cell r="J106">
            <v>1977600</v>
          </cell>
          <cell r="K106">
            <v>1977600</v>
          </cell>
          <cell r="L106">
            <v>13668000</v>
          </cell>
          <cell r="M106" t="str">
            <v>KEDAR ESTATE &amp; INVESTMENTS</v>
          </cell>
          <cell r="N106" t="str">
            <v>UNITED INFRA PROJECTS PVT LTD</v>
          </cell>
        </row>
        <row r="107">
          <cell r="B107" t="str">
            <v>DTS509</v>
          </cell>
          <cell r="C107">
            <v>2.5</v>
          </cell>
          <cell r="D107">
            <v>39353</v>
          </cell>
          <cell r="E107">
            <v>78513</v>
          </cell>
          <cell r="F107" t="str">
            <v>U00332</v>
          </cell>
          <cell r="G107" t="str">
            <v>DTS509/UB1053#DTS</v>
          </cell>
          <cell r="H107">
            <v>65.400000000000006</v>
          </cell>
          <cell r="I107">
            <v>13000</v>
          </cell>
          <cell r="J107">
            <v>1462800</v>
          </cell>
          <cell r="K107">
            <v>1462800</v>
          </cell>
          <cell r="L107">
            <v>10104000</v>
          </cell>
          <cell r="M107" t="str">
            <v>KEDAR ESTATE &amp; INVESTMENTS</v>
          </cell>
          <cell r="N107" t="str">
            <v>UNITED INFRA PROJECT PVT. LTD</v>
          </cell>
        </row>
        <row r="108">
          <cell r="B108" t="str">
            <v>DTS511</v>
          </cell>
          <cell r="C108">
            <v>2.5</v>
          </cell>
          <cell r="D108">
            <v>39353</v>
          </cell>
          <cell r="E108">
            <v>78653</v>
          </cell>
          <cell r="F108" t="str">
            <v>P01689</v>
          </cell>
          <cell r="G108" t="str">
            <v>DTS511/UB1130#DTS</v>
          </cell>
          <cell r="H108">
            <v>150.22</v>
          </cell>
          <cell r="I108">
            <v>14000</v>
          </cell>
          <cell r="J108">
            <v>3485700</v>
          </cell>
          <cell r="K108">
            <v>3485700</v>
          </cell>
          <cell r="L108">
            <v>24046500</v>
          </cell>
          <cell r="M108" t="str">
            <v>K.K. REAL ESTATE</v>
          </cell>
          <cell r="N108" t="str">
            <v>POONAM NANGIA</v>
          </cell>
        </row>
        <row r="109">
          <cell r="B109" t="str">
            <v>DTS512</v>
          </cell>
          <cell r="C109">
            <v>2.5</v>
          </cell>
          <cell r="D109">
            <v>39353</v>
          </cell>
          <cell r="E109">
            <v>78672</v>
          </cell>
          <cell r="F109" t="str">
            <v>K01258</v>
          </cell>
          <cell r="G109" t="str">
            <v>DTS512/UB1165#DTS</v>
          </cell>
          <cell r="H109">
            <v>89</v>
          </cell>
          <cell r="I109">
            <v>13000</v>
          </cell>
          <cell r="J109">
            <v>1958100</v>
          </cell>
          <cell r="K109">
            <v>1958100</v>
          </cell>
          <cell r="L109">
            <v>13533000</v>
          </cell>
          <cell r="M109" t="str">
            <v>PIYUSH JAIN</v>
          </cell>
          <cell r="N109" t="str">
            <v>KIMTI LAL JAIN</v>
          </cell>
        </row>
        <row r="110">
          <cell r="B110" t="str">
            <v>DTS518</v>
          </cell>
          <cell r="C110">
            <v>2.5</v>
          </cell>
          <cell r="D110">
            <v>39353</v>
          </cell>
          <cell r="E110">
            <v>78556</v>
          </cell>
          <cell r="F110" t="str">
            <v>S04779</v>
          </cell>
          <cell r="G110" t="str">
            <v>DTS518/UB1079#DTS</v>
          </cell>
          <cell r="H110">
            <v>75.53</v>
          </cell>
          <cell r="I110">
            <v>13000</v>
          </cell>
          <cell r="J110">
            <v>1675350</v>
          </cell>
          <cell r="K110">
            <v>2700000</v>
          </cell>
          <cell r="L110">
            <v>11575500</v>
          </cell>
          <cell r="M110" t="str">
            <v>FOCUS CONSULTANTS</v>
          </cell>
          <cell r="N110" t="str">
            <v>SHILPA BHARGAVA</v>
          </cell>
        </row>
        <row r="111">
          <cell r="B111" t="str">
            <v>DTS520</v>
          </cell>
          <cell r="C111">
            <v>2.5</v>
          </cell>
          <cell r="D111">
            <v>39353</v>
          </cell>
          <cell r="E111">
            <v>78591</v>
          </cell>
          <cell r="F111" t="str">
            <v>R03972</v>
          </cell>
          <cell r="G111" t="str">
            <v>DTS520/UB1103#DTS</v>
          </cell>
          <cell r="H111">
            <v>85</v>
          </cell>
          <cell r="I111">
            <v>13000</v>
          </cell>
          <cell r="J111">
            <v>1874250</v>
          </cell>
          <cell r="K111">
            <v>2700000</v>
          </cell>
          <cell r="L111">
            <v>12952500</v>
          </cell>
          <cell r="M111" t="str">
            <v>FOCUS CONSULTANTS</v>
          </cell>
          <cell r="N111" t="str">
            <v>RAJIV SARIN</v>
          </cell>
        </row>
        <row r="112">
          <cell r="B112" t="str">
            <v>DTS523</v>
          </cell>
          <cell r="C112">
            <v>2.5</v>
          </cell>
          <cell r="D112">
            <v>39353</v>
          </cell>
          <cell r="E112">
            <v>78658</v>
          </cell>
          <cell r="F112" t="str">
            <v>M02191</v>
          </cell>
          <cell r="G112" t="str">
            <v>DTS523/UB1188#DTS</v>
          </cell>
          <cell r="H112">
            <v>150.22</v>
          </cell>
          <cell r="I112">
            <v>14000</v>
          </cell>
          <cell r="J112">
            <v>3485700</v>
          </cell>
          <cell r="K112">
            <v>3485700</v>
          </cell>
          <cell r="L112">
            <v>24046500</v>
          </cell>
          <cell r="M112" t="str">
            <v>K.K. REAL ESTATE</v>
          </cell>
          <cell r="N112" t="str">
            <v>MANOJ NANGIA</v>
          </cell>
        </row>
        <row r="113">
          <cell r="B113" t="str">
            <v>DTS524</v>
          </cell>
          <cell r="C113">
            <v>2.5</v>
          </cell>
          <cell r="D113">
            <v>39353</v>
          </cell>
          <cell r="E113">
            <v>78576</v>
          </cell>
          <cell r="F113" t="str">
            <v>R03970</v>
          </cell>
          <cell r="G113" t="str">
            <v>DTS524/UB1099#DTS</v>
          </cell>
          <cell r="H113">
            <v>114.08</v>
          </cell>
          <cell r="I113">
            <v>13000</v>
          </cell>
          <cell r="J113">
            <v>2484600</v>
          </cell>
          <cell r="K113">
            <v>2500000</v>
          </cell>
          <cell r="L113">
            <v>17178000</v>
          </cell>
          <cell r="M113" t="str">
            <v>SAR REALTY PVT LTD</v>
          </cell>
          <cell r="N113" t="str">
            <v>RAJEEV VASUDEVA</v>
          </cell>
        </row>
        <row r="114">
          <cell r="B114" t="str">
            <v>DTS526</v>
          </cell>
          <cell r="C114">
            <v>2.5</v>
          </cell>
          <cell r="D114">
            <v>39353</v>
          </cell>
          <cell r="E114">
            <v>78514</v>
          </cell>
          <cell r="F114" t="str">
            <v>A03477</v>
          </cell>
          <cell r="G114" t="str">
            <v>DTS526/UB1031#DTS</v>
          </cell>
          <cell r="H114">
            <v>89.93</v>
          </cell>
          <cell r="I114">
            <v>13000</v>
          </cell>
          <cell r="J114">
            <v>1977600</v>
          </cell>
          <cell r="K114">
            <v>1977600</v>
          </cell>
          <cell r="L114">
            <v>13668000</v>
          </cell>
          <cell r="M114" t="str">
            <v>SANIYA ESTATE</v>
          </cell>
          <cell r="N114" t="str">
            <v>ANIL SATIA</v>
          </cell>
        </row>
        <row r="115">
          <cell r="B115" t="str">
            <v>DTS527</v>
          </cell>
          <cell r="C115">
            <v>2.5</v>
          </cell>
          <cell r="D115">
            <v>39353</v>
          </cell>
          <cell r="E115">
            <v>78547</v>
          </cell>
          <cell r="F115" t="str">
            <v>S04777</v>
          </cell>
          <cell r="G115" t="str">
            <v>DTS527/UB1038#DTS</v>
          </cell>
          <cell r="H115">
            <v>90.02</v>
          </cell>
          <cell r="I115">
            <v>13000</v>
          </cell>
          <cell r="J115">
            <v>1979550</v>
          </cell>
          <cell r="K115">
            <v>2000000</v>
          </cell>
          <cell r="L115">
            <v>13681500</v>
          </cell>
          <cell r="M115" t="str">
            <v>KEDAR ESTATE &amp; INVESTMENTS</v>
          </cell>
          <cell r="N115" t="str">
            <v>SETIA EXPORTS PVT. LTD.</v>
          </cell>
        </row>
        <row r="116">
          <cell r="B116" t="str">
            <v>DTS528</v>
          </cell>
          <cell r="C116">
            <v>2.5</v>
          </cell>
          <cell r="D116">
            <v>39353</v>
          </cell>
          <cell r="E116">
            <v>78553</v>
          </cell>
          <cell r="F116" t="str">
            <v>K01252</v>
          </cell>
          <cell r="G116" t="str">
            <v>DTS528/UB1084#DTS</v>
          </cell>
          <cell r="H116">
            <v>69.209999999999994</v>
          </cell>
          <cell r="I116">
            <v>13000</v>
          </cell>
          <cell r="J116">
            <v>1542750</v>
          </cell>
          <cell r="K116">
            <v>1542750</v>
          </cell>
          <cell r="L116">
            <v>10657500</v>
          </cell>
          <cell r="M116" t="str">
            <v>KEDAR ESTATE &amp; INVESTMENTS</v>
          </cell>
          <cell r="N116" t="str">
            <v>KAISER INDUSTRIES LTD</v>
          </cell>
        </row>
        <row r="117">
          <cell r="B117" t="str">
            <v>DTS529</v>
          </cell>
          <cell r="C117">
            <v>2.5</v>
          </cell>
          <cell r="D117">
            <v>39353</v>
          </cell>
          <cell r="E117">
            <v>78554</v>
          </cell>
          <cell r="F117" t="str">
            <v>K01253</v>
          </cell>
          <cell r="G117" t="str">
            <v>DTS529/UB1083#DTS</v>
          </cell>
          <cell r="H117">
            <v>69.209999999999994</v>
          </cell>
          <cell r="I117">
            <v>13000</v>
          </cell>
          <cell r="J117">
            <v>1542750</v>
          </cell>
          <cell r="K117">
            <v>1542750</v>
          </cell>
          <cell r="L117">
            <v>10657500</v>
          </cell>
          <cell r="M117" t="str">
            <v>KEDAR ESTATE &amp; INVESTMENTS</v>
          </cell>
          <cell r="N117" t="str">
            <v>KAISER INDUSTRIES LTD</v>
          </cell>
        </row>
        <row r="118">
          <cell r="B118" t="str">
            <v>DTS530</v>
          </cell>
          <cell r="C118">
            <v>2.5</v>
          </cell>
          <cell r="D118">
            <v>39353</v>
          </cell>
          <cell r="E118">
            <v>78604</v>
          </cell>
          <cell r="F118" t="str">
            <v>S04790</v>
          </cell>
          <cell r="G118" t="str">
            <v>DTS530/UB1109#DTS</v>
          </cell>
          <cell r="H118">
            <v>69.209999999999994</v>
          </cell>
          <cell r="I118">
            <v>13000</v>
          </cell>
          <cell r="J118">
            <v>1542750</v>
          </cell>
          <cell r="K118">
            <v>1542750</v>
          </cell>
          <cell r="L118">
            <v>10657500</v>
          </cell>
          <cell r="M118" t="str">
            <v>KEDAR ESTATE &amp; INVESTMENTS</v>
          </cell>
          <cell r="N118" t="str">
            <v>SUNAYANA MALHOTRA</v>
          </cell>
        </row>
        <row r="119">
          <cell r="B119" t="str">
            <v>DTS531</v>
          </cell>
          <cell r="C119">
            <v>2.5</v>
          </cell>
          <cell r="D119">
            <v>39353</v>
          </cell>
          <cell r="E119">
            <v>78596</v>
          </cell>
          <cell r="F119" t="str">
            <v>S04788</v>
          </cell>
          <cell r="G119" t="str">
            <v>DTS531/UB1111#DTS</v>
          </cell>
          <cell r="H119">
            <v>69.209999999999994</v>
          </cell>
          <cell r="I119">
            <v>13000</v>
          </cell>
          <cell r="J119">
            <v>1542750</v>
          </cell>
          <cell r="K119">
            <v>1542750</v>
          </cell>
          <cell r="L119">
            <v>10657500</v>
          </cell>
          <cell r="M119" t="str">
            <v>KEDAR ESTATE &amp; INVESTMENTS</v>
          </cell>
          <cell r="N119" t="str">
            <v>SUNAYANA MALHOTRA</v>
          </cell>
        </row>
        <row r="120">
          <cell r="B120" t="str">
            <v>DTS532</v>
          </cell>
          <cell r="C120">
            <v>2.5</v>
          </cell>
          <cell r="D120">
            <v>39353</v>
          </cell>
          <cell r="E120">
            <v>78594</v>
          </cell>
          <cell r="F120" t="str">
            <v>S04787</v>
          </cell>
          <cell r="G120" t="str">
            <v>DTS532/UB1110#DTS</v>
          </cell>
          <cell r="H120">
            <v>69.209999999999994</v>
          </cell>
          <cell r="I120">
            <v>13000</v>
          </cell>
          <cell r="J120">
            <v>1542750</v>
          </cell>
          <cell r="K120">
            <v>1542750</v>
          </cell>
          <cell r="L120">
            <v>10657500</v>
          </cell>
          <cell r="M120" t="str">
            <v>KEDAR ESTATE &amp; INVESTMENTS</v>
          </cell>
          <cell r="N120" t="str">
            <v>SUNAYANA MALHOTRA</v>
          </cell>
        </row>
        <row r="121">
          <cell r="B121" t="str">
            <v>DTS533</v>
          </cell>
          <cell r="C121">
            <v>2.5</v>
          </cell>
          <cell r="D121">
            <v>39353</v>
          </cell>
          <cell r="E121">
            <v>78593</v>
          </cell>
          <cell r="F121" t="str">
            <v>V02023</v>
          </cell>
          <cell r="G121" t="str">
            <v>DTS533/UB1102#DTS</v>
          </cell>
          <cell r="H121">
            <v>71.91</v>
          </cell>
          <cell r="I121">
            <v>13000</v>
          </cell>
          <cell r="J121">
            <v>1599300</v>
          </cell>
          <cell r="K121">
            <v>1599300</v>
          </cell>
          <cell r="L121">
            <v>11049000</v>
          </cell>
          <cell r="M121" t="str">
            <v>KEDAR ESTATE &amp; INVESTMENTS</v>
          </cell>
          <cell r="N121" t="str">
            <v>VIRENDER KR JAIN</v>
          </cell>
        </row>
        <row r="122">
          <cell r="B122" t="str">
            <v>DTS534</v>
          </cell>
          <cell r="C122">
            <v>2.5</v>
          </cell>
          <cell r="D122">
            <v>39353</v>
          </cell>
          <cell r="E122">
            <v>78619</v>
          </cell>
          <cell r="F122" t="str">
            <v>S04793</v>
          </cell>
          <cell r="G122" t="str">
            <v>DTS534/UB1146#DTS</v>
          </cell>
          <cell r="H122">
            <v>73.760000000000005</v>
          </cell>
          <cell r="I122">
            <v>13000</v>
          </cell>
          <cell r="J122">
            <v>1638300</v>
          </cell>
          <cell r="K122">
            <v>1638300</v>
          </cell>
          <cell r="L122">
            <v>11319000</v>
          </cell>
          <cell r="M122" t="str">
            <v>K.K. REAL ESTATE</v>
          </cell>
          <cell r="N122" t="str">
            <v>SHAMA SACHDEVA</v>
          </cell>
        </row>
        <row r="123">
          <cell r="B123" t="str">
            <v>DTS535</v>
          </cell>
          <cell r="C123">
            <v>2.5</v>
          </cell>
          <cell r="D123">
            <v>39353</v>
          </cell>
          <cell r="E123">
            <v>78620</v>
          </cell>
          <cell r="F123" t="str">
            <v>R03977</v>
          </cell>
          <cell r="G123" t="str">
            <v>DTS535/UB1150#DTS</v>
          </cell>
          <cell r="H123">
            <v>69.209999999999994</v>
          </cell>
          <cell r="I123">
            <v>13000</v>
          </cell>
          <cell r="J123">
            <v>1542750</v>
          </cell>
          <cell r="K123">
            <v>1542750</v>
          </cell>
          <cell r="L123">
            <v>10657500</v>
          </cell>
          <cell r="M123" t="str">
            <v>K.K. REAL ESTATE</v>
          </cell>
          <cell r="N123" t="str">
            <v>RAMESH SACHDEVA</v>
          </cell>
        </row>
        <row r="124">
          <cell r="B124" t="str">
            <v>DTS536</v>
          </cell>
          <cell r="C124">
            <v>2.5</v>
          </cell>
          <cell r="D124">
            <v>39353</v>
          </cell>
          <cell r="E124">
            <v>78613</v>
          </cell>
          <cell r="F124" t="str">
            <v>R03975</v>
          </cell>
          <cell r="G124" t="str">
            <v>DTS536/UB1151#DTS</v>
          </cell>
          <cell r="H124">
            <v>69.209999999999994</v>
          </cell>
          <cell r="I124">
            <v>13000</v>
          </cell>
          <cell r="J124">
            <v>1542750</v>
          </cell>
          <cell r="K124">
            <v>1542750</v>
          </cell>
          <cell r="L124">
            <v>10657500</v>
          </cell>
          <cell r="M124" t="str">
            <v>K.K. REAL ESTATE</v>
          </cell>
          <cell r="N124" t="str">
            <v>RAMESH SACHDEVA</v>
          </cell>
        </row>
        <row r="125">
          <cell r="B125" t="str">
            <v>DTS537</v>
          </cell>
          <cell r="C125">
            <v>2.5</v>
          </cell>
          <cell r="D125">
            <v>39353</v>
          </cell>
          <cell r="E125">
            <v>78649</v>
          </cell>
          <cell r="F125" t="str">
            <v>R03995</v>
          </cell>
          <cell r="G125" t="str">
            <v>DTS537/UB1127#DTS</v>
          </cell>
          <cell r="H125">
            <v>74.97</v>
          </cell>
          <cell r="I125">
            <v>13000</v>
          </cell>
          <cell r="J125">
            <v>1663650</v>
          </cell>
          <cell r="K125">
            <v>1663650</v>
          </cell>
          <cell r="L125">
            <v>11494500</v>
          </cell>
          <cell r="M125" t="str">
            <v>K.K. REAL ESTATE</v>
          </cell>
          <cell r="N125" t="str">
            <v>RAMESH SACHDEVA</v>
          </cell>
        </row>
        <row r="126">
          <cell r="B126" t="str">
            <v>DTS538</v>
          </cell>
          <cell r="C126">
            <v>2.5</v>
          </cell>
          <cell r="D126">
            <v>39353</v>
          </cell>
          <cell r="E126">
            <v>78573</v>
          </cell>
          <cell r="F126" t="str">
            <v>S04781</v>
          </cell>
          <cell r="G126" t="str">
            <v>DTS538/UB1097#DTS</v>
          </cell>
          <cell r="H126">
            <v>104.52</v>
          </cell>
          <cell r="I126">
            <v>13000</v>
          </cell>
          <cell r="J126">
            <v>2283750</v>
          </cell>
          <cell r="K126">
            <v>2700000</v>
          </cell>
          <cell r="L126">
            <v>15787500</v>
          </cell>
          <cell r="M126" t="str">
            <v>SAR REALTY PVT LTD</v>
          </cell>
          <cell r="N126" t="str">
            <v>SITA SACHAR                  _x000C_</v>
          </cell>
        </row>
        <row r="127">
          <cell r="B127" t="str">
            <v>DTS540</v>
          </cell>
          <cell r="C127">
            <v>2.5</v>
          </cell>
          <cell r="D127">
            <v>39353</v>
          </cell>
          <cell r="E127">
            <v>78507</v>
          </cell>
          <cell r="F127" t="str">
            <v>A03474</v>
          </cell>
          <cell r="G127" t="str">
            <v>DTS540/UB1034#DTS</v>
          </cell>
          <cell r="H127">
            <v>89.93</v>
          </cell>
          <cell r="I127">
            <v>13000</v>
          </cell>
          <cell r="J127">
            <v>1977600</v>
          </cell>
          <cell r="K127">
            <v>1977600</v>
          </cell>
          <cell r="L127">
            <v>13668000</v>
          </cell>
          <cell r="M127" t="str">
            <v>SANIYA ESTATE</v>
          </cell>
          <cell r="N127" t="str">
            <v>ANIL SATIA</v>
          </cell>
        </row>
        <row r="128">
          <cell r="B128" t="str">
            <v>DTS541</v>
          </cell>
          <cell r="C128">
            <v>2.5</v>
          </cell>
          <cell r="D128">
            <v>39353</v>
          </cell>
          <cell r="E128">
            <v>78506</v>
          </cell>
          <cell r="F128" t="str">
            <v>A03473</v>
          </cell>
          <cell r="G128" t="str">
            <v>DTS541/UB1035#DTS</v>
          </cell>
          <cell r="H128">
            <v>89.93</v>
          </cell>
          <cell r="I128">
            <v>13000</v>
          </cell>
          <cell r="J128">
            <v>1977600</v>
          </cell>
          <cell r="K128">
            <v>1977600</v>
          </cell>
          <cell r="L128">
            <v>13668000</v>
          </cell>
          <cell r="M128" t="str">
            <v>SANIYA ESTATE</v>
          </cell>
          <cell r="N128" t="str">
            <v>ANIL SATIA</v>
          </cell>
        </row>
        <row r="129">
          <cell r="B129" t="str">
            <v>DTS542</v>
          </cell>
          <cell r="C129">
            <v>2.5</v>
          </cell>
          <cell r="D129">
            <v>39353</v>
          </cell>
          <cell r="E129">
            <v>78561</v>
          </cell>
          <cell r="F129" t="str">
            <v>C00491</v>
          </cell>
          <cell r="G129" t="str">
            <v>DTS542/UB1089#DTS</v>
          </cell>
          <cell r="H129">
            <v>65.400000000000006</v>
          </cell>
          <cell r="I129">
            <v>13000</v>
          </cell>
          <cell r="J129">
            <v>1462800</v>
          </cell>
          <cell r="K129">
            <v>2700000</v>
          </cell>
          <cell r="L129">
            <v>10104000</v>
          </cell>
          <cell r="M129" t="str">
            <v>FOCUS CONSULTANTS</v>
          </cell>
          <cell r="N129" t="str">
            <v>CHANDER BHAN NUTHRA</v>
          </cell>
        </row>
        <row r="130">
          <cell r="B130" t="str">
            <v>DTS544</v>
          </cell>
          <cell r="C130">
            <v>2.5</v>
          </cell>
          <cell r="D130">
            <v>39353</v>
          </cell>
          <cell r="E130">
            <v>78557</v>
          </cell>
          <cell r="F130" t="str">
            <v>P01686</v>
          </cell>
          <cell r="G130" t="str">
            <v>DTS544/UB1082#DTS</v>
          </cell>
          <cell r="H130">
            <v>65.400000000000006</v>
          </cell>
          <cell r="I130">
            <v>13000</v>
          </cell>
          <cell r="J130">
            <v>1462800</v>
          </cell>
          <cell r="K130">
            <v>1462800</v>
          </cell>
          <cell r="L130">
            <v>10104000</v>
          </cell>
          <cell r="M130" t="str">
            <v>KEDAR ESTATE &amp; INVESTMENTS</v>
          </cell>
          <cell r="N130" t="str">
            <v>PLICA INDIA PVT LTD</v>
          </cell>
        </row>
        <row r="131">
          <cell r="B131" t="str">
            <v>DTS551</v>
          </cell>
          <cell r="C131">
            <v>2.5</v>
          </cell>
          <cell r="D131">
            <v>39353</v>
          </cell>
          <cell r="E131">
            <v>78671</v>
          </cell>
          <cell r="F131" t="str">
            <v>I00304</v>
          </cell>
          <cell r="G131" t="str">
            <v>DTS551/UB1162#DTS</v>
          </cell>
          <cell r="H131">
            <v>85</v>
          </cell>
          <cell r="I131">
            <v>13000</v>
          </cell>
          <cell r="J131">
            <v>1874250</v>
          </cell>
          <cell r="K131">
            <v>2700000</v>
          </cell>
          <cell r="L131">
            <v>12952500</v>
          </cell>
          <cell r="M131" t="str">
            <v>JONES LANG LASALLE MEGHRAJ PR</v>
          </cell>
          <cell r="N131" t="str">
            <v>INDER CHAWLA</v>
          </cell>
        </row>
        <row r="132">
          <cell r="B132" t="str">
            <v>DTS552</v>
          </cell>
          <cell r="C132">
            <v>2.5</v>
          </cell>
          <cell r="D132">
            <v>39353</v>
          </cell>
          <cell r="E132">
            <v>78660</v>
          </cell>
          <cell r="F132" t="str">
            <v>D01044</v>
          </cell>
          <cell r="G132" t="str">
            <v>DTS552/UB1139#DTS</v>
          </cell>
          <cell r="H132">
            <v>85</v>
          </cell>
          <cell r="I132">
            <v>13000</v>
          </cell>
          <cell r="J132">
            <v>1874250</v>
          </cell>
          <cell r="K132">
            <v>1874250</v>
          </cell>
          <cell r="L132">
            <v>12952500</v>
          </cell>
          <cell r="M132" t="str">
            <v>JONES LANG LASALLE MEGHRAJ PR</v>
          </cell>
          <cell r="N132" t="str">
            <v>DTS HOUSING &amp; PROJECTS PRIVAT</v>
          </cell>
        </row>
        <row r="133">
          <cell r="B133" t="str">
            <v>DTS553</v>
          </cell>
          <cell r="C133">
            <v>2.5</v>
          </cell>
          <cell r="D133">
            <v>39353</v>
          </cell>
          <cell r="E133">
            <v>78695</v>
          </cell>
          <cell r="F133" t="str">
            <v>D01046</v>
          </cell>
          <cell r="G133" t="str">
            <v>DTS553/UB1196#DTS</v>
          </cell>
          <cell r="H133">
            <v>65.400000000000006</v>
          </cell>
          <cell r="I133">
            <v>13000</v>
          </cell>
          <cell r="J133">
            <v>1462800</v>
          </cell>
          <cell r="K133">
            <v>1462800</v>
          </cell>
          <cell r="L133">
            <v>10104000</v>
          </cell>
          <cell r="M133" t="str">
            <v>JONES LANG LASALLE MEGHRAJ PR</v>
          </cell>
          <cell r="N133" t="str">
            <v>DTS HOUSING &amp; PROJECTS PVT LT</v>
          </cell>
        </row>
        <row r="134">
          <cell r="B134" t="str">
            <v>DTS557</v>
          </cell>
          <cell r="C134">
            <v>2.5</v>
          </cell>
          <cell r="D134">
            <v>39353</v>
          </cell>
          <cell r="E134">
            <v>78701</v>
          </cell>
          <cell r="F134" t="str">
            <v>M02193</v>
          </cell>
          <cell r="G134" t="str">
            <v>DTS557/UB1198#DTS</v>
          </cell>
          <cell r="H134">
            <v>89.93</v>
          </cell>
          <cell r="I134">
            <v>13000</v>
          </cell>
          <cell r="J134">
            <v>1977600</v>
          </cell>
          <cell r="K134">
            <v>2700000</v>
          </cell>
          <cell r="L134">
            <v>13668000</v>
          </cell>
          <cell r="M134" t="str">
            <v>MRS. MADHVI BERY</v>
          </cell>
          <cell r="N134" t="str">
            <v>MEENA SETHI</v>
          </cell>
        </row>
        <row r="135">
          <cell r="B135" t="str">
            <v>DTS559</v>
          </cell>
          <cell r="C135">
            <v>2.5</v>
          </cell>
          <cell r="D135">
            <v>39353</v>
          </cell>
          <cell r="E135">
            <v>78580</v>
          </cell>
          <cell r="F135" t="str">
            <v>S04782</v>
          </cell>
          <cell r="G135" t="str">
            <v>DTS559/UB1076#DTS</v>
          </cell>
          <cell r="H135">
            <v>104.52</v>
          </cell>
          <cell r="I135">
            <v>13000</v>
          </cell>
          <cell r="J135">
            <v>2283750</v>
          </cell>
          <cell r="K135">
            <v>2700000</v>
          </cell>
          <cell r="L135">
            <v>15787500</v>
          </cell>
          <cell r="M135" t="str">
            <v>SAR REALTY PVT LTD</v>
          </cell>
          <cell r="N135" t="str">
            <v>SONNY IQBAL</v>
          </cell>
        </row>
        <row r="136">
          <cell r="B136" t="str">
            <v>DTS560</v>
          </cell>
          <cell r="C136">
            <v>2.5</v>
          </cell>
          <cell r="D136">
            <v>39353</v>
          </cell>
          <cell r="E136">
            <v>78609</v>
          </cell>
          <cell r="F136" t="str">
            <v>S04791</v>
          </cell>
          <cell r="G136" t="str">
            <v>DTS560/UB1152#DTS</v>
          </cell>
          <cell r="H136">
            <v>74.97</v>
          </cell>
          <cell r="I136">
            <v>13000</v>
          </cell>
          <cell r="J136">
            <v>1663650</v>
          </cell>
          <cell r="K136">
            <v>1663650</v>
          </cell>
          <cell r="L136">
            <v>11494500</v>
          </cell>
          <cell r="M136" t="str">
            <v>K.K. REAL ESTATE</v>
          </cell>
          <cell r="N136" t="str">
            <v>SHAMA SACHDEVA</v>
          </cell>
        </row>
        <row r="137">
          <cell r="B137" t="str">
            <v>DTS561</v>
          </cell>
          <cell r="C137">
            <v>2.5</v>
          </cell>
          <cell r="D137">
            <v>39353</v>
          </cell>
          <cell r="E137">
            <v>78656</v>
          </cell>
          <cell r="F137" t="str">
            <v>S04796</v>
          </cell>
          <cell r="G137" t="str">
            <v>DTS561/UB1129#DTS</v>
          </cell>
          <cell r="H137">
            <v>69.209999999999994</v>
          </cell>
          <cell r="I137">
            <v>13000</v>
          </cell>
          <cell r="J137">
            <v>1542750</v>
          </cell>
          <cell r="K137">
            <v>1542750</v>
          </cell>
          <cell r="L137">
            <v>10657500</v>
          </cell>
          <cell r="M137" t="str">
            <v>K.K. REAL ESTATE</v>
          </cell>
          <cell r="N137" t="str">
            <v>SINDHU (INDIA) PVT. LTD.</v>
          </cell>
        </row>
        <row r="138">
          <cell r="B138" t="str">
            <v>DTS563</v>
          </cell>
          <cell r="C138">
            <v>2.5</v>
          </cell>
          <cell r="D138">
            <v>39353</v>
          </cell>
          <cell r="E138">
            <v>78612</v>
          </cell>
          <cell r="F138" t="str">
            <v>D01043</v>
          </cell>
          <cell r="G138" t="str">
            <v>DTS563/UB1153#DTS</v>
          </cell>
          <cell r="H138">
            <v>73.760000000000005</v>
          </cell>
          <cell r="I138">
            <v>13000</v>
          </cell>
          <cell r="J138">
            <v>1638300</v>
          </cell>
          <cell r="K138">
            <v>1638300</v>
          </cell>
          <cell r="L138">
            <v>11319000</v>
          </cell>
          <cell r="M138" t="str">
            <v>K.K. REAL ESTATE</v>
          </cell>
          <cell r="N138" t="str">
            <v>DUNE LEASING AND FINANCE LTD</v>
          </cell>
        </row>
        <row r="139">
          <cell r="B139" t="str">
            <v>DTS606</v>
          </cell>
          <cell r="C139">
            <v>2.5</v>
          </cell>
          <cell r="D139">
            <v>39353</v>
          </cell>
          <cell r="E139">
            <v>78686</v>
          </cell>
          <cell r="F139" t="str">
            <v>R04000</v>
          </cell>
          <cell r="G139" t="str">
            <v>DTS606/UB1575#DTS</v>
          </cell>
          <cell r="H139">
            <v>69.209999999999994</v>
          </cell>
          <cell r="I139">
            <v>13000</v>
          </cell>
          <cell r="J139">
            <v>1542750</v>
          </cell>
          <cell r="K139">
            <v>1542750</v>
          </cell>
          <cell r="L139">
            <v>10657500</v>
          </cell>
          <cell r="M139" t="str">
            <v>PNK CONSULTANTS PVT LTD</v>
          </cell>
          <cell r="N139" t="str">
            <v>RAJU M MAHTANEY</v>
          </cell>
        </row>
        <row r="140">
          <cell r="B140" t="str">
            <v>DTS607</v>
          </cell>
          <cell r="C140">
            <v>2.5</v>
          </cell>
          <cell r="D140">
            <v>39353</v>
          </cell>
          <cell r="E140">
            <v>78688</v>
          </cell>
          <cell r="F140" t="str">
            <v>R04001</v>
          </cell>
          <cell r="G140" t="str">
            <v>DTS607/UB1167#DTS</v>
          </cell>
          <cell r="H140">
            <v>90.02</v>
          </cell>
          <cell r="I140">
            <v>13000</v>
          </cell>
          <cell r="J140">
            <v>1979550</v>
          </cell>
          <cell r="K140">
            <v>1979550</v>
          </cell>
          <cell r="L140">
            <v>13681500</v>
          </cell>
          <cell r="M140" t="str">
            <v>PNK CONSULTANTS PVT LTD</v>
          </cell>
          <cell r="N140" t="str">
            <v>RAJU M MAHTANEY</v>
          </cell>
        </row>
        <row r="141">
          <cell r="B141" t="str">
            <v>DTS612</v>
          </cell>
          <cell r="C141">
            <v>2.5</v>
          </cell>
          <cell r="D141">
            <v>39353</v>
          </cell>
          <cell r="E141">
            <v>78530</v>
          </cell>
          <cell r="F141" t="str">
            <v>U00333</v>
          </cell>
          <cell r="G141" t="str">
            <v>DTS612/UB1022#DTS</v>
          </cell>
          <cell r="H141">
            <v>89</v>
          </cell>
          <cell r="I141">
            <v>13000</v>
          </cell>
          <cell r="J141">
            <v>1958100</v>
          </cell>
          <cell r="K141">
            <v>2000000</v>
          </cell>
          <cell r="L141">
            <v>13533000</v>
          </cell>
          <cell r="M141" t="str">
            <v>RENAISSANCE &amp; CITY REALTY SER</v>
          </cell>
          <cell r="N141" t="str">
            <v>UTILITY FORMS (P) LTD</v>
          </cell>
        </row>
        <row r="142">
          <cell r="B142" t="str">
            <v>DTS614</v>
          </cell>
          <cell r="C142">
            <v>2.5</v>
          </cell>
          <cell r="D142">
            <v>39353</v>
          </cell>
          <cell r="E142">
            <v>78536</v>
          </cell>
          <cell r="F142" t="str">
            <v>A03481</v>
          </cell>
          <cell r="G142" t="str">
            <v>DTS614/UB1036#DTS</v>
          </cell>
          <cell r="H142">
            <v>89.74</v>
          </cell>
          <cell r="I142">
            <v>13000</v>
          </cell>
          <cell r="J142">
            <v>1973700</v>
          </cell>
          <cell r="K142">
            <v>2000000</v>
          </cell>
          <cell r="L142">
            <v>13641000</v>
          </cell>
          <cell r="M142" t="str">
            <v>RENAISSANCE &amp; CITY REALTY SER</v>
          </cell>
          <cell r="N142" t="str">
            <v>ARIES TRAVELS PVT LTD</v>
          </cell>
        </row>
        <row r="143">
          <cell r="B143" t="str">
            <v>DTS615</v>
          </cell>
          <cell r="C143">
            <v>2.5</v>
          </cell>
          <cell r="D143">
            <v>39353</v>
          </cell>
          <cell r="E143">
            <v>78546</v>
          </cell>
          <cell r="F143" t="str">
            <v>R03968</v>
          </cell>
          <cell r="G143" t="str">
            <v>DTS615/UB1056#DTS</v>
          </cell>
          <cell r="H143">
            <v>85</v>
          </cell>
          <cell r="I143">
            <v>13000</v>
          </cell>
          <cell r="J143">
            <v>1874250</v>
          </cell>
          <cell r="K143">
            <v>1900000</v>
          </cell>
          <cell r="L143">
            <v>12952500</v>
          </cell>
          <cell r="M143" t="str">
            <v>RENAISSANCE &amp; CITY REALTY SER</v>
          </cell>
          <cell r="N143" t="str">
            <v>REVA KUMAR</v>
          </cell>
        </row>
        <row r="144">
          <cell r="B144" t="str">
            <v>DTS616</v>
          </cell>
          <cell r="C144">
            <v>2.5</v>
          </cell>
          <cell r="D144">
            <v>39353</v>
          </cell>
          <cell r="E144">
            <v>78702</v>
          </cell>
          <cell r="F144" t="str">
            <v>J01480</v>
          </cell>
          <cell r="G144" t="str">
            <v>DTS616/UB1576#DTS</v>
          </cell>
          <cell r="H144">
            <v>69.209999999999994</v>
          </cell>
          <cell r="I144">
            <v>13000</v>
          </cell>
          <cell r="J144">
            <v>1542750</v>
          </cell>
          <cell r="K144">
            <v>1542750</v>
          </cell>
          <cell r="L144">
            <v>10657500</v>
          </cell>
          <cell r="M144" t="str">
            <v>REALISTIC REALTORS PVT LTD</v>
          </cell>
          <cell r="N144" t="str">
            <v>JAPMUN ENTERPRISES</v>
          </cell>
        </row>
        <row r="145">
          <cell r="B145" t="str">
            <v>DTS617</v>
          </cell>
          <cell r="C145">
            <v>2.5</v>
          </cell>
          <cell r="D145">
            <v>39353</v>
          </cell>
          <cell r="E145">
            <v>78704</v>
          </cell>
          <cell r="F145" t="str">
            <v>J01481</v>
          </cell>
          <cell r="G145" t="str">
            <v>DTS617/UB1176#DTS</v>
          </cell>
          <cell r="H145">
            <v>75.53</v>
          </cell>
          <cell r="I145">
            <v>13000</v>
          </cell>
          <cell r="J145">
            <v>1675350</v>
          </cell>
          <cell r="K145">
            <v>1675350</v>
          </cell>
          <cell r="L145">
            <v>11575500</v>
          </cell>
          <cell r="M145" t="str">
            <v>REALISTIC REALTORS PVT LTD</v>
          </cell>
          <cell r="N145" t="str">
            <v>JAPMUN ENTERPRISES</v>
          </cell>
        </row>
        <row r="146">
          <cell r="B146" t="str">
            <v>DTS628</v>
          </cell>
          <cell r="C146">
            <v>2.5</v>
          </cell>
          <cell r="D146">
            <v>39353</v>
          </cell>
          <cell r="E146">
            <v>78616</v>
          </cell>
          <cell r="F146" t="str">
            <v>M02190</v>
          </cell>
          <cell r="G146" t="str">
            <v>DTS628/UB1145#DTS</v>
          </cell>
          <cell r="H146">
            <v>69.209999999999994</v>
          </cell>
          <cell r="I146">
            <v>13000</v>
          </cell>
          <cell r="J146">
            <v>1542750</v>
          </cell>
          <cell r="K146">
            <v>1542750</v>
          </cell>
          <cell r="L146">
            <v>10657500</v>
          </cell>
          <cell r="M146" t="str">
            <v>M S ENTERPRISES</v>
          </cell>
          <cell r="N146" t="str">
            <v>M G BUILDERS &amp; CO P LTD</v>
          </cell>
        </row>
        <row r="147">
          <cell r="B147" t="str">
            <v>DTS629</v>
          </cell>
          <cell r="C147">
            <v>2.5</v>
          </cell>
          <cell r="D147">
            <v>39353</v>
          </cell>
          <cell r="E147">
            <v>78614</v>
          </cell>
          <cell r="F147" t="str">
            <v>K01255</v>
          </cell>
          <cell r="G147" t="str">
            <v>DTS629/UB1147#DTS</v>
          </cell>
          <cell r="H147">
            <v>69.209999999999994</v>
          </cell>
          <cell r="I147">
            <v>13000</v>
          </cell>
          <cell r="J147">
            <v>1542750</v>
          </cell>
          <cell r="K147">
            <v>1542750</v>
          </cell>
          <cell r="L147">
            <v>10657500</v>
          </cell>
          <cell r="M147" t="str">
            <v>M S ENTERPRISES</v>
          </cell>
          <cell r="N147" t="str">
            <v>KULDEEP SINGAL</v>
          </cell>
        </row>
        <row r="148">
          <cell r="B148" t="str">
            <v>DTS638</v>
          </cell>
          <cell r="C148">
            <v>2.5</v>
          </cell>
          <cell r="D148">
            <v>39353</v>
          </cell>
          <cell r="E148">
            <v>78625</v>
          </cell>
          <cell r="F148" t="str">
            <v>Q00006</v>
          </cell>
          <cell r="G148" t="str">
            <v>DTS638/UB1141#DTS</v>
          </cell>
          <cell r="H148">
            <v>104.52</v>
          </cell>
          <cell r="I148">
            <v>13000</v>
          </cell>
          <cell r="J148">
            <v>2283750</v>
          </cell>
          <cell r="K148">
            <v>2283750</v>
          </cell>
          <cell r="L148">
            <v>15787500</v>
          </cell>
          <cell r="N148" t="str">
            <v>QH TALBROS LTD</v>
          </cell>
        </row>
        <row r="149">
          <cell r="B149" t="str">
            <v>DTS639</v>
          </cell>
          <cell r="C149">
            <v>2.5</v>
          </cell>
          <cell r="D149">
            <v>39353</v>
          </cell>
          <cell r="E149">
            <v>78647</v>
          </cell>
          <cell r="F149" t="str">
            <v>Q00007</v>
          </cell>
          <cell r="G149" t="str">
            <v>DTS639/UB1140#DTS</v>
          </cell>
          <cell r="H149">
            <v>69.209999999999994</v>
          </cell>
          <cell r="I149">
            <v>13000</v>
          </cell>
          <cell r="J149">
            <v>1542750</v>
          </cell>
          <cell r="K149">
            <v>1542750</v>
          </cell>
          <cell r="L149">
            <v>10657500</v>
          </cell>
          <cell r="N149" t="str">
            <v>QH TALBROS LTD</v>
          </cell>
        </row>
        <row r="150">
          <cell r="B150" t="str">
            <v>DTS640</v>
          </cell>
          <cell r="C150">
            <v>2.5</v>
          </cell>
          <cell r="D150">
            <v>39353</v>
          </cell>
          <cell r="E150">
            <v>78533</v>
          </cell>
          <cell r="F150" t="str">
            <v>A03480</v>
          </cell>
          <cell r="G150" t="str">
            <v>DTS640/UB1039#DTS</v>
          </cell>
          <cell r="H150">
            <v>89.93</v>
          </cell>
          <cell r="I150">
            <v>13000</v>
          </cell>
          <cell r="J150">
            <v>1977600</v>
          </cell>
          <cell r="K150">
            <v>1977600</v>
          </cell>
          <cell r="L150">
            <v>13668000</v>
          </cell>
          <cell r="M150" t="str">
            <v>SANIYA ESTATE</v>
          </cell>
          <cell r="N150" t="str">
            <v>AKHIL SATIA</v>
          </cell>
        </row>
        <row r="151">
          <cell r="B151" t="str">
            <v>DTS701</v>
          </cell>
          <cell r="C151">
            <v>2.5</v>
          </cell>
          <cell r="D151">
            <v>39353</v>
          </cell>
          <cell r="E151">
            <v>78515</v>
          </cell>
          <cell r="F151" t="str">
            <v>S04770</v>
          </cell>
          <cell r="G151" t="str">
            <v>DTS701/UB1047#DTS</v>
          </cell>
          <cell r="H151">
            <v>71.91</v>
          </cell>
          <cell r="I151">
            <v>13000</v>
          </cell>
          <cell r="J151">
            <v>1599300</v>
          </cell>
          <cell r="K151">
            <v>1599300</v>
          </cell>
          <cell r="L151">
            <v>11049000</v>
          </cell>
          <cell r="M151" t="str">
            <v>KHUSHAL SETHI HOUSING SOLUTIO</v>
          </cell>
          <cell r="N151" t="str">
            <v>SHIVRAJ KRISHNA GUPTA        _x000C_</v>
          </cell>
        </row>
        <row r="152">
          <cell r="B152" t="str">
            <v>DTS703</v>
          </cell>
          <cell r="C152">
            <v>2.5</v>
          </cell>
          <cell r="D152">
            <v>39353</v>
          </cell>
          <cell r="E152">
            <v>78517</v>
          </cell>
          <cell r="F152" t="str">
            <v>A03478</v>
          </cell>
          <cell r="G152" t="str">
            <v>DTS703/UB1063#DTS</v>
          </cell>
          <cell r="H152">
            <v>69.209999999999994</v>
          </cell>
          <cell r="I152">
            <v>13000</v>
          </cell>
          <cell r="J152">
            <v>1542750</v>
          </cell>
          <cell r="K152">
            <v>2700000</v>
          </cell>
          <cell r="L152">
            <v>10657500</v>
          </cell>
          <cell r="M152" t="str">
            <v>DR DEVINDER GUPTA AND SONS (H</v>
          </cell>
          <cell r="N152" t="str">
            <v>AMITABH NAGPAL</v>
          </cell>
        </row>
        <row r="153">
          <cell r="B153" t="str">
            <v>DTS706</v>
          </cell>
          <cell r="C153">
            <v>2.5</v>
          </cell>
          <cell r="D153">
            <v>39353</v>
          </cell>
          <cell r="E153">
            <v>78664</v>
          </cell>
          <cell r="F153" t="str">
            <v>A03492</v>
          </cell>
          <cell r="G153" t="str">
            <v>DTS706/UB1194#DTS</v>
          </cell>
          <cell r="H153">
            <v>69.209999999999994</v>
          </cell>
          <cell r="I153">
            <v>13000</v>
          </cell>
          <cell r="J153">
            <v>1542750</v>
          </cell>
          <cell r="K153">
            <v>1542750</v>
          </cell>
          <cell r="L153">
            <v>10657500</v>
          </cell>
          <cell r="M153" t="str">
            <v>DR DEVINDER GUPTA AND SONS (H</v>
          </cell>
          <cell r="N153" t="str">
            <v>ATUL KAPOOR</v>
          </cell>
        </row>
        <row r="154">
          <cell r="B154" t="str">
            <v>DTS720</v>
          </cell>
          <cell r="C154">
            <v>2.5</v>
          </cell>
          <cell r="D154">
            <v>39353</v>
          </cell>
          <cell r="E154">
            <v>78667</v>
          </cell>
          <cell r="F154" t="str">
            <v>P01690</v>
          </cell>
          <cell r="G154" t="str">
            <v>DTS720/UB1193#DTS</v>
          </cell>
          <cell r="H154">
            <v>85</v>
          </cell>
          <cell r="I154">
            <v>13000</v>
          </cell>
          <cell r="J154">
            <v>1874250</v>
          </cell>
          <cell r="K154">
            <v>2700000</v>
          </cell>
          <cell r="L154">
            <v>12952500</v>
          </cell>
          <cell r="M154" t="str">
            <v>CB RICHARD ELLIS SOUTH ASIA P</v>
          </cell>
          <cell r="N154" t="str">
            <v>PAWAN GANDHI</v>
          </cell>
        </row>
        <row r="155">
          <cell r="B155" t="str">
            <v>DTS721</v>
          </cell>
          <cell r="C155">
            <v>2.5</v>
          </cell>
          <cell r="D155">
            <v>39353</v>
          </cell>
          <cell r="E155">
            <v>78698</v>
          </cell>
          <cell r="F155" t="str">
            <v>J01477</v>
          </cell>
          <cell r="G155" t="str">
            <v>DTS721/UB1195#DTS</v>
          </cell>
          <cell r="H155">
            <v>89.74</v>
          </cell>
          <cell r="I155">
            <v>13000</v>
          </cell>
          <cell r="J155">
            <v>1973700</v>
          </cell>
          <cell r="K155">
            <v>2700000</v>
          </cell>
          <cell r="L155">
            <v>13641000</v>
          </cell>
          <cell r="M155" t="str">
            <v>CB RICHARD ELLIS SOUTH ASIA P</v>
          </cell>
          <cell r="N155" t="str">
            <v>JAIDEEP GANDHI</v>
          </cell>
        </row>
        <row r="156">
          <cell r="B156" t="str">
            <v>DTS722</v>
          </cell>
          <cell r="C156">
            <v>2.5</v>
          </cell>
          <cell r="D156">
            <v>39353</v>
          </cell>
          <cell r="E156">
            <v>78654</v>
          </cell>
          <cell r="F156" t="str">
            <v>H00982</v>
          </cell>
          <cell r="G156" t="str">
            <v>DTS722/UB1143#DTS</v>
          </cell>
          <cell r="H156">
            <v>89</v>
          </cell>
          <cell r="I156">
            <v>13000</v>
          </cell>
          <cell r="J156">
            <v>1958100</v>
          </cell>
          <cell r="K156">
            <v>2700000</v>
          </cell>
          <cell r="L156">
            <v>13533000</v>
          </cell>
          <cell r="M156" t="str">
            <v>CB RICHARD ELLIS SOUTH ASIA P</v>
          </cell>
          <cell r="N156" t="str">
            <v>HARSH GANDHI</v>
          </cell>
        </row>
        <row r="157">
          <cell r="B157" t="str">
            <v>DTS723</v>
          </cell>
          <cell r="C157">
            <v>2.5</v>
          </cell>
          <cell r="D157">
            <v>39353</v>
          </cell>
          <cell r="E157">
            <v>78572</v>
          </cell>
          <cell r="F157" t="str">
            <v>B00841</v>
          </cell>
          <cell r="G157" t="str">
            <v>DTS723/UB1087#DTS</v>
          </cell>
          <cell r="H157">
            <v>150.22</v>
          </cell>
          <cell r="I157">
            <v>14000</v>
          </cell>
          <cell r="J157">
            <v>3485700</v>
          </cell>
          <cell r="K157">
            <v>3500000</v>
          </cell>
          <cell r="L157">
            <v>24046500</v>
          </cell>
          <cell r="M157" t="str">
            <v>FOCUS CONSULTANTS</v>
          </cell>
          <cell r="N157" t="str">
            <v>B E C CONDUITS (P) LTD</v>
          </cell>
        </row>
        <row r="158">
          <cell r="B158" t="str">
            <v>DTS724</v>
          </cell>
          <cell r="C158">
            <v>2.5</v>
          </cell>
          <cell r="D158">
            <v>39353</v>
          </cell>
          <cell r="E158">
            <v>78583</v>
          </cell>
          <cell r="F158" t="str">
            <v>H00979</v>
          </cell>
          <cell r="G158" t="str">
            <v>DTS724/UB1075#DTS</v>
          </cell>
          <cell r="H158">
            <v>114.08</v>
          </cell>
          <cell r="I158">
            <v>13000</v>
          </cell>
          <cell r="J158">
            <v>2484600</v>
          </cell>
          <cell r="K158">
            <v>2484600</v>
          </cell>
          <cell r="L158">
            <v>17178000</v>
          </cell>
          <cell r="M158" t="str">
            <v>KHUSHAL SETHI HOUSING SOLUTIO</v>
          </cell>
          <cell r="N158" t="str">
            <v>HARJINDER SINGH</v>
          </cell>
        </row>
        <row r="159">
          <cell r="B159" t="str">
            <v>DTS729</v>
          </cell>
          <cell r="C159">
            <v>2.5</v>
          </cell>
          <cell r="D159">
            <v>39353</v>
          </cell>
          <cell r="E159">
            <v>78707</v>
          </cell>
          <cell r="F159" t="str">
            <v>R04002</v>
          </cell>
          <cell r="G159" t="str">
            <v>DTS729/UB1175#DTS</v>
          </cell>
          <cell r="H159">
            <v>69.209999999999994</v>
          </cell>
          <cell r="I159">
            <v>13000</v>
          </cell>
          <cell r="J159">
            <v>1542750</v>
          </cell>
          <cell r="K159">
            <v>2700000</v>
          </cell>
          <cell r="L159">
            <v>10657500</v>
          </cell>
          <cell r="M159" t="str">
            <v>VISHWA MITTER BHASIN</v>
          </cell>
          <cell r="N159" t="str">
            <v>RAKHEE RAJENDRA PRASAD MISHRA</v>
          </cell>
        </row>
        <row r="160">
          <cell r="B160" t="str">
            <v>DTS730</v>
          </cell>
          <cell r="C160">
            <v>2.5</v>
          </cell>
          <cell r="D160">
            <v>39353</v>
          </cell>
          <cell r="E160">
            <v>78602</v>
          </cell>
          <cell r="F160" t="str">
            <v>S04789</v>
          </cell>
          <cell r="G160" t="str">
            <v>DTS730/UB1114#DTS</v>
          </cell>
          <cell r="H160">
            <v>69.209999999999994</v>
          </cell>
          <cell r="I160">
            <v>13000</v>
          </cell>
          <cell r="J160">
            <v>1542750</v>
          </cell>
          <cell r="K160">
            <v>1542750</v>
          </cell>
          <cell r="L160">
            <v>10657500</v>
          </cell>
          <cell r="M160" t="str">
            <v>N K JAIN &amp; CO.</v>
          </cell>
          <cell r="N160" t="str">
            <v>SUNIR SACHDEV</v>
          </cell>
        </row>
        <row r="161">
          <cell r="B161" t="str">
            <v>DTS731</v>
          </cell>
          <cell r="C161">
            <v>2.5</v>
          </cell>
          <cell r="D161">
            <v>39353</v>
          </cell>
          <cell r="E161">
            <v>78662</v>
          </cell>
          <cell r="F161" t="str">
            <v>F00067</v>
          </cell>
          <cell r="G161" t="str">
            <v>DTS731/UB1131#DTS</v>
          </cell>
          <cell r="H161">
            <v>69.209999999999994</v>
          </cell>
          <cell r="I161">
            <v>13000</v>
          </cell>
          <cell r="J161">
            <v>1542750</v>
          </cell>
          <cell r="K161">
            <v>1542750</v>
          </cell>
          <cell r="L161">
            <v>10657500</v>
          </cell>
          <cell r="M161" t="str">
            <v>N K JAIN &amp; CO.</v>
          </cell>
          <cell r="N161" t="str">
            <v>FIRST HOSPITALITY &amp; LEISURE P</v>
          </cell>
        </row>
        <row r="162">
          <cell r="B162" t="str">
            <v>DTS732</v>
          </cell>
          <cell r="C162">
            <v>2.5</v>
          </cell>
          <cell r="D162">
            <v>39353</v>
          </cell>
          <cell r="E162">
            <v>78622</v>
          </cell>
          <cell r="F162" t="str">
            <v>F00066</v>
          </cell>
          <cell r="G162" t="str">
            <v>DTS732/UB1154#DTS</v>
          </cell>
          <cell r="H162">
            <v>69.209999999999994</v>
          </cell>
          <cell r="I162">
            <v>13000</v>
          </cell>
          <cell r="J162">
            <v>1542750</v>
          </cell>
          <cell r="K162">
            <v>1542750</v>
          </cell>
          <cell r="L162">
            <v>10657500</v>
          </cell>
          <cell r="M162" t="str">
            <v>N K JAIN &amp; CO.</v>
          </cell>
          <cell r="N162" t="str">
            <v>FIRST HOSPITALITY &amp; LEISURE P</v>
          </cell>
        </row>
        <row r="163">
          <cell r="B163" t="str">
            <v>DTS733</v>
          </cell>
          <cell r="C163">
            <v>2.5</v>
          </cell>
          <cell r="D163">
            <v>39353</v>
          </cell>
          <cell r="E163">
            <v>78632</v>
          </cell>
          <cell r="F163" t="str">
            <v>N01123</v>
          </cell>
          <cell r="G163" t="str">
            <v>DTS733/UB1116#DTS</v>
          </cell>
          <cell r="H163">
            <v>71.91</v>
          </cell>
          <cell r="I163">
            <v>13000</v>
          </cell>
          <cell r="J163">
            <v>1599300</v>
          </cell>
          <cell r="K163">
            <v>1599300</v>
          </cell>
          <cell r="L163">
            <v>11049000</v>
          </cell>
          <cell r="M163" t="str">
            <v>N K JAIN &amp; CO.</v>
          </cell>
          <cell r="N163" t="str">
            <v>NEHA JAIN</v>
          </cell>
        </row>
        <row r="164">
          <cell r="B164" t="str">
            <v>DTS734</v>
          </cell>
          <cell r="C164">
            <v>2.5</v>
          </cell>
          <cell r="D164">
            <v>39353</v>
          </cell>
          <cell r="E164">
            <v>78535</v>
          </cell>
          <cell r="F164" t="str">
            <v>V02019</v>
          </cell>
          <cell r="G164" t="str">
            <v>DTS734/UB1061#DTS</v>
          </cell>
          <cell r="H164">
            <v>73.760000000000005</v>
          </cell>
          <cell r="I164">
            <v>13000</v>
          </cell>
          <cell r="J164">
            <v>1638300</v>
          </cell>
          <cell r="K164">
            <v>2700000</v>
          </cell>
          <cell r="L164">
            <v>11319000</v>
          </cell>
          <cell r="M164" t="str">
            <v>S KUMAR &amp; CO.</v>
          </cell>
          <cell r="N164" t="str">
            <v>VIBHOR BANSAL</v>
          </cell>
        </row>
        <row r="165">
          <cell r="B165" t="str">
            <v>DTS735</v>
          </cell>
          <cell r="C165">
            <v>2.5</v>
          </cell>
          <cell r="D165">
            <v>39353</v>
          </cell>
          <cell r="E165">
            <v>78541</v>
          </cell>
          <cell r="F165" t="str">
            <v>M02182</v>
          </cell>
          <cell r="G165" t="str">
            <v>DTS735/UB1041#DTS</v>
          </cell>
          <cell r="H165">
            <v>69.209999999999994</v>
          </cell>
          <cell r="I165">
            <v>13000</v>
          </cell>
          <cell r="J165">
            <v>1542750</v>
          </cell>
          <cell r="K165">
            <v>2700000</v>
          </cell>
          <cell r="L165">
            <v>10657500</v>
          </cell>
          <cell r="M165" t="str">
            <v>S KUMAR &amp; CO.</v>
          </cell>
          <cell r="N165" t="str">
            <v>MADHURAJ INFRASTRUCTURE PVT L</v>
          </cell>
        </row>
        <row r="166">
          <cell r="B166" t="str">
            <v>DTS736</v>
          </cell>
          <cell r="C166">
            <v>2.5</v>
          </cell>
          <cell r="D166">
            <v>39353</v>
          </cell>
          <cell r="E166">
            <v>78520</v>
          </cell>
          <cell r="F166" t="str">
            <v>M02181</v>
          </cell>
          <cell r="G166" t="str">
            <v>DTS736/UB1028#DTS</v>
          </cell>
          <cell r="H166">
            <v>69.209999999999994</v>
          </cell>
          <cell r="I166">
            <v>13000</v>
          </cell>
          <cell r="J166">
            <v>1542750</v>
          </cell>
          <cell r="K166">
            <v>2700000</v>
          </cell>
          <cell r="L166">
            <v>10657500</v>
          </cell>
          <cell r="M166" t="str">
            <v>S KUMAR &amp; CO.</v>
          </cell>
          <cell r="N166" t="str">
            <v>MADHURAJ INFRASTRUCTURE PVT L</v>
          </cell>
        </row>
        <row r="167">
          <cell r="B167" t="str">
            <v>DTS737</v>
          </cell>
          <cell r="C167">
            <v>2.5</v>
          </cell>
          <cell r="D167">
            <v>39353</v>
          </cell>
          <cell r="E167">
            <v>78545</v>
          </cell>
          <cell r="F167" t="str">
            <v>R03967</v>
          </cell>
          <cell r="G167" t="str">
            <v>DTS737/UB1042#DTS</v>
          </cell>
          <cell r="H167">
            <v>74.97</v>
          </cell>
          <cell r="I167">
            <v>13000</v>
          </cell>
          <cell r="J167">
            <v>1663650</v>
          </cell>
          <cell r="K167">
            <v>1800000</v>
          </cell>
          <cell r="L167">
            <v>11494500</v>
          </cell>
          <cell r="M167" t="str">
            <v>S KUMAR &amp; CO.</v>
          </cell>
          <cell r="N167" t="str">
            <v>RAKESH BATRA</v>
          </cell>
        </row>
        <row r="168">
          <cell r="B168" t="str">
            <v>DTS738</v>
          </cell>
          <cell r="C168">
            <v>2.5</v>
          </cell>
          <cell r="D168">
            <v>39353</v>
          </cell>
          <cell r="E168">
            <v>78586</v>
          </cell>
          <cell r="F168" t="str">
            <v>S04785</v>
          </cell>
          <cell r="G168" t="str">
            <v>DTS738/UB1096#DTS</v>
          </cell>
          <cell r="H168">
            <v>104.52</v>
          </cell>
          <cell r="I168">
            <v>13000</v>
          </cell>
          <cell r="J168">
            <v>2283750</v>
          </cell>
          <cell r="K168">
            <v>2700000</v>
          </cell>
          <cell r="L168">
            <v>15787500</v>
          </cell>
          <cell r="M168" t="str">
            <v>SAR REALTY PVT LTD</v>
          </cell>
          <cell r="N168" t="str">
            <v>SACHIT KUMAR</v>
          </cell>
        </row>
        <row r="169">
          <cell r="B169" t="str">
            <v>DTS739</v>
          </cell>
          <cell r="C169">
            <v>2.5</v>
          </cell>
          <cell r="D169">
            <v>39353</v>
          </cell>
          <cell r="E169">
            <v>78504</v>
          </cell>
          <cell r="F169" t="str">
            <v>V02018</v>
          </cell>
          <cell r="G169" t="str">
            <v>DTS739/UB1021#DTS</v>
          </cell>
          <cell r="H169">
            <v>69.209999999999994</v>
          </cell>
          <cell r="I169">
            <v>13000</v>
          </cell>
          <cell r="J169">
            <v>1542750</v>
          </cell>
          <cell r="K169">
            <v>2700000</v>
          </cell>
          <cell r="L169">
            <v>10657500</v>
          </cell>
          <cell r="M169" t="str">
            <v>HARBANS MAHAJAN REAL ESTATE C</v>
          </cell>
          <cell r="N169" t="str">
            <v>VEDISHA SERVICES (P) LTD</v>
          </cell>
        </row>
        <row r="170">
          <cell r="B170" t="str">
            <v>DTS740</v>
          </cell>
          <cell r="C170">
            <v>2.5</v>
          </cell>
          <cell r="D170">
            <v>39353</v>
          </cell>
          <cell r="E170">
            <v>78544</v>
          </cell>
          <cell r="F170" t="str">
            <v>M02183</v>
          </cell>
          <cell r="G170" t="str">
            <v>DTS740/UB1057#DTS</v>
          </cell>
          <cell r="H170">
            <v>89.93</v>
          </cell>
          <cell r="I170">
            <v>13000</v>
          </cell>
          <cell r="J170">
            <v>1977600</v>
          </cell>
          <cell r="K170">
            <v>1977600</v>
          </cell>
          <cell r="L170">
            <v>13668000</v>
          </cell>
          <cell r="M170" t="str">
            <v>HARBANS MAHAJAN REAL ESTATE C</v>
          </cell>
          <cell r="N170" t="str">
            <v>MANJU MEHRA</v>
          </cell>
        </row>
        <row r="171">
          <cell r="B171" t="str">
            <v>DTS741</v>
          </cell>
          <cell r="C171">
            <v>2.5</v>
          </cell>
          <cell r="D171">
            <v>39353</v>
          </cell>
          <cell r="E171">
            <v>78522</v>
          </cell>
          <cell r="F171" t="str">
            <v>S04772</v>
          </cell>
          <cell r="G171" t="str">
            <v>DTS741/UB1066#DTS</v>
          </cell>
          <cell r="H171">
            <v>89.92</v>
          </cell>
          <cell r="I171">
            <v>13000</v>
          </cell>
          <cell r="J171">
            <v>1977600</v>
          </cell>
          <cell r="K171">
            <v>1977600</v>
          </cell>
          <cell r="L171">
            <v>13668000</v>
          </cell>
          <cell r="M171" t="str">
            <v>HARBANS MAHAJAN REAL ESTATE C</v>
          </cell>
          <cell r="N171" t="str">
            <v>SURBHI MEHRA</v>
          </cell>
        </row>
        <row r="172">
          <cell r="B172" t="str">
            <v>DTS742</v>
          </cell>
          <cell r="C172">
            <v>2.5</v>
          </cell>
          <cell r="D172">
            <v>39353</v>
          </cell>
          <cell r="E172">
            <v>78529</v>
          </cell>
          <cell r="F172" t="str">
            <v>S04774</v>
          </cell>
          <cell r="G172" t="str">
            <v>DTS742/UB1062#DTS</v>
          </cell>
          <cell r="H172">
            <v>65.400000000000006</v>
          </cell>
          <cell r="I172">
            <v>13000</v>
          </cell>
          <cell r="J172">
            <v>1462800</v>
          </cell>
          <cell r="K172">
            <v>1462800</v>
          </cell>
          <cell r="L172">
            <v>10104000</v>
          </cell>
          <cell r="M172" t="str">
            <v>HARBANS MAHAJAN REAL ESTATE C</v>
          </cell>
          <cell r="N172" t="str">
            <v>SURBHI MEHRA</v>
          </cell>
        </row>
        <row r="173">
          <cell r="B173" t="str">
            <v>DTS744</v>
          </cell>
          <cell r="C173">
            <v>2.5</v>
          </cell>
          <cell r="D173">
            <v>39353</v>
          </cell>
          <cell r="E173">
            <v>78523</v>
          </cell>
          <cell r="F173" t="str">
            <v>N01117</v>
          </cell>
          <cell r="G173" t="str">
            <v>DTS744/UB1060#DTS</v>
          </cell>
          <cell r="H173">
            <v>65.400000000000006</v>
          </cell>
          <cell r="I173">
            <v>13000</v>
          </cell>
          <cell r="J173">
            <v>1462800</v>
          </cell>
          <cell r="K173">
            <v>1462800</v>
          </cell>
          <cell r="L173">
            <v>10104000</v>
          </cell>
          <cell r="M173" t="str">
            <v>HARBANS MAHAJAN REAL ESTATE C</v>
          </cell>
          <cell r="N173" t="str">
            <v>NISHI MEHRA</v>
          </cell>
        </row>
        <row r="174">
          <cell r="B174" t="str">
            <v>DTS745</v>
          </cell>
          <cell r="C174">
            <v>2.5</v>
          </cell>
          <cell r="D174">
            <v>39353</v>
          </cell>
          <cell r="E174">
            <v>78532</v>
          </cell>
          <cell r="F174" t="str">
            <v>N01118</v>
          </cell>
          <cell r="G174" t="str">
            <v>DTS745/UB1059#DTS</v>
          </cell>
          <cell r="H174">
            <v>85</v>
          </cell>
          <cell r="I174">
            <v>13000</v>
          </cell>
          <cell r="J174">
            <v>1874250</v>
          </cell>
          <cell r="K174">
            <v>1874250</v>
          </cell>
          <cell r="L174">
            <v>12952500</v>
          </cell>
          <cell r="M174" t="str">
            <v>HARBANS MAHAJAN REAL ESTATE C</v>
          </cell>
          <cell r="N174" t="str">
            <v>NISHI MEHRA</v>
          </cell>
        </row>
        <row r="175">
          <cell r="B175" t="str">
            <v>DTS746</v>
          </cell>
          <cell r="C175">
            <v>2.5</v>
          </cell>
          <cell r="D175">
            <v>39353</v>
          </cell>
          <cell r="E175">
            <v>78527</v>
          </cell>
          <cell r="F175" t="str">
            <v>R03966</v>
          </cell>
          <cell r="G175" t="str">
            <v>DTS746/UB1058#DTS</v>
          </cell>
          <cell r="H175">
            <v>85</v>
          </cell>
          <cell r="I175">
            <v>13000</v>
          </cell>
          <cell r="J175">
            <v>1874250</v>
          </cell>
          <cell r="K175">
            <v>2700000</v>
          </cell>
          <cell r="L175">
            <v>12952500</v>
          </cell>
          <cell r="M175" t="str">
            <v>HARBANS MAHAJAN REAL ESTATE C</v>
          </cell>
          <cell r="N175" t="str">
            <v>ROSHAN VERMA</v>
          </cell>
        </row>
        <row r="176">
          <cell r="B176" t="str">
            <v>DTS759</v>
          </cell>
          <cell r="C176">
            <v>2.5</v>
          </cell>
          <cell r="D176">
            <v>39353</v>
          </cell>
          <cell r="E176">
            <v>78584</v>
          </cell>
          <cell r="F176" t="str">
            <v>S04784</v>
          </cell>
          <cell r="G176" t="str">
            <v>DTS759/UB1095#DTS</v>
          </cell>
          <cell r="H176">
            <v>104.52</v>
          </cell>
          <cell r="I176">
            <v>13000</v>
          </cell>
          <cell r="J176">
            <v>2283750</v>
          </cell>
          <cell r="K176">
            <v>2700000</v>
          </cell>
          <cell r="L176">
            <v>15787500</v>
          </cell>
          <cell r="M176" t="str">
            <v>SAR REALTY PVT LTD</v>
          </cell>
          <cell r="N176" t="str">
            <v>SANJEEV LAL                  _x000C_</v>
          </cell>
        </row>
        <row r="177">
          <cell r="B177" t="str">
            <v>DTS761</v>
          </cell>
          <cell r="C177">
            <v>2.5</v>
          </cell>
          <cell r="D177">
            <v>39353</v>
          </cell>
          <cell r="E177">
            <v>78689</v>
          </cell>
          <cell r="F177" t="str">
            <v>C00494</v>
          </cell>
          <cell r="G177" t="str">
            <v>DTS761/UB1180#DTS</v>
          </cell>
          <cell r="H177">
            <v>69.209999999999994</v>
          </cell>
          <cell r="I177">
            <v>13000</v>
          </cell>
          <cell r="J177">
            <v>1542750</v>
          </cell>
          <cell r="K177">
            <v>1700000</v>
          </cell>
          <cell r="L177">
            <v>10657500</v>
          </cell>
          <cell r="M177" t="str">
            <v>SANJAY NAGPAL ESTATES</v>
          </cell>
          <cell r="N177" t="str">
            <v>CHANDER MOHAN CHADHA</v>
          </cell>
        </row>
        <row r="178">
          <cell r="B178" t="str">
            <v>DTS807</v>
          </cell>
          <cell r="C178">
            <v>2.5</v>
          </cell>
          <cell r="D178">
            <v>39353</v>
          </cell>
          <cell r="E178">
            <v>78588</v>
          </cell>
          <cell r="F178" t="str">
            <v>A03489</v>
          </cell>
          <cell r="G178" t="str">
            <v>DTS807/UB1101#DTS</v>
          </cell>
          <cell r="H178">
            <v>90.02</v>
          </cell>
          <cell r="I178">
            <v>13000</v>
          </cell>
          <cell r="J178">
            <v>1979550</v>
          </cell>
          <cell r="K178">
            <v>1979550</v>
          </cell>
          <cell r="L178">
            <v>13681500</v>
          </cell>
          <cell r="M178" t="str">
            <v>KHUSHAL SETHI HOUSING SOLUTIO</v>
          </cell>
          <cell r="N178" t="str">
            <v>AMBIKA STEELS LIMITED</v>
          </cell>
        </row>
        <row r="179">
          <cell r="B179" t="str">
            <v>DTS808</v>
          </cell>
          <cell r="C179">
            <v>2.5</v>
          </cell>
          <cell r="D179">
            <v>39353</v>
          </cell>
          <cell r="E179">
            <v>78687</v>
          </cell>
          <cell r="F179" t="str">
            <v>A03495</v>
          </cell>
          <cell r="G179" t="str">
            <v>DTS808/UB1181#DTS</v>
          </cell>
          <cell r="H179">
            <v>89.93</v>
          </cell>
          <cell r="I179">
            <v>13000</v>
          </cell>
          <cell r="J179">
            <v>1977600</v>
          </cell>
          <cell r="K179">
            <v>1977600</v>
          </cell>
          <cell r="L179">
            <v>13668000</v>
          </cell>
          <cell r="M179" t="str">
            <v>KHUSHAL SETHI HOUSING SOLUTIO</v>
          </cell>
          <cell r="N179" t="str">
            <v>AMBICA STEELS LTD.</v>
          </cell>
        </row>
        <row r="180">
          <cell r="B180" t="str">
            <v>DTS809</v>
          </cell>
          <cell r="C180">
            <v>2.5</v>
          </cell>
          <cell r="D180">
            <v>39353</v>
          </cell>
          <cell r="E180">
            <v>78682</v>
          </cell>
          <cell r="F180" t="str">
            <v>A03494</v>
          </cell>
          <cell r="G180" t="str">
            <v>DTS809/UB1186#DTS</v>
          </cell>
          <cell r="H180">
            <v>65.400000000000006</v>
          </cell>
          <cell r="I180">
            <v>13000</v>
          </cell>
          <cell r="J180">
            <v>1462800</v>
          </cell>
          <cell r="K180">
            <v>1462800</v>
          </cell>
          <cell r="L180">
            <v>10104000</v>
          </cell>
          <cell r="M180" t="str">
            <v>KHUSHAL SETHI HOUSING SOLUTIO</v>
          </cell>
          <cell r="N180" t="str">
            <v>AMBICA STEELS LTD.</v>
          </cell>
        </row>
        <row r="181">
          <cell r="B181" t="str">
            <v>DTS810</v>
          </cell>
          <cell r="C181">
            <v>2.5</v>
          </cell>
          <cell r="D181">
            <v>39353</v>
          </cell>
          <cell r="E181">
            <v>78680</v>
          </cell>
          <cell r="F181" t="str">
            <v>A03493</v>
          </cell>
          <cell r="G181" t="str">
            <v>DTS810/UB1187#DTS</v>
          </cell>
          <cell r="H181">
            <v>114.08</v>
          </cell>
          <cell r="I181">
            <v>13000</v>
          </cell>
          <cell r="J181">
            <v>2484600</v>
          </cell>
          <cell r="K181">
            <v>2484600</v>
          </cell>
          <cell r="L181">
            <v>17178000</v>
          </cell>
          <cell r="M181" t="str">
            <v>KHUSHAL SETHI HOUSING SOLUTIO</v>
          </cell>
          <cell r="N181" t="str">
            <v>AMBICA STEELS LTD.</v>
          </cell>
        </row>
        <row r="182">
          <cell r="B182" t="str">
            <v>DTS814</v>
          </cell>
          <cell r="C182">
            <v>2.5</v>
          </cell>
          <cell r="D182">
            <v>39353</v>
          </cell>
          <cell r="E182">
            <v>78521</v>
          </cell>
          <cell r="F182" t="str">
            <v>I00300</v>
          </cell>
          <cell r="G182" t="str">
            <v>DTS814/UB1064#DTS</v>
          </cell>
          <cell r="H182">
            <v>89.74</v>
          </cell>
          <cell r="I182">
            <v>13000</v>
          </cell>
          <cell r="J182">
            <v>1973700</v>
          </cell>
          <cell r="K182">
            <v>2000000</v>
          </cell>
          <cell r="L182">
            <v>13641000</v>
          </cell>
          <cell r="M182" t="str">
            <v>KHUSHAL SETHI HOUSING SOLUTIO</v>
          </cell>
          <cell r="N182" t="str">
            <v>I V ENTERPRISES PVT LTD</v>
          </cell>
        </row>
        <row r="183">
          <cell r="B183" t="str">
            <v>DTS815</v>
          </cell>
          <cell r="C183">
            <v>2.5</v>
          </cell>
          <cell r="D183">
            <v>39353</v>
          </cell>
          <cell r="E183">
            <v>78673</v>
          </cell>
          <cell r="F183" t="str">
            <v>P01691</v>
          </cell>
          <cell r="G183" t="str">
            <v>DTS815/UB1191#DTS</v>
          </cell>
          <cell r="H183">
            <v>85</v>
          </cell>
          <cell r="I183">
            <v>13000</v>
          </cell>
          <cell r="J183">
            <v>1874250</v>
          </cell>
          <cell r="K183">
            <v>1874250</v>
          </cell>
          <cell r="L183">
            <v>12952500</v>
          </cell>
          <cell r="M183" t="str">
            <v>VSERV CAPITAL SERVICES PVT LT</v>
          </cell>
          <cell r="N183" t="str">
            <v>PRADIP KUMAR</v>
          </cell>
        </row>
        <row r="184">
          <cell r="B184" t="str">
            <v>DTS817</v>
          </cell>
          <cell r="C184">
            <v>2.5</v>
          </cell>
          <cell r="D184">
            <v>39353</v>
          </cell>
          <cell r="E184">
            <v>78659</v>
          </cell>
          <cell r="F184" t="str">
            <v>I00302</v>
          </cell>
          <cell r="G184" t="str">
            <v>DTS817/UB1122#DTS</v>
          </cell>
          <cell r="H184">
            <v>75.53</v>
          </cell>
          <cell r="I184">
            <v>13000</v>
          </cell>
          <cell r="J184">
            <v>1675350</v>
          </cell>
          <cell r="K184">
            <v>1675350</v>
          </cell>
          <cell r="L184">
            <v>11575500</v>
          </cell>
          <cell r="M184" t="str">
            <v>VSERV CAPITAL SERVICES PVT LT</v>
          </cell>
          <cell r="N184" t="str">
            <v>INDO HONGKONG INDUSTRIES PVT</v>
          </cell>
        </row>
        <row r="185">
          <cell r="B185" t="str">
            <v>DTS818</v>
          </cell>
          <cell r="C185">
            <v>2.5</v>
          </cell>
          <cell r="D185">
            <v>39353</v>
          </cell>
          <cell r="E185">
            <v>78597</v>
          </cell>
          <cell r="F185" t="str">
            <v>R03973</v>
          </cell>
          <cell r="G185" t="str">
            <v>DTS818/UB1112#DTS</v>
          </cell>
          <cell r="H185">
            <v>75.53</v>
          </cell>
          <cell r="I185">
            <v>13000</v>
          </cell>
          <cell r="J185">
            <v>1675350</v>
          </cell>
          <cell r="K185">
            <v>1675350</v>
          </cell>
          <cell r="L185">
            <v>11575500</v>
          </cell>
          <cell r="M185" t="str">
            <v>VSERV CAPITAL SERVICES PVT LT</v>
          </cell>
          <cell r="N185" t="str">
            <v>RONENDER NATH PAWAR</v>
          </cell>
        </row>
        <row r="186">
          <cell r="B186" t="str">
            <v>DTS819</v>
          </cell>
          <cell r="C186">
            <v>2.5</v>
          </cell>
          <cell r="D186">
            <v>39353</v>
          </cell>
          <cell r="E186">
            <v>78598</v>
          </cell>
          <cell r="F186" t="str">
            <v>R03974</v>
          </cell>
          <cell r="G186" t="str">
            <v>DTS819/UB1113#DTS</v>
          </cell>
          <cell r="H186">
            <v>69.209999999999994</v>
          </cell>
          <cell r="I186">
            <v>13000</v>
          </cell>
          <cell r="J186">
            <v>1542750</v>
          </cell>
          <cell r="K186">
            <v>1542750</v>
          </cell>
          <cell r="L186">
            <v>10657500</v>
          </cell>
          <cell r="M186" t="str">
            <v>VSERV CAPITAL SERVICES PVT LT</v>
          </cell>
          <cell r="N186" t="str">
            <v>RONENDER NATH PAWAR</v>
          </cell>
        </row>
        <row r="187">
          <cell r="B187" t="str">
            <v>DTS820</v>
          </cell>
          <cell r="C187">
            <v>2.5</v>
          </cell>
          <cell r="D187">
            <v>39353</v>
          </cell>
          <cell r="E187">
            <v>78559</v>
          </cell>
          <cell r="F187" t="str">
            <v>A03483</v>
          </cell>
          <cell r="G187" t="str">
            <v>DTS820/UB1090#DTS</v>
          </cell>
          <cell r="H187">
            <v>85</v>
          </cell>
          <cell r="I187">
            <v>13000</v>
          </cell>
          <cell r="J187">
            <v>1874250</v>
          </cell>
          <cell r="K187">
            <v>1900000</v>
          </cell>
          <cell r="L187">
            <v>12952500</v>
          </cell>
          <cell r="M187" t="str">
            <v>VSERV CAPITAL SERVICES PVT LT</v>
          </cell>
          <cell r="N187" t="str">
            <v>ATUL SALUJA</v>
          </cell>
        </row>
        <row r="188">
          <cell r="B188" t="str">
            <v>DTS821</v>
          </cell>
          <cell r="C188">
            <v>2.5</v>
          </cell>
          <cell r="D188">
            <v>39353</v>
          </cell>
          <cell r="E188">
            <v>78548</v>
          </cell>
          <cell r="F188" t="str">
            <v>S04778</v>
          </cell>
          <cell r="G188" t="str">
            <v>DTS821/UB1044#DTS</v>
          </cell>
          <cell r="H188">
            <v>89.74</v>
          </cell>
          <cell r="I188">
            <v>13000</v>
          </cell>
          <cell r="J188">
            <v>1973700</v>
          </cell>
          <cell r="K188">
            <v>2000000</v>
          </cell>
          <cell r="L188">
            <v>13641000</v>
          </cell>
          <cell r="M188" t="str">
            <v>KHUSHAL SETHI HOUSING SOLUTIO</v>
          </cell>
          <cell r="N188" t="str">
            <v>SHASHI SHARMA</v>
          </cell>
        </row>
        <row r="189">
          <cell r="B189" t="str">
            <v>DTS822</v>
          </cell>
          <cell r="C189">
            <v>2.5</v>
          </cell>
          <cell r="D189">
            <v>39353</v>
          </cell>
          <cell r="E189">
            <v>78505</v>
          </cell>
          <cell r="F189" t="str">
            <v>R03963</v>
          </cell>
          <cell r="G189" t="str">
            <v>DTS822/UB1023#DTS</v>
          </cell>
          <cell r="H189">
            <v>89</v>
          </cell>
          <cell r="I189">
            <v>13000</v>
          </cell>
          <cell r="J189">
            <v>1958100</v>
          </cell>
          <cell r="K189">
            <v>2000000</v>
          </cell>
          <cell r="L189">
            <v>13533000</v>
          </cell>
          <cell r="M189" t="str">
            <v>KHUSHAL SETHI HOUSING SOLUTIO</v>
          </cell>
          <cell r="N189" t="str">
            <v>RAMESH CHANDER KALRA</v>
          </cell>
        </row>
        <row r="190">
          <cell r="B190" t="str">
            <v>DTS824</v>
          </cell>
          <cell r="C190">
            <v>2.5</v>
          </cell>
          <cell r="D190">
            <v>39353</v>
          </cell>
          <cell r="E190">
            <v>78705</v>
          </cell>
          <cell r="F190" t="str">
            <v>H00984</v>
          </cell>
          <cell r="G190" t="str">
            <v>DTS824/UB1173#DTS</v>
          </cell>
          <cell r="H190">
            <v>114.08</v>
          </cell>
          <cell r="I190">
            <v>13000</v>
          </cell>
          <cell r="J190">
            <v>2484600</v>
          </cell>
          <cell r="K190">
            <v>2700000</v>
          </cell>
          <cell r="L190">
            <v>17178000</v>
          </cell>
          <cell r="M190" t="str">
            <v>KHUSHAL SETHI HOUSING SOLUTIO</v>
          </cell>
          <cell r="N190" t="str">
            <v>HITECH MOULDS</v>
          </cell>
        </row>
        <row r="191">
          <cell r="B191" t="str">
            <v>DTS827</v>
          </cell>
          <cell r="C191">
            <v>2.5</v>
          </cell>
          <cell r="D191">
            <v>39353</v>
          </cell>
          <cell r="E191">
            <v>78508</v>
          </cell>
          <cell r="F191" t="str">
            <v>R03964</v>
          </cell>
          <cell r="G191" t="str">
            <v>DTS827/UB1026#DTS</v>
          </cell>
          <cell r="H191">
            <v>90.02</v>
          </cell>
          <cell r="I191">
            <v>13000</v>
          </cell>
          <cell r="J191">
            <v>1979550</v>
          </cell>
          <cell r="K191">
            <v>1979550</v>
          </cell>
          <cell r="L191">
            <v>13681500</v>
          </cell>
          <cell r="M191" t="str">
            <v>KHUSHAL SETHI HOUSING SOLUTIO</v>
          </cell>
          <cell r="N191" t="str">
            <v>ROHIT MAHAJAN</v>
          </cell>
        </row>
        <row r="192">
          <cell r="B192" t="str">
            <v>DTS828</v>
          </cell>
          <cell r="C192">
            <v>2.5</v>
          </cell>
          <cell r="D192">
            <v>39353</v>
          </cell>
          <cell r="E192">
            <v>78516</v>
          </cell>
          <cell r="F192" t="str">
            <v>S04771</v>
          </cell>
          <cell r="G192" t="str">
            <v>DTS828/UB1024#DTS</v>
          </cell>
          <cell r="H192">
            <v>69.209999999999994</v>
          </cell>
          <cell r="I192">
            <v>13000</v>
          </cell>
          <cell r="J192">
            <v>1542750</v>
          </cell>
          <cell r="K192">
            <v>1542750</v>
          </cell>
          <cell r="L192">
            <v>10657500</v>
          </cell>
          <cell r="M192" t="str">
            <v>KHUSHAL SETHI HOUSING SOLUTIO</v>
          </cell>
          <cell r="N192" t="str">
            <v>SWASTIKA WOOLEN MILLS</v>
          </cell>
        </row>
        <row r="193">
          <cell r="B193" t="str">
            <v>DTS829</v>
          </cell>
          <cell r="C193">
            <v>2.5</v>
          </cell>
          <cell r="D193">
            <v>39353</v>
          </cell>
          <cell r="E193">
            <v>78534</v>
          </cell>
          <cell r="F193" t="str">
            <v>S04776</v>
          </cell>
          <cell r="G193" t="str">
            <v>DTS829/UB1050#DTS</v>
          </cell>
          <cell r="H193">
            <v>69.209999999999994</v>
          </cell>
          <cell r="I193">
            <v>13000</v>
          </cell>
          <cell r="J193">
            <v>1542750</v>
          </cell>
          <cell r="K193">
            <v>1550000</v>
          </cell>
          <cell r="L193">
            <v>10657500</v>
          </cell>
          <cell r="M193" t="str">
            <v>KHUSHAL SETHI HOUSING SOLUTIO</v>
          </cell>
          <cell r="N193" t="str">
            <v>SARVESH ROHATGI</v>
          </cell>
        </row>
        <row r="194">
          <cell r="B194" t="str">
            <v>DTS830</v>
          </cell>
          <cell r="C194">
            <v>2.5</v>
          </cell>
          <cell r="D194">
            <v>39353</v>
          </cell>
          <cell r="E194">
            <v>78703</v>
          </cell>
          <cell r="F194" t="str">
            <v>M02194</v>
          </cell>
          <cell r="G194" t="str">
            <v>DTS830/UB1174#DTS</v>
          </cell>
          <cell r="H194">
            <v>69.209999999999994</v>
          </cell>
          <cell r="I194">
            <v>13000</v>
          </cell>
          <cell r="J194">
            <v>1542750</v>
          </cell>
          <cell r="K194">
            <v>1542750</v>
          </cell>
          <cell r="L194">
            <v>10657500</v>
          </cell>
          <cell r="M194" t="str">
            <v>KHUSHAL SETHI HOUSING SOLUTIO</v>
          </cell>
          <cell r="N194" t="str">
            <v>MANOJ HORA</v>
          </cell>
        </row>
        <row r="195">
          <cell r="B195" t="str">
            <v>DTS839</v>
          </cell>
          <cell r="C195">
            <v>2.5</v>
          </cell>
          <cell r="D195">
            <v>39353</v>
          </cell>
          <cell r="E195">
            <v>78684</v>
          </cell>
          <cell r="F195" t="str">
            <v>R03999</v>
          </cell>
          <cell r="G195" t="str">
            <v>DTS839/UB1157#DTS</v>
          </cell>
          <cell r="H195">
            <v>69.209999999999994</v>
          </cell>
          <cell r="I195">
            <v>13000</v>
          </cell>
          <cell r="J195">
            <v>1542750</v>
          </cell>
          <cell r="K195">
            <v>1542750</v>
          </cell>
          <cell r="L195">
            <v>10657500</v>
          </cell>
          <cell r="M195" t="str">
            <v>KHUSHAL SETHI HOUSING SOLUTIO</v>
          </cell>
          <cell r="N195" t="str">
            <v>RAJ KUMAR JAIN</v>
          </cell>
        </row>
        <row r="196">
          <cell r="B196" t="str">
            <v>DTS844</v>
          </cell>
          <cell r="C196">
            <v>2.5</v>
          </cell>
          <cell r="D196">
            <v>39353</v>
          </cell>
          <cell r="E196">
            <v>78599</v>
          </cell>
          <cell r="F196" t="str">
            <v>H00980</v>
          </cell>
          <cell r="G196" t="str">
            <v>DTS844/UB1108#DTS</v>
          </cell>
          <cell r="H196">
            <v>65.400000000000006</v>
          </cell>
          <cell r="I196">
            <v>13000</v>
          </cell>
          <cell r="J196">
            <v>1462800</v>
          </cell>
          <cell r="K196">
            <v>1462800</v>
          </cell>
          <cell r="L196">
            <v>10104000</v>
          </cell>
          <cell r="M196" t="str">
            <v>VSERV CAPITAL SERVICES PVT LT</v>
          </cell>
          <cell r="N196" t="str">
            <v>HARJOT SINGH KHURANA</v>
          </cell>
        </row>
        <row r="197">
          <cell r="B197" t="str">
            <v>DTS846</v>
          </cell>
          <cell r="C197">
            <v>2.5</v>
          </cell>
          <cell r="D197">
            <v>39353</v>
          </cell>
          <cell r="E197">
            <v>78652</v>
          </cell>
          <cell r="F197" t="str">
            <v>A03491</v>
          </cell>
          <cell r="G197" t="str">
            <v>DTS846/UB1126#DTS</v>
          </cell>
          <cell r="H197">
            <v>85</v>
          </cell>
          <cell r="I197">
            <v>11000</v>
          </cell>
          <cell r="J197">
            <v>1599750</v>
          </cell>
          <cell r="K197">
            <v>1599750</v>
          </cell>
          <cell r="L197">
            <v>11122500</v>
          </cell>
          <cell r="M197" t="str">
            <v>C S &amp; ASSOCIATES</v>
          </cell>
          <cell r="N197" t="str">
            <v>AMARJIT SINGH MINOCHA</v>
          </cell>
        </row>
        <row r="198">
          <cell r="B198" t="str">
            <v>DTS847</v>
          </cell>
          <cell r="C198">
            <v>2.5</v>
          </cell>
          <cell r="D198">
            <v>39353</v>
          </cell>
          <cell r="E198">
            <v>78564</v>
          </cell>
          <cell r="F198" t="str">
            <v>A03485</v>
          </cell>
          <cell r="G198" t="str">
            <v>DTS847/UB1092#DTS</v>
          </cell>
          <cell r="H198">
            <v>69.12</v>
          </cell>
          <cell r="I198">
            <v>11000</v>
          </cell>
          <cell r="J198">
            <v>1317600</v>
          </cell>
          <cell r="K198">
            <v>1317600</v>
          </cell>
          <cell r="L198">
            <v>9156000</v>
          </cell>
          <cell r="N198" t="str">
            <v>ANIL KUMAR GUPTA</v>
          </cell>
        </row>
        <row r="199">
          <cell r="B199" t="str">
            <v>DTS848</v>
          </cell>
          <cell r="C199">
            <v>2.5</v>
          </cell>
          <cell r="D199">
            <v>39353</v>
          </cell>
          <cell r="E199">
            <v>78603</v>
          </cell>
          <cell r="F199" t="str">
            <v>H00981</v>
          </cell>
          <cell r="G199" t="str">
            <v>DTS848/UB1123#DTS</v>
          </cell>
          <cell r="H199">
            <v>75.53</v>
          </cell>
          <cell r="I199">
            <v>13000</v>
          </cell>
          <cell r="J199">
            <v>1675350</v>
          </cell>
          <cell r="K199">
            <v>1675350</v>
          </cell>
          <cell r="L199">
            <v>11575500</v>
          </cell>
          <cell r="M199" t="str">
            <v>VSERV CAPITAL SERVICES PVT LT</v>
          </cell>
          <cell r="N199" t="str">
            <v>HARPREET SINGH</v>
          </cell>
        </row>
        <row r="200">
          <cell r="B200" t="str">
            <v>DTS852</v>
          </cell>
          <cell r="C200">
            <v>2.5</v>
          </cell>
          <cell r="D200">
            <v>39353</v>
          </cell>
          <cell r="E200">
            <v>78665</v>
          </cell>
          <cell r="F200" t="str">
            <v>C00492</v>
          </cell>
          <cell r="G200" t="str">
            <v>DTS852/UB1197#DTS</v>
          </cell>
          <cell r="H200">
            <v>85</v>
          </cell>
          <cell r="I200">
            <v>13000</v>
          </cell>
          <cell r="J200">
            <v>1874250</v>
          </cell>
          <cell r="K200">
            <v>1874250</v>
          </cell>
          <cell r="L200">
            <v>12952500</v>
          </cell>
          <cell r="M200" t="str">
            <v>VSERV CAPITAL SERVICES PVT LT</v>
          </cell>
          <cell r="N200" t="str">
            <v>CHARANJIT SINGH</v>
          </cell>
        </row>
        <row r="201">
          <cell r="B201" t="str">
            <v>DTS853</v>
          </cell>
          <cell r="C201">
            <v>2.5</v>
          </cell>
          <cell r="D201">
            <v>39353</v>
          </cell>
          <cell r="E201">
            <v>78678</v>
          </cell>
          <cell r="F201" t="str">
            <v>D01045</v>
          </cell>
          <cell r="G201" t="str">
            <v>DTS853/UB1189#DTS</v>
          </cell>
          <cell r="H201">
            <v>65.400000000000006</v>
          </cell>
          <cell r="I201">
            <v>13000</v>
          </cell>
          <cell r="J201">
            <v>1462800</v>
          </cell>
          <cell r="K201">
            <v>1462800</v>
          </cell>
          <cell r="L201">
            <v>10104000</v>
          </cell>
          <cell r="M201" t="str">
            <v>VSERV CAPITAL SERVICES PVT LT</v>
          </cell>
          <cell r="N201" t="str">
            <v>DAVINDER KAUR                _x000C_</v>
          </cell>
        </row>
        <row r="202">
          <cell r="B202" t="str">
            <v>DTS855</v>
          </cell>
          <cell r="C202">
            <v>2.5</v>
          </cell>
          <cell r="D202">
            <v>39353</v>
          </cell>
          <cell r="E202">
            <v>78675</v>
          </cell>
          <cell r="F202" t="str">
            <v>S04797</v>
          </cell>
          <cell r="G202" t="str">
            <v>DTS855/UB1190#DTS</v>
          </cell>
          <cell r="H202">
            <v>65.400000000000006</v>
          </cell>
          <cell r="I202">
            <v>13000</v>
          </cell>
          <cell r="J202">
            <v>1462800</v>
          </cell>
          <cell r="K202">
            <v>1462800</v>
          </cell>
          <cell r="L202">
            <v>10104000</v>
          </cell>
          <cell r="M202" t="str">
            <v>VSERV CAPITAL SERVICES PVT LT</v>
          </cell>
          <cell r="N202" t="str">
            <v>SANTOSH  KUMAR DUDEJA</v>
          </cell>
        </row>
        <row r="203">
          <cell r="B203" t="str">
            <v>DTS856</v>
          </cell>
          <cell r="C203">
            <v>2.5</v>
          </cell>
          <cell r="D203">
            <v>39353</v>
          </cell>
          <cell r="E203">
            <v>78537</v>
          </cell>
          <cell r="F203" t="str">
            <v>A03482</v>
          </cell>
          <cell r="G203" t="str">
            <v>DTS856/UB1045#DTS</v>
          </cell>
          <cell r="H203">
            <v>89.93</v>
          </cell>
          <cell r="I203">
            <v>13000</v>
          </cell>
          <cell r="J203">
            <v>1977600</v>
          </cell>
          <cell r="K203">
            <v>1977600</v>
          </cell>
          <cell r="L203">
            <v>13668000</v>
          </cell>
          <cell r="M203" t="str">
            <v>KHUSHAL SETHI HOUSING SOLUTIO</v>
          </cell>
          <cell r="N203" t="str">
            <v>ATULIYA JAIN</v>
          </cell>
        </row>
        <row r="204">
          <cell r="B204" t="str">
            <v>DTS857</v>
          </cell>
          <cell r="C204">
            <v>2.5</v>
          </cell>
          <cell r="D204">
            <v>39353</v>
          </cell>
          <cell r="E204">
            <v>78524</v>
          </cell>
          <cell r="F204" t="str">
            <v>A03479</v>
          </cell>
          <cell r="G204" t="str">
            <v>DTS857/UB1027#DTS</v>
          </cell>
          <cell r="H204">
            <v>89.93</v>
          </cell>
          <cell r="I204">
            <v>13000</v>
          </cell>
          <cell r="J204">
            <v>1977600</v>
          </cell>
          <cell r="K204">
            <v>1977600</v>
          </cell>
          <cell r="L204">
            <v>13668000</v>
          </cell>
          <cell r="M204" t="str">
            <v>KHUSHAL SETHI HOUSING SOLUTIO</v>
          </cell>
          <cell r="N204" t="str">
            <v>ATULIYA JAIN</v>
          </cell>
        </row>
        <row r="205">
          <cell r="B205" t="str">
            <v>DTS001</v>
          </cell>
          <cell r="C205">
            <v>2.5</v>
          </cell>
          <cell r="D205">
            <v>39354</v>
          </cell>
          <cell r="E205">
            <v>78987</v>
          </cell>
          <cell r="F205" t="str">
            <v>R04024</v>
          </cell>
          <cell r="G205" t="str">
            <v>DTS001/UB1523#DTS</v>
          </cell>
          <cell r="H205">
            <v>175.31</v>
          </cell>
          <cell r="I205">
            <v>16000</v>
          </cell>
          <cell r="J205">
            <v>5071680</v>
          </cell>
          <cell r="K205">
            <v>5071680</v>
          </cell>
          <cell r="L205">
            <v>34754700</v>
          </cell>
          <cell r="M205" t="str">
            <v>KHOSLA ESTATE</v>
          </cell>
          <cell r="N205" t="str">
            <v>RAJKUMARI GUPTA</v>
          </cell>
        </row>
        <row r="206">
          <cell r="B206" t="str">
            <v>DTS004</v>
          </cell>
          <cell r="C206">
            <v>2.5</v>
          </cell>
          <cell r="D206">
            <v>39354</v>
          </cell>
          <cell r="E206">
            <v>79031</v>
          </cell>
          <cell r="F206" t="str">
            <v>M02204</v>
          </cell>
          <cell r="G206" t="str">
            <v>DTS004/UB1492#DTS</v>
          </cell>
          <cell r="H206">
            <v>100.06</v>
          </cell>
          <cell r="I206">
            <v>17000</v>
          </cell>
          <cell r="J206">
            <v>2836350</v>
          </cell>
          <cell r="K206">
            <v>3300000</v>
          </cell>
          <cell r="L206">
            <v>19447500</v>
          </cell>
          <cell r="M206" t="str">
            <v>DR DEVINDER GUPTA AND SONS (H</v>
          </cell>
          <cell r="N206" t="str">
            <v>MAHESH KUMAR</v>
          </cell>
        </row>
        <row r="207">
          <cell r="B207" t="str">
            <v>DTS005</v>
          </cell>
          <cell r="C207">
            <v>2.5</v>
          </cell>
          <cell r="D207">
            <v>39354</v>
          </cell>
          <cell r="E207">
            <v>79013</v>
          </cell>
          <cell r="F207" t="str">
            <v>H01018</v>
          </cell>
          <cell r="G207" t="str">
            <v>DTS005/UB1472#DTS</v>
          </cell>
          <cell r="H207">
            <v>100.06</v>
          </cell>
          <cell r="I207">
            <v>17000</v>
          </cell>
          <cell r="J207">
            <v>2836350</v>
          </cell>
          <cell r="K207">
            <v>2950000</v>
          </cell>
          <cell r="L207">
            <v>19447500</v>
          </cell>
          <cell r="M207" t="str">
            <v>HONEY &amp; CO.</v>
          </cell>
          <cell r="N207" t="str">
            <v>HARISH CHANDER SEHGAL</v>
          </cell>
        </row>
        <row r="208">
          <cell r="B208" t="str">
            <v>DTS007</v>
          </cell>
          <cell r="C208">
            <v>2.5</v>
          </cell>
          <cell r="D208">
            <v>39354</v>
          </cell>
          <cell r="E208">
            <v>78999</v>
          </cell>
          <cell r="F208" t="str">
            <v>S04842</v>
          </cell>
          <cell r="G208" t="str">
            <v>DTS007/UB1354#DTS</v>
          </cell>
          <cell r="H208">
            <v>48.49</v>
          </cell>
          <cell r="I208">
            <v>17000</v>
          </cell>
          <cell r="J208">
            <v>1421100</v>
          </cell>
          <cell r="K208">
            <v>1421100</v>
          </cell>
          <cell r="L208">
            <v>9735000</v>
          </cell>
          <cell r="M208" t="str">
            <v>KARAN ESTATES</v>
          </cell>
          <cell r="N208" t="str">
            <v>SANDEEP BIHANI</v>
          </cell>
        </row>
        <row r="209">
          <cell r="B209" t="str">
            <v>DTS008</v>
          </cell>
          <cell r="C209">
            <v>2.5</v>
          </cell>
          <cell r="D209">
            <v>39354</v>
          </cell>
          <cell r="E209">
            <v>78978</v>
          </cell>
          <cell r="F209" t="str">
            <v>J01501</v>
          </cell>
          <cell r="G209" t="str">
            <v>DTS008/UB1477#DTS</v>
          </cell>
          <cell r="H209">
            <v>64.290000000000006</v>
          </cell>
          <cell r="I209">
            <v>17000</v>
          </cell>
          <cell r="J209">
            <v>1854600</v>
          </cell>
          <cell r="K209">
            <v>1854600</v>
          </cell>
          <cell r="L209">
            <v>12710000</v>
          </cell>
          <cell r="M209" t="str">
            <v>KARAN ESTATES</v>
          </cell>
          <cell r="N209" t="str">
            <v>JEET ASIJA</v>
          </cell>
        </row>
        <row r="210">
          <cell r="B210" t="str">
            <v>DTS010</v>
          </cell>
          <cell r="C210">
            <v>2.5</v>
          </cell>
          <cell r="D210">
            <v>39354</v>
          </cell>
          <cell r="E210">
            <v>79015</v>
          </cell>
          <cell r="F210" t="str">
            <v>R04026</v>
          </cell>
          <cell r="G210" t="str">
            <v>DTS010/UB1471#DTS</v>
          </cell>
          <cell r="H210">
            <v>189.71</v>
          </cell>
          <cell r="I210">
            <v>16000</v>
          </cell>
          <cell r="J210">
            <v>4990800</v>
          </cell>
          <cell r="K210">
            <v>4990800</v>
          </cell>
          <cell r="L210">
            <v>34293000</v>
          </cell>
          <cell r="M210" t="str">
            <v>KHOSLA ESTATE</v>
          </cell>
          <cell r="N210" t="str">
            <v>RAMESH CHANDER KATHURIA</v>
          </cell>
        </row>
        <row r="211">
          <cell r="B211" t="str">
            <v>DTS011</v>
          </cell>
          <cell r="C211">
            <v>2.5</v>
          </cell>
          <cell r="D211">
            <v>39354</v>
          </cell>
          <cell r="E211">
            <v>79029</v>
          </cell>
          <cell r="F211" t="str">
            <v>K01298</v>
          </cell>
          <cell r="G211" t="str">
            <v>DTS011/UB1468#DTS</v>
          </cell>
          <cell r="H211">
            <v>189.71</v>
          </cell>
          <cell r="I211">
            <v>16000</v>
          </cell>
          <cell r="J211">
            <v>4990800</v>
          </cell>
          <cell r="K211">
            <v>4990800</v>
          </cell>
          <cell r="L211">
            <v>34293000</v>
          </cell>
          <cell r="M211" t="str">
            <v>KHOSLA ESTATE</v>
          </cell>
          <cell r="N211" t="str">
            <v>KAPIL GUPTA</v>
          </cell>
        </row>
        <row r="212">
          <cell r="B212" t="str">
            <v>DTS015</v>
          </cell>
          <cell r="C212">
            <v>2.5</v>
          </cell>
          <cell r="D212">
            <v>39354</v>
          </cell>
          <cell r="E212">
            <v>78927</v>
          </cell>
          <cell r="F212" t="str">
            <v>A03522</v>
          </cell>
          <cell r="G212" t="str">
            <v>DTS015/UB1429#DTS</v>
          </cell>
          <cell r="H212">
            <v>52.58</v>
          </cell>
          <cell r="I212">
            <v>17000</v>
          </cell>
          <cell r="J212">
            <v>1677630</v>
          </cell>
          <cell r="K212">
            <v>1677630</v>
          </cell>
          <cell r="L212">
            <v>11467200</v>
          </cell>
          <cell r="M212" t="str">
            <v>SANIYA ESTATE</v>
          </cell>
          <cell r="N212" t="str">
            <v>ANIL SATIA</v>
          </cell>
        </row>
        <row r="213">
          <cell r="B213" t="str">
            <v>DTS018</v>
          </cell>
          <cell r="C213">
            <v>2.5</v>
          </cell>
          <cell r="D213">
            <v>39354</v>
          </cell>
          <cell r="E213">
            <v>79002</v>
          </cell>
          <cell r="F213" t="str">
            <v>O00133</v>
          </cell>
          <cell r="G213" t="str">
            <v>DTS018/UB1515#DTS</v>
          </cell>
          <cell r="H213">
            <v>61.78</v>
          </cell>
          <cell r="I213">
            <v>17000</v>
          </cell>
          <cell r="J213">
            <v>1785750</v>
          </cell>
          <cell r="K213">
            <v>1785750</v>
          </cell>
          <cell r="L213">
            <v>12237500</v>
          </cell>
          <cell r="M213" t="str">
            <v>K.K. REAL ESTATE</v>
          </cell>
          <cell r="N213" t="str">
            <v>OMKAR NATH KAUL</v>
          </cell>
        </row>
        <row r="214">
          <cell r="B214" t="str">
            <v>DTS019</v>
          </cell>
          <cell r="C214">
            <v>2.5</v>
          </cell>
          <cell r="D214">
            <v>39354</v>
          </cell>
          <cell r="E214">
            <v>78888</v>
          </cell>
          <cell r="F214" t="str">
            <v>S04829</v>
          </cell>
          <cell r="G214" t="str">
            <v>DTS019/UB1540#DTS</v>
          </cell>
          <cell r="H214">
            <v>148.36000000000001</v>
          </cell>
          <cell r="I214">
            <v>17000</v>
          </cell>
          <cell r="J214">
            <v>4569585</v>
          </cell>
          <cell r="K214">
            <v>5000000</v>
          </cell>
          <cell r="L214">
            <v>31262400</v>
          </cell>
          <cell r="M214" t="str">
            <v>ARVIND ESTATES (P) LTD</v>
          </cell>
          <cell r="N214" t="str">
            <v>SARABMEET KALRA</v>
          </cell>
        </row>
        <row r="215">
          <cell r="B215" t="str">
            <v>DTS020</v>
          </cell>
          <cell r="C215">
            <v>2.5</v>
          </cell>
          <cell r="D215">
            <v>39354</v>
          </cell>
          <cell r="E215">
            <v>78906</v>
          </cell>
          <cell r="F215" t="str">
            <v>H01012</v>
          </cell>
          <cell r="G215" t="str">
            <v>DTS020/UB1350#DTS</v>
          </cell>
          <cell r="H215">
            <v>67.73</v>
          </cell>
          <cell r="I215">
            <v>17000</v>
          </cell>
          <cell r="J215">
            <v>2134845</v>
          </cell>
          <cell r="K215">
            <v>2500000</v>
          </cell>
          <cell r="L215">
            <v>14596800</v>
          </cell>
          <cell r="M215" t="str">
            <v>SURAJ REALTORS P. LTD.</v>
          </cell>
          <cell r="N215" t="str">
            <v>HILDEGARD ANNA KHARBANDA</v>
          </cell>
        </row>
        <row r="216">
          <cell r="B216" t="str">
            <v>DTS021</v>
          </cell>
          <cell r="C216">
            <v>2.5</v>
          </cell>
          <cell r="D216">
            <v>39354</v>
          </cell>
          <cell r="E216">
            <v>78963</v>
          </cell>
          <cell r="F216" t="str">
            <v>N01130</v>
          </cell>
          <cell r="G216" t="str">
            <v>DTS021/UB1342#DTS</v>
          </cell>
          <cell r="H216">
            <v>87.61</v>
          </cell>
          <cell r="I216">
            <v>17000</v>
          </cell>
          <cell r="J216">
            <v>2494650</v>
          </cell>
          <cell r="K216">
            <v>2700000</v>
          </cell>
          <cell r="L216">
            <v>17102500</v>
          </cell>
          <cell r="M216" t="str">
            <v>MRS. MADHVI BERY</v>
          </cell>
          <cell r="N216" t="str">
            <v>NASIRUDDIN JAVERI</v>
          </cell>
        </row>
        <row r="217">
          <cell r="B217" t="str">
            <v>DTS023</v>
          </cell>
          <cell r="C217">
            <v>2.5</v>
          </cell>
          <cell r="D217">
            <v>39354</v>
          </cell>
          <cell r="E217">
            <v>79019</v>
          </cell>
          <cell r="F217" t="str">
            <v>J01504</v>
          </cell>
          <cell r="G217" t="str">
            <v>DTS023/UB1248#DTS</v>
          </cell>
          <cell r="H217">
            <v>154.22</v>
          </cell>
          <cell r="I217">
            <v>17000</v>
          </cell>
          <cell r="J217">
            <v>4746300</v>
          </cell>
          <cell r="K217">
            <v>4747000</v>
          </cell>
          <cell r="L217">
            <v>32472000</v>
          </cell>
          <cell r="M217" t="str">
            <v>ARVIND ESTATES (P) LTD</v>
          </cell>
          <cell r="N217" t="str">
            <v>JINDAL ART GLASS INNOVATIONS</v>
          </cell>
        </row>
        <row r="218">
          <cell r="B218" t="str">
            <v>DTS024</v>
          </cell>
          <cell r="C218">
            <v>2.5</v>
          </cell>
          <cell r="D218">
            <v>39354</v>
          </cell>
          <cell r="E218">
            <v>78897</v>
          </cell>
          <cell r="F218" t="str">
            <v>J01494</v>
          </cell>
          <cell r="G218" t="str">
            <v>DTS024/UB1410#DTS</v>
          </cell>
          <cell r="H218">
            <v>159.33000000000001</v>
          </cell>
          <cell r="I218">
            <v>17000</v>
          </cell>
          <cell r="J218">
            <v>4900575</v>
          </cell>
          <cell r="K218">
            <v>4910000</v>
          </cell>
          <cell r="L218">
            <v>33528000</v>
          </cell>
          <cell r="M218" t="str">
            <v>ARVIND ESTATES (P) LTD</v>
          </cell>
          <cell r="N218" t="str">
            <v>JINDAL ART GLASS INNOVATIONS</v>
          </cell>
        </row>
        <row r="219">
          <cell r="B219" t="str">
            <v>DTS026</v>
          </cell>
          <cell r="C219">
            <v>2.5</v>
          </cell>
          <cell r="D219">
            <v>39354</v>
          </cell>
          <cell r="E219">
            <v>78836</v>
          </cell>
          <cell r="F219" t="str">
            <v>D01049</v>
          </cell>
          <cell r="G219" t="str">
            <v>DTS026/UB1236#DTS</v>
          </cell>
          <cell r="H219">
            <v>154.22</v>
          </cell>
          <cell r="I219">
            <v>17000</v>
          </cell>
          <cell r="J219">
            <v>4746300</v>
          </cell>
          <cell r="K219">
            <v>4746300</v>
          </cell>
          <cell r="L219">
            <v>32472000</v>
          </cell>
          <cell r="M219" t="str">
            <v>RAHEJA ASSOCIATES</v>
          </cell>
          <cell r="N219" t="str">
            <v>DAVINDER PAL SINGH</v>
          </cell>
        </row>
        <row r="220">
          <cell r="B220" t="str">
            <v>DTS027</v>
          </cell>
          <cell r="C220">
            <v>2.5</v>
          </cell>
          <cell r="D220">
            <v>39354</v>
          </cell>
          <cell r="E220">
            <v>78742</v>
          </cell>
          <cell r="F220" t="str">
            <v>B00843</v>
          </cell>
          <cell r="G220" t="str">
            <v>DTS027/UB1272#DTS</v>
          </cell>
          <cell r="H220">
            <v>132.85</v>
          </cell>
          <cell r="I220">
            <v>16000</v>
          </cell>
          <cell r="J220">
            <v>4208400</v>
          </cell>
          <cell r="K220">
            <v>4208400</v>
          </cell>
          <cell r="L220">
            <v>28771000</v>
          </cell>
          <cell r="M220" t="str">
            <v>RAHEJA ASSOCIATES</v>
          </cell>
          <cell r="N220" t="str">
            <v>BHUPINDER SINGH SAWHNEY</v>
          </cell>
        </row>
        <row r="221">
          <cell r="B221" t="str">
            <v>DTS028</v>
          </cell>
          <cell r="C221">
            <v>2.5</v>
          </cell>
          <cell r="D221">
            <v>39354</v>
          </cell>
          <cell r="E221">
            <v>79027</v>
          </cell>
          <cell r="F221" t="str">
            <v>J01505</v>
          </cell>
          <cell r="G221" t="str">
            <v>DTS028/UB1507#DTS</v>
          </cell>
          <cell r="H221">
            <v>87.61</v>
          </cell>
          <cell r="I221">
            <v>17000</v>
          </cell>
          <cell r="J221">
            <v>2494650</v>
          </cell>
          <cell r="K221">
            <v>3000000</v>
          </cell>
          <cell r="L221">
            <v>17102500</v>
          </cell>
          <cell r="M221" t="str">
            <v>KHOSLA ESTATE</v>
          </cell>
          <cell r="N221" t="str">
            <v>JASJIT SINGH</v>
          </cell>
        </row>
        <row r="222">
          <cell r="B222" t="str">
            <v>DTS031</v>
          </cell>
          <cell r="C222">
            <v>2.5</v>
          </cell>
          <cell r="D222">
            <v>39354</v>
          </cell>
          <cell r="E222">
            <v>78847</v>
          </cell>
          <cell r="F222" t="str">
            <v>V02026</v>
          </cell>
          <cell r="G222" t="str">
            <v>DTS031/UB1541#DTS</v>
          </cell>
          <cell r="H222">
            <v>61.78</v>
          </cell>
          <cell r="I222">
            <v>17000</v>
          </cell>
          <cell r="J222">
            <v>1955325</v>
          </cell>
          <cell r="K222">
            <v>1785750</v>
          </cell>
          <cell r="L222">
            <v>13368000</v>
          </cell>
          <cell r="M222" t="str">
            <v>CYPRUS CONSULTANTS</v>
          </cell>
          <cell r="N222" t="str">
            <v>VIJAY SINGH SHEKHAWAT</v>
          </cell>
        </row>
        <row r="223">
          <cell r="B223" t="str">
            <v>DTS032</v>
          </cell>
          <cell r="C223">
            <v>2.5</v>
          </cell>
          <cell r="D223">
            <v>39354</v>
          </cell>
          <cell r="E223">
            <v>78981</v>
          </cell>
          <cell r="F223" t="str">
            <v>S04839</v>
          </cell>
          <cell r="G223" t="str">
            <v>DTS032/UB1494#DTS</v>
          </cell>
          <cell r="H223">
            <v>52.95</v>
          </cell>
          <cell r="I223">
            <v>17000</v>
          </cell>
          <cell r="J223">
            <v>1688850</v>
          </cell>
          <cell r="K223">
            <v>1700000</v>
          </cell>
          <cell r="L223">
            <v>11544000</v>
          </cell>
          <cell r="M223" t="str">
            <v>LIASION CONSULTANCY SERVICES</v>
          </cell>
          <cell r="N223" t="str">
            <v>SANJEEV BANSAL</v>
          </cell>
        </row>
        <row r="224">
          <cell r="B224" t="str">
            <v>DTS033</v>
          </cell>
          <cell r="C224">
            <v>2.5</v>
          </cell>
          <cell r="D224">
            <v>39354</v>
          </cell>
          <cell r="E224">
            <v>78745</v>
          </cell>
          <cell r="F224" t="str">
            <v>S04805</v>
          </cell>
          <cell r="G224" t="str">
            <v>DTS033/UB1268#DTS</v>
          </cell>
          <cell r="H224">
            <v>51.65</v>
          </cell>
          <cell r="I224">
            <v>17000</v>
          </cell>
          <cell r="J224">
            <v>1507800</v>
          </cell>
          <cell r="K224">
            <v>1688850</v>
          </cell>
          <cell r="L224">
            <v>10330000</v>
          </cell>
          <cell r="M224" t="str">
            <v>K.K. REAL ESTATE</v>
          </cell>
          <cell r="N224" t="str">
            <v>SANJEEV ANAND</v>
          </cell>
        </row>
        <row r="225">
          <cell r="B225" t="str">
            <v>DTS035</v>
          </cell>
          <cell r="C225">
            <v>2.5</v>
          </cell>
          <cell r="D225">
            <v>39354</v>
          </cell>
          <cell r="E225">
            <v>78946</v>
          </cell>
          <cell r="F225" t="str">
            <v>P01722</v>
          </cell>
          <cell r="G225" t="str">
            <v>DTS035/UB1551#DTS</v>
          </cell>
          <cell r="H225">
            <v>74.040000000000006</v>
          </cell>
          <cell r="I225">
            <v>17000</v>
          </cell>
          <cell r="J225">
            <v>2528820</v>
          </cell>
          <cell r="K225">
            <v>2122350</v>
          </cell>
          <cell r="L225">
            <v>17257300</v>
          </cell>
          <cell r="M225" t="str">
            <v>C S &amp; ASSOCIATES</v>
          </cell>
          <cell r="N225" t="str">
            <v>PREM CHAND GUPTA</v>
          </cell>
        </row>
        <row r="226">
          <cell r="B226" t="str">
            <v>DTS036</v>
          </cell>
          <cell r="C226">
            <v>2.5</v>
          </cell>
          <cell r="D226">
            <v>39354</v>
          </cell>
          <cell r="E226">
            <v>78956</v>
          </cell>
          <cell r="F226" t="str">
            <v>A03525</v>
          </cell>
          <cell r="G226" t="str">
            <v>DTS036/UB1545#DTS</v>
          </cell>
          <cell r="H226">
            <v>137.77000000000001</v>
          </cell>
          <cell r="I226">
            <v>17000</v>
          </cell>
          <cell r="J226">
            <v>4249815</v>
          </cell>
          <cell r="K226">
            <v>4249815</v>
          </cell>
          <cell r="L226">
            <v>29073600</v>
          </cell>
          <cell r="M226" t="str">
            <v>RAHEJA ASSOCIATES</v>
          </cell>
          <cell r="N226" t="str">
            <v>ARUN KUMAR KHANNA            _x000C_</v>
          </cell>
        </row>
        <row r="227">
          <cell r="B227" t="str">
            <v>DTS038</v>
          </cell>
          <cell r="C227">
            <v>2.5</v>
          </cell>
          <cell r="D227">
            <v>39354</v>
          </cell>
          <cell r="E227">
            <v>79033</v>
          </cell>
          <cell r="F227" t="str">
            <v>N01133</v>
          </cell>
          <cell r="G227" t="str">
            <v>DTS038/UB1509#DTS</v>
          </cell>
          <cell r="H227">
            <v>189.71</v>
          </cell>
          <cell r="I227">
            <v>17000</v>
          </cell>
          <cell r="J227">
            <v>5817810</v>
          </cell>
          <cell r="K227">
            <v>5817810</v>
          </cell>
          <cell r="L227">
            <v>39806400</v>
          </cell>
          <cell r="M227" t="str">
            <v>ICICI BANK LTD</v>
          </cell>
          <cell r="N227" t="str">
            <v>NAVIN KUMAR</v>
          </cell>
        </row>
        <row r="228">
          <cell r="B228" t="str">
            <v>DTS041</v>
          </cell>
          <cell r="C228">
            <v>2.5</v>
          </cell>
          <cell r="D228">
            <v>39354</v>
          </cell>
          <cell r="E228">
            <v>78926</v>
          </cell>
          <cell r="F228" t="str">
            <v>H01002</v>
          </cell>
          <cell r="G228" t="str">
            <v>DTS041/UB1348#DTS</v>
          </cell>
          <cell r="H228">
            <v>48.49</v>
          </cell>
          <cell r="I228">
            <v>17000</v>
          </cell>
          <cell r="J228">
            <v>1421100</v>
          </cell>
          <cell r="K228">
            <v>2000000</v>
          </cell>
          <cell r="L228">
            <v>9735000</v>
          </cell>
          <cell r="M228" t="str">
            <v>SURAJ REALTORS P. LTD.</v>
          </cell>
          <cell r="N228" t="str">
            <v>HILDEGARD ANNA KHARABANDA</v>
          </cell>
        </row>
        <row r="229">
          <cell r="B229" t="str">
            <v>DTS043</v>
          </cell>
          <cell r="C229">
            <v>2.5</v>
          </cell>
          <cell r="D229">
            <v>39354</v>
          </cell>
          <cell r="E229">
            <v>78804</v>
          </cell>
          <cell r="F229" t="str">
            <v>J01490</v>
          </cell>
          <cell r="G229" t="str">
            <v>DTS043/UB1399#DTS</v>
          </cell>
          <cell r="H229">
            <v>100.06</v>
          </cell>
          <cell r="I229">
            <v>17000</v>
          </cell>
          <cell r="J229">
            <v>3110985</v>
          </cell>
          <cell r="K229">
            <v>3110985</v>
          </cell>
          <cell r="L229">
            <v>21278400</v>
          </cell>
          <cell r="M229" t="str">
            <v>REALISTIC REALTORS PVT LTD</v>
          </cell>
          <cell r="N229" t="str">
            <v>JAPMUN ENTERPRISES</v>
          </cell>
        </row>
        <row r="230">
          <cell r="B230" t="str">
            <v>DTS046</v>
          </cell>
          <cell r="C230">
            <v>2.5</v>
          </cell>
          <cell r="D230">
            <v>39354</v>
          </cell>
          <cell r="E230">
            <v>78997</v>
          </cell>
          <cell r="F230" t="str">
            <v>B00855</v>
          </cell>
          <cell r="G230" t="str">
            <v>DTS046/UB1522#DTS</v>
          </cell>
          <cell r="H230">
            <v>116.78</v>
          </cell>
          <cell r="I230">
            <v>17000</v>
          </cell>
          <cell r="J230">
            <v>3615885</v>
          </cell>
          <cell r="K230">
            <v>3616000</v>
          </cell>
          <cell r="L230">
            <v>24734400</v>
          </cell>
          <cell r="M230" t="str">
            <v>RAHEJA ASSOCIATES</v>
          </cell>
          <cell r="N230" t="str">
            <v>BHUVNESH HANDA</v>
          </cell>
        </row>
        <row r="231">
          <cell r="B231" t="str">
            <v>DTS048</v>
          </cell>
          <cell r="C231">
            <v>2.5</v>
          </cell>
          <cell r="D231">
            <v>39354</v>
          </cell>
          <cell r="E231">
            <v>78744</v>
          </cell>
          <cell r="F231" t="str">
            <v>K01272</v>
          </cell>
          <cell r="G231" t="str">
            <v>DTS048/UB1303#DTS</v>
          </cell>
          <cell r="H231">
            <v>106.37</v>
          </cell>
          <cell r="I231">
            <v>17000</v>
          </cell>
          <cell r="J231">
            <v>3301725</v>
          </cell>
          <cell r="K231">
            <v>3301725</v>
          </cell>
          <cell r="L231">
            <v>22584000</v>
          </cell>
          <cell r="M231" t="str">
            <v>PNK CONSULTANTS PVT LTD</v>
          </cell>
          <cell r="N231" t="str">
            <v>KIC FOOD PRODUCT (P) LTD.</v>
          </cell>
        </row>
        <row r="232">
          <cell r="B232" t="str">
            <v>DTS049</v>
          </cell>
          <cell r="C232">
            <v>2.5</v>
          </cell>
          <cell r="D232">
            <v>39354</v>
          </cell>
          <cell r="E232">
            <v>78922</v>
          </cell>
          <cell r="F232" t="str">
            <v>R04021</v>
          </cell>
          <cell r="G232" t="str">
            <v>DTS049/UB1533#DTS</v>
          </cell>
          <cell r="H232">
            <v>99.96</v>
          </cell>
          <cell r="I232">
            <v>17000</v>
          </cell>
          <cell r="J232">
            <v>3108180</v>
          </cell>
          <cell r="K232">
            <v>3110000</v>
          </cell>
          <cell r="L232">
            <v>21259200</v>
          </cell>
          <cell r="M232" t="str">
            <v>AARAMBH</v>
          </cell>
          <cell r="N232" t="str">
            <v>RAJESH KUMAR SACHDEVA</v>
          </cell>
        </row>
        <row r="233">
          <cell r="B233" t="str">
            <v>DTS051</v>
          </cell>
          <cell r="C233">
            <v>2.5</v>
          </cell>
          <cell r="D233">
            <v>39354</v>
          </cell>
          <cell r="E233">
            <v>78986</v>
          </cell>
          <cell r="F233" t="str">
            <v>H01015</v>
          </cell>
          <cell r="G233" t="str">
            <v>DTS051/UB1345#DTS</v>
          </cell>
          <cell r="H233">
            <v>98.94</v>
          </cell>
          <cell r="I233">
            <v>17000</v>
          </cell>
          <cell r="J233">
            <v>3077325</v>
          </cell>
          <cell r="K233">
            <v>3500000</v>
          </cell>
          <cell r="L233">
            <v>21048000</v>
          </cell>
          <cell r="M233" t="str">
            <v>SURAJ REALTORS P. LTD.</v>
          </cell>
          <cell r="N233" t="str">
            <v>HILDEGARD ANNA KHARBANDA</v>
          </cell>
        </row>
        <row r="234">
          <cell r="B234" t="str">
            <v>DTS052</v>
          </cell>
          <cell r="C234">
            <v>2.5</v>
          </cell>
          <cell r="D234">
            <v>39354</v>
          </cell>
          <cell r="E234">
            <v>78991</v>
          </cell>
          <cell r="F234" t="str">
            <v>B00853</v>
          </cell>
          <cell r="G234" t="str">
            <v>DTS052/UB1422#DTS</v>
          </cell>
          <cell r="H234">
            <v>84.82</v>
          </cell>
          <cell r="I234">
            <v>17000</v>
          </cell>
          <cell r="J234">
            <v>2883780</v>
          </cell>
          <cell r="K234">
            <v>2883780</v>
          </cell>
          <cell r="L234">
            <v>19681700</v>
          </cell>
          <cell r="M234" t="str">
            <v>LARES &amp; PENATES</v>
          </cell>
          <cell r="N234" t="str">
            <v>BHUPINDER SINGH MALLIK</v>
          </cell>
        </row>
        <row r="235">
          <cell r="B235" t="str">
            <v>DTS054</v>
          </cell>
          <cell r="C235">
            <v>2.5</v>
          </cell>
          <cell r="D235">
            <v>39354</v>
          </cell>
          <cell r="E235">
            <v>78747</v>
          </cell>
          <cell r="F235" t="str">
            <v>M02195</v>
          </cell>
          <cell r="G235" t="str">
            <v>DTS054/UB1300#DTS</v>
          </cell>
          <cell r="H235">
            <v>98.01</v>
          </cell>
          <cell r="I235">
            <v>16000</v>
          </cell>
          <cell r="J235">
            <v>3128400</v>
          </cell>
          <cell r="K235">
            <v>3128400</v>
          </cell>
          <cell r="L235">
            <v>21383500</v>
          </cell>
          <cell r="M235" t="str">
            <v>K.K. REAL ESTATE</v>
          </cell>
          <cell r="N235" t="str">
            <v>MANISH GOUHARI</v>
          </cell>
        </row>
        <row r="236">
          <cell r="B236" t="str">
            <v>DTS056</v>
          </cell>
          <cell r="C236">
            <v>2.5</v>
          </cell>
          <cell r="D236">
            <v>39354</v>
          </cell>
          <cell r="E236">
            <v>79007</v>
          </cell>
          <cell r="F236" t="str">
            <v>A03531</v>
          </cell>
          <cell r="G236" t="str">
            <v>DTS056/UB1521#DTS</v>
          </cell>
          <cell r="H236">
            <v>159.41999999999999</v>
          </cell>
          <cell r="I236">
            <v>17000</v>
          </cell>
          <cell r="J236">
            <v>4903380</v>
          </cell>
          <cell r="K236">
            <v>4903380</v>
          </cell>
          <cell r="L236">
            <v>33547200</v>
          </cell>
          <cell r="M236" t="str">
            <v>ICICI BANK LTD</v>
          </cell>
          <cell r="N236" t="str">
            <v>ASHOK SACHDEV</v>
          </cell>
        </row>
        <row r="237">
          <cell r="B237" t="str">
            <v>DTS058</v>
          </cell>
          <cell r="C237">
            <v>2.5</v>
          </cell>
          <cell r="D237">
            <v>39354</v>
          </cell>
          <cell r="E237">
            <v>78737</v>
          </cell>
          <cell r="F237" t="str">
            <v>T00339</v>
          </cell>
          <cell r="G237" t="str">
            <v>DTS058/UB1578#DTS</v>
          </cell>
          <cell r="H237">
            <v>89.84</v>
          </cell>
          <cell r="I237">
            <v>16000</v>
          </cell>
          <cell r="J237">
            <v>2874960</v>
          </cell>
          <cell r="K237">
            <v>3000000</v>
          </cell>
          <cell r="L237">
            <v>19649900</v>
          </cell>
          <cell r="M237" t="str">
            <v>LIASION CONSULTANCY SERVICES</v>
          </cell>
          <cell r="N237" t="str">
            <v>TETS 'N' RAI INTERNATIONAL</v>
          </cell>
        </row>
        <row r="238">
          <cell r="B238" t="str">
            <v>DTS059</v>
          </cell>
          <cell r="C238">
            <v>2.5</v>
          </cell>
          <cell r="D238">
            <v>39354</v>
          </cell>
          <cell r="E238">
            <v>79080</v>
          </cell>
          <cell r="F238" t="str">
            <v>T00340</v>
          </cell>
          <cell r="G238" t="str">
            <v>DTS059/UB1464#DTS</v>
          </cell>
          <cell r="H238">
            <v>124.67</v>
          </cell>
          <cell r="I238">
            <v>16000</v>
          </cell>
          <cell r="J238">
            <v>3954960</v>
          </cell>
          <cell r="K238">
            <v>3000000</v>
          </cell>
          <cell r="L238">
            <v>27037400</v>
          </cell>
          <cell r="M238" t="str">
            <v>LIASION CONSULTANCY SERVICES</v>
          </cell>
          <cell r="N238" t="str">
            <v>TETS 'N' RAI INTERNATIONAL</v>
          </cell>
        </row>
        <row r="239">
          <cell r="B239" t="str">
            <v>DTS060</v>
          </cell>
          <cell r="C239">
            <v>2.5</v>
          </cell>
          <cell r="D239">
            <v>39354</v>
          </cell>
          <cell r="E239">
            <v>78891</v>
          </cell>
          <cell r="F239" t="str">
            <v>G00775</v>
          </cell>
          <cell r="G239" t="str">
            <v>DTS060/UB1381#DTS</v>
          </cell>
          <cell r="H239">
            <v>134.43</v>
          </cell>
          <cell r="I239">
            <v>17000</v>
          </cell>
          <cell r="J239">
            <v>4148835</v>
          </cell>
          <cell r="K239">
            <v>4150000</v>
          </cell>
          <cell r="L239">
            <v>28382400</v>
          </cell>
          <cell r="M239" t="str">
            <v>AJIT ESTATES (P) LTD</v>
          </cell>
          <cell r="N239" t="str">
            <v>GOEL SONS GOLDEN ESTATE (P) L</v>
          </cell>
        </row>
        <row r="240">
          <cell r="B240" t="str">
            <v>DTS061</v>
          </cell>
          <cell r="C240">
            <v>2.5</v>
          </cell>
          <cell r="D240">
            <v>39354</v>
          </cell>
          <cell r="E240">
            <v>78979</v>
          </cell>
          <cell r="F240" t="str">
            <v>S04838</v>
          </cell>
          <cell r="G240" t="str">
            <v>DTS061/UB1496#DTS</v>
          </cell>
          <cell r="H240">
            <v>134.43</v>
          </cell>
          <cell r="I240">
            <v>17000</v>
          </cell>
          <cell r="J240">
            <v>4148835</v>
          </cell>
          <cell r="K240">
            <v>4148835</v>
          </cell>
          <cell r="L240">
            <v>28382400</v>
          </cell>
          <cell r="M240" t="str">
            <v>AJIT ESTATES (P) LTD</v>
          </cell>
          <cell r="N240" t="str">
            <v>SUNILA DASS</v>
          </cell>
        </row>
        <row r="241">
          <cell r="B241" t="str">
            <v>DTS062</v>
          </cell>
          <cell r="C241">
            <v>2.5</v>
          </cell>
          <cell r="D241">
            <v>39354</v>
          </cell>
          <cell r="E241">
            <v>79085</v>
          </cell>
          <cell r="F241" t="str">
            <v>F00070</v>
          </cell>
          <cell r="G241" t="str">
            <v>DTS062/UB1510#DTS</v>
          </cell>
          <cell r="H241">
            <v>124.67</v>
          </cell>
          <cell r="I241">
            <v>17000</v>
          </cell>
          <cell r="J241">
            <v>3854310</v>
          </cell>
          <cell r="K241">
            <v>3854310</v>
          </cell>
          <cell r="L241">
            <v>26366400</v>
          </cell>
          <cell r="M241" t="str">
            <v>AJIT ESTATES (P) LTD</v>
          </cell>
          <cell r="N241" t="str">
            <v>FCB GARMENT TEX INDIA PVT LT</v>
          </cell>
        </row>
        <row r="242">
          <cell r="B242" t="str">
            <v>DTS063</v>
          </cell>
          <cell r="C242">
            <v>2.5</v>
          </cell>
          <cell r="D242">
            <v>39354</v>
          </cell>
          <cell r="E242">
            <v>78920</v>
          </cell>
          <cell r="F242" t="str">
            <v>A03520</v>
          </cell>
          <cell r="G242" t="str">
            <v>DTS063/UB1428#DTS</v>
          </cell>
          <cell r="H242">
            <v>89.84</v>
          </cell>
          <cell r="I242">
            <v>17000</v>
          </cell>
          <cell r="J242">
            <v>3049020</v>
          </cell>
          <cell r="K242">
            <v>3049020</v>
          </cell>
          <cell r="L242">
            <v>20810300</v>
          </cell>
          <cell r="M242" t="str">
            <v>SANIYA ESTATE</v>
          </cell>
          <cell r="N242" t="str">
            <v>ANIL SATIA</v>
          </cell>
        </row>
        <row r="243">
          <cell r="B243" t="str">
            <v>DTS064</v>
          </cell>
          <cell r="C243">
            <v>2.5</v>
          </cell>
          <cell r="D243">
            <v>39354</v>
          </cell>
          <cell r="E243">
            <v>79036</v>
          </cell>
          <cell r="F243" t="str">
            <v>G00780</v>
          </cell>
          <cell r="G243" t="str">
            <v>DTS064/UB1518#DTS</v>
          </cell>
          <cell r="H243">
            <v>116.41</v>
          </cell>
          <cell r="I243">
            <v>16000</v>
          </cell>
          <cell r="J243">
            <v>3097200</v>
          </cell>
          <cell r="K243">
            <v>3000000</v>
          </cell>
          <cell r="L243">
            <v>21274500</v>
          </cell>
          <cell r="M243" t="str">
            <v>KHOSLA ESTATE</v>
          </cell>
          <cell r="N243" t="str">
            <v>GURCHARAN SINGH DHAWAN</v>
          </cell>
        </row>
        <row r="244">
          <cell r="B244" t="str">
            <v>DTS065</v>
          </cell>
          <cell r="C244">
            <v>2.5</v>
          </cell>
          <cell r="D244">
            <v>39354</v>
          </cell>
          <cell r="E244">
            <v>78852</v>
          </cell>
          <cell r="F244" t="str">
            <v>S04819</v>
          </cell>
          <cell r="G244" t="str">
            <v>DTS065/UB1539#DTS</v>
          </cell>
          <cell r="H244">
            <v>159.41999999999999</v>
          </cell>
          <cell r="I244">
            <v>16000</v>
          </cell>
          <cell r="J244">
            <v>4620240</v>
          </cell>
          <cell r="K244">
            <v>4531000</v>
          </cell>
          <cell r="L244">
            <v>31659600</v>
          </cell>
          <cell r="M244" t="str">
            <v>KHOSLA ESTATE</v>
          </cell>
          <cell r="N244" t="str">
            <v>SAMIT CHOPRA</v>
          </cell>
        </row>
        <row r="245">
          <cell r="B245" t="str">
            <v>DTS066</v>
          </cell>
          <cell r="C245">
            <v>2.5</v>
          </cell>
          <cell r="D245">
            <v>39354</v>
          </cell>
          <cell r="E245">
            <v>79020</v>
          </cell>
          <cell r="F245" t="str">
            <v>R04027</v>
          </cell>
          <cell r="G245" t="str">
            <v>DTS066/UB1520#DTS</v>
          </cell>
          <cell r="H245">
            <v>193.79</v>
          </cell>
          <cell r="I245">
            <v>16000</v>
          </cell>
          <cell r="J245">
            <v>5597040</v>
          </cell>
          <cell r="K245">
            <v>5507100</v>
          </cell>
          <cell r="L245">
            <v>38356600</v>
          </cell>
          <cell r="M245" t="str">
            <v>KHOSLA ESTATE</v>
          </cell>
          <cell r="N245" t="str">
            <v>RAJNEESH GANDHI</v>
          </cell>
        </row>
        <row r="246">
          <cell r="B246" t="str">
            <v>DTS067</v>
          </cell>
          <cell r="C246">
            <v>2.5</v>
          </cell>
          <cell r="D246">
            <v>39354</v>
          </cell>
          <cell r="E246">
            <v>79034</v>
          </cell>
          <cell r="F246" t="str">
            <v>K01299</v>
          </cell>
          <cell r="G246" t="str">
            <v>DTS067/UB1506#DTS</v>
          </cell>
          <cell r="H246">
            <v>98.01</v>
          </cell>
          <cell r="I246">
            <v>16000</v>
          </cell>
          <cell r="J246">
            <v>3128400</v>
          </cell>
          <cell r="K246">
            <v>3038400</v>
          </cell>
          <cell r="L246">
            <v>21383500</v>
          </cell>
          <cell r="M246" t="str">
            <v>KHOSLA ESTATE</v>
          </cell>
          <cell r="N246" t="str">
            <v>KUSUM LATA GANDHI</v>
          </cell>
        </row>
        <row r="247">
          <cell r="B247" t="str">
            <v>DTS068</v>
          </cell>
          <cell r="C247">
            <v>2.5</v>
          </cell>
          <cell r="D247">
            <v>39354</v>
          </cell>
          <cell r="E247">
            <v>78992</v>
          </cell>
          <cell r="F247" t="str">
            <v>B00852</v>
          </cell>
          <cell r="G247" t="str">
            <v>DTS068/UB1491#DTS</v>
          </cell>
          <cell r="H247">
            <v>64.94</v>
          </cell>
          <cell r="I247">
            <v>17000</v>
          </cell>
          <cell r="J247">
            <v>1872450</v>
          </cell>
          <cell r="K247">
            <v>1900000</v>
          </cell>
          <cell r="L247">
            <v>12832500</v>
          </cell>
          <cell r="M247" t="str">
            <v>AMIT ARORA(Real Estate Develo</v>
          </cell>
          <cell r="N247" t="str">
            <v>BHARAT PRINTERS</v>
          </cell>
        </row>
        <row r="248">
          <cell r="B248" t="str">
            <v>DTS069</v>
          </cell>
          <cell r="C248">
            <v>2.5</v>
          </cell>
          <cell r="D248">
            <v>39354</v>
          </cell>
          <cell r="E248">
            <v>78937</v>
          </cell>
          <cell r="F248" t="str">
            <v>H01003</v>
          </cell>
          <cell r="G248" t="str">
            <v>DTS069/UB1534#DTS</v>
          </cell>
          <cell r="H248">
            <v>84.82</v>
          </cell>
          <cell r="I248">
            <v>17000</v>
          </cell>
          <cell r="J248">
            <v>2883780</v>
          </cell>
          <cell r="K248">
            <v>2883780</v>
          </cell>
          <cell r="L248">
            <v>19681700</v>
          </cell>
          <cell r="M248" t="str">
            <v>HONEY &amp; CO.</v>
          </cell>
          <cell r="N248" t="str">
            <v>HONEY &amp; CO.</v>
          </cell>
        </row>
        <row r="249">
          <cell r="B249" t="str">
            <v>DTS070</v>
          </cell>
          <cell r="C249">
            <v>2.5</v>
          </cell>
          <cell r="D249">
            <v>39354</v>
          </cell>
          <cell r="E249">
            <v>79003</v>
          </cell>
          <cell r="F249" t="str">
            <v>H01017</v>
          </cell>
          <cell r="G249" t="str">
            <v>DTS070/UB1526#DTS</v>
          </cell>
          <cell r="H249">
            <v>99.96</v>
          </cell>
          <cell r="I249">
            <v>17000</v>
          </cell>
          <cell r="J249">
            <v>3108180</v>
          </cell>
          <cell r="K249">
            <v>3108180</v>
          </cell>
          <cell r="L249">
            <v>21259200</v>
          </cell>
          <cell r="M249" t="str">
            <v>HONEY &amp; CO.</v>
          </cell>
          <cell r="N249" t="str">
            <v>HONEY &amp; CO</v>
          </cell>
        </row>
        <row r="250">
          <cell r="B250" t="str">
            <v>DTS071</v>
          </cell>
          <cell r="C250">
            <v>2.5</v>
          </cell>
          <cell r="D250">
            <v>39354</v>
          </cell>
          <cell r="E250">
            <v>79025</v>
          </cell>
          <cell r="F250" t="str">
            <v>A03533</v>
          </cell>
          <cell r="G250" t="str">
            <v>DTS071/UB1469#DTS</v>
          </cell>
          <cell r="H250">
            <v>99.96</v>
          </cell>
          <cell r="I250">
            <v>17000</v>
          </cell>
          <cell r="J250">
            <v>3108180</v>
          </cell>
          <cell r="K250">
            <v>3200000</v>
          </cell>
          <cell r="L250">
            <v>21259200</v>
          </cell>
          <cell r="M250" t="str">
            <v>EASY CREDIT</v>
          </cell>
          <cell r="N250" t="str">
            <v>ARUN PURI</v>
          </cell>
        </row>
        <row r="251">
          <cell r="B251" t="str">
            <v>DTS101</v>
          </cell>
          <cell r="C251">
            <v>2.5</v>
          </cell>
          <cell r="D251">
            <v>39354</v>
          </cell>
          <cell r="E251">
            <v>78846</v>
          </cell>
          <cell r="F251" t="str">
            <v>S04817</v>
          </cell>
          <cell r="G251" t="str">
            <v>DTS101/UB1402#DTS</v>
          </cell>
          <cell r="H251">
            <v>132.19999999999999</v>
          </cell>
          <cell r="I251">
            <v>14000</v>
          </cell>
          <cell r="J251">
            <v>3078300</v>
          </cell>
          <cell r="K251">
            <v>3078300</v>
          </cell>
          <cell r="L251">
            <v>21233500</v>
          </cell>
          <cell r="M251" t="str">
            <v>TRUST VALLEY MARKETING PVT LT</v>
          </cell>
          <cell r="N251" t="str">
            <v>SAPAN MOHAN GARG HUF         _x000C_</v>
          </cell>
        </row>
        <row r="252">
          <cell r="B252" t="str">
            <v>DTS102</v>
          </cell>
          <cell r="C252">
            <v>2.5</v>
          </cell>
          <cell r="D252">
            <v>39354</v>
          </cell>
          <cell r="E252">
            <v>78953</v>
          </cell>
          <cell r="F252" t="str">
            <v>G00777</v>
          </cell>
          <cell r="G252" t="str">
            <v>DTS102/UB1549#DTS</v>
          </cell>
          <cell r="H252">
            <v>77.760000000000005</v>
          </cell>
          <cell r="I252">
            <v>14000</v>
          </cell>
          <cell r="J252">
            <v>1847700</v>
          </cell>
          <cell r="K252">
            <v>1847700</v>
          </cell>
          <cell r="L252">
            <v>12736500</v>
          </cell>
          <cell r="M252" t="str">
            <v>M/S AKANSHA ENTERPRISES</v>
          </cell>
          <cell r="N252" t="str">
            <v>GRAN OVERSEAS LTD</v>
          </cell>
        </row>
        <row r="253">
          <cell r="B253" t="str">
            <v>DTS103</v>
          </cell>
          <cell r="C253">
            <v>2.5</v>
          </cell>
          <cell r="D253">
            <v>39354</v>
          </cell>
          <cell r="E253">
            <v>78990</v>
          </cell>
          <cell r="F253" t="str">
            <v>U00338</v>
          </cell>
          <cell r="G253" t="str">
            <v>DTS103/UB1231#DTS</v>
          </cell>
          <cell r="H253">
            <v>71.91</v>
          </cell>
          <cell r="I253">
            <v>14000</v>
          </cell>
          <cell r="J253">
            <v>1715400</v>
          </cell>
          <cell r="K253">
            <v>1720000</v>
          </cell>
          <cell r="L253">
            <v>11823000</v>
          </cell>
          <cell r="M253" t="str">
            <v>AMIT ARORA(Real Estate Develo</v>
          </cell>
          <cell r="N253" t="str">
            <v>USHA SAWHNEY</v>
          </cell>
        </row>
        <row r="254">
          <cell r="B254" t="str">
            <v>DTS104</v>
          </cell>
          <cell r="C254">
            <v>2.5</v>
          </cell>
          <cell r="D254">
            <v>39354</v>
          </cell>
          <cell r="E254">
            <v>78855</v>
          </cell>
          <cell r="F254" t="str">
            <v>S04820</v>
          </cell>
          <cell r="G254" t="str">
            <v>DTS104/UB1398#DTS</v>
          </cell>
          <cell r="H254">
            <v>69.209999999999994</v>
          </cell>
          <cell r="I254">
            <v>14000</v>
          </cell>
          <cell r="J254">
            <v>1654500</v>
          </cell>
          <cell r="K254">
            <v>1654500</v>
          </cell>
          <cell r="L254">
            <v>11402500</v>
          </cell>
          <cell r="M254" t="str">
            <v>ANAND AGARWAL PROPERTIES</v>
          </cell>
          <cell r="N254" t="str">
            <v>SUKHDEV RAJ KHANNA</v>
          </cell>
        </row>
        <row r="255">
          <cell r="B255" t="str">
            <v>DTS106</v>
          </cell>
          <cell r="C255">
            <v>2.5</v>
          </cell>
          <cell r="D255">
            <v>39354</v>
          </cell>
          <cell r="E255">
            <v>79024</v>
          </cell>
          <cell r="F255" t="str">
            <v>R04029</v>
          </cell>
          <cell r="G255" t="str">
            <v>DTS106/UB1249#DTS</v>
          </cell>
          <cell r="H255">
            <v>69.209999999999994</v>
          </cell>
          <cell r="I255">
            <v>14000</v>
          </cell>
          <cell r="J255">
            <v>1654500</v>
          </cell>
          <cell r="K255">
            <v>2500000</v>
          </cell>
          <cell r="L255">
            <v>11402500</v>
          </cell>
          <cell r="M255" t="str">
            <v>SURINDER ARORA</v>
          </cell>
          <cell r="N255" t="str">
            <v>RUCHIT PURI</v>
          </cell>
        </row>
        <row r="256">
          <cell r="B256" t="str">
            <v>DTS107</v>
          </cell>
          <cell r="C256">
            <v>2.5</v>
          </cell>
          <cell r="D256">
            <v>39354</v>
          </cell>
          <cell r="E256">
            <v>79056</v>
          </cell>
          <cell r="F256" t="str">
            <v>A03535</v>
          </cell>
          <cell r="G256" t="str">
            <v>DTS107/UB1516#DTS</v>
          </cell>
          <cell r="H256">
            <v>69.209999999999994</v>
          </cell>
          <cell r="I256">
            <v>14000</v>
          </cell>
          <cell r="J256">
            <v>1654500</v>
          </cell>
          <cell r="K256">
            <v>1654500</v>
          </cell>
          <cell r="L256">
            <v>11402500</v>
          </cell>
          <cell r="M256" t="str">
            <v>GOYAL PROPERTIES</v>
          </cell>
          <cell r="N256" t="str">
            <v>ARVIND KUMAR DATTA</v>
          </cell>
        </row>
        <row r="257">
          <cell r="B257" t="str">
            <v>DTS110</v>
          </cell>
          <cell r="C257">
            <v>2.5</v>
          </cell>
          <cell r="D257">
            <v>39354</v>
          </cell>
          <cell r="E257">
            <v>78995</v>
          </cell>
          <cell r="F257" t="str">
            <v>N01131</v>
          </cell>
          <cell r="G257" t="str">
            <v>DTS110/UB1490#DTS</v>
          </cell>
          <cell r="H257">
            <v>89.93</v>
          </cell>
          <cell r="I257">
            <v>14000</v>
          </cell>
          <cell r="J257">
            <v>2122800</v>
          </cell>
          <cell r="K257">
            <v>2122800</v>
          </cell>
          <cell r="L257">
            <v>14636000</v>
          </cell>
          <cell r="M257" t="str">
            <v>HONEY &amp; CO.</v>
          </cell>
          <cell r="N257" t="str">
            <v>NEW CENTURY COLLECTION</v>
          </cell>
        </row>
        <row r="258">
          <cell r="B258" t="str">
            <v>DTS111</v>
          </cell>
          <cell r="C258">
            <v>2.5</v>
          </cell>
          <cell r="D258">
            <v>39354</v>
          </cell>
          <cell r="E258">
            <v>78998</v>
          </cell>
          <cell r="F258" t="str">
            <v>S04841</v>
          </cell>
          <cell r="G258" t="str">
            <v>DTS111/UB1524#DTS</v>
          </cell>
          <cell r="H258">
            <v>65.400000000000006</v>
          </cell>
          <cell r="I258">
            <v>14000</v>
          </cell>
          <cell r="J258">
            <v>1568400</v>
          </cell>
          <cell r="K258">
            <v>1568400</v>
          </cell>
          <cell r="L258">
            <v>10808000</v>
          </cell>
          <cell r="M258" t="str">
            <v>RITES ASSOCIATES</v>
          </cell>
          <cell r="N258" t="str">
            <v>STARKE INTERNATIONAL</v>
          </cell>
        </row>
        <row r="259">
          <cell r="B259" t="str">
            <v>DTS114</v>
          </cell>
          <cell r="C259">
            <v>2.5</v>
          </cell>
          <cell r="D259">
            <v>39354</v>
          </cell>
          <cell r="E259">
            <v>79008</v>
          </cell>
          <cell r="F259" t="str">
            <v>G00778</v>
          </cell>
          <cell r="G259" t="str">
            <v>DTS114/UB1473#DTS</v>
          </cell>
          <cell r="H259">
            <v>150.22</v>
          </cell>
          <cell r="I259">
            <v>14000</v>
          </cell>
          <cell r="J259">
            <v>3485700</v>
          </cell>
          <cell r="K259">
            <v>3485700</v>
          </cell>
          <cell r="L259">
            <v>24046500</v>
          </cell>
          <cell r="M259" t="str">
            <v>HONEY &amp; CO.</v>
          </cell>
          <cell r="N259" t="str">
            <v>GDL LEASING &amp; FINANCE LTD</v>
          </cell>
        </row>
        <row r="260">
          <cell r="B260" t="str">
            <v>DTS116</v>
          </cell>
          <cell r="C260">
            <v>2.5</v>
          </cell>
          <cell r="D260">
            <v>39354</v>
          </cell>
          <cell r="E260">
            <v>78873</v>
          </cell>
          <cell r="F260" t="str">
            <v>S04826</v>
          </cell>
          <cell r="G260" t="str">
            <v>DTS116/UB1383#DTS</v>
          </cell>
          <cell r="H260">
            <v>89.74</v>
          </cell>
          <cell r="I260">
            <v>14000</v>
          </cell>
          <cell r="J260">
            <v>2118600</v>
          </cell>
          <cell r="K260">
            <v>2118600</v>
          </cell>
          <cell r="L260">
            <v>14607000</v>
          </cell>
          <cell r="M260" t="str">
            <v>INDIA REALTY INVESTMENT SERVI</v>
          </cell>
          <cell r="N260" t="str">
            <v>SHAMA KAPOOR</v>
          </cell>
        </row>
        <row r="261">
          <cell r="B261" t="str">
            <v>DTS117</v>
          </cell>
          <cell r="C261">
            <v>2.5</v>
          </cell>
          <cell r="D261">
            <v>39354</v>
          </cell>
          <cell r="E261">
            <v>78856</v>
          </cell>
          <cell r="F261" t="str">
            <v>V02027</v>
          </cell>
          <cell r="G261" t="str">
            <v>DTS117/UB1371#DTS</v>
          </cell>
          <cell r="H261">
            <v>85</v>
          </cell>
          <cell r="I261">
            <v>14000</v>
          </cell>
          <cell r="J261">
            <v>2011500</v>
          </cell>
          <cell r="K261">
            <v>2011500</v>
          </cell>
          <cell r="L261">
            <v>13867500</v>
          </cell>
          <cell r="M261" t="str">
            <v>CAPITAL REALTY CO</v>
          </cell>
          <cell r="N261" t="str">
            <v>VIBHOR BANSAL</v>
          </cell>
        </row>
        <row r="262">
          <cell r="B262" t="str">
            <v>DTS122</v>
          </cell>
          <cell r="C262">
            <v>2.5</v>
          </cell>
          <cell r="D262">
            <v>39354</v>
          </cell>
          <cell r="E262">
            <v>78882</v>
          </cell>
          <cell r="F262" t="str">
            <v>V02030</v>
          </cell>
          <cell r="G262" t="str">
            <v>DTS122/UB1537#DTS</v>
          </cell>
          <cell r="H262">
            <v>85</v>
          </cell>
          <cell r="I262">
            <v>14000</v>
          </cell>
          <cell r="J262">
            <v>2011500</v>
          </cell>
          <cell r="K262">
            <v>2011500</v>
          </cell>
          <cell r="L262">
            <v>13867500</v>
          </cell>
          <cell r="M262" t="str">
            <v>PURE PEARL ESTATE</v>
          </cell>
          <cell r="N262" t="str">
            <v>VAIBHAV JAIN</v>
          </cell>
        </row>
        <row r="263">
          <cell r="B263" t="str">
            <v>DTS125</v>
          </cell>
          <cell r="C263">
            <v>2.5</v>
          </cell>
          <cell r="D263">
            <v>39354</v>
          </cell>
          <cell r="E263">
            <v>78880</v>
          </cell>
          <cell r="F263" t="str">
            <v>U00337</v>
          </cell>
          <cell r="G263" t="str">
            <v>DTS125/UB1382#DTS</v>
          </cell>
          <cell r="H263">
            <v>150.22</v>
          </cell>
          <cell r="I263">
            <v>14000</v>
          </cell>
          <cell r="J263">
            <v>3485700</v>
          </cell>
          <cell r="K263">
            <v>3485700</v>
          </cell>
          <cell r="L263">
            <v>24046500</v>
          </cell>
          <cell r="M263" t="str">
            <v>S M ESTATE</v>
          </cell>
          <cell r="N263" t="str">
            <v>UMESH GUPTA</v>
          </cell>
        </row>
        <row r="264">
          <cell r="B264" t="str">
            <v>DTS127</v>
          </cell>
          <cell r="C264">
            <v>2.5</v>
          </cell>
          <cell r="D264">
            <v>39354</v>
          </cell>
          <cell r="E264">
            <v>78851</v>
          </cell>
          <cell r="F264" t="str">
            <v>P01720</v>
          </cell>
          <cell r="G264" t="str">
            <v>DTS127/UB1415#DTS</v>
          </cell>
          <cell r="H264">
            <v>65.400000000000006</v>
          </cell>
          <cell r="I264">
            <v>14000</v>
          </cell>
          <cell r="J264">
            <v>1568400</v>
          </cell>
          <cell r="K264">
            <v>1568400</v>
          </cell>
          <cell r="L264">
            <v>10808000</v>
          </cell>
          <cell r="M264" t="str">
            <v>ONS REALTORS AND PROMOTERS</v>
          </cell>
          <cell r="N264" t="str">
            <v>PRASHANT BAJAJ</v>
          </cell>
        </row>
        <row r="265">
          <cell r="B265" t="str">
            <v>DTS130</v>
          </cell>
          <cell r="C265">
            <v>2.5</v>
          </cell>
          <cell r="D265">
            <v>39354</v>
          </cell>
          <cell r="E265">
            <v>78775</v>
          </cell>
          <cell r="F265" t="str">
            <v>P01712</v>
          </cell>
          <cell r="G265" t="str">
            <v>DTS130/UB1285#DTS</v>
          </cell>
          <cell r="H265">
            <v>69.209999999999994</v>
          </cell>
          <cell r="I265">
            <v>14000</v>
          </cell>
          <cell r="J265">
            <v>1654500</v>
          </cell>
          <cell r="K265">
            <v>2700000</v>
          </cell>
          <cell r="L265">
            <v>11402500</v>
          </cell>
          <cell r="M265" t="str">
            <v>S KUMAR &amp; CO.</v>
          </cell>
          <cell r="N265" t="str">
            <v>PRADEEP BAWEJA</v>
          </cell>
        </row>
        <row r="266">
          <cell r="B266" t="str">
            <v>DTS131</v>
          </cell>
          <cell r="C266">
            <v>2.5</v>
          </cell>
          <cell r="D266">
            <v>39354</v>
          </cell>
          <cell r="E266">
            <v>78918</v>
          </cell>
          <cell r="F266" t="str">
            <v>S04836</v>
          </cell>
          <cell r="G266" t="str">
            <v>DTS131/UB1466#DTS</v>
          </cell>
          <cell r="H266">
            <v>69.209999999999994</v>
          </cell>
          <cell r="I266">
            <v>14000</v>
          </cell>
          <cell r="J266">
            <v>1654500</v>
          </cell>
          <cell r="K266">
            <v>2700000</v>
          </cell>
          <cell r="L266">
            <v>11402500</v>
          </cell>
          <cell r="M266" t="str">
            <v>S KUMAR &amp; CO.</v>
          </cell>
          <cell r="N266" t="str">
            <v>SONU BUILDERS (P) LTD.</v>
          </cell>
        </row>
        <row r="267">
          <cell r="B267" t="str">
            <v>DTS132</v>
          </cell>
          <cell r="C267">
            <v>2.5</v>
          </cell>
          <cell r="D267">
            <v>39354</v>
          </cell>
          <cell r="E267">
            <v>78874</v>
          </cell>
          <cell r="F267" t="str">
            <v>R04017</v>
          </cell>
          <cell r="G267" t="str">
            <v>DTS132/UB1378#DTS</v>
          </cell>
          <cell r="H267">
            <v>69.209999999999994</v>
          </cell>
          <cell r="I267">
            <v>14000</v>
          </cell>
          <cell r="J267">
            <v>1654500</v>
          </cell>
          <cell r="K267">
            <v>1700000</v>
          </cell>
          <cell r="L267">
            <v>11402500</v>
          </cell>
          <cell r="M267" t="str">
            <v>SANJAY NAGPAL ESTATES</v>
          </cell>
          <cell r="N267" t="str">
            <v>RIMA KHOSLA</v>
          </cell>
        </row>
        <row r="268">
          <cell r="B268" t="str">
            <v>DTS133</v>
          </cell>
          <cell r="C268">
            <v>2.5</v>
          </cell>
          <cell r="D268">
            <v>39354</v>
          </cell>
          <cell r="E268">
            <v>78984</v>
          </cell>
          <cell r="F268" t="str">
            <v>V02034</v>
          </cell>
          <cell r="G268" t="str">
            <v>DTS133/UB1525#DTS</v>
          </cell>
          <cell r="H268">
            <v>69.209999999999994</v>
          </cell>
          <cell r="I268">
            <v>14000</v>
          </cell>
          <cell r="J268">
            <v>1654500</v>
          </cell>
          <cell r="K268">
            <v>1654500</v>
          </cell>
          <cell r="L268">
            <v>11402500</v>
          </cell>
          <cell r="M268" t="str">
            <v>COMMUNIQUE MARKETING SOLUTION</v>
          </cell>
          <cell r="N268" t="str">
            <v>V.P.GUPTA</v>
          </cell>
        </row>
        <row r="269">
          <cell r="B269" t="str">
            <v>DTS137</v>
          </cell>
          <cell r="C269">
            <v>2.5</v>
          </cell>
          <cell r="D269">
            <v>39354</v>
          </cell>
          <cell r="E269">
            <v>78740</v>
          </cell>
          <cell r="F269" t="str">
            <v>S04803</v>
          </cell>
          <cell r="G269" t="str">
            <v>DTS137/UB1279#DTS</v>
          </cell>
          <cell r="H269">
            <v>132.19999999999999</v>
          </cell>
          <cell r="I269">
            <v>14000</v>
          </cell>
          <cell r="J269">
            <v>3078300</v>
          </cell>
          <cell r="K269">
            <v>3078300</v>
          </cell>
          <cell r="L269">
            <v>21233500</v>
          </cell>
          <cell r="M269" t="str">
            <v>SIDDARTHA PROPERTIES</v>
          </cell>
          <cell r="N269" t="str">
            <v>SHADEZ INTERCON PVT LTD</v>
          </cell>
        </row>
        <row r="270">
          <cell r="B270" t="str">
            <v>DTS139</v>
          </cell>
          <cell r="C270">
            <v>2.5</v>
          </cell>
          <cell r="D270">
            <v>39354</v>
          </cell>
          <cell r="E270">
            <v>78923</v>
          </cell>
          <cell r="F270" t="str">
            <v>A03521</v>
          </cell>
          <cell r="G270" t="str">
            <v>DTS139/UB1546#DTS</v>
          </cell>
          <cell r="H270">
            <v>69.209999999999994</v>
          </cell>
          <cell r="I270">
            <v>14000</v>
          </cell>
          <cell r="J270">
            <v>1654500</v>
          </cell>
          <cell r="K270">
            <v>1654500</v>
          </cell>
          <cell r="L270">
            <v>11402500</v>
          </cell>
          <cell r="M270" t="str">
            <v>C S &amp; ASSOCIATES</v>
          </cell>
          <cell r="N270" t="str">
            <v>ANJALA SABHARWAL</v>
          </cell>
        </row>
        <row r="271">
          <cell r="B271" t="str">
            <v>DTS146</v>
          </cell>
          <cell r="C271">
            <v>2.5</v>
          </cell>
          <cell r="D271">
            <v>39354</v>
          </cell>
          <cell r="E271">
            <v>78933</v>
          </cell>
          <cell r="F271" t="str">
            <v>R04022</v>
          </cell>
          <cell r="G271" t="str">
            <v>DTS146/UB1550#DTS</v>
          </cell>
          <cell r="H271">
            <v>535.66999999999996</v>
          </cell>
          <cell r="I271">
            <v>14000</v>
          </cell>
          <cell r="J271">
            <v>12198600</v>
          </cell>
          <cell r="K271">
            <v>12198600</v>
          </cell>
          <cell r="L271">
            <v>84207000</v>
          </cell>
          <cell r="M271" t="str">
            <v>K.K. REAL ESTATE</v>
          </cell>
          <cell r="N271" t="str">
            <v>RAMESH SACHDEVA</v>
          </cell>
        </row>
        <row r="272">
          <cell r="B272" t="str">
            <v>DTS148</v>
          </cell>
          <cell r="C272">
            <v>2.5</v>
          </cell>
          <cell r="D272">
            <v>39354</v>
          </cell>
          <cell r="E272">
            <v>78730</v>
          </cell>
          <cell r="F272" t="str">
            <v>K01269</v>
          </cell>
          <cell r="G272" t="str">
            <v>DTS148/UB1313#DTS</v>
          </cell>
          <cell r="H272">
            <v>140.93</v>
          </cell>
          <cell r="I272">
            <v>14000</v>
          </cell>
          <cell r="J272">
            <v>3275700</v>
          </cell>
          <cell r="K272">
            <v>3275700</v>
          </cell>
          <cell r="L272">
            <v>22596500</v>
          </cell>
          <cell r="M272" t="str">
            <v>SIDDARTHA PROPERTIES</v>
          </cell>
          <cell r="N272" t="str">
            <v>KAILASH SIDDHI PROMOTERS PVT.</v>
          </cell>
        </row>
        <row r="273">
          <cell r="B273" t="str">
            <v>DTS150</v>
          </cell>
          <cell r="C273">
            <v>2.5</v>
          </cell>
          <cell r="D273">
            <v>39354</v>
          </cell>
          <cell r="E273">
            <v>78756</v>
          </cell>
          <cell r="F273" t="str">
            <v>S04806</v>
          </cell>
          <cell r="G273" t="str">
            <v>DTS150/UB1314#DTS</v>
          </cell>
          <cell r="H273">
            <v>153.85</v>
          </cell>
          <cell r="I273">
            <v>14000</v>
          </cell>
          <cell r="J273">
            <v>3567600</v>
          </cell>
          <cell r="K273">
            <v>3567600</v>
          </cell>
          <cell r="L273">
            <v>24612000</v>
          </cell>
          <cell r="M273" t="str">
            <v>SURINDER ARORA</v>
          </cell>
          <cell r="N273" t="str">
            <v>SARITA HANDA</v>
          </cell>
        </row>
        <row r="274">
          <cell r="B274" t="str">
            <v>DTS152</v>
          </cell>
          <cell r="C274">
            <v>2.5</v>
          </cell>
          <cell r="D274">
            <v>39354</v>
          </cell>
          <cell r="E274">
            <v>78809</v>
          </cell>
          <cell r="F274" t="str">
            <v>S04813</v>
          </cell>
          <cell r="G274" t="str">
            <v>DTS152/UB1267#DTS</v>
          </cell>
          <cell r="H274">
            <v>173.07</v>
          </cell>
          <cell r="I274">
            <v>14000</v>
          </cell>
          <cell r="J274">
            <v>4002300</v>
          </cell>
          <cell r="K274">
            <v>3567600</v>
          </cell>
          <cell r="L274">
            <v>27613500</v>
          </cell>
          <cell r="M274" t="str">
            <v>SURINDER ARORA</v>
          </cell>
          <cell r="N274" t="str">
            <v>SARITA HANDA</v>
          </cell>
        </row>
        <row r="275">
          <cell r="B275" t="str">
            <v>DTS153</v>
          </cell>
          <cell r="C275">
            <v>2.5</v>
          </cell>
          <cell r="D275">
            <v>39354</v>
          </cell>
          <cell r="E275">
            <v>79041</v>
          </cell>
          <cell r="F275" t="str">
            <v>J01506</v>
          </cell>
          <cell r="G275" t="str">
            <v>DTS153/UB1504#DTS</v>
          </cell>
          <cell r="H275">
            <v>535.66999999999996</v>
          </cell>
          <cell r="I275">
            <v>14000</v>
          </cell>
          <cell r="J275">
            <v>12198600</v>
          </cell>
          <cell r="K275">
            <v>12200000</v>
          </cell>
          <cell r="L275">
            <v>84207000</v>
          </cell>
          <cell r="M275" t="str">
            <v>ARVIND ESTATES (P) LTD</v>
          </cell>
          <cell r="N275" t="str">
            <v>JINDAL ART GLASS INNOVATIONS</v>
          </cell>
        </row>
        <row r="276">
          <cell r="B276" t="str">
            <v>DTS154</v>
          </cell>
          <cell r="C276">
            <v>2.5</v>
          </cell>
          <cell r="D276">
            <v>39354</v>
          </cell>
          <cell r="E276">
            <v>79021</v>
          </cell>
          <cell r="F276" t="str">
            <v>R04028</v>
          </cell>
          <cell r="G276" t="str">
            <v>DTS154/UB1508#DTS</v>
          </cell>
          <cell r="H276">
            <v>182.65</v>
          </cell>
          <cell r="I276">
            <v>14000</v>
          </cell>
          <cell r="J276">
            <v>4218600</v>
          </cell>
          <cell r="K276">
            <v>4218600</v>
          </cell>
          <cell r="L276">
            <v>29107000</v>
          </cell>
          <cell r="M276" t="str">
            <v>OPC REALTORS</v>
          </cell>
          <cell r="N276" t="str">
            <v>RAHUL JUNEJA                 _x000C_</v>
          </cell>
        </row>
        <row r="277">
          <cell r="B277" t="str">
            <v>DTS158</v>
          </cell>
          <cell r="C277">
            <v>2.5</v>
          </cell>
          <cell r="D277">
            <v>39354</v>
          </cell>
          <cell r="E277">
            <v>78970</v>
          </cell>
          <cell r="F277" t="str">
            <v>P01723</v>
          </cell>
          <cell r="G277" t="str">
            <v>DTS158/UB1555#DTS</v>
          </cell>
          <cell r="H277">
            <v>178.84</v>
          </cell>
          <cell r="I277">
            <v>14000</v>
          </cell>
          <cell r="J277">
            <v>4132500</v>
          </cell>
          <cell r="K277">
            <v>4132500</v>
          </cell>
          <cell r="L277">
            <v>28512500</v>
          </cell>
          <cell r="M277" t="str">
            <v>K.K. REAL ESTATE</v>
          </cell>
          <cell r="N277" t="str">
            <v>PAWAN KATYAL</v>
          </cell>
        </row>
        <row r="278">
          <cell r="B278" t="str">
            <v>DTS159</v>
          </cell>
          <cell r="C278">
            <v>2.5</v>
          </cell>
          <cell r="D278">
            <v>39354</v>
          </cell>
          <cell r="E278">
            <v>78819</v>
          </cell>
          <cell r="F278" t="str">
            <v>S04814</v>
          </cell>
          <cell r="G278" t="str">
            <v>DTS159/UB1329#DTS</v>
          </cell>
          <cell r="H278">
            <v>65.400000000000006</v>
          </cell>
          <cell r="I278">
            <v>14000</v>
          </cell>
          <cell r="J278">
            <v>1568400</v>
          </cell>
          <cell r="K278">
            <v>1568400</v>
          </cell>
          <cell r="L278">
            <v>10808000</v>
          </cell>
          <cell r="M278" t="str">
            <v>KHUSHI HOUSING SOLUTIONS</v>
          </cell>
          <cell r="N278" t="str">
            <v>SURYA NARAIN BAJAJ</v>
          </cell>
        </row>
        <row r="279">
          <cell r="B279" t="str">
            <v>DTS160</v>
          </cell>
          <cell r="C279">
            <v>2.5</v>
          </cell>
          <cell r="D279">
            <v>39354</v>
          </cell>
          <cell r="E279">
            <v>79044</v>
          </cell>
          <cell r="F279" t="str">
            <v>S04844</v>
          </cell>
          <cell r="G279" t="str">
            <v>DTS160/UB1255#DTS</v>
          </cell>
          <cell r="H279">
            <v>89.93</v>
          </cell>
          <cell r="I279">
            <v>14000</v>
          </cell>
          <cell r="J279">
            <v>2122800</v>
          </cell>
          <cell r="K279">
            <v>2122800</v>
          </cell>
          <cell r="L279">
            <v>14636000</v>
          </cell>
          <cell r="M279" t="str">
            <v>KHUSHI HOUSING SOLUTIONS</v>
          </cell>
          <cell r="N279" t="str">
            <v>SANJAY KUMAR RATRA</v>
          </cell>
        </row>
        <row r="280">
          <cell r="B280" t="str">
            <v>DTS161</v>
          </cell>
          <cell r="C280">
            <v>2.5</v>
          </cell>
          <cell r="D280">
            <v>39354</v>
          </cell>
          <cell r="E280">
            <v>79066</v>
          </cell>
          <cell r="F280" t="str">
            <v>A03536</v>
          </cell>
          <cell r="G280" t="str">
            <v>DTS161/UB1365#DTS</v>
          </cell>
          <cell r="H280">
            <v>89.93</v>
          </cell>
          <cell r="I280">
            <v>14000</v>
          </cell>
          <cell r="J280">
            <v>2122800</v>
          </cell>
          <cell r="K280">
            <v>2700000</v>
          </cell>
          <cell r="L280">
            <v>14636000</v>
          </cell>
          <cell r="N280" t="str">
            <v>ARYAN GRANITES &amp; MONUMENTS (P</v>
          </cell>
        </row>
        <row r="281">
          <cell r="B281" t="str">
            <v>DTS201</v>
          </cell>
          <cell r="C281">
            <v>2.5</v>
          </cell>
          <cell r="D281">
            <v>39354</v>
          </cell>
          <cell r="E281">
            <v>78881</v>
          </cell>
          <cell r="F281" t="str">
            <v>H00991</v>
          </cell>
          <cell r="G281" t="str">
            <v>DTS201/UB1447#DTS</v>
          </cell>
          <cell r="H281">
            <v>132.19999999999999</v>
          </cell>
          <cell r="I281">
            <v>12000</v>
          </cell>
          <cell r="J281">
            <v>2651400</v>
          </cell>
          <cell r="K281">
            <v>2651400</v>
          </cell>
          <cell r="L281">
            <v>18387500</v>
          </cell>
          <cell r="M281" t="str">
            <v>AMIT ARORA(Real Estate Develo</v>
          </cell>
          <cell r="N281" t="str">
            <v>HULAS RAHUL GUPTA</v>
          </cell>
        </row>
        <row r="282">
          <cell r="B282" t="str">
            <v>DTS202</v>
          </cell>
          <cell r="C282">
            <v>2.5</v>
          </cell>
          <cell r="D282">
            <v>39354</v>
          </cell>
          <cell r="E282">
            <v>78890</v>
          </cell>
          <cell r="F282" t="str">
            <v>H00992</v>
          </cell>
          <cell r="G282" t="str">
            <v>DTS202/UB1448#DTS</v>
          </cell>
          <cell r="H282">
            <v>77.760000000000005</v>
          </cell>
          <cell r="I282">
            <v>12000</v>
          </cell>
          <cell r="J282">
            <v>1596600</v>
          </cell>
          <cell r="K282">
            <v>1596600</v>
          </cell>
          <cell r="L282">
            <v>11062500</v>
          </cell>
          <cell r="M282" t="str">
            <v>AMIT ARORA(Real Estate Develo</v>
          </cell>
          <cell r="N282" t="str">
            <v>HULAS RAHUL GUPTA</v>
          </cell>
        </row>
        <row r="283">
          <cell r="B283" t="str">
            <v>DTS203</v>
          </cell>
          <cell r="C283">
            <v>2.5</v>
          </cell>
          <cell r="D283">
            <v>39354</v>
          </cell>
          <cell r="E283">
            <v>78892</v>
          </cell>
          <cell r="F283" t="str">
            <v>H00993</v>
          </cell>
          <cell r="G283" t="str">
            <v>DTS203/UB1449#DTS</v>
          </cell>
          <cell r="H283">
            <v>71.91</v>
          </cell>
          <cell r="I283">
            <v>11000</v>
          </cell>
          <cell r="J283">
            <v>1367100</v>
          </cell>
          <cell r="K283">
            <v>1367100</v>
          </cell>
          <cell r="L283">
            <v>9501000</v>
          </cell>
          <cell r="M283" t="str">
            <v>AMIT ARORA(Real Estate Develo</v>
          </cell>
          <cell r="N283" t="str">
            <v>HULAS RAHUL GUPTA</v>
          </cell>
        </row>
        <row r="284">
          <cell r="B284" t="str">
            <v>DTS204</v>
          </cell>
          <cell r="C284">
            <v>2.5</v>
          </cell>
          <cell r="D284">
            <v>39354</v>
          </cell>
          <cell r="E284">
            <v>78898</v>
          </cell>
          <cell r="F284" t="str">
            <v>H00994</v>
          </cell>
          <cell r="G284" t="str">
            <v>DTS204/UB1450#DTS</v>
          </cell>
          <cell r="H284">
            <v>69.209999999999994</v>
          </cell>
          <cell r="I284">
            <v>11000</v>
          </cell>
          <cell r="J284">
            <v>1319250</v>
          </cell>
          <cell r="K284">
            <v>1319250</v>
          </cell>
          <cell r="L284">
            <v>9167500</v>
          </cell>
          <cell r="M284" t="str">
            <v>AMIT ARORA(Real Estate Develo</v>
          </cell>
          <cell r="N284" t="str">
            <v>HULAS RAHUL GUPTA</v>
          </cell>
        </row>
        <row r="285">
          <cell r="B285" t="str">
            <v>DTS205</v>
          </cell>
          <cell r="C285">
            <v>2.5</v>
          </cell>
          <cell r="D285">
            <v>39354</v>
          </cell>
          <cell r="E285">
            <v>78900</v>
          </cell>
          <cell r="F285" t="str">
            <v>H00995</v>
          </cell>
          <cell r="G285" t="str">
            <v>DTS205/UB1451#DTS</v>
          </cell>
          <cell r="H285">
            <v>69.209999999999994</v>
          </cell>
          <cell r="I285">
            <v>11000</v>
          </cell>
          <cell r="J285">
            <v>1319250</v>
          </cell>
          <cell r="K285">
            <v>1319250</v>
          </cell>
          <cell r="L285">
            <v>9167500</v>
          </cell>
          <cell r="M285" t="str">
            <v>AMIT ARORA(Real Estate Develo</v>
          </cell>
          <cell r="N285" t="str">
            <v>HULAS RAHUL GUPTA</v>
          </cell>
        </row>
        <row r="286">
          <cell r="B286" t="str">
            <v>DTS206</v>
          </cell>
          <cell r="C286">
            <v>2.5</v>
          </cell>
          <cell r="D286">
            <v>39354</v>
          </cell>
          <cell r="E286">
            <v>78907</v>
          </cell>
          <cell r="F286" t="str">
            <v>H00996</v>
          </cell>
          <cell r="G286" t="str">
            <v>DTS206/UB1452#DTS</v>
          </cell>
          <cell r="H286">
            <v>69.209999999999994</v>
          </cell>
          <cell r="I286">
            <v>11000</v>
          </cell>
          <cell r="J286">
            <v>1319250</v>
          </cell>
          <cell r="K286">
            <v>1319250</v>
          </cell>
          <cell r="L286">
            <v>9167500</v>
          </cell>
          <cell r="M286" t="str">
            <v>AMIT ARORA(Real Estate Develo</v>
          </cell>
          <cell r="N286" t="str">
            <v>HULAS RAHUL GUPTA</v>
          </cell>
        </row>
        <row r="287">
          <cell r="B287" t="str">
            <v>DTS207</v>
          </cell>
          <cell r="C287">
            <v>2.5</v>
          </cell>
          <cell r="D287">
            <v>39354</v>
          </cell>
          <cell r="E287">
            <v>78910</v>
          </cell>
          <cell r="F287" t="str">
            <v>H00997</v>
          </cell>
          <cell r="G287" t="str">
            <v>DTS207/UB1453#DTS</v>
          </cell>
          <cell r="H287">
            <v>69.209999999999994</v>
          </cell>
          <cell r="I287">
            <v>11000</v>
          </cell>
          <cell r="J287">
            <v>1319250</v>
          </cell>
          <cell r="K287">
            <v>1319250</v>
          </cell>
          <cell r="L287">
            <v>9167500</v>
          </cell>
          <cell r="M287" t="str">
            <v>AMIT ARORA(Real Estate Develo</v>
          </cell>
          <cell r="N287" t="str">
            <v>HULAS RAHUL GUPTA</v>
          </cell>
        </row>
        <row r="288">
          <cell r="B288" t="str">
            <v>DTS208</v>
          </cell>
          <cell r="C288">
            <v>2.5</v>
          </cell>
          <cell r="D288">
            <v>39354</v>
          </cell>
          <cell r="E288">
            <v>78912</v>
          </cell>
          <cell r="F288" t="str">
            <v>H00998</v>
          </cell>
          <cell r="G288" t="str">
            <v>DTS208/UB1454#DTS</v>
          </cell>
          <cell r="H288">
            <v>69.209999999999994</v>
          </cell>
          <cell r="I288">
            <v>11000</v>
          </cell>
          <cell r="J288">
            <v>1319250</v>
          </cell>
          <cell r="K288">
            <v>1319250</v>
          </cell>
          <cell r="L288">
            <v>9167500</v>
          </cell>
          <cell r="M288" t="str">
            <v>AMIT ARORA(Real Estate Develo</v>
          </cell>
          <cell r="N288" t="str">
            <v>HULAS RAHUL GUPTA</v>
          </cell>
        </row>
        <row r="289">
          <cell r="B289" t="str">
            <v>DTS209</v>
          </cell>
          <cell r="C289">
            <v>2.5</v>
          </cell>
          <cell r="D289">
            <v>39354</v>
          </cell>
          <cell r="E289">
            <v>78921</v>
          </cell>
          <cell r="F289" t="str">
            <v>H01000</v>
          </cell>
          <cell r="G289" t="str">
            <v>DTS209/UB1455#DTS</v>
          </cell>
          <cell r="H289">
            <v>90.02</v>
          </cell>
          <cell r="I289">
            <v>12000</v>
          </cell>
          <cell r="J289">
            <v>1834200</v>
          </cell>
          <cell r="K289">
            <v>1834200</v>
          </cell>
          <cell r="L289">
            <v>12712500</v>
          </cell>
          <cell r="M289" t="str">
            <v>AMIT ARORA(Real Estate Develo</v>
          </cell>
          <cell r="N289" t="str">
            <v>HULAS RAHUL GUPTA</v>
          </cell>
        </row>
        <row r="290">
          <cell r="B290" t="str">
            <v>DTS210</v>
          </cell>
          <cell r="C290">
            <v>2.5</v>
          </cell>
          <cell r="D290">
            <v>39354</v>
          </cell>
          <cell r="E290">
            <v>78925</v>
          </cell>
          <cell r="F290" t="str">
            <v>H01001</v>
          </cell>
          <cell r="G290" t="str">
            <v>DTS210/UB1456#DTS</v>
          </cell>
          <cell r="H290">
            <v>89.93</v>
          </cell>
          <cell r="I290">
            <v>12000</v>
          </cell>
          <cell r="J290">
            <v>1832400</v>
          </cell>
          <cell r="K290">
            <v>1832400</v>
          </cell>
          <cell r="L290">
            <v>12700000</v>
          </cell>
          <cell r="M290" t="str">
            <v>AMIT ARORA(Real Estate Develo</v>
          </cell>
          <cell r="N290" t="str">
            <v>HULAS RAHUL GUPTA</v>
          </cell>
        </row>
        <row r="291">
          <cell r="B291" t="str">
            <v>DTS211</v>
          </cell>
          <cell r="C291">
            <v>2.5</v>
          </cell>
          <cell r="D291">
            <v>39354</v>
          </cell>
          <cell r="E291">
            <v>78929</v>
          </cell>
          <cell r="F291" t="str">
            <v>H01004</v>
          </cell>
          <cell r="G291" t="str">
            <v>DTS211/UB1457#DTS</v>
          </cell>
          <cell r="H291">
            <v>65.400000000000006</v>
          </cell>
          <cell r="I291">
            <v>12000</v>
          </cell>
          <cell r="J291">
            <v>1357200</v>
          </cell>
          <cell r="K291">
            <v>1357200</v>
          </cell>
          <cell r="L291">
            <v>9400000</v>
          </cell>
          <cell r="M291" t="str">
            <v>AMIT ARORA(Real Estate Develo</v>
          </cell>
          <cell r="N291" t="str">
            <v>HULAS RAHUL GUPTA</v>
          </cell>
        </row>
        <row r="292">
          <cell r="B292" t="str">
            <v>DTS212</v>
          </cell>
          <cell r="C292">
            <v>2.5</v>
          </cell>
          <cell r="D292">
            <v>39354</v>
          </cell>
          <cell r="E292">
            <v>78932</v>
          </cell>
          <cell r="F292" t="str">
            <v>H01005</v>
          </cell>
          <cell r="G292" t="str">
            <v>DTS212/UB1458#DTS</v>
          </cell>
          <cell r="H292">
            <v>114.08</v>
          </cell>
          <cell r="I292">
            <v>12000</v>
          </cell>
          <cell r="J292">
            <v>2300400</v>
          </cell>
          <cell r="K292">
            <v>2764850</v>
          </cell>
          <cell r="L292">
            <v>15950000</v>
          </cell>
          <cell r="M292" t="str">
            <v>AMIT ARORA(Real Estate Develo</v>
          </cell>
          <cell r="N292" t="str">
            <v>HULAS RAHUL GUPTA</v>
          </cell>
        </row>
        <row r="293">
          <cell r="B293" t="str">
            <v>DTS214</v>
          </cell>
          <cell r="C293">
            <v>2.5</v>
          </cell>
          <cell r="D293">
            <v>39354</v>
          </cell>
          <cell r="E293">
            <v>78801</v>
          </cell>
          <cell r="F293" t="str">
            <v>J01489</v>
          </cell>
          <cell r="G293" t="str">
            <v>DTS214/UB1338#DTS</v>
          </cell>
          <cell r="H293">
            <v>150.22</v>
          </cell>
          <cell r="I293">
            <v>11000</v>
          </cell>
          <cell r="J293">
            <v>2758050</v>
          </cell>
          <cell r="K293">
            <v>2759000</v>
          </cell>
          <cell r="L293">
            <v>19195500</v>
          </cell>
          <cell r="M293" t="str">
            <v>ARVIND ESTATES (P) LTD</v>
          </cell>
          <cell r="N293" t="str">
            <v>JINDAL ART GLASS INNOVATIONS</v>
          </cell>
        </row>
        <row r="294">
          <cell r="B294" t="str">
            <v>DTS215</v>
          </cell>
          <cell r="C294">
            <v>2.5</v>
          </cell>
          <cell r="D294">
            <v>39354</v>
          </cell>
          <cell r="E294">
            <v>78789</v>
          </cell>
          <cell r="F294" t="str">
            <v>J01487</v>
          </cell>
          <cell r="G294" t="str">
            <v>DTS215/UB1287#DTS</v>
          </cell>
          <cell r="H294">
            <v>89</v>
          </cell>
          <cell r="I294">
            <v>11000</v>
          </cell>
          <cell r="J294">
            <v>1670700</v>
          </cell>
          <cell r="K294">
            <v>1671000</v>
          </cell>
          <cell r="L294">
            <v>11617000</v>
          </cell>
          <cell r="M294" t="str">
            <v>ARVIND ESTATES (P) LTD</v>
          </cell>
          <cell r="N294" t="str">
            <v>JINDAL ART GLASS INNOVATIONS</v>
          </cell>
        </row>
        <row r="295">
          <cell r="B295" t="str">
            <v>DTS216</v>
          </cell>
          <cell r="C295">
            <v>2.5</v>
          </cell>
          <cell r="D295">
            <v>39354</v>
          </cell>
          <cell r="E295">
            <v>78782</v>
          </cell>
          <cell r="F295" t="str">
            <v>J01484</v>
          </cell>
          <cell r="G295" t="str">
            <v>DTS216/UB1280#DTS</v>
          </cell>
          <cell r="H295">
            <v>89.74</v>
          </cell>
          <cell r="I295">
            <v>11000</v>
          </cell>
          <cell r="J295">
            <v>1683900</v>
          </cell>
          <cell r="K295">
            <v>1684000</v>
          </cell>
          <cell r="L295">
            <v>11709000</v>
          </cell>
          <cell r="M295" t="str">
            <v>ARVIND ESTATES (P) LTD</v>
          </cell>
          <cell r="N295" t="str">
            <v>JINDAL ART GLASS INNOVATIONS</v>
          </cell>
        </row>
        <row r="296">
          <cell r="B296" t="str">
            <v>DTS217</v>
          </cell>
          <cell r="C296">
            <v>2.5</v>
          </cell>
          <cell r="D296">
            <v>39354</v>
          </cell>
          <cell r="E296">
            <v>78786</v>
          </cell>
          <cell r="F296" t="str">
            <v>J01485</v>
          </cell>
          <cell r="G296" t="str">
            <v>DTS217/UB1283#DTS</v>
          </cell>
          <cell r="H296">
            <v>85</v>
          </cell>
          <cell r="I296">
            <v>11000</v>
          </cell>
          <cell r="J296">
            <v>1599750</v>
          </cell>
          <cell r="K296">
            <v>1600000</v>
          </cell>
          <cell r="L296">
            <v>11122500</v>
          </cell>
          <cell r="M296" t="str">
            <v>ARVIND ESTATES (P) LTD</v>
          </cell>
          <cell r="N296" t="str">
            <v>JINDAL ART GLASS INNOVATIONS</v>
          </cell>
        </row>
        <row r="297">
          <cell r="B297" t="str">
            <v>DTS218</v>
          </cell>
          <cell r="C297">
            <v>2.5</v>
          </cell>
          <cell r="D297">
            <v>39354</v>
          </cell>
          <cell r="E297">
            <v>78889</v>
          </cell>
          <cell r="F297" t="str">
            <v>J01493</v>
          </cell>
          <cell r="G297" t="str">
            <v>DTS218/UB1394#DTS</v>
          </cell>
          <cell r="H297">
            <v>69.209999999999994</v>
          </cell>
          <cell r="I297">
            <v>11000</v>
          </cell>
          <cell r="J297">
            <v>1319250</v>
          </cell>
          <cell r="K297">
            <v>1320000</v>
          </cell>
          <cell r="L297">
            <v>9167500</v>
          </cell>
          <cell r="M297" t="str">
            <v>ARVIND ESTATES (P) LTD</v>
          </cell>
          <cell r="N297" t="str">
            <v>JINDAL ART GLASS INNOVATIONS</v>
          </cell>
        </row>
        <row r="298">
          <cell r="B298" t="str">
            <v>DTS219</v>
          </cell>
          <cell r="C298">
            <v>2.5</v>
          </cell>
          <cell r="D298">
            <v>39354</v>
          </cell>
          <cell r="E298">
            <v>78800</v>
          </cell>
          <cell r="F298" t="str">
            <v>J01488</v>
          </cell>
          <cell r="G298" t="str">
            <v>DTS219/UB1336#DTS</v>
          </cell>
          <cell r="H298">
            <v>75.53</v>
          </cell>
          <cell r="I298">
            <v>11000</v>
          </cell>
          <cell r="J298">
            <v>1431450</v>
          </cell>
          <cell r="K298">
            <v>1432000</v>
          </cell>
          <cell r="L298">
            <v>9949500</v>
          </cell>
          <cell r="M298" t="str">
            <v>ARVIND ESTATES (P) LTD</v>
          </cell>
          <cell r="N298" t="str">
            <v>JINDAL ART GLASS INNOVATIONS</v>
          </cell>
        </row>
        <row r="299">
          <cell r="B299" t="str">
            <v>DTS220</v>
          </cell>
          <cell r="C299">
            <v>2.5</v>
          </cell>
          <cell r="D299">
            <v>39354</v>
          </cell>
          <cell r="E299">
            <v>79054</v>
          </cell>
          <cell r="F299" t="str">
            <v>J01508</v>
          </cell>
          <cell r="G299" t="str">
            <v>DTS220/UB1335#DTS</v>
          </cell>
          <cell r="H299">
            <v>75.53</v>
          </cell>
          <cell r="I299">
            <v>11000</v>
          </cell>
          <cell r="J299">
            <v>1431450</v>
          </cell>
          <cell r="K299">
            <v>1432000</v>
          </cell>
          <cell r="L299">
            <v>9949500</v>
          </cell>
          <cell r="M299" t="str">
            <v>ARVIND ESTATES (P) LTD</v>
          </cell>
          <cell r="N299" t="str">
            <v>JINDAL ART GLASS INNOVATIONS</v>
          </cell>
        </row>
        <row r="300">
          <cell r="B300" t="str">
            <v>DTS221</v>
          </cell>
          <cell r="C300">
            <v>2.5</v>
          </cell>
          <cell r="D300">
            <v>39354</v>
          </cell>
          <cell r="E300">
            <v>78945</v>
          </cell>
          <cell r="F300" t="str">
            <v>J01497</v>
          </cell>
          <cell r="G300" t="str">
            <v>DTS221/UB1334#DTS</v>
          </cell>
          <cell r="H300">
            <v>69.209999999999994</v>
          </cell>
          <cell r="I300">
            <v>11000</v>
          </cell>
          <cell r="J300">
            <v>1319250</v>
          </cell>
          <cell r="K300">
            <v>1320000</v>
          </cell>
          <cell r="L300">
            <v>9167500</v>
          </cell>
          <cell r="M300" t="str">
            <v>ARVIND ESTATES (P) LTD</v>
          </cell>
          <cell r="N300" t="str">
            <v>JINDAL ART GLASS INNOVATIONS</v>
          </cell>
        </row>
        <row r="301">
          <cell r="B301" t="str">
            <v>DTS222</v>
          </cell>
          <cell r="C301">
            <v>2.5</v>
          </cell>
          <cell r="D301">
            <v>39354</v>
          </cell>
          <cell r="E301">
            <v>78771</v>
          </cell>
          <cell r="F301" t="str">
            <v>J01483</v>
          </cell>
          <cell r="G301" t="str">
            <v>DTS222/UB1315#DTS</v>
          </cell>
          <cell r="H301">
            <v>85</v>
          </cell>
          <cell r="I301">
            <v>11000</v>
          </cell>
          <cell r="J301">
            <v>1599750</v>
          </cell>
          <cell r="K301">
            <v>1600000</v>
          </cell>
          <cell r="L301">
            <v>11122500</v>
          </cell>
          <cell r="M301" t="str">
            <v>ARVIND ESTATES (P) LTD</v>
          </cell>
          <cell r="N301" t="str">
            <v>JINDAL ART GLASS INNOVATIONS _x000C_</v>
          </cell>
        </row>
        <row r="302">
          <cell r="B302" t="str">
            <v>DTS223</v>
          </cell>
          <cell r="C302">
            <v>2.5</v>
          </cell>
          <cell r="D302">
            <v>39354</v>
          </cell>
          <cell r="E302">
            <v>78931</v>
          </cell>
          <cell r="F302" t="str">
            <v>J01496</v>
          </cell>
          <cell r="G302" t="str">
            <v>DTS223/UB1332#DTS</v>
          </cell>
          <cell r="H302">
            <v>89.74</v>
          </cell>
          <cell r="I302">
            <v>11000</v>
          </cell>
          <cell r="J302">
            <v>1683900</v>
          </cell>
          <cell r="K302">
            <v>1684000</v>
          </cell>
          <cell r="L302">
            <v>11709000</v>
          </cell>
          <cell r="M302" t="str">
            <v>ARVIND ESTATES (P) LTD</v>
          </cell>
          <cell r="N302" t="str">
            <v>JINDAL ART GLASS INNOVATIONS</v>
          </cell>
        </row>
        <row r="303">
          <cell r="B303" t="str">
            <v>DTS224</v>
          </cell>
          <cell r="C303">
            <v>2.5</v>
          </cell>
          <cell r="D303">
            <v>39354</v>
          </cell>
          <cell r="E303">
            <v>79083</v>
          </cell>
          <cell r="F303" t="str">
            <v>J01509</v>
          </cell>
          <cell r="G303" t="str">
            <v>DTS224/UB1478#DTS</v>
          </cell>
          <cell r="H303">
            <v>89</v>
          </cell>
          <cell r="I303">
            <v>11000</v>
          </cell>
          <cell r="J303">
            <v>1670700</v>
          </cell>
          <cell r="K303">
            <v>1671000</v>
          </cell>
          <cell r="L303">
            <v>11617000</v>
          </cell>
          <cell r="M303" t="str">
            <v>ARVIND ESTATES (P) LTD</v>
          </cell>
          <cell r="N303" t="str">
            <v>JINDAL ART GLASS INNOVATION P</v>
          </cell>
        </row>
        <row r="304">
          <cell r="B304" t="str">
            <v>DTS225</v>
          </cell>
          <cell r="C304">
            <v>2.5</v>
          </cell>
          <cell r="D304">
            <v>39354</v>
          </cell>
          <cell r="E304">
            <v>78885</v>
          </cell>
          <cell r="F304" t="str">
            <v>J01491</v>
          </cell>
          <cell r="G304" t="str">
            <v>DTS225/UB1395#DTS</v>
          </cell>
          <cell r="H304">
            <v>150.22</v>
          </cell>
          <cell r="I304">
            <v>11000</v>
          </cell>
          <cell r="J304">
            <v>2758050</v>
          </cell>
          <cell r="K304">
            <v>2759000</v>
          </cell>
          <cell r="L304">
            <v>19195500</v>
          </cell>
          <cell r="M304" t="str">
            <v>ARVIND ESTATES (P) LTD</v>
          </cell>
          <cell r="N304" t="str">
            <v>JINDAL ART GLASS INNOVATIONS</v>
          </cell>
        </row>
        <row r="305">
          <cell r="B305" t="str">
            <v>DTS226</v>
          </cell>
          <cell r="C305">
            <v>2.5</v>
          </cell>
          <cell r="D305">
            <v>39354</v>
          </cell>
          <cell r="E305">
            <v>78911</v>
          </cell>
          <cell r="F305" t="str">
            <v>K01276</v>
          </cell>
          <cell r="G305" t="str">
            <v>DTS226/UB1431#DTS</v>
          </cell>
          <cell r="H305">
            <v>114.08</v>
          </cell>
          <cell r="I305">
            <v>11000</v>
          </cell>
          <cell r="J305">
            <v>2116200</v>
          </cell>
          <cell r="K305">
            <v>2116200</v>
          </cell>
          <cell r="L305">
            <v>14722000</v>
          </cell>
          <cell r="M305" t="str">
            <v>C S &amp; ASSOCIATES</v>
          </cell>
          <cell r="N305" t="str">
            <v>KURIA MAL REAL ESTATE PVT. LT</v>
          </cell>
        </row>
        <row r="306">
          <cell r="B306" t="str">
            <v>DTS227</v>
          </cell>
          <cell r="C306">
            <v>2.5</v>
          </cell>
          <cell r="D306">
            <v>39354</v>
          </cell>
          <cell r="E306">
            <v>78917</v>
          </cell>
          <cell r="F306" t="str">
            <v>K01277</v>
          </cell>
          <cell r="G306" t="str">
            <v>DTS227/UB1432#DTS</v>
          </cell>
          <cell r="H306">
            <v>65.400000000000006</v>
          </cell>
          <cell r="I306">
            <v>13000</v>
          </cell>
          <cell r="J306">
            <v>1462800</v>
          </cell>
          <cell r="K306">
            <v>1462800</v>
          </cell>
          <cell r="L306">
            <v>10104000</v>
          </cell>
          <cell r="M306" t="str">
            <v>C S &amp; ASSOCIATES</v>
          </cell>
          <cell r="N306" t="str">
            <v>KURIA MAL REAL ESTATE PVT. LT</v>
          </cell>
        </row>
        <row r="307">
          <cell r="B307" t="str">
            <v>DTS228</v>
          </cell>
          <cell r="C307">
            <v>2.5</v>
          </cell>
          <cell r="D307">
            <v>39354</v>
          </cell>
          <cell r="E307">
            <v>78919</v>
          </cell>
          <cell r="F307" t="str">
            <v>K01278</v>
          </cell>
          <cell r="G307" t="str">
            <v>DTS228/UB1433#DTS</v>
          </cell>
          <cell r="H307">
            <v>89.93</v>
          </cell>
          <cell r="I307">
            <v>11000</v>
          </cell>
          <cell r="J307">
            <v>1687200</v>
          </cell>
          <cell r="K307">
            <v>1687200</v>
          </cell>
          <cell r="L307">
            <v>11732000</v>
          </cell>
          <cell r="M307" t="str">
            <v>C S &amp; ASSOCIATES</v>
          </cell>
          <cell r="N307" t="str">
            <v>KURIA MAL REAL ESTATE PVT. LT</v>
          </cell>
        </row>
        <row r="308">
          <cell r="B308" t="str">
            <v>DTS229</v>
          </cell>
          <cell r="C308">
            <v>2.5</v>
          </cell>
          <cell r="D308">
            <v>39354</v>
          </cell>
          <cell r="E308">
            <v>78924</v>
          </cell>
          <cell r="F308" t="str">
            <v>K01279</v>
          </cell>
          <cell r="G308" t="str">
            <v>DTS229/UB1434#DTS</v>
          </cell>
          <cell r="H308">
            <v>90.02</v>
          </cell>
          <cell r="I308">
            <v>11000</v>
          </cell>
          <cell r="J308">
            <v>1688850</v>
          </cell>
          <cell r="K308">
            <v>1688850</v>
          </cell>
          <cell r="L308">
            <v>11743500</v>
          </cell>
          <cell r="M308" t="str">
            <v>C S &amp; ASSOCIATES</v>
          </cell>
          <cell r="N308" t="str">
            <v>KURIA MAL REAL ESTATE PVT. LT</v>
          </cell>
        </row>
        <row r="309">
          <cell r="B309" t="str">
            <v>DTS230</v>
          </cell>
          <cell r="C309">
            <v>2.5</v>
          </cell>
          <cell r="D309">
            <v>39354</v>
          </cell>
          <cell r="E309">
            <v>78928</v>
          </cell>
          <cell r="F309" t="str">
            <v>K01280</v>
          </cell>
          <cell r="G309" t="str">
            <v>DTS230/UB1435#DTS</v>
          </cell>
          <cell r="H309">
            <v>69.209999999999994</v>
          </cell>
          <cell r="I309">
            <v>13000</v>
          </cell>
          <cell r="J309">
            <v>1542750</v>
          </cell>
          <cell r="K309">
            <v>1542750</v>
          </cell>
          <cell r="L309">
            <v>10657500</v>
          </cell>
          <cell r="M309" t="str">
            <v>C S &amp; ASSOCIATES</v>
          </cell>
          <cell r="N309" t="str">
            <v>KURIA MAL REAL ESTATE PVT. LT</v>
          </cell>
        </row>
        <row r="310">
          <cell r="B310" t="str">
            <v>DTS231</v>
          </cell>
          <cell r="C310">
            <v>2.5</v>
          </cell>
          <cell r="D310">
            <v>39354</v>
          </cell>
          <cell r="E310">
            <v>78935</v>
          </cell>
          <cell r="F310" t="str">
            <v>K01281</v>
          </cell>
          <cell r="G310" t="str">
            <v>DTS231/UB1436#DTS</v>
          </cell>
          <cell r="H310">
            <v>69.209999999999994</v>
          </cell>
          <cell r="I310">
            <v>13000</v>
          </cell>
          <cell r="J310">
            <v>1542750</v>
          </cell>
          <cell r="K310">
            <v>1542750</v>
          </cell>
          <cell r="L310">
            <v>10657500</v>
          </cell>
          <cell r="M310" t="str">
            <v>C S &amp; ASSOCIATES</v>
          </cell>
          <cell r="N310" t="str">
            <v>KURIA MAL REAL ESTATE PVT. LT</v>
          </cell>
        </row>
        <row r="311">
          <cell r="B311" t="str">
            <v>DTS232</v>
          </cell>
          <cell r="C311">
            <v>2.5</v>
          </cell>
          <cell r="D311">
            <v>39354</v>
          </cell>
          <cell r="E311">
            <v>78939</v>
          </cell>
          <cell r="F311" t="str">
            <v>K01282</v>
          </cell>
          <cell r="G311" t="str">
            <v>DTS232/UB1437#DTS</v>
          </cell>
          <cell r="H311">
            <v>69.209999999999994</v>
          </cell>
          <cell r="I311">
            <v>13000</v>
          </cell>
          <cell r="J311">
            <v>1542750</v>
          </cell>
          <cell r="K311">
            <v>1542750</v>
          </cell>
          <cell r="L311">
            <v>10657500</v>
          </cell>
          <cell r="M311" t="str">
            <v>C S &amp; ASSOCIATES</v>
          </cell>
          <cell r="N311" t="str">
            <v>KURIA MAL REAL ESTATE PVT. LT</v>
          </cell>
        </row>
        <row r="312">
          <cell r="B312" t="str">
            <v>DTS233</v>
          </cell>
          <cell r="C312">
            <v>2.5</v>
          </cell>
          <cell r="D312">
            <v>39354</v>
          </cell>
          <cell r="E312">
            <v>78943</v>
          </cell>
          <cell r="F312" t="str">
            <v>K01283</v>
          </cell>
          <cell r="G312" t="str">
            <v>DTS233/UB1438#DTS</v>
          </cell>
          <cell r="H312">
            <v>69.209999999999994</v>
          </cell>
          <cell r="I312">
            <v>13000</v>
          </cell>
          <cell r="J312">
            <v>1542750</v>
          </cell>
          <cell r="K312">
            <v>1542750</v>
          </cell>
          <cell r="L312">
            <v>10657500</v>
          </cell>
          <cell r="M312" t="str">
            <v>C S &amp; ASSOCIATES</v>
          </cell>
          <cell r="N312" t="str">
            <v>KURIA MAL REAL ESTATE PVT. LT</v>
          </cell>
        </row>
        <row r="313">
          <cell r="B313" t="str">
            <v>DTS234</v>
          </cell>
          <cell r="C313">
            <v>2.5</v>
          </cell>
          <cell r="D313">
            <v>39354</v>
          </cell>
          <cell r="E313">
            <v>78947</v>
          </cell>
          <cell r="F313" t="str">
            <v>K01284</v>
          </cell>
          <cell r="G313" t="str">
            <v>DTS234/UB1439#DTS</v>
          </cell>
          <cell r="H313">
            <v>69.209999999999994</v>
          </cell>
          <cell r="I313">
            <v>12000</v>
          </cell>
          <cell r="J313">
            <v>1431000</v>
          </cell>
          <cell r="K313">
            <v>1431000</v>
          </cell>
          <cell r="L313">
            <v>9912500</v>
          </cell>
          <cell r="M313" t="str">
            <v>C S &amp; ASSOCIATES</v>
          </cell>
          <cell r="N313" t="str">
            <v>KURIA MAL REAL ESTATE PVT. LT</v>
          </cell>
        </row>
        <row r="314">
          <cell r="B314" t="str">
            <v>DTS235</v>
          </cell>
          <cell r="C314">
            <v>2.5</v>
          </cell>
          <cell r="D314">
            <v>39354</v>
          </cell>
          <cell r="E314">
            <v>78952</v>
          </cell>
          <cell r="F314" t="str">
            <v>K01285</v>
          </cell>
          <cell r="G314" t="str">
            <v>DTS235/UB1440#DTS</v>
          </cell>
          <cell r="H314">
            <v>71.91</v>
          </cell>
          <cell r="I314">
            <v>12000</v>
          </cell>
          <cell r="J314">
            <v>1483200</v>
          </cell>
          <cell r="K314">
            <v>1483200</v>
          </cell>
          <cell r="L314">
            <v>10275000</v>
          </cell>
          <cell r="M314" t="str">
            <v>C S &amp; ASSOCIATES</v>
          </cell>
          <cell r="N314" t="str">
            <v>KURIA MAL REAL ESTATE PVT. LT</v>
          </cell>
        </row>
        <row r="315">
          <cell r="B315" t="str">
            <v>DTS236</v>
          </cell>
          <cell r="C315">
            <v>2.5</v>
          </cell>
          <cell r="D315">
            <v>39354</v>
          </cell>
          <cell r="E315">
            <v>78954</v>
          </cell>
          <cell r="F315" t="str">
            <v>K01286</v>
          </cell>
          <cell r="G315" t="str">
            <v>DTS236/UB1441#DTS</v>
          </cell>
          <cell r="H315">
            <v>77.760000000000005</v>
          </cell>
          <cell r="I315">
            <v>12000</v>
          </cell>
          <cell r="J315">
            <v>1596600</v>
          </cell>
          <cell r="K315">
            <v>1596600</v>
          </cell>
          <cell r="L315">
            <v>11062500</v>
          </cell>
          <cell r="M315" t="str">
            <v>C S &amp; ASSOCIATES</v>
          </cell>
          <cell r="N315" t="str">
            <v>KURIA MAL REAL ESTATE PVT. LT</v>
          </cell>
        </row>
        <row r="316">
          <cell r="B316" t="str">
            <v>DTS237</v>
          </cell>
          <cell r="C316">
            <v>2.5</v>
          </cell>
          <cell r="D316">
            <v>39354</v>
          </cell>
          <cell r="E316">
            <v>78959</v>
          </cell>
          <cell r="F316" t="str">
            <v>K01287</v>
          </cell>
          <cell r="G316" t="str">
            <v>DTS237/UB1442#DTS</v>
          </cell>
          <cell r="H316">
            <v>132.19999999999999</v>
          </cell>
          <cell r="I316">
            <v>12000</v>
          </cell>
          <cell r="J316">
            <v>2651400</v>
          </cell>
          <cell r="K316">
            <v>2651400</v>
          </cell>
          <cell r="L316">
            <v>18387500</v>
          </cell>
          <cell r="M316" t="str">
            <v>C S &amp; ASSOCIATES</v>
          </cell>
          <cell r="N316" t="str">
            <v>KURIA MAL REAL ESTATE PVT. LT</v>
          </cell>
        </row>
        <row r="317">
          <cell r="B317" t="str">
            <v>DTS238</v>
          </cell>
          <cell r="C317">
            <v>2.5</v>
          </cell>
          <cell r="D317">
            <v>39354</v>
          </cell>
          <cell r="E317">
            <v>78962</v>
          </cell>
          <cell r="F317" t="str">
            <v>K01288</v>
          </cell>
          <cell r="G317" t="str">
            <v>DTS238/UB1443#DTS</v>
          </cell>
          <cell r="H317">
            <v>73.760000000000005</v>
          </cell>
          <cell r="I317">
            <v>12000</v>
          </cell>
          <cell r="J317">
            <v>1519200</v>
          </cell>
          <cell r="K317">
            <v>1519200</v>
          </cell>
          <cell r="L317">
            <v>10525000</v>
          </cell>
          <cell r="M317" t="str">
            <v>C S &amp; ASSOCIATES</v>
          </cell>
          <cell r="N317" t="str">
            <v>KURIA MAL REAL ESTATE PVT. LT</v>
          </cell>
        </row>
        <row r="318">
          <cell r="B318" t="str">
            <v>DTS239</v>
          </cell>
          <cell r="C318">
            <v>2.5</v>
          </cell>
          <cell r="D318">
            <v>39354</v>
          </cell>
          <cell r="E318">
            <v>78967</v>
          </cell>
          <cell r="F318" t="str">
            <v>K01290</v>
          </cell>
          <cell r="G318" t="str">
            <v>DTS239/UB1444#DTS</v>
          </cell>
          <cell r="H318">
            <v>69.209999999999994</v>
          </cell>
          <cell r="I318">
            <v>12000</v>
          </cell>
          <cell r="J318">
            <v>1431000</v>
          </cell>
          <cell r="K318">
            <v>1431000</v>
          </cell>
          <cell r="L318">
            <v>9912500</v>
          </cell>
          <cell r="M318" t="str">
            <v>C S &amp; ASSOCIATES</v>
          </cell>
          <cell r="N318" t="str">
            <v>KURIA MAL REAL ESTATE PVT. LT</v>
          </cell>
        </row>
        <row r="319">
          <cell r="B319" t="str">
            <v>DTS240</v>
          </cell>
          <cell r="C319">
            <v>2.5</v>
          </cell>
          <cell r="D319">
            <v>39354</v>
          </cell>
          <cell r="E319">
            <v>78972</v>
          </cell>
          <cell r="F319" t="str">
            <v>K01292</v>
          </cell>
          <cell r="G319" t="str">
            <v>DTS240/UB1445#DTS</v>
          </cell>
          <cell r="H319">
            <v>69.209999999999994</v>
          </cell>
          <cell r="I319">
            <v>12000</v>
          </cell>
          <cell r="J319">
            <v>1431000</v>
          </cell>
          <cell r="K319">
            <v>1431000</v>
          </cell>
          <cell r="L319">
            <v>9912500</v>
          </cell>
          <cell r="M319" t="str">
            <v>C S &amp; ASSOCIATES</v>
          </cell>
          <cell r="N319" t="str">
            <v>KURIA MAL REAL ESTATE PVT. LT</v>
          </cell>
        </row>
        <row r="320">
          <cell r="B320" t="str">
            <v>DTS241</v>
          </cell>
          <cell r="C320">
            <v>2.5</v>
          </cell>
          <cell r="D320">
            <v>39354</v>
          </cell>
          <cell r="E320">
            <v>78973</v>
          </cell>
          <cell r="F320" t="str">
            <v>K01293</v>
          </cell>
          <cell r="G320" t="str">
            <v>DTS241/UB1446#DTS</v>
          </cell>
          <cell r="H320">
            <v>74.97</v>
          </cell>
          <cell r="I320">
            <v>13000</v>
          </cell>
          <cell r="J320">
            <v>1663650</v>
          </cell>
          <cell r="K320">
            <v>1663650</v>
          </cell>
          <cell r="L320">
            <v>11494500</v>
          </cell>
          <cell r="M320" t="str">
            <v>C S &amp; ASSOCIATES</v>
          </cell>
          <cell r="N320" t="str">
            <v>KURIA MAL REAL ESTATE PVT. LT</v>
          </cell>
        </row>
        <row r="321">
          <cell r="B321" t="str">
            <v>DTS242</v>
          </cell>
          <cell r="C321">
            <v>2.5</v>
          </cell>
          <cell r="D321">
            <v>39354</v>
          </cell>
          <cell r="E321">
            <v>78854</v>
          </cell>
          <cell r="F321" t="str">
            <v>D01051</v>
          </cell>
          <cell r="G321" t="str">
            <v>DTS242/UB1380#DTS</v>
          </cell>
          <cell r="H321">
            <v>104.52</v>
          </cell>
          <cell r="I321">
            <v>14000</v>
          </cell>
          <cell r="J321">
            <v>2452500</v>
          </cell>
          <cell r="K321">
            <v>2452500</v>
          </cell>
          <cell r="L321">
            <v>16912500</v>
          </cell>
          <cell r="M321" t="str">
            <v>LARES &amp; PENATES</v>
          </cell>
          <cell r="N321" t="str">
            <v>DHARAM VIR VAID</v>
          </cell>
        </row>
        <row r="322">
          <cell r="B322" t="str">
            <v>DTS243</v>
          </cell>
          <cell r="C322">
            <v>2.5</v>
          </cell>
          <cell r="D322">
            <v>39354</v>
          </cell>
          <cell r="E322">
            <v>79012</v>
          </cell>
          <cell r="F322" t="str">
            <v>J01503</v>
          </cell>
          <cell r="G322" t="str">
            <v>DTS243/UB1557#DTS</v>
          </cell>
          <cell r="H322">
            <v>69.209999999999994</v>
          </cell>
          <cell r="I322">
            <v>12000</v>
          </cell>
          <cell r="J322">
            <v>1431000</v>
          </cell>
          <cell r="K322">
            <v>1431000</v>
          </cell>
          <cell r="L322">
            <v>9912500</v>
          </cell>
          <cell r="M322" t="str">
            <v>ARVIND ESTATES (P) LTD</v>
          </cell>
          <cell r="N322" t="str">
            <v>JINDAL ART GLASS INNOVATIONS</v>
          </cell>
        </row>
        <row r="323">
          <cell r="B323" t="str">
            <v>DTS244</v>
          </cell>
          <cell r="C323">
            <v>2.5</v>
          </cell>
          <cell r="D323">
            <v>39354</v>
          </cell>
          <cell r="E323">
            <v>78899</v>
          </cell>
          <cell r="F323" t="str">
            <v>J01495</v>
          </cell>
          <cell r="G323" t="str">
            <v>DTS244/UB1409#DTS</v>
          </cell>
          <cell r="H323">
            <v>89.93</v>
          </cell>
          <cell r="I323">
            <v>11000</v>
          </cell>
          <cell r="J323">
            <v>1687200</v>
          </cell>
          <cell r="K323">
            <v>1688000</v>
          </cell>
          <cell r="L323">
            <v>11732000</v>
          </cell>
          <cell r="M323" t="str">
            <v>ARVIND ESTATES (P) LTD</v>
          </cell>
          <cell r="N323" t="str">
            <v>JINDAL ART GLASS INNOVATIONS</v>
          </cell>
        </row>
        <row r="324">
          <cell r="B324" t="str">
            <v>DTS245</v>
          </cell>
          <cell r="C324">
            <v>2.5</v>
          </cell>
          <cell r="D324">
            <v>39354</v>
          </cell>
          <cell r="E324">
            <v>78961</v>
          </cell>
          <cell r="F324" t="str">
            <v>J01500</v>
          </cell>
          <cell r="G324" t="str">
            <v>DTS245/UB1358#DTS</v>
          </cell>
          <cell r="H324">
            <v>89.93</v>
          </cell>
          <cell r="I324">
            <v>12000</v>
          </cell>
          <cell r="J324">
            <v>1832400</v>
          </cell>
          <cell r="K324">
            <v>1833000</v>
          </cell>
          <cell r="L324">
            <v>12700000</v>
          </cell>
          <cell r="M324" t="str">
            <v>ARVIND ESTATES (P) LTD</v>
          </cell>
          <cell r="N324" t="str">
            <v>JINDAL ART GLASS INNOVATIONS</v>
          </cell>
        </row>
        <row r="325">
          <cell r="B325" t="str">
            <v>DTS246</v>
          </cell>
          <cell r="C325">
            <v>2.5</v>
          </cell>
          <cell r="D325">
            <v>39354</v>
          </cell>
          <cell r="E325">
            <v>78958</v>
          </cell>
          <cell r="F325" t="str">
            <v>J01498</v>
          </cell>
          <cell r="G325" t="str">
            <v>DTS246/UB1245#DTS</v>
          </cell>
          <cell r="H325">
            <v>65.400000000000006</v>
          </cell>
          <cell r="I325">
            <v>12000</v>
          </cell>
          <cell r="J325">
            <v>1357200</v>
          </cell>
          <cell r="K325">
            <v>1358000</v>
          </cell>
          <cell r="L325">
            <v>9400000</v>
          </cell>
          <cell r="M325" t="str">
            <v>ARVIND ESTATES (P) LTD</v>
          </cell>
          <cell r="N325" t="str">
            <v>JINDAL ART GLASS INNVOATIONS</v>
          </cell>
        </row>
        <row r="326">
          <cell r="B326" t="str">
            <v>DTS247</v>
          </cell>
          <cell r="C326">
            <v>2.5</v>
          </cell>
          <cell r="D326">
            <v>39354</v>
          </cell>
          <cell r="E326">
            <v>78960</v>
          </cell>
          <cell r="F326" t="str">
            <v>J01499</v>
          </cell>
          <cell r="G326" t="str">
            <v>DTS247/UB1359#DTS</v>
          </cell>
          <cell r="H326">
            <v>178.84</v>
          </cell>
          <cell r="I326">
            <v>12000</v>
          </cell>
          <cell r="J326">
            <v>3555000</v>
          </cell>
          <cell r="K326">
            <v>3555000</v>
          </cell>
          <cell r="L326">
            <v>24662500</v>
          </cell>
          <cell r="M326" t="str">
            <v>ARVIND ESTATES (P) LTD</v>
          </cell>
          <cell r="N326" t="str">
            <v>JINDAL ART GLASS INNOVATIONS _x000C_</v>
          </cell>
        </row>
        <row r="327">
          <cell r="B327" t="str">
            <v>DTS248</v>
          </cell>
          <cell r="C327">
            <v>2.5</v>
          </cell>
          <cell r="D327">
            <v>39354</v>
          </cell>
          <cell r="E327">
            <v>79059</v>
          </cell>
          <cell r="F327" t="str">
            <v>E00096</v>
          </cell>
          <cell r="G327" t="str">
            <v>DTS248/UB1547#DTS</v>
          </cell>
          <cell r="H327">
            <v>65.400000000000006</v>
          </cell>
          <cell r="I327">
            <v>12000</v>
          </cell>
          <cell r="J327">
            <v>1357200</v>
          </cell>
          <cell r="K327">
            <v>1267200</v>
          </cell>
          <cell r="L327">
            <v>9400000</v>
          </cell>
          <cell r="M327" t="str">
            <v>C S &amp; ASSOCIATES</v>
          </cell>
          <cell r="N327" t="str">
            <v>EASTERN CARRIERS</v>
          </cell>
        </row>
        <row r="328">
          <cell r="B328" t="str">
            <v>DTS249</v>
          </cell>
          <cell r="C328">
            <v>2.5</v>
          </cell>
          <cell r="D328">
            <v>39354</v>
          </cell>
          <cell r="E328">
            <v>78940</v>
          </cell>
          <cell r="F328" t="str">
            <v>H01007</v>
          </cell>
          <cell r="G328" t="str">
            <v>DTS249/UB1344#DTS</v>
          </cell>
          <cell r="H328">
            <v>85.01</v>
          </cell>
          <cell r="I328">
            <v>12000</v>
          </cell>
          <cell r="J328">
            <v>1737000</v>
          </cell>
          <cell r="K328">
            <v>1647000</v>
          </cell>
          <cell r="L328">
            <v>12037500</v>
          </cell>
          <cell r="M328" t="str">
            <v>C S &amp; ASSOCIATES</v>
          </cell>
          <cell r="N328" t="str">
            <v>HINDUSTAN REFRIGERATION STORE</v>
          </cell>
        </row>
        <row r="329">
          <cell r="B329" t="str">
            <v>DTS255</v>
          </cell>
          <cell r="C329">
            <v>2.5</v>
          </cell>
          <cell r="D329">
            <v>39354</v>
          </cell>
          <cell r="E329">
            <v>78776</v>
          </cell>
          <cell r="F329" t="str">
            <v>H00985</v>
          </cell>
          <cell r="G329" t="str">
            <v>DTS255/UB1324#DTS</v>
          </cell>
          <cell r="H329">
            <v>85</v>
          </cell>
          <cell r="I329">
            <v>12000</v>
          </cell>
          <cell r="J329">
            <v>1737000</v>
          </cell>
          <cell r="K329">
            <v>1737000</v>
          </cell>
          <cell r="L329">
            <v>12037500</v>
          </cell>
          <cell r="M329" t="str">
            <v>C S &amp; ASSOCIATES</v>
          </cell>
          <cell r="N329" t="str">
            <v>HARVINDER SINGH SETHI</v>
          </cell>
        </row>
        <row r="330">
          <cell r="B330" t="str">
            <v>DTS256</v>
          </cell>
          <cell r="C330">
            <v>2.5</v>
          </cell>
          <cell r="D330">
            <v>39354</v>
          </cell>
          <cell r="E330">
            <v>78781</v>
          </cell>
          <cell r="F330" t="str">
            <v>H00986</v>
          </cell>
          <cell r="G330" t="str">
            <v>DTS256/UB1325#DTS</v>
          </cell>
          <cell r="H330">
            <v>85</v>
          </cell>
          <cell r="I330">
            <v>12000</v>
          </cell>
          <cell r="J330">
            <v>1737000</v>
          </cell>
          <cell r="K330">
            <v>1737000</v>
          </cell>
          <cell r="L330">
            <v>12037500</v>
          </cell>
          <cell r="M330" t="str">
            <v>C S &amp; ASSOCIATES</v>
          </cell>
          <cell r="N330" t="str">
            <v>HARVINDER SINGH SETHI</v>
          </cell>
        </row>
        <row r="331">
          <cell r="B331" t="str">
            <v>DTS257</v>
          </cell>
          <cell r="C331">
            <v>2.5</v>
          </cell>
          <cell r="D331">
            <v>39354</v>
          </cell>
          <cell r="E331">
            <v>78790</v>
          </cell>
          <cell r="F331" t="str">
            <v>H00988</v>
          </cell>
          <cell r="G331" t="str">
            <v>DTS257/UB1326#DTS</v>
          </cell>
          <cell r="H331">
            <v>65.400000000000006</v>
          </cell>
          <cell r="I331">
            <v>11000</v>
          </cell>
          <cell r="J331">
            <v>1251600</v>
          </cell>
          <cell r="K331">
            <v>1251600</v>
          </cell>
          <cell r="L331">
            <v>8696000</v>
          </cell>
          <cell r="M331" t="str">
            <v>C S &amp; ASSOCIATES</v>
          </cell>
          <cell r="N331" t="str">
            <v>HARVINDER SINGH SETHI</v>
          </cell>
        </row>
        <row r="332">
          <cell r="B332" t="str">
            <v>DTS258</v>
          </cell>
          <cell r="C332">
            <v>2.5</v>
          </cell>
          <cell r="D332">
            <v>39354</v>
          </cell>
          <cell r="E332">
            <v>78791</v>
          </cell>
          <cell r="F332" t="str">
            <v>H00989</v>
          </cell>
          <cell r="G332" t="str">
            <v>DTS258/UB1327#DTS</v>
          </cell>
          <cell r="H332">
            <v>178.84</v>
          </cell>
          <cell r="I332">
            <v>11000</v>
          </cell>
          <cell r="J332">
            <v>3266250</v>
          </cell>
          <cell r="K332">
            <v>3266250</v>
          </cell>
          <cell r="L332">
            <v>22737500</v>
          </cell>
          <cell r="M332" t="str">
            <v>C S &amp; ASSOCIATES</v>
          </cell>
          <cell r="N332" t="str">
            <v>HARVINDER SINGH SETHI</v>
          </cell>
        </row>
        <row r="333">
          <cell r="B333" t="str">
            <v>DTS259</v>
          </cell>
          <cell r="C333">
            <v>2.5</v>
          </cell>
          <cell r="D333">
            <v>39354</v>
          </cell>
          <cell r="E333">
            <v>78792</v>
          </cell>
          <cell r="F333" t="str">
            <v>H00990</v>
          </cell>
          <cell r="G333" t="str">
            <v>DTS259/UB1328#DTS</v>
          </cell>
          <cell r="H333">
            <v>65.400000000000006</v>
          </cell>
          <cell r="I333">
            <v>11000</v>
          </cell>
          <cell r="J333">
            <v>1251600</v>
          </cell>
          <cell r="K333">
            <v>1251600</v>
          </cell>
          <cell r="L333">
            <v>8696000</v>
          </cell>
          <cell r="M333" t="str">
            <v>C S &amp; ASSOCIATES</v>
          </cell>
          <cell r="N333" t="str">
            <v>HARVINDER SINGH SETHI</v>
          </cell>
        </row>
        <row r="334">
          <cell r="B334" t="str">
            <v>DTS260</v>
          </cell>
          <cell r="C334">
            <v>2.5</v>
          </cell>
          <cell r="D334">
            <v>39354</v>
          </cell>
          <cell r="E334">
            <v>78769</v>
          </cell>
          <cell r="F334" t="str">
            <v>A03503</v>
          </cell>
          <cell r="G334" t="str">
            <v>DTS260/UB1270#DTS</v>
          </cell>
          <cell r="H334">
            <v>89.93</v>
          </cell>
          <cell r="I334">
            <v>11000</v>
          </cell>
          <cell r="J334">
            <v>1687200</v>
          </cell>
          <cell r="K334">
            <v>1687200</v>
          </cell>
          <cell r="L334">
            <v>11732000</v>
          </cell>
          <cell r="M334" t="str">
            <v>C S &amp; ASSOCIATES</v>
          </cell>
          <cell r="N334" t="str">
            <v>APPOLO CRANES PVT LTD</v>
          </cell>
        </row>
        <row r="335">
          <cell r="B335" t="str">
            <v>DTS261</v>
          </cell>
          <cell r="C335">
            <v>2.5</v>
          </cell>
          <cell r="D335">
            <v>39354</v>
          </cell>
          <cell r="E335">
            <v>78768</v>
          </cell>
          <cell r="F335" t="str">
            <v>A03502</v>
          </cell>
          <cell r="G335" t="str">
            <v>DTS261/UB1269#DTS</v>
          </cell>
          <cell r="H335">
            <v>89.93</v>
          </cell>
          <cell r="I335">
            <v>11000</v>
          </cell>
          <cell r="J335">
            <v>1687200</v>
          </cell>
          <cell r="K335">
            <v>1687200</v>
          </cell>
          <cell r="L335">
            <v>11732000</v>
          </cell>
          <cell r="M335" t="str">
            <v>C S &amp; ASSOCIATES</v>
          </cell>
          <cell r="N335" t="str">
            <v>APPOLO CRANES PVT LTD</v>
          </cell>
        </row>
        <row r="336">
          <cell r="B336" t="str">
            <v>DTS262</v>
          </cell>
          <cell r="C336">
            <v>2.5</v>
          </cell>
          <cell r="D336">
            <v>39354</v>
          </cell>
          <cell r="E336">
            <v>78774</v>
          </cell>
          <cell r="F336" t="str">
            <v>A03504</v>
          </cell>
          <cell r="G336" t="str">
            <v>DTS262/UB1271#DTS</v>
          </cell>
          <cell r="H336">
            <v>69.209999999999994</v>
          </cell>
          <cell r="I336">
            <v>12000</v>
          </cell>
          <cell r="J336">
            <v>1431000</v>
          </cell>
          <cell r="K336">
            <v>1431000</v>
          </cell>
          <cell r="L336">
            <v>9912500</v>
          </cell>
          <cell r="M336" t="str">
            <v>C S &amp; ASSOCIATES</v>
          </cell>
          <cell r="N336" t="str">
            <v>APPOLO CRANES PVT LTD</v>
          </cell>
        </row>
        <row r="337">
          <cell r="B337" t="str">
            <v>DTS263</v>
          </cell>
          <cell r="C337">
            <v>2.5</v>
          </cell>
          <cell r="D337">
            <v>39354</v>
          </cell>
          <cell r="E337">
            <v>78785</v>
          </cell>
          <cell r="F337" t="str">
            <v>A03507</v>
          </cell>
          <cell r="G337" t="str">
            <v>DTS263/UB1273#DTS</v>
          </cell>
          <cell r="H337">
            <v>104.52</v>
          </cell>
          <cell r="I337">
            <v>11000</v>
          </cell>
          <cell r="J337">
            <v>1946250</v>
          </cell>
          <cell r="K337">
            <v>1946250</v>
          </cell>
          <cell r="L337">
            <v>13537500</v>
          </cell>
          <cell r="M337" t="str">
            <v>C S &amp; ASSOCIATES</v>
          </cell>
          <cell r="N337" t="str">
            <v>APPOLO CRANES PVT LTD</v>
          </cell>
        </row>
        <row r="338">
          <cell r="B338" t="str">
            <v>DTS264</v>
          </cell>
          <cell r="C338">
            <v>2.5</v>
          </cell>
          <cell r="D338">
            <v>39354</v>
          </cell>
          <cell r="E338">
            <v>78936</v>
          </cell>
          <cell r="F338" t="str">
            <v>H01006</v>
          </cell>
          <cell r="G338" t="str">
            <v>DTS264/UB1459#DTS</v>
          </cell>
          <cell r="H338">
            <v>74.97</v>
          </cell>
          <cell r="I338">
            <v>12000</v>
          </cell>
          <cell r="J338">
            <v>1542600</v>
          </cell>
          <cell r="K338">
            <v>1542600</v>
          </cell>
          <cell r="L338">
            <v>10687500</v>
          </cell>
          <cell r="M338" t="str">
            <v>AMIT ARORA(Real Estate Develo</v>
          </cell>
          <cell r="N338" t="str">
            <v>HULAS RAHUL GUPTA</v>
          </cell>
        </row>
        <row r="339">
          <cell r="B339" t="str">
            <v>DTS265</v>
          </cell>
          <cell r="C339">
            <v>2.5</v>
          </cell>
          <cell r="D339">
            <v>39354</v>
          </cell>
          <cell r="E339">
            <v>78942</v>
          </cell>
          <cell r="F339" t="str">
            <v>H01008</v>
          </cell>
          <cell r="G339" t="str">
            <v>DTS265/UB1460#DTS</v>
          </cell>
          <cell r="H339">
            <v>69.209999999999994</v>
          </cell>
          <cell r="I339">
            <v>11000</v>
          </cell>
          <cell r="J339">
            <v>1319250</v>
          </cell>
          <cell r="K339">
            <v>1319250</v>
          </cell>
          <cell r="L339">
            <v>9167500</v>
          </cell>
          <cell r="M339" t="str">
            <v>AMIT ARORA(Real Estate Develo</v>
          </cell>
          <cell r="N339" t="str">
            <v>HULAS RAHUL GUPTA</v>
          </cell>
        </row>
        <row r="340">
          <cell r="B340" t="str">
            <v>DTS266</v>
          </cell>
          <cell r="C340">
            <v>2.5</v>
          </cell>
          <cell r="D340">
            <v>39354</v>
          </cell>
          <cell r="E340">
            <v>78944</v>
          </cell>
          <cell r="F340" t="str">
            <v>H01010</v>
          </cell>
          <cell r="G340" t="str">
            <v>DTS266/UB1461#DTS</v>
          </cell>
          <cell r="H340">
            <v>69.209999999999994</v>
          </cell>
          <cell r="I340">
            <v>12000</v>
          </cell>
          <cell r="J340">
            <v>1431000</v>
          </cell>
          <cell r="K340">
            <v>1431000</v>
          </cell>
          <cell r="L340">
            <v>9912500</v>
          </cell>
          <cell r="M340" t="str">
            <v>AMIT ARORA(Real Estate Develo</v>
          </cell>
          <cell r="N340" t="str">
            <v>HULAS RAHUL GUPTA</v>
          </cell>
        </row>
        <row r="341">
          <cell r="B341" t="str">
            <v>DTS267</v>
          </cell>
          <cell r="C341">
            <v>2.5</v>
          </cell>
          <cell r="D341">
            <v>39354</v>
          </cell>
          <cell r="E341">
            <v>78948</v>
          </cell>
          <cell r="F341" t="str">
            <v>H01011</v>
          </cell>
          <cell r="G341" t="str">
            <v>DTS267/UB1462#DTS</v>
          </cell>
          <cell r="H341">
            <v>73.760000000000005</v>
          </cell>
          <cell r="I341">
            <v>11000</v>
          </cell>
          <cell r="J341">
            <v>1400100</v>
          </cell>
          <cell r="K341">
            <v>1707150</v>
          </cell>
          <cell r="L341">
            <v>9731000</v>
          </cell>
          <cell r="M341" t="str">
            <v>AMIT ARORA(Real Estate Develo</v>
          </cell>
          <cell r="N341" t="str">
            <v>HULAS RAHUL GUPTA</v>
          </cell>
        </row>
        <row r="342">
          <cell r="B342" t="str">
            <v>DTS304</v>
          </cell>
          <cell r="C342">
            <v>2.5</v>
          </cell>
          <cell r="D342">
            <v>39354</v>
          </cell>
          <cell r="E342">
            <v>78770</v>
          </cell>
          <cell r="F342" t="str">
            <v>G00771</v>
          </cell>
          <cell r="G342" t="str">
            <v>DTS304/UB1316#DTS</v>
          </cell>
          <cell r="H342">
            <v>69.209999999999994</v>
          </cell>
          <cell r="I342">
            <v>12000</v>
          </cell>
          <cell r="J342">
            <v>1431000</v>
          </cell>
          <cell r="K342">
            <v>1431000</v>
          </cell>
          <cell r="L342">
            <v>9912500</v>
          </cell>
          <cell r="M342" t="str">
            <v>C S &amp; ASSOCIATES</v>
          </cell>
          <cell r="N342" t="str">
            <v>GUNEET KAUR SAHNI</v>
          </cell>
        </row>
        <row r="343">
          <cell r="B343" t="str">
            <v>DTS309</v>
          </cell>
          <cell r="C343">
            <v>2.5</v>
          </cell>
          <cell r="D343">
            <v>39354</v>
          </cell>
          <cell r="E343">
            <v>79079</v>
          </cell>
          <cell r="F343" t="str">
            <v>P01726</v>
          </cell>
          <cell r="G343" t="str">
            <v>DTS309/UB1258#DTS</v>
          </cell>
          <cell r="H343">
            <v>90.02</v>
          </cell>
          <cell r="I343">
            <v>12000</v>
          </cell>
          <cell r="J343">
            <v>1834200</v>
          </cell>
          <cell r="K343">
            <v>1890000</v>
          </cell>
          <cell r="L343">
            <v>12712500</v>
          </cell>
          <cell r="M343" t="str">
            <v>C S &amp; ASSOCIATES</v>
          </cell>
          <cell r="N343" t="str">
            <v>PRECI TURN PVT LTD</v>
          </cell>
        </row>
        <row r="344">
          <cell r="B344" t="str">
            <v>DTS310</v>
          </cell>
          <cell r="C344">
            <v>2.5</v>
          </cell>
          <cell r="D344">
            <v>39354</v>
          </cell>
          <cell r="E344">
            <v>78784</v>
          </cell>
          <cell r="F344" t="str">
            <v>H00987</v>
          </cell>
          <cell r="G344" t="str">
            <v>DTS310/UB1284#DTS</v>
          </cell>
          <cell r="H344">
            <v>89.93</v>
          </cell>
          <cell r="I344">
            <v>12000</v>
          </cell>
          <cell r="J344">
            <v>1832400</v>
          </cell>
          <cell r="K344">
            <v>1832400</v>
          </cell>
          <cell r="L344">
            <v>12700000</v>
          </cell>
          <cell r="M344" t="str">
            <v>C S &amp; ASSOCIATES</v>
          </cell>
          <cell r="N344" t="str">
            <v>HIMANSHU GUPTA</v>
          </cell>
        </row>
        <row r="345">
          <cell r="B345" t="str">
            <v>DTS312</v>
          </cell>
          <cell r="C345">
            <v>2.5</v>
          </cell>
          <cell r="D345">
            <v>39354</v>
          </cell>
          <cell r="E345">
            <v>78832</v>
          </cell>
          <cell r="F345" t="str">
            <v>P01717</v>
          </cell>
          <cell r="G345" t="str">
            <v>DTS312/UB1306#DTS</v>
          </cell>
          <cell r="H345">
            <v>114.08</v>
          </cell>
          <cell r="I345">
            <v>14000</v>
          </cell>
          <cell r="J345">
            <v>2668800</v>
          </cell>
          <cell r="K345">
            <v>2700000</v>
          </cell>
          <cell r="L345">
            <v>18406000</v>
          </cell>
          <cell r="M345" t="str">
            <v>AMIT ARORA(Real Estate Develo</v>
          </cell>
          <cell r="N345" t="str">
            <v>PRADEEP LAKSHMI CHAND ANAND</v>
          </cell>
        </row>
        <row r="346">
          <cell r="B346" t="str">
            <v>DTS315</v>
          </cell>
          <cell r="C346">
            <v>2.5</v>
          </cell>
          <cell r="D346">
            <v>39354</v>
          </cell>
          <cell r="E346">
            <v>78938</v>
          </cell>
          <cell r="F346" t="str">
            <v>S04837</v>
          </cell>
          <cell r="G346" t="str">
            <v>DTS315/UB1480#DTS</v>
          </cell>
          <cell r="H346">
            <v>89</v>
          </cell>
          <cell r="I346">
            <v>11000</v>
          </cell>
          <cell r="J346">
            <v>1670700</v>
          </cell>
          <cell r="K346">
            <v>1671000</v>
          </cell>
          <cell r="L346">
            <v>11617000</v>
          </cell>
          <cell r="M346" t="str">
            <v>ARVIND ASSOCIATES</v>
          </cell>
          <cell r="N346" t="str">
            <v>SUMIT LAHOTI</v>
          </cell>
        </row>
        <row r="347">
          <cell r="B347" t="str">
            <v>DTS316</v>
          </cell>
          <cell r="C347">
            <v>2.5</v>
          </cell>
          <cell r="D347">
            <v>39354</v>
          </cell>
          <cell r="E347">
            <v>78862</v>
          </cell>
          <cell r="F347" t="str">
            <v>S04822</v>
          </cell>
          <cell r="G347" t="str">
            <v>DTS316/UB1406#DTS</v>
          </cell>
          <cell r="H347">
            <v>89.74</v>
          </cell>
          <cell r="I347">
            <v>12000</v>
          </cell>
          <cell r="J347">
            <v>1828800</v>
          </cell>
          <cell r="K347">
            <v>1829000</v>
          </cell>
          <cell r="L347">
            <v>12675000</v>
          </cell>
          <cell r="M347" t="str">
            <v>AJIT ESTATES (P) LTD</v>
          </cell>
          <cell r="N347" t="str">
            <v>SHRI PARASRAM HOLDINGS P LTD</v>
          </cell>
        </row>
        <row r="348">
          <cell r="B348" t="str">
            <v>DTS317</v>
          </cell>
          <cell r="C348">
            <v>2.5</v>
          </cell>
          <cell r="D348">
            <v>39354</v>
          </cell>
          <cell r="E348">
            <v>78850</v>
          </cell>
          <cell r="F348" t="str">
            <v>S04818</v>
          </cell>
          <cell r="G348" t="str">
            <v>DTS317/UB1388#DTS</v>
          </cell>
          <cell r="H348">
            <v>85</v>
          </cell>
          <cell r="I348">
            <v>12000</v>
          </cell>
          <cell r="J348">
            <v>1737000</v>
          </cell>
          <cell r="K348">
            <v>1737000</v>
          </cell>
          <cell r="L348">
            <v>12037500</v>
          </cell>
          <cell r="M348" t="str">
            <v>AJIT ESTATES (P) LTD</v>
          </cell>
          <cell r="N348" t="str">
            <v>SHRI PARASRAM HOLDINGS PVT LT</v>
          </cell>
        </row>
        <row r="349">
          <cell r="B349" t="str">
            <v>DTS318</v>
          </cell>
          <cell r="C349">
            <v>2.5</v>
          </cell>
          <cell r="D349">
            <v>39354</v>
          </cell>
          <cell r="E349">
            <v>78971</v>
          </cell>
          <cell r="F349" t="str">
            <v>P01724</v>
          </cell>
          <cell r="G349" t="str">
            <v>DTS318/UB1370#DTS</v>
          </cell>
          <cell r="H349">
            <v>69.209999999999994</v>
          </cell>
          <cell r="I349">
            <v>14000</v>
          </cell>
          <cell r="J349">
            <v>1654500</v>
          </cell>
          <cell r="K349">
            <v>1655000</v>
          </cell>
          <cell r="L349">
            <v>11402500</v>
          </cell>
          <cell r="M349" t="str">
            <v>AJIT ESTATES (P) LTD</v>
          </cell>
          <cell r="N349" t="str">
            <v>SHRI PARASRAM HOLDINGS PVT. L</v>
          </cell>
        </row>
        <row r="350">
          <cell r="B350" t="str">
            <v>DTS319</v>
          </cell>
          <cell r="C350">
            <v>2.5</v>
          </cell>
          <cell r="D350">
            <v>39354</v>
          </cell>
          <cell r="E350">
            <v>78883</v>
          </cell>
          <cell r="F350" t="str">
            <v>S04827</v>
          </cell>
          <cell r="G350" t="str">
            <v>DTS319/UB1353#DTS</v>
          </cell>
          <cell r="H350">
            <v>75.53</v>
          </cell>
          <cell r="I350">
            <v>11000</v>
          </cell>
          <cell r="J350">
            <v>1431450</v>
          </cell>
          <cell r="K350">
            <v>1432000</v>
          </cell>
          <cell r="L350">
            <v>9949500</v>
          </cell>
          <cell r="M350" t="str">
            <v>AJIT ESTATES (P) LTD</v>
          </cell>
          <cell r="N350" t="str">
            <v>SHRI PARASRAM HOLDING (P) LTD</v>
          </cell>
        </row>
        <row r="351">
          <cell r="B351" t="str">
            <v>DTS320</v>
          </cell>
          <cell r="C351">
            <v>2.5</v>
          </cell>
          <cell r="D351">
            <v>39354</v>
          </cell>
          <cell r="E351">
            <v>79071</v>
          </cell>
          <cell r="F351" t="str">
            <v>S04852</v>
          </cell>
          <cell r="G351" t="str">
            <v>DTS320/UB1425#DTS</v>
          </cell>
          <cell r="H351">
            <v>75.53</v>
          </cell>
          <cell r="I351">
            <v>13000</v>
          </cell>
          <cell r="J351">
            <v>1675350</v>
          </cell>
          <cell r="K351">
            <v>1676000</v>
          </cell>
          <cell r="L351">
            <v>11575500</v>
          </cell>
          <cell r="M351" t="str">
            <v>AJIT ESTATES (P) LTD</v>
          </cell>
          <cell r="N351" t="str">
            <v>SHRI PARASRAM HOLDINGS PVT. L_x000C_</v>
          </cell>
        </row>
        <row r="352">
          <cell r="B352" t="str">
            <v>DTS321</v>
          </cell>
          <cell r="C352">
            <v>2.5</v>
          </cell>
          <cell r="D352">
            <v>39354</v>
          </cell>
          <cell r="E352">
            <v>78893</v>
          </cell>
          <cell r="F352" t="str">
            <v>S04830</v>
          </cell>
          <cell r="G352" t="str">
            <v>DTS321/UB1352#DTS</v>
          </cell>
          <cell r="H352">
            <v>69.209999999999994</v>
          </cell>
          <cell r="I352">
            <v>12000</v>
          </cell>
          <cell r="J352">
            <v>1431000</v>
          </cell>
          <cell r="K352">
            <v>1431000</v>
          </cell>
          <cell r="L352">
            <v>9912500</v>
          </cell>
          <cell r="M352" t="str">
            <v>AJIT ESTATES (P) LTD</v>
          </cell>
          <cell r="N352" t="str">
            <v>SHRI PARASRAM HOLDING (P) LTD</v>
          </cell>
        </row>
        <row r="353">
          <cell r="B353" t="str">
            <v>DTS322</v>
          </cell>
          <cell r="C353">
            <v>2.5</v>
          </cell>
          <cell r="D353">
            <v>39354</v>
          </cell>
          <cell r="E353">
            <v>79067</v>
          </cell>
          <cell r="F353" t="str">
            <v>S04849</v>
          </cell>
          <cell r="G353" t="str">
            <v>DTS322/UB1426#DTS</v>
          </cell>
          <cell r="H353">
            <v>85</v>
          </cell>
          <cell r="I353">
            <v>11000</v>
          </cell>
          <cell r="J353">
            <v>1599750</v>
          </cell>
          <cell r="K353">
            <v>1600000</v>
          </cell>
          <cell r="L353">
            <v>11122500</v>
          </cell>
          <cell r="M353" t="str">
            <v>AJIT ESTATES (P) LTD</v>
          </cell>
          <cell r="N353" t="str">
            <v>SHRI PARASRAM HOLDINGS PVT. L</v>
          </cell>
        </row>
        <row r="354">
          <cell r="B354" t="str">
            <v>DTS323</v>
          </cell>
          <cell r="C354">
            <v>2.5</v>
          </cell>
          <cell r="D354">
            <v>39354</v>
          </cell>
          <cell r="E354">
            <v>79073</v>
          </cell>
          <cell r="F354" t="str">
            <v>S04853</v>
          </cell>
          <cell r="G354" t="str">
            <v>DTS323/UB1427#DTS</v>
          </cell>
          <cell r="H354">
            <v>89.74</v>
          </cell>
          <cell r="I354">
            <v>11000</v>
          </cell>
          <cell r="J354">
            <v>1683900</v>
          </cell>
          <cell r="K354">
            <v>1684000</v>
          </cell>
          <cell r="L354">
            <v>11709000</v>
          </cell>
          <cell r="M354" t="str">
            <v>AJIT ESTATES (P) LTD</v>
          </cell>
          <cell r="N354" t="str">
            <v>SHRI PARASRAM HOLDINGS PVT. L</v>
          </cell>
        </row>
        <row r="355">
          <cell r="B355" t="str">
            <v>DTS324</v>
          </cell>
          <cell r="C355">
            <v>2.5</v>
          </cell>
          <cell r="D355">
            <v>39354</v>
          </cell>
          <cell r="E355">
            <v>79049</v>
          </cell>
          <cell r="F355" t="str">
            <v>S04846</v>
          </cell>
          <cell r="G355" t="str">
            <v>DTS324/UB1363#DTS</v>
          </cell>
          <cell r="H355">
            <v>89</v>
          </cell>
          <cell r="I355">
            <v>11000</v>
          </cell>
          <cell r="J355">
            <v>1670700</v>
          </cell>
          <cell r="K355">
            <v>1671000</v>
          </cell>
          <cell r="L355">
            <v>11617000</v>
          </cell>
          <cell r="M355" t="str">
            <v>AJIT ESTATES (P) LTD</v>
          </cell>
          <cell r="N355" t="str">
            <v>SHRI PARASRAM HOLDINGS PVT. L</v>
          </cell>
        </row>
        <row r="356">
          <cell r="B356" t="str">
            <v>DTS325</v>
          </cell>
          <cell r="C356">
            <v>2.5</v>
          </cell>
          <cell r="D356">
            <v>39354</v>
          </cell>
          <cell r="E356">
            <v>78994</v>
          </cell>
          <cell r="F356" t="str">
            <v>S04840</v>
          </cell>
          <cell r="G356" t="str">
            <v>DTS325/UB1351#DTS</v>
          </cell>
          <cell r="H356">
            <v>150.22</v>
          </cell>
          <cell r="I356">
            <v>13000</v>
          </cell>
          <cell r="J356">
            <v>3243150</v>
          </cell>
          <cell r="K356">
            <v>3244000</v>
          </cell>
          <cell r="L356">
            <v>42642000</v>
          </cell>
          <cell r="M356" t="str">
            <v>AJIT ESTATES (P) LTD</v>
          </cell>
          <cell r="N356" t="str">
            <v>SHRI PARASRAM HOLDING (P) LTD</v>
          </cell>
        </row>
        <row r="357">
          <cell r="B357" t="str">
            <v>DTS326</v>
          </cell>
          <cell r="C357">
            <v>2.5</v>
          </cell>
          <cell r="D357">
            <v>39354</v>
          </cell>
          <cell r="E357">
            <v>78710</v>
          </cell>
          <cell r="F357" t="str">
            <v>P01696</v>
          </cell>
          <cell r="G357" t="str">
            <v>DTS326/UB1214#DTS</v>
          </cell>
          <cell r="H357">
            <v>114.08</v>
          </cell>
          <cell r="I357">
            <v>11000</v>
          </cell>
          <cell r="J357">
            <v>2116200</v>
          </cell>
          <cell r="K357">
            <v>2116200</v>
          </cell>
          <cell r="L357">
            <v>14722000</v>
          </cell>
          <cell r="M357" t="str">
            <v>PNK CONSULTANTS PVT LTD</v>
          </cell>
          <cell r="N357" t="str">
            <v>PUSHPANJALI TREXIM LIMITED</v>
          </cell>
        </row>
        <row r="358">
          <cell r="B358" t="str">
            <v>DTS327</v>
          </cell>
          <cell r="C358">
            <v>2.5</v>
          </cell>
          <cell r="D358">
            <v>39354</v>
          </cell>
          <cell r="E358">
            <v>78716</v>
          </cell>
          <cell r="F358" t="str">
            <v>P01698</v>
          </cell>
          <cell r="G358" t="str">
            <v>DTS327/UB1215#DTS</v>
          </cell>
          <cell r="H358">
            <v>65.400000000000006</v>
          </cell>
          <cell r="I358">
            <v>12000</v>
          </cell>
          <cell r="J358">
            <v>1357200</v>
          </cell>
          <cell r="K358">
            <v>1357200</v>
          </cell>
          <cell r="L358">
            <v>9400000</v>
          </cell>
          <cell r="M358" t="str">
            <v>PNK CONSULTANTS PVT LTD</v>
          </cell>
          <cell r="N358" t="str">
            <v>PUSHPANJALI TREXIM LIMITED</v>
          </cell>
        </row>
        <row r="359">
          <cell r="B359" t="str">
            <v>DTS328</v>
          </cell>
          <cell r="C359">
            <v>2.5</v>
          </cell>
          <cell r="D359">
            <v>39354</v>
          </cell>
          <cell r="E359">
            <v>78714</v>
          </cell>
          <cell r="F359" t="str">
            <v>P01697</v>
          </cell>
          <cell r="G359" t="str">
            <v>DTS328/UB1216#DTS</v>
          </cell>
          <cell r="H359">
            <v>89.93</v>
          </cell>
          <cell r="I359">
            <v>11000</v>
          </cell>
          <cell r="J359">
            <v>1687200</v>
          </cell>
          <cell r="K359">
            <v>1687200</v>
          </cell>
          <cell r="L359">
            <v>11732000</v>
          </cell>
          <cell r="M359" t="str">
            <v>PNK CONSULTANTS PVT LTD</v>
          </cell>
          <cell r="N359" t="str">
            <v>PUSHPANJALI TREXIM LIMITED</v>
          </cell>
        </row>
        <row r="360">
          <cell r="B360" t="str">
            <v>DTS329</v>
          </cell>
          <cell r="C360">
            <v>2.5</v>
          </cell>
          <cell r="D360">
            <v>39354</v>
          </cell>
          <cell r="E360">
            <v>78722</v>
          </cell>
          <cell r="F360" t="str">
            <v>P01699</v>
          </cell>
          <cell r="G360" t="str">
            <v>DTS329/UB1217#DTS</v>
          </cell>
          <cell r="H360">
            <v>90.02</v>
          </cell>
          <cell r="I360">
            <v>11000</v>
          </cell>
          <cell r="J360">
            <v>1688850</v>
          </cell>
          <cell r="K360">
            <v>1688850</v>
          </cell>
          <cell r="L360">
            <v>11743500</v>
          </cell>
          <cell r="M360" t="str">
            <v>PNK CONSULTANTS PVT LTD</v>
          </cell>
          <cell r="N360" t="str">
            <v>PUSHPANJALI TREXIM LIMITED</v>
          </cell>
        </row>
        <row r="361">
          <cell r="B361" t="str">
            <v>DTS330</v>
          </cell>
          <cell r="C361">
            <v>2.5</v>
          </cell>
          <cell r="D361">
            <v>39354</v>
          </cell>
          <cell r="E361">
            <v>78734</v>
          </cell>
          <cell r="F361" t="str">
            <v>P01700</v>
          </cell>
          <cell r="G361" t="str">
            <v>DTS330/UB1218#DTS</v>
          </cell>
          <cell r="H361">
            <v>69.209999999999994</v>
          </cell>
          <cell r="I361">
            <v>12000</v>
          </cell>
          <cell r="J361">
            <v>1431000</v>
          </cell>
          <cell r="K361">
            <v>1431000</v>
          </cell>
          <cell r="L361">
            <v>9912500</v>
          </cell>
          <cell r="M361" t="str">
            <v>PNK CONSULTANTS PVT LTD</v>
          </cell>
          <cell r="N361" t="str">
            <v>PUSHPANJALI TREXIM LIMITED</v>
          </cell>
        </row>
        <row r="362">
          <cell r="B362" t="str">
            <v>DTS331</v>
          </cell>
          <cell r="C362">
            <v>2.5</v>
          </cell>
          <cell r="D362">
            <v>39354</v>
          </cell>
          <cell r="E362">
            <v>78738</v>
          </cell>
          <cell r="F362" t="str">
            <v>P01701</v>
          </cell>
          <cell r="G362" t="str">
            <v>DTS331/UB1219#DTS</v>
          </cell>
          <cell r="H362">
            <v>69.209999999999994</v>
          </cell>
          <cell r="I362">
            <v>12000</v>
          </cell>
          <cell r="J362">
            <v>1431000</v>
          </cell>
          <cell r="K362">
            <v>1431000</v>
          </cell>
          <cell r="L362">
            <v>9912500</v>
          </cell>
          <cell r="M362" t="str">
            <v>PNK CONSULTANTS PVT LTD</v>
          </cell>
          <cell r="N362" t="str">
            <v>PUSHPANJALI TREXIM LIMITED</v>
          </cell>
        </row>
        <row r="363">
          <cell r="B363" t="str">
            <v>DTS332</v>
          </cell>
          <cell r="C363">
            <v>2.5</v>
          </cell>
          <cell r="D363">
            <v>39354</v>
          </cell>
          <cell r="E363">
            <v>78743</v>
          </cell>
          <cell r="F363" t="str">
            <v>P01714</v>
          </cell>
          <cell r="G363" t="str">
            <v>DTS332/UB1220#DTS</v>
          </cell>
          <cell r="H363">
            <v>69.209999999999994</v>
          </cell>
          <cell r="I363">
            <v>12000</v>
          </cell>
          <cell r="J363">
            <v>1431000</v>
          </cell>
          <cell r="K363">
            <v>1431000</v>
          </cell>
          <cell r="L363">
            <v>9912500</v>
          </cell>
          <cell r="M363" t="str">
            <v>PNK CONSULTANTS PVT LTD</v>
          </cell>
          <cell r="N363" t="str">
            <v>PUSHPANJALI TREXIM LIMITED</v>
          </cell>
        </row>
        <row r="364">
          <cell r="B364" t="str">
            <v>DTS333</v>
          </cell>
          <cell r="C364">
            <v>2.5</v>
          </cell>
          <cell r="D364">
            <v>39354</v>
          </cell>
          <cell r="E364">
            <v>78746</v>
          </cell>
          <cell r="F364" t="str">
            <v>P01715</v>
          </cell>
          <cell r="G364" t="str">
            <v>DTS333/UB1221#DTS</v>
          </cell>
          <cell r="H364">
            <v>69.209999999999994</v>
          </cell>
          <cell r="I364">
            <v>11000</v>
          </cell>
          <cell r="J364">
            <v>1319250</v>
          </cell>
          <cell r="K364">
            <v>1319250</v>
          </cell>
          <cell r="L364">
            <v>9167500</v>
          </cell>
          <cell r="M364" t="str">
            <v>PNK CONSULTANTS PVT LTD</v>
          </cell>
          <cell r="N364" t="str">
            <v>PUSHPANJALI TREXIM LIMITED</v>
          </cell>
        </row>
        <row r="365">
          <cell r="B365" t="str">
            <v>DTS334</v>
          </cell>
          <cell r="C365">
            <v>2.5</v>
          </cell>
          <cell r="D365">
            <v>39354</v>
          </cell>
          <cell r="E365">
            <v>78748</v>
          </cell>
          <cell r="F365" t="str">
            <v>P01705</v>
          </cell>
          <cell r="G365" t="str">
            <v>DTS334/UB1222#DTS</v>
          </cell>
          <cell r="H365">
            <v>69.209999999999994</v>
          </cell>
          <cell r="I365">
            <v>11000</v>
          </cell>
          <cell r="J365">
            <v>1319250</v>
          </cell>
          <cell r="K365">
            <v>1319250</v>
          </cell>
          <cell r="L365">
            <v>9167500</v>
          </cell>
          <cell r="M365" t="str">
            <v>PNK CONSULTANTS PVT LTD</v>
          </cell>
          <cell r="N365" t="str">
            <v>PUSHPANJALI TREXIM LIMITED</v>
          </cell>
        </row>
        <row r="366">
          <cell r="B366" t="str">
            <v>DTS335</v>
          </cell>
          <cell r="C366">
            <v>2.5</v>
          </cell>
          <cell r="D366">
            <v>39354</v>
          </cell>
          <cell r="E366">
            <v>78753</v>
          </cell>
          <cell r="F366" t="str">
            <v>P01706</v>
          </cell>
          <cell r="G366" t="str">
            <v>DTS335/UB1223#DTS</v>
          </cell>
          <cell r="H366">
            <v>71.91</v>
          </cell>
          <cell r="I366">
            <v>12000</v>
          </cell>
          <cell r="J366">
            <v>1483200</v>
          </cell>
          <cell r="K366">
            <v>1483200</v>
          </cell>
          <cell r="L366">
            <v>10275000</v>
          </cell>
          <cell r="M366" t="str">
            <v>PNK CONSULTANTS PVT LTD</v>
          </cell>
          <cell r="N366" t="str">
            <v>PUSHPANJALI TREXIM LIMITED</v>
          </cell>
        </row>
        <row r="367">
          <cell r="B367" t="str">
            <v>DTS336</v>
          </cell>
          <cell r="C367">
            <v>2.5</v>
          </cell>
          <cell r="D367">
            <v>39354</v>
          </cell>
          <cell r="E367">
            <v>78758</v>
          </cell>
          <cell r="F367" t="str">
            <v>P01709</v>
          </cell>
          <cell r="G367" t="str">
            <v>DTS336/UB1224#DTS</v>
          </cell>
          <cell r="H367">
            <v>77.760000000000005</v>
          </cell>
          <cell r="I367">
            <v>11000</v>
          </cell>
          <cell r="J367">
            <v>1471050</v>
          </cell>
          <cell r="K367">
            <v>1471050</v>
          </cell>
          <cell r="L367">
            <v>10225500</v>
          </cell>
          <cell r="M367" t="str">
            <v>PNK CONSULTANTS PVT LTD</v>
          </cell>
          <cell r="N367" t="str">
            <v>PUSHPANJALI TREXIM LIMITED</v>
          </cell>
        </row>
        <row r="368">
          <cell r="B368" t="str">
            <v>DTS337</v>
          </cell>
          <cell r="C368">
            <v>2.5</v>
          </cell>
          <cell r="D368">
            <v>39354</v>
          </cell>
          <cell r="E368">
            <v>78749</v>
          </cell>
          <cell r="F368" t="str">
            <v>P01704</v>
          </cell>
          <cell r="G368" t="str">
            <v>DTS337/UB1225#DTS</v>
          </cell>
          <cell r="H368">
            <v>132.19999999999999</v>
          </cell>
          <cell r="I368">
            <v>13000</v>
          </cell>
          <cell r="J368">
            <v>2864850</v>
          </cell>
          <cell r="K368">
            <v>2864850</v>
          </cell>
          <cell r="L368">
            <v>19810500</v>
          </cell>
          <cell r="M368" t="str">
            <v>PNK CONSULTANTS PVT LTD</v>
          </cell>
          <cell r="N368" t="str">
            <v>PUSHPANJALI TREXIM LIMITED</v>
          </cell>
        </row>
        <row r="369">
          <cell r="B369" t="str">
            <v>DTS338</v>
          </cell>
          <cell r="C369">
            <v>2.5</v>
          </cell>
          <cell r="D369">
            <v>39354</v>
          </cell>
          <cell r="E369">
            <v>78751</v>
          </cell>
          <cell r="F369" t="str">
            <v>P01707</v>
          </cell>
          <cell r="G369" t="str">
            <v>DTS338/UB1226#DTS</v>
          </cell>
          <cell r="H369">
            <v>73.760000000000005</v>
          </cell>
          <cell r="I369">
            <v>12000</v>
          </cell>
          <cell r="J369">
            <v>1519200</v>
          </cell>
          <cell r="K369">
            <v>1519200</v>
          </cell>
          <cell r="L369">
            <v>10525000</v>
          </cell>
          <cell r="M369" t="str">
            <v>PNK CONSULTANTS PVT LTD</v>
          </cell>
          <cell r="N369" t="str">
            <v>PUSHPANJALI TREXIM LIMITED</v>
          </cell>
        </row>
        <row r="370">
          <cell r="B370" t="str">
            <v>DTS339</v>
          </cell>
          <cell r="C370">
            <v>2.5</v>
          </cell>
          <cell r="D370">
            <v>39354</v>
          </cell>
          <cell r="E370">
            <v>78754</v>
          </cell>
          <cell r="F370" t="str">
            <v>P01708</v>
          </cell>
          <cell r="G370" t="str">
            <v>DTS339/UB1227#DTS</v>
          </cell>
          <cell r="H370">
            <v>69.209999999999994</v>
          </cell>
          <cell r="I370">
            <v>13000</v>
          </cell>
          <cell r="J370">
            <v>1542750</v>
          </cell>
          <cell r="K370">
            <v>1542750</v>
          </cell>
          <cell r="L370">
            <v>10657500</v>
          </cell>
          <cell r="M370" t="str">
            <v>PNK CONSULTANTS PVT LTD</v>
          </cell>
          <cell r="N370" t="str">
            <v>PUSHPANJALI TREXIM LIMITED</v>
          </cell>
        </row>
        <row r="371">
          <cell r="B371" t="str">
            <v>DTS340</v>
          </cell>
          <cell r="C371">
            <v>2.5</v>
          </cell>
          <cell r="D371">
            <v>39354</v>
          </cell>
          <cell r="E371">
            <v>78757</v>
          </cell>
          <cell r="F371" t="str">
            <v>P01710</v>
          </cell>
          <cell r="G371" t="str">
            <v>DTS340/UB1228#DTS</v>
          </cell>
          <cell r="H371">
            <v>69.209999999999994</v>
          </cell>
          <cell r="I371">
            <v>13000</v>
          </cell>
          <cell r="J371">
            <v>1542750</v>
          </cell>
          <cell r="K371">
            <v>1542750</v>
          </cell>
          <cell r="L371">
            <v>10657500</v>
          </cell>
          <cell r="M371" t="str">
            <v>PNK CONSULTANTS PVT LTD</v>
          </cell>
          <cell r="N371" t="str">
            <v>PUSHPANJALI TREXIM LIMITED</v>
          </cell>
        </row>
        <row r="372">
          <cell r="B372" t="str">
            <v>DTS341</v>
          </cell>
          <cell r="C372">
            <v>2.5</v>
          </cell>
          <cell r="D372">
            <v>39354</v>
          </cell>
          <cell r="E372">
            <v>78761</v>
          </cell>
          <cell r="F372" t="str">
            <v>P01711</v>
          </cell>
          <cell r="G372" t="str">
            <v>DTS341/UB1229#DTS</v>
          </cell>
          <cell r="H372">
            <v>74.97</v>
          </cell>
          <cell r="I372">
            <v>13000</v>
          </cell>
          <cell r="J372">
            <v>1663650</v>
          </cell>
          <cell r="K372">
            <v>1663650</v>
          </cell>
          <cell r="L372">
            <v>11494500</v>
          </cell>
          <cell r="M372" t="str">
            <v>PNK CONSULTANTS PVT LTD</v>
          </cell>
          <cell r="N372" t="str">
            <v>PUSHPANJALI TREXIM LIMITED</v>
          </cell>
        </row>
        <row r="373">
          <cell r="B373" t="str">
            <v>DTS344</v>
          </cell>
          <cell r="C373">
            <v>2.5</v>
          </cell>
          <cell r="D373">
            <v>39354</v>
          </cell>
          <cell r="E373">
            <v>78860</v>
          </cell>
          <cell r="F373" t="str">
            <v>D01052</v>
          </cell>
          <cell r="G373" t="str">
            <v>DTS344/UB1499#DTS</v>
          </cell>
          <cell r="H373">
            <v>89.93</v>
          </cell>
          <cell r="I373">
            <v>11000</v>
          </cell>
          <cell r="J373">
            <v>1687200</v>
          </cell>
          <cell r="K373">
            <v>1687200</v>
          </cell>
          <cell r="L373">
            <v>11732000</v>
          </cell>
          <cell r="N373" t="str">
            <v>DHIRAJ SARNA</v>
          </cell>
        </row>
        <row r="374">
          <cell r="B374" t="str">
            <v>DTS345</v>
          </cell>
          <cell r="C374">
            <v>2.5</v>
          </cell>
          <cell r="D374">
            <v>39354</v>
          </cell>
          <cell r="E374">
            <v>78868</v>
          </cell>
          <cell r="F374" t="str">
            <v>D01053</v>
          </cell>
          <cell r="G374" t="str">
            <v>DTS345/UB1500#DTS</v>
          </cell>
          <cell r="H374">
            <v>89.93</v>
          </cell>
          <cell r="I374">
            <v>11000</v>
          </cell>
          <cell r="J374">
            <v>1687200</v>
          </cell>
          <cell r="K374">
            <v>1687200</v>
          </cell>
          <cell r="L374">
            <v>11732000</v>
          </cell>
          <cell r="N374" t="str">
            <v>DHIRAJ SARNA</v>
          </cell>
        </row>
        <row r="375">
          <cell r="B375" t="str">
            <v>DTS346</v>
          </cell>
          <cell r="C375">
            <v>2.5</v>
          </cell>
          <cell r="D375">
            <v>39354</v>
          </cell>
          <cell r="E375">
            <v>78872</v>
          </cell>
          <cell r="F375" t="str">
            <v>D01054</v>
          </cell>
          <cell r="G375" t="str">
            <v>DTS346/UB1501#DTS</v>
          </cell>
          <cell r="H375">
            <v>65.400000000000006</v>
          </cell>
          <cell r="I375">
            <v>11000</v>
          </cell>
          <cell r="J375">
            <v>1251600</v>
          </cell>
          <cell r="K375">
            <v>1251600</v>
          </cell>
          <cell r="L375">
            <v>8696000</v>
          </cell>
          <cell r="N375" t="str">
            <v>DHIRAJ SARNA</v>
          </cell>
        </row>
        <row r="376">
          <cell r="B376" t="str">
            <v>DTS347</v>
          </cell>
          <cell r="C376">
            <v>2.5</v>
          </cell>
          <cell r="D376">
            <v>39354</v>
          </cell>
          <cell r="E376">
            <v>78876</v>
          </cell>
          <cell r="F376" t="str">
            <v>D01055</v>
          </cell>
          <cell r="G376" t="str">
            <v>DTS347/UB1502#DTS</v>
          </cell>
          <cell r="H376">
            <v>178.84</v>
          </cell>
          <cell r="I376">
            <v>11000</v>
          </cell>
          <cell r="J376">
            <v>3266250</v>
          </cell>
          <cell r="K376">
            <v>3266250</v>
          </cell>
          <cell r="L376">
            <v>22737500</v>
          </cell>
          <cell r="N376" t="str">
            <v>DHIRAJ SARNA                 _x000C_</v>
          </cell>
        </row>
        <row r="377">
          <cell r="B377" t="str">
            <v>DTS348</v>
          </cell>
          <cell r="C377">
            <v>2.5</v>
          </cell>
          <cell r="D377">
            <v>39354</v>
          </cell>
          <cell r="E377">
            <v>78708</v>
          </cell>
          <cell r="F377" t="str">
            <v>K01260</v>
          </cell>
          <cell r="G377" t="str">
            <v>DTS348/UB1203#DTS</v>
          </cell>
          <cell r="H377">
            <v>65.400000000000006</v>
          </cell>
          <cell r="I377">
            <v>13000</v>
          </cell>
          <cell r="J377">
            <v>1462800</v>
          </cell>
          <cell r="K377">
            <v>1462800</v>
          </cell>
          <cell r="L377">
            <v>10104000</v>
          </cell>
          <cell r="M377" t="str">
            <v>PNK CONSULTANTS PVT LTD</v>
          </cell>
          <cell r="N377" t="str">
            <v>KIC FOOD PRODUCT (P) LTD.</v>
          </cell>
        </row>
        <row r="378">
          <cell r="B378" t="str">
            <v>DTS349</v>
          </cell>
          <cell r="C378">
            <v>2.5</v>
          </cell>
          <cell r="D378">
            <v>39354</v>
          </cell>
          <cell r="E378">
            <v>78709</v>
          </cell>
          <cell r="F378" t="str">
            <v>K01261</v>
          </cell>
          <cell r="G378" t="str">
            <v>DTS349/UB1204#DTS</v>
          </cell>
          <cell r="H378">
            <v>85</v>
          </cell>
          <cell r="I378">
            <v>11000</v>
          </cell>
          <cell r="J378">
            <v>1599750</v>
          </cell>
          <cell r="K378">
            <v>1599750</v>
          </cell>
          <cell r="L378">
            <v>11122500</v>
          </cell>
          <cell r="M378" t="str">
            <v>PNK CONSULTANTS PVT LTD</v>
          </cell>
          <cell r="N378" t="str">
            <v>KIC FOOD PRODUCT (P) LTD.</v>
          </cell>
        </row>
        <row r="379">
          <cell r="B379" t="str">
            <v>DTS350</v>
          </cell>
          <cell r="C379">
            <v>2.5</v>
          </cell>
          <cell r="D379">
            <v>39354</v>
          </cell>
          <cell r="E379">
            <v>78712</v>
          </cell>
          <cell r="F379" t="str">
            <v>K01262</v>
          </cell>
          <cell r="G379" t="str">
            <v>DTS350/UB1205#DTS</v>
          </cell>
          <cell r="H379">
            <v>85</v>
          </cell>
          <cell r="I379">
            <v>11000</v>
          </cell>
          <cell r="J379">
            <v>1599750</v>
          </cell>
          <cell r="K379">
            <v>1599750</v>
          </cell>
          <cell r="L379">
            <v>11122500</v>
          </cell>
          <cell r="M379" t="str">
            <v>PNK CONSULTANTS PVT LTD</v>
          </cell>
          <cell r="N379" t="str">
            <v>KIC FOOD PRODUCT (P) LTD.</v>
          </cell>
        </row>
        <row r="380">
          <cell r="B380" t="str">
            <v>DTS351</v>
          </cell>
          <cell r="C380">
            <v>2.5</v>
          </cell>
          <cell r="D380">
            <v>39354</v>
          </cell>
          <cell r="E380">
            <v>78713</v>
          </cell>
          <cell r="F380" t="str">
            <v>K01263</v>
          </cell>
          <cell r="G380" t="str">
            <v>DTS351/UB1206#DTS</v>
          </cell>
          <cell r="H380">
            <v>69.12</v>
          </cell>
          <cell r="I380">
            <v>13000</v>
          </cell>
          <cell r="J380">
            <v>1540800</v>
          </cell>
          <cell r="K380">
            <v>1540800</v>
          </cell>
          <cell r="L380">
            <v>10644000</v>
          </cell>
          <cell r="M380" t="str">
            <v>PNK CONSULTANTS PVT LTD</v>
          </cell>
          <cell r="N380" t="str">
            <v>KIC FOOD PRODUCT (P) LTD.</v>
          </cell>
        </row>
        <row r="381">
          <cell r="B381" t="str">
            <v>DTS352</v>
          </cell>
          <cell r="C381">
            <v>2.5</v>
          </cell>
          <cell r="D381">
            <v>39354</v>
          </cell>
          <cell r="E381">
            <v>78715</v>
          </cell>
          <cell r="F381" t="str">
            <v>K01264</v>
          </cell>
          <cell r="G381" t="str">
            <v>DTS352/UB1207#DTS</v>
          </cell>
          <cell r="H381">
            <v>75.53</v>
          </cell>
          <cell r="I381">
            <v>11000</v>
          </cell>
          <cell r="J381">
            <v>1431450</v>
          </cell>
          <cell r="K381">
            <v>1431450</v>
          </cell>
          <cell r="L381">
            <v>9949500</v>
          </cell>
          <cell r="M381" t="str">
            <v>PNK CONSULTANTS PVT LTD</v>
          </cell>
          <cell r="N381" t="str">
            <v>KIC FOOD PRODUCT (P) LTD.</v>
          </cell>
        </row>
        <row r="382">
          <cell r="B382" t="str">
            <v>DTS353</v>
          </cell>
          <cell r="C382">
            <v>2.5</v>
          </cell>
          <cell r="D382">
            <v>39354</v>
          </cell>
          <cell r="E382">
            <v>78717</v>
          </cell>
          <cell r="F382" t="str">
            <v>K01265</v>
          </cell>
          <cell r="G382" t="str">
            <v>DTS353/UB1208#DTS</v>
          </cell>
          <cell r="H382">
            <v>75.53</v>
          </cell>
          <cell r="I382">
            <v>13000</v>
          </cell>
          <cell r="J382">
            <v>1675350</v>
          </cell>
          <cell r="K382">
            <v>1675350</v>
          </cell>
          <cell r="L382">
            <v>11575500</v>
          </cell>
          <cell r="M382" t="str">
            <v>PNK CONSULTANTS PVT LTD</v>
          </cell>
          <cell r="N382" t="str">
            <v>KIC FOOD PRODUCT (P) LTD.</v>
          </cell>
        </row>
        <row r="383">
          <cell r="B383" t="str">
            <v>DTS354</v>
          </cell>
          <cell r="C383">
            <v>2.5</v>
          </cell>
          <cell r="D383">
            <v>39354</v>
          </cell>
          <cell r="E383">
            <v>78857</v>
          </cell>
          <cell r="F383" t="str">
            <v>V02028</v>
          </cell>
          <cell r="G383" t="str">
            <v>DTS354/UB1529#DTS</v>
          </cell>
          <cell r="H383">
            <v>69.12</v>
          </cell>
          <cell r="I383">
            <v>13000</v>
          </cell>
          <cell r="J383">
            <v>1540800</v>
          </cell>
          <cell r="K383">
            <v>1540800</v>
          </cell>
          <cell r="L383">
            <v>10644000</v>
          </cell>
          <cell r="M383" t="str">
            <v>KHOSLA ESTATE</v>
          </cell>
          <cell r="N383" t="str">
            <v>VANDANA KAPOOR</v>
          </cell>
        </row>
        <row r="384">
          <cell r="B384" t="str">
            <v>DTS355</v>
          </cell>
          <cell r="C384">
            <v>2.5</v>
          </cell>
          <cell r="D384">
            <v>39354</v>
          </cell>
          <cell r="E384">
            <v>78719</v>
          </cell>
          <cell r="F384" t="str">
            <v>K01266</v>
          </cell>
          <cell r="G384" t="str">
            <v>DTS355/UB1209#DTS</v>
          </cell>
          <cell r="H384">
            <v>85</v>
          </cell>
          <cell r="I384">
            <v>11000</v>
          </cell>
          <cell r="J384">
            <v>1599750</v>
          </cell>
          <cell r="K384">
            <v>1599750</v>
          </cell>
          <cell r="L384">
            <v>11122500</v>
          </cell>
          <cell r="M384" t="str">
            <v>PNK CONSULTANTS PVT LTD</v>
          </cell>
          <cell r="N384" t="str">
            <v>KIC FOOD PRODUCT (P) LTD.</v>
          </cell>
        </row>
        <row r="385">
          <cell r="B385" t="str">
            <v>DTS356</v>
          </cell>
          <cell r="C385">
            <v>2.5</v>
          </cell>
          <cell r="D385">
            <v>39354</v>
          </cell>
          <cell r="E385">
            <v>78721</v>
          </cell>
          <cell r="F385" t="str">
            <v>K01267</v>
          </cell>
          <cell r="G385" t="str">
            <v>DTS356/UB1210#DTS</v>
          </cell>
          <cell r="H385">
            <v>85</v>
          </cell>
          <cell r="I385">
            <v>11000</v>
          </cell>
          <cell r="J385">
            <v>1599750</v>
          </cell>
          <cell r="K385">
            <v>1599750</v>
          </cell>
          <cell r="L385">
            <v>11122500</v>
          </cell>
          <cell r="M385" t="str">
            <v>PNK CONSULTANTS PVT LTD</v>
          </cell>
          <cell r="N385" t="str">
            <v>KIC FOOD PRODUCT (P) LTD.</v>
          </cell>
        </row>
        <row r="386">
          <cell r="B386" t="str">
            <v>DTS357</v>
          </cell>
          <cell r="C386">
            <v>2.5</v>
          </cell>
          <cell r="D386">
            <v>39354</v>
          </cell>
          <cell r="E386">
            <v>78724</v>
          </cell>
          <cell r="F386" t="str">
            <v>K01268</v>
          </cell>
          <cell r="G386" t="str">
            <v>DTS357/UB1211#DTS</v>
          </cell>
          <cell r="H386">
            <v>65.400000000000006</v>
          </cell>
          <cell r="I386">
            <v>13000</v>
          </cell>
          <cell r="J386">
            <v>1462800</v>
          </cell>
          <cell r="K386">
            <v>1462800</v>
          </cell>
          <cell r="L386">
            <v>10104000</v>
          </cell>
          <cell r="M386" t="str">
            <v>PNK CONSULTANTS PVT LTD</v>
          </cell>
          <cell r="N386" t="str">
            <v>KIC FOOD PRODUCT (P) LTD.</v>
          </cell>
        </row>
        <row r="387">
          <cell r="B387" t="str">
            <v>DTS358</v>
          </cell>
          <cell r="C387">
            <v>2.5</v>
          </cell>
          <cell r="D387">
            <v>39354</v>
          </cell>
          <cell r="E387">
            <v>78732</v>
          </cell>
          <cell r="F387" t="str">
            <v>K01270</v>
          </cell>
          <cell r="G387" t="str">
            <v>DTS358/UB1212#DTS</v>
          </cell>
          <cell r="H387">
            <v>178.84</v>
          </cell>
          <cell r="I387">
            <v>12000</v>
          </cell>
          <cell r="J387">
            <v>3555000</v>
          </cell>
          <cell r="K387">
            <v>3555000</v>
          </cell>
          <cell r="L387">
            <v>24662500</v>
          </cell>
          <cell r="M387" t="str">
            <v>PNK CONSULTANTS PVT LTD</v>
          </cell>
          <cell r="N387" t="str">
            <v>KIC FOOD PRODUCT (P) LTD.</v>
          </cell>
        </row>
        <row r="388">
          <cell r="B388" t="str">
            <v>DTS359</v>
          </cell>
          <cell r="C388">
            <v>2.5</v>
          </cell>
          <cell r="D388">
            <v>39354</v>
          </cell>
          <cell r="E388">
            <v>78735</v>
          </cell>
          <cell r="F388" t="str">
            <v>K01271</v>
          </cell>
          <cell r="G388" t="str">
            <v>DTS359/UB1213#DTS</v>
          </cell>
          <cell r="H388">
            <v>65.400000000000006</v>
          </cell>
          <cell r="I388">
            <v>12000</v>
          </cell>
          <cell r="J388">
            <v>1357200</v>
          </cell>
          <cell r="K388">
            <v>1357200</v>
          </cell>
          <cell r="L388">
            <v>9400000</v>
          </cell>
          <cell r="M388" t="str">
            <v>PNK CONSULTANTS PVT LTD</v>
          </cell>
          <cell r="N388" t="str">
            <v>KIC FOOD PRODUCT (P) LTD.</v>
          </cell>
        </row>
        <row r="389">
          <cell r="B389" t="str">
            <v>DTS361</v>
          </cell>
          <cell r="C389">
            <v>2.5</v>
          </cell>
          <cell r="D389">
            <v>39354</v>
          </cell>
          <cell r="E389">
            <v>78777</v>
          </cell>
          <cell r="F389" t="str">
            <v>P01713</v>
          </cell>
          <cell r="G389" t="str">
            <v>DTS361/UB1290#DTS</v>
          </cell>
          <cell r="H389">
            <v>89.93</v>
          </cell>
          <cell r="I389">
            <v>14000</v>
          </cell>
          <cell r="J389">
            <v>2122800</v>
          </cell>
          <cell r="K389">
            <v>2150000</v>
          </cell>
          <cell r="L389">
            <v>14636000</v>
          </cell>
          <cell r="M389" t="str">
            <v>LIASION CONSULTANCY SERVICES</v>
          </cell>
          <cell r="N389" t="str">
            <v>PREM PAUL NAYYAR</v>
          </cell>
        </row>
        <row r="390">
          <cell r="B390" t="str">
            <v>DTS362</v>
          </cell>
          <cell r="C390">
            <v>2.5</v>
          </cell>
          <cell r="D390">
            <v>39354</v>
          </cell>
          <cell r="E390">
            <v>79017</v>
          </cell>
          <cell r="F390" t="str">
            <v>K01297</v>
          </cell>
          <cell r="G390" t="str">
            <v>DTS362/UB1430#DTS</v>
          </cell>
          <cell r="H390">
            <v>69.209999999999994</v>
          </cell>
          <cell r="I390">
            <v>11000</v>
          </cell>
          <cell r="J390">
            <v>1319250</v>
          </cell>
          <cell r="K390">
            <v>1319250</v>
          </cell>
          <cell r="L390">
            <v>9167500</v>
          </cell>
          <cell r="M390" t="str">
            <v>C S &amp; ASSOCIATES</v>
          </cell>
          <cell r="N390" t="str">
            <v>KURIA MAL REAL ESTATE PVT. LT</v>
          </cell>
        </row>
        <row r="391">
          <cell r="B391" t="str">
            <v>DTS363</v>
          </cell>
          <cell r="C391">
            <v>2.5</v>
          </cell>
          <cell r="D391">
            <v>39354</v>
          </cell>
          <cell r="E391">
            <v>79072</v>
          </cell>
          <cell r="F391" t="str">
            <v>B00860</v>
          </cell>
          <cell r="G391" t="str">
            <v>DTS363/UB1486#DTS</v>
          </cell>
          <cell r="H391">
            <v>104.52</v>
          </cell>
          <cell r="I391">
            <v>12000</v>
          </cell>
          <cell r="J391">
            <v>2115000</v>
          </cell>
          <cell r="K391">
            <v>2115000</v>
          </cell>
          <cell r="L391">
            <v>14662500</v>
          </cell>
          <cell r="M391" t="str">
            <v>ARVIND ASSOCIATES</v>
          </cell>
          <cell r="N391" t="str">
            <v>BOMBAY SELECTIONS (P) LTD.</v>
          </cell>
        </row>
        <row r="392">
          <cell r="B392" t="str">
            <v>DTS364</v>
          </cell>
          <cell r="C392">
            <v>2.5</v>
          </cell>
          <cell r="D392">
            <v>39354</v>
          </cell>
          <cell r="E392">
            <v>78975</v>
          </cell>
          <cell r="F392" t="str">
            <v>B00851</v>
          </cell>
          <cell r="G392" t="str">
            <v>DTS364/UB1369#DTS</v>
          </cell>
          <cell r="H392">
            <v>74.97</v>
          </cell>
          <cell r="I392">
            <v>11000</v>
          </cell>
          <cell r="J392">
            <v>1421550</v>
          </cell>
          <cell r="K392">
            <v>1421550</v>
          </cell>
          <cell r="L392">
            <v>9880500</v>
          </cell>
          <cell r="M392" t="str">
            <v>ARVIND ASSOCIATES</v>
          </cell>
          <cell r="N392" t="str">
            <v>BOMBAY SELECTIONS (P) LTD</v>
          </cell>
        </row>
        <row r="393">
          <cell r="B393" t="str">
            <v>DTS365</v>
          </cell>
          <cell r="C393">
            <v>2.5</v>
          </cell>
          <cell r="D393">
            <v>39354</v>
          </cell>
          <cell r="E393">
            <v>78879</v>
          </cell>
          <cell r="F393" t="str">
            <v>B00848</v>
          </cell>
          <cell r="G393" t="str">
            <v>DTS365/UB1377#DTS</v>
          </cell>
          <cell r="H393">
            <v>69.209999999999994</v>
          </cell>
          <cell r="I393">
            <v>12000</v>
          </cell>
          <cell r="J393">
            <v>1431000</v>
          </cell>
          <cell r="K393">
            <v>1431000</v>
          </cell>
          <cell r="L393">
            <v>9912500</v>
          </cell>
          <cell r="M393" t="str">
            <v>ARVIND ASSOCIATES</v>
          </cell>
          <cell r="N393" t="str">
            <v>BOMBAY SELECTIONS PVT LTD</v>
          </cell>
        </row>
        <row r="394">
          <cell r="B394" t="str">
            <v>DTS366</v>
          </cell>
          <cell r="C394">
            <v>2.5</v>
          </cell>
          <cell r="D394">
            <v>39354</v>
          </cell>
          <cell r="E394">
            <v>79026</v>
          </cell>
          <cell r="F394" t="str">
            <v>B00856</v>
          </cell>
          <cell r="G394" t="str">
            <v>DTS366/UB1396#DTS</v>
          </cell>
          <cell r="H394">
            <v>69.209999999999994</v>
          </cell>
          <cell r="I394">
            <v>13000</v>
          </cell>
          <cell r="J394">
            <v>1542750</v>
          </cell>
          <cell r="K394">
            <v>1542750</v>
          </cell>
          <cell r="L394">
            <v>10657500</v>
          </cell>
          <cell r="M394" t="str">
            <v>ARVIND ASSOCIATES</v>
          </cell>
          <cell r="N394" t="str">
            <v>BOMBAY SELECTIONS (P) LTD.</v>
          </cell>
        </row>
        <row r="395">
          <cell r="B395" t="str">
            <v>DTS367</v>
          </cell>
          <cell r="C395">
            <v>2.5</v>
          </cell>
          <cell r="D395">
            <v>39354</v>
          </cell>
          <cell r="E395">
            <v>79042</v>
          </cell>
          <cell r="F395" t="str">
            <v>B00857</v>
          </cell>
          <cell r="G395" t="str">
            <v>DTS367/UB1364#DTS</v>
          </cell>
          <cell r="H395">
            <v>73.760000000000005</v>
          </cell>
          <cell r="I395">
            <v>11000</v>
          </cell>
          <cell r="J395">
            <v>1400100</v>
          </cell>
          <cell r="K395">
            <v>1400100</v>
          </cell>
          <cell r="L395">
            <v>9731000</v>
          </cell>
          <cell r="M395" t="str">
            <v>ARVIND ASSOCIATES</v>
          </cell>
          <cell r="N395" t="str">
            <v>BOMBAY SELECTIONS (P) LTD.</v>
          </cell>
        </row>
        <row r="396">
          <cell r="B396" t="str">
            <v>DTS401</v>
          </cell>
          <cell r="C396">
            <v>2.5</v>
          </cell>
          <cell r="D396">
            <v>39354</v>
          </cell>
          <cell r="E396">
            <v>78964</v>
          </cell>
          <cell r="F396" t="str">
            <v>D01059</v>
          </cell>
          <cell r="G396" t="str">
            <v>DTS401/UB1360#DTS</v>
          </cell>
          <cell r="H396">
            <v>132.19999999999999</v>
          </cell>
          <cell r="I396">
            <v>13000</v>
          </cell>
          <cell r="J396">
            <v>2864850</v>
          </cell>
          <cell r="K396">
            <v>2864850</v>
          </cell>
          <cell r="L396">
            <v>19810500</v>
          </cell>
          <cell r="M396" t="str">
            <v>MITTAL CO</v>
          </cell>
          <cell r="N396" t="str">
            <v>DAVINDER SINGH NANDA</v>
          </cell>
        </row>
        <row r="397">
          <cell r="B397" t="str">
            <v>DTS404</v>
          </cell>
          <cell r="C397">
            <v>2.5</v>
          </cell>
          <cell r="D397">
            <v>39354</v>
          </cell>
          <cell r="E397">
            <v>78818</v>
          </cell>
          <cell r="F397" t="str">
            <v>R04012</v>
          </cell>
          <cell r="G397" t="str">
            <v>DTS404/UB1553#DTS</v>
          </cell>
          <cell r="H397">
            <v>69.209999999999994</v>
          </cell>
          <cell r="I397">
            <v>13000</v>
          </cell>
          <cell r="J397">
            <v>1542750</v>
          </cell>
          <cell r="K397">
            <v>1550000</v>
          </cell>
          <cell r="L397">
            <v>10657500</v>
          </cell>
          <cell r="M397" t="str">
            <v>AARAMBH</v>
          </cell>
          <cell r="N397" t="str">
            <v>RAJESH KUMAR SACHDEVA</v>
          </cell>
        </row>
        <row r="398">
          <cell r="B398" t="str">
            <v>DTS407</v>
          </cell>
          <cell r="C398">
            <v>2.5</v>
          </cell>
          <cell r="D398">
            <v>39354</v>
          </cell>
          <cell r="E398">
            <v>79023</v>
          </cell>
          <cell r="F398" t="str">
            <v>I00309</v>
          </cell>
          <cell r="G398" t="str">
            <v>DTS407/UB1493#DTS</v>
          </cell>
          <cell r="H398">
            <v>69.209999999999994</v>
          </cell>
          <cell r="I398">
            <v>13000</v>
          </cell>
          <cell r="J398">
            <v>1542750</v>
          </cell>
          <cell r="K398">
            <v>2700000</v>
          </cell>
          <cell r="L398">
            <v>10657500</v>
          </cell>
          <cell r="M398" t="str">
            <v>ADITYA PROMOTERS</v>
          </cell>
          <cell r="N398" t="str">
            <v>I C GADI</v>
          </cell>
        </row>
        <row r="399">
          <cell r="B399" t="str">
            <v>DTS408</v>
          </cell>
          <cell r="C399">
            <v>2.5</v>
          </cell>
          <cell r="D399">
            <v>39354</v>
          </cell>
          <cell r="E399">
            <v>78886</v>
          </cell>
          <cell r="F399" t="str">
            <v>J01492</v>
          </cell>
          <cell r="G399" t="str">
            <v>DTS408/UB1531#DTS</v>
          </cell>
          <cell r="H399">
            <v>69.209999999999994</v>
          </cell>
          <cell r="I399">
            <v>13000</v>
          </cell>
          <cell r="J399">
            <v>1542750</v>
          </cell>
          <cell r="K399">
            <v>1502750</v>
          </cell>
          <cell r="L399">
            <v>10657500</v>
          </cell>
          <cell r="M399" t="str">
            <v>M/S AKANSHA ENTERPRISES</v>
          </cell>
          <cell r="N399" t="str">
            <v>J D INDUSTRIES (INDIA) LTD</v>
          </cell>
        </row>
        <row r="400">
          <cell r="B400" t="str">
            <v>DTS414</v>
          </cell>
          <cell r="C400">
            <v>2.5</v>
          </cell>
          <cell r="D400">
            <v>39354</v>
          </cell>
          <cell r="E400">
            <v>78861</v>
          </cell>
          <cell r="F400" t="str">
            <v>S04821</v>
          </cell>
          <cell r="G400" t="str">
            <v>DTS414/UB1554#DTS</v>
          </cell>
          <cell r="H400">
            <v>150.22</v>
          </cell>
          <cell r="I400">
            <v>14000</v>
          </cell>
          <cell r="J400">
            <v>3485700</v>
          </cell>
          <cell r="K400">
            <v>3490000</v>
          </cell>
          <cell r="L400">
            <v>24046500</v>
          </cell>
          <cell r="M400" t="str">
            <v>SANJAY NAGPAL ESTATES</v>
          </cell>
          <cell r="N400" t="str">
            <v>SARABJIT SINGH SARNA</v>
          </cell>
        </row>
        <row r="401">
          <cell r="B401" t="str">
            <v>DTS417</v>
          </cell>
          <cell r="C401">
            <v>2.5</v>
          </cell>
          <cell r="D401">
            <v>39354</v>
          </cell>
          <cell r="E401">
            <v>78969</v>
          </cell>
          <cell r="F401" t="str">
            <v>A03526</v>
          </cell>
          <cell r="G401" t="str">
            <v>DTS417/UB1368#DTS</v>
          </cell>
          <cell r="H401">
            <v>85</v>
          </cell>
          <cell r="I401">
            <v>13000</v>
          </cell>
          <cell r="J401">
            <v>1874250</v>
          </cell>
          <cell r="K401">
            <v>2700000</v>
          </cell>
          <cell r="L401">
            <v>12952500</v>
          </cell>
          <cell r="M401" t="str">
            <v>ALLIED SERVICES</v>
          </cell>
          <cell r="N401" t="str">
            <v>AARAV PROPERTIES PVT LTD     _x000C_</v>
          </cell>
        </row>
        <row r="402">
          <cell r="B402" t="str">
            <v>DTS418</v>
          </cell>
          <cell r="C402">
            <v>2.5</v>
          </cell>
          <cell r="D402">
            <v>39354</v>
          </cell>
          <cell r="E402">
            <v>78733</v>
          </cell>
          <cell r="F402" t="str">
            <v>A03501</v>
          </cell>
          <cell r="G402" t="str">
            <v>DTS418/UB1278#DTS</v>
          </cell>
          <cell r="H402">
            <v>69.209999999999994</v>
          </cell>
          <cell r="I402">
            <v>13000</v>
          </cell>
          <cell r="J402">
            <v>1542750</v>
          </cell>
          <cell r="K402">
            <v>2700000</v>
          </cell>
          <cell r="L402">
            <v>10657500</v>
          </cell>
          <cell r="M402" t="str">
            <v>ALLIED SERVICES</v>
          </cell>
          <cell r="N402" t="str">
            <v>ASHWANI SHARMA</v>
          </cell>
        </row>
        <row r="403">
          <cell r="B403" t="str">
            <v>DTS427</v>
          </cell>
          <cell r="C403">
            <v>2.5</v>
          </cell>
          <cell r="D403">
            <v>39354</v>
          </cell>
          <cell r="E403">
            <v>78802</v>
          </cell>
          <cell r="F403" t="str">
            <v>M02196</v>
          </cell>
          <cell r="G403" t="str">
            <v>DTS427/UB1400#DTS</v>
          </cell>
          <cell r="H403">
            <v>65.400000000000006</v>
          </cell>
          <cell r="I403">
            <v>13000</v>
          </cell>
          <cell r="J403">
            <v>1462800</v>
          </cell>
          <cell r="K403">
            <v>1462800</v>
          </cell>
          <cell r="L403">
            <v>10104000</v>
          </cell>
          <cell r="M403" t="str">
            <v>ALLIED SERVICES</v>
          </cell>
          <cell r="N403" t="str">
            <v>MADHVI LIJHARA</v>
          </cell>
        </row>
        <row r="404">
          <cell r="B404" t="str">
            <v>DTS428</v>
          </cell>
          <cell r="C404">
            <v>2.5</v>
          </cell>
          <cell r="D404">
            <v>39354</v>
          </cell>
          <cell r="E404">
            <v>78982</v>
          </cell>
          <cell r="F404" t="str">
            <v>H01013</v>
          </cell>
          <cell r="G404" t="str">
            <v>DTS428/UB1347#DTS</v>
          </cell>
          <cell r="H404">
            <v>89.93</v>
          </cell>
          <cell r="I404">
            <v>14000</v>
          </cell>
          <cell r="J404">
            <v>2122800</v>
          </cell>
          <cell r="K404">
            <v>3500000</v>
          </cell>
          <cell r="L404">
            <v>14636000</v>
          </cell>
          <cell r="M404" t="str">
            <v>SURAJ REALTORS P. LTD.</v>
          </cell>
          <cell r="N404" t="str">
            <v>HILDEGARD ANNA KHARBANDA</v>
          </cell>
        </row>
        <row r="405">
          <cell r="B405" t="str">
            <v>DTS430</v>
          </cell>
          <cell r="C405">
            <v>2.5</v>
          </cell>
          <cell r="D405">
            <v>39354</v>
          </cell>
          <cell r="E405">
            <v>78934</v>
          </cell>
          <cell r="F405" t="str">
            <v>V02033</v>
          </cell>
          <cell r="G405" t="str">
            <v>DTS430/UB1355#DTS</v>
          </cell>
          <cell r="H405">
            <v>69.209999999999994</v>
          </cell>
          <cell r="I405">
            <v>13000</v>
          </cell>
          <cell r="J405">
            <v>1542750</v>
          </cell>
          <cell r="K405">
            <v>1542750</v>
          </cell>
          <cell r="L405">
            <v>10657500</v>
          </cell>
          <cell r="M405" t="str">
            <v>ALLIED SERVICES</v>
          </cell>
          <cell r="N405" t="str">
            <v>VED PRAKASH GUPTA</v>
          </cell>
        </row>
        <row r="406">
          <cell r="B406" t="str">
            <v>DTS432</v>
          </cell>
          <cell r="C406">
            <v>2.5</v>
          </cell>
          <cell r="D406">
            <v>39354</v>
          </cell>
          <cell r="E406">
            <v>78930</v>
          </cell>
          <cell r="F406" t="str">
            <v>G00776</v>
          </cell>
          <cell r="G406" t="str">
            <v>DTS432/UB1481#DTS</v>
          </cell>
          <cell r="H406">
            <v>69.209999999999994</v>
          </cell>
          <cell r="I406">
            <v>13000</v>
          </cell>
          <cell r="J406">
            <v>1542750</v>
          </cell>
          <cell r="K406">
            <v>1542750</v>
          </cell>
          <cell r="L406">
            <v>10657500</v>
          </cell>
          <cell r="M406" t="str">
            <v>ARVIND ASSOCIATES</v>
          </cell>
          <cell r="N406" t="str">
            <v>GURPRIT SINGH</v>
          </cell>
        </row>
        <row r="407">
          <cell r="B407" t="str">
            <v>DTS433</v>
          </cell>
          <cell r="C407">
            <v>2.5</v>
          </cell>
          <cell r="D407">
            <v>39354</v>
          </cell>
          <cell r="E407">
            <v>79043</v>
          </cell>
          <cell r="F407" t="str">
            <v>F00069</v>
          </cell>
          <cell r="G407" t="str">
            <v>DTS433/UB1511#DTS</v>
          </cell>
          <cell r="H407">
            <v>69.209999999999994</v>
          </cell>
          <cell r="I407">
            <v>13000</v>
          </cell>
          <cell r="J407">
            <v>1542750</v>
          </cell>
          <cell r="K407">
            <v>1542750</v>
          </cell>
          <cell r="L407">
            <v>10657500</v>
          </cell>
          <cell r="M407" t="str">
            <v>ARVIND ASSOCIATES</v>
          </cell>
          <cell r="N407" t="str">
            <v>FCB GARMENT TEX INDIA PVT LTD</v>
          </cell>
        </row>
        <row r="408">
          <cell r="B408" t="str">
            <v>DTS434</v>
          </cell>
          <cell r="C408">
            <v>2.5</v>
          </cell>
          <cell r="D408">
            <v>39354</v>
          </cell>
          <cell r="E408">
            <v>79046</v>
          </cell>
          <cell r="F408" t="str">
            <v>S04845</v>
          </cell>
          <cell r="G408" t="str">
            <v>DTS434/UB1503#DTS</v>
          </cell>
          <cell r="H408">
            <v>69.209999999999994</v>
          </cell>
          <cell r="I408">
            <v>13000</v>
          </cell>
          <cell r="J408">
            <v>1542750</v>
          </cell>
          <cell r="K408">
            <v>1543000</v>
          </cell>
          <cell r="L408">
            <v>10657500</v>
          </cell>
          <cell r="M408" t="str">
            <v>ARVIND ESTATES (P) LTD</v>
          </cell>
          <cell r="N408" t="str">
            <v>SANGEETA SINGAL</v>
          </cell>
        </row>
        <row r="409">
          <cell r="B409" t="str">
            <v>DTS435</v>
          </cell>
          <cell r="C409">
            <v>2.5</v>
          </cell>
          <cell r="D409">
            <v>39354</v>
          </cell>
          <cell r="E409">
            <v>79039</v>
          </cell>
          <cell r="F409" t="str">
            <v>R04032</v>
          </cell>
          <cell r="G409" t="str">
            <v>DTS435/UB1505#DTS</v>
          </cell>
          <cell r="H409">
            <v>71.91</v>
          </cell>
          <cell r="I409">
            <v>13000</v>
          </cell>
          <cell r="J409">
            <v>1599300</v>
          </cell>
          <cell r="K409">
            <v>1600000</v>
          </cell>
          <cell r="L409">
            <v>11049000</v>
          </cell>
          <cell r="M409" t="str">
            <v>ARVIND ESTATES (P) LTD</v>
          </cell>
          <cell r="N409" t="str">
            <v>RAJENDER KUMAR SINGAL</v>
          </cell>
        </row>
        <row r="410">
          <cell r="B410" t="str">
            <v>DTS436</v>
          </cell>
          <cell r="C410">
            <v>2.5</v>
          </cell>
          <cell r="D410">
            <v>39354</v>
          </cell>
          <cell r="E410">
            <v>78808</v>
          </cell>
          <cell r="F410" t="str">
            <v>S04812</v>
          </cell>
          <cell r="G410" t="str">
            <v>DTS436/UB1392#DTS</v>
          </cell>
          <cell r="H410">
            <v>77.760000000000005</v>
          </cell>
          <cell r="I410">
            <v>13000</v>
          </cell>
          <cell r="J410">
            <v>1722150</v>
          </cell>
          <cell r="K410">
            <v>1800000</v>
          </cell>
          <cell r="L410">
            <v>11899500</v>
          </cell>
          <cell r="M410" t="str">
            <v>ARVIND ASSOCIATES</v>
          </cell>
          <cell r="N410" t="str">
            <v>SHAM CHOPRA</v>
          </cell>
        </row>
        <row r="411">
          <cell r="B411" t="str">
            <v>DTS437</v>
          </cell>
          <cell r="C411">
            <v>2.5</v>
          </cell>
          <cell r="D411">
            <v>39354</v>
          </cell>
          <cell r="E411">
            <v>78915</v>
          </cell>
          <cell r="F411" t="str">
            <v>S04835</v>
          </cell>
          <cell r="G411" t="str">
            <v>DTS437/UB1548#DTS</v>
          </cell>
          <cell r="H411">
            <v>132.19999999999999</v>
          </cell>
          <cell r="I411">
            <v>14000</v>
          </cell>
          <cell r="J411">
            <v>3078300</v>
          </cell>
          <cell r="K411">
            <v>3080000</v>
          </cell>
          <cell r="L411">
            <v>21233500</v>
          </cell>
          <cell r="M411" t="str">
            <v>SANJAY NAGPAL ESTATES</v>
          </cell>
          <cell r="N411" t="str">
            <v>SJM INTERNATIONAL LTD</v>
          </cell>
        </row>
        <row r="412">
          <cell r="B412" t="str">
            <v>DTS439</v>
          </cell>
          <cell r="C412">
            <v>2.5</v>
          </cell>
          <cell r="D412">
            <v>39354</v>
          </cell>
          <cell r="E412">
            <v>79022</v>
          </cell>
          <cell r="F412" t="str">
            <v>D01060</v>
          </cell>
          <cell r="G412" t="str">
            <v>DTS439/UB1512#DTS</v>
          </cell>
          <cell r="H412">
            <v>69.209999999999994</v>
          </cell>
          <cell r="I412">
            <v>13000</v>
          </cell>
          <cell r="J412">
            <v>1542750</v>
          </cell>
          <cell r="K412">
            <v>1543000</v>
          </cell>
          <cell r="L412">
            <v>10657500</v>
          </cell>
          <cell r="M412" t="str">
            <v>BATRAS JAICO</v>
          </cell>
          <cell r="N412" t="str">
            <v>D.N.DALMIA</v>
          </cell>
        </row>
        <row r="413">
          <cell r="B413" t="str">
            <v>DTS440</v>
          </cell>
          <cell r="C413">
            <v>2.5</v>
          </cell>
          <cell r="D413">
            <v>39354</v>
          </cell>
          <cell r="E413">
            <v>79076</v>
          </cell>
          <cell r="F413" t="str">
            <v>S04854</v>
          </cell>
          <cell r="G413" t="str">
            <v>DTS440/UB1366#DTS</v>
          </cell>
          <cell r="H413">
            <v>69.209999999999994</v>
          </cell>
          <cell r="I413">
            <v>13000</v>
          </cell>
          <cell r="J413">
            <v>1542750</v>
          </cell>
          <cell r="K413">
            <v>1542750</v>
          </cell>
          <cell r="L413">
            <v>10657500</v>
          </cell>
          <cell r="M413" t="str">
            <v>COMMUNIQUE MARKETING SOLUTION</v>
          </cell>
          <cell r="N413" t="str">
            <v>S.S.V. INFRASTRUCTURE PVT. LT</v>
          </cell>
        </row>
        <row r="414">
          <cell r="B414" t="str">
            <v>DTS441</v>
          </cell>
          <cell r="C414">
            <v>2.5</v>
          </cell>
          <cell r="D414">
            <v>39354</v>
          </cell>
          <cell r="E414">
            <v>78859</v>
          </cell>
          <cell r="F414" t="str">
            <v>V02029</v>
          </cell>
          <cell r="G414" t="str">
            <v>DTS441/UB1386#DTS</v>
          </cell>
          <cell r="H414">
            <v>74.97</v>
          </cell>
          <cell r="I414">
            <v>13000</v>
          </cell>
          <cell r="J414">
            <v>1663650</v>
          </cell>
          <cell r="K414">
            <v>1663650</v>
          </cell>
          <cell r="L414">
            <v>11494500</v>
          </cell>
          <cell r="M414" t="str">
            <v>COMMUNIQUE MARKETING SOLUTION</v>
          </cell>
          <cell r="N414" t="str">
            <v>VIVEK SHARMA</v>
          </cell>
        </row>
        <row r="415">
          <cell r="B415" t="str">
            <v>DTS448</v>
          </cell>
          <cell r="C415">
            <v>2.5</v>
          </cell>
          <cell r="D415">
            <v>39354</v>
          </cell>
          <cell r="E415">
            <v>79040</v>
          </cell>
          <cell r="F415" t="str">
            <v>R04033</v>
          </cell>
          <cell r="G415" t="str">
            <v>DTS448/UB1253#DTS</v>
          </cell>
          <cell r="H415">
            <v>65.400000000000006</v>
          </cell>
          <cell r="I415">
            <v>13000</v>
          </cell>
          <cell r="J415">
            <v>1462800</v>
          </cell>
          <cell r="K415">
            <v>1500000</v>
          </cell>
          <cell r="L415">
            <v>10104000</v>
          </cell>
          <cell r="M415" t="str">
            <v>AMIT ARORA(Real Estate Develo</v>
          </cell>
          <cell r="N415" t="str">
            <v>RAKESH KUMAR VERMA</v>
          </cell>
        </row>
        <row r="416">
          <cell r="B416" t="str">
            <v>DTS449</v>
          </cell>
          <cell r="C416">
            <v>2.5</v>
          </cell>
          <cell r="D416">
            <v>39354</v>
          </cell>
          <cell r="E416">
            <v>78729</v>
          </cell>
          <cell r="F416" t="str">
            <v>R04003</v>
          </cell>
          <cell r="G416" t="str">
            <v>DTS449/UB1312#DTS</v>
          </cell>
          <cell r="H416">
            <v>85</v>
          </cell>
          <cell r="I416">
            <v>13000</v>
          </cell>
          <cell r="J416">
            <v>1874250</v>
          </cell>
          <cell r="K416">
            <v>1900000</v>
          </cell>
          <cell r="L416">
            <v>12952500</v>
          </cell>
          <cell r="M416" t="str">
            <v>AMIT ARORA(Real Estate Develo</v>
          </cell>
          <cell r="N416" t="str">
            <v>RAKESH KUMAR VERMA</v>
          </cell>
        </row>
        <row r="417">
          <cell r="B417" t="str">
            <v>DTS450</v>
          </cell>
          <cell r="C417">
            <v>2.5</v>
          </cell>
          <cell r="D417">
            <v>39354</v>
          </cell>
          <cell r="E417">
            <v>79037</v>
          </cell>
          <cell r="F417" t="str">
            <v>R04031</v>
          </cell>
          <cell r="G417" t="str">
            <v>DTS450/UB1252#DTS</v>
          </cell>
          <cell r="H417">
            <v>85</v>
          </cell>
          <cell r="I417">
            <v>13000</v>
          </cell>
          <cell r="J417">
            <v>1874250</v>
          </cell>
          <cell r="K417">
            <v>1900000</v>
          </cell>
          <cell r="L417">
            <v>12952500</v>
          </cell>
          <cell r="M417" t="str">
            <v>AMIT ARORA(Real Estate Develo</v>
          </cell>
          <cell r="N417" t="str">
            <v>RAKESH KUMAR VERMA</v>
          </cell>
        </row>
        <row r="418">
          <cell r="B418" t="str">
            <v>DTS451</v>
          </cell>
          <cell r="C418">
            <v>2.5</v>
          </cell>
          <cell r="D418">
            <v>39354</v>
          </cell>
          <cell r="E418">
            <v>79081</v>
          </cell>
          <cell r="F418" t="str">
            <v>R04035</v>
          </cell>
          <cell r="G418" t="str">
            <v>DTS451/UB1483#DTS</v>
          </cell>
          <cell r="H418">
            <v>69.12</v>
          </cell>
          <cell r="I418">
            <v>13000</v>
          </cell>
          <cell r="J418">
            <v>1540800</v>
          </cell>
          <cell r="K418">
            <v>1600000</v>
          </cell>
          <cell r="L418">
            <v>10644000</v>
          </cell>
          <cell r="M418" t="str">
            <v>AMIT ARORA(Real Estate Develo</v>
          </cell>
          <cell r="N418" t="str">
            <v>RAKESH KUMAR VERMA</v>
          </cell>
        </row>
        <row r="419">
          <cell r="B419" t="str">
            <v>DTS452</v>
          </cell>
          <cell r="C419">
            <v>2.5</v>
          </cell>
          <cell r="D419">
            <v>39354</v>
          </cell>
          <cell r="E419">
            <v>79005</v>
          </cell>
          <cell r="F419" t="str">
            <v>R04025</v>
          </cell>
          <cell r="G419" t="str">
            <v>DTS452/UB1498#DTS</v>
          </cell>
          <cell r="H419">
            <v>75.53</v>
          </cell>
          <cell r="I419">
            <v>13000</v>
          </cell>
          <cell r="J419">
            <v>1675350</v>
          </cell>
          <cell r="K419">
            <v>1700000</v>
          </cell>
          <cell r="L419">
            <v>11575500</v>
          </cell>
          <cell r="M419" t="str">
            <v>AMIT ARORA(Real Estate Develo</v>
          </cell>
          <cell r="N419" t="str">
            <v>RAKESH KUMAR VERMA</v>
          </cell>
        </row>
        <row r="420">
          <cell r="B420" t="str">
            <v>DTS453</v>
          </cell>
          <cell r="C420">
            <v>2.5</v>
          </cell>
          <cell r="D420">
            <v>39354</v>
          </cell>
          <cell r="E420">
            <v>78824</v>
          </cell>
          <cell r="F420" t="str">
            <v>A03510</v>
          </cell>
          <cell r="G420" t="str">
            <v>DTS453/UB1333#DTS</v>
          </cell>
          <cell r="H420">
            <v>75.53</v>
          </cell>
          <cell r="I420">
            <v>13000</v>
          </cell>
          <cell r="J420">
            <v>1675350</v>
          </cell>
          <cell r="K420">
            <v>2000000</v>
          </cell>
          <cell r="L420">
            <v>11575500</v>
          </cell>
          <cell r="M420" t="str">
            <v>AMIT ARORA(Real Estate Develo</v>
          </cell>
          <cell r="N420" t="str">
            <v>AMIT BAJAJ</v>
          </cell>
        </row>
        <row r="421">
          <cell r="B421" t="str">
            <v>DTS454</v>
          </cell>
          <cell r="C421">
            <v>2.5</v>
          </cell>
          <cell r="D421">
            <v>39354</v>
          </cell>
          <cell r="E421">
            <v>79078</v>
          </cell>
          <cell r="F421" t="str">
            <v>H01019</v>
          </cell>
          <cell r="G421" t="str">
            <v>DTS454/UB1484#DTS</v>
          </cell>
          <cell r="H421">
            <v>69.12</v>
          </cell>
          <cell r="I421">
            <v>13000</v>
          </cell>
          <cell r="J421">
            <v>1540800</v>
          </cell>
          <cell r="K421">
            <v>1600000</v>
          </cell>
          <cell r="L421">
            <v>10644000</v>
          </cell>
          <cell r="M421" t="str">
            <v>AMIT ARORA(Real Estate Develo</v>
          </cell>
          <cell r="N421" t="str">
            <v>HAVINDER KUMAR AHUJA</v>
          </cell>
        </row>
        <row r="422">
          <cell r="B422" t="str">
            <v>DTS455</v>
          </cell>
          <cell r="C422">
            <v>2.5</v>
          </cell>
          <cell r="D422">
            <v>39354</v>
          </cell>
          <cell r="E422">
            <v>79032</v>
          </cell>
          <cell r="F422" t="str">
            <v>R04030</v>
          </cell>
          <cell r="G422" t="str">
            <v>DTS455/UB1251#DTS</v>
          </cell>
          <cell r="H422">
            <v>85</v>
          </cell>
          <cell r="I422">
            <v>13000</v>
          </cell>
          <cell r="J422">
            <v>1874250</v>
          </cell>
          <cell r="K422">
            <v>1900000</v>
          </cell>
          <cell r="L422">
            <v>12952500</v>
          </cell>
          <cell r="M422" t="str">
            <v>AMIT ARORA(Real Estate Develo</v>
          </cell>
          <cell r="N422" t="str">
            <v>RAJESH MAGGU</v>
          </cell>
        </row>
        <row r="423">
          <cell r="B423" t="str">
            <v>DTS456</v>
          </cell>
          <cell r="C423">
            <v>2.5</v>
          </cell>
          <cell r="D423">
            <v>39354</v>
          </cell>
          <cell r="E423">
            <v>78811</v>
          </cell>
          <cell r="F423" t="str">
            <v>R04010</v>
          </cell>
          <cell r="G423" t="str">
            <v>DTS456/UB1266#DTS</v>
          </cell>
          <cell r="H423">
            <v>85</v>
          </cell>
          <cell r="I423">
            <v>13000</v>
          </cell>
          <cell r="J423">
            <v>1874250</v>
          </cell>
          <cell r="K423">
            <v>2500000</v>
          </cell>
          <cell r="L423">
            <v>12952500</v>
          </cell>
          <cell r="M423" t="str">
            <v>AMIT ARORA(Real Estate Develo</v>
          </cell>
          <cell r="N423" t="str">
            <v>ROHIT MADHOK</v>
          </cell>
        </row>
        <row r="424">
          <cell r="B424" t="str">
            <v>DTS457</v>
          </cell>
          <cell r="C424">
            <v>2.5</v>
          </cell>
          <cell r="D424">
            <v>39354</v>
          </cell>
          <cell r="E424">
            <v>79016</v>
          </cell>
          <cell r="F424" t="str">
            <v>K01296</v>
          </cell>
          <cell r="G424" t="str">
            <v>DTS457/UB1247#DTS</v>
          </cell>
          <cell r="H424">
            <v>65.400000000000006</v>
          </cell>
          <cell r="I424">
            <v>13000</v>
          </cell>
          <cell r="J424">
            <v>1462800</v>
          </cell>
          <cell r="K424">
            <v>1463000</v>
          </cell>
          <cell r="L424">
            <v>10104000</v>
          </cell>
          <cell r="M424" t="str">
            <v>AMIT ARORA(Real Estate Develo</v>
          </cell>
          <cell r="N424" t="str">
            <v>KAPRASH ENGINEERS PVT LTD</v>
          </cell>
        </row>
        <row r="425">
          <cell r="B425" t="str">
            <v>DTS459</v>
          </cell>
          <cell r="C425">
            <v>2.5</v>
          </cell>
          <cell r="D425">
            <v>39354</v>
          </cell>
          <cell r="E425">
            <v>79006</v>
          </cell>
          <cell r="F425" t="str">
            <v>S04843</v>
          </cell>
          <cell r="G425" t="str">
            <v>DTS459/UB1243#DTS</v>
          </cell>
          <cell r="H425">
            <v>65.400000000000006</v>
          </cell>
          <cell r="I425">
            <v>13000</v>
          </cell>
          <cell r="J425">
            <v>1462800</v>
          </cell>
          <cell r="K425">
            <v>2000000</v>
          </cell>
          <cell r="L425">
            <v>10104000</v>
          </cell>
          <cell r="M425" t="str">
            <v>AMIT ARORA(Real Estate Develo</v>
          </cell>
          <cell r="N425" t="str">
            <v>SANJAY KIRPAL</v>
          </cell>
        </row>
        <row r="426">
          <cell r="B426" t="str">
            <v>DTS460</v>
          </cell>
          <cell r="C426">
            <v>2.5</v>
          </cell>
          <cell r="D426">
            <v>39354</v>
          </cell>
          <cell r="E426">
            <v>78983</v>
          </cell>
          <cell r="F426" t="str">
            <v>H01014</v>
          </cell>
          <cell r="G426" t="str">
            <v>DTS460/UB1346#DTS</v>
          </cell>
          <cell r="H426">
            <v>89.93</v>
          </cell>
          <cell r="I426">
            <v>14000</v>
          </cell>
          <cell r="J426">
            <v>2122800</v>
          </cell>
          <cell r="K426">
            <v>3000000</v>
          </cell>
          <cell r="L426">
            <v>14636000</v>
          </cell>
          <cell r="M426" t="str">
            <v>SURAJ REALTORS P. LTD.</v>
          </cell>
          <cell r="N426" t="str">
            <v>HILDEGARD ANNA KHARABANDA    _x000C_</v>
          </cell>
        </row>
        <row r="427">
          <cell r="B427" t="str">
            <v>DTS461</v>
          </cell>
          <cell r="C427">
            <v>2.5</v>
          </cell>
          <cell r="D427">
            <v>39354</v>
          </cell>
          <cell r="E427">
            <v>78916</v>
          </cell>
          <cell r="F427" t="str">
            <v>H00999</v>
          </cell>
          <cell r="G427" t="str">
            <v>DTS461/UB1349#DTS</v>
          </cell>
          <cell r="H427">
            <v>89.93</v>
          </cell>
          <cell r="I427">
            <v>14000</v>
          </cell>
          <cell r="J427">
            <v>2122800</v>
          </cell>
          <cell r="K427">
            <v>3500000</v>
          </cell>
          <cell r="L427">
            <v>14636000</v>
          </cell>
          <cell r="M427" t="str">
            <v>SURAJ REALTORS P. LTD.</v>
          </cell>
          <cell r="N427" t="str">
            <v>HILDEGARD ANNA KHARABANDA</v>
          </cell>
        </row>
        <row r="428">
          <cell r="B428" t="str">
            <v>DTS463</v>
          </cell>
          <cell r="C428">
            <v>2.5</v>
          </cell>
          <cell r="D428">
            <v>39354</v>
          </cell>
          <cell r="E428">
            <v>78788</v>
          </cell>
          <cell r="F428" t="str">
            <v>J01486</v>
          </cell>
          <cell r="G428" t="str">
            <v>DTS463/UB1286#DTS</v>
          </cell>
          <cell r="H428">
            <v>104.52</v>
          </cell>
          <cell r="I428">
            <v>13000</v>
          </cell>
          <cell r="J428">
            <v>2283750</v>
          </cell>
          <cell r="K428">
            <v>2700000</v>
          </cell>
          <cell r="L428">
            <v>15787500</v>
          </cell>
          <cell r="M428" t="str">
            <v>SAR REALTY PVT LTD</v>
          </cell>
          <cell r="N428" t="str">
            <v>JAIDEEP SINGH KAPOOR</v>
          </cell>
        </row>
        <row r="429">
          <cell r="B429" t="str">
            <v>DTS464</v>
          </cell>
          <cell r="C429">
            <v>2.5</v>
          </cell>
          <cell r="D429">
            <v>39354</v>
          </cell>
          <cell r="E429">
            <v>78731</v>
          </cell>
          <cell r="F429" t="str">
            <v>S04801</v>
          </cell>
          <cell r="G429" t="str">
            <v>DTS464/UB1281#DTS</v>
          </cell>
          <cell r="H429">
            <v>74.97</v>
          </cell>
          <cell r="I429">
            <v>13000</v>
          </cell>
          <cell r="J429">
            <v>1663650</v>
          </cell>
          <cell r="K429">
            <v>1700000</v>
          </cell>
          <cell r="L429">
            <v>11494500</v>
          </cell>
          <cell r="M429" t="str">
            <v>LIASION CONSULTANCY SERVICES</v>
          </cell>
          <cell r="N429" t="str">
            <v>SANJEEV BANSAL</v>
          </cell>
        </row>
        <row r="430">
          <cell r="B430" t="str">
            <v>DTS465</v>
          </cell>
          <cell r="C430">
            <v>2.5</v>
          </cell>
          <cell r="D430">
            <v>39354</v>
          </cell>
          <cell r="E430">
            <v>79048</v>
          </cell>
          <cell r="F430" t="str">
            <v>N01135</v>
          </cell>
          <cell r="G430" t="str">
            <v>DTS465/UB1257#DTS</v>
          </cell>
          <cell r="H430">
            <v>69.209999999999994</v>
          </cell>
          <cell r="I430">
            <v>13000</v>
          </cell>
          <cell r="J430">
            <v>1542750</v>
          </cell>
          <cell r="K430">
            <v>2700000</v>
          </cell>
          <cell r="L430">
            <v>10657500</v>
          </cell>
          <cell r="M430" t="str">
            <v>AMIT ARORA(Real Estate Develo</v>
          </cell>
          <cell r="N430" t="str">
            <v>NEELAM PRADEEP ANAND</v>
          </cell>
        </row>
        <row r="431">
          <cell r="B431" t="str">
            <v>DTS466</v>
          </cell>
          <cell r="C431">
            <v>2.5</v>
          </cell>
          <cell r="D431">
            <v>39354</v>
          </cell>
          <cell r="E431">
            <v>79047</v>
          </cell>
          <cell r="F431" t="str">
            <v>N01134</v>
          </cell>
          <cell r="G431" t="str">
            <v>DTS466/UB1556#DTS</v>
          </cell>
          <cell r="H431">
            <v>69.209999999999994</v>
          </cell>
          <cell r="I431">
            <v>13000</v>
          </cell>
          <cell r="J431">
            <v>1542750</v>
          </cell>
          <cell r="K431">
            <v>2700000</v>
          </cell>
          <cell r="L431">
            <v>10637000</v>
          </cell>
          <cell r="M431" t="str">
            <v>AMIT ARORA(Real Estate Develo</v>
          </cell>
          <cell r="N431" t="str">
            <v>NEELAM PRADEEP ANAND</v>
          </cell>
        </row>
        <row r="432">
          <cell r="B432" t="str">
            <v>DTS467</v>
          </cell>
          <cell r="C432">
            <v>2.5</v>
          </cell>
          <cell r="D432">
            <v>39354</v>
          </cell>
          <cell r="E432">
            <v>79035</v>
          </cell>
          <cell r="F432" t="str">
            <v>V02036</v>
          </cell>
          <cell r="G432" t="str">
            <v>DTS467/UB1467#DTS</v>
          </cell>
          <cell r="H432">
            <v>73.760000000000005</v>
          </cell>
          <cell r="I432">
            <v>13000</v>
          </cell>
          <cell r="J432">
            <v>1638300</v>
          </cell>
          <cell r="K432">
            <v>1700000</v>
          </cell>
          <cell r="L432">
            <v>11319000</v>
          </cell>
          <cell r="M432" t="str">
            <v>AMIT ARORA(Real Estate Develo</v>
          </cell>
          <cell r="N432" t="str">
            <v>VIJAY GUPTA</v>
          </cell>
        </row>
        <row r="433">
          <cell r="B433" t="str">
            <v>DTS501</v>
          </cell>
          <cell r="C433">
            <v>2.5</v>
          </cell>
          <cell r="D433">
            <v>39354</v>
          </cell>
          <cell r="E433">
            <v>78863</v>
          </cell>
          <cell r="F433" t="str">
            <v>N01128</v>
          </cell>
          <cell r="G433" t="str">
            <v>DTS501/UB1538#DTS</v>
          </cell>
          <cell r="H433">
            <v>71.91</v>
          </cell>
          <cell r="I433">
            <v>13000</v>
          </cell>
          <cell r="J433">
            <v>1599300</v>
          </cell>
          <cell r="K433">
            <v>1599300</v>
          </cell>
          <cell r="L433">
            <v>11049000</v>
          </cell>
          <cell r="M433" t="str">
            <v>ICICI HOME FINANCE COMPANY LT</v>
          </cell>
          <cell r="N433" t="str">
            <v>NAVIN KUMAR</v>
          </cell>
        </row>
        <row r="434">
          <cell r="B434" t="str">
            <v>DTS503</v>
          </cell>
          <cell r="C434">
            <v>2.5</v>
          </cell>
          <cell r="D434">
            <v>39354</v>
          </cell>
          <cell r="E434">
            <v>79014</v>
          </cell>
          <cell r="F434" t="str">
            <v>M02203</v>
          </cell>
          <cell r="G434" t="str">
            <v>DTS503/UB1362#DTS</v>
          </cell>
          <cell r="H434">
            <v>69.209999999999994</v>
          </cell>
          <cell r="I434">
            <v>13000</v>
          </cell>
          <cell r="J434">
            <v>1542750</v>
          </cell>
          <cell r="K434">
            <v>1542750</v>
          </cell>
          <cell r="L434">
            <v>10657500</v>
          </cell>
          <cell r="M434" t="str">
            <v>INDIA REALTY INVESTMENT SERVI</v>
          </cell>
          <cell r="N434" t="str">
            <v>MANOJ NAGPAL</v>
          </cell>
        </row>
        <row r="435">
          <cell r="B435" t="str">
            <v>DTS510</v>
          </cell>
          <cell r="C435">
            <v>2.5</v>
          </cell>
          <cell r="D435">
            <v>39354</v>
          </cell>
          <cell r="E435">
            <v>78780</v>
          </cell>
          <cell r="F435" t="str">
            <v>A03506</v>
          </cell>
          <cell r="G435" t="str">
            <v>DTS510/UB1577#DTS</v>
          </cell>
          <cell r="H435">
            <v>114.08</v>
          </cell>
          <cell r="I435">
            <v>11000</v>
          </cell>
          <cell r="J435">
            <v>2116200</v>
          </cell>
          <cell r="K435">
            <v>2116200</v>
          </cell>
          <cell r="L435">
            <v>14722000</v>
          </cell>
          <cell r="M435" t="str">
            <v>C S &amp; ASSOCIATES</v>
          </cell>
          <cell r="N435" t="str">
            <v>APPOLO CRANES PVT LTD</v>
          </cell>
        </row>
        <row r="436">
          <cell r="B436" t="str">
            <v>DTS514</v>
          </cell>
          <cell r="C436">
            <v>2.5</v>
          </cell>
          <cell r="D436">
            <v>39354</v>
          </cell>
          <cell r="E436">
            <v>78674</v>
          </cell>
          <cell r="F436" t="str">
            <v>R03998</v>
          </cell>
          <cell r="G436" t="str">
            <v>DTS514/UB1163#DTS</v>
          </cell>
          <cell r="H436">
            <v>89.74</v>
          </cell>
          <cell r="I436">
            <v>13000</v>
          </cell>
          <cell r="J436">
            <v>1973700</v>
          </cell>
          <cell r="K436">
            <v>2700000</v>
          </cell>
          <cell r="L436">
            <v>13641000</v>
          </cell>
          <cell r="M436" t="str">
            <v>ETHICAL INFRASTRUCTURES PVT.</v>
          </cell>
          <cell r="N436" t="str">
            <v>REETA SOOD</v>
          </cell>
        </row>
        <row r="437">
          <cell r="B437" t="str">
            <v>DTS515</v>
          </cell>
          <cell r="C437">
            <v>2.5</v>
          </cell>
          <cell r="D437">
            <v>39354</v>
          </cell>
          <cell r="E437">
            <v>78968</v>
          </cell>
          <cell r="F437" t="str">
            <v>K01291</v>
          </cell>
          <cell r="G437" t="str">
            <v>DTS515/UB1479#DTS</v>
          </cell>
          <cell r="H437">
            <v>85</v>
          </cell>
          <cell r="I437">
            <v>13000</v>
          </cell>
          <cell r="J437">
            <v>1874250</v>
          </cell>
          <cell r="K437">
            <v>2700000</v>
          </cell>
          <cell r="L437">
            <v>12952500</v>
          </cell>
          <cell r="M437" t="str">
            <v>ETHICAL INFRASTRUCTURES PVT.</v>
          </cell>
          <cell r="N437" t="str">
            <v>K C SOOD</v>
          </cell>
        </row>
        <row r="438">
          <cell r="B438" t="str">
            <v>DTS516</v>
          </cell>
          <cell r="C438">
            <v>2.5</v>
          </cell>
          <cell r="D438">
            <v>39354</v>
          </cell>
          <cell r="E438">
            <v>78909</v>
          </cell>
          <cell r="F438" t="str">
            <v>S04834</v>
          </cell>
          <cell r="G438" t="str">
            <v>DTS516/UB1530#DTS</v>
          </cell>
          <cell r="H438">
            <v>69.209999999999994</v>
          </cell>
          <cell r="I438">
            <v>13000</v>
          </cell>
          <cell r="J438">
            <v>1542750</v>
          </cell>
          <cell r="K438">
            <v>1542750</v>
          </cell>
          <cell r="L438">
            <v>10657500</v>
          </cell>
          <cell r="M438" t="str">
            <v>ETHICAL INFRASTRUCTURES PVT.</v>
          </cell>
          <cell r="N438" t="str">
            <v>STALWART HOME STYLES</v>
          </cell>
        </row>
        <row r="439">
          <cell r="B439" t="str">
            <v>DTS517</v>
          </cell>
          <cell r="C439">
            <v>2.5</v>
          </cell>
          <cell r="D439">
            <v>39354</v>
          </cell>
          <cell r="E439">
            <v>79057</v>
          </cell>
          <cell r="F439" t="str">
            <v>M02205</v>
          </cell>
          <cell r="G439" t="str">
            <v>DTS517/UB1489#DTS</v>
          </cell>
          <cell r="H439">
            <v>75.53</v>
          </cell>
          <cell r="I439">
            <v>13000</v>
          </cell>
          <cell r="J439">
            <v>1675350</v>
          </cell>
          <cell r="K439">
            <v>2700000</v>
          </cell>
          <cell r="L439">
            <v>11575500</v>
          </cell>
          <cell r="M439" t="str">
            <v>ETHICAL INFRASTRUCTURES PVT.</v>
          </cell>
          <cell r="N439" t="str">
            <v>MANJU MAMIK</v>
          </cell>
        </row>
        <row r="440">
          <cell r="B440" t="str">
            <v>DTS539</v>
          </cell>
          <cell r="C440">
            <v>2.5</v>
          </cell>
          <cell r="D440">
            <v>39354</v>
          </cell>
          <cell r="E440">
            <v>78869</v>
          </cell>
          <cell r="F440" t="str">
            <v>S04824</v>
          </cell>
          <cell r="G440" t="str">
            <v>DTS539/UB1379#DTS</v>
          </cell>
          <cell r="H440">
            <v>69.209999999999994</v>
          </cell>
          <cell r="I440">
            <v>13000</v>
          </cell>
          <cell r="J440">
            <v>1542750</v>
          </cell>
          <cell r="K440">
            <v>1542750</v>
          </cell>
          <cell r="L440">
            <v>10657500</v>
          </cell>
          <cell r="M440" t="str">
            <v>LARES &amp; PENATES</v>
          </cell>
          <cell r="N440" t="str">
            <v>SURESH VAID</v>
          </cell>
        </row>
        <row r="441">
          <cell r="B441" t="str">
            <v>DTS543</v>
          </cell>
          <cell r="C441">
            <v>2.5</v>
          </cell>
          <cell r="D441">
            <v>39354</v>
          </cell>
          <cell r="E441">
            <v>79045</v>
          </cell>
          <cell r="F441" t="str">
            <v>I00310</v>
          </cell>
          <cell r="G441" t="str">
            <v>DTS543/UB1497#DTS</v>
          </cell>
          <cell r="H441">
            <v>178.84</v>
          </cell>
          <cell r="I441">
            <v>14000</v>
          </cell>
          <cell r="J441">
            <v>4132500</v>
          </cell>
          <cell r="K441">
            <v>4132500</v>
          </cell>
          <cell r="L441">
            <v>28512500</v>
          </cell>
          <cell r="M441" t="str">
            <v>ESSAAR ASSOCIATES</v>
          </cell>
          <cell r="N441" t="str">
            <v>INDIAN QUOTATION SYSTEMS PVT.</v>
          </cell>
        </row>
        <row r="442">
          <cell r="B442" t="str">
            <v>DTS545</v>
          </cell>
          <cell r="C442">
            <v>2.5</v>
          </cell>
          <cell r="D442">
            <v>39354</v>
          </cell>
          <cell r="E442">
            <v>78750</v>
          </cell>
          <cell r="F442" t="str">
            <v>B00844</v>
          </cell>
          <cell r="G442" t="str">
            <v>DTS545/UB1292#DTS</v>
          </cell>
          <cell r="H442">
            <v>85</v>
          </cell>
          <cell r="I442">
            <v>13000</v>
          </cell>
          <cell r="J442">
            <v>1874250</v>
          </cell>
          <cell r="K442">
            <v>1874250</v>
          </cell>
          <cell r="L442">
            <v>12952500</v>
          </cell>
          <cell r="M442" t="str">
            <v>JONES LANG LASALLE MEGHRAJ PR</v>
          </cell>
          <cell r="N442" t="str">
            <v>BHARAT BUILDTECH PVT LTD</v>
          </cell>
        </row>
        <row r="443">
          <cell r="B443" t="str">
            <v>DTS546</v>
          </cell>
          <cell r="C443">
            <v>2.5</v>
          </cell>
          <cell r="D443">
            <v>39354</v>
          </cell>
          <cell r="E443">
            <v>78755</v>
          </cell>
          <cell r="F443" t="str">
            <v>B00845</v>
          </cell>
          <cell r="G443" t="str">
            <v>DTS546/UB1296#DTS</v>
          </cell>
          <cell r="H443">
            <v>85</v>
          </cell>
          <cell r="I443">
            <v>13000</v>
          </cell>
          <cell r="J443">
            <v>1874250</v>
          </cell>
          <cell r="K443">
            <v>1874250</v>
          </cell>
          <cell r="L443">
            <v>12952500</v>
          </cell>
          <cell r="M443" t="str">
            <v>JONES LANG LASALLE MEGHRAJ PR</v>
          </cell>
          <cell r="N443" t="str">
            <v>BHARAT BUILDTECH PVT LTD</v>
          </cell>
        </row>
        <row r="444">
          <cell r="B444" t="str">
            <v>DTS547</v>
          </cell>
          <cell r="C444">
            <v>2.5</v>
          </cell>
          <cell r="D444">
            <v>39354</v>
          </cell>
          <cell r="E444">
            <v>78957</v>
          </cell>
          <cell r="F444" t="str">
            <v>B00850</v>
          </cell>
          <cell r="G444" t="str">
            <v>DTS547/UB1246#DTS</v>
          </cell>
          <cell r="H444">
            <v>69.12</v>
          </cell>
          <cell r="I444">
            <v>13000</v>
          </cell>
          <cell r="J444">
            <v>1540800</v>
          </cell>
          <cell r="K444">
            <v>1540800</v>
          </cell>
          <cell r="L444">
            <v>10644000</v>
          </cell>
          <cell r="M444" t="str">
            <v>JONES LANG LASALLE MEGHRAJ PR</v>
          </cell>
          <cell r="N444" t="str">
            <v>BHARAT BUILDTECH PVT. LTD.</v>
          </cell>
        </row>
        <row r="445">
          <cell r="B445" t="str">
            <v>DTS548</v>
          </cell>
          <cell r="C445">
            <v>2.5</v>
          </cell>
          <cell r="D445">
            <v>39354</v>
          </cell>
          <cell r="E445">
            <v>78996</v>
          </cell>
          <cell r="F445" t="str">
            <v>B00854</v>
          </cell>
          <cell r="G445" t="str">
            <v>DTS548/UB1241#DTS</v>
          </cell>
          <cell r="H445">
            <v>75.53</v>
          </cell>
          <cell r="I445">
            <v>13000</v>
          </cell>
          <cell r="J445">
            <v>1675350</v>
          </cell>
          <cell r="K445">
            <v>1675350</v>
          </cell>
          <cell r="L445">
            <v>11575500</v>
          </cell>
          <cell r="M445" t="str">
            <v>JONES LANG LASALLE MEGHRAJ PR</v>
          </cell>
          <cell r="N445" t="str">
            <v>BHARAT BUILDTECH PVT LTD</v>
          </cell>
        </row>
        <row r="446">
          <cell r="B446" t="str">
            <v>DTS549</v>
          </cell>
          <cell r="C446">
            <v>2.5</v>
          </cell>
          <cell r="D446">
            <v>39354</v>
          </cell>
          <cell r="E446">
            <v>78813</v>
          </cell>
          <cell r="F446" t="str">
            <v>B00846</v>
          </cell>
          <cell r="G446" t="str">
            <v>DTS549/UB1261#DTS</v>
          </cell>
          <cell r="H446">
            <v>75.53</v>
          </cell>
          <cell r="I446">
            <v>13000</v>
          </cell>
          <cell r="J446">
            <v>1675350</v>
          </cell>
          <cell r="K446">
            <v>1675350</v>
          </cell>
          <cell r="L446">
            <v>11575500</v>
          </cell>
          <cell r="M446" t="str">
            <v>JONES LANG LASALLE MEGHRAJ PR</v>
          </cell>
          <cell r="N446" t="str">
            <v>BHARAT BUILDTECH PVT. LTD.</v>
          </cell>
        </row>
        <row r="447">
          <cell r="B447" t="str">
            <v>DTS550</v>
          </cell>
          <cell r="C447">
            <v>2.5</v>
          </cell>
          <cell r="D447">
            <v>39354</v>
          </cell>
          <cell r="E447">
            <v>79060</v>
          </cell>
          <cell r="F447" t="str">
            <v>B00859</v>
          </cell>
          <cell r="G447" t="str">
            <v>DTS550/UB1262#DTS</v>
          </cell>
          <cell r="H447">
            <v>69.12</v>
          </cell>
          <cell r="I447">
            <v>13000</v>
          </cell>
          <cell r="J447">
            <v>1540800</v>
          </cell>
          <cell r="K447">
            <v>1540800</v>
          </cell>
          <cell r="L447">
            <v>10644000</v>
          </cell>
          <cell r="M447" t="str">
            <v>JONES LANG LASALLE MEGHRAJ PR</v>
          </cell>
          <cell r="N447" t="str">
            <v>BHARAT BUILDTECH PVT LTD</v>
          </cell>
        </row>
        <row r="448">
          <cell r="B448" t="str">
            <v>DTS554</v>
          </cell>
          <cell r="C448">
            <v>2.5</v>
          </cell>
          <cell r="D448">
            <v>39354</v>
          </cell>
          <cell r="E448">
            <v>79004</v>
          </cell>
          <cell r="F448" t="str">
            <v>J01502</v>
          </cell>
          <cell r="G448" t="str">
            <v>DTS554/UB1474#DTS</v>
          </cell>
          <cell r="H448">
            <v>178.84</v>
          </cell>
          <cell r="I448">
            <v>14000</v>
          </cell>
          <cell r="J448">
            <v>4132500</v>
          </cell>
          <cell r="K448">
            <v>4200000</v>
          </cell>
          <cell r="L448">
            <v>28512500</v>
          </cell>
          <cell r="M448" t="str">
            <v>KEDAR ESTATE &amp; INVESTMENTS</v>
          </cell>
          <cell r="N448" t="str">
            <v>JASBIR WASU</v>
          </cell>
        </row>
        <row r="449">
          <cell r="B449" t="str">
            <v>DTS558</v>
          </cell>
          <cell r="C449">
            <v>2.5</v>
          </cell>
          <cell r="D449">
            <v>39354</v>
          </cell>
          <cell r="E449">
            <v>78951</v>
          </cell>
          <cell r="F449" t="str">
            <v>N01129</v>
          </cell>
          <cell r="G449" t="str">
            <v>DTS558/UB1343#DTS</v>
          </cell>
          <cell r="H449">
            <v>69.209999999999994</v>
          </cell>
          <cell r="I449">
            <v>13000</v>
          </cell>
          <cell r="J449">
            <v>1542750</v>
          </cell>
          <cell r="K449">
            <v>3000000</v>
          </cell>
          <cell r="L449">
            <v>10657500</v>
          </cell>
          <cell r="M449" t="str">
            <v>MRS. MADHVI BERY</v>
          </cell>
          <cell r="N449" t="str">
            <v>NASIRUDDIN JAVERI</v>
          </cell>
        </row>
        <row r="450">
          <cell r="B450" t="str">
            <v>DTS562</v>
          </cell>
          <cell r="C450">
            <v>2.5</v>
          </cell>
          <cell r="D450">
            <v>39354</v>
          </cell>
          <cell r="E450">
            <v>78736</v>
          </cell>
          <cell r="F450" t="str">
            <v>O00131</v>
          </cell>
          <cell r="G450" t="str">
            <v>DTS562/UB1277#DTS</v>
          </cell>
          <cell r="H450">
            <v>69.209999999999994</v>
          </cell>
          <cell r="I450">
            <v>13000</v>
          </cell>
          <cell r="J450">
            <v>1542750</v>
          </cell>
          <cell r="K450">
            <v>1542750</v>
          </cell>
          <cell r="L450">
            <v>10657500</v>
          </cell>
          <cell r="M450" t="str">
            <v>K.K. REAL ESTATE</v>
          </cell>
          <cell r="N450" t="str">
            <v>OMKAR NATH KAUL</v>
          </cell>
        </row>
        <row r="451">
          <cell r="B451" t="str">
            <v>DTS601</v>
          </cell>
          <cell r="C451">
            <v>2.5</v>
          </cell>
          <cell r="D451">
            <v>39354</v>
          </cell>
          <cell r="E451">
            <v>79074</v>
          </cell>
          <cell r="F451" t="str">
            <v>R04034</v>
          </cell>
          <cell r="G451" t="str">
            <v>DTS601/UB1260#DTS</v>
          </cell>
          <cell r="H451">
            <v>71.91</v>
          </cell>
          <cell r="I451">
            <v>13000</v>
          </cell>
          <cell r="J451">
            <v>1599300</v>
          </cell>
          <cell r="K451">
            <v>1599300</v>
          </cell>
          <cell r="L451">
            <v>11049000</v>
          </cell>
          <cell r="M451" t="str">
            <v>PNK CONSULTANTS PVT LTD</v>
          </cell>
          <cell r="N451" t="str">
            <v>RITA SINGHAL                 _x000C_</v>
          </cell>
        </row>
        <row r="452">
          <cell r="B452" t="str">
            <v>DTS602</v>
          </cell>
          <cell r="C452">
            <v>2.5</v>
          </cell>
          <cell r="D452">
            <v>39354</v>
          </cell>
          <cell r="E452">
            <v>78805</v>
          </cell>
          <cell r="F452" t="str">
            <v>S04810</v>
          </cell>
          <cell r="G452" t="str">
            <v>DTS602/UB1393#DTS</v>
          </cell>
          <cell r="H452">
            <v>69.209999999999994</v>
          </cell>
          <cell r="I452">
            <v>13000</v>
          </cell>
          <cell r="J452">
            <v>1542750</v>
          </cell>
          <cell r="K452">
            <v>1542750</v>
          </cell>
          <cell r="L452">
            <v>10657500</v>
          </cell>
          <cell r="M452" t="str">
            <v>PNK CONSULTANTS PVT LTD</v>
          </cell>
          <cell r="N452" t="str">
            <v>SIRIUS BUYING SERVICES PVT. L</v>
          </cell>
        </row>
        <row r="453">
          <cell r="B453" t="str">
            <v>DTS603</v>
          </cell>
          <cell r="C453">
            <v>2.5</v>
          </cell>
          <cell r="D453">
            <v>39354</v>
          </cell>
          <cell r="E453">
            <v>78870</v>
          </cell>
          <cell r="F453" t="str">
            <v>S04825</v>
          </cell>
          <cell r="G453" t="str">
            <v>DTS603/UB1405#DTS</v>
          </cell>
          <cell r="H453">
            <v>69.209999999999994</v>
          </cell>
          <cell r="I453">
            <v>13000</v>
          </cell>
          <cell r="J453">
            <v>1542750</v>
          </cell>
          <cell r="K453">
            <v>1542750</v>
          </cell>
          <cell r="L453">
            <v>10657500</v>
          </cell>
          <cell r="M453" t="str">
            <v>PNK CONSULTANTS PVT LTD</v>
          </cell>
          <cell r="N453" t="str">
            <v>SOLUS SERVICES PVT LTD</v>
          </cell>
        </row>
        <row r="454">
          <cell r="B454" t="str">
            <v>DTS604</v>
          </cell>
          <cell r="C454">
            <v>2.5</v>
          </cell>
          <cell r="D454">
            <v>39354</v>
          </cell>
          <cell r="E454">
            <v>78878</v>
          </cell>
          <cell r="F454" t="str">
            <v>D01056</v>
          </cell>
          <cell r="G454" t="str">
            <v>DTS604/UB1536#DTS</v>
          </cell>
          <cell r="H454">
            <v>69.209999999999994</v>
          </cell>
          <cell r="I454">
            <v>13000</v>
          </cell>
          <cell r="J454">
            <v>1542750</v>
          </cell>
          <cell r="K454">
            <v>1542750</v>
          </cell>
          <cell r="L454">
            <v>10657500</v>
          </cell>
          <cell r="M454" t="str">
            <v>PNK CONSULTANTS PVT LTD</v>
          </cell>
          <cell r="N454" t="str">
            <v>DAVINDER SINGH NANDA</v>
          </cell>
        </row>
        <row r="455">
          <cell r="B455" t="str">
            <v>DTS605</v>
          </cell>
          <cell r="C455">
            <v>2.5</v>
          </cell>
          <cell r="D455">
            <v>39354</v>
          </cell>
          <cell r="E455">
            <v>79064</v>
          </cell>
          <cell r="F455" t="str">
            <v>K01300</v>
          </cell>
          <cell r="G455" t="str">
            <v>DTS605/UB1517#DTS</v>
          </cell>
          <cell r="H455">
            <v>69.209999999999994</v>
          </cell>
          <cell r="I455">
            <v>13000</v>
          </cell>
          <cell r="J455">
            <v>1542750</v>
          </cell>
          <cell r="K455">
            <v>1542750</v>
          </cell>
          <cell r="L455">
            <v>10657500</v>
          </cell>
          <cell r="M455" t="str">
            <v>PNK CONSULTANTS PVT LTD</v>
          </cell>
          <cell r="N455" t="str">
            <v>K.MOHAN &amp; COMPANY (EXPORTS) P</v>
          </cell>
        </row>
        <row r="456">
          <cell r="B456" t="str">
            <v>DTS608</v>
          </cell>
          <cell r="C456">
            <v>2.5</v>
          </cell>
          <cell r="D456">
            <v>39354</v>
          </cell>
          <cell r="E456">
            <v>78725</v>
          </cell>
          <cell r="F456" t="str">
            <v>J01482</v>
          </cell>
          <cell r="G456" t="str">
            <v>DTS608/UB1308#DTS</v>
          </cell>
          <cell r="H456">
            <v>89.93</v>
          </cell>
          <cell r="I456">
            <v>13000</v>
          </cell>
          <cell r="J456">
            <v>1977600</v>
          </cell>
          <cell r="K456">
            <v>1977600</v>
          </cell>
          <cell r="L456">
            <v>13668000</v>
          </cell>
          <cell r="M456" t="str">
            <v>PNK CONSULTANTS PVT LTD</v>
          </cell>
          <cell r="N456" t="str">
            <v>JATINDER SINGH ARORA</v>
          </cell>
        </row>
        <row r="457">
          <cell r="B457" t="str">
            <v>DTS609</v>
          </cell>
          <cell r="C457">
            <v>2.5</v>
          </cell>
          <cell r="D457">
            <v>39354</v>
          </cell>
          <cell r="E457">
            <v>78806</v>
          </cell>
          <cell r="F457" t="str">
            <v>S04811</v>
          </cell>
          <cell r="G457" t="str">
            <v>DTS609/UB1340#DTS</v>
          </cell>
          <cell r="H457">
            <v>65.400000000000006</v>
          </cell>
          <cell r="I457">
            <v>13000</v>
          </cell>
          <cell r="J457">
            <v>1462800</v>
          </cell>
          <cell r="K457">
            <v>1462800</v>
          </cell>
          <cell r="L457">
            <v>10104000</v>
          </cell>
          <cell r="M457" t="str">
            <v>PNK CONSULTANTS PVT LTD</v>
          </cell>
          <cell r="N457" t="str">
            <v>SANJAY KALRA</v>
          </cell>
        </row>
        <row r="458">
          <cell r="B458" t="str">
            <v>DTS610</v>
          </cell>
          <cell r="C458">
            <v>2.5</v>
          </cell>
          <cell r="D458">
            <v>39354</v>
          </cell>
          <cell r="E458">
            <v>78798</v>
          </cell>
          <cell r="F458" t="str">
            <v>D01048</v>
          </cell>
          <cell r="G458" t="str">
            <v>DTS610/UB1337#DTS</v>
          </cell>
          <cell r="H458">
            <v>114.08</v>
          </cell>
          <cell r="I458">
            <v>13000</v>
          </cell>
          <cell r="J458">
            <v>2484600</v>
          </cell>
          <cell r="K458">
            <v>2484600</v>
          </cell>
          <cell r="L458">
            <v>17178000</v>
          </cell>
          <cell r="M458" t="str">
            <v>PNK CONSULTANTS PVT LTD</v>
          </cell>
          <cell r="N458" t="str">
            <v>DEVESH WADHWA</v>
          </cell>
        </row>
        <row r="459">
          <cell r="B459" t="str">
            <v>DTS611</v>
          </cell>
          <cell r="C459">
            <v>2.5</v>
          </cell>
          <cell r="D459">
            <v>39354</v>
          </cell>
          <cell r="E459">
            <v>78902</v>
          </cell>
          <cell r="F459" t="str">
            <v>B00849</v>
          </cell>
          <cell r="G459" t="str">
            <v>DTS611/UB1532#DTS</v>
          </cell>
          <cell r="H459">
            <v>150.22</v>
          </cell>
          <cell r="I459">
            <v>14000</v>
          </cell>
          <cell r="J459">
            <v>3485700</v>
          </cell>
          <cell r="K459">
            <v>3485700</v>
          </cell>
          <cell r="L459">
            <v>24046500</v>
          </cell>
          <cell r="M459" t="str">
            <v>ETHICAL INFRASTRUCTURES PVT.</v>
          </cell>
          <cell r="N459" t="str">
            <v>BHASIN JEWELLERS PVT LTD</v>
          </cell>
        </row>
        <row r="460">
          <cell r="B460" t="str">
            <v>DTS618</v>
          </cell>
          <cell r="C460">
            <v>2.5</v>
          </cell>
          <cell r="D460">
            <v>39354</v>
          </cell>
          <cell r="E460">
            <v>78871</v>
          </cell>
          <cell r="F460" t="str">
            <v>M02201</v>
          </cell>
          <cell r="G460" t="str">
            <v>DTS618/UB1384#DTS</v>
          </cell>
          <cell r="H460">
            <v>75.53</v>
          </cell>
          <cell r="I460">
            <v>13000</v>
          </cell>
          <cell r="J460">
            <v>1675350</v>
          </cell>
          <cell r="K460">
            <v>1675350</v>
          </cell>
          <cell r="L460">
            <v>11575500</v>
          </cell>
          <cell r="M460" t="str">
            <v>RAJDHANI REALTORS PVT LTD</v>
          </cell>
          <cell r="N460" t="str">
            <v>MATRIX INVESTMENTS PVT LTD</v>
          </cell>
        </row>
        <row r="461">
          <cell r="B461" t="str">
            <v>DTS619</v>
          </cell>
          <cell r="C461">
            <v>2.5</v>
          </cell>
          <cell r="D461">
            <v>39354</v>
          </cell>
          <cell r="E461">
            <v>78810</v>
          </cell>
          <cell r="F461" t="str">
            <v>G00772</v>
          </cell>
          <cell r="G461" t="str">
            <v>DTS619/UB1391#DTS</v>
          </cell>
          <cell r="H461">
            <v>69.209999999999994</v>
          </cell>
          <cell r="I461">
            <v>13000</v>
          </cell>
          <cell r="J461">
            <v>1542750</v>
          </cell>
          <cell r="K461">
            <v>1542750</v>
          </cell>
          <cell r="L461">
            <v>10657500</v>
          </cell>
          <cell r="M461" t="str">
            <v>RAHEJA ASSOCIATES</v>
          </cell>
          <cell r="N461" t="str">
            <v>GURMEET SINGH SAWHNEY</v>
          </cell>
        </row>
        <row r="462">
          <cell r="B462" t="str">
            <v>DTS620</v>
          </cell>
          <cell r="C462">
            <v>2.5</v>
          </cell>
          <cell r="D462">
            <v>39354</v>
          </cell>
          <cell r="E462">
            <v>78844</v>
          </cell>
          <cell r="F462" t="str">
            <v>G00774</v>
          </cell>
          <cell r="G462" t="str">
            <v>DTS620/UB1403#DTS</v>
          </cell>
          <cell r="H462">
            <v>85</v>
          </cell>
          <cell r="I462">
            <v>13000</v>
          </cell>
          <cell r="J462">
            <v>1874250</v>
          </cell>
          <cell r="K462">
            <v>1874250</v>
          </cell>
          <cell r="L462">
            <v>12952500</v>
          </cell>
          <cell r="M462" t="str">
            <v>RAHEJA ASSOCIATES</v>
          </cell>
          <cell r="N462" t="str">
            <v>GURMEET SINGH SAWHNEY</v>
          </cell>
        </row>
        <row r="463">
          <cell r="B463" t="str">
            <v>DTS621</v>
          </cell>
          <cell r="C463">
            <v>2.5</v>
          </cell>
          <cell r="D463">
            <v>39354</v>
          </cell>
          <cell r="E463">
            <v>79028</v>
          </cell>
          <cell r="F463" t="str">
            <v>G00779</v>
          </cell>
          <cell r="G463" t="str">
            <v>DTS621/UB1250#DTS</v>
          </cell>
          <cell r="H463">
            <v>89.74</v>
          </cell>
          <cell r="I463">
            <v>13000</v>
          </cell>
          <cell r="J463">
            <v>1973700</v>
          </cell>
          <cell r="K463">
            <v>1973700</v>
          </cell>
          <cell r="L463">
            <v>13641000</v>
          </cell>
          <cell r="M463" t="str">
            <v>RAHEJA ASSOCIATES</v>
          </cell>
          <cell r="N463" t="str">
            <v>GURMEET SINGH SAWHNEY</v>
          </cell>
        </row>
        <row r="464">
          <cell r="B464" t="str">
            <v>DTS622</v>
          </cell>
          <cell r="C464">
            <v>2.5</v>
          </cell>
          <cell r="D464">
            <v>39354</v>
          </cell>
          <cell r="E464">
            <v>78904</v>
          </cell>
          <cell r="F464" t="str">
            <v>A03517</v>
          </cell>
          <cell r="G464" t="str">
            <v>DTS622/UB1408#DTS</v>
          </cell>
          <cell r="H464">
            <v>89</v>
          </cell>
          <cell r="I464">
            <v>14000</v>
          </cell>
          <cell r="J464">
            <v>2101800</v>
          </cell>
          <cell r="K464">
            <v>2700000</v>
          </cell>
          <cell r="L464">
            <v>14491000</v>
          </cell>
          <cell r="M464" t="str">
            <v>S SAIM &amp; CO</v>
          </cell>
          <cell r="N464" t="str">
            <v>ASHOK KHANNA</v>
          </cell>
        </row>
        <row r="465">
          <cell r="B465" t="str">
            <v>DTS623</v>
          </cell>
          <cell r="C465">
            <v>2.5</v>
          </cell>
          <cell r="D465">
            <v>39354</v>
          </cell>
          <cell r="E465">
            <v>78760</v>
          </cell>
          <cell r="F465" t="str">
            <v>S04807</v>
          </cell>
          <cell r="G465" t="str">
            <v>DTS623/UB1274#DTS</v>
          </cell>
          <cell r="H465">
            <v>150.22</v>
          </cell>
          <cell r="I465">
            <v>13000</v>
          </cell>
          <cell r="J465">
            <v>3243150</v>
          </cell>
          <cell r="K465">
            <v>3243150</v>
          </cell>
          <cell r="L465">
            <v>22429500</v>
          </cell>
          <cell r="M465" t="str">
            <v>PNK CONSULTANTS PVT LTD</v>
          </cell>
          <cell r="N465" t="str">
            <v>SANDEEP MADAN</v>
          </cell>
        </row>
        <row r="466">
          <cell r="B466" t="str">
            <v>DTS624</v>
          </cell>
          <cell r="C466">
            <v>2.5</v>
          </cell>
          <cell r="D466">
            <v>39354</v>
          </cell>
          <cell r="E466">
            <v>78762</v>
          </cell>
          <cell r="F466" t="str">
            <v>S04808</v>
          </cell>
          <cell r="G466" t="str">
            <v>DTS624/UB1275#DTS</v>
          </cell>
          <cell r="H466">
            <v>114.08</v>
          </cell>
          <cell r="I466">
            <v>13000</v>
          </cell>
          <cell r="J466">
            <v>2484600</v>
          </cell>
          <cell r="K466">
            <v>2484600</v>
          </cell>
          <cell r="L466">
            <v>17178000</v>
          </cell>
          <cell r="M466" t="str">
            <v>PNK CONSULTANTS PVT LTD</v>
          </cell>
          <cell r="N466" t="str">
            <v>SANDEEP MADAN</v>
          </cell>
        </row>
        <row r="467">
          <cell r="B467" t="str">
            <v>DTS625</v>
          </cell>
          <cell r="C467">
            <v>2.5</v>
          </cell>
          <cell r="D467">
            <v>39354</v>
          </cell>
          <cell r="E467">
            <v>78838</v>
          </cell>
          <cell r="F467" t="str">
            <v>D01050</v>
          </cell>
          <cell r="G467" t="str">
            <v>DTS625/UB1232#DTS</v>
          </cell>
          <cell r="H467">
            <v>65.400000000000006</v>
          </cell>
          <cell r="I467">
            <v>13000</v>
          </cell>
          <cell r="J467">
            <v>1462800</v>
          </cell>
          <cell r="K467">
            <v>1462800</v>
          </cell>
          <cell r="L467">
            <v>10104000</v>
          </cell>
          <cell r="M467" t="str">
            <v>PNK CONSULTANTS PVT LTD</v>
          </cell>
          <cell r="N467" t="str">
            <v>DEEPAK VERMA</v>
          </cell>
        </row>
        <row r="468">
          <cell r="B468" t="str">
            <v>DTS626</v>
          </cell>
          <cell r="C468">
            <v>2.5</v>
          </cell>
          <cell r="D468">
            <v>39354</v>
          </cell>
          <cell r="E468">
            <v>78896</v>
          </cell>
          <cell r="F468" t="str">
            <v>S04831</v>
          </cell>
          <cell r="G468" t="str">
            <v>DTS626/UB1413#DTS</v>
          </cell>
          <cell r="H468">
            <v>89.93</v>
          </cell>
          <cell r="I468">
            <v>13000</v>
          </cell>
          <cell r="J468">
            <v>1977600</v>
          </cell>
          <cell r="K468">
            <v>1977600</v>
          </cell>
          <cell r="L468">
            <v>13668000</v>
          </cell>
          <cell r="M468" t="str">
            <v>ESSAAR ASSOCIATES</v>
          </cell>
          <cell r="N468" t="str">
            <v>SARNA INTERNATIONAL PVT LTD</v>
          </cell>
        </row>
        <row r="469">
          <cell r="B469" t="str">
            <v>DTS627</v>
          </cell>
          <cell r="C469">
            <v>2.5</v>
          </cell>
          <cell r="D469">
            <v>39354</v>
          </cell>
          <cell r="E469">
            <v>78901</v>
          </cell>
          <cell r="F469" t="str">
            <v>S04832</v>
          </cell>
          <cell r="G469" t="str">
            <v>DTS627/UB1412#DTS</v>
          </cell>
          <cell r="H469">
            <v>90.02</v>
          </cell>
          <cell r="I469">
            <v>13000</v>
          </cell>
          <cell r="J469">
            <v>1979550</v>
          </cell>
          <cell r="K469">
            <v>1979550</v>
          </cell>
          <cell r="L469">
            <v>13681500</v>
          </cell>
          <cell r="M469" t="str">
            <v>ESSAAR ASSOCIATES</v>
          </cell>
          <cell r="N469" t="str">
            <v>SARNA INTERNATIONAL PVT LTD</v>
          </cell>
        </row>
        <row r="470">
          <cell r="B470" t="str">
            <v>DTS630</v>
          </cell>
          <cell r="C470">
            <v>2.5</v>
          </cell>
          <cell r="D470">
            <v>39354</v>
          </cell>
          <cell r="E470">
            <v>78723</v>
          </cell>
          <cell r="F470" t="str">
            <v>A03498</v>
          </cell>
          <cell r="G470" t="str">
            <v>DTS630/UB1282#DTS</v>
          </cell>
          <cell r="H470">
            <v>69.209999999999994</v>
          </cell>
          <cell r="I470">
            <v>13000</v>
          </cell>
          <cell r="J470">
            <v>1542750</v>
          </cell>
          <cell r="K470">
            <v>1600000</v>
          </cell>
          <cell r="L470">
            <v>10657500</v>
          </cell>
          <cell r="M470" t="str">
            <v>LIASION CONSULTANCY SERVICES</v>
          </cell>
          <cell r="N470" t="str">
            <v>ATUL RAHEJA</v>
          </cell>
        </row>
        <row r="471">
          <cell r="B471" t="str">
            <v>DTS631</v>
          </cell>
          <cell r="C471">
            <v>2.5</v>
          </cell>
          <cell r="D471">
            <v>39354</v>
          </cell>
          <cell r="E471">
            <v>79077</v>
          </cell>
          <cell r="F471" t="str">
            <v>A03538</v>
          </cell>
          <cell r="G471" t="str">
            <v>DTS631/UB1485#DTS</v>
          </cell>
          <cell r="H471">
            <v>69.209999999999994</v>
          </cell>
          <cell r="I471">
            <v>13000</v>
          </cell>
          <cell r="J471">
            <v>1542750</v>
          </cell>
          <cell r="K471">
            <v>1600000</v>
          </cell>
          <cell r="L471">
            <v>10657500</v>
          </cell>
          <cell r="M471" t="str">
            <v>LIASION CONSULTANCY SERVICES</v>
          </cell>
          <cell r="N471" t="str">
            <v>AMIT ARORA</v>
          </cell>
        </row>
        <row r="472">
          <cell r="B472" t="str">
            <v>DTS632</v>
          </cell>
          <cell r="C472">
            <v>2.5</v>
          </cell>
          <cell r="D472">
            <v>39354</v>
          </cell>
          <cell r="E472">
            <v>78815</v>
          </cell>
          <cell r="F472" t="str">
            <v>Y00248</v>
          </cell>
          <cell r="G472" t="str">
            <v>DTS632/UB1259#DTS</v>
          </cell>
          <cell r="H472">
            <v>69.209999999999994</v>
          </cell>
          <cell r="I472">
            <v>13000</v>
          </cell>
          <cell r="J472">
            <v>1542750</v>
          </cell>
          <cell r="K472">
            <v>2700000</v>
          </cell>
          <cell r="L472">
            <v>10657500</v>
          </cell>
          <cell r="M472" t="str">
            <v>SURINDER ARORA</v>
          </cell>
          <cell r="N472" t="str">
            <v>YUVRAJ ARORA</v>
          </cell>
        </row>
        <row r="473">
          <cell r="B473" t="str">
            <v>DTS633</v>
          </cell>
          <cell r="C473">
            <v>2.5</v>
          </cell>
          <cell r="D473">
            <v>39354</v>
          </cell>
          <cell r="E473">
            <v>78985</v>
          </cell>
          <cell r="F473" t="str">
            <v>Y00250</v>
          </cell>
          <cell r="G473" t="str">
            <v>DTS633/UB1235#DTS</v>
          </cell>
          <cell r="H473">
            <v>71.91</v>
          </cell>
          <cell r="I473">
            <v>13000</v>
          </cell>
          <cell r="J473">
            <v>1599300</v>
          </cell>
          <cell r="K473">
            <v>2700000</v>
          </cell>
          <cell r="L473">
            <v>11049000</v>
          </cell>
          <cell r="M473" t="str">
            <v>SURINDER ARORA</v>
          </cell>
          <cell r="N473" t="str">
            <v>YUVRAJ ARORA</v>
          </cell>
        </row>
        <row r="474">
          <cell r="B474" t="str">
            <v>DTS634</v>
          </cell>
          <cell r="C474">
            <v>2.5</v>
          </cell>
          <cell r="D474">
            <v>39354</v>
          </cell>
          <cell r="E474">
            <v>78823</v>
          </cell>
          <cell r="F474" t="str">
            <v>L00322</v>
          </cell>
          <cell r="G474" t="str">
            <v>DTS634/UB1331#DTS</v>
          </cell>
          <cell r="H474">
            <v>73.760000000000005</v>
          </cell>
          <cell r="I474">
            <v>13000</v>
          </cell>
          <cell r="J474">
            <v>1638300</v>
          </cell>
          <cell r="K474">
            <v>1638300</v>
          </cell>
          <cell r="L474">
            <v>11319000</v>
          </cell>
          <cell r="M474" t="str">
            <v>KHUSHI HOUSING SOLUTIONS</v>
          </cell>
          <cell r="N474" t="str">
            <v>LOKESH MAHAJAN</v>
          </cell>
        </row>
        <row r="475">
          <cell r="B475" t="str">
            <v>DTS635</v>
          </cell>
          <cell r="C475">
            <v>2.5</v>
          </cell>
          <cell r="D475">
            <v>39354</v>
          </cell>
          <cell r="E475">
            <v>78779</v>
          </cell>
          <cell r="F475" t="str">
            <v>A03505</v>
          </cell>
          <cell r="G475" t="str">
            <v>DTS635/UB1317#DTS</v>
          </cell>
          <cell r="H475">
            <v>69.209999999999994</v>
          </cell>
          <cell r="I475">
            <v>13000</v>
          </cell>
          <cell r="J475">
            <v>1542750</v>
          </cell>
          <cell r="K475">
            <v>1542750</v>
          </cell>
          <cell r="L475">
            <v>10657500</v>
          </cell>
          <cell r="M475" t="str">
            <v>KHUSHI HOUSING SOLUTIONS</v>
          </cell>
          <cell r="N475" t="str">
            <v>ANAND SRIVASTAVA</v>
          </cell>
        </row>
        <row r="476">
          <cell r="B476" t="str">
            <v>DTS636</v>
          </cell>
          <cell r="C476">
            <v>2.5</v>
          </cell>
          <cell r="D476">
            <v>39354</v>
          </cell>
          <cell r="E476">
            <v>78807</v>
          </cell>
          <cell r="F476" t="str">
            <v>M02198</v>
          </cell>
          <cell r="G476" t="str">
            <v>DTS636/UB1254#DTS</v>
          </cell>
          <cell r="H476">
            <v>69.209999999999994</v>
          </cell>
          <cell r="I476">
            <v>13000</v>
          </cell>
          <cell r="J476">
            <v>1542750</v>
          </cell>
          <cell r="K476">
            <v>1542750</v>
          </cell>
          <cell r="L476">
            <v>10657500</v>
          </cell>
          <cell r="M476" t="str">
            <v>KHUSHI HOUSING SOLUTIONS</v>
          </cell>
          <cell r="N476" t="str">
            <v>MUNISH SHARMA                _x000C_</v>
          </cell>
        </row>
        <row r="477">
          <cell r="B477" t="str">
            <v>DTS637</v>
          </cell>
          <cell r="C477">
            <v>2.5</v>
          </cell>
          <cell r="D477">
            <v>39354</v>
          </cell>
          <cell r="E477">
            <v>78728</v>
          </cell>
          <cell r="F477" t="str">
            <v>A03500</v>
          </cell>
          <cell r="G477" t="str">
            <v>DTS637/UB1311#DTS</v>
          </cell>
          <cell r="H477">
            <v>74.97</v>
          </cell>
          <cell r="I477">
            <v>13000</v>
          </cell>
          <cell r="J477">
            <v>1663650</v>
          </cell>
          <cell r="K477">
            <v>1663650</v>
          </cell>
          <cell r="L477">
            <v>11494500</v>
          </cell>
          <cell r="M477" t="str">
            <v>KHUSHI HOUSING SOLUTIONS</v>
          </cell>
          <cell r="N477" t="str">
            <v>ATUL SHARMA</v>
          </cell>
        </row>
        <row r="478">
          <cell r="B478" t="str">
            <v>DTS641</v>
          </cell>
          <cell r="C478">
            <v>2.5</v>
          </cell>
          <cell r="D478">
            <v>39354</v>
          </cell>
          <cell r="E478">
            <v>79018</v>
          </cell>
          <cell r="F478" t="str">
            <v>I00308</v>
          </cell>
          <cell r="G478" t="str">
            <v>DTS641/UB1470#DTS</v>
          </cell>
          <cell r="H478">
            <v>89.93</v>
          </cell>
          <cell r="I478">
            <v>13000</v>
          </cell>
          <cell r="J478">
            <v>1977600</v>
          </cell>
          <cell r="K478">
            <v>1977600</v>
          </cell>
          <cell r="L478">
            <v>13668000</v>
          </cell>
          <cell r="M478" t="str">
            <v>ESSAAR ASSOCIATES</v>
          </cell>
          <cell r="N478" t="str">
            <v>INDIAN QUOTATION SYSTEM P LTD</v>
          </cell>
        </row>
        <row r="479">
          <cell r="B479" t="str">
            <v>DTS642</v>
          </cell>
          <cell r="C479">
            <v>2.5</v>
          </cell>
          <cell r="D479">
            <v>39354</v>
          </cell>
          <cell r="E479">
            <v>79063</v>
          </cell>
          <cell r="F479" t="str">
            <v>S04847</v>
          </cell>
          <cell r="G479" t="str">
            <v>DTS642/UB1488#DTS</v>
          </cell>
          <cell r="H479">
            <v>65.400000000000006</v>
          </cell>
          <cell r="I479">
            <v>13000</v>
          </cell>
          <cell r="J479">
            <v>1462800</v>
          </cell>
          <cell r="K479">
            <v>2700000</v>
          </cell>
          <cell r="L479">
            <v>10104000</v>
          </cell>
          <cell r="M479" t="str">
            <v>SUNIL PURI &amp; ASSOCIATES</v>
          </cell>
          <cell r="N479" t="str">
            <v>SUMEET OBHRAI</v>
          </cell>
        </row>
        <row r="480">
          <cell r="B480" t="str">
            <v>DTS643</v>
          </cell>
          <cell r="C480">
            <v>2.5</v>
          </cell>
          <cell r="D480">
            <v>39354</v>
          </cell>
          <cell r="E480">
            <v>78764</v>
          </cell>
          <cell r="F480" t="str">
            <v>S04809</v>
          </cell>
          <cell r="G480" t="str">
            <v>DTS643/UB1276#DTS</v>
          </cell>
          <cell r="H480">
            <v>178.84</v>
          </cell>
          <cell r="I480">
            <v>13000</v>
          </cell>
          <cell r="J480">
            <v>3843750</v>
          </cell>
          <cell r="K480">
            <v>3843750</v>
          </cell>
          <cell r="L480">
            <v>26587500</v>
          </cell>
          <cell r="M480" t="str">
            <v>PNK CONSULTANTS PVT LTD</v>
          </cell>
          <cell r="N480" t="str">
            <v>SANDEEP MADAN</v>
          </cell>
        </row>
        <row r="481">
          <cell r="B481" t="str">
            <v>DTS644</v>
          </cell>
          <cell r="C481">
            <v>2.5</v>
          </cell>
          <cell r="D481">
            <v>39354</v>
          </cell>
          <cell r="E481">
            <v>79069</v>
          </cell>
          <cell r="F481" t="str">
            <v>A03537</v>
          </cell>
          <cell r="G481" t="str">
            <v>DTS644/UB1476#DTS</v>
          </cell>
          <cell r="H481">
            <v>65.400000000000006</v>
          </cell>
          <cell r="I481">
            <v>13000</v>
          </cell>
          <cell r="J481">
            <v>1462800</v>
          </cell>
          <cell r="K481">
            <v>1462800</v>
          </cell>
          <cell r="L481">
            <v>10104000</v>
          </cell>
          <cell r="M481" t="str">
            <v>PNK CONSULTANTS PVT LTD</v>
          </cell>
          <cell r="N481" t="str">
            <v>ATLAS CYCLES (HARYANA) LTD</v>
          </cell>
        </row>
        <row r="482">
          <cell r="B482" t="str">
            <v>DTS645</v>
          </cell>
          <cell r="C482">
            <v>2.5</v>
          </cell>
          <cell r="D482">
            <v>39354</v>
          </cell>
          <cell r="E482">
            <v>78988</v>
          </cell>
          <cell r="F482" t="str">
            <v>A03528</v>
          </cell>
          <cell r="G482" t="str">
            <v>DTS645/UB1234#DTS</v>
          </cell>
          <cell r="H482">
            <v>85</v>
          </cell>
          <cell r="I482">
            <v>13000</v>
          </cell>
          <cell r="J482">
            <v>1874250</v>
          </cell>
          <cell r="K482">
            <v>1874250</v>
          </cell>
          <cell r="L482">
            <v>12952500</v>
          </cell>
          <cell r="M482" t="str">
            <v>PNK CONSULTANTS PVT LTD</v>
          </cell>
          <cell r="N482" t="str">
            <v>ATLAS CYCLE (HARYANA) LTD</v>
          </cell>
        </row>
        <row r="483">
          <cell r="B483" t="str">
            <v>DTS646</v>
          </cell>
          <cell r="C483">
            <v>2.5</v>
          </cell>
          <cell r="D483">
            <v>39354</v>
          </cell>
          <cell r="E483">
            <v>78842</v>
          </cell>
          <cell r="F483" t="str">
            <v>A03512</v>
          </cell>
          <cell r="G483" t="str">
            <v>DTS646/UB1372#DTS</v>
          </cell>
          <cell r="H483">
            <v>85</v>
          </cell>
          <cell r="I483">
            <v>13000</v>
          </cell>
          <cell r="J483">
            <v>1874250</v>
          </cell>
          <cell r="K483">
            <v>1874250</v>
          </cell>
          <cell r="L483">
            <v>12952500</v>
          </cell>
          <cell r="M483" t="str">
            <v>PNK CONSULTANTS PVT LTD</v>
          </cell>
          <cell r="N483" t="str">
            <v>ATLAS CYCLES (HARYANA) LTD.</v>
          </cell>
        </row>
        <row r="484">
          <cell r="B484" t="str">
            <v>DTS647</v>
          </cell>
          <cell r="C484">
            <v>2.5</v>
          </cell>
          <cell r="D484">
            <v>39354</v>
          </cell>
          <cell r="E484">
            <v>79038</v>
          </cell>
          <cell r="F484" t="str">
            <v>A03534</v>
          </cell>
          <cell r="G484" t="str">
            <v>DTS647/UB1341#DTS</v>
          </cell>
          <cell r="H484">
            <v>69.12</v>
          </cell>
          <cell r="I484">
            <v>13000</v>
          </cell>
          <cell r="J484">
            <v>1540800</v>
          </cell>
          <cell r="K484">
            <v>1540800</v>
          </cell>
          <cell r="L484">
            <v>10644000</v>
          </cell>
          <cell r="M484" t="str">
            <v>PNK CONSULTANTS PVT LTD</v>
          </cell>
          <cell r="N484" t="str">
            <v>ATLAS CYCLES (HARYANA) LTD</v>
          </cell>
        </row>
        <row r="485">
          <cell r="B485" t="str">
            <v>DTS648</v>
          </cell>
          <cell r="C485">
            <v>2.5</v>
          </cell>
          <cell r="D485">
            <v>39354</v>
          </cell>
          <cell r="E485">
            <v>78763</v>
          </cell>
          <cell r="F485" t="str">
            <v>R04005</v>
          </cell>
          <cell r="G485" t="str">
            <v>DTS648/UB1302#DTS</v>
          </cell>
          <cell r="H485">
            <v>75.53</v>
          </cell>
          <cell r="I485">
            <v>13000</v>
          </cell>
          <cell r="J485">
            <v>1675350</v>
          </cell>
          <cell r="K485">
            <v>1675350</v>
          </cell>
          <cell r="L485">
            <v>11575500</v>
          </cell>
          <cell r="M485" t="str">
            <v>PNK CONSULTANTS PVT LTD</v>
          </cell>
          <cell r="N485" t="str">
            <v>RAJIV GOYAL</v>
          </cell>
        </row>
        <row r="486">
          <cell r="B486" t="str">
            <v>DTS649</v>
          </cell>
          <cell r="C486">
            <v>2.5</v>
          </cell>
          <cell r="D486">
            <v>39354</v>
          </cell>
          <cell r="E486">
            <v>78759</v>
          </cell>
          <cell r="F486" t="str">
            <v>R04004</v>
          </cell>
          <cell r="G486" t="str">
            <v>DTS649/UB1301#DTS</v>
          </cell>
          <cell r="H486">
            <v>75.53</v>
          </cell>
          <cell r="I486">
            <v>13000</v>
          </cell>
          <cell r="J486">
            <v>1675350</v>
          </cell>
          <cell r="K486">
            <v>1675350</v>
          </cell>
          <cell r="L486">
            <v>11575500</v>
          </cell>
          <cell r="M486" t="str">
            <v>PNK CONSULTANTS PVT LTD</v>
          </cell>
          <cell r="N486" t="str">
            <v>RAJIV GOYAL</v>
          </cell>
        </row>
        <row r="487">
          <cell r="B487" t="str">
            <v>DTS650</v>
          </cell>
          <cell r="C487">
            <v>2.5</v>
          </cell>
          <cell r="D487">
            <v>39354</v>
          </cell>
          <cell r="E487">
            <v>78803</v>
          </cell>
          <cell r="F487" t="str">
            <v>M02197</v>
          </cell>
          <cell r="G487" t="str">
            <v>DTS650/UB1339#DTS</v>
          </cell>
          <cell r="H487">
            <v>69.12</v>
          </cell>
          <cell r="I487">
            <v>13000</v>
          </cell>
          <cell r="J487">
            <v>1540800</v>
          </cell>
          <cell r="K487">
            <v>1540800</v>
          </cell>
          <cell r="L487">
            <v>10644000</v>
          </cell>
          <cell r="M487" t="str">
            <v>PNK CONSULTANTS PVT LTD</v>
          </cell>
          <cell r="N487" t="str">
            <v>MAMTA VAISH</v>
          </cell>
        </row>
        <row r="488">
          <cell r="B488" t="str">
            <v>DTS651</v>
          </cell>
          <cell r="C488">
            <v>2.5</v>
          </cell>
          <cell r="D488">
            <v>39354</v>
          </cell>
          <cell r="E488">
            <v>78739</v>
          </cell>
          <cell r="F488" t="str">
            <v>S04802</v>
          </cell>
          <cell r="G488" t="str">
            <v>DTS651/UB1298#DTS</v>
          </cell>
          <cell r="H488">
            <v>85</v>
          </cell>
          <cell r="I488">
            <v>13000</v>
          </cell>
          <cell r="J488">
            <v>1874250</v>
          </cell>
          <cell r="K488">
            <v>1874250</v>
          </cell>
          <cell r="L488">
            <v>12952500</v>
          </cell>
          <cell r="M488" t="str">
            <v>PNK CONSULTANTS PVT LTD</v>
          </cell>
          <cell r="N488" t="str">
            <v>SUN AERO LTD.</v>
          </cell>
        </row>
        <row r="489">
          <cell r="B489" t="str">
            <v>DTS652</v>
          </cell>
          <cell r="C489">
            <v>2.5</v>
          </cell>
          <cell r="D489">
            <v>39354</v>
          </cell>
          <cell r="E489">
            <v>78741</v>
          </cell>
          <cell r="F489" t="str">
            <v>S04804</v>
          </cell>
          <cell r="G489" t="str">
            <v>DTS652/UB1299#DTS</v>
          </cell>
          <cell r="H489">
            <v>85</v>
          </cell>
          <cell r="I489">
            <v>13000</v>
          </cell>
          <cell r="J489">
            <v>1874250</v>
          </cell>
          <cell r="K489">
            <v>1874250</v>
          </cell>
          <cell r="L489">
            <v>12952500</v>
          </cell>
          <cell r="M489" t="str">
            <v>PNK CONSULTANTS PVT LTD</v>
          </cell>
          <cell r="N489" t="str">
            <v>SUN AERO LTD.</v>
          </cell>
        </row>
        <row r="490">
          <cell r="B490" t="str">
            <v>DTS653</v>
          </cell>
          <cell r="C490">
            <v>2.5</v>
          </cell>
          <cell r="D490">
            <v>39354</v>
          </cell>
          <cell r="E490">
            <v>78795</v>
          </cell>
          <cell r="F490" t="str">
            <v>C01704</v>
          </cell>
          <cell r="G490" t="str">
            <v>DTS653/UB1321#DTS</v>
          </cell>
          <cell r="H490">
            <v>65.400000000000006</v>
          </cell>
          <cell r="I490">
            <v>13000</v>
          </cell>
          <cell r="J490">
            <v>1462800</v>
          </cell>
          <cell r="K490">
            <v>1462800</v>
          </cell>
          <cell r="L490">
            <v>10104000</v>
          </cell>
          <cell r="M490" t="str">
            <v>PNK CONSULTANTS PVT LTD</v>
          </cell>
          <cell r="N490" t="str">
            <v>COLUMBIA TRANDING COMPANY</v>
          </cell>
        </row>
        <row r="491">
          <cell r="B491" t="str">
            <v>DTS654</v>
          </cell>
          <cell r="C491">
            <v>2.5</v>
          </cell>
          <cell r="D491">
            <v>39354</v>
          </cell>
          <cell r="E491">
            <v>78908</v>
          </cell>
          <cell r="F491" t="str">
            <v>V02031</v>
          </cell>
          <cell r="G491" t="str">
            <v>DTS654/UB1465#DTS</v>
          </cell>
          <cell r="H491">
            <v>178.84</v>
          </cell>
          <cell r="I491">
            <v>14000</v>
          </cell>
          <cell r="J491">
            <v>4132500</v>
          </cell>
          <cell r="K491">
            <v>4132500</v>
          </cell>
          <cell r="L491">
            <v>28512500</v>
          </cell>
          <cell r="M491" t="str">
            <v>ETHICAL INFRASTRUCTURES PVT.</v>
          </cell>
          <cell r="N491" t="str">
            <v>VINEET SOOD</v>
          </cell>
        </row>
        <row r="492">
          <cell r="B492" t="str">
            <v>DTS655</v>
          </cell>
          <cell r="C492">
            <v>2.5</v>
          </cell>
          <cell r="D492">
            <v>39354</v>
          </cell>
          <cell r="E492">
            <v>78840</v>
          </cell>
          <cell r="F492" t="str">
            <v>P01718</v>
          </cell>
          <cell r="G492" t="str">
            <v>DTS655/UB1304#DTS</v>
          </cell>
          <cell r="H492">
            <v>65.400000000000006</v>
          </cell>
          <cell r="I492">
            <v>13000</v>
          </cell>
          <cell r="J492">
            <v>1462800</v>
          </cell>
          <cell r="K492">
            <v>1462800</v>
          </cell>
          <cell r="L492">
            <v>10104000</v>
          </cell>
          <cell r="M492" t="str">
            <v>PNK CONSULTANTS PVT LTD</v>
          </cell>
          <cell r="N492" t="str">
            <v>PROMODOME COMMUNICATIONS (P)</v>
          </cell>
        </row>
        <row r="493">
          <cell r="B493" t="str">
            <v>DTS656</v>
          </cell>
          <cell r="C493">
            <v>2.5</v>
          </cell>
          <cell r="D493">
            <v>39354</v>
          </cell>
          <cell r="E493">
            <v>79009</v>
          </cell>
          <cell r="F493" t="str">
            <v>K01295</v>
          </cell>
          <cell r="G493" t="str">
            <v>DTS656/UB1244#DTS</v>
          </cell>
          <cell r="H493">
            <v>89.93</v>
          </cell>
          <cell r="I493">
            <v>13000</v>
          </cell>
          <cell r="J493">
            <v>1977600</v>
          </cell>
          <cell r="K493">
            <v>1977600</v>
          </cell>
          <cell r="L493">
            <v>13668000</v>
          </cell>
          <cell r="M493" t="str">
            <v>PNK CONSULTANTS PVT LTD</v>
          </cell>
          <cell r="N493" t="str">
            <v>KARAN GUPTA</v>
          </cell>
        </row>
        <row r="494">
          <cell r="B494" t="str">
            <v>DTS657</v>
          </cell>
          <cell r="C494">
            <v>2.5</v>
          </cell>
          <cell r="D494">
            <v>39354</v>
          </cell>
          <cell r="E494">
            <v>79075</v>
          </cell>
          <cell r="F494" t="str">
            <v>P01725</v>
          </cell>
          <cell r="G494" t="str">
            <v>DTS657/UB1463#DTS</v>
          </cell>
          <cell r="H494">
            <v>89.93</v>
          </cell>
          <cell r="I494">
            <v>13000</v>
          </cell>
          <cell r="J494">
            <v>1977600</v>
          </cell>
          <cell r="K494">
            <v>1977600</v>
          </cell>
          <cell r="L494">
            <v>13668000</v>
          </cell>
          <cell r="M494" t="str">
            <v>PNK CONSULTANTS PVT LTD</v>
          </cell>
          <cell r="N494" t="str">
            <v>PNK CONSULTANTS (P) LTD.</v>
          </cell>
        </row>
        <row r="495">
          <cell r="B495" t="str">
            <v>DTS658</v>
          </cell>
          <cell r="C495">
            <v>2.5</v>
          </cell>
          <cell r="D495">
            <v>39354</v>
          </cell>
          <cell r="E495">
            <v>78941</v>
          </cell>
          <cell r="F495" t="str">
            <v>P01721</v>
          </cell>
          <cell r="G495" t="str">
            <v>DTS658/UB1233#DTS</v>
          </cell>
          <cell r="H495">
            <v>69.209999999999994</v>
          </cell>
          <cell r="I495">
            <v>13000</v>
          </cell>
          <cell r="J495">
            <v>1542750</v>
          </cell>
          <cell r="K495">
            <v>1542750</v>
          </cell>
          <cell r="L495">
            <v>10657500</v>
          </cell>
          <cell r="M495" t="str">
            <v>PNK CONSULTANTS PVT LTD</v>
          </cell>
          <cell r="N495" t="str">
            <v>PUSHPLATA DHINGRA</v>
          </cell>
        </row>
        <row r="496">
          <cell r="B496" t="str">
            <v>DTS659</v>
          </cell>
          <cell r="C496">
            <v>2.5</v>
          </cell>
          <cell r="D496">
            <v>39354</v>
          </cell>
          <cell r="E496">
            <v>78752</v>
          </cell>
          <cell r="F496" t="str">
            <v>P01702</v>
          </cell>
          <cell r="G496" t="str">
            <v>DTS659/UB1307#DTS</v>
          </cell>
          <cell r="H496">
            <v>104.52</v>
          </cell>
          <cell r="I496">
            <v>13000</v>
          </cell>
          <cell r="J496">
            <v>2283750</v>
          </cell>
          <cell r="K496">
            <v>2283750</v>
          </cell>
          <cell r="L496">
            <v>29850000</v>
          </cell>
          <cell r="M496" t="str">
            <v>PNK CONSULTANTS PVT LTD</v>
          </cell>
          <cell r="N496" t="str">
            <v>PRADEEP KUMAR DHINGRA</v>
          </cell>
        </row>
        <row r="497">
          <cell r="B497" t="str">
            <v>DTS660</v>
          </cell>
          <cell r="C497">
            <v>2.5</v>
          </cell>
          <cell r="D497">
            <v>39354</v>
          </cell>
          <cell r="E497">
            <v>78849</v>
          </cell>
          <cell r="F497" t="str">
            <v>B00847</v>
          </cell>
          <cell r="G497" t="str">
            <v>DTS660/UB1416#DTS</v>
          </cell>
          <cell r="H497">
            <v>74.97</v>
          </cell>
          <cell r="I497">
            <v>13000</v>
          </cell>
          <cell r="J497">
            <v>1663650</v>
          </cell>
          <cell r="K497">
            <v>1663650</v>
          </cell>
          <cell r="L497">
            <v>11494500</v>
          </cell>
          <cell r="M497" t="str">
            <v>KHUSHI HOUSING SOLUTIONS</v>
          </cell>
          <cell r="N497" t="str">
            <v>BEC CONDUITS PVT LTD</v>
          </cell>
        </row>
        <row r="498">
          <cell r="B498" t="str">
            <v>DTS661</v>
          </cell>
          <cell r="C498">
            <v>2.5</v>
          </cell>
          <cell r="D498">
            <v>39354</v>
          </cell>
          <cell r="E498">
            <v>78884</v>
          </cell>
          <cell r="F498" t="str">
            <v>F00068</v>
          </cell>
          <cell r="G498" t="str">
            <v>DTS661/UB1373#DTS</v>
          </cell>
          <cell r="H498">
            <v>69.209999999999994</v>
          </cell>
          <cell r="I498">
            <v>13000</v>
          </cell>
          <cell r="J498">
            <v>1542750</v>
          </cell>
          <cell r="K498">
            <v>1542750</v>
          </cell>
          <cell r="L498">
            <v>10657500</v>
          </cell>
          <cell r="M498" t="str">
            <v>KHUSHI HOUSING SOLUTIONS</v>
          </cell>
          <cell r="N498" t="str">
            <v>FRIENDS APPARELS PVT. LTD.</v>
          </cell>
        </row>
        <row r="499">
          <cell r="B499" t="str">
            <v>DTS662</v>
          </cell>
          <cell r="C499">
            <v>2.5</v>
          </cell>
          <cell r="D499">
            <v>39354</v>
          </cell>
          <cell r="E499">
            <v>78793</v>
          </cell>
          <cell r="F499" t="str">
            <v>A03508</v>
          </cell>
          <cell r="G499" t="str">
            <v>DTS662/UB1319#DTS</v>
          </cell>
          <cell r="H499">
            <v>69.209999999999994</v>
          </cell>
          <cell r="I499">
            <v>13000</v>
          </cell>
          <cell r="J499">
            <v>1542750</v>
          </cell>
          <cell r="K499">
            <v>1542750</v>
          </cell>
          <cell r="L499">
            <v>10657500</v>
          </cell>
          <cell r="M499" t="str">
            <v>KHUSHI HOUSING SOLUTIONS</v>
          </cell>
          <cell r="N499" t="str">
            <v>ASHOK KUMAR</v>
          </cell>
        </row>
        <row r="500">
          <cell r="B500" t="str">
            <v>DTS663</v>
          </cell>
          <cell r="C500">
            <v>2.5</v>
          </cell>
          <cell r="D500">
            <v>39354</v>
          </cell>
          <cell r="E500">
            <v>78835</v>
          </cell>
          <cell r="F500" t="str">
            <v>I00307</v>
          </cell>
          <cell r="G500" t="str">
            <v>DTS663/UB1238#DTS</v>
          </cell>
          <cell r="H500">
            <v>73.760000000000005</v>
          </cell>
          <cell r="I500">
            <v>13000</v>
          </cell>
          <cell r="J500">
            <v>1638300</v>
          </cell>
          <cell r="K500">
            <v>1638300</v>
          </cell>
          <cell r="L500">
            <v>11319000</v>
          </cell>
          <cell r="M500" t="str">
            <v>KHUSHI HOUSING SOLUTIONS</v>
          </cell>
          <cell r="N500" t="str">
            <v>IQBAL FASHIONS PVT LIMITED</v>
          </cell>
        </row>
        <row r="501">
          <cell r="B501" t="str">
            <v>DTS707</v>
          </cell>
          <cell r="C501">
            <v>2.5</v>
          </cell>
          <cell r="D501">
            <v>39354</v>
          </cell>
          <cell r="E501">
            <v>78797</v>
          </cell>
          <cell r="F501" t="str">
            <v>N01126</v>
          </cell>
          <cell r="G501" t="str">
            <v>DTS707/UB1322#DTS</v>
          </cell>
          <cell r="H501">
            <v>90.02</v>
          </cell>
          <cell r="I501">
            <v>13000</v>
          </cell>
          <cell r="J501">
            <v>1979550</v>
          </cell>
          <cell r="K501">
            <v>1979550</v>
          </cell>
          <cell r="L501">
            <v>13681500</v>
          </cell>
          <cell r="M501" t="str">
            <v>RAHEJA ASSOCIATES</v>
          </cell>
          <cell r="N501" t="str">
            <v>NIGANIA STEELS PVT. LTD.     _x000C_</v>
          </cell>
        </row>
        <row r="502">
          <cell r="B502" t="str">
            <v>DTS708</v>
          </cell>
          <cell r="C502">
            <v>2.5</v>
          </cell>
          <cell r="D502">
            <v>39354</v>
          </cell>
          <cell r="E502">
            <v>79001</v>
          </cell>
          <cell r="F502" t="str">
            <v>A03530</v>
          </cell>
          <cell r="G502" t="str">
            <v>DTS708/UB1242#DTS</v>
          </cell>
          <cell r="H502">
            <v>89.93</v>
          </cell>
          <cell r="I502">
            <v>13000</v>
          </cell>
          <cell r="J502">
            <v>1977600</v>
          </cell>
          <cell r="K502">
            <v>1977600</v>
          </cell>
          <cell r="L502">
            <v>13668000</v>
          </cell>
          <cell r="M502" t="str">
            <v>RAHEJA ASSOCIATES</v>
          </cell>
          <cell r="N502" t="str">
            <v>AMRIT KAPUR &amp; SONS (HUF)</v>
          </cell>
        </row>
        <row r="503">
          <cell r="B503" t="str">
            <v>DTS709</v>
          </cell>
          <cell r="C503">
            <v>2.5</v>
          </cell>
          <cell r="D503">
            <v>39354</v>
          </cell>
          <cell r="E503">
            <v>78772</v>
          </cell>
          <cell r="F503" t="str">
            <v>R04006</v>
          </cell>
          <cell r="G503" t="str">
            <v>DTS709/UB1288#DTS</v>
          </cell>
          <cell r="H503">
            <v>65.400000000000006</v>
          </cell>
          <cell r="I503">
            <v>13000</v>
          </cell>
          <cell r="J503">
            <v>1462800</v>
          </cell>
          <cell r="K503">
            <v>1462800</v>
          </cell>
          <cell r="L503">
            <v>10104000</v>
          </cell>
          <cell r="M503" t="str">
            <v>RAHEJA ASSOCIATES</v>
          </cell>
          <cell r="N503" t="str">
            <v>ROHAN KHANNA</v>
          </cell>
        </row>
        <row r="504">
          <cell r="B504" t="str">
            <v>DTS710</v>
          </cell>
          <cell r="C504">
            <v>2.5</v>
          </cell>
          <cell r="D504">
            <v>39354</v>
          </cell>
          <cell r="E504">
            <v>78864</v>
          </cell>
          <cell r="F504" t="str">
            <v>R04016</v>
          </cell>
          <cell r="G504" t="str">
            <v>DTS710/UB1385#DTS</v>
          </cell>
          <cell r="H504">
            <v>114.08</v>
          </cell>
          <cell r="I504">
            <v>13000</v>
          </cell>
          <cell r="J504">
            <v>2484600</v>
          </cell>
          <cell r="K504">
            <v>2484600</v>
          </cell>
          <cell r="L504">
            <v>17178000</v>
          </cell>
          <cell r="M504" t="str">
            <v>KHUSHAL SETHI HOUSING SOLUTIO</v>
          </cell>
          <cell r="N504" t="str">
            <v>RAMAN SOBTI</v>
          </cell>
        </row>
        <row r="505">
          <cell r="B505" t="str">
            <v>DTS711</v>
          </cell>
          <cell r="C505">
            <v>2.5</v>
          </cell>
          <cell r="D505">
            <v>39354</v>
          </cell>
          <cell r="E505">
            <v>79050</v>
          </cell>
          <cell r="F505" t="str">
            <v>J01507</v>
          </cell>
          <cell r="G505" t="str">
            <v>DTS711/UB1514#DTS</v>
          </cell>
          <cell r="H505">
            <v>150.22</v>
          </cell>
          <cell r="I505">
            <v>14000</v>
          </cell>
          <cell r="J505">
            <v>3485700</v>
          </cell>
          <cell r="K505">
            <v>3486000</v>
          </cell>
          <cell r="L505">
            <v>24046500</v>
          </cell>
          <cell r="M505" t="str">
            <v>ARVIND ESTATES (P) LTD</v>
          </cell>
          <cell r="N505" t="str">
            <v>JINDAL ART GLASS INNOVATIONS</v>
          </cell>
        </row>
        <row r="506">
          <cell r="B506" t="str">
            <v>DTS712</v>
          </cell>
          <cell r="C506">
            <v>2.5</v>
          </cell>
          <cell r="D506">
            <v>39354</v>
          </cell>
          <cell r="E506">
            <v>78843</v>
          </cell>
          <cell r="F506" t="str">
            <v>S04816</v>
          </cell>
          <cell r="G506" t="str">
            <v>DTS712/UB1418#DTS</v>
          </cell>
          <cell r="H506">
            <v>89</v>
          </cell>
          <cell r="I506">
            <v>13000</v>
          </cell>
          <cell r="J506">
            <v>1958100</v>
          </cell>
          <cell r="K506">
            <v>1958100</v>
          </cell>
          <cell r="L506">
            <v>13533000</v>
          </cell>
          <cell r="M506" t="str">
            <v>RAHEJA ASSOCIATES</v>
          </cell>
          <cell r="N506" t="str">
            <v>SHILPI KAPOOR</v>
          </cell>
        </row>
        <row r="507">
          <cell r="B507" t="str">
            <v>DTS714</v>
          </cell>
          <cell r="C507">
            <v>2.5</v>
          </cell>
          <cell r="D507">
            <v>39354</v>
          </cell>
          <cell r="E507">
            <v>78845</v>
          </cell>
          <cell r="F507" t="str">
            <v>A03513</v>
          </cell>
          <cell r="G507" t="str">
            <v>DTS714/UB1417#DTS</v>
          </cell>
          <cell r="H507">
            <v>89.74</v>
          </cell>
          <cell r="I507">
            <v>13000</v>
          </cell>
          <cell r="J507">
            <v>1973700</v>
          </cell>
          <cell r="K507">
            <v>1973700</v>
          </cell>
          <cell r="L507">
            <v>13641000</v>
          </cell>
          <cell r="M507" t="str">
            <v>RAHEJA ASSOCIATES</v>
          </cell>
          <cell r="N507" t="str">
            <v>APK IDENTIFICATION</v>
          </cell>
        </row>
        <row r="508">
          <cell r="B508" t="str">
            <v>DTS715</v>
          </cell>
          <cell r="C508">
            <v>2.5</v>
          </cell>
          <cell r="D508">
            <v>39354</v>
          </cell>
          <cell r="E508">
            <v>78913</v>
          </cell>
          <cell r="F508" t="str">
            <v>V02032</v>
          </cell>
          <cell r="G508" t="str">
            <v>DTS715/UB1482#DTS</v>
          </cell>
          <cell r="H508">
            <v>85</v>
          </cell>
          <cell r="I508">
            <v>13000</v>
          </cell>
          <cell r="J508">
            <v>1874250</v>
          </cell>
          <cell r="K508">
            <v>2700000</v>
          </cell>
          <cell r="L508">
            <v>12952500</v>
          </cell>
          <cell r="M508" t="str">
            <v>RAHEJA ASSOCIATES</v>
          </cell>
          <cell r="N508" t="str">
            <v>VEENA KUMARI TANDON</v>
          </cell>
        </row>
        <row r="509">
          <cell r="B509" t="str">
            <v>DTS716</v>
          </cell>
          <cell r="C509">
            <v>2.5</v>
          </cell>
          <cell r="D509">
            <v>39354</v>
          </cell>
          <cell r="E509">
            <v>78766</v>
          </cell>
          <cell r="F509" t="str">
            <v>D01047</v>
          </cell>
          <cell r="G509" t="str">
            <v>DTS716/UB1291#DTS</v>
          </cell>
          <cell r="H509">
            <v>69.209999999999994</v>
          </cell>
          <cell r="I509">
            <v>13000</v>
          </cell>
          <cell r="J509">
            <v>1542750</v>
          </cell>
          <cell r="K509">
            <v>1542750</v>
          </cell>
          <cell r="L509">
            <v>10657500</v>
          </cell>
          <cell r="M509" t="str">
            <v>RAHEJA ASSOCIATES</v>
          </cell>
          <cell r="N509" t="str">
            <v>DAVINDER K GUPTA</v>
          </cell>
        </row>
        <row r="510">
          <cell r="B510" t="str">
            <v>DTS717</v>
          </cell>
          <cell r="C510">
            <v>2.5</v>
          </cell>
          <cell r="D510">
            <v>39354</v>
          </cell>
          <cell r="E510">
            <v>79053</v>
          </cell>
          <cell r="F510" t="str">
            <v>V02037</v>
          </cell>
          <cell r="G510" t="str">
            <v>DTS717/UB1367#DTS</v>
          </cell>
          <cell r="H510">
            <v>75.53</v>
          </cell>
          <cell r="I510">
            <v>13000</v>
          </cell>
          <cell r="J510">
            <v>1675350</v>
          </cell>
          <cell r="K510">
            <v>2700000</v>
          </cell>
          <cell r="L510">
            <v>11575500</v>
          </cell>
          <cell r="M510" t="str">
            <v>RAHEJA ASSOCIATES</v>
          </cell>
          <cell r="N510" t="str">
            <v>VISHAL SIKKA</v>
          </cell>
        </row>
        <row r="511">
          <cell r="B511" t="str">
            <v>DTS718</v>
          </cell>
          <cell r="C511">
            <v>2.5</v>
          </cell>
          <cell r="D511">
            <v>39354</v>
          </cell>
          <cell r="E511">
            <v>78773</v>
          </cell>
          <cell r="F511" t="str">
            <v>R04007</v>
          </cell>
          <cell r="G511" t="str">
            <v>DTS718/UB1294#DTS</v>
          </cell>
          <cell r="H511">
            <v>75.53</v>
          </cell>
          <cell r="I511">
            <v>13000</v>
          </cell>
          <cell r="J511">
            <v>1675350</v>
          </cell>
          <cell r="K511">
            <v>1675350</v>
          </cell>
          <cell r="L511">
            <v>11575500</v>
          </cell>
          <cell r="M511" t="str">
            <v>RAHEJA ASSOCIATES</v>
          </cell>
          <cell r="N511" t="str">
            <v>ROHIT D KUMAR</v>
          </cell>
        </row>
        <row r="512">
          <cell r="B512" t="str">
            <v>DTS719</v>
          </cell>
          <cell r="C512">
            <v>2.5</v>
          </cell>
          <cell r="D512">
            <v>39354</v>
          </cell>
          <cell r="E512">
            <v>78825</v>
          </cell>
          <cell r="F512" t="str">
            <v>S04815</v>
          </cell>
          <cell r="G512" t="str">
            <v>DTS719/UB1544#DTS</v>
          </cell>
          <cell r="H512">
            <v>69.209999999999994</v>
          </cell>
          <cell r="I512">
            <v>13000</v>
          </cell>
          <cell r="J512">
            <v>1542750</v>
          </cell>
          <cell r="K512">
            <v>1542750</v>
          </cell>
          <cell r="L512">
            <v>10657500</v>
          </cell>
          <cell r="M512" t="str">
            <v>RAHEJA ASSOCIATES</v>
          </cell>
          <cell r="N512" t="str">
            <v>SUKHBIR KUMAR JAIN</v>
          </cell>
        </row>
        <row r="513">
          <cell r="B513" t="str">
            <v>DTS725</v>
          </cell>
          <cell r="C513">
            <v>2.5</v>
          </cell>
          <cell r="D513">
            <v>39354</v>
          </cell>
          <cell r="E513">
            <v>78993</v>
          </cell>
          <cell r="F513" t="str">
            <v>H01016</v>
          </cell>
          <cell r="G513" t="str">
            <v>DTS725/UB1230#DTS</v>
          </cell>
          <cell r="H513">
            <v>65.400000000000006</v>
          </cell>
          <cell r="I513">
            <v>13000</v>
          </cell>
          <cell r="J513">
            <v>1462800</v>
          </cell>
          <cell r="K513">
            <v>1462800</v>
          </cell>
          <cell r="L513">
            <v>10104000</v>
          </cell>
          <cell r="M513" t="str">
            <v>RAHEJA ASSOCIATES</v>
          </cell>
          <cell r="N513" t="str">
            <v>HARVINDER SINGH SIDHU</v>
          </cell>
        </row>
        <row r="514">
          <cell r="B514" t="str">
            <v>DTS726</v>
          </cell>
          <cell r="C514">
            <v>2.5</v>
          </cell>
          <cell r="D514">
            <v>39354</v>
          </cell>
          <cell r="E514">
            <v>78821</v>
          </cell>
          <cell r="F514" t="str">
            <v>G00773</v>
          </cell>
          <cell r="G514" t="str">
            <v>DTS726/UB1542#DTS</v>
          </cell>
          <cell r="H514">
            <v>89.93</v>
          </cell>
          <cell r="I514">
            <v>13000</v>
          </cell>
          <cell r="J514">
            <v>1977600</v>
          </cell>
          <cell r="K514">
            <v>1977600</v>
          </cell>
          <cell r="L514">
            <v>13668000</v>
          </cell>
          <cell r="M514" t="str">
            <v>RAHEJA ASSOCIATES</v>
          </cell>
          <cell r="N514" t="str">
            <v>GEETA KASSAL</v>
          </cell>
        </row>
        <row r="515">
          <cell r="B515" t="str">
            <v>DTS727</v>
          </cell>
          <cell r="C515">
            <v>2.5</v>
          </cell>
          <cell r="D515">
            <v>39354</v>
          </cell>
          <cell r="E515">
            <v>78822</v>
          </cell>
          <cell r="F515" t="str">
            <v>K01275</v>
          </cell>
          <cell r="G515" t="str">
            <v>DTS727/UB1543#DTS</v>
          </cell>
          <cell r="H515">
            <v>90.02</v>
          </cell>
          <cell r="I515">
            <v>13000</v>
          </cell>
          <cell r="J515">
            <v>1979550</v>
          </cell>
          <cell r="K515">
            <v>1979550</v>
          </cell>
          <cell r="L515">
            <v>13681500</v>
          </cell>
          <cell r="M515" t="str">
            <v>KHUSHAL SETHI HOUSING SOLUTIO</v>
          </cell>
          <cell r="N515" t="str">
            <v>KHUSHAL SETHI HOUSING SOLUTIO</v>
          </cell>
        </row>
        <row r="516">
          <cell r="B516" t="str">
            <v>DTS728</v>
          </cell>
          <cell r="C516">
            <v>2.5</v>
          </cell>
          <cell r="D516">
            <v>39354</v>
          </cell>
          <cell r="E516">
            <v>78965</v>
          </cell>
          <cell r="F516" t="str">
            <v>O00132</v>
          </cell>
          <cell r="G516" t="str">
            <v>DTS728/UB1495#DTS</v>
          </cell>
          <cell r="H516">
            <v>69.209999999999994</v>
          </cell>
          <cell r="I516">
            <v>13000</v>
          </cell>
          <cell r="J516">
            <v>1542750</v>
          </cell>
          <cell r="K516">
            <v>1542750</v>
          </cell>
          <cell r="L516">
            <v>10657500</v>
          </cell>
          <cell r="M516" t="str">
            <v>VIRENDRA VERMA</v>
          </cell>
          <cell r="N516" t="str">
            <v>OM PRAKASH MANHANDA</v>
          </cell>
        </row>
        <row r="517">
          <cell r="B517" t="str">
            <v>DTS747</v>
          </cell>
          <cell r="C517">
            <v>2.5</v>
          </cell>
          <cell r="D517">
            <v>39354</v>
          </cell>
          <cell r="E517">
            <v>78980</v>
          </cell>
          <cell r="F517" t="str">
            <v>R04023</v>
          </cell>
          <cell r="G517" t="str">
            <v>DTS747/UB1528#DTS</v>
          </cell>
          <cell r="H517">
            <v>69.12</v>
          </cell>
          <cell r="I517">
            <v>13000</v>
          </cell>
          <cell r="J517">
            <v>1540800</v>
          </cell>
          <cell r="K517">
            <v>1540800</v>
          </cell>
          <cell r="L517">
            <v>10644000</v>
          </cell>
          <cell r="M517" t="str">
            <v>RAHEJA ASSOCIATES</v>
          </cell>
          <cell r="N517" t="str">
            <v>RAJEEV KUMAR SOOD</v>
          </cell>
        </row>
        <row r="518">
          <cell r="B518" t="str">
            <v>DTS749</v>
          </cell>
          <cell r="C518">
            <v>2.5</v>
          </cell>
          <cell r="D518">
            <v>39354</v>
          </cell>
          <cell r="E518">
            <v>78895</v>
          </cell>
          <cell r="F518" t="str">
            <v>R04020</v>
          </cell>
          <cell r="G518" t="str">
            <v>DTS749/UB1375#DTS</v>
          </cell>
          <cell r="H518">
            <v>75.53</v>
          </cell>
          <cell r="I518">
            <v>13000</v>
          </cell>
          <cell r="J518">
            <v>1675350</v>
          </cell>
          <cell r="K518">
            <v>1675350</v>
          </cell>
          <cell r="L518">
            <v>11575500</v>
          </cell>
          <cell r="M518" t="str">
            <v>RAHEJA ASSOCIATES</v>
          </cell>
          <cell r="N518" t="str">
            <v>RAHUL MALIK (HUF)</v>
          </cell>
        </row>
        <row r="519">
          <cell r="B519" t="str">
            <v>DTS750</v>
          </cell>
          <cell r="C519">
            <v>2.5</v>
          </cell>
          <cell r="D519">
            <v>39354</v>
          </cell>
          <cell r="E519">
            <v>79030</v>
          </cell>
          <cell r="F519" t="str">
            <v>D01061</v>
          </cell>
          <cell r="G519" t="str">
            <v>DTS750/UB1519#DTS</v>
          </cell>
          <cell r="H519">
            <v>69.12</v>
          </cell>
          <cell r="I519">
            <v>13000</v>
          </cell>
          <cell r="J519">
            <v>1540800</v>
          </cell>
          <cell r="K519">
            <v>2700000</v>
          </cell>
          <cell r="L519">
            <v>10644000</v>
          </cell>
          <cell r="M519" t="str">
            <v>RAHEJA ASSOCIATES</v>
          </cell>
          <cell r="N519" t="str">
            <v>DARSHAN MOHAN SINGH NANDA</v>
          </cell>
        </row>
        <row r="520">
          <cell r="B520" t="str">
            <v>DTS751</v>
          </cell>
          <cell r="C520">
            <v>2.5</v>
          </cell>
          <cell r="D520">
            <v>39354</v>
          </cell>
          <cell r="E520">
            <v>78841</v>
          </cell>
          <cell r="F520" t="str">
            <v>P01719</v>
          </cell>
          <cell r="G520" t="str">
            <v>DTS751/UB1419#DTS</v>
          </cell>
          <cell r="H520">
            <v>85</v>
          </cell>
          <cell r="I520">
            <v>13000</v>
          </cell>
          <cell r="J520">
            <v>1874250</v>
          </cell>
          <cell r="K520">
            <v>1874250</v>
          </cell>
          <cell r="L520">
            <v>12952500</v>
          </cell>
          <cell r="M520" t="str">
            <v>RAHEJA ASSOCIATES</v>
          </cell>
          <cell r="N520" t="str">
            <v>PLICA INDIA PVT LTD</v>
          </cell>
        </row>
        <row r="521">
          <cell r="B521" t="str">
            <v>DTS752</v>
          </cell>
          <cell r="C521">
            <v>2.5</v>
          </cell>
          <cell r="D521">
            <v>39354</v>
          </cell>
          <cell r="E521">
            <v>79011</v>
          </cell>
          <cell r="F521" t="str">
            <v>N01132</v>
          </cell>
          <cell r="G521" t="str">
            <v>DTS752/UB1361#DTS</v>
          </cell>
          <cell r="H521">
            <v>85</v>
          </cell>
          <cell r="I521">
            <v>13000</v>
          </cell>
          <cell r="J521">
            <v>1874250</v>
          </cell>
          <cell r="K521">
            <v>1874250</v>
          </cell>
          <cell r="L521">
            <v>12952500</v>
          </cell>
          <cell r="M521" t="str">
            <v>RAHEJA ASSOCIATES</v>
          </cell>
          <cell r="N521" t="str">
            <v>NITISH GARG</v>
          </cell>
        </row>
        <row r="522">
          <cell r="B522" t="str">
            <v>DTS753</v>
          </cell>
          <cell r="C522">
            <v>2.5</v>
          </cell>
          <cell r="D522">
            <v>39354</v>
          </cell>
          <cell r="E522">
            <v>78817</v>
          </cell>
          <cell r="F522" t="str">
            <v>P01716</v>
          </cell>
          <cell r="G522" t="str">
            <v>DTS753/UB1323#DTS</v>
          </cell>
          <cell r="H522">
            <v>65.400000000000006</v>
          </cell>
          <cell r="I522">
            <v>13000</v>
          </cell>
          <cell r="J522">
            <v>1462800</v>
          </cell>
          <cell r="K522">
            <v>2700000</v>
          </cell>
          <cell r="L522">
            <v>10104000</v>
          </cell>
          <cell r="M522" t="str">
            <v>RAHEJA ASSOCIATES</v>
          </cell>
          <cell r="N522" t="str">
            <v>PIYUSH AGRAWAL</v>
          </cell>
        </row>
        <row r="523">
          <cell r="B523" t="str">
            <v>DTS754</v>
          </cell>
          <cell r="C523">
            <v>2.5</v>
          </cell>
          <cell r="D523">
            <v>39354</v>
          </cell>
          <cell r="E523">
            <v>78914</v>
          </cell>
          <cell r="F523" t="str">
            <v>A03519</v>
          </cell>
          <cell r="G523" t="str">
            <v>DTS754/UB1552#DTS</v>
          </cell>
          <cell r="H523">
            <v>178.84</v>
          </cell>
          <cell r="I523">
            <v>14000</v>
          </cell>
          <cell r="J523">
            <v>4132500</v>
          </cell>
          <cell r="K523">
            <v>4132500</v>
          </cell>
          <cell r="L523">
            <v>28512500</v>
          </cell>
          <cell r="M523" t="str">
            <v>K.K. REAL ESTATE</v>
          </cell>
          <cell r="N523" t="str">
            <v>A K JEWELLERS (P) LTD</v>
          </cell>
        </row>
        <row r="524">
          <cell r="B524" t="str">
            <v>DTS755</v>
          </cell>
          <cell r="C524">
            <v>2.5</v>
          </cell>
          <cell r="D524">
            <v>39354</v>
          </cell>
          <cell r="E524">
            <v>79070</v>
          </cell>
          <cell r="F524" t="str">
            <v>S04850</v>
          </cell>
          <cell r="G524" t="str">
            <v>DTS755/UB1487#DTS</v>
          </cell>
          <cell r="H524">
            <v>65.400000000000006</v>
          </cell>
          <cell r="I524">
            <v>13000</v>
          </cell>
          <cell r="J524">
            <v>1462800</v>
          </cell>
          <cell r="K524">
            <v>1462800</v>
          </cell>
          <cell r="L524">
            <v>10104000</v>
          </cell>
          <cell r="M524" t="str">
            <v>RAHEJA ASSOCIATES</v>
          </cell>
          <cell r="N524" t="str">
            <v>SUNIL JAIN</v>
          </cell>
        </row>
        <row r="525">
          <cell r="B525" t="str">
            <v>DTS756</v>
          </cell>
          <cell r="C525">
            <v>2.5</v>
          </cell>
          <cell r="D525">
            <v>39354</v>
          </cell>
          <cell r="E525">
            <v>79065</v>
          </cell>
          <cell r="F525" t="str">
            <v>S04848</v>
          </cell>
          <cell r="G525" t="str">
            <v>DTS756/UB1263#DTS</v>
          </cell>
          <cell r="H525">
            <v>89.93</v>
          </cell>
          <cell r="I525">
            <v>13000</v>
          </cell>
          <cell r="J525">
            <v>1977600</v>
          </cell>
          <cell r="K525">
            <v>1977600</v>
          </cell>
          <cell r="L525">
            <v>13668000</v>
          </cell>
          <cell r="M525" t="str">
            <v>RAHEJA ASSOCIATES</v>
          </cell>
          <cell r="N525" t="str">
            <v>SUNIL JAIN</v>
          </cell>
        </row>
        <row r="526">
          <cell r="B526" t="str">
            <v>DTS757</v>
          </cell>
          <cell r="C526">
            <v>2.5</v>
          </cell>
          <cell r="D526">
            <v>39354</v>
          </cell>
          <cell r="E526">
            <v>78875</v>
          </cell>
          <cell r="F526" t="str">
            <v>Y00249</v>
          </cell>
          <cell r="G526" t="str">
            <v>DTS757/UB1404#DTS</v>
          </cell>
          <cell r="H526">
            <v>89.93</v>
          </cell>
          <cell r="I526">
            <v>13000</v>
          </cell>
          <cell r="J526">
            <v>1977600</v>
          </cell>
          <cell r="K526">
            <v>1977600</v>
          </cell>
          <cell r="L526">
            <v>13668000</v>
          </cell>
          <cell r="M526" t="str">
            <v>RAHEJA ASSOCIATES</v>
          </cell>
          <cell r="N526" t="str">
            <v>YOGESH VERMA                 _x000C_</v>
          </cell>
        </row>
        <row r="527">
          <cell r="B527" t="str">
            <v>DTS758</v>
          </cell>
          <cell r="C527">
            <v>2.5</v>
          </cell>
          <cell r="D527">
            <v>39354</v>
          </cell>
          <cell r="E527">
            <v>78783</v>
          </cell>
          <cell r="F527" t="str">
            <v>Y00247</v>
          </cell>
          <cell r="G527" t="str">
            <v>DTS758/UB1289#DTS</v>
          </cell>
          <cell r="H527">
            <v>69.209999999999994</v>
          </cell>
          <cell r="I527">
            <v>13000</v>
          </cell>
          <cell r="J527">
            <v>1542750</v>
          </cell>
          <cell r="K527">
            <v>1542750</v>
          </cell>
          <cell r="L527">
            <v>10657500</v>
          </cell>
          <cell r="M527" t="str">
            <v>RAHEJA ASSOCIATES</v>
          </cell>
          <cell r="N527" t="str">
            <v>YOGESH MEHTANI</v>
          </cell>
        </row>
        <row r="528">
          <cell r="B528" t="str">
            <v>DTS760</v>
          </cell>
          <cell r="C528">
            <v>2.5</v>
          </cell>
          <cell r="D528">
            <v>39354</v>
          </cell>
          <cell r="E528">
            <v>78727</v>
          </cell>
          <cell r="F528" t="str">
            <v>A03499</v>
          </cell>
          <cell r="G528" t="str">
            <v>DTS760/UB1309#DTS</v>
          </cell>
          <cell r="H528">
            <v>74.97</v>
          </cell>
          <cell r="I528">
            <v>13000</v>
          </cell>
          <cell r="J528">
            <v>1663650</v>
          </cell>
          <cell r="K528">
            <v>1663650</v>
          </cell>
          <cell r="L528">
            <v>11494500</v>
          </cell>
          <cell r="M528" t="str">
            <v>SANJAY NAGPAL ESTATES</v>
          </cell>
          <cell r="N528" t="str">
            <v>AMRIT LAL SARNA</v>
          </cell>
        </row>
        <row r="529">
          <cell r="B529" t="str">
            <v>DTS762</v>
          </cell>
          <cell r="C529">
            <v>2.5</v>
          </cell>
          <cell r="D529">
            <v>39354</v>
          </cell>
          <cell r="E529">
            <v>78950</v>
          </cell>
          <cell r="F529" t="str">
            <v>A03523</v>
          </cell>
          <cell r="G529" t="str">
            <v>DTS762/UB1356#DTS</v>
          </cell>
          <cell r="H529">
            <v>69.209999999999994</v>
          </cell>
          <cell r="I529">
            <v>13000</v>
          </cell>
          <cell r="J529">
            <v>1542750</v>
          </cell>
          <cell r="K529">
            <v>2700000</v>
          </cell>
          <cell r="L529">
            <v>10657500</v>
          </cell>
          <cell r="M529" t="str">
            <v>SANJAY NAGPAL ESTATES</v>
          </cell>
          <cell r="N529" t="str">
            <v>ANJANI KUMAR</v>
          </cell>
        </row>
        <row r="530">
          <cell r="B530" t="str">
            <v>DTS763</v>
          </cell>
          <cell r="C530">
            <v>2.5</v>
          </cell>
          <cell r="D530">
            <v>39354</v>
          </cell>
          <cell r="E530">
            <v>78894</v>
          </cell>
          <cell r="F530" t="str">
            <v>R04019</v>
          </cell>
          <cell r="G530" t="str">
            <v>DTS763/UB1414#DTS</v>
          </cell>
          <cell r="H530">
            <v>73.760000000000005</v>
          </cell>
          <cell r="I530">
            <v>13000</v>
          </cell>
          <cell r="J530">
            <v>1638300</v>
          </cell>
          <cell r="K530">
            <v>1700000</v>
          </cell>
          <cell r="L530">
            <v>11319000</v>
          </cell>
          <cell r="M530" t="str">
            <v>SANJAY NAGPAL ESTATES</v>
          </cell>
          <cell r="N530" t="str">
            <v>RAJESH GUPTA</v>
          </cell>
        </row>
        <row r="531">
          <cell r="B531" t="str">
            <v>DTS801</v>
          </cell>
          <cell r="C531">
            <v>2.5</v>
          </cell>
          <cell r="D531">
            <v>39354</v>
          </cell>
          <cell r="E531">
            <v>78726</v>
          </cell>
          <cell r="F531" t="str">
            <v>S04800</v>
          </cell>
          <cell r="G531" t="str">
            <v>DTS801/UB1310#DTS</v>
          </cell>
          <cell r="H531">
            <v>71.91</v>
          </cell>
          <cell r="I531">
            <v>13000</v>
          </cell>
          <cell r="J531">
            <v>1599300</v>
          </cell>
          <cell r="K531">
            <v>1599300</v>
          </cell>
          <cell r="L531">
            <v>11049000</v>
          </cell>
          <cell r="M531" t="str">
            <v>RAHEJA ASSOCIATES</v>
          </cell>
          <cell r="N531" t="str">
            <v>SAHIL NATH</v>
          </cell>
        </row>
        <row r="532">
          <cell r="B532" t="str">
            <v>DTS802</v>
          </cell>
          <cell r="C532">
            <v>2.5</v>
          </cell>
          <cell r="D532">
            <v>39354</v>
          </cell>
          <cell r="E532">
            <v>78796</v>
          </cell>
          <cell r="F532" t="str">
            <v>K01274</v>
          </cell>
          <cell r="G532" t="str">
            <v>DTS802/UB1318#DTS</v>
          </cell>
          <cell r="H532">
            <v>69.209999999999994</v>
          </cell>
          <cell r="I532">
            <v>13000</v>
          </cell>
          <cell r="J532">
            <v>1542750</v>
          </cell>
          <cell r="K532">
            <v>1542750</v>
          </cell>
          <cell r="L532">
            <v>10657500</v>
          </cell>
          <cell r="M532" t="str">
            <v>RAHEJA ASSOCIATES</v>
          </cell>
          <cell r="N532" t="str">
            <v>KADIMI CONSTRUCTIONS P.LTD.</v>
          </cell>
        </row>
        <row r="533">
          <cell r="B533" t="str">
            <v>DTS803</v>
          </cell>
          <cell r="C533">
            <v>2.5</v>
          </cell>
          <cell r="D533">
            <v>39354</v>
          </cell>
          <cell r="E533">
            <v>78974</v>
          </cell>
          <cell r="F533" t="str">
            <v>K01294</v>
          </cell>
          <cell r="G533" t="str">
            <v>DTS803/UB1558#DTS</v>
          </cell>
          <cell r="H533">
            <v>69.209999999999994</v>
          </cell>
          <cell r="I533">
            <v>13000</v>
          </cell>
          <cell r="J533">
            <v>1542750</v>
          </cell>
          <cell r="K533">
            <v>1542750</v>
          </cell>
          <cell r="L533">
            <v>10657500</v>
          </cell>
          <cell r="M533" t="str">
            <v>RAHEJA ASSOCIATES</v>
          </cell>
          <cell r="N533" t="str">
            <v>KADMIMI CONSTRUCTIONS PVT LTD</v>
          </cell>
        </row>
        <row r="534">
          <cell r="B534" t="str">
            <v>DTS804</v>
          </cell>
          <cell r="C534">
            <v>2.5</v>
          </cell>
          <cell r="D534">
            <v>39354</v>
          </cell>
          <cell r="E534">
            <v>78778</v>
          </cell>
          <cell r="F534" t="str">
            <v>R04008</v>
          </cell>
          <cell r="G534" t="str">
            <v>DTS804/UB1295#DTS</v>
          </cell>
          <cell r="H534">
            <v>69.209999999999994</v>
          </cell>
          <cell r="I534">
            <v>13000</v>
          </cell>
          <cell r="J534">
            <v>1542750</v>
          </cell>
          <cell r="K534">
            <v>1542750</v>
          </cell>
          <cell r="L534">
            <v>10657500</v>
          </cell>
          <cell r="M534" t="str">
            <v>RAHEJA ASSOCIATES</v>
          </cell>
          <cell r="N534" t="str">
            <v>RAVINDER NATH</v>
          </cell>
        </row>
        <row r="535">
          <cell r="B535" t="str">
            <v>DTS805</v>
          </cell>
          <cell r="C535">
            <v>2.5</v>
          </cell>
          <cell r="D535">
            <v>39354</v>
          </cell>
          <cell r="E535">
            <v>78858</v>
          </cell>
          <cell r="F535" t="str">
            <v>A03516</v>
          </cell>
          <cell r="G535" t="str">
            <v>DTS805/UB1397#DTS</v>
          </cell>
          <cell r="H535">
            <v>69.209999999999994</v>
          </cell>
          <cell r="I535">
            <v>13000</v>
          </cell>
          <cell r="J535">
            <v>1542750</v>
          </cell>
          <cell r="K535">
            <v>1958100</v>
          </cell>
          <cell r="L535">
            <v>10657500</v>
          </cell>
          <cell r="M535" t="str">
            <v>KHUSHAL SETHI HOUSING SOLUTIO</v>
          </cell>
          <cell r="N535" t="str">
            <v>AMBICA STEELS LTD</v>
          </cell>
        </row>
        <row r="536">
          <cell r="B536" t="str">
            <v>DTS806</v>
          </cell>
          <cell r="C536">
            <v>2.5</v>
          </cell>
          <cell r="D536">
            <v>39354</v>
          </cell>
          <cell r="E536">
            <v>78799</v>
          </cell>
          <cell r="F536" t="str">
            <v>A03509</v>
          </cell>
          <cell r="G536" t="str">
            <v>DTS806/UB1401#DTS</v>
          </cell>
          <cell r="H536">
            <v>69.209999999999994</v>
          </cell>
          <cell r="I536">
            <v>13000</v>
          </cell>
          <cell r="J536">
            <v>1542750</v>
          </cell>
          <cell r="K536">
            <v>1542750</v>
          </cell>
          <cell r="L536">
            <v>10657500</v>
          </cell>
          <cell r="M536" t="str">
            <v>KHUSHAL SETHI HOUSING SOLUTIO</v>
          </cell>
          <cell r="N536" t="str">
            <v>AMBICA STEELS LIMITED</v>
          </cell>
        </row>
        <row r="537">
          <cell r="B537" t="str">
            <v>DTS811</v>
          </cell>
          <cell r="C537">
            <v>2.5</v>
          </cell>
          <cell r="D537">
            <v>39354</v>
          </cell>
          <cell r="E537">
            <v>78812</v>
          </cell>
          <cell r="F537" t="str">
            <v>N01127</v>
          </cell>
          <cell r="G537" t="str">
            <v>DTS811/UB1421#DTS</v>
          </cell>
          <cell r="H537">
            <v>150.22</v>
          </cell>
          <cell r="I537">
            <v>14000</v>
          </cell>
          <cell r="J537">
            <v>3485700</v>
          </cell>
          <cell r="K537">
            <v>3485700</v>
          </cell>
          <cell r="L537">
            <v>24046500</v>
          </cell>
          <cell r="M537" t="str">
            <v>LANDMARK</v>
          </cell>
          <cell r="N537" t="str">
            <v>NITA BANSAL</v>
          </cell>
        </row>
        <row r="538">
          <cell r="B538" t="str">
            <v>DTS812</v>
          </cell>
          <cell r="C538">
            <v>2.5</v>
          </cell>
          <cell r="D538">
            <v>39354</v>
          </cell>
          <cell r="E538">
            <v>79084</v>
          </cell>
          <cell r="F538" t="str">
            <v>G00781</v>
          </cell>
          <cell r="G538" t="str">
            <v>DTS812/UB1527#DTS</v>
          </cell>
          <cell r="H538">
            <v>89</v>
          </cell>
          <cell r="I538">
            <v>13000</v>
          </cell>
          <cell r="J538">
            <v>1958100</v>
          </cell>
          <cell r="K538">
            <v>1959000</v>
          </cell>
          <cell r="L538">
            <v>13533000</v>
          </cell>
          <cell r="M538" t="str">
            <v>RAHEJA ASSOCIATES</v>
          </cell>
          <cell r="N538" t="str">
            <v>GOLDEN TOBACCO MFG CO.(P) LTD</v>
          </cell>
        </row>
        <row r="539">
          <cell r="B539" t="str">
            <v>DTS816</v>
          </cell>
          <cell r="C539">
            <v>2.5</v>
          </cell>
          <cell r="D539">
            <v>39354</v>
          </cell>
          <cell r="E539">
            <v>78955</v>
          </cell>
          <cell r="F539" t="str">
            <v>A03524</v>
          </cell>
          <cell r="G539" t="str">
            <v>DTS816/UB1357#DTS</v>
          </cell>
          <cell r="H539">
            <v>69.209999999999994</v>
          </cell>
          <cell r="I539">
            <v>13000</v>
          </cell>
          <cell r="J539">
            <v>1542750</v>
          </cell>
          <cell r="K539">
            <v>1542750</v>
          </cell>
          <cell r="L539">
            <v>10657500</v>
          </cell>
          <cell r="M539" t="str">
            <v>VSERV CAPITAL SERVICES PVT LT</v>
          </cell>
          <cell r="N539" t="str">
            <v>AMIT SHARMA</v>
          </cell>
        </row>
        <row r="540">
          <cell r="B540" t="str">
            <v>DTS825</v>
          </cell>
          <cell r="C540">
            <v>2.5</v>
          </cell>
          <cell r="D540">
            <v>39354</v>
          </cell>
          <cell r="E540">
            <v>79010</v>
          </cell>
          <cell r="F540" t="str">
            <v>A03532</v>
          </cell>
          <cell r="G540" t="str">
            <v>DTS825/UB1513#DTS</v>
          </cell>
          <cell r="H540">
            <v>65.400000000000006</v>
          </cell>
          <cell r="I540">
            <v>11000</v>
          </cell>
          <cell r="J540">
            <v>1251600</v>
          </cell>
          <cell r="K540">
            <v>1251600</v>
          </cell>
          <cell r="L540">
            <v>8696000</v>
          </cell>
          <cell r="M540" t="str">
            <v>RAHEJA ASSOCIATES</v>
          </cell>
          <cell r="N540" t="str">
            <v>AKASH TRIPATNI</v>
          </cell>
        </row>
        <row r="541">
          <cell r="B541" t="str">
            <v>DTS826</v>
          </cell>
          <cell r="C541">
            <v>2.5</v>
          </cell>
          <cell r="D541">
            <v>39354</v>
          </cell>
          <cell r="E541">
            <v>78865</v>
          </cell>
          <cell r="F541" t="str">
            <v>S04823</v>
          </cell>
          <cell r="G541" t="str">
            <v>DTS826/UB1390#DTS</v>
          </cell>
          <cell r="H541">
            <v>89.93</v>
          </cell>
          <cell r="I541">
            <v>11000</v>
          </cell>
          <cell r="J541">
            <v>1687200</v>
          </cell>
          <cell r="K541">
            <v>1687200</v>
          </cell>
          <cell r="L541">
            <v>11732000</v>
          </cell>
          <cell r="M541" t="str">
            <v>RAHEJA ASSOCIATES</v>
          </cell>
          <cell r="N541" t="str">
            <v>SATYA PRAKASH</v>
          </cell>
        </row>
        <row r="542">
          <cell r="B542" t="str">
            <v>DTS831</v>
          </cell>
          <cell r="C542">
            <v>2.5</v>
          </cell>
          <cell r="D542">
            <v>39354</v>
          </cell>
          <cell r="E542">
            <v>79082</v>
          </cell>
          <cell r="F542" t="str">
            <v>V02038</v>
          </cell>
          <cell r="G542" t="str">
            <v>DTS831/UB1264#DTS</v>
          </cell>
          <cell r="H542">
            <v>69.209999999999994</v>
          </cell>
          <cell r="I542">
            <v>13000</v>
          </cell>
          <cell r="J542">
            <v>1542750</v>
          </cell>
          <cell r="K542">
            <v>1542750</v>
          </cell>
          <cell r="L542">
            <v>10657500</v>
          </cell>
          <cell r="M542" t="str">
            <v>RAHEJA ASSOCIATES</v>
          </cell>
          <cell r="N542" t="str">
            <v>VIVEK SABHARWAL</v>
          </cell>
        </row>
        <row r="543">
          <cell r="B543" t="str">
            <v>DTS832</v>
          </cell>
          <cell r="C543">
            <v>2.5</v>
          </cell>
          <cell r="D543">
            <v>39354</v>
          </cell>
          <cell r="E543">
            <v>78887</v>
          </cell>
          <cell r="F543" t="str">
            <v>S04828</v>
          </cell>
          <cell r="G543" t="str">
            <v>DTS832/UB1376#DTS</v>
          </cell>
          <cell r="H543">
            <v>69.209999999999994</v>
          </cell>
          <cell r="I543">
            <v>13000</v>
          </cell>
          <cell r="J543">
            <v>1542750</v>
          </cell>
          <cell r="K543">
            <v>1542750</v>
          </cell>
          <cell r="L543">
            <v>10657500</v>
          </cell>
          <cell r="M543" t="str">
            <v>RAHEJA ASSOCIATES</v>
          </cell>
          <cell r="N543" t="str">
            <v>SANGEETA DHAWAN</v>
          </cell>
        </row>
        <row r="544">
          <cell r="B544" t="str">
            <v>DTS833</v>
          </cell>
          <cell r="C544">
            <v>2.5</v>
          </cell>
          <cell r="D544">
            <v>39354</v>
          </cell>
          <cell r="E544">
            <v>78966</v>
          </cell>
          <cell r="F544" t="str">
            <v>K01289</v>
          </cell>
          <cell r="G544" t="str">
            <v>DTS833/UB1237#DTS</v>
          </cell>
          <cell r="H544">
            <v>71.91</v>
          </cell>
          <cell r="I544">
            <v>13000</v>
          </cell>
          <cell r="J544">
            <v>1599300</v>
          </cell>
          <cell r="K544">
            <v>2700000</v>
          </cell>
          <cell r="L544">
            <v>11049000</v>
          </cell>
          <cell r="M544" t="str">
            <v>RAHEJA ASSOCIATES</v>
          </cell>
          <cell r="N544" t="str">
            <v>KRISHAN MAKHIJANI</v>
          </cell>
        </row>
        <row r="545">
          <cell r="B545" t="str">
            <v>DTS834</v>
          </cell>
          <cell r="C545">
            <v>2.5</v>
          </cell>
          <cell r="D545">
            <v>39354</v>
          </cell>
          <cell r="E545">
            <v>78787</v>
          </cell>
          <cell r="F545" t="str">
            <v>K01273</v>
          </cell>
          <cell r="G545" t="str">
            <v>DTS834/UB1297#DTS</v>
          </cell>
          <cell r="H545">
            <v>73.760000000000005</v>
          </cell>
          <cell r="I545">
            <v>13000</v>
          </cell>
          <cell r="J545">
            <v>1638300</v>
          </cell>
          <cell r="K545">
            <v>2700000</v>
          </cell>
          <cell r="L545">
            <v>11319000</v>
          </cell>
          <cell r="M545" t="str">
            <v>RAHEJA ASSOCIATES</v>
          </cell>
          <cell r="N545" t="str">
            <v>KRISHAN MAKHIJANI</v>
          </cell>
        </row>
        <row r="546">
          <cell r="B546" t="str">
            <v>DTS835</v>
          </cell>
          <cell r="C546">
            <v>2.5</v>
          </cell>
          <cell r="D546">
            <v>39354</v>
          </cell>
          <cell r="E546">
            <v>78834</v>
          </cell>
          <cell r="F546" t="str">
            <v>R04014</v>
          </cell>
          <cell r="G546" t="str">
            <v>DTS835/UB1239#DTS</v>
          </cell>
          <cell r="H546">
            <v>69.209999999999994</v>
          </cell>
          <cell r="I546">
            <v>13000</v>
          </cell>
          <cell r="J546">
            <v>1542750</v>
          </cell>
          <cell r="K546">
            <v>2700000</v>
          </cell>
          <cell r="L546">
            <v>10657500</v>
          </cell>
          <cell r="M546" t="str">
            <v>RAHEJA ASSOCIATES</v>
          </cell>
          <cell r="N546" t="str">
            <v>REKHA PRINTER PVT LIMITED</v>
          </cell>
        </row>
        <row r="547">
          <cell r="B547" t="str">
            <v>DTS836</v>
          </cell>
          <cell r="C547">
            <v>2.5</v>
          </cell>
          <cell r="D547">
            <v>39354</v>
          </cell>
          <cell r="E547">
            <v>78833</v>
          </cell>
          <cell r="F547" t="str">
            <v>M02200</v>
          </cell>
          <cell r="G547" t="str">
            <v>DTS836/UB1330#DTS</v>
          </cell>
          <cell r="H547">
            <v>69.209999999999994</v>
          </cell>
          <cell r="I547">
            <v>13000</v>
          </cell>
          <cell r="J547">
            <v>1542750</v>
          </cell>
          <cell r="K547">
            <v>2700000</v>
          </cell>
          <cell r="L547">
            <v>10657500</v>
          </cell>
          <cell r="M547" t="str">
            <v>RAHEJA ASSOCIATES</v>
          </cell>
          <cell r="N547" t="str">
            <v>MOHAN MAKHJANI</v>
          </cell>
        </row>
        <row r="548">
          <cell r="B548" t="str">
            <v>DTS837</v>
          </cell>
          <cell r="C548">
            <v>2.5</v>
          </cell>
          <cell r="D548">
            <v>39354</v>
          </cell>
          <cell r="E548">
            <v>78976</v>
          </cell>
          <cell r="F548" t="str">
            <v>M02202</v>
          </cell>
          <cell r="G548" t="str">
            <v>DTS837/UB1240#DTS</v>
          </cell>
          <cell r="H548">
            <v>74.97</v>
          </cell>
          <cell r="I548">
            <v>13000</v>
          </cell>
          <cell r="J548">
            <v>1663650</v>
          </cell>
          <cell r="K548">
            <v>2700000</v>
          </cell>
          <cell r="L548">
            <v>11494500</v>
          </cell>
          <cell r="M548" t="str">
            <v>RAHEJA ASSOCIATES</v>
          </cell>
          <cell r="N548" t="str">
            <v>MOHAN MAKHIJANI</v>
          </cell>
        </row>
        <row r="549">
          <cell r="B549" t="str">
            <v>DTS838</v>
          </cell>
          <cell r="C549">
            <v>2.5</v>
          </cell>
          <cell r="D549">
            <v>39354</v>
          </cell>
          <cell r="E549">
            <v>78814</v>
          </cell>
          <cell r="F549" t="str">
            <v>R04011</v>
          </cell>
          <cell r="G549" t="str">
            <v>DTS838/UB1420#DTS</v>
          </cell>
          <cell r="H549">
            <v>104.52</v>
          </cell>
          <cell r="I549">
            <v>13000</v>
          </cell>
          <cell r="J549">
            <v>2283750</v>
          </cell>
          <cell r="K549">
            <v>2283750</v>
          </cell>
          <cell r="L549">
            <v>15787500</v>
          </cell>
          <cell r="M549" t="str">
            <v>KHUSHAL SETHI HOUSING SOLUTIO</v>
          </cell>
          <cell r="N549" t="str">
            <v>RAJESH SHARMA</v>
          </cell>
        </row>
        <row r="550">
          <cell r="B550" t="str">
            <v>DTS840</v>
          </cell>
          <cell r="C550">
            <v>2.5</v>
          </cell>
          <cell r="D550">
            <v>39354</v>
          </cell>
          <cell r="E550">
            <v>78794</v>
          </cell>
          <cell r="F550" t="str">
            <v>R04009</v>
          </cell>
          <cell r="G550" t="str">
            <v>DTS840/UB1320#DTS</v>
          </cell>
          <cell r="H550">
            <v>89.93</v>
          </cell>
          <cell r="I550">
            <v>13000</v>
          </cell>
          <cell r="J550">
            <v>1977600</v>
          </cell>
          <cell r="K550">
            <v>1977600</v>
          </cell>
          <cell r="L550">
            <v>13668000</v>
          </cell>
          <cell r="M550" t="str">
            <v>RAHEJA ASSOCIATES</v>
          </cell>
          <cell r="N550" t="str">
            <v>RAVIN KUMAR SADH</v>
          </cell>
        </row>
        <row r="551">
          <cell r="B551" t="str">
            <v>DTS841</v>
          </cell>
          <cell r="C551">
            <v>2.5</v>
          </cell>
          <cell r="D551">
            <v>39354</v>
          </cell>
          <cell r="E551">
            <v>78853</v>
          </cell>
          <cell r="F551" t="str">
            <v>A03515</v>
          </cell>
          <cell r="G551" t="str">
            <v>DTS841/UB1387#DTS</v>
          </cell>
          <cell r="H551">
            <v>89.93</v>
          </cell>
          <cell r="I551">
            <v>11000</v>
          </cell>
          <cell r="J551">
            <v>1687200</v>
          </cell>
          <cell r="K551">
            <v>1687200</v>
          </cell>
          <cell r="L551">
            <v>11732000</v>
          </cell>
          <cell r="M551" t="str">
            <v>RAHEJA ASSOCIATES</v>
          </cell>
          <cell r="N551" t="str">
            <v>AMANSHIEL REALTORS PVT LTD   _x000C_</v>
          </cell>
        </row>
        <row r="552">
          <cell r="B552" t="str">
            <v>DTS842</v>
          </cell>
          <cell r="C552">
            <v>2.5</v>
          </cell>
          <cell r="D552">
            <v>39354</v>
          </cell>
          <cell r="E552">
            <v>78848</v>
          </cell>
          <cell r="F552" t="str">
            <v>A03514</v>
          </cell>
          <cell r="G552" t="str">
            <v>DTS842/UB1389#DTS</v>
          </cell>
          <cell r="H552">
            <v>65.400000000000006</v>
          </cell>
          <cell r="I552">
            <v>11000</v>
          </cell>
          <cell r="J552">
            <v>1251600</v>
          </cell>
          <cell r="K552">
            <v>1251600</v>
          </cell>
          <cell r="L552">
            <v>8696000</v>
          </cell>
          <cell r="M552" t="str">
            <v>RAHEJA ASSOCIATES</v>
          </cell>
          <cell r="N552" t="str">
            <v>AMANSHIEL REALTORS PVT LTD</v>
          </cell>
        </row>
        <row r="553">
          <cell r="B553" t="str">
            <v>DTS843</v>
          </cell>
          <cell r="C553">
            <v>2.5</v>
          </cell>
          <cell r="D553">
            <v>39354</v>
          </cell>
          <cell r="E553">
            <v>78949</v>
          </cell>
          <cell r="F553" t="str">
            <v>H01009</v>
          </cell>
          <cell r="G553" t="str">
            <v>DTS843/UB1535#DTS</v>
          </cell>
          <cell r="H553">
            <v>178.84</v>
          </cell>
          <cell r="I553">
            <v>14000</v>
          </cell>
          <cell r="J553">
            <v>4132500</v>
          </cell>
          <cell r="K553">
            <v>4132500</v>
          </cell>
          <cell r="L553">
            <v>28512500</v>
          </cell>
          <cell r="M553" t="str">
            <v>RAHEJA ASSOCIATES</v>
          </cell>
          <cell r="N553" t="str">
            <v>HONEST FINANCE &amp; INVESTMENT P</v>
          </cell>
        </row>
        <row r="554">
          <cell r="B554" t="str">
            <v>DTS845</v>
          </cell>
          <cell r="C554">
            <v>2.5</v>
          </cell>
          <cell r="D554">
            <v>39354</v>
          </cell>
          <cell r="E554">
            <v>78989</v>
          </cell>
          <cell r="F554" t="str">
            <v>V02035</v>
          </cell>
          <cell r="G554" t="str">
            <v>DTS845/UB1475#DTS</v>
          </cell>
          <cell r="H554">
            <v>85</v>
          </cell>
          <cell r="I554">
            <v>11000</v>
          </cell>
          <cell r="J554">
            <v>1599750</v>
          </cell>
          <cell r="K554">
            <v>1599750</v>
          </cell>
          <cell r="L554">
            <v>11122500</v>
          </cell>
          <cell r="N554" t="str">
            <v>VALSALA</v>
          </cell>
        </row>
        <row r="555">
          <cell r="B555" t="str">
            <v>DTS849</v>
          </cell>
          <cell r="C555">
            <v>2.5</v>
          </cell>
          <cell r="D555">
            <v>39354</v>
          </cell>
          <cell r="E555">
            <v>78903</v>
          </cell>
          <cell r="F555" t="str">
            <v>S04833</v>
          </cell>
          <cell r="G555" t="str">
            <v>DTS849/UB1407#DTS</v>
          </cell>
          <cell r="H555">
            <v>75.53</v>
          </cell>
          <cell r="I555">
            <v>13000</v>
          </cell>
          <cell r="J555">
            <v>1675350</v>
          </cell>
          <cell r="K555">
            <v>1675350</v>
          </cell>
          <cell r="L555">
            <v>11575500</v>
          </cell>
          <cell r="M555" t="str">
            <v>VSERV CAPITAL SERVICES PVT LT</v>
          </cell>
          <cell r="N555" t="str">
            <v>SIMRAN PREET KAUR</v>
          </cell>
        </row>
        <row r="556">
          <cell r="B556" t="str">
            <v>DTS850</v>
          </cell>
          <cell r="C556">
            <v>2.5</v>
          </cell>
          <cell r="D556">
            <v>39354</v>
          </cell>
          <cell r="E556">
            <v>79000</v>
          </cell>
          <cell r="F556" t="str">
            <v>A03529</v>
          </cell>
          <cell r="G556" t="str">
            <v>DTS850/UB1424#DTS</v>
          </cell>
          <cell r="H556">
            <v>69.12</v>
          </cell>
          <cell r="I556">
            <v>13000</v>
          </cell>
          <cell r="J556">
            <v>1540800</v>
          </cell>
          <cell r="K556">
            <v>1540800</v>
          </cell>
          <cell r="L556">
            <v>10644000</v>
          </cell>
          <cell r="M556" t="str">
            <v>VSERV CAPITAL SERVICES PVT LT</v>
          </cell>
          <cell r="N556" t="str">
            <v>ANGAD ESTATES (P) LTD.</v>
          </cell>
        </row>
        <row r="557">
          <cell r="B557" t="str">
            <v>DTS851</v>
          </cell>
          <cell r="C557">
            <v>2.5</v>
          </cell>
          <cell r="D557">
            <v>39354</v>
          </cell>
          <cell r="E557">
            <v>78977</v>
          </cell>
          <cell r="F557" t="str">
            <v>A03527</v>
          </cell>
          <cell r="G557" t="str">
            <v>DTS851/UB1423#DTS</v>
          </cell>
          <cell r="H557">
            <v>85</v>
          </cell>
          <cell r="I557">
            <v>13000</v>
          </cell>
          <cell r="J557">
            <v>1874250</v>
          </cell>
          <cell r="K557">
            <v>1874250</v>
          </cell>
          <cell r="L557">
            <v>12952500</v>
          </cell>
          <cell r="M557" t="str">
            <v>VSERV CAPITAL SERVICES PVT LT</v>
          </cell>
          <cell r="N557" t="str">
            <v>ANGAD ESTATES (P) LTD.</v>
          </cell>
        </row>
        <row r="558">
          <cell r="B558" t="str">
            <v>DTS858</v>
          </cell>
          <cell r="C558">
            <v>2.5</v>
          </cell>
          <cell r="D558">
            <v>39354</v>
          </cell>
          <cell r="E558">
            <v>78905</v>
          </cell>
          <cell r="F558" t="str">
            <v>A03518</v>
          </cell>
          <cell r="G558" t="str">
            <v>DTS858/UB1411#DTS</v>
          </cell>
          <cell r="H558">
            <v>69.209999999999994</v>
          </cell>
          <cell r="I558">
            <v>13000</v>
          </cell>
          <cell r="J558">
            <v>1542750</v>
          </cell>
          <cell r="K558">
            <v>1542750</v>
          </cell>
          <cell r="L558">
            <v>10657500</v>
          </cell>
          <cell r="M558" t="str">
            <v>VSERV CAPITAL SERVICES PVT LT</v>
          </cell>
          <cell r="N558" t="str">
            <v>AMIT SHARMA</v>
          </cell>
        </row>
        <row r="559">
          <cell r="B559" t="str">
            <v>DTS859</v>
          </cell>
          <cell r="C559">
            <v>2.5</v>
          </cell>
          <cell r="D559">
            <v>39354</v>
          </cell>
          <cell r="E559">
            <v>78877</v>
          </cell>
          <cell r="F559" t="str">
            <v>R04018</v>
          </cell>
          <cell r="G559" t="str">
            <v>DTS859/UB1374#DTS</v>
          </cell>
          <cell r="H559">
            <v>104.52</v>
          </cell>
          <cell r="I559">
            <v>13000</v>
          </cell>
          <cell r="J559">
            <v>2283750</v>
          </cell>
          <cell r="K559">
            <v>2700000</v>
          </cell>
          <cell r="L559">
            <v>15787500</v>
          </cell>
          <cell r="M559" t="str">
            <v>KHUSHAL SETHI HOUSING SOLUTIO</v>
          </cell>
          <cell r="N559" t="str">
            <v>RAKESH SHARMA</v>
          </cell>
        </row>
        <row r="560">
          <cell r="B560" t="str">
            <v>DTS860</v>
          </cell>
          <cell r="C560">
            <v>2.5</v>
          </cell>
          <cell r="D560">
            <v>39354</v>
          </cell>
          <cell r="E560">
            <v>78718</v>
          </cell>
          <cell r="F560" t="str">
            <v>A03496</v>
          </cell>
          <cell r="G560" t="str">
            <v>DTS860/UB1293#DTS</v>
          </cell>
          <cell r="H560">
            <v>74.97</v>
          </cell>
          <cell r="I560">
            <v>13000</v>
          </cell>
          <cell r="J560">
            <v>1663650</v>
          </cell>
          <cell r="K560">
            <v>1663650</v>
          </cell>
          <cell r="L560">
            <v>11494500</v>
          </cell>
          <cell r="M560" t="str">
            <v>RAHEJA ASSOCIATES</v>
          </cell>
          <cell r="N560" t="str">
            <v>AMARJEET SINGH</v>
          </cell>
        </row>
        <row r="561">
          <cell r="B561" t="str">
            <v>DTS861</v>
          </cell>
          <cell r="C561">
            <v>2.5</v>
          </cell>
          <cell r="D561">
            <v>39354</v>
          </cell>
          <cell r="E561">
            <v>79055</v>
          </cell>
          <cell r="F561" t="str">
            <v>B00858</v>
          </cell>
          <cell r="G561" t="str">
            <v>DTS861/UB1265#DTS</v>
          </cell>
          <cell r="H561">
            <v>69.209999999999994</v>
          </cell>
          <cell r="I561">
            <v>13000</v>
          </cell>
          <cell r="J561">
            <v>1542750</v>
          </cell>
          <cell r="K561">
            <v>1542750</v>
          </cell>
          <cell r="L561">
            <v>10657500</v>
          </cell>
          <cell r="M561" t="str">
            <v>RAHEJA ASSOCIATES</v>
          </cell>
          <cell r="N561" t="str">
            <v>BALJEET SINGH</v>
          </cell>
        </row>
        <row r="562">
          <cell r="B562" t="str">
            <v>DTS862</v>
          </cell>
          <cell r="C562">
            <v>2.5</v>
          </cell>
          <cell r="D562">
            <v>39354</v>
          </cell>
          <cell r="E562">
            <v>78816</v>
          </cell>
          <cell r="F562" t="str">
            <v>M02199</v>
          </cell>
          <cell r="G562" t="str">
            <v>DTS862/UB1256#DTS</v>
          </cell>
          <cell r="H562">
            <v>69.209999999999994</v>
          </cell>
          <cell r="I562">
            <v>13000</v>
          </cell>
          <cell r="J562">
            <v>1542750</v>
          </cell>
          <cell r="K562">
            <v>1542750</v>
          </cell>
          <cell r="L562">
            <v>10657500</v>
          </cell>
          <cell r="M562" t="str">
            <v>RAHEJA ASSOCIATES</v>
          </cell>
          <cell r="N562" t="str">
            <v>MADHU SUNEJA</v>
          </cell>
        </row>
        <row r="563">
          <cell r="B563" t="str">
            <v>DTS863</v>
          </cell>
          <cell r="C563">
            <v>2.5</v>
          </cell>
          <cell r="D563">
            <v>39354</v>
          </cell>
          <cell r="E563">
            <v>78720</v>
          </cell>
          <cell r="F563" t="str">
            <v>A03497</v>
          </cell>
          <cell r="G563" t="str">
            <v>DTS863/UB1305#DTS</v>
          </cell>
          <cell r="H563">
            <v>73.760000000000005</v>
          </cell>
          <cell r="I563">
            <v>13000</v>
          </cell>
          <cell r="J563">
            <v>1638300</v>
          </cell>
          <cell r="K563">
            <v>1638300</v>
          </cell>
          <cell r="L563">
            <v>11319000</v>
          </cell>
          <cell r="M563" t="str">
            <v>RAHEJA ASSOCIATES</v>
          </cell>
          <cell r="N563" t="str">
            <v>ANIL DATTA</v>
          </cell>
        </row>
        <row r="564">
          <cell r="B564" t="str">
            <v>DTS016</v>
          </cell>
          <cell r="C564">
            <v>2.5</v>
          </cell>
          <cell r="D564">
            <v>39359</v>
          </cell>
          <cell r="E564">
            <v>79106</v>
          </cell>
          <cell r="F564" t="str">
            <v>C01706</v>
          </cell>
          <cell r="G564" t="str">
            <v>DTS016/UB1570#DTS</v>
          </cell>
          <cell r="H564">
            <v>51.65</v>
          </cell>
          <cell r="I564">
            <v>17000</v>
          </cell>
          <cell r="J564">
            <v>1507800</v>
          </cell>
          <cell r="K564">
            <v>1507800</v>
          </cell>
          <cell r="L564">
            <v>10330000</v>
          </cell>
          <cell r="M564" t="str">
            <v>ARVIND ESTATES (P) LTD</v>
          </cell>
          <cell r="N564" t="str">
            <v>CHARU BATRA</v>
          </cell>
        </row>
        <row r="565">
          <cell r="B565" t="str">
            <v>DTS017</v>
          </cell>
          <cell r="C565">
            <v>2.5</v>
          </cell>
          <cell r="D565">
            <v>39359</v>
          </cell>
          <cell r="E565">
            <v>79104</v>
          </cell>
          <cell r="F565" t="str">
            <v>C01705</v>
          </cell>
          <cell r="G565" t="str">
            <v>DTS017/UB1566#DTS</v>
          </cell>
          <cell r="H565">
            <v>52.95</v>
          </cell>
          <cell r="I565">
            <v>17000</v>
          </cell>
          <cell r="J565">
            <v>1688850</v>
          </cell>
          <cell r="K565">
            <v>1688850</v>
          </cell>
          <cell r="L565">
            <v>11544000</v>
          </cell>
          <cell r="M565" t="str">
            <v>ARVIND ESTATES (P) LTD</v>
          </cell>
          <cell r="N565" t="str">
            <v>CHARU BATRA</v>
          </cell>
        </row>
        <row r="566">
          <cell r="B566" t="str">
            <v>DTS034</v>
          </cell>
          <cell r="C566">
            <v>2.5</v>
          </cell>
          <cell r="D566">
            <v>39359</v>
          </cell>
          <cell r="E566">
            <v>79098</v>
          </cell>
          <cell r="F566" t="str">
            <v>O00134</v>
          </cell>
          <cell r="G566" t="str">
            <v>DTS034/UB1559#DTS</v>
          </cell>
          <cell r="H566">
            <v>52.58</v>
          </cell>
          <cell r="I566">
            <v>17000</v>
          </cell>
          <cell r="J566">
            <v>1677630</v>
          </cell>
          <cell r="K566">
            <v>1677630</v>
          </cell>
          <cell r="L566">
            <v>11467200</v>
          </cell>
          <cell r="M566" t="str">
            <v>K.K. REAL ESTATE</v>
          </cell>
          <cell r="N566" t="str">
            <v>OKHLA PLASTICS PVT LTD</v>
          </cell>
        </row>
        <row r="567">
          <cell r="B567" t="str">
            <v>DTS108</v>
          </cell>
          <cell r="C567">
            <v>2.5</v>
          </cell>
          <cell r="D567">
            <v>39359</v>
          </cell>
          <cell r="E567">
            <v>79103</v>
          </cell>
          <cell r="F567" t="str">
            <v>D01063</v>
          </cell>
          <cell r="G567" t="str">
            <v>DTS108/UB1568#DTS</v>
          </cell>
          <cell r="H567">
            <v>69.209999999999994</v>
          </cell>
          <cell r="I567">
            <v>14000</v>
          </cell>
          <cell r="J567">
            <v>1654500</v>
          </cell>
          <cell r="K567">
            <v>1658700</v>
          </cell>
          <cell r="L567">
            <v>11402500</v>
          </cell>
          <cell r="M567" t="str">
            <v>KHOSLA ESTATE</v>
          </cell>
          <cell r="N567" t="str">
            <v>DEEPAK GROVER</v>
          </cell>
        </row>
        <row r="568">
          <cell r="B568" t="str">
            <v>DTS109</v>
          </cell>
          <cell r="C568">
            <v>2.5</v>
          </cell>
          <cell r="D568">
            <v>39359</v>
          </cell>
          <cell r="E568">
            <v>79105</v>
          </cell>
          <cell r="F568" t="str">
            <v>R04039</v>
          </cell>
          <cell r="G568" t="str">
            <v>DTS109/UB1569#DTS</v>
          </cell>
          <cell r="H568">
            <v>90.02</v>
          </cell>
          <cell r="I568">
            <v>14000</v>
          </cell>
          <cell r="J568">
            <v>2124900</v>
          </cell>
          <cell r="K568">
            <v>2124900</v>
          </cell>
          <cell r="L568">
            <v>14650500</v>
          </cell>
          <cell r="M568" t="str">
            <v>KHOSLA ESTATE</v>
          </cell>
          <cell r="N568" t="str">
            <v>RITU ANAND</v>
          </cell>
        </row>
        <row r="569">
          <cell r="B569" t="str">
            <v>DTS144</v>
          </cell>
          <cell r="C569">
            <v>2.5</v>
          </cell>
          <cell r="D569">
            <v>39359</v>
          </cell>
          <cell r="E569">
            <v>79095</v>
          </cell>
          <cell r="F569" t="str">
            <v>P01729</v>
          </cell>
          <cell r="G569" t="str">
            <v>DTS144/UB1563#DTS</v>
          </cell>
          <cell r="H569">
            <v>183.11</v>
          </cell>
          <cell r="I569">
            <v>14000</v>
          </cell>
          <cell r="J569">
            <v>4229100</v>
          </cell>
          <cell r="K569">
            <v>4229100</v>
          </cell>
          <cell r="L569">
            <v>29179500</v>
          </cell>
          <cell r="M569" t="str">
            <v>K.K. REAL ESTATE</v>
          </cell>
          <cell r="N569" t="str">
            <v>PARDEEP KUMAR VIJ HUF</v>
          </cell>
        </row>
        <row r="570">
          <cell r="B570" t="str">
            <v>DTS145</v>
          </cell>
          <cell r="C570">
            <v>2.5</v>
          </cell>
          <cell r="D570">
            <v>39359</v>
          </cell>
          <cell r="E570">
            <v>79099</v>
          </cell>
          <cell r="F570" t="str">
            <v>H01020</v>
          </cell>
          <cell r="G570" t="str">
            <v>DTS145/UB1561#DTS</v>
          </cell>
          <cell r="H570">
            <v>182.65</v>
          </cell>
          <cell r="I570">
            <v>14000</v>
          </cell>
          <cell r="J570">
            <v>4218600</v>
          </cell>
          <cell r="K570">
            <v>4220000</v>
          </cell>
          <cell r="L570">
            <v>29107000</v>
          </cell>
          <cell r="M570" t="str">
            <v>AMIT ARORA(Real Estate Develo</v>
          </cell>
          <cell r="N570" t="str">
            <v>HEMANT GOYAL</v>
          </cell>
        </row>
        <row r="571">
          <cell r="B571" t="str">
            <v>DTS155</v>
          </cell>
          <cell r="C571">
            <v>2.5</v>
          </cell>
          <cell r="D571">
            <v>39359</v>
          </cell>
          <cell r="E571">
            <v>79108</v>
          </cell>
          <cell r="F571" t="str">
            <v>S04858</v>
          </cell>
          <cell r="G571" t="str">
            <v>DTS155/UB1573#DTS</v>
          </cell>
          <cell r="H571">
            <v>183.11</v>
          </cell>
          <cell r="I571">
            <v>14000</v>
          </cell>
          <cell r="J571">
            <v>4229100</v>
          </cell>
          <cell r="K571">
            <v>4229100</v>
          </cell>
          <cell r="L571">
            <v>29179500</v>
          </cell>
          <cell r="M571" t="str">
            <v>C S &amp; ASSOCIATES</v>
          </cell>
          <cell r="N571" t="str">
            <v>SONU BUILDERS</v>
          </cell>
        </row>
        <row r="572">
          <cell r="B572" t="str">
            <v>DTS411</v>
          </cell>
          <cell r="C572">
            <v>2.5</v>
          </cell>
          <cell r="D572">
            <v>39359</v>
          </cell>
          <cell r="E572">
            <v>79096</v>
          </cell>
          <cell r="F572" t="str">
            <v>S04855</v>
          </cell>
          <cell r="G572" t="str">
            <v>DTS411/UB1562#DTS</v>
          </cell>
          <cell r="H572">
            <v>65.400000000000006</v>
          </cell>
          <cell r="I572">
            <v>12000</v>
          </cell>
          <cell r="J572">
            <v>1357200</v>
          </cell>
          <cell r="K572">
            <v>2000000</v>
          </cell>
          <cell r="L572">
            <v>9400000</v>
          </cell>
          <cell r="M572" t="str">
            <v>M/S AKANSHA ENTERPRISES</v>
          </cell>
          <cell r="N572" t="str">
            <v>SURENDER SINGH GERA</v>
          </cell>
        </row>
        <row r="573">
          <cell r="B573" t="str">
            <v>DTS446</v>
          </cell>
          <cell r="C573">
            <v>2.5</v>
          </cell>
          <cell r="D573">
            <v>39359</v>
          </cell>
          <cell r="E573">
            <v>79100</v>
          </cell>
          <cell r="F573" t="str">
            <v>H01021</v>
          </cell>
          <cell r="G573" t="str">
            <v>DTS446/UB1560#DTS</v>
          </cell>
          <cell r="H573">
            <v>65.400000000000006</v>
          </cell>
          <cell r="I573">
            <v>12000</v>
          </cell>
          <cell r="J573">
            <v>1357200</v>
          </cell>
          <cell r="K573">
            <v>1357200</v>
          </cell>
          <cell r="L573">
            <v>9400000</v>
          </cell>
          <cell r="M573" t="str">
            <v>C S &amp; ASSOCIATES</v>
          </cell>
          <cell r="N573" t="str">
            <v>HANISHA DARYANI</v>
          </cell>
        </row>
        <row r="574">
          <cell r="B574" t="str">
            <v>DTS502</v>
          </cell>
          <cell r="C574">
            <v>2.5</v>
          </cell>
          <cell r="D574">
            <v>39359</v>
          </cell>
          <cell r="E574">
            <v>79097</v>
          </cell>
          <cell r="F574" t="str">
            <v>S04856</v>
          </cell>
          <cell r="G574" t="str">
            <v>DTS502/UB1564#DTS</v>
          </cell>
          <cell r="H574">
            <v>69.209999999999994</v>
          </cell>
          <cell r="I574">
            <v>13000</v>
          </cell>
          <cell r="J574">
            <v>1542750</v>
          </cell>
          <cell r="K574">
            <v>1542750</v>
          </cell>
          <cell r="L574">
            <v>10657500</v>
          </cell>
          <cell r="M574" t="str">
            <v>ICICI BANK LTD</v>
          </cell>
          <cell r="N574" t="str">
            <v>SANJEEV MITTAL</v>
          </cell>
        </row>
        <row r="575">
          <cell r="B575" t="str">
            <v>DTS525</v>
          </cell>
          <cell r="C575">
            <v>2.5</v>
          </cell>
          <cell r="D575">
            <v>39359</v>
          </cell>
          <cell r="E575">
            <v>79110</v>
          </cell>
          <cell r="F575" t="str">
            <v>N01137</v>
          </cell>
          <cell r="G575" t="str">
            <v>DTS525/UB1572#DTS</v>
          </cell>
          <cell r="H575">
            <v>65.400000000000006</v>
          </cell>
          <cell r="I575">
            <v>14000</v>
          </cell>
          <cell r="J575">
            <v>1568400</v>
          </cell>
          <cell r="K575">
            <v>1568400</v>
          </cell>
          <cell r="L575">
            <v>10808000</v>
          </cell>
          <cell r="M575" t="str">
            <v>ICICI HOME FINANCE COMPANY LT</v>
          </cell>
          <cell r="N575" t="str">
            <v>NAVIN KUMAR</v>
          </cell>
        </row>
        <row r="576">
          <cell r="B576" t="str">
            <v>DTS748</v>
          </cell>
          <cell r="C576">
            <v>2.5</v>
          </cell>
          <cell r="D576">
            <v>39359</v>
          </cell>
          <cell r="E576">
            <v>79101</v>
          </cell>
          <cell r="F576" t="str">
            <v>A03539</v>
          </cell>
          <cell r="G576" t="str">
            <v>DTS748/UB1565#DTS</v>
          </cell>
          <cell r="H576">
            <v>75.53</v>
          </cell>
          <cell r="I576">
            <v>13000</v>
          </cell>
          <cell r="J576">
            <v>1675350</v>
          </cell>
          <cell r="K576">
            <v>1675350</v>
          </cell>
          <cell r="L576">
            <v>11575500</v>
          </cell>
          <cell r="M576" t="str">
            <v>RAHEJA ASSOCIATES</v>
          </cell>
          <cell r="N576" t="str">
            <v>ARUN KUMAR KHANNA            _x000C_</v>
          </cell>
        </row>
        <row r="577">
          <cell r="B577" t="str">
            <v>DTS823</v>
          </cell>
          <cell r="C577">
            <v>2.5</v>
          </cell>
          <cell r="D577">
            <v>39359</v>
          </cell>
          <cell r="E577">
            <v>79102</v>
          </cell>
          <cell r="F577" t="str">
            <v>S04857</v>
          </cell>
          <cell r="G577" t="str">
            <v>DTS823/UB1567#DTS</v>
          </cell>
          <cell r="H577">
            <v>150.22</v>
          </cell>
          <cell r="I577">
            <v>14000</v>
          </cell>
          <cell r="J577">
            <v>3485700</v>
          </cell>
          <cell r="K577">
            <v>3485700</v>
          </cell>
          <cell r="L577">
            <v>24046500</v>
          </cell>
          <cell r="M577" t="str">
            <v>AMIT ARORA(Real Estate Develo</v>
          </cell>
          <cell r="N577" t="str">
            <v>SARAN ENTERPRISES</v>
          </cell>
        </row>
        <row r="578">
          <cell r="B578" t="str">
            <v>DTS854</v>
          </cell>
          <cell r="C578">
            <v>2.5</v>
          </cell>
          <cell r="D578">
            <v>39359</v>
          </cell>
          <cell r="E578">
            <v>79107</v>
          </cell>
          <cell r="F578" t="str">
            <v>A03540</v>
          </cell>
          <cell r="G578" t="str">
            <v>DTS854/UB1571#DTS</v>
          </cell>
          <cell r="H578">
            <v>178.84</v>
          </cell>
          <cell r="I578">
            <v>14000</v>
          </cell>
          <cell r="J578">
            <v>4132500</v>
          </cell>
          <cell r="K578">
            <v>4132500</v>
          </cell>
          <cell r="L578">
            <v>28512500</v>
          </cell>
          <cell r="M578" t="str">
            <v>PNK CONSULTANTS PVT LTD</v>
          </cell>
          <cell r="N578" t="str">
            <v>ASIAN CONTEC LTD</v>
          </cell>
        </row>
        <row r="579">
          <cell r="B579" t="str">
            <v>DTS743</v>
          </cell>
          <cell r="C579">
            <v>2.5</v>
          </cell>
          <cell r="D579">
            <v>39360</v>
          </cell>
          <cell r="E579">
            <v>79123</v>
          </cell>
          <cell r="F579" t="str">
            <v>J01512</v>
          </cell>
          <cell r="G579" t="str">
            <v>DTS743/UB1574#DTS</v>
          </cell>
          <cell r="H579">
            <v>178.84</v>
          </cell>
          <cell r="I579">
            <v>14000</v>
          </cell>
          <cell r="J579">
            <v>4132500</v>
          </cell>
          <cell r="K579">
            <v>4133000</v>
          </cell>
          <cell r="L579">
            <v>28512500</v>
          </cell>
          <cell r="M579" t="str">
            <v>ARVIND ESTATES (P) LTD</v>
          </cell>
          <cell r="N579" t="str">
            <v>JINDAL ART GLASS INNOVATIONS</v>
          </cell>
        </row>
      </sheetData>
      <sheetData sheetId="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 block"/>
      <sheetName val="Table 41"/>
      <sheetName val="Table 9"/>
      <sheetName val="Table11"/>
      <sheetName val="K-1"/>
      <sheetName val="K-2"/>
      <sheetName val="Sheet1"/>
      <sheetName val="K-3"/>
      <sheetName val="Table 1"/>
      <sheetName val="Table 2"/>
      <sheetName val="Table 3"/>
      <sheetName val="Table 4"/>
      <sheetName val="Table 5"/>
      <sheetName val="Table 6"/>
      <sheetName val="Pivot"/>
      <sheetName val="Pivot 2"/>
      <sheetName val="DOT-Customer-data"/>
      <sheetName val="Fund Utilisation"/>
      <sheetName val="Consol"/>
      <sheetName val="Hyderabad_NLA"/>
      <sheetName val="Silokhera_NLA"/>
      <sheetName val="Cyber City_NLA"/>
      <sheetName val="Chennai_NLA"/>
      <sheetName val="Summary"/>
      <sheetName val="Chennai "/>
      <sheetName val="Tenant-Chennai"/>
      <sheetName val="Hyderabad"/>
      <sheetName val="Tanent-W Block"/>
      <sheetName val="W block (2)"/>
      <sheetName val="Silokhera"/>
      <sheetName val="Table 7"/>
      <sheetName val="Project Data"/>
      <sheetName val="Unleased area"/>
      <sheetName val="Assumption"/>
      <sheetName val="Pivot (2)"/>
      <sheetName val="Building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E1">
            <v>3.7037037037037035E-2</v>
          </cell>
        </row>
      </sheetData>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Assmptions"/>
      <sheetName val="CASHFLOWS-QUATERLY"/>
      <sheetName val="CASHFLOWS-QUATERLY (2)"/>
      <sheetName val="BUSINESS PLAN EX. SUMMARY"/>
      <sheetName val="Top Summary"/>
      <sheetName val="Noida-CF"/>
      <sheetName val="Courtyard-CF"/>
      <sheetName val="Promenade-CF"/>
      <sheetName val="Emporio-CF"/>
      <sheetName val="JALL II-CF"/>
      <sheetName val="Ludhiana II-CF"/>
      <sheetName val="MOI-CF"/>
      <sheetName val="Panipat-CF"/>
      <sheetName val="Kolkata-CF"/>
      <sheetName val="Bhoruka-CF"/>
      <sheetName val="GMC-CF"/>
      <sheetName val="Cochin-CF"/>
      <sheetName val="MICO-CF"/>
      <sheetName val="MRC-CF"/>
      <sheetName val="NTC-CF"/>
      <sheetName val="Baroda-CF"/>
      <sheetName val="Goa-CF"/>
      <sheetName val="CASHFLOWS-monthly"/>
      <sheetName val="CASHFLOWS-YEARLY"/>
      <sheetName val="Model"/>
      <sheetName val="TS-NOIDA"/>
      <sheetName val="TS-Courtyard"/>
      <sheetName val="TS-Promenade"/>
      <sheetName val="TS-Emporio-Oct"/>
      <sheetName val="Annexure - Jall II"/>
      <sheetName val="TS-JAL2"/>
      <sheetName val="TS-Ludh II"/>
      <sheetName val="Annex-MOI"/>
      <sheetName val="TS-MoI-Popular"/>
      <sheetName val="TS-MOI- Premium"/>
      <sheetName val="Annexure - Panipat"/>
      <sheetName val="TS-Panipat"/>
      <sheetName val="TS-Kolkata"/>
      <sheetName val="TS-Bhoruka"/>
      <sheetName val="Annexure -gmc"/>
      <sheetName val="TS-Cochin"/>
      <sheetName val="TS-MICO"/>
      <sheetName val="TS-MRC"/>
      <sheetName val="Annexure - NTC Mumbai"/>
      <sheetName val="TS-Baroda-Oct"/>
      <sheetName val="TS-GOA"/>
      <sheetName val="WORKING-CF"/>
      <sheetName val="June'07 Profitability"/>
      <sheetName val="Sept'07 profit"/>
      <sheetName val="Master Data"/>
      <sheetName val="FSI spread"/>
      <sheetName val="Quarterwise"/>
      <sheetName val="Exec Summary"/>
      <sheetName val="Earlier vs Now"/>
      <sheetName val="Mall of India - 30.69 acres"/>
      <sheetName val="MOI premium"/>
      <sheetName val="Jalandhar II"/>
      <sheetName val="Chandigarh"/>
      <sheetName val="Annexure-Jallandhar"/>
      <sheetName val="Chandigarh fin"/>
      <sheetName val="Sheet3"/>
      <sheetName val="Sheet2"/>
      <sheetName val="Sheet1"/>
      <sheetName val="EMP - JULY"/>
      <sheetName val="EMP - August"/>
    </sheetNames>
    <sheetDataSet>
      <sheetData sheetId="0"/>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 Build 8"/>
      <sheetName val="Budget Vs Actual- Bldg.8"/>
      <sheetName val="Area"/>
      <sheetName val="Interest 30.11.2006 for 337 and"/>
      <sheetName val="infinity "/>
      <sheetName val="Related party new-format"/>
      <sheetName val="working of related party"/>
      <sheetName val="dep 8.2006"/>
      <sheetName val="Building 8"/>
      <sheetName val="IBM"/>
      <sheetName val="dAKSH"/>
      <sheetName val="Budget Vs Actual- Infinity"/>
      <sheetName val="Interest 30.11.06 exp 337 &amp; 343"/>
      <sheetName val="PROVISIONS"/>
      <sheetName val="ACCENTURE"/>
      <sheetName val="cwip 11.2006"/>
      <sheetName val="cash flow"/>
      <sheetName val="Balance sheet DCCDL Nov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
          <cell r="BN1" t="str">
            <v xml:space="preserve"> </v>
          </cell>
        </row>
        <row r="5">
          <cell r="BN5" t="str">
            <v xml:space="preserve"> </v>
          </cell>
        </row>
        <row r="6">
          <cell r="BN6" t="str">
            <v xml:space="preserve"> </v>
          </cell>
        </row>
        <row r="7">
          <cell r="BN7" t="str">
            <v>DLF Cyber City Developers Ltd - CONSTRUCTION DIVISION</v>
          </cell>
        </row>
        <row r="8">
          <cell r="BN8" t="str">
            <v xml:space="preserve"> </v>
          </cell>
        </row>
        <row r="9">
          <cell r="BN9" t="str">
            <v>BALANCE SHEET AS AT 30.11.2006</v>
          </cell>
        </row>
        <row r="11">
          <cell r="BN11" t="str">
            <v>PARTICULRS</v>
          </cell>
          <cell r="BO11" t="str">
            <v>SCH.</v>
          </cell>
          <cell r="BP11" t="str">
            <v>AMOUNT</v>
          </cell>
        </row>
        <row r="12">
          <cell r="BO12" t="str">
            <v>NO.</v>
          </cell>
          <cell r="BP12" t="str">
            <v>Division</v>
          </cell>
        </row>
        <row r="14">
          <cell r="BN14" t="str">
            <v xml:space="preserve">SOURCES OF FUNDS </v>
          </cell>
        </row>
        <row r="15">
          <cell r="BN15" t="str">
            <v>Shareholder's Funds</v>
          </cell>
        </row>
        <row r="16">
          <cell r="BN16" t="str">
            <v>Capital Accounts</v>
          </cell>
        </row>
        <row r="17">
          <cell r="BN17" t="str">
            <v>Current Accounts</v>
          </cell>
          <cell r="BO17" t="str">
            <v xml:space="preserve"> </v>
          </cell>
          <cell r="BP17">
            <v>0</v>
          </cell>
        </row>
        <row r="18">
          <cell r="BO18" t="str">
            <v xml:space="preserve"> </v>
          </cell>
        </row>
        <row r="19">
          <cell r="BN19" t="str">
            <v>Profit &amp; Loss A/c</v>
          </cell>
          <cell r="BP19">
            <v>0</v>
          </cell>
        </row>
        <row r="20">
          <cell r="BN20" t="str">
            <v>LOAN FUNDS</v>
          </cell>
          <cell r="BP20">
            <v>0</v>
          </cell>
        </row>
        <row r="21">
          <cell r="BN21" t="str">
            <v>Secured loans</v>
          </cell>
          <cell r="BO21" t="str">
            <v xml:space="preserve"> </v>
          </cell>
          <cell r="BP21">
            <v>0</v>
          </cell>
        </row>
        <row r="22">
          <cell r="BN22" t="str">
            <v>UnSecured loans</v>
          </cell>
          <cell r="BO22" t="str">
            <v xml:space="preserve"> </v>
          </cell>
          <cell r="BP22">
            <v>0</v>
          </cell>
        </row>
        <row r="25">
          <cell r="BP25">
            <v>0</v>
          </cell>
        </row>
        <row r="28">
          <cell r="BN28" t="str">
            <v>APPLICATIONS OF FUNDS</v>
          </cell>
        </row>
        <row r="30">
          <cell r="BN30" t="str">
            <v>FIXED ASSETS :</v>
          </cell>
          <cell r="BO30" t="str">
            <v xml:space="preserve"> </v>
          </cell>
          <cell r="BP30">
            <v>0</v>
          </cell>
        </row>
        <row r="31">
          <cell r="BN31" t="str">
            <v>Less : Depreciation</v>
          </cell>
          <cell r="BP31">
            <v>0</v>
          </cell>
        </row>
        <row r="33">
          <cell r="BN33" t="str">
            <v>Net Block</v>
          </cell>
          <cell r="BP33">
            <v>0</v>
          </cell>
        </row>
        <row r="35">
          <cell r="BN35" t="str">
            <v>CAPITAL WIP</v>
          </cell>
          <cell r="BO35" t="str">
            <v xml:space="preserve"> </v>
          </cell>
          <cell r="BP35">
            <v>0</v>
          </cell>
        </row>
        <row r="36">
          <cell r="BN36" t="str">
            <v>(Including Advances)</v>
          </cell>
        </row>
        <row r="37">
          <cell r="BN37" t="str">
            <v>Current Assets.Loans &amp; Advances</v>
          </cell>
        </row>
        <row r="38">
          <cell r="BN38" t="str">
            <v xml:space="preserve">   Closing Stock</v>
          </cell>
          <cell r="BP38">
            <v>0</v>
          </cell>
        </row>
        <row r="39">
          <cell r="BN39" t="str">
            <v xml:space="preserve">   Stocks wip</v>
          </cell>
        </row>
        <row r="40">
          <cell r="BN40" t="str">
            <v xml:space="preserve">   Sundry Debtors</v>
          </cell>
          <cell r="BO40" t="str">
            <v>8</v>
          </cell>
          <cell r="BP40">
            <v>0</v>
          </cell>
        </row>
        <row r="41">
          <cell r="BN41" t="str">
            <v xml:space="preserve">   Cash &amp; Bank Balances</v>
          </cell>
          <cell r="BO41" t="str">
            <v>9</v>
          </cell>
          <cell r="BP41">
            <v>0</v>
          </cell>
        </row>
        <row r="42">
          <cell r="BN42" t="str">
            <v xml:space="preserve">   Other Current assets</v>
          </cell>
          <cell r="BO42" t="str">
            <v>10</v>
          </cell>
          <cell r="BP42">
            <v>0</v>
          </cell>
        </row>
        <row r="43">
          <cell r="BN43" t="str">
            <v xml:space="preserve">   Loan &amp; advances</v>
          </cell>
          <cell r="BO43" t="str">
            <v>11</v>
          </cell>
          <cell r="BP43">
            <v>0</v>
          </cell>
        </row>
        <row r="44">
          <cell r="BN44" t="str">
            <v xml:space="preserve">   Inter Unit transfer</v>
          </cell>
          <cell r="BO44" t="str">
            <v>11</v>
          </cell>
          <cell r="BP44">
            <v>0</v>
          </cell>
        </row>
        <row r="45">
          <cell r="BN45" t="str">
            <v>Corporate Div</v>
          </cell>
          <cell r="BP45">
            <v>0</v>
          </cell>
        </row>
        <row r="46">
          <cell r="BN46" t="str">
            <v xml:space="preserve"> </v>
          </cell>
          <cell r="BP46">
            <v>0</v>
          </cell>
        </row>
        <row r="47">
          <cell r="BP47">
            <v>0</v>
          </cell>
        </row>
        <row r="48">
          <cell r="BN48" t="str">
            <v xml:space="preserve"> </v>
          </cell>
        </row>
        <row r="49">
          <cell r="BN49" t="str">
            <v>Less :</v>
          </cell>
        </row>
        <row r="50">
          <cell r="BN50" t="str">
            <v>Current Liabilities and Provisions</v>
          </cell>
        </row>
        <row r="51">
          <cell r="BN51" t="str">
            <v xml:space="preserve">   Liabilities</v>
          </cell>
          <cell r="BO51" t="str">
            <v>12</v>
          </cell>
          <cell r="BP51">
            <v>0</v>
          </cell>
        </row>
        <row r="52">
          <cell r="BN52" t="str">
            <v xml:space="preserve">   Provisions</v>
          </cell>
          <cell r="BO52" t="str">
            <v>13</v>
          </cell>
          <cell r="BP52">
            <v>0</v>
          </cell>
        </row>
        <row r="54">
          <cell r="BP54">
            <v>0</v>
          </cell>
        </row>
        <row r="56">
          <cell r="BN56" t="str">
            <v>Net Current Assets</v>
          </cell>
          <cell r="BP56">
            <v>0</v>
          </cell>
        </row>
        <row r="58">
          <cell r="BP58">
            <v>0</v>
          </cell>
        </row>
        <row r="60">
          <cell r="BN60" t="str">
            <v>Notes to Accounts</v>
          </cell>
          <cell r="BO60" t="str">
            <v>21</v>
          </cell>
          <cell r="BP60">
            <v>0</v>
          </cell>
        </row>
        <row r="65">
          <cell r="BP65" t="str">
            <v xml:space="preserve"> </v>
          </cell>
        </row>
        <row r="71">
          <cell r="BN71" t="str">
            <v>DLF Cyber City Developers Ltd - CONSTRUCTION DIVISION</v>
          </cell>
        </row>
        <row r="72">
          <cell r="BN72" t="str">
            <v xml:space="preserve"> PROFIT &amp; LOSS ACCOUNT</v>
          </cell>
        </row>
        <row r="73">
          <cell r="BN73" t="str">
            <v>FOR THE PERIOD FOR THE PERIOD ENDED 30.11.2006</v>
          </cell>
        </row>
        <row r="74">
          <cell r="BN74" t="str">
            <v xml:space="preserve"> </v>
          </cell>
        </row>
        <row r="75">
          <cell r="BN75" t="str">
            <v>PARTICULRS</v>
          </cell>
          <cell r="BO75" t="str">
            <v>SCH.</v>
          </cell>
          <cell r="BP75" t="str">
            <v>AMOUNT</v>
          </cell>
        </row>
        <row r="78">
          <cell r="BO78" t="str">
            <v>NO.</v>
          </cell>
          <cell r="BP78" t="str">
            <v>Division</v>
          </cell>
        </row>
        <row r="81">
          <cell r="BN81" t="str">
            <v>INCOME :</v>
          </cell>
        </row>
        <row r="82">
          <cell r="BN82" t="str">
            <v>Sales and Other Income</v>
          </cell>
          <cell r="BO82" t="str">
            <v>14</v>
          </cell>
          <cell r="BP82">
            <v>0</v>
          </cell>
        </row>
        <row r="83">
          <cell r="BN83" t="str">
            <v>Increase in Stocks</v>
          </cell>
          <cell r="BO83" t="str">
            <v>15</v>
          </cell>
          <cell r="BP83">
            <v>0</v>
          </cell>
        </row>
        <row r="85">
          <cell r="BP85">
            <v>0</v>
          </cell>
        </row>
        <row r="87">
          <cell r="BN87" t="str">
            <v>EXPENDITURE :</v>
          </cell>
        </row>
        <row r="88">
          <cell r="BN88" t="str">
            <v xml:space="preserve">   Purchase and Development Expenses</v>
          </cell>
          <cell r="BO88" t="str">
            <v>16</v>
          </cell>
          <cell r="BP88">
            <v>0</v>
          </cell>
        </row>
        <row r="89">
          <cell r="BN89" t="str">
            <v xml:space="preserve">   Establishment</v>
          </cell>
          <cell r="BO89" t="str">
            <v>17</v>
          </cell>
          <cell r="BP89">
            <v>0</v>
          </cell>
        </row>
        <row r="90">
          <cell r="BN90" t="str">
            <v xml:space="preserve">   Finance Charges</v>
          </cell>
          <cell r="BO90" t="str">
            <v>18</v>
          </cell>
          <cell r="BP90">
            <v>0</v>
          </cell>
        </row>
        <row r="91">
          <cell r="BN91" t="str">
            <v xml:space="preserve">   Other Expenses</v>
          </cell>
          <cell r="BO91" t="str">
            <v>19</v>
          </cell>
          <cell r="BP91">
            <v>0</v>
          </cell>
        </row>
        <row r="92">
          <cell r="BN92" t="str">
            <v xml:space="preserve">   Depreciation</v>
          </cell>
          <cell r="BP92">
            <v>0</v>
          </cell>
        </row>
        <row r="93">
          <cell r="BN93" t="str">
            <v xml:space="preserve">   Loss on sale of fire</v>
          </cell>
          <cell r="BP93">
            <v>0</v>
          </cell>
        </row>
        <row r="96">
          <cell r="BP96">
            <v>0</v>
          </cell>
        </row>
        <row r="98">
          <cell r="BN98" t="str">
            <v>Profit before Tax</v>
          </cell>
          <cell r="BP98">
            <v>0</v>
          </cell>
        </row>
        <row r="99">
          <cell r="BN99" t="str">
            <v>Provision for Tax</v>
          </cell>
        </row>
        <row r="102">
          <cell r="BN102" t="str">
            <v>Profit after Tax</v>
          </cell>
          <cell r="BP102">
            <v>0</v>
          </cell>
        </row>
        <row r="103">
          <cell r="BN103" t="str">
            <v>Balance brough forward</v>
          </cell>
        </row>
        <row r="104">
          <cell r="BN104" t="str">
            <v>Prior Period Expenses (net)</v>
          </cell>
          <cell r="BO104" t="str">
            <v>20</v>
          </cell>
        </row>
        <row r="105">
          <cell r="BN105" t="str">
            <v>Tax - earlier year</v>
          </cell>
        </row>
        <row r="107">
          <cell r="BN107" t="str">
            <v>Investment Allowance Reserve written back</v>
          </cell>
        </row>
        <row r="108">
          <cell r="BN108" t="str">
            <v>back</v>
          </cell>
        </row>
        <row r="110">
          <cell r="BN110" t="str">
            <v>Amount available for Appropriation</v>
          </cell>
          <cell r="BP110">
            <v>0</v>
          </cell>
        </row>
        <row r="112">
          <cell r="BN112" t="str">
            <v>APPROPRIATION :</v>
          </cell>
        </row>
        <row r="113">
          <cell r="BN113" t="str">
            <v>Debenture Redemption Reserve</v>
          </cell>
        </row>
        <row r="114">
          <cell r="BN114" t="str">
            <v>General Reserve</v>
          </cell>
        </row>
        <row r="115">
          <cell r="BN115" t="str">
            <v>Dividend (Subject to Tax deducted</v>
          </cell>
        </row>
        <row r="116">
          <cell r="BN116" t="str">
            <v>at source on equity Shares.</v>
          </cell>
        </row>
        <row r="117">
          <cell r="BN117" t="str">
            <v>Proposed</v>
          </cell>
        </row>
        <row r="118">
          <cell r="BN118" t="str">
            <v>Interim</v>
          </cell>
        </row>
        <row r="120">
          <cell r="BN120" t="str">
            <v>Balance Carried to Balance Sheet</v>
          </cell>
          <cell r="BP120">
            <v>0</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 Build 8"/>
      <sheetName val="Budget Vs Actual- Bldg.8"/>
      <sheetName val="Area"/>
      <sheetName val="Interest 30.11.2006 for 337 and"/>
      <sheetName val="infinity "/>
      <sheetName val="Related party new-format"/>
      <sheetName val="working of related party"/>
      <sheetName val="dep 8.2006"/>
      <sheetName val="Building 8"/>
      <sheetName val="IBM"/>
      <sheetName val="dAKSH"/>
      <sheetName val="Budget Vs Actual- Infinity"/>
      <sheetName val="Interest 30.11.06 exp 337 &amp; 343"/>
      <sheetName val="PROVISIONS"/>
      <sheetName val="ACCENTURE"/>
      <sheetName val="cwip 11.2006"/>
      <sheetName val="cash flow"/>
      <sheetName val="Balance sheet DCCDL Nov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
          <cell r="BN1" t="str">
            <v/>
          </cell>
        </row>
        <row r="5">
          <cell r="BN5" t="str">
            <v/>
          </cell>
        </row>
        <row r="6">
          <cell r="BN6" t="str">
            <v/>
          </cell>
        </row>
        <row r="7">
          <cell r="BN7" t="str">
            <v>DLF Cyber City Developers Ltd - CONSTRUCTION DIVISION</v>
          </cell>
        </row>
        <row r="8">
          <cell r="BN8" t="str">
            <v/>
          </cell>
        </row>
        <row r="9">
          <cell r="BN9" t="str">
            <v>BALANCE SHEET AS AT 30.11.2006</v>
          </cell>
        </row>
        <row r="11">
          <cell r="BN11" t="str">
            <v>PARTICULRS</v>
          </cell>
          <cell r="BO11" t="str">
            <v>SCH.</v>
          </cell>
          <cell r="BP11" t="str">
            <v>AMOUNT</v>
          </cell>
        </row>
        <row r="12">
          <cell r="BO12" t="str">
            <v>NO.</v>
          </cell>
          <cell r="BP12" t="str">
            <v>Division</v>
          </cell>
        </row>
        <row r="14">
          <cell r="BN14" t="str">
            <v xml:space="preserve">SOURCES OF FUNDS </v>
          </cell>
        </row>
        <row r="15">
          <cell r="BN15" t="str">
            <v>Shareholder's Funds</v>
          </cell>
        </row>
        <row r="16">
          <cell r="BN16" t="str">
            <v>Capital Accounts</v>
          </cell>
        </row>
        <row r="17">
          <cell r="BN17" t="str">
            <v>Current Accounts</v>
          </cell>
          <cell r="BO17" t="str">
            <v/>
          </cell>
          <cell r="BP17">
            <v>0</v>
          </cell>
        </row>
        <row r="18">
          <cell r="BO18" t="str">
            <v/>
          </cell>
        </row>
        <row r="19">
          <cell r="BN19" t="str">
            <v>Profit &amp; Loss A/c</v>
          </cell>
          <cell r="BP19">
            <v>0</v>
          </cell>
        </row>
        <row r="20">
          <cell r="BN20" t="str">
            <v>LOAN FUNDS</v>
          </cell>
          <cell r="BP20">
            <v>0</v>
          </cell>
        </row>
        <row r="21">
          <cell r="BN21" t="str">
            <v>Secured loans</v>
          </cell>
          <cell r="BO21" t="str">
            <v/>
          </cell>
          <cell r="BP21">
            <v>0</v>
          </cell>
        </row>
        <row r="22">
          <cell r="BN22" t="str">
            <v>UnSecured loans</v>
          </cell>
          <cell r="BO22" t="str">
            <v/>
          </cell>
          <cell r="BP22">
            <v>0</v>
          </cell>
        </row>
        <row r="25">
          <cell r="BP25">
            <v>0</v>
          </cell>
        </row>
        <row r="28">
          <cell r="BN28" t="str">
            <v>APPLICATIONS OF FUNDS</v>
          </cell>
        </row>
        <row r="30">
          <cell r="BN30" t="str">
            <v>FIXED ASSETS :</v>
          </cell>
          <cell r="BO30" t="str">
            <v/>
          </cell>
          <cell r="BP30">
            <v>0</v>
          </cell>
        </row>
        <row r="31">
          <cell r="BN31" t="str">
            <v>Less : Depreciation</v>
          </cell>
          <cell r="BP31">
            <v>0</v>
          </cell>
        </row>
        <row r="33">
          <cell r="BN33" t="str">
            <v>Net Block</v>
          </cell>
          <cell r="BP33">
            <v>0</v>
          </cell>
        </row>
        <row r="35">
          <cell r="BN35" t="str">
            <v>CAPITAL WIP</v>
          </cell>
          <cell r="BO35" t="str">
            <v/>
          </cell>
          <cell r="BP35">
            <v>0</v>
          </cell>
        </row>
        <row r="36">
          <cell r="BN36" t="str">
            <v>(Including Advances)</v>
          </cell>
        </row>
        <row r="37">
          <cell r="BN37" t="str">
            <v>Current Assets.Loans &amp; Advances</v>
          </cell>
        </row>
        <row r="38">
          <cell r="BN38" t="str">
            <v xml:space="preserve">   Closing Stock</v>
          </cell>
          <cell r="BP38">
            <v>0</v>
          </cell>
        </row>
        <row r="39">
          <cell r="BN39" t="str">
            <v xml:space="preserve">   Stocks wip</v>
          </cell>
        </row>
        <row r="40">
          <cell r="BN40" t="str">
            <v xml:space="preserve">   Sundry Debtors</v>
          </cell>
          <cell r="BO40" t="str">
            <v>8</v>
          </cell>
          <cell r="BP40">
            <v>0</v>
          </cell>
        </row>
        <row r="41">
          <cell r="BN41" t="str">
            <v xml:space="preserve">   Cash &amp; Bank Balances</v>
          </cell>
          <cell r="BO41" t="str">
            <v>9</v>
          </cell>
          <cell r="BP41">
            <v>0</v>
          </cell>
        </row>
        <row r="42">
          <cell r="BN42" t="str">
            <v xml:space="preserve">   Other Current assets</v>
          </cell>
          <cell r="BO42" t="str">
            <v>10</v>
          </cell>
          <cell r="BP42">
            <v>0</v>
          </cell>
        </row>
        <row r="43">
          <cell r="BN43" t="str">
            <v xml:space="preserve">   Loan &amp; advances</v>
          </cell>
          <cell r="BO43" t="str">
            <v>11</v>
          </cell>
          <cell r="BP43">
            <v>0</v>
          </cell>
        </row>
        <row r="44">
          <cell r="BN44" t="str">
            <v xml:space="preserve">   Inter Unit transfer</v>
          </cell>
          <cell r="BO44" t="str">
            <v>11</v>
          </cell>
          <cell r="BP44">
            <v>0</v>
          </cell>
        </row>
        <row r="45">
          <cell r="BN45" t="str">
            <v>Corporate Div</v>
          </cell>
          <cell r="BP45">
            <v>0</v>
          </cell>
        </row>
        <row r="46">
          <cell r="BN46" t="str">
            <v/>
          </cell>
          <cell r="BP46">
            <v>0</v>
          </cell>
        </row>
        <row r="47">
          <cell r="BP47">
            <v>0</v>
          </cell>
        </row>
        <row r="48">
          <cell r="BN48" t="str">
            <v/>
          </cell>
        </row>
        <row r="49">
          <cell r="BN49" t="str">
            <v>Less :</v>
          </cell>
        </row>
        <row r="50">
          <cell r="BN50" t="str">
            <v>Current Liabilities and Provisions</v>
          </cell>
        </row>
        <row r="51">
          <cell r="BN51" t="str">
            <v xml:space="preserve">   Liabilities</v>
          </cell>
          <cell r="BO51" t="str">
            <v>12</v>
          </cell>
          <cell r="BP51">
            <v>0</v>
          </cell>
        </row>
        <row r="52">
          <cell r="BN52" t="str">
            <v xml:space="preserve">   Provisions</v>
          </cell>
          <cell r="BO52" t="str">
            <v>13</v>
          </cell>
          <cell r="BP52">
            <v>0</v>
          </cell>
        </row>
        <row r="54">
          <cell r="BP54">
            <v>0</v>
          </cell>
        </row>
        <row r="56">
          <cell r="BN56" t="str">
            <v>Net Current Assets</v>
          </cell>
          <cell r="BP56">
            <v>0</v>
          </cell>
        </row>
        <row r="58">
          <cell r="BP58">
            <v>0</v>
          </cell>
        </row>
        <row r="60">
          <cell r="BN60" t="str">
            <v>Notes to Accounts</v>
          </cell>
          <cell r="BO60" t="str">
            <v>21</v>
          </cell>
          <cell r="BP60">
            <v>0</v>
          </cell>
        </row>
        <row r="65">
          <cell r="BP65" t="str">
            <v/>
          </cell>
        </row>
        <row r="71">
          <cell r="BN71" t="str">
            <v>DLF Cyber City Developers Ltd - CONSTRUCTION DIVISION</v>
          </cell>
        </row>
        <row r="72">
          <cell r="BN72" t="str">
            <v xml:space="preserve"> PROFIT &amp; LOSS ACCOUNT</v>
          </cell>
        </row>
        <row r="73">
          <cell r="BN73" t="str">
            <v>FOR THE PERIOD FOR THE PERIOD ENDED 30.11.2006</v>
          </cell>
        </row>
        <row r="74">
          <cell r="BN74" t="str">
            <v/>
          </cell>
        </row>
        <row r="75">
          <cell r="BN75" t="str">
            <v>PARTICULRS</v>
          </cell>
          <cell r="BO75" t="str">
            <v>SCH.</v>
          </cell>
          <cell r="BP75" t="str">
            <v>AMOUNT</v>
          </cell>
        </row>
        <row r="78">
          <cell r="BO78" t="str">
            <v>NO.</v>
          </cell>
          <cell r="BP78" t="str">
            <v>Division</v>
          </cell>
        </row>
        <row r="81">
          <cell r="BN81" t="str">
            <v>INCOME :</v>
          </cell>
        </row>
        <row r="82">
          <cell r="BN82" t="str">
            <v>Sales and Other Income</v>
          </cell>
          <cell r="BO82" t="str">
            <v>14</v>
          </cell>
          <cell r="BP82">
            <v>0</v>
          </cell>
        </row>
        <row r="83">
          <cell r="BN83" t="str">
            <v>Increase in Stocks</v>
          </cell>
          <cell r="BO83" t="str">
            <v>15</v>
          </cell>
          <cell r="BP83">
            <v>0</v>
          </cell>
        </row>
        <row r="85">
          <cell r="BP85">
            <v>0</v>
          </cell>
        </row>
        <row r="87">
          <cell r="BN87" t="str">
            <v>EXPENDITURE :</v>
          </cell>
        </row>
        <row r="88">
          <cell r="BN88" t="str">
            <v xml:space="preserve">   Purchase and Development Expenses</v>
          </cell>
          <cell r="BO88" t="str">
            <v>16</v>
          </cell>
          <cell r="BP88">
            <v>0</v>
          </cell>
        </row>
        <row r="89">
          <cell r="BN89" t="str">
            <v xml:space="preserve">   Establishment</v>
          </cell>
          <cell r="BO89" t="str">
            <v>17</v>
          </cell>
          <cell r="BP89">
            <v>0</v>
          </cell>
        </row>
        <row r="90">
          <cell r="BN90" t="str">
            <v xml:space="preserve">   Finance Charges</v>
          </cell>
          <cell r="BO90" t="str">
            <v>18</v>
          </cell>
          <cell r="BP90">
            <v>0</v>
          </cell>
        </row>
        <row r="91">
          <cell r="BN91" t="str">
            <v xml:space="preserve">   Other Expenses</v>
          </cell>
          <cell r="BO91" t="str">
            <v>19</v>
          </cell>
          <cell r="BP91">
            <v>0</v>
          </cell>
        </row>
        <row r="92">
          <cell r="BN92" t="str">
            <v xml:space="preserve">   Depreciation</v>
          </cell>
          <cell r="BP92">
            <v>0</v>
          </cell>
        </row>
        <row r="93">
          <cell r="BN93" t="str">
            <v xml:space="preserve">   Loss on sale of fire</v>
          </cell>
          <cell r="BP93">
            <v>0</v>
          </cell>
        </row>
        <row r="96">
          <cell r="BP96">
            <v>0</v>
          </cell>
        </row>
        <row r="98">
          <cell r="BN98" t="str">
            <v>Profit before Tax</v>
          </cell>
          <cell r="BP98">
            <v>0</v>
          </cell>
        </row>
        <row r="99">
          <cell r="BN99" t="str">
            <v>Provision for Tax</v>
          </cell>
        </row>
        <row r="102">
          <cell r="BN102" t="str">
            <v>Profit after Tax</v>
          </cell>
          <cell r="BP102">
            <v>0</v>
          </cell>
        </row>
        <row r="103">
          <cell r="BN103" t="str">
            <v>Balance brough forward</v>
          </cell>
        </row>
        <row r="104">
          <cell r="BN104" t="str">
            <v>Prior Period Expenses (net)</v>
          </cell>
          <cell r="BO104" t="str">
            <v>20</v>
          </cell>
        </row>
        <row r="105">
          <cell r="BN105" t="str">
            <v>Tax - earlier year</v>
          </cell>
        </row>
        <row r="107">
          <cell r="BN107" t="str">
            <v>Investment Allowance Reserve written back</v>
          </cell>
        </row>
        <row r="108">
          <cell r="BN108" t="str">
            <v>back</v>
          </cell>
        </row>
        <row r="110">
          <cell r="BN110" t="str">
            <v>Amount available for Appropriation</v>
          </cell>
          <cell r="BP110">
            <v>0</v>
          </cell>
        </row>
        <row r="112">
          <cell r="BN112" t="str">
            <v>APPROPRIATION :</v>
          </cell>
        </row>
        <row r="113">
          <cell r="BN113" t="str">
            <v>Debenture Redemption Reserve</v>
          </cell>
        </row>
        <row r="114">
          <cell r="BN114" t="str">
            <v>General Reserve</v>
          </cell>
        </row>
        <row r="115">
          <cell r="BN115" t="str">
            <v>Dividend (Subject to Tax deducted</v>
          </cell>
        </row>
        <row r="116">
          <cell r="BN116" t="str">
            <v>at source on equity Shares.</v>
          </cell>
        </row>
        <row r="117">
          <cell r="BN117" t="str">
            <v>Proposed</v>
          </cell>
        </row>
        <row r="118">
          <cell r="BN118" t="str">
            <v>Interim</v>
          </cell>
        </row>
        <row r="120">
          <cell r="BN120" t="str">
            <v>Balance Carried to Balance Sheet</v>
          </cell>
          <cell r="BP120">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et"/>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 Build 8"/>
      <sheetName val="Budget Vs Actual- Bldg.8"/>
      <sheetName val="Area"/>
      <sheetName val="Interest 30.11.2006 for 337 and"/>
      <sheetName val="infinity "/>
      <sheetName val="Related party new-format"/>
      <sheetName val="working of related party"/>
      <sheetName val="dep 8.2006"/>
      <sheetName val="Building 8"/>
      <sheetName val="IBM"/>
      <sheetName val="dAKSH"/>
      <sheetName val="Budget Vs Actual- Infinity"/>
      <sheetName val="Interest 30.11.06 exp 337 &amp; 343"/>
      <sheetName val="PROVISIONS"/>
      <sheetName val="ACCENTURE"/>
      <sheetName val="cwip 11.2006"/>
      <sheetName val="cash flow"/>
      <sheetName val="Balance sheet DCCDL Nov 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
          <cell r="BN1" t="str">
            <v xml:space="preserve"> </v>
          </cell>
        </row>
        <row r="5">
          <cell r="BN5" t="str">
            <v xml:space="preserve"> </v>
          </cell>
        </row>
        <row r="6">
          <cell r="BN6" t="str">
            <v xml:space="preserve"> </v>
          </cell>
        </row>
        <row r="7">
          <cell r="BN7" t="str">
            <v>DLF Cyber City Developers Ltd - CONSTRUCTION DIVISION</v>
          </cell>
        </row>
        <row r="8">
          <cell r="BN8" t="str">
            <v xml:space="preserve"> </v>
          </cell>
        </row>
        <row r="9">
          <cell r="BN9" t="str">
            <v>BALANCE SHEET AS AT 30.11.2006</v>
          </cell>
        </row>
        <row r="11">
          <cell r="BN11" t="str">
            <v>PARTICULRS</v>
          </cell>
          <cell r="BO11" t="str">
            <v>SCH.</v>
          </cell>
          <cell r="BP11" t="str">
            <v>AMOUNT</v>
          </cell>
        </row>
        <row r="12">
          <cell r="BO12" t="str">
            <v>NO.</v>
          </cell>
          <cell r="BP12" t="str">
            <v>Division</v>
          </cell>
        </row>
        <row r="14">
          <cell r="BN14" t="str">
            <v xml:space="preserve">SOURCES OF FUNDS </v>
          </cell>
        </row>
        <row r="15">
          <cell r="BN15" t="str">
            <v>Shareholder's Funds</v>
          </cell>
        </row>
        <row r="16">
          <cell r="BN16" t="str">
            <v>Capital Accounts</v>
          </cell>
        </row>
        <row r="17">
          <cell r="BN17" t="str">
            <v>Current Accounts</v>
          </cell>
          <cell r="BO17" t="str">
            <v xml:space="preserve"> </v>
          </cell>
          <cell r="BP17">
            <v>0</v>
          </cell>
        </row>
        <row r="18">
          <cell r="BO18" t="str">
            <v xml:space="preserve"> </v>
          </cell>
        </row>
        <row r="19">
          <cell r="BN19" t="str">
            <v>Profit &amp; Loss A/c</v>
          </cell>
          <cell r="BP19">
            <v>0</v>
          </cell>
        </row>
        <row r="20">
          <cell r="BN20" t="str">
            <v>LOAN FUNDS</v>
          </cell>
          <cell r="BP20">
            <v>0</v>
          </cell>
        </row>
        <row r="21">
          <cell r="BN21" t="str">
            <v>Secured loans</v>
          </cell>
          <cell r="BO21" t="str">
            <v xml:space="preserve"> </v>
          </cell>
          <cell r="BP21">
            <v>0</v>
          </cell>
        </row>
        <row r="22">
          <cell r="BN22" t="str">
            <v>UnSecured loans</v>
          </cell>
          <cell r="BO22" t="str">
            <v xml:space="preserve"> </v>
          </cell>
          <cell r="BP22">
            <v>0</v>
          </cell>
        </row>
        <row r="25">
          <cell r="BP25">
            <v>0</v>
          </cell>
        </row>
        <row r="28">
          <cell r="BN28" t="str">
            <v>APPLICATIONS OF FUNDS</v>
          </cell>
        </row>
        <row r="30">
          <cell r="BN30" t="str">
            <v>FIXED ASSETS :</v>
          </cell>
          <cell r="BO30" t="str">
            <v xml:space="preserve"> </v>
          </cell>
          <cell r="BP30">
            <v>0</v>
          </cell>
        </row>
        <row r="31">
          <cell r="BN31" t="str">
            <v>Less : Depreciation</v>
          </cell>
          <cell r="BP31">
            <v>0</v>
          </cell>
        </row>
        <row r="33">
          <cell r="BN33" t="str">
            <v>Net Block</v>
          </cell>
          <cell r="BP33">
            <v>0</v>
          </cell>
        </row>
        <row r="35">
          <cell r="BN35" t="str">
            <v>CAPITAL WIP</v>
          </cell>
          <cell r="BO35" t="str">
            <v xml:space="preserve"> </v>
          </cell>
          <cell r="BP35">
            <v>0</v>
          </cell>
        </row>
        <row r="36">
          <cell r="BN36" t="str">
            <v>(Including Advances)</v>
          </cell>
        </row>
        <row r="37">
          <cell r="BN37" t="str">
            <v>Current Assets.Loans &amp; Advances</v>
          </cell>
        </row>
        <row r="38">
          <cell r="BN38" t="str">
            <v xml:space="preserve">   Closing Stock</v>
          </cell>
          <cell r="BP38">
            <v>0</v>
          </cell>
        </row>
        <row r="39">
          <cell r="BN39" t="str">
            <v xml:space="preserve">   Stocks wip</v>
          </cell>
        </row>
        <row r="40">
          <cell r="BN40" t="str">
            <v xml:space="preserve">   Sundry Debtors</v>
          </cell>
          <cell r="BO40" t="str">
            <v>8</v>
          </cell>
          <cell r="BP40">
            <v>0</v>
          </cell>
        </row>
        <row r="41">
          <cell r="BN41" t="str">
            <v xml:space="preserve">   Cash &amp; Bank Balances</v>
          </cell>
          <cell r="BO41" t="str">
            <v>9</v>
          </cell>
          <cell r="BP41">
            <v>0</v>
          </cell>
        </row>
        <row r="42">
          <cell r="BN42" t="str">
            <v xml:space="preserve">   Other Current assets</v>
          </cell>
          <cell r="BO42" t="str">
            <v>10</v>
          </cell>
          <cell r="BP42">
            <v>0</v>
          </cell>
        </row>
        <row r="43">
          <cell r="BN43" t="str">
            <v xml:space="preserve">   Loan &amp; advances</v>
          </cell>
          <cell r="BO43" t="str">
            <v>11</v>
          </cell>
          <cell r="BP43">
            <v>0</v>
          </cell>
        </row>
        <row r="44">
          <cell r="BN44" t="str">
            <v xml:space="preserve">   Inter Unit transfer</v>
          </cell>
          <cell r="BO44" t="str">
            <v>11</v>
          </cell>
          <cell r="BP44">
            <v>0</v>
          </cell>
        </row>
        <row r="45">
          <cell r="BN45" t="str">
            <v>Corporate Div</v>
          </cell>
          <cell r="BP45">
            <v>0</v>
          </cell>
        </row>
        <row r="46">
          <cell r="BN46" t="str">
            <v xml:space="preserve"> </v>
          </cell>
          <cell r="BP46">
            <v>0</v>
          </cell>
        </row>
        <row r="47">
          <cell r="BP47">
            <v>0</v>
          </cell>
        </row>
        <row r="48">
          <cell r="BN48" t="str">
            <v xml:space="preserve"> </v>
          </cell>
        </row>
        <row r="49">
          <cell r="BN49" t="str">
            <v>Less :</v>
          </cell>
        </row>
        <row r="50">
          <cell r="BN50" t="str">
            <v>Current Liabilities and Provisions</v>
          </cell>
        </row>
        <row r="51">
          <cell r="BN51" t="str">
            <v xml:space="preserve">   Liabilities</v>
          </cell>
          <cell r="BO51" t="str">
            <v>12</v>
          </cell>
          <cell r="BP51">
            <v>0</v>
          </cell>
        </row>
        <row r="52">
          <cell r="BN52" t="str">
            <v xml:space="preserve">   Provisions</v>
          </cell>
          <cell r="BO52" t="str">
            <v>13</v>
          </cell>
          <cell r="BP52">
            <v>0</v>
          </cell>
        </row>
        <row r="54">
          <cell r="BP54">
            <v>0</v>
          </cell>
        </row>
        <row r="56">
          <cell r="BN56" t="str">
            <v>Net Current Assets</v>
          </cell>
          <cell r="BP56">
            <v>0</v>
          </cell>
        </row>
        <row r="58">
          <cell r="BP58">
            <v>0</v>
          </cell>
        </row>
        <row r="60">
          <cell r="BN60" t="str">
            <v>Notes to Accounts</v>
          </cell>
          <cell r="BO60" t="str">
            <v>21</v>
          </cell>
          <cell r="BP60">
            <v>0</v>
          </cell>
        </row>
        <row r="65">
          <cell r="BP65" t="str">
            <v xml:space="preserve"> </v>
          </cell>
        </row>
        <row r="71">
          <cell r="BN71" t="str">
            <v>DLF Cyber City Developers Ltd - CONSTRUCTION DIVISION</v>
          </cell>
        </row>
        <row r="72">
          <cell r="BN72" t="str">
            <v xml:space="preserve"> PROFIT &amp; LOSS ACCOUNT</v>
          </cell>
        </row>
        <row r="73">
          <cell r="BN73" t="str">
            <v>FOR THE PERIOD FOR THE PERIOD ENDED 30.11.2006</v>
          </cell>
        </row>
        <row r="74">
          <cell r="BN74" t="str">
            <v xml:space="preserve"> </v>
          </cell>
        </row>
        <row r="75">
          <cell r="BN75" t="str">
            <v>PARTICULRS</v>
          </cell>
          <cell r="BO75" t="str">
            <v>SCH.</v>
          </cell>
          <cell r="BP75" t="str">
            <v>AMOUNT</v>
          </cell>
        </row>
        <row r="78">
          <cell r="BO78" t="str">
            <v>NO.</v>
          </cell>
          <cell r="BP78" t="str">
            <v>Division</v>
          </cell>
        </row>
        <row r="81">
          <cell r="BN81" t="str">
            <v>INCOME :</v>
          </cell>
        </row>
        <row r="82">
          <cell r="BN82" t="str">
            <v>Sales and Other Income</v>
          </cell>
          <cell r="BO82" t="str">
            <v>14</v>
          </cell>
          <cell r="BP82">
            <v>0</v>
          </cell>
        </row>
        <row r="83">
          <cell r="BN83" t="str">
            <v>Increase in Stocks</v>
          </cell>
          <cell r="BO83" t="str">
            <v>15</v>
          </cell>
          <cell r="BP83">
            <v>0</v>
          </cell>
        </row>
        <row r="85">
          <cell r="BP85">
            <v>0</v>
          </cell>
        </row>
        <row r="87">
          <cell r="BN87" t="str">
            <v>EXPENDITURE :</v>
          </cell>
        </row>
        <row r="88">
          <cell r="BN88" t="str">
            <v xml:space="preserve">   Purchase and Development Expenses</v>
          </cell>
          <cell r="BO88" t="str">
            <v>16</v>
          </cell>
          <cell r="BP88">
            <v>0</v>
          </cell>
        </row>
        <row r="89">
          <cell r="BN89" t="str">
            <v xml:space="preserve">   Establishment</v>
          </cell>
          <cell r="BO89" t="str">
            <v>17</v>
          </cell>
          <cell r="BP89">
            <v>0</v>
          </cell>
        </row>
        <row r="90">
          <cell r="BN90" t="str">
            <v xml:space="preserve">   Finance Charges</v>
          </cell>
          <cell r="BO90" t="str">
            <v>18</v>
          </cell>
          <cell r="BP90">
            <v>0</v>
          </cell>
        </row>
        <row r="91">
          <cell r="BN91" t="str">
            <v xml:space="preserve">   Other Expenses</v>
          </cell>
          <cell r="BO91" t="str">
            <v>19</v>
          </cell>
          <cell r="BP91">
            <v>0</v>
          </cell>
        </row>
        <row r="92">
          <cell r="BN92" t="str">
            <v xml:space="preserve">   Depreciation</v>
          </cell>
          <cell r="BP92">
            <v>0</v>
          </cell>
        </row>
        <row r="93">
          <cell r="BN93" t="str">
            <v xml:space="preserve">   Loss on sale of fire</v>
          </cell>
          <cell r="BP93">
            <v>0</v>
          </cell>
        </row>
        <row r="96">
          <cell r="BP96">
            <v>0</v>
          </cell>
        </row>
        <row r="98">
          <cell r="BN98" t="str">
            <v>Profit before Tax</v>
          </cell>
          <cell r="BP98">
            <v>0</v>
          </cell>
        </row>
        <row r="99">
          <cell r="BN99" t="str">
            <v>Provision for Tax</v>
          </cell>
        </row>
        <row r="102">
          <cell r="BN102" t="str">
            <v>Profit after Tax</v>
          </cell>
          <cell r="BP102">
            <v>0</v>
          </cell>
        </row>
        <row r="103">
          <cell r="BN103" t="str">
            <v>Balance brough forward</v>
          </cell>
        </row>
        <row r="104">
          <cell r="BN104" t="str">
            <v>Prior Period Expenses (net)</v>
          </cell>
          <cell r="BO104" t="str">
            <v>20</v>
          </cell>
        </row>
        <row r="105">
          <cell r="BN105" t="str">
            <v>Tax - earlier year</v>
          </cell>
        </row>
        <row r="107">
          <cell r="BN107" t="str">
            <v>Investment Allowance Reserve written back</v>
          </cell>
        </row>
        <row r="108">
          <cell r="BN108" t="str">
            <v>back</v>
          </cell>
        </row>
        <row r="110">
          <cell r="BN110" t="str">
            <v>Amount available for Appropriation</v>
          </cell>
          <cell r="BP110">
            <v>0</v>
          </cell>
        </row>
        <row r="112">
          <cell r="BN112" t="str">
            <v>APPROPRIATION :</v>
          </cell>
        </row>
        <row r="113">
          <cell r="BN113" t="str">
            <v>Debenture Redemption Reserve</v>
          </cell>
        </row>
        <row r="114">
          <cell r="BN114" t="str">
            <v>General Reserve</v>
          </cell>
        </row>
        <row r="115">
          <cell r="BN115" t="str">
            <v>Dividend (Subject to Tax deducted</v>
          </cell>
        </row>
        <row r="116">
          <cell r="BN116" t="str">
            <v>at source on equity Shares.</v>
          </cell>
        </row>
        <row r="117">
          <cell r="BN117" t="str">
            <v>Proposed</v>
          </cell>
        </row>
        <row r="118">
          <cell r="BN118" t="str">
            <v>Interim</v>
          </cell>
        </row>
        <row r="120">
          <cell r="BN120" t="str">
            <v>Balance Carried to Balance Sheet</v>
          </cell>
          <cell r="BP120">
            <v>0</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Ongoing proj details"/>
      <sheetName val="Future pro info rermnt"/>
      <sheetName val="SNTPL"/>
      <sheetName val="tohana"/>
      <sheetName val="fatehabad2"/>
      <sheetName val="solan"/>
      <sheetName val="ratia"/>
      <sheetName val="Consolidated BS"/>
      <sheetName val="CONSOLIDATED CF"/>
      <sheetName val="CONSOLIDATED PL"/>
      <sheetName val="queries"/>
      <sheetName val="MOTI-QTR"/>
      <sheetName val="Alchemy 4-TAbles"/>
      <sheetName val="Sheet2"/>
      <sheetName val="Glofame Cotspin"/>
      <sheetName val="Sheet3"/>
      <sheetName val="Qtrly"/>
      <sheetName val="Main-motiformat"/>
      <sheetName val="merge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rehousing Balancesheet"/>
      <sheetName val="P&amp;L"/>
      <sheetName val="1 - Share Capital"/>
      <sheetName val="2 - Reserves &amp; Surplus"/>
      <sheetName val="3 - Deffered Tax"/>
      <sheetName val="4 - Secured Loans"/>
      <sheetName val="5 - Unsecured Loans"/>
      <sheetName val="6 - Current Liabilities"/>
      <sheetName val="7 - Fixed Assets"/>
      <sheetName val="8 - Investments"/>
      <sheetName val="9 - Interest Accured but not re"/>
      <sheetName val="10 - Inventories"/>
      <sheetName val="11 - Debtors"/>
      <sheetName val="12 - Cash &amp; Bank Balances"/>
      <sheetName val="13 - Loans &amp; Advances - Unsecur"/>
      <sheetName val="15 - Inter Project Accounts"/>
      <sheetName val="16 - Contract Revenue"/>
      <sheetName val="17 - Other Income"/>
      <sheetName val="18 - Materials &amp; Spares Consume"/>
      <sheetName val="19 - Work Cost"/>
      <sheetName val="20 - Personnel Expenses"/>
      <sheetName val="21 - Administration &amp; Other Exp"/>
      <sheetName val="22 - Finance"/>
      <sheetName val="23 - Dep"/>
    </sheetNames>
    <sheetDataSet>
      <sheetData sheetId="0"/>
      <sheetData sheetId="1">
        <row r="15">
          <cell r="C15">
            <v>33494841</v>
          </cell>
        </row>
      </sheetData>
      <sheetData sheetId="2"/>
      <sheetData sheetId="3"/>
      <sheetData sheetId="4"/>
      <sheetData sheetId="5"/>
      <sheetData sheetId="6"/>
      <sheetData sheetId="7"/>
      <sheetData sheetId="8"/>
      <sheetData sheetId="9"/>
      <sheetData sheetId="10"/>
      <sheetData sheetId="11"/>
      <sheetData sheetId="12"/>
      <sheetData sheetId="13"/>
      <sheetData sheetId="14">
        <row r="39">
          <cell r="E39">
            <v>0</v>
          </cell>
          <cell r="F39">
            <v>0</v>
          </cell>
          <cell r="G39">
            <v>0</v>
          </cell>
          <cell r="H39">
            <v>0</v>
          </cell>
          <cell r="I39">
            <v>0</v>
          </cell>
          <cell r="J39">
            <v>0</v>
          </cell>
          <cell r="K39">
            <v>0</v>
          </cell>
        </row>
        <row r="40">
          <cell r="E40">
            <v>300000</v>
          </cell>
          <cell r="F40">
            <v>0</v>
          </cell>
          <cell r="G40">
            <v>0</v>
          </cell>
          <cell r="H40">
            <v>0</v>
          </cell>
          <cell r="I40">
            <v>0</v>
          </cell>
          <cell r="J40">
            <v>0</v>
          </cell>
          <cell r="K40">
            <v>0</v>
          </cell>
        </row>
        <row r="41">
          <cell r="E41">
            <v>0</v>
          </cell>
          <cell r="F41">
            <v>0</v>
          </cell>
          <cell r="G41">
            <v>0</v>
          </cell>
          <cell r="H41">
            <v>0</v>
          </cell>
          <cell r="I41">
            <v>0</v>
          </cell>
          <cell r="J41">
            <v>0</v>
          </cell>
          <cell r="K41">
            <v>0</v>
          </cell>
        </row>
        <row r="42">
          <cell r="E42">
            <v>1015000</v>
          </cell>
          <cell r="F42">
            <v>0</v>
          </cell>
          <cell r="G42">
            <v>0</v>
          </cell>
          <cell r="H42">
            <v>0</v>
          </cell>
          <cell r="I42">
            <v>0</v>
          </cell>
          <cell r="J42">
            <v>0</v>
          </cell>
          <cell r="K42">
            <v>0</v>
          </cell>
        </row>
        <row r="43">
          <cell r="E43">
            <v>0</v>
          </cell>
          <cell r="F43">
            <v>0</v>
          </cell>
          <cell r="G43">
            <v>0</v>
          </cell>
          <cell r="H43">
            <v>0</v>
          </cell>
          <cell r="I43">
            <v>0</v>
          </cell>
          <cell r="J43">
            <v>0</v>
          </cell>
          <cell r="K43">
            <v>0</v>
          </cell>
        </row>
        <row r="44">
          <cell r="E44">
            <v>0</v>
          </cell>
          <cell r="F44">
            <v>0</v>
          </cell>
          <cell r="G44">
            <v>0</v>
          </cell>
          <cell r="H44">
            <v>0</v>
          </cell>
          <cell r="I44">
            <v>0</v>
          </cell>
          <cell r="J44">
            <v>0</v>
          </cell>
          <cell r="K44">
            <v>22534285</v>
          </cell>
        </row>
        <row r="45">
          <cell r="E45">
            <v>2585000</v>
          </cell>
          <cell r="F45">
            <v>0</v>
          </cell>
          <cell r="G45">
            <v>0</v>
          </cell>
          <cell r="H45">
            <v>0</v>
          </cell>
          <cell r="I45">
            <v>0</v>
          </cell>
          <cell r="J45">
            <v>0</v>
          </cell>
          <cell r="K45">
            <v>0</v>
          </cell>
        </row>
        <row r="46">
          <cell r="E46">
            <v>0</v>
          </cell>
          <cell r="F46">
            <v>0</v>
          </cell>
          <cell r="G46">
            <v>0</v>
          </cell>
          <cell r="H46">
            <v>0</v>
          </cell>
          <cell r="I46">
            <v>0</v>
          </cell>
          <cell r="J46">
            <v>0</v>
          </cell>
          <cell r="K46">
            <v>2500000</v>
          </cell>
        </row>
        <row r="47">
          <cell r="E47">
            <v>1502400</v>
          </cell>
          <cell r="F47">
            <v>0</v>
          </cell>
          <cell r="G47">
            <v>0</v>
          </cell>
          <cell r="H47">
            <v>0</v>
          </cell>
          <cell r="I47">
            <v>0</v>
          </cell>
          <cell r="J47">
            <v>0</v>
          </cell>
          <cell r="K47">
            <v>0</v>
          </cell>
        </row>
        <row r="48">
          <cell r="E48">
            <v>2773500</v>
          </cell>
          <cell r="F48">
            <v>0</v>
          </cell>
          <cell r="G48">
            <v>0</v>
          </cell>
          <cell r="H48">
            <v>0</v>
          </cell>
          <cell r="I48">
            <v>0</v>
          </cell>
          <cell r="J48">
            <v>0</v>
          </cell>
          <cell r="K48">
            <v>0</v>
          </cell>
        </row>
        <row r="49">
          <cell r="E49">
            <v>1295000</v>
          </cell>
          <cell r="F49">
            <v>0</v>
          </cell>
          <cell r="G49">
            <v>0</v>
          </cell>
          <cell r="H49">
            <v>0</v>
          </cell>
          <cell r="I49">
            <v>0</v>
          </cell>
          <cell r="J49">
            <v>0</v>
          </cell>
          <cell r="K49">
            <v>0</v>
          </cell>
        </row>
        <row r="50">
          <cell r="E50">
            <v>1427420</v>
          </cell>
          <cell r="F50">
            <v>0</v>
          </cell>
          <cell r="G50">
            <v>0</v>
          </cell>
          <cell r="H50">
            <v>0</v>
          </cell>
          <cell r="I50">
            <v>0</v>
          </cell>
          <cell r="J50">
            <v>0</v>
          </cell>
          <cell r="K50">
            <v>0</v>
          </cell>
        </row>
        <row r="51">
          <cell r="E51">
            <v>12263749</v>
          </cell>
          <cell r="F51">
            <v>0</v>
          </cell>
          <cell r="G51">
            <v>0</v>
          </cell>
          <cell r="H51">
            <v>0</v>
          </cell>
          <cell r="I51">
            <v>0</v>
          </cell>
          <cell r="J51">
            <v>0</v>
          </cell>
          <cell r="K51">
            <v>0</v>
          </cell>
        </row>
        <row r="52">
          <cell r="E52">
            <v>8508000</v>
          </cell>
          <cell r="F52">
            <v>0</v>
          </cell>
          <cell r="G52">
            <v>0</v>
          </cell>
          <cell r="H52">
            <v>0</v>
          </cell>
          <cell r="I52">
            <v>0</v>
          </cell>
          <cell r="J52">
            <v>0</v>
          </cell>
          <cell r="K52">
            <v>0</v>
          </cell>
        </row>
        <row r="53">
          <cell r="E53">
            <v>6209000</v>
          </cell>
          <cell r="F53">
            <v>0</v>
          </cell>
          <cell r="G53">
            <v>0</v>
          </cell>
          <cell r="H53">
            <v>0</v>
          </cell>
          <cell r="I53">
            <v>0</v>
          </cell>
          <cell r="J53">
            <v>0</v>
          </cell>
          <cell r="K53">
            <v>0</v>
          </cell>
        </row>
        <row r="54">
          <cell r="E54">
            <v>1307000</v>
          </cell>
          <cell r="F54">
            <v>0</v>
          </cell>
          <cell r="G54">
            <v>0</v>
          </cell>
          <cell r="H54">
            <v>0</v>
          </cell>
          <cell r="I54">
            <v>0</v>
          </cell>
          <cell r="J54">
            <v>0</v>
          </cell>
          <cell r="K54">
            <v>0</v>
          </cell>
        </row>
        <row r="55">
          <cell r="E55">
            <v>22208000</v>
          </cell>
          <cell r="F55">
            <v>0</v>
          </cell>
          <cell r="G55">
            <v>0</v>
          </cell>
          <cell r="H55">
            <v>0</v>
          </cell>
          <cell r="I55">
            <v>0</v>
          </cell>
          <cell r="J55">
            <v>0</v>
          </cell>
          <cell r="K55">
            <v>0</v>
          </cell>
        </row>
        <row r="56">
          <cell r="E56">
            <v>10703689</v>
          </cell>
          <cell r="F56">
            <v>0</v>
          </cell>
          <cell r="G56">
            <v>0</v>
          </cell>
          <cell r="H56">
            <v>0</v>
          </cell>
          <cell r="I56">
            <v>0</v>
          </cell>
          <cell r="J56">
            <v>0</v>
          </cell>
          <cell r="K56">
            <v>0</v>
          </cell>
        </row>
        <row r="57">
          <cell r="E57">
            <v>1500000</v>
          </cell>
          <cell r="F57">
            <v>0</v>
          </cell>
          <cell r="G57">
            <v>0</v>
          </cell>
          <cell r="H57">
            <v>0</v>
          </cell>
          <cell r="I57">
            <v>0</v>
          </cell>
          <cell r="J57">
            <v>0</v>
          </cell>
          <cell r="K57">
            <v>0</v>
          </cell>
        </row>
        <row r="58">
          <cell r="E58">
            <v>25000</v>
          </cell>
          <cell r="F58">
            <v>0</v>
          </cell>
          <cell r="G58">
            <v>0</v>
          </cell>
          <cell r="H58">
            <v>0</v>
          </cell>
          <cell r="I58">
            <v>0</v>
          </cell>
          <cell r="J58">
            <v>0</v>
          </cell>
          <cell r="K58">
            <v>0</v>
          </cell>
        </row>
        <row r="59">
          <cell r="E59">
            <v>100000</v>
          </cell>
          <cell r="F59">
            <v>0</v>
          </cell>
          <cell r="G59">
            <v>0</v>
          </cell>
          <cell r="H59">
            <v>0</v>
          </cell>
          <cell r="I59">
            <v>0</v>
          </cell>
          <cell r="J59">
            <v>0</v>
          </cell>
          <cell r="K59">
            <v>0</v>
          </cell>
        </row>
        <row r="60">
          <cell r="E60">
            <v>244125</v>
          </cell>
          <cell r="F60">
            <v>0</v>
          </cell>
          <cell r="G60">
            <v>0</v>
          </cell>
          <cell r="H60">
            <v>0</v>
          </cell>
          <cell r="I60">
            <v>0</v>
          </cell>
          <cell r="J60">
            <v>0</v>
          </cell>
          <cell r="K60">
            <v>0</v>
          </cell>
        </row>
        <row r="61">
          <cell r="E61">
            <v>605000</v>
          </cell>
          <cell r="F61">
            <v>0</v>
          </cell>
          <cell r="G61">
            <v>0</v>
          </cell>
          <cell r="H61">
            <v>0</v>
          </cell>
          <cell r="I61">
            <v>0</v>
          </cell>
          <cell r="J61">
            <v>0</v>
          </cell>
          <cell r="K61">
            <v>0</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ff Calculations"/>
      <sheetName val="IRR"/>
      <sheetName val="Input"/>
      <sheetName val="Debt"/>
      <sheetName val="PL"/>
      <sheetName val="Tax Calculation"/>
      <sheetName val="Energy Gen &amp; Opex"/>
      <sheetName val="Sheet1"/>
      <sheetName val="Sheet2"/>
    </sheetNames>
    <sheetDataSet>
      <sheetData sheetId="0"/>
      <sheetData sheetId="1"/>
      <sheetData sheetId="2"/>
      <sheetData sheetId="3"/>
      <sheetData sheetId="4">
        <row r="3">
          <cell r="B3">
            <v>43555</v>
          </cell>
          <cell r="C3">
            <v>43921</v>
          </cell>
          <cell r="D3">
            <v>44286</v>
          </cell>
          <cell r="E3">
            <v>44651</v>
          </cell>
          <cell r="F3">
            <v>45016</v>
          </cell>
          <cell r="G3">
            <v>45382</v>
          </cell>
          <cell r="H3">
            <v>45747</v>
          </cell>
          <cell r="I3">
            <v>46112</v>
          </cell>
          <cell r="J3">
            <v>46477</v>
          </cell>
          <cell r="K3">
            <v>46843</v>
          </cell>
          <cell r="L3">
            <v>47208</v>
          </cell>
          <cell r="M3">
            <v>47573</v>
          </cell>
          <cell r="N3">
            <v>47938</v>
          </cell>
          <cell r="O3">
            <v>48304</v>
          </cell>
          <cell r="P3">
            <v>48669</v>
          </cell>
          <cell r="Q3">
            <v>49034</v>
          </cell>
          <cell r="R3">
            <v>49399</v>
          </cell>
          <cell r="S3">
            <v>49765</v>
          </cell>
          <cell r="T3">
            <v>50130</v>
          </cell>
          <cell r="U3">
            <v>50495</v>
          </cell>
          <cell r="V3">
            <v>50860</v>
          </cell>
          <cell r="W3">
            <v>51226</v>
          </cell>
          <cell r="X3">
            <v>51591</v>
          </cell>
          <cell r="Y3">
            <v>51956</v>
          </cell>
          <cell r="Z3">
            <v>52321</v>
          </cell>
          <cell r="AA3">
            <v>52687</v>
          </cell>
        </row>
      </sheetData>
      <sheetData sheetId="5"/>
      <sheetData sheetId="6"/>
      <sheetData sheetId="7"/>
      <sheetData sheetId="8"/>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A"/>
      <sheetName val="Output"/>
      <sheetName val="Input"/>
      <sheetName val="MoF and Capex"/>
      <sheetName val="Impltn. sch."/>
      <sheetName val="O&amp;M exp"/>
      <sheetName val="Repayment Sch"/>
      <sheetName val="P&amp;L"/>
      <sheetName val="Bank Prformas"/>
      <sheetName val="BS"/>
      <sheetName val="CF"/>
      <sheetName val="Depreciation"/>
      <sheetName val="Tax Sch"/>
      <sheetName val="Fin. Ratio"/>
      <sheetName val="Delhi"/>
      <sheetName val="Solan"/>
      <sheetName val="Fatehabad"/>
      <sheetName val="Land Value"/>
      <sheetName val="Locations"/>
      <sheetName val="Const Cost Est"/>
      <sheetName val="O&amp;M Cost Est"/>
      <sheetName val="Consolidated SNTPL"/>
      <sheetName val="Sheet2"/>
    </sheetNames>
    <sheetDataSet>
      <sheetData sheetId="0"/>
      <sheetData sheetId="1"/>
      <sheetData sheetId="2">
        <row r="51">
          <cell r="B51">
            <v>0.105</v>
          </cell>
        </row>
      </sheetData>
      <sheetData sheetId="3">
        <row r="6">
          <cell r="F6">
            <v>16.5</v>
          </cell>
        </row>
        <row r="83">
          <cell r="D83">
            <v>16.500614238719251</v>
          </cell>
        </row>
      </sheetData>
      <sheetData sheetId="4"/>
      <sheetData sheetId="5"/>
      <sheetData sheetId="6"/>
      <sheetData sheetId="7">
        <row r="4">
          <cell r="C4">
            <v>2013</v>
          </cell>
        </row>
      </sheetData>
      <sheetData sheetId="8"/>
      <sheetData sheetId="9"/>
      <sheetData sheetId="10"/>
      <sheetData sheetId="11"/>
      <sheetData sheetId="12"/>
      <sheetData sheetId="13">
        <row r="14">
          <cell r="D14">
            <v>1.3446040436292095</v>
          </cell>
          <cell r="E14">
            <v>1.2772265202040005</v>
          </cell>
          <cell r="F14">
            <v>1.2228689333465075</v>
          </cell>
          <cell r="G14">
            <v>1.2545469534100671</v>
          </cell>
          <cell r="H14">
            <v>1.2619414343694084</v>
          </cell>
          <cell r="I14">
            <v>1.2742699283509817</v>
          </cell>
          <cell r="J14">
            <v>1.2673664999600143</v>
          </cell>
          <cell r="K14">
            <v>1.2936375306810359</v>
          </cell>
          <cell r="L14">
            <v>1.2726797089117503</v>
          </cell>
          <cell r="M14">
            <v>1.370353313954257</v>
          </cell>
          <cell r="N14">
            <v>1.4197276087071655</v>
          </cell>
          <cell r="O14">
            <v>1.4795663745000827</v>
          </cell>
          <cell r="P14">
            <v>1.4165871012632352</v>
          </cell>
          <cell r="Q14">
            <v>1.3555636555537902</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sheetName val="Repayment Sch (2)"/>
      <sheetName val="10"/>
      <sheetName val="12"/>
      <sheetName val="19"/>
      <sheetName val="20"/>
      <sheetName val="21"/>
      <sheetName val="22"/>
      <sheetName val="23"/>
      <sheetName val="DSCR"/>
      <sheetName val="26"/>
      <sheetName val="FI OLD"/>
      <sheetName val="FI NEW"/>
      <sheetName val="O&amp;M exp"/>
      <sheetName val="Tax Sch"/>
      <sheetName val="Land Value"/>
      <sheetName val="Fin. Ratio"/>
      <sheetName val="Land Details"/>
      <sheetName val="Repay Schdl"/>
      <sheetName val="Repayment Sch"/>
      <sheetName val="Depreciation"/>
      <sheetName val="NPV"/>
      <sheetName val="Input"/>
      <sheetName val="P&amp;L"/>
      <sheetName val="BS"/>
      <sheetName val="Proj. Cost"/>
      <sheetName val="CF"/>
      <sheetName val="Impltn. sch."/>
      <sheetName val="Land Cost details"/>
      <sheetName val="Proj. Cost for Proposal Note"/>
      <sheetName val="Outsnng loan"/>
      <sheetName val="Projected rentals"/>
      <sheetName val="Int. till Mar 15"/>
      <sheetName val="Road work cost"/>
      <sheetName val="Other costs incurred"/>
      <sheetName val="Other costs"/>
      <sheetName val="wooden crates"/>
      <sheetName val="Fumigation &amp; Sand Snake Req."/>
      <sheetName val="Delhi"/>
      <sheetName val="Solan"/>
      <sheetName val="Fatehabad"/>
      <sheetName val="Consolidated SNTPL"/>
      <sheetName val="O&amp;M Cost Est"/>
      <sheetName val="Const Cost Est"/>
      <sheetName val="MoF and Capex"/>
      <sheetName val="Revised Costing"/>
      <sheetName val="NABARD"/>
      <sheetName val="BS (2)"/>
      <sheetName val="P&amp;L (2)"/>
      <sheetName val="Proj. Cost (2)"/>
      <sheetName val="Locations"/>
      <sheetName val="Proj. Cost (3)"/>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1.2089133742554241</v>
          </cell>
          <cell r="E14">
            <v>1.2849523047148117</v>
          </cell>
          <cell r="F14">
            <v>1.2433239142331241</v>
          </cell>
          <cell r="G14">
            <v>1.2040591285116093</v>
          </cell>
          <cell r="H14">
            <v>1.1732090157399353</v>
          </cell>
          <cell r="I14">
            <v>1.1270645780070041</v>
          </cell>
          <cell r="J14">
            <v>1.1306317405382436</v>
          </cell>
          <cell r="K14">
            <v>1.1370098225959542</v>
          </cell>
          <cell r="L14">
            <v>1.1159081053275752</v>
          </cell>
          <cell r="M14">
            <v>1.1227655426122303</v>
          </cell>
          <cell r="N14">
            <v>1.1529564515469966</v>
          </cell>
          <cell r="O14">
            <v>1.1644222097592569</v>
          </cell>
          <cell r="P14">
            <v>1.1720976355133872</v>
          </cell>
          <cell r="Q14">
            <v>1.3750949786513242</v>
          </cell>
          <cell r="R14">
            <v>2845806951812111.5</v>
          </cell>
        </row>
      </sheetData>
      <sheetData sheetId="17"/>
      <sheetData sheetId="18"/>
      <sheetData sheetId="19"/>
      <sheetData sheetId="20"/>
      <sheetData sheetId="21"/>
      <sheetData sheetId="22">
        <row r="54">
          <cell r="E54">
            <v>0.1075</v>
          </cell>
        </row>
      </sheetData>
      <sheetData sheetId="23">
        <row r="27">
          <cell r="E27">
            <v>1.2089133742554241</v>
          </cell>
          <cell r="F27">
            <v>1.2849523047148117</v>
          </cell>
          <cell r="G27">
            <v>1.2433239142331241</v>
          </cell>
          <cell r="H27">
            <v>1.2040591285116093</v>
          </cell>
          <cell r="I27">
            <v>1.1732090157399353</v>
          </cell>
          <cell r="J27">
            <v>1.1270645780070041</v>
          </cell>
          <cell r="K27">
            <v>1.1306317405382438</v>
          </cell>
          <cell r="L27">
            <v>1.1370098225959544</v>
          </cell>
          <cell r="M27">
            <v>1.1159081053275752</v>
          </cell>
          <cell r="N27">
            <v>1.1227655426122303</v>
          </cell>
          <cell r="O27">
            <v>1.1529564515469963</v>
          </cell>
          <cell r="P27">
            <v>1.1644222097592569</v>
          </cell>
          <cell r="Q27">
            <v>1.1720976355133872</v>
          </cell>
          <cell r="R27">
            <v>1.3750949786513242</v>
          </cell>
          <cell r="S27">
            <v>2845806951812111.5</v>
          </cell>
        </row>
      </sheetData>
      <sheetData sheetId="24"/>
      <sheetData sheetId="25">
        <row r="17">
          <cell r="E17">
            <v>310.39999999999998</v>
          </cell>
        </row>
      </sheetData>
      <sheetData sheetId="26"/>
      <sheetData sheetId="27"/>
      <sheetData sheetId="28"/>
      <sheetData sheetId="29"/>
      <sheetData sheetId="30"/>
      <sheetData sheetId="31">
        <row r="26">
          <cell r="F26">
            <v>0.65563707893884127</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Cyber"/>
      <sheetName val="Area infinity "/>
      <sheetName val="Related party new-format"/>
      <sheetName val="working of related party"/>
      <sheetName val="Area Build 8"/>
      <sheetName val="Budget Vs Actual- Bldg.8"/>
      <sheetName val="Interest 30.11.2006 for 337 and"/>
      <sheetName val="Budget Vs Actual- Infinity"/>
      <sheetName val="Interest 30.11.06 exp 337 &amp; 343"/>
      <sheetName val="Related party new-format (2)"/>
      <sheetName val="working of related party (2)"/>
      <sheetName val="dep 11.2006"/>
      <sheetName val="Building 8"/>
      <sheetName val="IBM"/>
      <sheetName val="dAKSH"/>
      <sheetName val="Interest 30.09.06"/>
      <sheetName val="Prov.14.11.06"/>
      <sheetName val="PROVISIONS"/>
      <sheetName val="ACCENTURE"/>
      <sheetName val="BS PNL"/>
      <sheetName val="cwip 11.2006"/>
      <sheetName val="cash flow"/>
      <sheetName val="Balance sheet DCCDL Nov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 xml:space="preserve"> </v>
          </cell>
        </row>
        <row r="5">
          <cell r="A5" t="str">
            <v xml:space="preserve"> </v>
          </cell>
        </row>
        <row r="6">
          <cell r="A6" t="str">
            <v xml:space="preserve"> </v>
          </cell>
        </row>
        <row r="7">
          <cell r="A7" t="str">
            <v>DLF Cyber City Developers Ltd - CONSTRUCTION DIVISION</v>
          </cell>
        </row>
        <row r="8">
          <cell r="A8" t="str">
            <v xml:space="preserve"> </v>
          </cell>
        </row>
        <row r="9">
          <cell r="A9" t="str">
            <v>BALANCE SHEET AS AT 30.11.2006</v>
          </cell>
        </row>
        <row r="11">
          <cell r="A11" t="str">
            <v>PARTICULRS</v>
          </cell>
          <cell r="B11" t="str">
            <v>SCH.</v>
          </cell>
          <cell r="C11" t="str">
            <v>AMOUNT</v>
          </cell>
        </row>
        <row r="12">
          <cell r="B12" t="str">
            <v>NO.</v>
          </cell>
          <cell r="C12" t="str">
            <v>Division</v>
          </cell>
        </row>
        <row r="14">
          <cell r="A14" t="str">
            <v xml:space="preserve">SOURCES OF FUNDS </v>
          </cell>
        </row>
        <row r="15">
          <cell r="A15" t="str">
            <v>Shareholder's Funds</v>
          </cell>
        </row>
        <row r="16">
          <cell r="A16" t="str">
            <v>Capital Accounts</v>
          </cell>
        </row>
        <row r="17">
          <cell r="A17" t="str">
            <v>Current Accounts</v>
          </cell>
          <cell r="B17" t="str">
            <v xml:space="preserve"> </v>
          </cell>
          <cell r="C17">
            <v>0</v>
          </cell>
        </row>
        <row r="18">
          <cell r="B18" t="str">
            <v xml:space="preserve"> </v>
          </cell>
        </row>
        <row r="19">
          <cell r="A19" t="str">
            <v>Profit &amp; Loss A/c</v>
          </cell>
          <cell r="C19">
            <v>-504214.72979945212</v>
          </cell>
        </row>
        <row r="20">
          <cell r="A20" t="str">
            <v>LOAN FUNDS</v>
          </cell>
          <cell r="C20">
            <v>0</v>
          </cell>
        </row>
        <row r="21">
          <cell r="A21" t="str">
            <v>Secured loans</v>
          </cell>
          <cell r="B21" t="str">
            <v xml:space="preserve"> </v>
          </cell>
          <cell r="C21">
            <v>0</v>
          </cell>
        </row>
        <row r="22">
          <cell r="A22" t="str">
            <v>UnSecured loans</v>
          </cell>
          <cell r="B22" t="str">
            <v xml:space="preserve"> </v>
          </cell>
          <cell r="C22">
            <v>0</v>
          </cell>
        </row>
        <row r="25">
          <cell r="C25">
            <v>-504214.72979945212</v>
          </cell>
        </row>
        <row r="28">
          <cell r="A28" t="str">
            <v>APPLICATIONS OF FUNDS</v>
          </cell>
        </row>
        <row r="30">
          <cell r="A30" t="str">
            <v>FIXED ASSETS :</v>
          </cell>
          <cell r="B30" t="str">
            <v xml:space="preserve"> </v>
          </cell>
          <cell r="C30">
            <v>4518397.3499999996</v>
          </cell>
        </row>
        <row r="31">
          <cell r="A31" t="str">
            <v>Less : Depreciation</v>
          </cell>
          <cell r="C31">
            <v>894069.64979945216</v>
          </cell>
        </row>
        <row r="33">
          <cell r="A33" t="str">
            <v>Net Block</v>
          </cell>
          <cell r="C33">
            <v>3624327.7002005475</v>
          </cell>
        </row>
        <row r="35">
          <cell r="A35" t="str">
            <v>CAPITAL WIP</v>
          </cell>
          <cell r="B35" t="str">
            <v xml:space="preserve"> </v>
          </cell>
          <cell r="C35">
            <v>109500000</v>
          </cell>
        </row>
        <row r="36">
          <cell r="A36" t="str">
            <v>(Including Advances)</v>
          </cell>
        </row>
        <row r="37">
          <cell r="A37" t="str">
            <v>Current Assets.Loans &amp; Advances</v>
          </cell>
        </row>
        <row r="38">
          <cell r="A38" t="str">
            <v xml:space="preserve">   Closing Stock</v>
          </cell>
          <cell r="C38">
            <v>0</v>
          </cell>
        </row>
        <row r="39">
          <cell r="A39" t="str">
            <v xml:space="preserve">   Stocks wip</v>
          </cell>
        </row>
        <row r="40">
          <cell r="A40" t="str">
            <v xml:space="preserve">   Sundry Debtors</v>
          </cell>
          <cell r="B40" t="str">
            <v>8</v>
          </cell>
          <cell r="C40">
            <v>0</v>
          </cell>
        </row>
        <row r="41">
          <cell r="A41" t="str">
            <v xml:space="preserve">   Cash &amp; Bank Balances</v>
          </cell>
          <cell r="B41" t="str">
            <v>9</v>
          </cell>
          <cell r="C41">
            <v>52314147.170000002</v>
          </cell>
        </row>
        <row r="42">
          <cell r="A42" t="str">
            <v xml:space="preserve">   Other Current assets</v>
          </cell>
          <cell r="B42" t="str">
            <v>10</v>
          </cell>
          <cell r="C42">
            <v>0</v>
          </cell>
        </row>
        <row r="43">
          <cell r="A43" t="str">
            <v xml:space="preserve">   Loan &amp; advances</v>
          </cell>
          <cell r="B43" t="str">
            <v>11</v>
          </cell>
          <cell r="C43">
            <v>18846</v>
          </cell>
        </row>
        <row r="44">
          <cell r="A44" t="str">
            <v xml:space="preserve">   Inter Unit transfer</v>
          </cell>
          <cell r="B44" t="str">
            <v>11</v>
          </cell>
          <cell r="C44">
            <v>3164763480.5799999</v>
          </cell>
        </row>
        <row r="45">
          <cell r="A45" t="str">
            <v>Corporate Div</v>
          </cell>
          <cell r="C45">
            <v>-3273409639.9299998</v>
          </cell>
        </row>
        <row r="46">
          <cell r="A46" t="str">
            <v xml:space="preserve"> </v>
          </cell>
          <cell r="C46">
            <v>0</v>
          </cell>
        </row>
        <row r="47">
          <cell r="C47">
            <v>-56313166.179999828</v>
          </cell>
        </row>
        <row r="48">
          <cell r="A48" t="str">
            <v xml:space="preserve"> </v>
          </cell>
        </row>
        <row r="49">
          <cell r="A49" t="str">
            <v>Less :</v>
          </cell>
        </row>
        <row r="50">
          <cell r="A50" t="str">
            <v>Current Liabilities and Provisions</v>
          </cell>
        </row>
        <row r="51">
          <cell r="A51" t="str">
            <v xml:space="preserve">   Liabilities</v>
          </cell>
          <cell r="B51" t="str">
            <v>12</v>
          </cell>
          <cell r="C51">
            <v>57315376.25</v>
          </cell>
        </row>
        <row r="52">
          <cell r="A52" t="str">
            <v xml:space="preserve">   Provisions</v>
          </cell>
          <cell r="B52" t="str">
            <v>13</v>
          </cell>
          <cell r="C52">
            <v>0</v>
          </cell>
        </row>
        <row r="54">
          <cell r="C54">
            <v>57315376.25</v>
          </cell>
        </row>
        <row r="56">
          <cell r="A56" t="str">
            <v>Net Current Assets</v>
          </cell>
          <cell r="C56">
            <v>-113628542.42999983</v>
          </cell>
        </row>
        <row r="58">
          <cell r="C58">
            <v>-504214.72979928553</v>
          </cell>
        </row>
        <row r="60">
          <cell r="A60" t="str">
            <v>Notes to Accounts</v>
          </cell>
          <cell r="B60" t="str">
            <v>21</v>
          </cell>
          <cell r="C60">
            <v>-1.6659032553434372E-7</v>
          </cell>
        </row>
        <row r="65">
          <cell r="C65" t="str">
            <v xml:space="preserve"> </v>
          </cell>
        </row>
        <row r="71">
          <cell r="A71" t="str">
            <v>DLF Cyber City Developers Ltd - CONSTRUCTION DIVISION</v>
          </cell>
        </row>
        <row r="72">
          <cell r="A72" t="str">
            <v xml:space="preserve"> PROFIT &amp; LOSS ACCOUNT</v>
          </cell>
        </row>
        <row r="73">
          <cell r="A73" t="str">
            <v>FOR THE PERIOD FOR THE PERIOD ENDED 30.11.2006</v>
          </cell>
        </row>
        <row r="74">
          <cell r="A74" t="str">
            <v xml:space="preserve"> </v>
          </cell>
        </row>
        <row r="75">
          <cell r="A75" t="str">
            <v>PARTICULRS</v>
          </cell>
          <cell r="B75" t="str">
            <v>SCH.</v>
          </cell>
          <cell r="C75" t="str">
            <v>AMOUNT</v>
          </cell>
        </row>
        <row r="78">
          <cell r="B78" t="str">
            <v>NO.</v>
          </cell>
          <cell r="C78" t="str">
            <v>Division</v>
          </cell>
        </row>
        <row r="81">
          <cell r="A81" t="str">
            <v>INCOME :</v>
          </cell>
        </row>
        <row r="82">
          <cell r="A82" t="str">
            <v>Sales and Other Income</v>
          </cell>
          <cell r="B82" t="str">
            <v>14</v>
          </cell>
          <cell r="C82">
            <v>0</v>
          </cell>
        </row>
        <row r="83">
          <cell r="A83" t="str">
            <v>Increase in Stocks</v>
          </cell>
          <cell r="B83" t="str">
            <v>15</v>
          </cell>
          <cell r="C83">
            <v>0</v>
          </cell>
        </row>
        <row r="85">
          <cell r="C85">
            <v>0</v>
          </cell>
        </row>
        <row r="87">
          <cell r="A87" t="str">
            <v>EXPENDITURE :</v>
          </cell>
        </row>
        <row r="88">
          <cell r="A88" t="str">
            <v xml:space="preserve">   Purchase and Development Expenses</v>
          </cell>
          <cell r="B88" t="str">
            <v>16</v>
          </cell>
          <cell r="C88">
            <v>0</v>
          </cell>
        </row>
        <row r="89">
          <cell r="A89" t="str">
            <v xml:space="preserve">   Establishment</v>
          </cell>
          <cell r="B89" t="str">
            <v>17</v>
          </cell>
          <cell r="C89">
            <v>0</v>
          </cell>
        </row>
        <row r="90">
          <cell r="A90" t="str">
            <v xml:space="preserve">   Finance Charges</v>
          </cell>
          <cell r="B90" t="str">
            <v>18</v>
          </cell>
          <cell r="C90">
            <v>0</v>
          </cell>
        </row>
        <row r="91">
          <cell r="A91" t="str">
            <v xml:space="preserve">   Other Expenses</v>
          </cell>
          <cell r="B91" t="str">
            <v>19</v>
          </cell>
          <cell r="C91">
            <v>3338</v>
          </cell>
        </row>
        <row r="92">
          <cell r="A92" t="str">
            <v xml:space="preserve">   Depreciation</v>
          </cell>
          <cell r="C92">
            <v>500876.72979945212</v>
          </cell>
        </row>
        <row r="93">
          <cell r="A93" t="str">
            <v xml:space="preserve">   Loss on sale of fire</v>
          </cell>
          <cell r="C93">
            <v>0</v>
          </cell>
        </row>
        <row r="96">
          <cell r="C96">
            <v>504214.72979945212</v>
          </cell>
        </row>
        <row r="98">
          <cell r="A98" t="str">
            <v>Profit before Tax</v>
          </cell>
          <cell r="C98">
            <v>-504214.72979945212</v>
          </cell>
        </row>
        <row r="99">
          <cell r="A99" t="str">
            <v>Provision for Tax</v>
          </cell>
        </row>
        <row r="102">
          <cell r="A102" t="str">
            <v>Profit after Tax</v>
          </cell>
          <cell r="C102">
            <v>-504214.72979945212</v>
          </cell>
        </row>
        <row r="103">
          <cell r="A103" t="str">
            <v>Balance brough forward</v>
          </cell>
        </row>
        <row r="104">
          <cell r="A104" t="str">
            <v>Prior Period Expenses (net)</v>
          </cell>
          <cell r="B104" t="str">
            <v>20</v>
          </cell>
        </row>
        <row r="105">
          <cell r="A105" t="str">
            <v>Tax - earlier year</v>
          </cell>
        </row>
        <row r="107">
          <cell r="A107" t="str">
            <v>Investment Allowance Reserve written back</v>
          </cell>
        </row>
        <row r="108">
          <cell r="A108" t="str">
            <v>back</v>
          </cell>
        </row>
        <row r="110">
          <cell r="A110" t="str">
            <v>Amount available for Appropriation</v>
          </cell>
          <cell r="C110">
            <v>-504214.72979945212</v>
          </cell>
        </row>
        <row r="112">
          <cell r="A112" t="str">
            <v>APPROPRIATION :</v>
          </cell>
        </row>
        <row r="113">
          <cell r="A113" t="str">
            <v>Debenture Redemption Reserve</v>
          </cell>
        </row>
        <row r="114">
          <cell r="A114" t="str">
            <v>General Reserve</v>
          </cell>
        </row>
        <row r="115">
          <cell r="A115" t="str">
            <v>Dividend (Subject to Tax deducted</v>
          </cell>
        </row>
        <row r="116">
          <cell r="A116" t="str">
            <v>at source on equity Shares.</v>
          </cell>
        </row>
        <row r="117">
          <cell r="A117" t="str">
            <v>Proposed</v>
          </cell>
        </row>
        <row r="118">
          <cell r="A118" t="str">
            <v>Interim</v>
          </cell>
        </row>
        <row r="120">
          <cell r="A120" t="str">
            <v>Balance Carried to Balance Sheet</v>
          </cell>
          <cell r="C120">
            <v>-504214.72979945212</v>
          </cell>
        </row>
      </sheetData>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Cyber"/>
      <sheetName val="Area infinity "/>
      <sheetName val="Related party new-format"/>
      <sheetName val="working of related party"/>
      <sheetName val="Area Build 8"/>
      <sheetName val="Budget Vs Actual- Bldg.8"/>
      <sheetName val="Interest 30.11.2006 for 337 and"/>
      <sheetName val="Budget Vs Actual- Infinity"/>
      <sheetName val="Interest 30.11.06 exp 337 &amp; 343"/>
      <sheetName val="Related party new-format (2)"/>
      <sheetName val="working of related party (2)"/>
      <sheetName val="dep 11.2006"/>
      <sheetName val="Building 8"/>
      <sheetName val="IBM"/>
      <sheetName val="dAKSH"/>
      <sheetName val="Interest 30.09.06"/>
      <sheetName val="Prov.14.11.06"/>
      <sheetName val="PROVISIONS"/>
      <sheetName val="ACCENTURE"/>
      <sheetName val="BS PNL"/>
      <sheetName val="cwip 11.2006"/>
      <sheetName val="cash flow"/>
      <sheetName val="Balance sheet DCCDL Nov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
          </cell>
        </row>
        <row r="5">
          <cell r="A5" t="str">
            <v/>
          </cell>
        </row>
        <row r="6">
          <cell r="A6" t="str">
            <v/>
          </cell>
        </row>
        <row r="7">
          <cell r="A7" t="str">
            <v>DLF Cyber City Developers Ltd - CONSTRUCTION DIVISION</v>
          </cell>
        </row>
        <row r="8">
          <cell r="A8" t="str">
            <v/>
          </cell>
        </row>
        <row r="9">
          <cell r="A9" t="str">
            <v>BALANCE SHEET AS AT 30.11.2006</v>
          </cell>
        </row>
        <row r="11">
          <cell r="A11" t="str">
            <v>PARTICULRS</v>
          </cell>
          <cell r="B11" t="str">
            <v>SCH.</v>
          </cell>
          <cell r="C11" t="str">
            <v>AMOUNT</v>
          </cell>
        </row>
        <row r="12">
          <cell r="B12" t="str">
            <v>NO.</v>
          </cell>
          <cell r="C12" t="str">
            <v>Division</v>
          </cell>
        </row>
        <row r="14">
          <cell r="A14" t="str">
            <v xml:space="preserve">SOURCES OF FUNDS </v>
          </cell>
        </row>
        <row r="15">
          <cell r="A15" t="str">
            <v>Shareholder's Funds</v>
          </cell>
        </row>
        <row r="16">
          <cell r="A16" t="str">
            <v>Capital Accounts</v>
          </cell>
        </row>
        <row r="17">
          <cell r="A17" t="str">
            <v>Current Accounts</v>
          </cell>
          <cell r="B17" t="str">
            <v/>
          </cell>
          <cell r="C17">
            <v>0</v>
          </cell>
        </row>
        <row r="18">
          <cell r="B18" t="str">
            <v/>
          </cell>
        </row>
        <row r="19">
          <cell r="A19" t="str">
            <v>Profit &amp; Loss A/c</v>
          </cell>
          <cell r="C19">
            <v>-504214.72979945212</v>
          </cell>
        </row>
        <row r="20">
          <cell r="A20" t="str">
            <v>LOAN FUNDS</v>
          </cell>
          <cell r="C20">
            <v>0</v>
          </cell>
        </row>
        <row r="21">
          <cell r="A21" t="str">
            <v>Secured loans</v>
          </cell>
          <cell r="B21" t="str">
            <v/>
          </cell>
          <cell r="C21">
            <v>0</v>
          </cell>
        </row>
        <row r="22">
          <cell r="A22" t="str">
            <v>UnSecured loans</v>
          </cell>
          <cell r="B22" t="str">
            <v/>
          </cell>
          <cell r="C22">
            <v>0</v>
          </cell>
        </row>
        <row r="25">
          <cell r="C25">
            <v>-504214.72979945212</v>
          </cell>
        </row>
        <row r="28">
          <cell r="A28" t="str">
            <v>APPLICATIONS OF FUNDS</v>
          </cell>
        </row>
        <row r="30">
          <cell r="A30" t="str">
            <v>FIXED ASSETS :</v>
          </cell>
          <cell r="B30" t="str">
            <v/>
          </cell>
          <cell r="C30">
            <v>4518397.3499999996</v>
          </cell>
        </row>
        <row r="31">
          <cell r="A31" t="str">
            <v>Less : Depreciation</v>
          </cell>
          <cell r="C31">
            <v>894069.64979945216</v>
          </cell>
        </row>
        <row r="33">
          <cell r="A33" t="str">
            <v>Net Block</v>
          </cell>
          <cell r="C33">
            <v>3624327.7002005475</v>
          </cell>
        </row>
        <row r="35">
          <cell r="A35" t="str">
            <v>CAPITAL WIP</v>
          </cell>
          <cell r="B35" t="str">
            <v/>
          </cell>
          <cell r="C35">
            <v>109500000</v>
          </cell>
        </row>
        <row r="36">
          <cell r="A36" t="str">
            <v>(Including Advances)</v>
          </cell>
        </row>
        <row r="37">
          <cell r="A37" t="str">
            <v>Current Assets.Loans &amp; Advances</v>
          </cell>
        </row>
        <row r="38">
          <cell r="A38" t="str">
            <v xml:space="preserve">   Closing Stock</v>
          </cell>
          <cell r="C38">
            <v>0</v>
          </cell>
        </row>
        <row r="39">
          <cell r="A39" t="str">
            <v xml:space="preserve">   Stocks wip</v>
          </cell>
        </row>
        <row r="40">
          <cell r="A40" t="str">
            <v xml:space="preserve">   Sundry Debtors</v>
          </cell>
          <cell r="B40" t="str">
            <v>8</v>
          </cell>
          <cell r="C40">
            <v>0</v>
          </cell>
        </row>
        <row r="41">
          <cell r="A41" t="str">
            <v xml:space="preserve">   Cash &amp; Bank Balances</v>
          </cell>
          <cell r="B41" t="str">
            <v>9</v>
          </cell>
          <cell r="C41">
            <v>52314147.170000002</v>
          </cell>
        </row>
        <row r="42">
          <cell r="A42" t="str">
            <v xml:space="preserve">   Other Current assets</v>
          </cell>
          <cell r="B42" t="str">
            <v>10</v>
          </cell>
          <cell r="C42">
            <v>0</v>
          </cell>
        </row>
        <row r="43">
          <cell r="A43" t="str">
            <v xml:space="preserve">   Loan &amp; advances</v>
          </cell>
          <cell r="B43" t="str">
            <v>11</v>
          </cell>
          <cell r="C43">
            <v>18846</v>
          </cell>
        </row>
        <row r="44">
          <cell r="A44" t="str">
            <v xml:space="preserve">   Inter Unit transfer</v>
          </cell>
          <cell r="B44" t="str">
            <v>11</v>
          </cell>
          <cell r="C44">
            <v>3164763480.5799999</v>
          </cell>
        </row>
        <row r="45">
          <cell r="A45" t="str">
            <v>Corporate Div</v>
          </cell>
          <cell r="C45">
            <v>-3273409639.9299998</v>
          </cell>
        </row>
        <row r="46">
          <cell r="A46" t="str">
            <v/>
          </cell>
          <cell r="C46">
            <v>0</v>
          </cell>
        </row>
        <row r="47">
          <cell r="C47">
            <v>-56313166.179999828</v>
          </cell>
        </row>
        <row r="48">
          <cell r="A48" t="str">
            <v/>
          </cell>
        </row>
        <row r="49">
          <cell r="A49" t="str">
            <v>Less :</v>
          </cell>
        </row>
        <row r="50">
          <cell r="A50" t="str">
            <v>Current Liabilities and Provisions</v>
          </cell>
        </row>
        <row r="51">
          <cell r="A51" t="str">
            <v xml:space="preserve">   Liabilities</v>
          </cell>
          <cell r="B51" t="str">
            <v>12</v>
          </cell>
          <cell r="C51">
            <v>57315376.25</v>
          </cell>
        </row>
        <row r="52">
          <cell r="A52" t="str">
            <v xml:space="preserve">   Provisions</v>
          </cell>
          <cell r="B52" t="str">
            <v>13</v>
          </cell>
          <cell r="C52">
            <v>0</v>
          </cell>
        </row>
        <row r="54">
          <cell r="C54">
            <v>57315376.25</v>
          </cell>
        </row>
        <row r="56">
          <cell r="A56" t="str">
            <v>Net Current Assets</v>
          </cell>
          <cell r="C56">
            <v>-113628542.42999983</v>
          </cell>
        </row>
        <row r="58">
          <cell r="C58">
            <v>-504214.72979928553</v>
          </cell>
        </row>
        <row r="60">
          <cell r="A60" t="str">
            <v>Notes to Accounts</v>
          </cell>
          <cell r="B60" t="str">
            <v>21</v>
          </cell>
          <cell r="C60">
            <v>-1.6659032553434372E-7</v>
          </cell>
        </row>
        <row r="65">
          <cell r="C65" t="str">
            <v/>
          </cell>
        </row>
        <row r="71">
          <cell r="A71" t="str">
            <v>DLF Cyber City Developers Ltd - CONSTRUCTION DIVISION</v>
          </cell>
        </row>
        <row r="72">
          <cell r="A72" t="str">
            <v xml:space="preserve"> PROFIT &amp; LOSS ACCOUNT</v>
          </cell>
        </row>
        <row r="73">
          <cell r="A73" t="str">
            <v>FOR THE PERIOD FOR THE PERIOD ENDED 30.11.2006</v>
          </cell>
        </row>
        <row r="74">
          <cell r="A74" t="str">
            <v/>
          </cell>
        </row>
        <row r="75">
          <cell r="A75" t="str">
            <v>PARTICULRS</v>
          </cell>
          <cell r="B75" t="str">
            <v>SCH.</v>
          </cell>
          <cell r="C75" t="str">
            <v>AMOUNT</v>
          </cell>
        </row>
        <row r="78">
          <cell r="B78" t="str">
            <v>NO.</v>
          </cell>
          <cell r="C78" t="str">
            <v>Division</v>
          </cell>
        </row>
        <row r="81">
          <cell r="A81" t="str">
            <v>INCOME :</v>
          </cell>
        </row>
        <row r="82">
          <cell r="A82" t="str">
            <v>Sales and Other Income</v>
          </cell>
          <cell r="B82" t="str">
            <v>14</v>
          </cell>
          <cell r="C82">
            <v>0</v>
          </cell>
        </row>
        <row r="83">
          <cell r="A83" t="str">
            <v>Increase in Stocks</v>
          </cell>
          <cell r="B83" t="str">
            <v>15</v>
          </cell>
          <cell r="C83">
            <v>0</v>
          </cell>
        </row>
        <row r="85">
          <cell r="C85">
            <v>0</v>
          </cell>
        </row>
        <row r="87">
          <cell r="A87" t="str">
            <v>EXPENDITURE :</v>
          </cell>
        </row>
        <row r="88">
          <cell r="A88" t="str">
            <v xml:space="preserve">   Purchase and Development Expenses</v>
          </cell>
          <cell r="B88" t="str">
            <v>16</v>
          </cell>
          <cell r="C88">
            <v>0</v>
          </cell>
        </row>
        <row r="89">
          <cell r="A89" t="str">
            <v xml:space="preserve">   Establishment</v>
          </cell>
          <cell r="B89" t="str">
            <v>17</v>
          </cell>
          <cell r="C89">
            <v>0</v>
          </cell>
        </row>
        <row r="90">
          <cell r="A90" t="str">
            <v xml:space="preserve">   Finance Charges</v>
          </cell>
          <cell r="B90" t="str">
            <v>18</v>
          </cell>
          <cell r="C90">
            <v>0</v>
          </cell>
        </row>
        <row r="91">
          <cell r="A91" t="str">
            <v xml:space="preserve">   Other Expenses</v>
          </cell>
          <cell r="B91" t="str">
            <v>19</v>
          </cell>
          <cell r="C91">
            <v>3338</v>
          </cell>
        </row>
        <row r="92">
          <cell r="A92" t="str">
            <v xml:space="preserve">   Depreciation</v>
          </cell>
          <cell r="C92">
            <v>500876.72979945212</v>
          </cell>
        </row>
        <row r="93">
          <cell r="A93" t="str">
            <v xml:space="preserve">   Loss on sale of fire</v>
          </cell>
          <cell r="C93">
            <v>0</v>
          </cell>
        </row>
        <row r="96">
          <cell r="C96">
            <v>504214.72979945212</v>
          </cell>
        </row>
        <row r="98">
          <cell r="A98" t="str">
            <v>Profit before Tax</v>
          </cell>
          <cell r="C98">
            <v>-504214.72979945212</v>
          </cell>
        </row>
        <row r="99">
          <cell r="A99" t="str">
            <v>Provision for Tax</v>
          </cell>
        </row>
        <row r="102">
          <cell r="A102" t="str">
            <v>Profit after Tax</v>
          </cell>
          <cell r="C102">
            <v>-504214.72979945212</v>
          </cell>
        </row>
        <row r="103">
          <cell r="A103" t="str">
            <v>Balance brough forward</v>
          </cell>
        </row>
        <row r="104">
          <cell r="A104" t="str">
            <v>Prior Period Expenses (net)</v>
          </cell>
          <cell r="B104" t="str">
            <v>20</v>
          </cell>
        </row>
        <row r="105">
          <cell r="A105" t="str">
            <v>Tax - earlier year</v>
          </cell>
        </row>
        <row r="107">
          <cell r="A107" t="str">
            <v>Investment Allowance Reserve written back</v>
          </cell>
        </row>
        <row r="108">
          <cell r="A108" t="str">
            <v>back</v>
          </cell>
        </row>
        <row r="110">
          <cell r="A110" t="str">
            <v>Amount available for Appropriation</v>
          </cell>
          <cell r="C110">
            <v>-504214.72979945212</v>
          </cell>
        </row>
        <row r="112">
          <cell r="A112" t="str">
            <v>APPROPRIATION :</v>
          </cell>
        </row>
        <row r="113">
          <cell r="A113" t="str">
            <v>Debenture Redemption Reserve</v>
          </cell>
        </row>
        <row r="114">
          <cell r="A114" t="str">
            <v>General Reserve</v>
          </cell>
        </row>
        <row r="115">
          <cell r="A115" t="str">
            <v>Dividend (Subject to Tax deducted</v>
          </cell>
        </row>
        <row r="116">
          <cell r="A116" t="str">
            <v>at source on equity Shares.</v>
          </cell>
        </row>
        <row r="117">
          <cell r="A117" t="str">
            <v>Proposed</v>
          </cell>
        </row>
        <row r="118">
          <cell r="A118" t="str">
            <v>Interim</v>
          </cell>
        </row>
        <row r="120">
          <cell r="A120" t="str">
            <v>Balance Carried to Balance Sheet</v>
          </cell>
          <cell r="C120">
            <v>-504214.72979945212</v>
          </cell>
        </row>
      </sheetData>
      <sheetData sheetId="20" refreshError="1"/>
      <sheetData sheetId="21" refreshError="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Cyber"/>
      <sheetName val="Area infinity "/>
      <sheetName val="Related party new-format"/>
      <sheetName val="working of related party"/>
      <sheetName val="Area Build 8"/>
      <sheetName val="Budget Vs Actual- Bldg.8"/>
      <sheetName val="Interest 30.11.2006 for 337 and"/>
      <sheetName val="Budget Vs Actual- Infinity"/>
      <sheetName val="Interest 30.11.06 exp 337 &amp; 343"/>
      <sheetName val="Related party new-format (2)"/>
      <sheetName val="working of related party (2)"/>
      <sheetName val="dep 11.2006"/>
      <sheetName val="Building 8"/>
      <sheetName val="IBM"/>
      <sheetName val="dAKSH"/>
      <sheetName val="Interest 30.09.06"/>
      <sheetName val="Prov.14.11.06"/>
      <sheetName val="PROVISIONS"/>
      <sheetName val="ACCENTURE"/>
      <sheetName val="BS PNL"/>
      <sheetName val="cwip 11.2006"/>
      <sheetName val="cash flow"/>
      <sheetName val="Balance sheet DCCDL Nov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A1" t="str">
            <v xml:space="preserve"> </v>
          </cell>
        </row>
        <row r="5">
          <cell r="A5" t="str">
            <v xml:space="preserve"> </v>
          </cell>
        </row>
        <row r="6">
          <cell r="A6" t="str">
            <v xml:space="preserve"> </v>
          </cell>
        </row>
        <row r="7">
          <cell r="A7" t="str">
            <v>DLF Cyber City Developers Ltd - CONSTRUCTION DIVISION</v>
          </cell>
        </row>
        <row r="8">
          <cell r="A8" t="str">
            <v xml:space="preserve"> </v>
          </cell>
        </row>
        <row r="9">
          <cell r="A9" t="str">
            <v>BALANCE SHEET AS AT 30.11.2006</v>
          </cell>
        </row>
        <row r="11">
          <cell r="A11" t="str">
            <v>PARTICULRS</v>
          </cell>
          <cell r="B11" t="str">
            <v>SCH.</v>
          </cell>
          <cell r="C11" t="str">
            <v>AMOUNT</v>
          </cell>
        </row>
        <row r="12">
          <cell r="B12" t="str">
            <v>NO.</v>
          </cell>
          <cell r="C12" t="str">
            <v>Division</v>
          </cell>
        </row>
        <row r="14">
          <cell r="A14" t="str">
            <v xml:space="preserve">SOURCES OF FUNDS </v>
          </cell>
        </row>
        <row r="15">
          <cell r="A15" t="str">
            <v>Shareholder's Funds</v>
          </cell>
        </row>
        <row r="16">
          <cell r="A16" t="str">
            <v>Capital Accounts</v>
          </cell>
        </row>
        <row r="17">
          <cell r="A17" t="str">
            <v>Current Accounts</v>
          </cell>
          <cell r="B17" t="str">
            <v xml:space="preserve"> </v>
          </cell>
          <cell r="C17">
            <v>0</v>
          </cell>
        </row>
        <row r="18">
          <cell r="B18" t="str">
            <v xml:space="preserve"> </v>
          </cell>
        </row>
        <row r="19">
          <cell r="A19" t="str">
            <v>Profit &amp; Loss A/c</v>
          </cell>
          <cell r="C19">
            <v>-504214.72979945212</v>
          </cell>
        </row>
        <row r="20">
          <cell r="A20" t="str">
            <v>LOAN FUNDS</v>
          </cell>
          <cell r="C20">
            <v>0</v>
          </cell>
        </row>
        <row r="21">
          <cell r="A21" t="str">
            <v>Secured loans</v>
          </cell>
          <cell r="B21" t="str">
            <v xml:space="preserve"> </v>
          </cell>
          <cell r="C21">
            <v>0</v>
          </cell>
        </row>
        <row r="22">
          <cell r="A22" t="str">
            <v>UnSecured loans</v>
          </cell>
          <cell r="B22" t="str">
            <v xml:space="preserve"> </v>
          </cell>
          <cell r="C22">
            <v>0</v>
          </cell>
        </row>
        <row r="25">
          <cell r="C25">
            <v>-504214.72979945212</v>
          </cell>
        </row>
        <row r="28">
          <cell r="A28" t="str">
            <v>APPLICATIONS OF FUNDS</v>
          </cell>
        </row>
        <row r="30">
          <cell r="A30" t="str">
            <v>FIXED ASSETS :</v>
          </cell>
          <cell r="B30" t="str">
            <v xml:space="preserve"> </v>
          </cell>
          <cell r="C30">
            <v>4518397.3499999996</v>
          </cell>
        </row>
        <row r="31">
          <cell r="A31" t="str">
            <v>Less : Depreciation</v>
          </cell>
          <cell r="C31">
            <v>894069.64979945216</v>
          </cell>
        </row>
        <row r="33">
          <cell r="A33" t="str">
            <v>Net Block</v>
          </cell>
          <cell r="C33">
            <v>3624327.7002005475</v>
          </cell>
        </row>
        <row r="35">
          <cell r="A35" t="str">
            <v>CAPITAL WIP</v>
          </cell>
          <cell r="B35" t="str">
            <v xml:space="preserve"> </v>
          </cell>
          <cell r="C35">
            <v>109500000</v>
          </cell>
        </row>
        <row r="36">
          <cell r="A36" t="str">
            <v>(Including Advances)</v>
          </cell>
        </row>
        <row r="37">
          <cell r="A37" t="str">
            <v>Current Assets.Loans &amp; Advances</v>
          </cell>
        </row>
        <row r="38">
          <cell r="A38" t="str">
            <v xml:space="preserve">   Closing Stock</v>
          </cell>
          <cell r="C38">
            <v>0</v>
          </cell>
        </row>
        <row r="39">
          <cell r="A39" t="str">
            <v xml:space="preserve">   Stocks wip</v>
          </cell>
        </row>
        <row r="40">
          <cell r="A40" t="str">
            <v xml:space="preserve">   Sundry Debtors</v>
          </cell>
          <cell r="B40" t="str">
            <v>8</v>
          </cell>
          <cell r="C40">
            <v>0</v>
          </cell>
        </row>
        <row r="41">
          <cell r="A41" t="str">
            <v xml:space="preserve">   Cash &amp; Bank Balances</v>
          </cell>
          <cell r="B41" t="str">
            <v>9</v>
          </cell>
          <cell r="C41">
            <v>52314147.170000002</v>
          </cell>
        </row>
        <row r="42">
          <cell r="A42" t="str">
            <v xml:space="preserve">   Other Current assets</v>
          </cell>
          <cell r="B42" t="str">
            <v>10</v>
          </cell>
          <cell r="C42">
            <v>0</v>
          </cell>
        </row>
        <row r="43">
          <cell r="A43" t="str">
            <v xml:space="preserve">   Loan &amp; advances</v>
          </cell>
          <cell r="B43" t="str">
            <v>11</v>
          </cell>
          <cell r="C43">
            <v>18846</v>
          </cell>
        </row>
        <row r="44">
          <cell r="A44" t="str">
            <v xml:space="preserve">   Inter Unit transfer</v>
          </cell>
          <cell r="B44" t="str">
            <v>11</v>
          </cell>
          <cell r="C44">
            <v>3164763480.5799999</v>
          </cell>
        </row>
        <row r="45">
          <cell r="A45" t="str">
            <v>Corporate Div</v>
          </cell>
          <cell r="C45">
            <v>-3273409639.9299998</v>
          </cell>
        </row>
        <row r="46">
          <cell r="A46" t="str">
            <v xml:space="preserve"> </v>
          </cell>
          <cell r="C46">
            <v>0</v>
          </cell>
        </row>
        <row r="47">
          <cell r="C47">
            <v>-56313166.179999828</v>
          </cell>
        </row>
        <row r="48">
          <cell r="A48" t="str">
            <v xml:space="preserve"> </v>
          </cell>
        </row>
        <row r="49">
          <cell r="A49" t="str">
            <v>Less :</v>
          </cell>
        </row>
        <row r="50">
          <cell r="A50" t="str">
            <v>Current Liabilities and Provisions</v>
          </cell>
        </row>
        <row r="51">
          <cell r="A51" t="str">
            <v xml:space="preserve">   Liabilities</v>
          </cell>
          <cell r="B51" t="str">
            <v>12</v>
          </cell>
          <cell r="C51">
            <v>57315376.25</v>
          </cell>
        </row>
        <row r="52">
          <cell r="A52" t="str">
            <v xml:space="preserve">   Provisions</v>
          </cell>
          <cell r="B52" t="str">
            <v>13</v>
          </cell>
          <cell r="C52">
            <v>0</v>
          </cell>
        </row>
        <row r="54">
          <cell r="C54">
            <v>57315376.25</v>
          </cell>
        </row>
        <row r="56">
          <cell r="A56" t="str">
            <v>Net Current Assets</v>
          </cell>
          <cell r="C56">
            <v>-113628542.42999983</v>
          </cell>
        </row>
        <row r="58">
          <cell r="C58">
            <v>-504214.72979928553</v>
          </cell>
        </row>
        <row r="60">
          <cell r="A60" t="str">
            <v>Notes to Accounts</v>
          </cell>
          <cell r="B60" t="str">
            <v>21</v>
          </cell>
          <cell r="C60">
            <v>-1.6659032553434372E-7</v>
          </cell>
        </row>
        <row r="65">
          <cell r="C65" t="str">
            <v xml:space="preserve"> </v>
          </cell>
        </row>
        <row r="71">
          <cell r="A71" t="str">
            <v>DLF Cyber City Developers Ltd - CONSTRUCTION DIVISION</v>
          </cell>
        </row>
        <row r="72">
          <cell r="A72" t="str">
            <v xml:space="preserve"> PROFIT &amp; LOSS ACCOUNT</v>
          </cell>
        </row>
        <row r="73">
          <cell r="A73" t="str">
            <v>FOR THE PERIOD FOR THE PERIOD ENDED 30.11.2006</v>
          </cell>
        </row>
        <row r="74">
          <cell r="A74" t="str">
            <v xml:space="preserve"> </v>
          </cell>
        </row>
        <row r="75">
          <cell r="A75" t="str">
            <v>PARTICULRS</v>
          </cell>
          <cell r="B75" t="str">
            <v>SCH.</v>
          </cell>
          <cell r="C75" t="str">
            <v>AMOUNT</v>
          </cell>
        </row>
        <row r="78">
          <cell r="B78" t="str">
            <v>NO.</v>
          </cell>
          <cell r="C78" t="str">
            <v>Division</v>
          </cell>
        </row>
        <row r="81">
          <cell r="A81" t="str">
            <v>INCOME :</v>
          </cell>
        </row>
        <row r="82">
          <cell r="A82" t="str">
            <v>Sales and Other Income</v>
          </cell>
          <cell r="B82" t="str">
            <v>14</v>
          </cell>
          <cell r="C82">
            <v>0</v>
          </cell>
        </row>
        <row r="83">
          <cell r="A83" t="str">
            <v>Increase in Stocks</v>
          </cell>
          <cell r="B83" t="str">
            <v>15</v>
          </cell>
          <cell r="C83">
            <v>0</v>
          </cell>
        </row>
        <row r="85">
          <cell r="C85">
            <v>0</v>
          </cell>
        </row>
        <row r="87">
          <cell r="A87" t="str">
            <v>EXPENDITURE :</v>
          </cell>
        </row>
        <row r="88">
          <cell r="A88" t="str">
            <v xml:space="preserve">   Purchase and Development Expenses</v>
          </cell>
          <cell r="B88" t="str">
            <v>16</v>
          </cell>
          <cell r="C88">
            <v>0</v>
          </cell>
        </row>
        <row r="89">
          <cell r="A89" t="str">
            <v xml:space="preserve">   Establishment</v>
          </cell>
          <cell r="B89" t="str">
            <v>17</v>
          </cell>
          <cell r="C89">
            <v>0</v>
          </cell>
        </row>
        <row r="90">
          <cell r="A90" t="str">
            <v xml:space="preserve">   Finance Charges</v>
          </cell>
          <cell r="B90" t="str">
            <v>18</v>
          </cell>
          <cell r="C90">
            <v>0</v>
          </cell>
        </row>
        <row r="91">
          <cell r="A91" t="str">
            <v xml:space="preserve">   Other Expenses</v>
          </cell>
          <cell r="B91" t="str">
            <v>19</v>
          </cell>
          <cell r="C91">
            <v>3338</v>
          </cell>
        </row>
        <row r="92">
          <cell r="A92" t="str">
            <v xml:space="preserve">   Depreciation</v>
          </cell>
          <cell r="C92">
            <v>500876.72979945212</v>
          </cell>
        </row>
        <row r="93">
          <cell r="A93" t="str">
            <v xml:space="preserve">   Loss on sale of fire</v>
          </cell>
          <cell r="C93">
            <v>0</v>
          </cell>
        </row>
        <row r="96">
          <cell r="C96">
            <v>504214.72979945212</v>
          </cell>
        </row>
        <row r="98">
          <cell r="A98" t="str">
            <v>Profit before Tax</v>
          </cell>
          <cell r="C98">
            <v>-504214.72979945212</v>
          </cell>
        </row>
        <row r="99">
          <cell r="A99" t="str">
            <v>Provision for Tax</v>
          </cell>
        </row>
        <row r="102">
          <cell r="A102" t="str">
            <v>Profit after Tax</v>
          </cell>
          <cell r="C102">
            <v>-504214.72979945212</v>
          </cell>
        </row>
        <row r="103">
          <cell r="A103" t="str">
            <v>Balance brough forward</v>
          </cell>
        </row>
        <row r="104">
          <cell r="A104" t="str">
            <v>Prior Period Expenses (net)</v>
          </cell>
          <cell r="B104" t="str">
            <v>20</v>
          </cell>
        </row>
        <row r="105">
          <cell r="A105" t="str">
            <v>Tax - earlier year</v>
          </cell>
        </row>
        <row r="107">
          <cell r="A107" t="str">
            <v>Investment Allowance Reserve written back</v>
          </cell>
        </row>
        <row r="108">
          <cell r="A108" t="str">
            <v>back</v>
          </cell>
        </row>
        <row r="110">
          <cell r="A110" t="str">
            <v>Amount available for Appropriation</v>
          </cell>
          <cell r="C110">
            <v>-504214.72979945212</v>
          </cell>
        </row>
        <row r="112">
          <cell r="A112" t="str">
            <v>APPROPRIATION :</v>
          </cell>
        </row>
        <row r="113">
          <cell r="A113" t="str">
            <v>Debenture Redemption Reserve</v>
          </cell>
        </row>
        <row r="114">
          <cell r="A114" t="str">
            <v>General Reserve</v>
          </cell>
        </row>
        <row r="115">
          <cell r="A115" t="str">
            <v>Dividend (Subject to Tax deducted</v>
          </cell>
        </row>
        <row r="116">
          <cell r="A116" t="str">
            <v>at source on equity Shares.</v>
          </cell>
        </row>
        <row r="117">
          <cell r="A117" t="str">
            <v>Proposed</v>
          </cell>
        </row>
        <row r="118">
          <cell r="A118" t="str">
            <v>Interim</v>
          </cell>
        </row>
        <row r="120">
          <cell r="A120" t="str">
            <v>Balance Carried to Balance Sheet</v>
          </cell>
          <cell r="C120">
            <v>-504214.72979945212</v>
          </cell>
        </row>
      </sheetData>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oOpen Stub Data"/>
      <sheetName val="Design"/>
      <sheetName val="Guidelines"/>
    </sheetNames>
    <sheetDataSet>
      <sheetData sheetId="0" refreshError="1"/>
      <sheetData sheetId="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EA3D3-A2BA-441A-BF22-2633B8A528ED}">
  <dimension ref="A1:C29"/>
  <sheetViews>
    <sheetView zoomScale="110" zoomScaleNormal="110" workbookViewId="0">
      <pane xSplit="1" ySplit="1" topLeftCell="B2" activePane="bottomRight" state="frozen"/>
      <selection pane="topRight"/>
      <selection pane="bottomLeft"/>
      <selection pane="bottomRight" activeCell="A15" sqref="A15"/>
    </sheetView>
  </sheetViews>
  <sheetFormatPr defaultColWidth="7.5" defaultRowHeight="15"/>
  <cols>
    <col min="1" max="1" width="4.25" style="1137" customWidth="1"/>
    <col min="2" max="2" width="137.875" style="1132" customWidth="1"/>
    <col min="3" max="256" width="7.5" style="1132"/>
    <col min="257" max="257" width="4.25" style="1132" customWidth="1"/>
    <col min="258" max="258" width="137.875" style="1132" customWidth="1"/>
    <col min="259" max="512" width="7.5" style="1132"/>
    <col min="513" max="513" width="4.25" style="1132" customWidth="1"/>
    <col min="514" max="514" width="137.875" style="1132" customWidth="1"/>
    <col min="515" max="768" width="7.5" style="1132"/>
    <col min="769" max="769" width="4.25" style="1132" customWidth="1"/>
    <col min="770" max="770" width="137.875" style="1132" customWidth="1"/>
    <col min="771" max="1024" width="7.5" style="1132"/>
    <col min="1025" max="1025" width="4.25" style="1132" customWidth="1"/>
    <col min="1026" max="1026" width="137.875" style="1132" customWidth="1"/>
    <col min="1027" max="1280" width="7.5" style="1132"/>
    <col min="1281" max="1281" width="4.25" style="1132" customWidth="1"/>
    <col min="1282" max="1282" width="137.875" style="1132" customWidth="1"/>
    <col min="1283" max="1536" width="7.5" style="1132"/>
    <col min="1537" max="1537" width="4.25" style="1132" customWidth="1"/>
    <col min="1538" max="1538" width="137.875" style="1132" customWidth="1"/>
    <col min="1539" max="1792" width="7.5" style="1132"/>
    <col min="1793" max="1793" width="4.25" style="1132" customWidth="1"/>
    <col min="1794" max="1794" width="137.875" style="1132" customWidth="1"/>
    <col min="1795" max="2048" width="7.5" style="1132"/>
    <col min="2049" max="2049" width="4.25" style="1132" customWidth="1"/>
    <col min="2050" max="2050" width="137.875" style="1132" customWidth="1"/>
    <col min="2051" max="2304" width="7.5" style="1132"/>
    <col min="2305" max="2305" width="4.25" style="1132" customWidth="1"/>
    <col min="2306" max="2306" width="137.875" style="1132" customWidth="1"/>
    <col min="2307" max="2560" width="7.5" style="1132"/>
    <col min="2561" max="2561" width="4.25" style="1132" customWidth="1"/>
    <col min="2562" max="2562" width="137.875" style="1132" customWidth="1"/>
    <col min="2563" max="2816" width="7.5" style="1132"/>
    <col min="2817" max="2817" width="4.25" style="1132" customWidth="1"/>
    <col min="2818" max="2818" width="137.875" style="1132" customWidth="1"/>
    <col min="2819" max="3072" width="7.5" style="1132"/>
    <col min="3073" max="3073" width="4.25" style="1132" customWidth="1"/>
    <col min="3074" max="3074" width="137.875" style="1132" customWidth="1"/>
    <col min="3075" max="3328" width="7.5" style="1132"/>
    <col min="3329" max="3329" width="4.25" style="1132" customWidth="1"/>
    <col min="3330" max="3330" width="137.875" style="1132" customWidth="1"/>
    <col min="3331" max="3584" width="7.5" style="1132"/>
    <col min="3585" max="3585" width="4.25" style="1132" customWidth="1"/>
    <col min="3586" max="3586" width="137.875" style="1132" customWidth="1"/>
    <col min="3587" max="3840" width="7.5" style="1132"/>
    <col min="3841" max="3841" width="4.25" style="1132" customWidth="1"/>
    <col min="3842" max="3842" width="137.875" style="1132" customWidth="1"/>
    <col min="3843" max="4096" width="7.5" style="1132"/>
    <col min="4097" max="4097" width="4.25" style="1132" customWidth="1"/>
    <col min="4098" max="4098" width="137.875" style="1132" customWidth="1"/>
    <col min="4099" max="4352" width="7.5" style="1132"/>
    <col min="4353" max="4353" width="4.25" style="1132" customWidth="1"/>
    <col min="4354" max="4354" width="137.875" style="1132" customWidth="1"/>
    <col min="4355" max="4608" width="7.5" style="1132"/>
    <col min="4609" max="4609" width="4.25" style="1132" customWidth="1"/>
    <col min="4610" max="4610" width="137.875" style="1132" customWidth="1"/>
    <col min="4611" max="4864" width="7.5" style="1132"/>
    <col min="4865" max="4865" width="4.25" style="1132" customWidth="1"/>
    <col min="4866" max="4866" width="137.875" style="1132" customWidth="1"/>
    <col min="4867" max="5120" width="7.5" style="1132"/>
    <col min="5121" max="5121" width="4.25" style="1132" customWidth="1"/>
    <col min="5122" max="5122" width="137.875" style="1132" customWidth="1"/>
    <col min="5123" max="5376" width="7.5" style="1132"/>
    <col min="5377" max="5377" width="4.25" style="1132" customWidth="1"/>
    <col min="5378" max="5378" width="137.875" style="1132" customWidth="1"/>
    <col min="5379" max="5632" width="7.5" style="1132"/>
    <col min="5633" max="5633" width="4.25" style="1132" customWidth="1"/>
    <col min="5634" max="5634" width="137.875" style="1132" customWidth="1"/>
    <col min="5635" max="5888" width="7.5" style="1132"/>
    <col min="5889" max="5889" width="4.25" style="1132" customWidth="1"/>
    <col min="5890" max="5890" width="137.875" style="1132" customWidth="1"/>
    <col min="5891" max="6144" width="7.5" style="1132"/>
    <col min="6145" max="6145" width="4.25" style="1132" customWidth="1"/>
    <col min="6146" max="6146" width="137.875" style="1132" customWidth="1"/>
    <col min="6147" max="6400" width="7.5" style="1132"/>
    <col min="6401" max="6401" width="4.25" style="1132" customWidth="1"/>
    <col min="6402" max="6402" width="137.875" style="1132" customWidth="1"/>
    <col min="6403" max="6656" width="7.5" style="1132"/>
    <col min="6657" max="6657" width="4.25" style="1132" customWidth="1"/>
    <col min="6658" max="6658" width="137.875" style="1132" customWidth="1"/>
    <col min="6659" max="6912" width="7.5" style="1132"/>
    <col min="6913" max="6913" width="4.25" style="1132" customWidth="1"/>
    <col min="6914" max="6914" width="137.875" style="1132" customWidth="1"/>
    <col min="6915" max="7168" width="7.5" style="1132"/>
    <col min="7169" max="7169" width="4.25" style="1132" customWidth="1"/>
    <col min="7170" max="7170" width="137.875" style="1132" customWidth="1"/>
    <col min="7171" max="7424" width="7.5" style="1132"/>
    <col min="7425" max="7425" width="4.25" style="1132" customWidth="1"/>
    <col min="7426" max="7426" width="137.875" style="1132" customWidth="1"/>
    <col min="7427" max="7680" width="7.5" style="1132"/>
    <col min="7681" max="7681" width="4.25" style="1132" customWidth="1"/>
    <col min="7682" max="7682" width="137.875" style="1132" customWidth="1"/>
    <col min="7683" max="7936" width="7.5" style="1132"/>
    <col min="7937" max="7937" width="4.25" style="1132" customWidth="1"/>
    <col min="7938" max="7938" width="137.875" style="1132" customWidth="1"/>
    <col min="7939" max="8192" width="7.5" style="1132"/>
    <col min="8193" max="8193" width="4.25" style="1132" customWidth="1"/>
    <col min="8194" max="8194" width="137.875" style="1132" customWidth="1"/>
    <col min="8195" max="8448" width="7.5" style="1132"/>
    <col min="8449" max="8449" width="4.25" style="1132" customWidth="1"/>
    <col min="8450" max="8450" width="137.875" style="1132" customWidth="1"/>
    <col min="8451" max="8704" width="7.5" style="1132"/>
    <col min="8705" max="8705" width="4.25" style="1132" customWidth="1"/>
    <col min="8706" max="8706" width="137.875" style="1132" customWidth="1"/>
    <col min="8707" max="8960" width="7.5" style="1132"/>
    <col min="8961" max="8961" width="4.25" style="1132" customWidth="1"/>
    <col min="8962" max="8962" width="137.875" style="1132" customWidth="1"/>
    <col min="8963" max="9216" width="7.5" style="1132"/>
    <col min="9217" max="9217" width="4.25" style="1132" customWidth="1"/>
    <col min="9218" max="9218" width="137.875" style="1132" customWidth="1"/>
    <col min="9219" max="9472" width="7.5" style="1132"/>
    <col min="9473" max="9473" width="4.25" style="1132" customWidth="1"/>
    <col min="9474" max="9474" width="137.875" style="1132" customWidth="1"/>
    <col min="9475" max="9728" width="7.5" style="1132"/>
    <col min="9729" max="9729" width="4.25" style="1132" customWidth="1"/>
    <col min="9730" max="9730" width="137.875" style="1132" customWidth="1"/>
    <col min="9731" max="9984" width="7.5" style="1132"/>
    <col min="9985" max="9985" width="4.25" style="1132" customWidth="1"/>
    <col min="9986" max="9986" width="137.875" style="1132" customWidth="1"/>
    <col min="9987" max="10240" width="7.5" style="1132"/>
    <col min="10241" max="10241" width="4.25" style="1132" customWidth="1"/>
    <col min="10242" max="10242" width="137.875" style="1132" customWidth="1"/>
    <col min="10243" max="10496" width="7.5" style="1132"/>
    <col min="10497" max="10497" width="4.25" style="1132" customWidth="1"/>
    <col min="10498" max="10498" width="137.875" style="1132" customWidth="1"/>
    <col min="10499" max="10752" width="7.5" style="1132"/>
    <col min="10753" max="10753" width="4.25" style="1132" customWidth="1"/>
    <col min="10754" max="10754" width="137.875" style="1132" customWidth="1"/>
    <col min="10755" max="11008" width="7.5" style="1132"/>
    <col min="11009" max="11009" width="4.25" style="1132" customWidth="1"/>
    <col min="11010" max="11010" width="137.875" style="1132" customWidth="1"/>
    <col min="11011" max="11264" width="7.5" style="1132"/>
    <col min="11265" max="11265" width="4.25" style="1132" customWidth="1"/>
    <col min="11266" max="11266" width="137.875" style="1132" customWidth="1"/>
    <col min="11267" max="11520" width="7.5" style="1132"/>
    <col min="11521" max="11521" width="4.25" style="1132" customWidth="1"/>
    <col min="11522" max="11522" width="137.875" style="1132" customWidth="1"/>
    <col min="11523" max="11776" width="7.5" style="1132"/>
    <col min="11777" max="11777" width="4.25" style="1132" customWidth="1"/>
    <col min="11778" max="11778" width="137.875" style="1132" customWidth="1"/>
    <col min="11779" max="12032" width="7.5" style="1132"/>
    <col min="12033" max="12033" width="4.25" style="1132" customWidth="1"/>
    <col min="12034" max="12034" width="137.875" style="1132" customWidth="1"/>
    <col min="12035" max="12288" width="7.5" style="1132"/>
    <col min="12289" max="12289" width="4.25" style="1132" customWidth="1"/>
    <col min="12290" max="12290" width="137.875" style="1132" customWidth="1"/>
    <col min="12291" max="12544" width="7.5" style="1132"/>
    <col min="12545" max="12545" width="4.25" style="1132" customWidth="1"/>
    <col min="12546" max="12546" width="137.875" style="1132" customWidth="1"/>
    <col min="12547" max="12800" width="7.5" style="1132"/>
    <col min="12801" max="12801" width="4.25" style="1132" customWidth="1"/>
    <col min="12802" max="12802" width="137.875" style="1132" customWidth="1"/>
    <col min="12803" max="13056" width="7.5" style="1132"/>
    <col min="13057" max="13057" width="4.25" style="1132" customWidth="1"/>
    <col min="13058" max="13058" width="137.875" style="1132" customWidth="1"/>
    <col min="13059" max="13312" width="7.5" style="1132"/>
    <col min="13313" max="13313" width="4.25" style="1132" customWidth="1"/>
    <col min="13314" max="13314" width="137.875" style="1132" customWidth="1"/>
    <col min="13315" max="13568" width="7.5" style="1132"/>
    <col min="13569" max="13569" width="4.25" style="1132" customWidth="1"/>
    <col min="13570" max="13570" width="137.875" style="1132" customWidth="1"/>
    <col min="13571" max="13824" width="7.5" style="1132"/>
    <col min="13825" max="13825" width="4.25" style="1132" customWidth="1"/>
    <col min="13826" max="13826" width="137.875" style="1132" customWidth="1"/>
    <col min="13827" max="14080" width="7.5" style="1132"/>
    <col min="14081" max="14081" width="4.25" style="1132" customWidth="1"/>
    <col min="14082" max="14082" width="137.875" style="1132" customWidth="1"/>
    <col min="14083" max="14336" width="7.5" style="1132"/>
    <col min="14337" max="14337" width="4.25" style="1132" customWidth="1"/>
    <col min="14338" max="14338" width="137.875" style="1132" customWidth="1"/>
    <col min="14339" max="14592" width="7.5" style="1132"/>
    <col min="14593" max="14593" width="4.25" style="1132" customWidth="1"/>
    <col min="14594" max="14594" width="137.875" style="1132" customWidth="1"/>
    <col min="14595" max="14848" width="7.5" style="1132"/>
    <col min="14849" max="14849" width="4.25" style="1132" customWidth="1"/>
    <col min="14850" max="14850" width="137.875" style="1132" customWidth="1"/>
    <col min="14851" max="15104" width="7.5" style="1132"/>
    <col min="15105" max="15105" width="4.25" style="1132" customWidth="1"/>
    <col min="15106" max="15106" width="137.875" style="1132" customWidth="1"/>
    <col min="15107" max="15360" width="7.5" style="1132"/>
    <col min="15361" max="15361" width="4.25" style="1132" customWidth="1"/>
    <col min="15362" max="15362" width="137.875" style="1132" customWidth="1"/>
    <col min="15363" max="15616" width="7.5" style="1132"/>
    <col min="15617" max="15617" width="4.25" style="1132" customWidth="1"/>
    <col min="15618" max="15618" width="137.875" style="1132" customWidth="1"/>
    <col min="15619" max="15872" width="7.5" style="1132"/>
    <col min="15873" max="15873" width="4.25" style="1132" customWidth="1"/>
    <col min="15874" max="15874" width="137.875" style="1132" customWidth="1"/>
    <col min="15875" max="16128" width="7.5" style="1132"/>
    <col min="16129" max="16129" width="4.25" style="1132" customWidth="1"/>
    <col min="16130" max="16130" width="137.875" style="1132" customWidth="1"/>
    <col min="16131" max="16384" width="7.5" style="1132"/>
  </cols>
  <sheetData>
    <row r="1" spans="1:3" ht="18.75" customHeight="1">
      <c r="A1" s="1130"/>
      <c r="B1" s="1131" t="s">
        <v>359</v>
      </c>
    </row>
    <row r="3" spans="1:3" s="1134" customFormat="1">
      <c r="A3" s="1133">
        <v>1</v>
      </c>
      <c r="B3" s="1134" t="s">
        <v>360</v>
      </c>
    </row>
    <row r="4" spans="1:3" s="1134" customFormat="1">
      <c r="A4" s="1133"/>
    </row>
    <row r="5" spans="1:3" s="1134" customFormat="1">
      <c r="A5" s="1133">
        <v>2</v>
      </c>
      <c r="B5" s="1134" t="s">
        <v>361</v>
      </c>
    </row>
    <row r="6" spans="1:3" s="1134" customFormat="1">
      <c r="A6" s="1133"/>
    </row>
    <row r="7" spans="1:3" s="1134" customFormat="1">
      <c r="A7" s="1133">
        <v>3</v>
      </c>
      <c r="B7" s="1134" t="s">
        <v>362</v>
      </c>
    </row>
    <row r="8" spans="1:3" s="1134" customFormat="1">
      <c r="A8" s="1133"/>
    </row>
    <row r="9" spans="1:3" s="1134" customFormat="1" ht="21" customHeight="1">
      <c r="A9" s="1133">
        <v>4</v>
      </c>
      <c r="B9" s="1135" t="s">
        <v>363</v>
      </c>
    </row>
    <row r="10" spans="1:3" s="1134" customFormat="1">
      <c r="A10" s="1133"/>
    </row>
    <row r="11" spans="1:3" s="1134" customFormat="1" ht="21" customHeight="1">
      <c r="A11" s="1133">
        <v>5</v>
      </c>
      <c r="B11" s="1135" t="s">
        <v>364</v>
      </c>
    </row>
    <row r="12" spans="1:3" s="1134" customFormat="1">
      <c r="A12" s="1133"/>
    </row>
    <row r="13" spans="1:3" s="1134" customFormat="1" ht="41.25">
      <c r="A13" s="1133">
        <v>6</v>
      </c>
      <c r="B13" s="1134" t="s">
        <v>365</v>
      </c>
      <c r="C13" s="1136"/>
    </row>
    <row r="14" spans="1:3" s="1134" customFormat="1">
      <c r="A14" s="1133"/>
    </row>
    <row r="15" spans="1:3" s="1134" customFormat="1" ht="42" customHeight="1">
      <c r="A15" s="1133">
        <v>7</v>
      </c>
      <c r="B15" s="1135" t="s">
        <v>366</v>
      </c>
    </row>
    <row r="16" spans="1:3" s="1134" customFormat="1">
      <c r="A16" s="1133"/>
    </row>
    <row r="17" spans="1:2" s="1134" customFormat="1" ht="23.25" customHeight="1">
      <c r="A17" s="1133">
        <v>8</v>
      </c>
      <c r="B17" s="1135" t="s">
        <v>367</v>
      </c>
    </row>
    <row r="18" spans="1:2" s="1134" customFormat="1" ht="23.25" customHeight="1">
      <c r="A18" s="1133"/>
      <c r="B18" s="1135"/>
    </row>
    <row r="19" spans="1:2" s="1134" customFormat="1" ht="23.25" customHeight="1">
      <c r="A19" s="1133">
        <v>9</v>
      </c>
      <c r="B19" s="1135" t="s">
        <v>368</v>
      </c>
    </row>
    <row r="20" spans="1:2" s="1134" customFormat="1">
      <c r="A20" s="1133"/>
    </row>
    <row r="21" spans="1:2" s="1134" customFormat="1" ht="30" customHeight="1">
      <c r="A21" s="1133">
        <v>10</v>
      </c>
      <c r="B21" s="1134" t="s">
        <v>369</v>
      </c>
    </row>
    <row r="22" spans="1:2" s="1134" customFormat="1">
      <c r="A22" s="1133"/>
    </row>
    <row r="23" spans="1:2" s="1134" customFormat="1">
      <c r="A23" s="1133">
        <v>11</v>
      </c>
      <c r="B23" s="1134" t="s">
        <v>370</v>
      </c>
    </row>
    <row r="24" spans="1:2" s="1134" customFormat="1">
      <c r="A24" s="1133"/>
    </row>
    <row r="25" spans="1:2" s="1134" customFormat="1">
      <c r="A25" s="1133">
        <v>12</v>
      </c>
      <c r="B25" s="1134" t="s">
        <v>371</v>
      </c>
    </row>
    <row r="27" spans="1:2" s="1134" customFormat="1">
      <c r="A27" s="1133">
        <v>13</v>
      </c>
      <c r="B27" s="1134" t="s">
        <v>372</v>
      </c>
    </row>
    <row r="29" spans="1:2">
      <c r="A29" s="1133">
        <v>14</v>
      </c>
      <c r="B29" s="1134" t="s">
        <v>373</v>
      </c>
    </row>
  </sheetData>
  <sheetProtection password="CE16" sheet="1" selectLockedCells="1" selectUnlockedCells="1"/>
  <pageMargins left="0.70000000000000007" right="0.70000000000000007" top="0.75" bottom="0.75" header="0.51180555555555562" footer="0.51180555555555562"/>
  <pageSetup firstPageNumber="0"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tabColor theme="3"/>
    <pageSetUpPr fitToPage="1"/>
  </sheetPr>
  <dimension ref="A1:J20"/>
  <sheetViews>
    <sheetView topLeftCell="A2" zoomScaleNormal="100" workbookViewId="0">
      <selection activeCell="C16" sqref="C16:C17"/>
    </sheetView>
  </sheetViews>
  <sheetFormatPr defaultColWidth="9" defaultRowHeight="12.75"/>
  <cols>
    <col min="1" max="1" width="9" style="1"/>
    <col min="2" max="2" width="24.125" style="1" bestFit="1" customWidth="1"/>
    <col min="3" max="3" width="14" style="1" bestFit="1" customWidth="1"/>
    <col min="4" max="4" width="8.875" style="1" bestFit="1" customWidth="1"/>
    <col min="5" max="5" width="9.75" style="1" bestFit="1" customWidth="1"/>
    <col min="6" max="6" width="10" style="1" customWidth="1"/>
    <col min="7" max="8" width="9.75" style="1" bestFit="1" customWidth="1"/>
    <col min="9" max="16384" width="9" style="1"/>
  </cols>
  <sheetData>
    <row r="1" spans="1:10" ht="13.5" thickBot="1">
      <c r="A1" s="430" t="s">
        <v>190</v>
      </c>
      <c r="B1" s="431"/>
      <c r="C1" s="431"/>
      <c r="D1" s="431"/>
      <c r="E1" s="431"/>
      <c r="F1" s="431"/>
      <c r="G1" s="431"/>
      <c r="H1" s="431"/>
      <c r="I1" s="431"/>
      <c r="J1" s="432"/>
    </row>
    <row r="2" spans="1:10" ht="51">
      <c r="A2" s="452" t="s">
        <v>113</v>
      </c>
      <c r="B2" s="453" t="s">
        <v>186</v>
      </c>
      <c r="C2" s="454" t="s">
        <v>30</v>
      </c>
      <c r="D2" s="454" t="s">
        <v>187</v>
      </c>
      <c r="E2" s="454" t="s">
        <v>188</v>
      </c>
      <c r="F2" s="454" t="s">
        <v>194</v>
      </c>
      <c r="G2" s="454" t="s">
        <v>195</v>
      </c>
      <c r="H2" s="454" t="s">
        <v>127</v>
      </c>
      <c r="I2" s="454" t="s">
        <v>196</v>
      </c>
      <c r="J2" s="455" t="s">
        <v>197</v>
      </c>
    </row>
    <row r="3" spans="1:10">
      <c r="A3" s="433">
        <v>1</v>
      </c>
      <c r="B3" s="1" t="s">
        <v>115</v>
      </c>
      <c r="C3" s="64">
        <v>50000</v>
      </c>
      <c r="D3" s="194"/>
      <c r="E3" s="194"/>
      <c r="F3" s="194" t="e">
        <f>+#REF!</f>
        <v>#REF!</v>
      </c>
      <c r="G3" s="65" t="e">
        <f>+F3*C3/10^7</f>
        <v>#REF!</v>
      </c>
      <c r="H3" s="65" t="e">
        <f>+G3*12</f>
        <v>#REF!</v>
      </c>
      <c r="I3" s="65" t="e">
        <f>+H3*0.18</f>
        <v>#REF!</v>
      </c>
      <c r="J3" s="434" t="e">
        <f>+H3-I3</f>
        <v>#REF!</v>
      </c>
    </row>
    <row r="4" spans="1:10">
      <c r="A4" s="433">
        <f>+A3+1</f>
        <v>2</v>
      </c>
      <c r="B4" s="1" t="s">
        <v>116</v>
      </c>
      <c r="C4" s="64">
        <v>50000</v>
      </c>
      <c r="D4" s="194"/>
      <c r="E4" s="194"/>
      <c r="F4" s="194" t="e">
        <f>+#REF!</f>
        <v>#REF!</v>
      </c>
      <c r="G4" s="65" t="e">
        <f>+F4*C4/10^7</f>
        <v>#REF!</v>
      </c>
      <c r="H4" s="65" t="e">
        <f>+G4*12</f>
        <v>#REF!</v>
      </c>
      <c r="I4" s="65" t="e">
        <f>+H4*0.18</f>
        <v>#REF!</v>
      </c>
      <c r="J4" s="434" t="e">
        <f>+H4-I4</f>
        <v>#REF!</v>
      </c>
    </row>
    <row r="5" spans="1:10">
      <c r="A5" s="433">
        <f>+A4+1</f>
        <v>3</v>
      </c>
      <c r="B5" s="444" t="s">
        <v>117</v>
      </c>
      <c r="C5" s="456">
        <v>50000</v>
      </c>
      <c r="D5" s="457">
        <v>2</v>
      </c>
      <c r="E5" s="194">
        <v>1</v>
      </c>
      <c r="F5" s="194" t="e">
        <f>+#REF!</f>
        <v>#REF!</v>
      </c>
      <c r="G5" s="65" t="e">
        <f>+F5*C5/10^7</f>
        <v>#REF!</v>
      </c>
      <c r="H5" s="65" t="e">
        <f>+G5*12</f>
        <v>#REF!</v>
      </c>
      <c r="I5" s="65" t="e">
        <f>+H5*0.18</f>
        <v>#REF!</v>
      </c>
      <c r="J5" s="434" t="e">
        <f>+H5-I5</f>
        <v>#REF!</v>
      </c>
    </row>
    <row r="6" spans="1:10">
      <c r="A6" s="433">
        <f t="shared" ref="A6:A10" si="0">+A5+1</f>
        <v>4</v>
      </c>
      <c r="B6" s="444" t="s">
        <v>38</v>
      </c>
      <c r="C6" s="456">
        <v>25000</v>
      </c>
      <c r="D6" s="457">
        <v>4</v>
      </c>
      <c r="E6" s="195">
        <f>0.5*D6</f>
        <v>2</v>
      </c>
      <c r="F6" s="195" t="e">
        <f>+#REF!</f>
        <v>#REF!</v>
      </c>
      <c r="G6" s="65" t="e">
        <f t="shared" ref="G6:G10" si="1">+F6*C6/10^7</f>
        <v>#REF!</v>
      </c>
      <c r="H6" s="65" t="e">
        <f t="shared" ref="H6:H10" si="2">+G6*12</f>
        <v>#REF!</v>
      </c>
      <c r="I6" s="65" t="e">
        <f t="shared" ref="I6:I10" si="3">+H6*0.18</f>
        <v>#REF!</v>
      </c>
      <c r="J6" s="434" t="e">
        <f t="shared" ref="J6:J10" si="4">+H6-I6</f>
        <v>#REF!</v>
      </c>
    </row>
    <row r="7" spans="1:10">
      <c r="A7" s="433">
        <f t="shared" si="0"/>
        <v>5</v>
      </c>
      <c r="B7" s="444" t="s">
        <v>39</v>
      </c>
      <c r="C7" s="456">
        <v>25000</v>
      </c>
      <c r="D7" s="457">
        <v>2</v>
      </c>
      <c r="E7" s="194">
        <f>0.5*D7</f>
        <v>1</v>
      </c>
      <c r="F7" s="195" t="e">
        <f>+#REF!</f>
        <v>#REF!</v>
      </c>
      <c r="G7" s="65" t="e">
        <f t="shared" si="1"/>
        <v>#REF!</v>
      </c>
      <c r="H7" s="65" t="e">
        <f t="shared" si="2"/>
        <v>#REF!</v>
      </c>
      <c r="I7" s="65" t="e">
        <f t="shared" si="3"/>
        <v>#REF!</v>
      </c>
      <c r="J7" s="434" t="e">
        <f t="shared" si="4"/>
        <v>#REF!</v>
      </c>
    </row>
    <row r="8" spans="1:10">
      <c r="A8" s="433">
        <f t="shared" si="0"/>
        <v>6</v>
      </c>
      <c r="B8" s="1" t="s">
        <v>37</v>
      </c>
      <c r="C8" s="64">
        <v>100000</v>
      </c>
      <c r="D8" s="194"/>
      <c r="E8" s="196"/>
      <c r="F8" s="195" t="e">
        <f>+#REF!</f>
        <v>#REF!</v>
      </c>
      <c r="G8" s="65" t="e">
        <f t="shared" si="1"/>
        <v>#REF!</v>
      </c>
      <c r="H8" s="65" t="e">
        <f t="shared" si="2"/>
        <v>#REF!</v>
      </c>
      <c r="I8" s="65" t="e">
        <f t="shared" si="3"/>
        <v>#REF!</v>
      </c>
      <c r="J8" s="434" t="e">
        <f t="shared" si="4"/>
        <v>#REF!</v>
      </c>
    </row>
    <row r="9" spans="1:10">
      <c r="A9" s="433">
        <f t="shared" si="0"/>
        <v>7</v>
      </c>
      <c r="B9" s="1" t="s">
        <v>118</v>
      </c>
      <c r="C9" s="64">
        <v>50000</v>
      </c>
      <c r="D9" s="194"/>
      <c r="E9" s="435"/>
      <c r="F9" s="436" t="e">
        <f>+#REF!</f>
        <v>#REF!</v>
      </c>
      <c r="G9" s="65" t="e">
        <f>+F9*C9/10^7</f>
        <v>#REF!</v>
      </c>
      <c r="H9" s="65" t="e">
        <f>+G9*12</f>
        <v>#REF!</v>
      </c>
      <c r="I9" s="65" t="e">
        <f>+H9*0.18</f>
        <v>#REF!</v>
      </c>
      <c r="J9" s="434" t="e">
        <f>+H9-I9</f>
        <v>#REF!</v>
      </c>
    </row>
    <row r="10" spans="1:10">
      <c r="A10" s="433">
        <f t="shared" si="0"/>
        <v>8</v>
      </c>
      <c r="B10" s="1" t="s">
        <v>189</v>
      </c>
      <c r="C10" s="64">
        <v>50000</v>
      </c>
      <c r="D10" s="194"/>
      <c r="E10" s="194"/>
      <c r="F10" s="195" t="e">
        <f>AVERAGE(F5:F8)</f>
        <v>#REF!</v>
      </c>
      <c r="G10" s="65" t="e">
        <f t="shared" si="1"/>
        <v>#REF!</v>
      </c>
      <c r="H10" s="65" t="e">
        <f t="shared" si="2"/>
        <v>#REF!</v>
      </c>
      <c r="I10" s="65" t="e">
        <f t="shared" si="3"/>
        <v>#REF!</v>
      </c>
      <c r="J10" s="434" t="e">
        <f t="shared" si="4"/>
        <v>#REF!</v>
      </c>
    </row>
    <row r="11" spans="1:10">
      <c r="A11" s="437"/>
      <c r="B11" s="82" t="s">
        <v>1</v>
      </c>
      <c r="C11" s="438">
        <f>SUM(C3:C10)</f>
        <v>400000</v>
      </c>
      <c r="D11" s="439">
        <f t="shared" ref="D11:J11" si="5">SUM(D3:D10)</f>
        <v>8</v>
      </c>
      <c r="E11" s="439">
        <f t="shared" si="5"/>
        <v>4</v>
      </c>
      <c r="F11" s="440" t="e">
        <f t="shared" si="5"/>
        <v>#REF!</v>
      </c>
      <c r="G11" s="440" t="e">
        <f t="shared" si="5"/>
        <v>#REF!</v>
      </c>
      <c r="H11" s="440" t="e">
        <f t="shared" si="5"/>
        <v>#REF!</v>
      </c>
      <c r="I11" s="440" t="e">
        <f t="shared" si="5"/>
        <v>#REF!</v>
      </c>
      <c r="J11" s="441" t="e">
        <f t="shared" si="5"/>
        <v>#REF!</v>
      </c>
    </row>
    <row r="12" spans="1:10">
      <c r="A12" s="442"/>
      <c r="J12" s="443"/>
    </row>
    <row r="13" spans="1:10">
      <c r="A13" s="442"/>
      <c r="B13" s="82" t="s">
        <v>198</v>
      </c>
      <c r="C13" s="444"/>
      <c r="F13" s="65"/>
      <c r="G13" s="445"/>
      <c r="H13" s="445"/>
      <c r="J13" s="443"/>
    </row>
    <row r="14" spans="1:10">
      <c r="A14" s="442"/>
      <c r="B14" s="1" t="s">
        <v>199</v>
      </c>
      <c r="C14" s="4">
        <f>+C11</f>
        <v>400000</v>
      </c>
      <c r="F14" s="64"/>
      <c r="G14" s="64"/>
      <c r="H14" s="64"/>
      <c r="J14" s="443"/>
    </row>
    <row r="15" spans="1:10">
      <c r="A15" s="442"/>
      <c r="B15" s="1" t="s">
        <v>191</v>
      </c>
      <c r="C15" s="64">
        <v>4500</v>
      </c>
      <c r="J15" s="443"/>
    </row>
    <row r="16" spans="1:10">
      <c r="A16" s="442"/>
      <c r="B16" s="1" t="s">
        <v>192</v>
      </c>
      <c r="C16" s="4">
        <f>+C14*C15/10^7</f>
        <v>180</v>
      </c>
      <c r="J16" s="443"/>
    </row>
    <row r="17" spans="1:10">
      <c r="A17" s="442"/>
      <c r="B17" s="1" t="s">
        <v>193</v>
      </c>
      <c r="C17" s="64" t="e">
        <f>+Inputs!#REF!</f>
        <v>#REF!</v>
      </c>
      <c r="J17" s="443"/>
    </row>
    <row r="18" spans="1:10">
      <c r="A18" s="442"/>
      <c r="B18" s="82" t="s">
        <v>200</v>
      </c>
      <c r="C18" s="438" t="e">
        <f>+C16+C17</f>
        <v>#REF!</v>
      </c>
      <c r="J18" s="443"/>
    </row>
    <row r="19" spans="1:10">
      <c r="A19" s="442"/>
      <c r="B19" s="1" t="s">
        <v>28</v>
      </c>
      <c r="C19" s="64" t="e">
        <f>+$C$18*D19</f>
        <v>#REF!</v>
      </c>
      <c r="D19" s="446">
        <v>0.3</v>
      </c>
      <c r="J19" s="443"/>
    </row>
    <row r="20" spans="1:10" ht="13.5" thickBot="1">
      <c r="A20" s="447"/>
      <c r="B20" s="448" t="s">
        <v>29</v>
      </c>
      <c r="C20" s="449" t="e">
        <f>+$C$18*D20</f>
        <v>#REF!</v>
      </c>
      <c r="D20" s="450">
        <f>1-D19</f>
        <v>0.7</v>
      </c>
      <c r="E20" s="448"/>
      <c r="F20" s="448"/>
      <c r="G20" s="448"/>
      <c r="H20" s="448"/>
      <c r="I20" s="448"/>
      <c r="J20" s="451"/>
    </row>
  </sheetData>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Sheet6">
    <tabColor theme="3"/>
    <pageSetUpPr fitToPage="1"/>
  </sheetPr>
  <dimension ref="A1:XEY107"/>
  <sheetViews>
    <sheetView showGridLines="0" topLeftCell="A82" zoomScale="90" zoomScaleNormal="90" workbookViewId="0">
      <selection activeCell="C107" sqref="C107"/>
    </sheetView>
  </sheetViews>
  <sheetFormatPr defaultColWidth="9" defaultRowHeight="12.75"/>
  <cols>
    <col min="1" max="1" width="36.625" style="68" bestFit="1" customWidth="1"/>
    <col min="2" max="2" width="7.875" style="68" hidden="1" customWidth="1"/>
    <col min="3" max="3" width="7.125" style="68" bestFit="1" customWidth="1"/>
    <col min="4" max="4" width="8.5" style="68" bestFit="1" customWidth="1"/>
    <col min="5" max="5" width="7.75" style="68" bestFit="1" customWidth="1"/>
    <col min="6" max="7" width="7.5" style="68" bestFit="1" customWidth="1"/>
    <col min="8" max="20" width="8.5" style="68" bestFit="1" customWidth="1"/>
    <col min="21" max="27" width="7.5" style="68" bestFit="1" customWidth="1"/>
    <col min="28" max="16384" width="9" style="68"/>
  </cols>
  <sheetData>
    <row r="1" spans="1:16379" ht="14.25">
      <c r="A1" s="1051" t="s">
        <v>345</v>
      </c>
      <c r="U1" s="283"/>
    </row>
    <row r="2" spans="1:16379">
      <c r="A2" s="1242" t="s">
        <v>6</v>
      </c>
      <c r="B2" s="213"/>
      <c r="C2" s="213">
        <f>Dep!D2</f>
        <v>0</v>
      </c>
      <c r="D2" s="213">
        <f>Dep!E2</f>
        <v>1</v>
      </c>
      <c r="E2" s="213">
        <f>Dep!F2</f>
        <v>2</v>
      </c>
      <c r="F2" s="213">
        <f>Dep!G2</f>
        <v>3</v>
      </c>
      <c r="G2" s="213">
        <f>Dep!H2</f>
        <v>4</v>
      </c>
      <c r="H2" s="213">
        <f>Dep!I2</f>
        <v>5</v>
      </c>
      <c r="I2" s="213">
        <f>Dep!J2</f>
        <v>6</v>
      </c>
      <c r="J2" s="213">
        <f>Dep!K2</f>
        <v>7</v>
      </c>
      <c r="K2" s="213">
        <f>Dep!L2</f>
        <v>8</v>
      </c>
      <c r="L2" s="213">
        <f>Dep!M2</f>
        <v>9</v>
      </c>
      <c r="M2" s="213">
        <f>Dep!N2</f>
        <v>10</v>
      </c>
      <c r="N2" s="213">
        <f>Dep!O2</f>
        <v>11</v>
      </c>
      <c r="O2" s="213">
        <f>Dep!P2</f>
        <v>12</v>
      </c>
      <c r="P2" s="213">
        <f>Dep!Q2</f>
        <v>13</v>
      </c>
      <c r="Q2" s="213">
        <f>Dep!R2</f>
        <v>14</v>
      </c>
      <c r="R2" s="213">
        <f>Dep!S2</f>
        <v>15</v>
      </c>
      <c r="S2" s="213">
        <f>Dep!T2</f>
        <v>16</v>
      </c>
      <c r="T2" s="213">
        <f>Dep!U2</f>
        <v>17</v>
      </c>
      <c r="U2" s="213">
        <f>Dep!V2</f>
        <v>18</v>
      </c>
      <c r="V2" s="213">
        <f>Dep!W2</f>
        <v>19</v>
      </c>
      <c r="W2" s="213">
        <f>Dep!X2</f>
        <v>20</v>
      </c>
      <c r="X2" s="213">
        <f>Dep!Y2</f>
        <v>21</v>
      </c>
      <c r="Y2" s="213">
        <f>Dep!Z2</f>
        <v>22</v>
      </c>
      <c r="Z2" s="213">
        <f>Dep!AA2</f>
        <v>23</v>
      </c>
      <c r="AA2" s="203">
        <f>Dep!AB2</f>
        <v>24</v>
      </c>
    </row>
    <row r="3" spans="1:16379">
      <c r="A3" s="1243"/>
      <c r="B3" s="214"/>
      <c r="C3" s="214">
        <f>Dep!D1</f>
        <v>45382</v>
      </c>
      <c r="D3" s="214">
        <f>Dep!E1</f>
        <v>45747</v>
      </c>
      <c r="E3" s="214">
        <f>Dep!F1</f>
        <v>46112</v>
      </c>
      <c r="F3" s="214">
        <f>Dep!G1</f>
        <v>46477</v>
      </c>
      <c r="G3" s="214">
        <f>Dep!H1</f>
        <v>46843</v>
      </c>
      <c r="H3" s="214">
        <f>Dep!I1</f>
        <v>47208</v>
      </c>
      <c r="I3" s="214">
        <f>Dep!J1</f>
        <v>47573</v>
      </c>
      <c r="J3" s="214">
        <f>Dep!K1</f>
        <v>47938</v>
      </c>
      <c r="K3" s="214">
        <f>Dep!L1</f>
        <v>48304</v>
      </c>
      <c r="L3" s="214">
        <f>Dep!M1</f>
        <v>48669</v>
      </c>
      <c r="M3" s="214">
        <f>Dep!N1</f>
        <v>49034</v>
      </c>
      <c r="N3" s="214">
        <f>Dep!O1</f>
        <v>49399</v>
      </c>
      <c r="O3" s="214">
        <f>Dep!P1</f>
        <v>49765</v>
      </c>
      <c r="P3" s="214">
        <f>Dep!Q1</f>
        <v>50130</v>
      </c>
      <c r="Q3" s="214">
        <f>Dep!R1</f>
        <v>50495</v>
      </c>
      <c r="R3" s="214">
        <f>Dep!S1</f>
        <v>50860</v>
      </c>
      <c r="S3" s="214">
        <f>Dep!T1</f>
        <v>51226</v>
      </c>
      <c r="T3" s="214">
        <f>Dep!U1</f>
        <v>51591</v>
      </c>
      <c r="U3" s="214">
        <f>Dep!V1</f>
        <v>51956</v>
      </c>
      <c r="V3" s="214">
        <f>Dep!W1</f>
        <v>52321</v>
      </c>
      <c r="W3" s="214">
        <f>Dep!X1</f>
        <v>52687</v>
      </c>
      <c r="X3" s="214">
        <f>Dep!Y1</f>
        <v>53052</v>
      </c>
      <c r="Y3" s="214">
        <f>Dep!Z1</f>
        <v>53417</v>
      </c>
      <c r="Z3" s="214">
        <f>Dep!AA1</f>
        <v>53782</v>
      </c>
      <c r="AA3" s="215">
        <f>Dep!AB1</f>
        <v>54148</v>
      </c>
    </row>
    <row r="4" spans="1:16379">
      <c r="A4" s="1018"/>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028"/>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c r="BA4" s="110"/>
      <c r="BB4" s="110"/>
      <c r="BC4" s="110"/>
      <c r="BD4" s="110"/>
      <c r="BE4" s="110"/>
      <c r="BF4" s="110"/>
      <c r="BG4" s="110"/>
      <c r="BH4" s="110"/>
      <c r="BI4" s="110"/>
      <c r="BJ4" s="110"/>
      <c r="BK4" s="110"/>
      <c r="BL4" s="110"/>
      <c r="BM4" s="110"/>
      <c r="BN4" s="110"/>
      <c r="BO4" s="110"/>
      <c r="BP4" s="110"/>
      <c r="BQ4" s="110"/>
      <c r="BR4" s="110"/>
      <c r="BS4" s="110"/>
      <c r="BT4" s="110"/>
      <c r="BU4" s="110"/>
      <c r="BV4" s="110"/>
      <c r="BW4" s="110"/>
      <c r="BX4" s="110"/>
      <c r="BY4" s="110"/>
      <c r="BZ4" s="110"/>
      <c r="CA4" s="110"/>
      <c r="CB4" s="110"/>
      <c r="CC4" s="110"/>
      <c r="CD4" s="110"/>
      <c r="CE4" s="110"/>
      <c r="CF4" s="110"/>
      <c r="CG4" s="110"/>
      <c r="CH4" s="110"/>
      <c r="CI4" s="110"/>
      <c r="CJ4" s="110"/>
      <c r="CK4" s="110"/>
      <c r="CL4" s="110"/>
      <c r="CM4" s="110"/>
      <c r="CN4" s="110"/>
      <c r="CO4" s="110"/>
      <c r="CP4" s="110"/>
      <c r="CQ4" s="110"/>
      <c r="CR4" s="110"/>
      <c r="CS4" s="110"/>
      <c r="CT4" s="110"/>
      <c r="CU4" s="110"/>
      <c r="CV4" s="110"/>
      <c r="CW4" s="110"/>
      <c r="CX4" s="110"/>
      <c r="CY4" s="110"/>
      <c r="CZ4" s="110"/>
      <c r="DA4" s="110"/>
      <c r="DB4" s="110"/>
      <c r="DC4" s="110"/>
      <c r="DD4" s="110"/>
      <c r="DE4" s="110"/>
      <c r="DF4" s="110"/>
      <c r="DG4" s="110"/>
      <c r="DH4" s="110"/>
      <c r="DI4" s="110"/>
      <c r="DJ4" s="110"/>
      <c r="DK4" s="110"/>
      <c r="DL4" s="110"/>
      <c r="DM4" s="110"/>
      <c r="DN4" s="110"/>
      <c r="DO4" s="110"/>
      <c r="DP4" s="110"/>
      <c r="DQ4" s="110"/>
      <c r="DR4" s="110"/>
      <c r="DS4" s="110"/>
      <c r="DT4" s="110"/>
      <c r="DU4" s="110"/>
      <c r="DV4" s="110"/>
      <c r="DW4" s="110"/>
      <c r="DX4" s="110"/>
      <c r="DY4" s="110"/>
      <c r="DZ4" s="110"/>
      <c r="EA4" s="110"/>
      <c r="EB4" s="110"/>
      <c r="EC4" s="110"/>
      <c r="ED4" s="110"/>
      <c r="EE4" s="110"/>
      <c r="EF4" s="110"/>
      <c r="EG4" s="110"/>
      <c r="EH4" s="110"/>
      <c r="EI4" s="110"/>
      <c r="EJ4" s="110"/>
      <c r="EK4" s="110"/>
      <c r="EL4" s="110"/>
      <c r="EM4" s="110"/>
      <c r="EN4" s="110"/>
      <c r="EO4" s="110"/>
      <c r="EP4" s="110"/>
      <c r="EQ4" s="110"/>
      <c r="ER4" s="110"/>
      <c r="ES4" s="110"/>
      <c r="ET4" s="110"/>
      <c r="EU4" s="110"/>
      <c r="EV4" s="110"/>
      <c r="EW4" s="110"/>
      <c r="EX4" s="110"/>
      <c r="EY4" s="110"/>
      <c r="EZ4" s="110"/>
      <c r="FA4" s="110"/>
      <c r="FB4" s="110"/>
      <c r="FC4" s="110"/>
      <c r="FD4" s="110"/>
      <c r="FE4" s="110"/>
      <c r="FF4" s="110"/>
      <c r="FG4" s="110"/>
      <c r="FH4" s="110"/>
      <c r="FI4" s="110"/>
      <c r="FJ4" s="110"/>
      <c r="FK4" s="110"/>
      <c r="FL4" s="110"/>
      <c r="FM4" s="110"/>
      <c r="FN4" s="110"/>
      <c r="FO4" s="110"/>
      <c r="FP4" s="110"/>
      <c r="FQ4" s="110"/>
      <c r="FR4" s="110"/>
      <c r="FS4" s="110"/>
      <c r="FT4" s="110"/>
      <c r="FU4" s="110"/>
      <c r="FV4" s="110"/>
      <c r="FW4" s="110"/>
      <c r="FX4" s="110"/>
      <c r="FY4" s="110"/>
      <c r="FZ4" s="110"/>
      <c r="GA4" s="110"/>
      <c r="GB4" s="110"/>
      <c r="GC4" s="110"/>
      <c r="GD4" s="110"/>
      <c r="GE4" s="110"/>
      <c r="GF4" s="110"/>
      <c r="GG4" s="110"/>
      <c r="GH4" s="110"/>
      <c r="GI4" s="110"/>
      <c r="GJ4" s="110"/>
      <c r="GK4" s="110"/>
      <c r="GL4" s="110"/>
      <c r="GM4" s="110"/>
      <c r="GN4" s="110"/>
      <c r="GO4" s="110"/>
      <c r="GP4" s="110"/>
      <c r="GQ4" s="110"/>
      <c r="GR4" s="110"/>
      <c r="GS4" s="110"/>
      <c r="GT4" s="110"/>
      <c r="GU4" s="110"/>
      <c r="GV4" s="110"/>
      <c r="GW4" s="110"/>
      <c r="GX4" s="110"/>
      <c r="GY4" s="110"/>
      <c r="GZ4" s="110"/>
      <c r="HA4" s="110"/>
      <c r="HB4" s="110"/>
      <c r="HC4" s="110"/>
      <c r="HD4" s="110"/>
      <c r="HE4" s="110"/>
      <c r="HF4" s="110"/>
      <c r="HG4" s="110"/>
      <c r="HH4" s="110"/>
      <c r="HI4" s="110"/>
      <c r="HJ4" s="110"/>
      <c r="HK4" s="110"/>
      <c r="HL4" s="110"/>
      <c r="HM4" s="110"/>
      <c r="HN4" s="110"/>
      <c r="HO4" s="110"/>
      <c r="HP4" s="110"/>
      <c r="HQ4" s="110"/>
      <c r="HR4" s="110"/>
      <c r="HS4" s="110"/>
      <c r="HT4" s="110"/>
      <c r="HU4" s="110"/>
      <c r="HV4" s="110"/>
      <c r="HW4" s="110"/>
      <c r="HX4" s="110"/>
      <c r="HY4" s="110"/>
      <c r="HZ4" s="110"/>
      <c r="IA4" s="110"/>
      <c r="IB4" s="110"/>
      <c r="IC4" s="110"/>
      <c r="ID4" s="110"/>
      <c r="IE4" s="110"/>
      <c r="IF4" s="110"/>
      <c r="IG4" s="110"/>
      <c r="IH4" s="110"/>
      <c r="II4" s="110"/>
      <c r="IJ4" s="110"/>
      <c r="IK4" s="110"/>
      <c r="IL4" s="110"/>
      <c r="IM4" s="110"/>
      <c r="IN4" s="110"/>
      <c r="IO4" s="110"/>
      <c r="IP4" s="110"/>
      <c r="IQ4" s="110"/>
      <c r="IR4" s="110"/>
      <c r="IS4" s="110"/>
      <c r="IT4" s="110"/>
      <c r="IU4" s="110"/>
      <c r="IV4" s="110"/>
      <c r="IW4" s="110"/>
      <c r="IX4" s="110"/>
      <c r="IY4" s="110"/>
      <c r="IZ4" s="110"/>
      <c r="JA4" s="110"/>
      <c r="JB4" s="110"/>
      <c r="JC4" s="110"/>
      <c r="JD4" s="110"/>
      <c r="JE4" s="110"/>
      <c r="JF4" s="110"/>
      <c r="JG4" s="110"/>
      <c r="JH4" s="110"/>
      <c r="JI4" s="110"/>
      <c r="JJ4" s="110"/>
      <c r="JK4" s="110"/>
      <c r="JL4" s="110"/>
      <c r="JM4" s="110"/>
      <c r="JN4" s="110"/>
      <c r="JO4" s="110"/>
      <c r="JP4" s="110"/>
      <c r="JQ4" s="110"/>
      <c r="JR4" s="110"/>
      <c r="JS4" s="110"/>
      <c r="JT4" s="110"/>
      <c r="JU4" s="110"/>
      <c r="JV4" s="110"/>
      <c r="JW4" s="110"/>
      <c r="JX4" s="110"/>
      <c r="JY4" s="110"/>
      <c r="JZ4" s="110"/>
      <c r="KA4" s="110"/>
      <c r="KB4" s="110"/>
      <c r="KC4" s="110"/>
      <c r="KD4" s="110"/>
      <c r="KE4" s="110"/>
      <c r="KF4" s="110"/>
      <c r="KG4" s="110"/>
      <c r="KH4" s="110"/>
      <c r="KI4" s="110"/>
      <c r="KJ4" s="110"/>
      <c r="KK4" s="110"/>
      <c r="KL4" s="110"/>
      <c r="KM4" s="110"/>
      <c r="KN4" s="110"/>
      <c r="KO4" s="110"/>
      <c r="KP4" s="110"/>
      <c r="KQ4" s="110"/>
      <c r="KR4" s="110"/>
      <c r="KS4" s="110"/>
      <c r="KT4" s="110"/>
      <c r="KU4" s="110"/>
      <c r="KV4" s="110"/>
      <c r="KW4" s="110"/>
      <c r="KX4" s="110"/>
      <c r="KY4" s="110"/>
      <c r="KZ4" s="110"/>
      <c r="LA4" s="110"/>
      <c r="LB4" s="110"/>
      <c r="LC4" s="110"/>
      <c r="LD4" s="110"/>
      <c r="LE4" s="110"/>
      <c r="LF4" s="110"/>
      <c r="LG4" s="110"/>
      <c r="LH4" s="110"/>
      <c r="LI4" s="110"/>
      <c r="LJ4" s="110"/>
      <c r="LK4" s="110"/>
      <c r="LL4" s="110"/>
      <c r="LM4" s="110"/>
      <c r="LN4" s="110"/>
      <c r="LO4" s="110"/>
      <c r="LP4" s="110"/>
      <c r="LQ4" s="110"/>
      <c r="LR4" s="110"/>
      <c r="LS4" s="110"/>
      <c r="LT4" s="110"/>
      <c r="LU4" s="110"/>
      <c r="LV4" s="110"/>
      <c r="LW4" s="110"/>
      <c r="LX4" s="110"/>
      <c r="LY4" s="110"/>
      <c r="LZ4" s="110"/>
      <c r="MA4" s="110"/>
      <c r="MB4" s="110"/>
      <c r="MC4" s="110"/>
      <c r="MD4" s="110"/>
      <c r="ME4" s="110"/>
      <c r="MF4" s="110"/>
      <c r="MG4" s="110"/>
      <c r="MH4" s="110"/>
      <c r="MI4" s="110"/>
      <c r="MJ4" s="110"/>
      <c r="MK4" s="110"/>
      <c r="ML4" s="110"/>
      <c r="MM4" s="110"/>
      <c r="MN4" s="110"/>
      <c r="MO4" s="110"/>
      <c r="MP4" s="110"/>
      <c r="MQ4" s="110"/>
      <c r="MR4" s="110"/>
      <c r="MS4" s="110"/>
      <c r="MT4" s="110"/>
      <c r="MU4" s="110"/>
      <c r="MV4" s="110"/>
      <c r="MW4" s="110"/>
      <c r="MX4" s="110"/>
      <c r="MY4" s="110"/>
      <c r="MZ4" s="110"/>
      <c r="NA4" s="110"/>
      <c r="NB4" s="110"/>
      <c r="NC4" s="110"/>
      <c r="ND4" s="110"/>
      <c r="NE4" s="110"/>
      <c r="NF4" s="110"/>
      <c r="NG4" s="110"/>
      <c r="NH4" s="110"/>
      <c r="NI4" s="110"/>
      <c r="NJ4" s="110"/>
      <c r="NK4" s="110"/>
      <c r="NL4" s="110"/>
      <c r="NM4" s="110"/>
      <c r="NN4" s="110"/>
      <c r="NO4" s="110"/>
      <c r="NP4" s="110"/>
      <c r="NQ4" s="110"/>
      <c r="NR4" s="110"/>
      <c r="NS4" s="110"/>
      <c r="NT4" s="110"/>
      <c r="NU4" s="110"/>
      <c r="NV4" s="110"/>
      <c r="NW4" s="110"/>
      <c r="NX4" s="110"/>
      <c r="NY4" s="110"/>
      <c r="NZ4" s="110"/>
      <c r="OA4" s="110"/>
      <c r="OB4" s="110"/>
      <c r="OC4" s="110"/>
      <c r="OD4" s="110"/>
      <c r="OE4" s="110"/>
      <c r="OF4" s="110"/>
      <c r="OG4" s="110"/>
      <c r="OH4" s="110"/>
      <c r="OI4" s="110"/>
      <c r="OJ4" s="110"/>
      <c r="OK4" s="110"/>
      <c r="OL4" s="110"/>
      <c r="OM4" s="110"/>
      <c r="ON4" s="110"/>
      <c r="OO4" s="110"/>
      <c r="OP4" s="110"/>
      <c r="OQ4" s="110"/>
      <c r="OR4" s="110"/>
      <c r="OS4" s="110"/>
      <c r="OT4" s="110"/>
      <c r="OU4" s="110"/>
      <c r="OV4" s="110"/>
      <c r="OW4" s="110"/>
      <c r="OX4" s="110"/>
      <c r="OY4" s="110"/>
      <c r="OZ4" s="110"/>
      <c r="PA4" s="110"/>
      <c r="PB4" s="110"/>
      <c r="PC4" s="110"/>
      <c r="PD4" s="110"/>
      <c r="PE4" s="110"/>
      <c r="PF4" s="110"/>
      <c r="PG4" s="110"/>
      <c r="PH4" s="110"/>
      <c r="PI4" s="110"/>
      <c r="PJ4" s="110"/>
      <c r="PK4" s="110"/>
      <c r="PL4" s="110"/>
      <c r="PM4" s="110"/>
      <c r="PN4" s="110"/>
      <c r="PO4" s="110"/>
      <c r="PP4" s="110"/>
      <c r="PQ4" s="110"/>
      <c r="PR4" s="110"/>
      <c r="PS4" s="110"/>
      <c r="PT4" s="110"/>
      <c r="PU4" s="110"/>
      <c r="PV4" s="110"/>
      <c r="PW4" s="110"/>
      <c r="PX4" s="110"/>
      <c r="PY4" s="110"/>
      <c r="PZ4" s="110"/>
      <c r="QA4" s="110"/>
      <c r="QB4" s="110"/>
      <c r="QC4" s="110"/>
      <c r="QD4" s="110"/>
      <c r="QE4" s="110"/>
      <c r="QF4" s="110"/>
      <c r="QG4" s="110"/>
      <c r="QH4" s="110"/>
      <c r="QI4" s="110"/>
      <c r="QJ4" s="110"/>
      <c r="QK4" s="110"/>
      <c r="QL4" s="110"/>
      <c r="QM4" s="110"/>
      <c r="QN4" s="110"/>
      <c r="QO4" s="110"/>
      <c r="QP4" s="110"/>
      <c r="QQ4" s="110"/>
      <c r="QR4" s="110"/>
      <c r="QS4" s="110"/>
      <c r="QT4" s="110"/>
      <c r="QU4" s="110"/>
      <c r="QV4" s="110"/>
      <c r="QW4" s="110"/>
      <c r="QX4" s="110"/>
      <c r="QY4" s="110"/>
      <c r="QZ4" s="110"/>
      <c r="RA4" s="110"/>
      <c r="RB4" s="110"/>
      <c r="RC4" s="110"/>
      <c r="RD4" s="110"/>
      <c r="RE4" s="110"/>
      <c r="RF4" s="110"/>
      <c r="RG4" s="110"/>
      <c r="RH4" s="110"/>
      <c r="RI4" s="110"/>
      <c r="RJ4" s="110"/>
      <c r="RK4" s="110"/>
      <c r="RL4" s="110"/>
      <c r="RM4" s="110"/>
      <c r="RN4" s="110"/>
      <c r="RO4" s="110"/>
      <c r="RP4" s="110"/>
      <c r="RQ4" s="110"/>
      <c r="RR4" s="110"/>
      <c r="RS4" s="110"/>
      <c r="RT4" s="110"/>
      <c r="RU4" s="110"/>
      <c r="RV4" s="110"/>
      <c r="RW4" s="110"/>
      <c r="RX4" s="110"/>
      <c r="RY4" s="110"/>
      <c r="RZ4" s="110"/>
      <c r="SA4" s="110"/>
      <c r="SB4" s="110"/>
      <c r="SC4" s="110"/>
      <c r="SD4" s="110"/>
      <c r="SE4" s="110"/>
      <c r="SF4" s="110"/>
      <c r="SG4" s="110"/>
      <c r="SH4" s="110"/>
      <c r="SI4" s="110"/>
      <c r="SJ4" s="110"/>
      <c r="SK4" s="110"/>
      <c r="SL4" s="110"/>
      <c r="SM4" s="110"/>
      <c r="SN4" s="110"/>
      <c r="SO4" s="110"/>
      <c r="SP4" s="110"/>
      <c r="SQ4" s="110"/>
      <c r="SR4" s="110"/>
      <c r="SS4" s="110"/>
      <c r="ST4" s="110"/>
      <c r="SU4" s="110"/>
      <c r="SV4" s="110"/>
      <c r="SW4" s="110"/>
      <c r="SX4" s="110"/>
      <c r="SY4" s="110"/>
      <c r="SZ4" s="110"/>
      <c r="TA4" s="110"/>
      <c r="TB4" s="110"/>
      <c r="TC4" s="110"/>
      <c r="TD4" s="110"/>
      <c r="TE4" s="110"/>
      <c r="TF4" s="110"/>
      <c r="TG4" s="110"/>
      <c r="TH4" s="110"/>
      <c r="TI4" s="110"/>
      <c r="TJ4" s="110"/>
      <c r="TK4" s="110"/>
      <c r="TL4" s="110"/>
      <c r="TM4" s="110"/>
      <c r="TN4" s="110"/>
      <c r="TO4" s="110"/>
      <c r="TP4" s="110"/>
      <c r="TQ4" s="110"/>
      <c r="TR4" s="110"/>
      <c r="TS4" s="110"/>
      <c r="TT4" s="110"/>
      <c r="TU4" s="110"/>
      <c r="TV4" s="110"/>
      <c r="TW4" s="110"/>
      <c r="TX4" s="110"/>
      <c r="TY4" s="110"/>
      <c r="TZ4" s="110"/>
      <c r="UA4" s="110"/>
      <c r="UB4" s="110"/>
      <c r="UC4" s="110"/>
      <c r="UD4" s="110"/>
      <c r="UE4" s="110"/>
      <c r="UF4" s="110"/>
      <c r="UG4" s="110"/>
      <c r="UH4" s="110"/>
      <c r="UI4" s="110"/>
      <c r="UJ4" s="110"/>
      <c r="UK4" s="110"/>
      <c r="UL4" s="110"/>
      <c r="UM4" s="110"/>
      <c r="UN4" s="110"/>
      <c r="UO4" s="110"/>
      <c r="UP4" s="110"/>
      <c r="UQ4" s="110"/>
      <c r="UR4" s="110"/>
      <c r="US4" s="110"/>
      <c r="UT4" s="110"/>
      <c r="UU4" s="110"/>
      <c r="UV4" s="110"/>
      <c r="UW4" s="110"/>
      <c r="UX4" s="110"/>
      <c r="UY4" s="110"/>
      <c r="UZ4" s="110"/>
      <c r="VA4" s="110"/>
      <c r="VB4" s="110"/>
      <c r="VC4" s="110"/>
      <c r="VD4" s="110"/>
      <c r="VE4" s="110"/>
      <c r="VF4" s="110"/>
      <c r="VG4" s="110"/>
      <c r="VH4" s="110"/>
      <c r="VI4" s="110"/>
      <c r="VJ4" s="110"/>
      <c r="VK4" s="110"/>
      <c r="VL4" s="110"/>
      <c r="VM4" s="110"/>
      <c r="VN4" s="110"/>
      <c r="VO4" s="110"/>
      <c r="VP4" s="110"/>
      <c r="VQ4" s="110"/>
      <c r="VR4" s="110"/>
      <c r="VS4" s="110"/>
      <c r="VT4" s="110"/>
      <c r="VU4" s="110"/>
      <c r="VV4" s="110"/>
      <c r="VW4" s="110"/>
      <c r="VX4" s="110"/>
      <c r="VY4" s="110"/>
      <c r="VZ4" s="110"/>
      <c r="WA4" s="110"/>
      <c r="WB4" s="110"/>
      <c r="WC4" s="110"/>
      <c r="WD4" s="110"/>
      <c r="WE4" s="110"/>
      <c r="WF4" s="110"/>
      <c r="WG4" s="110"/>
      <c r="WH4" s="110"/>
      <c r="WI4" s="110"/>
      <c r="WJ4" s="110"/>
      <c r="WK4" s="110"/>
      <c r="WL4" s="110"/>
      <c r="WM4" s="110"/>
      <c r="WN4" s="110"/>
      <c r="WO4" s="110"/>
      <c r="WP4" s="110"/>
      <c r="WQ4" s="110"/>
      <c r="WR4" s="110"/>
      <c r="WS4" s="110"/>
      <c r="WT4" s="110"/>
      <c r="WU4" s="110"/>
      <c r="WV4" s="110"/>
      <c r="WW4" s="110"/>
      <c r="WX4" s="110"/>
      <c r="WY4" s="110"/>
      <c r="WZ4" s="110"/>
      <c r="XA4" s="110"/>
      <c r="XB4" s="110"/>
      <c r="XC4" s="110"/>
      <c r="XD4" s="110"/>
      <c r="XE4" s="110"/>
      <c r="XF4" s="110"/>
      <c r="XG4" s="110"/>
      <c r="XH4" s="110"/>
      <c r="XI4" s="110"/>
      <c r="XJ4" s="110"/>
      <c r="XK4" s="110"/>
      <c r="XL4" s="110"/>
      <c r="XM4" s="110"/>
      <c r="XN4" s="110"/>
      <c r="XO4" s="110"/>
      <c r="XP4" s="110"/>
      <c r="XQ4" s="110"/>
      <c r="XR4" s="110"/>
      <c r="XS4" s="110"/>
      <c r="XT4" s="110"/>
      <c r="XU4" s="110"/>
      <c r="XV4" s="110"/>
      <c r="XW4" s="110"/>
      <c r="XX4" s="110"/>
      <c r="XY4" s="110"/>
      <c r="XZ4" s="110"/>
      <c r="YA4" s="110"/>
      <c r="YB4" s="110"/>
      <c r="YC4" s="110"/>
      <c r="YD4" s="110"/>
      <c r="YE4" s="110"/>
      <c r="YF4" s="110"/>
      <c r="YG4" s="110"/>
      <c r="YH4" s="110"/>
      <c r="YI4" s="110"/>
      <c r="YJ4" s="110"/>
      <c r="YK4" s="110"/>
      <c r="YL4" s="110"/>
      <c r="YM4" s="110"/>
      <c r="YN4" s="110"/>
      <c r="YO4" s="110"/>
      <c r="YP4" s="110"/>
      <c r="YQ4" s="110"/>
      <c r="YR4" s="110"/>
      <c r="YS4" s="110"/>
      <c r="YT4" s="110"/>
      <c r="YU4" s="110"/>
      <c r="YV4" s="110"/>
      <c r="YW4" s="110"/>
      <c r="YX4" s="110"/>
      <c r="YY4" s="110"/>
      <c r="YZ4" s="110"/>
      <c r="ZA4" s="110"/>
      <c r="ZB4" s="110"/>
      <c r="ZC4" s="110"/>
      <c r="ZD4" s="110"/>
      <c r="ZE4" s="110"/>
      <c r="ZF4" s="110"/>
      <c r="ZG4" s="110"/>
      <c r="ZH4" s="110"/>
      <c r="ZI4" s="110"/>
      <c r="ZJ4" s="110"/>
      <c r="ZK4" s="110"/>
      <c r="ZL4" s="110"/>
      <c r="ZM4" s="110"/>
      <c r="ZN4" s="110"/>
      <c r="ZO4" s="110"/>
      <c r="ZP4" s="110"/>
      <c r="ZQ4" s="110"/>
      <c r="ZR4" s="110"/>
      <c r="ZS4" s="110"/>
      <c r="ZT4" s="110"/>
      <c r="ZU4" s="110"/>
      <c r="ZV4" s="110"/>
      <c r="ZW4" s="110"/>
      <c r="ZX4" s="110"/>
      <c r="ZY4" s="110"/>
      <c r="ZZ4" s="110"/>
      <c r="AAA4" s="110"/>
      <c r="AAB4" s="110"/>
      <c r="AAC4" s="110"/>
      <c r="AAD4" s="110"/>
      <c r="AAE4" s="110"/>
      <c r="AAF4" s="110"/>
      <c r="AAG4" s="110"/>
      <c r="AAH4" s="110"/>
      <c r="AAI4" s="110"/>
      <c r="AAJ4" s="110"/>
      <c r="AAK4" s="110"/>
      <c r="AAL4" s="110"/>
      <c r="AAM4" s="110"/>
      <c r="AAN4" s="110"/>
      <c r="AAO4" s="110"/>
      <c r="AAP4" s="110"/>
      <c r="AAQ4" s="110"/>
      <c r="AAR4" s="110"/>
      <c r="AAS4" s="110"/>
      <c r="AAT4" s="110"/>
      <c r="AAU4" s="110"/>
      <c r="AAV4" s="110"/>
      <c r="AAW4" s="110"/>
      <c r="AAX4" s="110"/>
      <c r="AAY4" s="110"/>
      <c r="AAZ4" s="110"/>
      <c r="ABA4" s="110"/>
      <c r="ABB4" s="110"/>
      <c r="ABC4" s="110"/>
      <c r="ABD4" s="110"/>
      <c r="ABE4" s="110"/>
      <c r="ABF4" s="110"/>
      <c r="ABG4" s="110"/>
      <c r="ABH4" s="110"/>
      <c r="ABI4" s="110"/>
      <c r="ABJ4" s="110"/>
      <c r="ABK4" s="110"/>
      <c r="ABL4" s="110"/>
      <c r="ABM4" s="110"/>
      <c r="ABN4" s="110"/>
      <c r="ABO4" s="110"/>
      <c r="ABP4" s="110"/>
      <c r="ABQ4" s="110"/>
      <c r="ABR4" s="110"/>
      <c r="ABS4" s="110"/>
      <c r="ABT4" s="110"/>
      <c r="ABU4" s="110"/>
      <c r="ABV4" s="110"/>
      <c r="ABW4" s="110"/>
      <c r="ABX4" s="110"/>
      <c r="ABY4" s="110"/>
      <c r="ABZ4" s="110"/>
      <c r="ACA4" s="110"/>
      <c r="ACB4" s="110"/>
      <c r="ACC4" s="110"/>
      <c r="ACD4" s="110"/>
      <c r="ACE4" s="110"/>
      <c r="ACF4" s="110"/>
      <c r="ACG4" s="110"/>
      <c r="ACH4" s="110"/>
      <c r="ACI4" s="110"/>
      <c r="ACJ4" s="110"/>
      <c r="ACK4" s="110"/>
      <c r="ACL4" s="110"/>
      <c r="ACM4" s="110"/>
      <c r="ACN4" s="110"/>
      <c r="ACO4" s="110"/>
      <c r="ACP4" s="110"/>
      <c r="ACQ4" s="110"/>
      <c r="ACR4" s="110"/>
      <c r="ACS4" s="110"/>
      <c r="ACT4" s="110"/>
      <c r="ACU4" s="110"/>
      <c r="ACV4" s="110"/>
      <c r="ACW4" s="110"/>
      <c r="ACX4" s="110"/>
      <c r="ACY4" s="110"/>
      <c r="ACZ4" s="110"/>
      <c r="ADA4" s="110"/>
      <c r="ADB4" s="110"/>
      <c r="ADC4" s="110"/>
      <c r="ADD4" s="110"/>
      <c r="ADE4" s="110"/>
      <c r="ADF4" s="110"/>
      <c r="ADG4" s="110"/>
      <c r="ADH4" s="110"/>
      <c r="ADI4" s="110"/>
      <c r="ADJ4" s="110"/>
      <c r="ADK4" s="110"/>
      <c r="ADL4" s="110"/>
      <c r="ADM4" s="110"/>
      <c r="ADN4" s="110"/>
      <c r="ADO4" s="110"/>
      <c r="ADP4" s="110"/>
      <c r="ADQ4" s="110"/>
      <c r="ADR4" s="110"/>
      <c r="ADS4" s="110"/>
      <c r="ADT4" s="110"/>
      <c r="ADU4" s="110"/>
      <c r="ADV4" s="110"/>
      <c r="ADW4" s="110"/>
      <c r="ADX4" s="110"/>
      <c r="ADY4" s="110"/>
      <c r="ADZ4" s="110"/>
      <c r="AEA4" s="110"/>
      <c r="AEB4" s="110"/>
      <c r="AEC4" s="110"/>
      <c r="AED4" s="110"/>
      <c r="AEE4" s="110"/>
      <c r="AEF4" s="110"/>
      <c r="AEG4" s="110"/>
      <c r="AEH4" s="110"/>
      <c r="AEI4" s="110"/>
      <c r="AEJ4" s="110"/>
      <c r="AEK4" s="110"/>
      <c r="AEL4" s="110"/>
      <c r="AEM4" s="110"/>
      <c r="AEN4" s="110"/>
      <c r="AEO4" s="110"/>
      <c r="AEP4" s="110"/>
      <c r="AEQ4" s="110"/>
      <c r="AER4" s="110"/>
      <c r="AES4" s="110"/>
      <c r="AET4" s="110"/>
      <c r="AEU4" s="110"/>
      <c r="AEV4" s="110"/>
      <c r="AEW4" s="110"/>
      <c r="AEX4" s="110"/>
      <c r="AEY4" s="110"/>
      <c r="AEZ4" s="110"/>
      <c r="AFA4" s="110"/>
      <c r="AFB4" s="110"/>
      <c r="AFC4" s="110"/>
      <c r="AFD4" s="110"/>
      <c r="AFE4" s="110"/>
      <c r="AFF4" s="110"/>
      <c r="AFG4" s="110"/>
      <c r="AFH4" s="110"/>
      <c r="AFI4" s="110"/>
      <c r="AFJ4" s="110"/>
      <c r="AFK4" s="110"/>
      <c r="AFL4" s="110"/>
      <c r="AFM4" s="110"/>
      <c r="AFN4" s="110"/>
      <c r="AFO4" s="110"/>
      <c r="AFP4" s="110"/>
      <c r="AFQ4" s="110"/>
      <c r="AFR4" s="110"/>
      <c r="AFS4" s="110"/>
      <c r="AFT4" s="110"/>
      <c r="AFU4" s="110"/>
      <c r="AFV4" s="110"/>
      <c r="AFW4" s="110"/>
      <c r="AFX4" s="110"/>
      <c r="AFY4" s="110"/>
      <c r="AFZ4" s="110"/>
      <c r="AGA4" s="110"/>
      <c r="AGB4" s="110"/>
      <c r="AGC4" s="110"/>
      <c r="AGD4" s="110"/>
      <c r="AGE4" s="110"/>
      <c r="AGF4" s="110"/>
      <c r="AGG4" s="110"/>
      <c r="AGH4" s="110"/>
      <c r="AGI4" s="110"/>
      <c r="AGJ4" s="110"/>
      <c r="AGK4" s="110"/>
      <c r="AGL4" s="110"/>
      <c r="AGM4" s="110"/>
      <c r="AGN4" s="110"/>
      <c r="AGO4" s="110"/>
      <c r="AGP4" s="110"/>
      <c r="AGQ4" s="110"/>
      <c r="AGR4" s="110"/>
      <c r="AGS4" s="110"/>
      <c r="AGT4" s="110"/>
      <c r="AGU4" s="110"/>
      <c r="AGV4" s="110"/>
      <c r="AGW4" s="110"/>
      <c r="AGX4" s="110"/>
      <c r="AGY4" s="110"/>
      <c r="AGZ4" s="110"/>
      <c r="AHA4" s="110"/>
      <c r="AHB4" s="110"/>
      <c r="AHC4" s="110"/>
      <c r="AHD4" s="110"/>
      <c r="AHE4" s="110"/>
      <c r="AHF4" s="110"/>
      <c r="AHG4" s="110"/>
      <c r="AHH4" s="110"/>
      <c r="AHI4" s="110"/>
      <c r="AHJ4" s="110"/>
      <c r="AHK4" s="110"/>
      <c r="AHL4" s="110"/>
      <c r="AHM4" s="110"/>
      <c r="AHN4" s="110"/>
      <c r="AHO4" s="110"/>
      <c r="AHP4" s="110"/>
      <c r="AHQ4" s="110"/>
      <c r="AHR4" s="110"/>
      <c r="AHS4" s="110"/>
      <c r="AHT4" s="110"/>
      <c r="AHU4" s="110"/>
      <c r="AHV4" s="110"/>
      <c r="AHW4" s="110"/>
      <c r="AHX4" s="110"/>
      <c r="AHY4" s="110"/>
      <c r="AHZ4" s="110"/>
      <c r="AIA4" s="110"/>
      <c r="AIB4" s="110"/>
      <c r="AIC4" s="110"/>
      <c r="AID4" s="110"/>
      <c r="AIE4" s="110"/>
      <c r="AIF4" s="110"/>
      <c r="AIG4" s="110"/>
      <c r="AIH4" s="110"/>
      <c r="AII4" s="110"/>
      <c r="AIJ4" s="110"/>
      <c r="AIK4" s="110"/>
      <c r="AIL4" s="110"/>
      <c r="AIM4" s="110"/>
      <c r="AIN4" s="110"/>
      <c r="AIO4" s="110"/>
      <c r="AIP4" s="110"/>
      <c r="AIQ4" s="110"/>
      <c r="AIR4" s="110"/>
      <c r="AIS4" s="110"/>
      <c r="AIT4" s="110"/>
      <c r="AIU4" s="110"/>
      <c r="AIV4" s="110"/>
      <c r="AIW4" s="110"/>
      <c r="AIX4" s="110"/>
      <c r="AIY4" s="110"/>
      <c r="AIZ4" s="110"/>
      <c r="AJA4" s="110"/>
      <c r="AJB4" s="110"/>
      <c r="AJC4" s="110"/>
      <c r="AJD4" s="110"/>
      <c r="AJE4" s="110"/>
      <c r="AJF4" s="110"/>
      <c r="AJG4" s="110"/>
      <c r="AJH4" s="110"/>
      <c r="AJI4" s="110"/>
      <c r="AJJ4" s="110"/>
      <c r="AJK4" s="110"/>
      <c r="AJL4" s="110"/>
      <c r="AJM4" s="110"/>
      <c r="AJN4" s="110"/>
      <c r="AJO4" s="110"/>
      <c r="AJP4" s="110"/>
      <c r="AJQ4" s="110"/>
      <c r="AJR4" s="110"/>
      <c r="AJS4" s="110"/>
      <c r="AJT4" s="110"/>
      <c r="AJU4" s="110"/>
      <c r="AJV4" s="110"/>
      <c r="AJW4" s="110"/>
      <c r="AJX4" s="110"/>
      <c r="AJY4" s="110"/>
      <c r="AJZ4" s="110"/>
      <c r="AKA4" s="110"/>
      <c r="AKB4" s="110"/>
      <c r="AKC4" s="110"/>
      <c r="AKD4" s="110"/>
      <c r="AKE4" s="110"/>
      <c r="AKF4" s="110"/>
      <c r="AKG4" s="110"/>
      <c r="AKH4" s="110"/>
      <c r="AKI4" s="110"/>
      <c r="AKJ4" s="110"/>
      <c r="AKK4" s="110"/>
      <c r="AKL4" s="110"/>
      <c r="AKM4" s="110"/>
      <c r="AKN4" s="110"/>
      <c r="AKO4" s="110"/>
      <c r="AKP4" s="110"/>
      <c r="AKQ4" s="110"/>
      <c r="AKR4" s="110"/>
      <c r="AKS4" s="110"/>
      <c r="AKT4" s="110"/>
      <c r="AKU4" s="110"/>
      <c r="AKV4" s="110"/>
      <c r="AKW4" s="110"/>
      <c r="AKX4" s="110"/>
      <c r="AKY4" s="110"/>
      <c r="AKZ4" s="110"/>
      <c r="ALA4" s="110"/>
      <c r="ALB4" s="110"/>
      <c r="ALC4" s="110"/>
      <c r="ALD4" s="110"/>
      <c r="ALE4" s="110"/>
      <c r="ALF4" s="110"/>
      <c r="ALG4" s="110"/>
      <c r="ALH4" s="110"/>
      <c r="ALI4" s="110"/>
      <c r="ALJ4" s="110"/>
      <c r="ALK4" s="110"/>
      <c r="ALL4" s="110"/>
      <c r="ALM4" s="110"/>
      <c r="ALN4" s="110"/>
      <c r="ALO4" s="110"/>
      <c r="ALP4" s="110"/>
      <c r="ALQ4" s="110"/>
      <c r="ALR4" s="110"/>
      <c r="ALS4" s="110"/>
      <c r="ALT4" s="110"/>
      <c r="ALU4" s="110"/>
      <c r="ALV4" s="110"/>
      <c r="ALW4" s="110"/>
      <c r="ALX4" s="110"/>
      <c r="ALY4" s="110"/>
      <c r="ALZ4" s="110"/>
      <c r="AMA4" s="110"/>
      <c r="AMB4" s="110"/>
      <c r="AMC4" s="110"/>
      <c r="AMD4" s="110"/>
      <c r="AME4" s="110"/>
      <c r="AMF4" s="110"/>
      <c r="AMG4" s="110"/>
      <c r="AMH4" s="110"/>
      <c r="AMI4" s="110"/>
      <c r="AMJ4" s="110"/>
      <c r="AMK4" s="110"/>
      <c r="AML4" s="110"/>
      <c r="AMM4" s="110"/>
      <c r="AMN4" s="110"/>
      <c r="AMO4" s="110"/>
      <c r="AMP4" s="110"/>
      <c r="AMQ4" s="110"/>
      <c r="AMR4" s="110"/>
      <c r="AMS4" s="110"/>
      <c r="AMT4" s="110"/>
      <c r="AMU4" s="110"/>
      <c r="AMV4" s="110"/>
      <c r="AMW4" s="110"/>
      <c r="AMX4" s="110"/>
      <c r="AMY4" s="110"/>
      <c r="AMZ4" s="110"/>
      <c r="ANA4" s="110"/>
      <c r="ANB4" s="110"/>
      <c r="ANC4" s="110"/>
      <c r="AND4" s="110"/>
      <c r="ANE4" s="110"/>
      <c r="ANF4" s="110"/>
      <c r="ANG4" s="110"/>
      <c r="ANH4" s="110"/>
      <c r="ANI4" s="110"/>
      <c r="ANJ4" s="110"/>
      <c r="ANK4" s="110"/>
      <c r="ANL4" s="110"/>
      <c r="ANM4" s="110"/>
      <c r="ANN4" s="110"/>
      <c r="ANO4" s="110"/>
      <c r="ANP4" s="110"/>
      <c r="ANQ4" s="110"/>
      <c r="ANR4" s="110"/>
      <c r="ANS4" s="110"/>
      <c r="ANT4" s="110"/>
      <c r="ANU4" s="110"/>
      <c r="ANV4" s="110"/>
      <c r="ANW4" s="110"/>
      <c r="ANX4" s="110"/>
      <c r="ANY4" s="110"/>
      <c r="ANZ4" s="110"/>
      <c r="AOA4" s="110"/>
      <c r="AOB4" s="110"/>
      <c r="AOC4" s="110"/>
      <c r="AOD4" s="110"/>
      <c r="AOE4" s="110"/>
      <c r="AOF4" s="110"/>
      <c r="AOG4" s="110"/>
      <c r="AOH4" s="110"/>
      <c r="AOI4" s="110"/>
      <c r="AOJ4" s="110"/>
      <c r="AOK4" s="110"/>
      <c r="AOL4" s="110"/>
      <c r="AOM4" s="110"/>
      <c r="AON4" s="110"/>
      <c r="AOO4" s="110"/>
      <c r="AOP4" s="110"/>
      <c r="AOQ4" s="110"/>
      <c r="AOR4" s="110"/>
      <c r="AOS4" s="110"/>
      <c r="AOT4" s="110"/>
      <c r="AOU4" s="110"/>
      <c r="AOV4" s="110"/>
      <c r="AOW4" s="110"/>
      <c r="AOX4" s="110"/>
      <c r="AOY4" s="110"/>
      <c r="AOZ4" s="110"/>
      <c r="APA4" s="110"/>
      <c r="APB4" s="110"/>
      <c r="APC4" s="110"/>
      <c r="APD4" s="110"/>
      <c r="APE4" s="110"/>
      <c r="APF4" s="110"/>
      <c r="APG4" s="110"/>
      <c r="APH4" s="110"/>
      <c r="API4" s="110"/>
      <c r="APJ4" s="110"/>
      <c r="APK4" s="110"/>
      <c r="APL4" s="110"/>
      <c r="APM4" s="110"/>
      <c r="APN4" s="110"/>
      <c r="APO4" s="110"/>
      <c r="APP4" s="110"/>
      <c r="APQ4" s="110"/>
      <c r="APR4" s="110"/>
      <c r="APS4" s="110"/>
      <c r="APT4" s="110"/>
      <c r="APU4" s="110"/>
      <c r="APV4" s="110"/>
      <c r="APW4" s="110"/>
      <c r="APX4" s="110"/>
      <c r="APY4" s="110"/>
      <c r="APZ4" s="110"/>
      <c r="AQA4" s="110"/>
      <c r="AQB4" s="110"/>
      <c r="AQC4" s="110"/>
      <c r="AQD4" s="110"/>
      <c r="AQE4" s="110"/>
      <c r="AQF4" s="110"/>
      <c r="AQG4" s="110"/>
      <c r="AQH4" s="110"/>
      <c r="AQI4" s="110"/>
      <c r="AQJ4" s="110"/>
      <c r="AQK4" s="110"/>
      <c r="AQL4" s="110"/>
      <c r="AQM4" s="110"/>
      <c r="AQN4" s="110"/>
      <c r="AQO4" s="110"/>
      <c r="AQP4" s="110"/>
      <c r="AQQ4" s="110"/>
      <c r="AQR4" s="110"/>
      <c r="AQS4" s="110"/>
      <c r="AQT4" s="110"/>
      <c r="AQU4" s="110"/>
      <c r="AQV4" s="110"/>
      <c r="AQW4" s="110"/>
      <c r="AQX4" s="110"/>
      <c r="AQY4" s="110"/>
      <c r="AQZ4" s="110"/>
      <c r="ARA4" s="110"/>
      <c r="ARB4" s="110"/>
      <c r="ARC4" s="110"/>
      <c r="ARD4" s="110"/>
      <c r="ARE4" s="110"/>
      <c r="ARF4" s="110"/>
      <c r="ARG4" s="110"/>
      <c r="ARH4" s="110"/>
      <c r="ARI4" s="110"/>
      <c r="ARJ4" s="110"/>
      <c r="ARK4" s="110"/>
      <c r="ARL4" s="110"/>
      <c r="ARM4" s="110"/>
      <c r="ARN4" s="110"/>
      <c r="ARO4" s="110"/>
      <c r="ARP4" s="110"/>
      <c r="ARQ4" s="110"/>
      <c r="ARR4" s="110"/>
      <c r="ARS4" s="110"/>
      <c r="ART4" s="110"/>
      <c r="ARU4" s="110"/>
      <c r="ARV4" s="110"/>
      <c r="ARW4" s="110"/>
      <c r="ARX4" s="110"/>
      <c r="ARY4" s="110"/>
      <c r="ARZ4" s="110"/>
      <c r="ASA4" s="110"/>
      <c r="ASB4" s="110"/>
      <c r="ASC4" s="110"/>
      <c r="ASD4" s="110"/>
      <c r="ASE4" s="110"/>
      <c r="ASF4" s="110"/>
      <c r="ASG4" s="110"/>
      <c r="ASH4" s="110"/>
      <c r="ASI4" s="110"/>
      <c r="ASJ4" s="110"/>
      <c r="ASK4" s="110"/>
      <c r="ASL4" s="110"/>
      <c r="ASM4" s="110"/>
      <c r="ASN4" s="110"/>
      <c r="ASO4" s="110"/>
      <c r="ASP4" s="110"/>
      <c r="ASQ4" s="110"/>
      <c r="ASR4" s="110"/>
      <c r="ASS4" s="110"/>
      <c r="AST4" s="110"/>
      <c r="ASU4" s="110"/>
      <c r="ASV4" s="110"/>
      <c r="ASW4" s="110"/>
      <c r="ASX4" s="110"/>
      <c r="ASY4" s="110"/>
      <c r="ASZ4" s="110"/>
      <c r="ATA4" s="110"/>
      <c r="ATB4" s="110"/>
      <c r="ATC4" s="110"/>
      <c r="ATD4" s="110"/>
      <c r="ATE4" s="110"/>
      <c r="ATF4" s="110"/>
      <c r="ATG4" s="110"/>
      <c r="ATH4" s="110"/>
      <c r="ATI4" s="110"/>
      <c r="ATJ4" s="110"/>
      <c r="ATK4" s="110"/>
      <c r="ATL4" s="110"/>
      <c r="ATM4" s="110"/>
      <c r="ATN4" s="110"/>
      <c r="ATO4" s="110"/>
      <c r="ATP4" s="110"/>
      <c r="ATQ4" s="110"/>
      <c r="ATR4" s="110"/>
      <c r="ATS4" s="110"/>
      <c r="ATT4" s="110"/>
      <c r="ATU4" s="110"/>
      <c r="ATV4" s="110"/>
      <c r="ATW4" s="110"/>
      <c r="ATX4" s="110"/>
      <c r="ATY4" s="110"/>
      <c r="ATZ4" s="110"/>
      <c r="AUA4" s="110"/>
      <c r="AUB4" s="110"/>
      <c r="AUC4" s="110"/>
      <c r="AUD4" s="110"/>
      <c r="AUE4" s="110"/>
      <c r="AUF4" s="110"/>
      <c r="AUG4" s="110"/>
      <c r="AUH4" s="110"/>
      <c r="AUI4" s="110"/>
      <c r="AUJ4" s="110"/>
      <c r="AUK4" s="110"/>
      <c r="AUL4" s="110"/>
      <c r="AUM4" s="110"/>
      <c r="AUN4" s="110"/>
      <c r="AUO4" s="110"/>
      <c r="AUP4" s="110"/>
      <c r="AUQ4" s="110"/>
      <c r="AUR4" s="110"/>
      <c r="AUS4" s="110"/>
      <c r="AUT4" s="110"/>
      <c r="AUU4" s="110"/>
      <c r="AUV4" s="110"/>
      <c r="AUW4" s="110"/>
      <c r="AUX4" s="110"/>
      <c r="AUY4" s="110"/>
      <c r="AUZ4" s="110"/>
      <c r="AVA4" s="110"/>
      <c r="AVB4" s="110"/>
      <c r="AVC4" s="110"/>
      <c r="AVD4" s="110"/>
      <c r="AVE4" s="110"/>
      <c r="AVF4" s="110"/>
      <c r="AVG4" s="110"/>
      <c r="AVH4" s="110"/>
      <c r="AVI4" s="110"/>
      <c r="AVJ4" s="110"/>
      <c r="AVK4" s="110"/>
      <c r="AVL4" s="110"/>
      <c r="AVM4" s="110"/>
      <c r="AVN4" s="110"/>
      <c r="AVO4" s="110"/>
      <c r="AVP4" s="110"/>
      <c r="AVQ4" s="110"/>
      <c r="AVR4" s="110"/>
      <c r="AVS4" s="110"/>
      <c r="AVT4" s="110"/>
      <c r="AVU4" s="110"/>
      <c r="AVV4" s="110"/>
      <c r="AVW4" s="110"/>
      <c r="AVX4" s="110"/>
      <c r="AVY4" s="110"/>
      <c r="AVZ4" s="110"/>
      <c r="AWA4" s="110"/>
      <c r="AWB4" s="110"/>
      <c r="AWC4" s="110"/>
      <c r="AWD4" s="110"/>
      <c r="AWE4" s="110"/>
      <c r="AWF4" s="110"/>
      <c r="AWG4" s="110"/>
      <c r="AWH4" s="110"/>
      <c r="AWI4" s="110"/>
      <c r="AWJ4" s="110"/>
      <c r="AWK4" s="110"/>
      <c r="AWL4" s="110"/>
      <c r="AWM4" s="110"/>
      <c r="AWN4" s="110"/>
      <c r="AWO4" s="110"/>
      <c r="AWP4" s="110"/>
      <c r="AWQ4" s="110"/>
      <c r="AWR4" s="110"/>
      <c r="AWS4" s="110"/>
      <c r="AWT4" s="110"/>
      <c r="AWU4" s="110"/>
      <c r="AWV4" s="110"/>
      <c r="AWW4" s="110"/>
      <c r="AWX4" s="110"/>
      <c r="AWY4" s="110"/>
      <c r="AWZ4" s="110"/>
      <c r="AXA4" s="110"/>
      <c r="AXB4" s="110"/>
      <c r="AXC4" s="110"/>
      <c r="AXD4" s="110"/>
      <c r="AXE4" s="110"/>
      <c r="AXF4" s="110"/>
      <c r="AXG4" s="110"/>
      <c r="AXH4" s="110"/>
      <c r="AXI4" s="110"/>
      <c r="AXJ4" s="110"/>
      <c r="AXK4" s="110"/>
      <c r="AXL4" s="110"/>
      <c r="AXM4" s="110"/>
      <c r="AXN4" s="110"/>
      <c r="AXO4" s="110"/>
      <c r="AXP4" s="110"/>
      <c r="AXQ4" s="110"/>
      <c r="AXR4" s="110"/>
      <c r="AXS4" s="110"/>
      <c r="AXT4" s="110"/>
      <c r="AXU4" s="110"/>
      <c r="AXV4" s="110"/>
      <c r="AXW4" s="110"/>
      <c r="AXX4" s="110"/>
      <c r="AXY4" s="110"/>
      <c r="AXZ4" s="110"/>
      <c r="AYA4" s="110"/>
      <c r="AYB4" s="110"/>
      <c r="AYC4" s="110"/>
      <c r="AYD4" s="110"/>
      <c r="AYE4" s="110"/>
      <c r="AYF4" s="110"/>
      <c r="AYG4" s="110"/>
      <c r="AYH4" s="110"/>
      <c r="AYI4" s="110"/>
      <c r="AYJ4" s="110"/>
      <c r="AYK4" s="110"/>
      <c r="AYL4" s="110"/>
      <c r="AYM4" s="110"/>
      <c r="AYN4" s="110"/>
      <c r="AYO4" s="110"/>
      <c r="AYP4" s="110"/>
      <c r="AYQ4" s="110"/>
      <c r="AYR4" s="110"/>
      <c r="AYS4" s="110"/>
      <c r="AYT4" s="110"/>
      <c r="AYU4" s="110"/>
      <c r="AYV4" s="110"/>
      <c r="AYW4" s="110"/>
      <c r="AYX4" s="110"/>
      <c r="AYY4" s="110"/>
      <c r="AYZ4" s="110"/>
      <c r="AZA4" s="110"/>
      <c r="AZB4" s="110"/>
      <c r="AZC4" s="110"/>
      <c r="AZD4" s="110"/>
      <c r="AZE4" s="110"/>
      <c r="AZF4" s="110"/>
      <c r="AZG4" s="110"/>
      <c r="AZH4" s="110"/>
      <c r="AZI4" s="110"/>
      <c r="AZJ4" s="110"/>
      <c r="AZK4" s="110"/>
      <c r="AZL4" s="110"/>
      <c r="AZM4" s="110"/>
      <c r="AZN4" s="110"/>
      <c r="AZO4" s="110"/>
      <c r="AZP4" s="110"/>
      <c r="AZQ4" s="110"/>
      <c r="AZR4" s="110"/>
      <c r="AZS4" s="110"/>
      <c r="AZT4" s="110"/>
      <c r="AZU4" s="110"/>
      <c r="AZV4" s="110"/>
      <c r="AZW4" s="110"/>
      <c r="AZX4" s="110"/>
      <c r="AZY4" s="110"/>
      <c r="AZZ4" s="110"/>
      <c r="BAA4" s="110"/>
      <c r="BAB4" s="110"/>
      <c r="BAC4" s="110"/>
      <c r="BAD4" s="110"/>
      <c r="BAE4" s="110"/>
      <c r="BAF4" s="110"/>
      <c r="BAG4" s="110"/>
      <c r="BAH4" s="110"/>
      <c r="BAI4" s="110"/>
      <c r="BAJ4" s="110"/>
      <c r="BAK4" s="110"/>
      <c r="BAL4" s="110"/>
      <c r="BAM4" s="110"/>
      <c r="BAN4" s="110"/>
      <c r="BAO4" s="110"/>
      <c r="BAP4" s="110"/>
      <c r="BAQ4" s="110"/>
      <c r="BAR4" s="110"/>
      <c r="BAS4" s="110"/>
      <c r="BAT4" s="110"/>
      <c r="BAU4" s="110"/>
      <c r="BAV4" s="110"/>
      <c r="BAW4" s="110"/>
      <c r="BAX4" s="110"/>
      <c r="BAY4" s="110"/>
      <c r="BAZ4" s="110"/>
      <c r="BBA4" s="110"/>
      <c r="BBB4" s="110"/>
      <c r="BBC4" s="110"/>
      <c r="BBD4" s="110"/>
      <c r="BBE4" s="110"/>
      <c r="BBF4" s="110"/>
      <c r="BBG4" s="110"/>
      <c r="BBH4" s="110"/>
      <c r="BBI4" s="110"/>
      <c r="BBJ4" s="110"/>
      <c r="BBK4" s="110"/>
      <c r="BBL4" s="110"/>
      <c r="BBM4" s="110"/>
      <c r="BBN4" s="110"/>
      <c r="BBO4" s="110"/>
      <c r="BBP4" s="110"/>
      <c r="BBQ4" s="110"/>
      <c r="BBR4" s="110"/>
      <c r="BBS4" s="110"/>
      <c r="BBT4" s="110"/>
      <c r="BBU4" s="110"/>
      <c r="BBV4" s="110"/>
      <c r="BBW4" s="110"/>
      <c r="BBX4" s="110"/>
      <c r="BBY4" s="110"/>
      <c r="BBZ4" s="110"/>
      <c r="BCA4" s="110"/>
      <c r="BCB4" s="110"/>
      <c r="BCC4" s="110"/>
      <c r="BCD4" s="110"/>
      <c r="BCE4" s="110"/>
      <c r="BCF4" s="110"/>
      <c r="BCG4" s="110"/>
      <c r="BCH4" s="110"/>
      <c r="BCI4" s="110"/>
      <c r="BCJ4" s="110"/>
      <c r="BCK4" s="110"/>
      <c r="BCL4" s="110"/>
      <c r="BCM4" s="110"/>
      <c r="BCN4" s="110"/>
      <c r="BCO4" s="110"/>
      <c r="BCP4" s="110"/>
      <c r="BCQ4" s="110"/>
      <c r="BCR4" s="110"/>
      <c r="BCS4" s="110"/>
      <c r="BCT4" s="110"/>
      <c r="BCU4" s="110"/>
      <c r="BCV4" s="110"/>
      <c r="BCW4" s="110"/>
      <c r="BCX4" s="110"/>
      <c r="BCY4" s="110"/>
      <c r="BCZ4" s="110"/>
      <c r="BDA4" s="110"/>
      <c r="BDB4" s="110"/>
      <c r="BDC4" s="110"/>
      <c r="BDD4" s="110"/>
      <c r="BDE4" s="110"/>
      <c r="BDF4" s="110"/>
      <c r="BDG4" s="110"/>
      <c r="BDH4" s="110"/>
      <c r="BDI4" s="110"/>
      <c r="BDJ4" s="110"/>
      <c r="BDK4" s="110"/>
      <c r="BDL4" s="110"/>
      <c r="BDM4" s="110"/>
      <c r="BDN4" s="110"/>
      <c r="BDO4" s="110"/>
      <c r="BDP4" s="110"/>
      <c r="BDQ4" s="110"/>
      <c r="BDR4" s="110"/>
      <c r="BDS4" s="110"/>
      <c r="BDT4" s="110"/>
      <c r="BDU4" s="110"/>
      <c r="BDV4" s="110"/>
      <c r="BDW4" s="110"/>
      <c r="BDX4" s="110"/>
      <c r="BDY4" s="110"/>
      <c r="BDZ4" s="110"/>
      <c r="BEA4" s="110"/>
      <c r="BEB4" s="110"/>
      <c r="BEC4" s="110"/>
      <c r="BED4" s="110"/>
      <c r="BEE4" s="110"/>
      <c r="BEF4" s="110"/>
      <c r="BEG4" s="110"/>
      <c r="BEH4" s="110"/>
      <c r="BEI4" s="110"/>
      <c r="BEJ4" s="110"/>
      <c r="BEK4" s="110"/>
      <c r="BEL4" s="110"/>
      <c r="BEM4" s="110"/>
      <c r="BEN4" s="110"/>
      <c r="BEO4" s="110"/>
      <c r="BEP4" s="110"/>
      <c r="BEQ4" s="110"/>
      <c r="BER4" s="110"/>
      <c r="BES4" s="110"/>
      <c r="BET4" s="110"/>
      <c r="BEU4" s="110"/>
      <c r="BEV4" s="110"/>
      <c r="BEW4" s="110"/>
      <c r="BEX4" s="110"/>
      <c r="BEY4" s="110"/>
      <c r="BEZ4" s="110"/>
      <c r="BFA4" s="110"/>
      <c r="BFB4" s="110"/>
      <c r="BFC4" s="110"/>
      <c r="BFD4" s="110"/>
      <c r="BFE4" s="110"/>
      <c r="BFF4" s="110"/>
      <c r="BFG4" s="110"/>
      <c r="BFH4" s="110"/>
      <c r="BFI4" s="110"/>
      <c r="BFJ4" s="110"/>
      <c r="BFK4" s="110"/>
      <c r="BFL4" s="110"/>
      <c r="BFM4" s="110"/>
      <c r="BFN4" s="110"/>
      <c r="BFO4" s="110"/>
      <c r="BFP4" s="110"/>
      <c r="BFQ4" s="110"/>
      <c r="BFR4" s="110"/>
      <c r="BFS4" s="110"/>
      <c r="BFT4" s="110"/>
      <c r="BFU4" s="110"/>
      <c r="BFV4" s="110"/>
      <c r="BFW4" s="110"/>
      <c r="BFX4" s="110"/>
      <c r="BFY4" s="110"/>
      <c r="BFZ4" s="110"/>
      <c r="BGA4" s="110"/>
      <c r="BGB4" s="110"/>
      <c r="BGC4" s="110"/>
      <c r="BGD4" s="110"/>
      <c r="BGE4" s="110"/>
      <c r="BGF4" s="110"/>
      <c r="BGG4" s="110"/>
      <c r="BGH4" s="110"/>
      <c r="BGI4" s="110"/>
      <c r="BGJ4" s="110"/>
      <c r="BGK4" s="110"/>
      <c r="BGL4" s="110"/>
      <c r="BGM4" s="110"/>
      <c r="BGN4" s="110"/>
      <c r="BGO4" s="110"/>
      <c r="BGP4" s="110"/>
      <c r="BGQ4" s="110"/>
      <c r="BGR4" s="110"/>
      <c r="BGS4" s="110"/>
      <c r="BGT4" s="110"/>
      <c r="BGU4" s="110"/>
      <c r="BGV4" s="110"/>
      <c r="BGW4" s="110"/>
      <c r="BGX4" s="110"/>
      <c r="BGY4" s="110"/>
      <c r="BGZ4" s="110"/>
      <c r="BHA4" s="110"/>
      <c r="BHB4" s="110"/>
      <c r="BHC4" s="110"/>
      <c r="BHD4" s="110"/>
      <c r="BHE4" s="110"/>
      <c r="BHF4" s="110"/>
      <c r="BHG4" s="110"/>
      <c r="BHH4" s="110"/>
      <c r="BHI4" s="110"/>
      <c r="BHJ4" s="110"/>
      <c r="BHK4" s="110"/>
      <c r="BHL4" s="110"/>
      <c r="BHM4" s="110"/>
      <c r="BHN4" s="110"/>
      <c r="BHO4" s="110"/>
      <c r="BHP4" s="110"/>
      <c r="BHQ4" s="110"/>
      <c r="BHR4" s="110"/>
      <c r="BHS4" s="110"/>
      <c r="BHT4" s="110"/>
      <c r="BHU4" s="110"/>
      <c r="BHV4" s="110"/>
      <c r="BHW4" s="110"/>
      <c r="BHX4" s="110"/>
      <c r="BHY4" s="110"/>
      <c r="BHZ4" s="110"/>
      <c r="BIA4" s="110"/>
      <c r="BIB4" s="110"/>
      <c r="BIC4" s="110"/>
      <c r="BID4" s="110"/>
      <c r="BIE4" s="110"/>
      <c r="BIF4" s="110"/>
      <c r="BIG4" s="110"/>
      <c r="BIH4" s="110"/>
      <c r="BII4" s="110"/>
      <c r="BIJ4" s="110"/>
      <c r="BIK4" s="110"/>
      <c r="BIL4" s="110"/>
      <c r="BIM4" s="110"/>
      <c r="BIN4" s="110"/>
      <c r="BIO4" s="110"/>
      <c r="BIP4" s="110"/>
      <c r="BIQ4" s="110"/>
      <c r="BIR4" s="110"/>
      <c r="BIS4" s="110"/>
      <c r="BIT4" s="110"/>
      <c r="BIU4" s="110"/>
      <c r="BIV4" s="110"/>
      <c r="BIW4" s="110"/>
      <c r="BIX4" s="110"/>
      <c r="BIY4" s="110"/>
      <c r="BIZ4" s="110"/>
      <c r="BJA4" s="110"/>
      <c r="BJB4" s="110"/>
      <c r="BJC4" s="110"/>
      <c r="BJD4" s="110"/>
      <c r="BJE4" s="110"/>
      <c r="BJF4" s="110"/>
      <c r="BJG4" s="110"/>
      <c r="BJH4" s="110"/>
      <c r="BJI4" s="110"/>
      <c r="BJJ4" s="110"/>
      <c r="BJK4" s="110"/>
      <c r="BJL4" s="110"/>
      <c r="BJM4" s="110"/>
      <c r="BJN4" s="110"/>
      <c r="BJO4" s="110"/>
      <c r="BJP4" s="110"/>
      <c r="BJQ4" s="110"/>
      <c r="BJR4" s="110"/>
      <c r="BJS4" s="110"/>
      <c r="BJT4" s="110"/>
      <c r="BJU4" s="110"/>
      <c r="BJV4" s="110"/>
      <c r="BJW4" s="110"/>
      <c r="BJX4" s="110"/>
      <c r="BJY4" s="110"/>
      <c r="BJZ4" s="110"/>
      <c r="BKA4" s="110"/>
      <c r="BKB4" s="110"/>
      <c r="BKC4" s="110"/>
      <c r="BKD4" s="110"/>
      <c r="BKE4" s="110"/>
      <c r="BKF4" s="110"/>
      <c r="BKG4" s="110"/>
      <c r="BKH4" s="110"/>
      <c r="BKI4" s="110"/>
      <c r="BKJ4" s="110"/>
      <c r="BKK4" s="110"/>
      <c r="BKL4" s="110"/>
      <c r="BKM4" s="110"/>
      <c r="BKN4" s="110"/>
      <c r="BKO4" s="110"/>
      <c r="BKP4" s="110"/>
      <c r="BKQ4" s="110"/>
      <c r="BKR4" s="110"/>
      <c r="BKS4" s="110"/>
      <c r="BKT4" s="110"/>
      <c r="BKU4" s="110"/>
      <c r="BKV4" s="110"/>
      <c r="BKW4" s="110"/>
      <c r="BKX4" s="110"/>
      <c r="BKY4" s="110"/>
      <c r="BKZ4" s="110"/>
      <c r="BLA4" s="110"/>
      <c r="BLB4" s="110"/>
      <c r="BLC4" s="110"/>
      <c r="BLD4" s="110"/>
      <c r="BLE4" s="110"/>
      <c r="BLF4" s="110"/>
      <c r="BLG4" s="110"/>
      <c r="BLH4" s="110"/>
      <c r="BLI4" s="110"/>
      <c r="BLJ4" s="110"/>
      <c r="BLK4" s="110"/>
      <c r="BLL4" s="110"/>
      <c r="BLM4" s="110"/>
      <c r="BLN4" s="110"/>
      <c r="BLO4" s="110"/>
      <c r="BLP4" s="110"/>
      <c r="BLQ4" s="110"/>
      <c r="BLR4" s="110"/>
      <c r="BLS4" s="110"/>
      <c r="BLT4" s="110"/>
      <c r="BLU4" s="110"/>
      <c r="BLV4" s="110"/>
      <c r="BLW4" s="110"/>
      <c r="BLX4" s="110"/>
      <c r="BLY4" s="110"/>
      <c r="BLZ4" s="110"/>
      <c r="BMA4" s="110"/>
      <c r="BMB4" s="110"/>
      <c r="BMC4" s="110"/>
      <c r="BMD4" s="110"/>
      <c r="BME4" s="110"/>
      <c r="BMF4" s="110"/>
      <c r="BMG4" s="110"/>
      <c r="BMH4" s="110"/>
      <c r="BMI4" s="110"/>
      <c r="BMJ4" s="110"/>
      <c r="BMK4" s="110"/>
      <c r="BML4" s="110"/>
      <c r="BMM4" s="110"/>
      <c r="BMN4" s="110"/>
      <c r="BMO4" s="110"/>
      <c r="BMP4" s="110"/>
      <c r="BMQ4" s="110"/>
      <c r="BMR4" s="110"/>
      <c r="BMS4" s="110"/>
      <c r="BMT4" s="110"/>
      <c r="BMU4" s="110"/>
      <c r="BMV4" s="110"/>
      <c r="BMW4" s="110"/>
      <c r="BMX4" s="110"/>
      <c r="BMY4" s="110"/>
      <c r="BMZ4" s="110"/>
      <c r="BNA4" s="110"/>
      <c r="BNB4" s="110"/>
      <c r="BNC4" s="110"/>
      <c r="BND4" s="110"/>
      <c r="BNE4" s="110"/>
      <c r="BNF4" s="110"/>
      <c r="BNG4" s="110"/>
      <c r="BNH4" s="110"/>
      <c r="BNI4" s="110"/>
      <c r="BNJ4" s="110"/>
      <c r="BNK4" s="110"/>
      <c r="BNL4" s="110"/>
      <c r="BNM4" s="110"/>
      <c r="BNN4" s="110"/>
      <c r="BNO4" s="110"/>
      <c r="BNP4" s="110"/>
      <c r="BNQ4" s="110"/>
      <c r="BNR4" s="110"/>
      <c r="BNS4" s="110"/>
      <c r="BNT4" s="110"/>
      <c r="BNU4" s="110"/>
      <c r="BNV4" s="110"/>
      <c r="BNW4" s="110"/>
      <c r="BNX4" s="110"/>
      <c r="BNY4" s="110"/>
      <c r="BNZ4" s="110"/>
      <c r="BOA4" s="110"/>
      <c r="BOB4" s="110"/>
      <c r="BOC4" s="110"/>
      <c r="BOD4" s="110"/>
      <c r="BOE4" s="110"/>
      <c r="BOF4" s="110"/>
      <c r="BOG4" s="110"/>
      <c r="BOH4" s="110"/>
      <c r="BOI4" s="110"/>
      <c r="BOJ4" s="110"/>
      <c r="BOK4" s="110"/>
      <c r="BOL4" s="110"/>
      <c r="BOM4" s="110"/>
      <c r="BON4" s="110"/>
      <c r="BOO4" s="110"/>
      <c r="BOP4" s="110"/>
      <c r="BOQ4" s="110"/>
      <c r="BOR4" s="110"/>
      <c r="BOS4" s="110"/>
      <c r="BOT4" s="110"/>
      <c r="BOU4" s="110"/>
      <c r="BOV4" s="110"/>
      <c r="BOW4" s="110"/>
      <c r="BOX4" s="110"/>
      <c r="BOY4" s="110"/>
      <c r="BOZ4" s="110"/>
      <c r="BPA4" s="110"/>
      <c r="BPB4" s="110"/>
      <c r="BPC4" s="110"/>
      <c r="BPD4" s="110"/>
      <c r="BPE4" s="110"/>
      <c r="BPF4" s="110"/>
      <c r="BPG4" s="110"/>
      <c r="BPH4" s="110"/>
      <c r="BPI4" s="110"/>
      <c r="BPJ4" s="110"/>
      <c r="BPK4" s="110"/>
      <c r="BPL4" s="110"/>
      <c r="BPM4" s="110"/>
      <c r="BPN4" s="110"/>
      <c r="BPO4" s="110"/>
      <c r="BPP4" s="110"/>
      <c r="BPQ4" s="110"/>
      <c r="BPR4" s="110"/>
      <c r="BPS4" s="110"/>
      <c r="BPT4" s="110"/>
      <c r="BPU4" s="110"/>
      <c r="BPV4" s="110"/>
      <c r="BPW4" s="110"/>
      <c r="BPX4" s="110"/>
      <c r="BPY4" s="110"/>
      <c r="BPZ4" s="110"/>
      <c r="BQA4" s="110"/>
      <c r="BQB4" s="110"/>
      <c r="BQC4" s="110"/>
      <c r="BQD4" s="110"/>
      <c r="BQE4" s="110"/>
      <c r="BQF4" s="110"/>
      <c r="BQG4" s="110"/>
      <c r="BQH4" s="110"/>
      <c r="BQI4" s="110"/>
      <c r="BQJ4" s="110"/>
      <c r="BQK4" s="110"/>
      <c r="BQL4" s="110"/>
      <c r="BQM4" s="110"/>
      <c r="BQN4" s="110"/>
      <c r="BQO4" s="110"/>
      <c r="BQP4" s="110"/>
      <c r="BQQ4" s="110"/>
      <c r="BQR4" s="110"/>
      <c r="BQS4" s="110"/>
      <c r="BQT4" s="110"/>
      <c r="BQU4" s="110"/>
      <c r="BQV4" s="110"/>
      <c r="BQW4" s="110"/>
      <c r="BQX4" s="110"/>
      <c r="BQY4" s="110"/>
      <c r="BQZ4" s="110"/>
      <c r="BRA4" s="110"/>
      <c r="BRB4" s="110"/>
      <c r="BRC4" s="110"/>
      <c r="BRD4" s="110"/>
      <c r="BRE4" s="110"/>
      <c r="BRF4" s="110"/>
      <c r="BRG4" s="110"/>
      <c r="BRH4" s="110"/>
      <c r="BRI4" s="110"/>
      <c r="BRJ4" s="110"/>
      <c r="BRK4" s="110"/>
      <c r="BRL4" s="110"/>
      <c r="BRM4" s="110"/>
      <c r="BRN4" s="110"/>
      <c r="BRO4" s="110"/>
      <c r="BRP4" s="110"/>
      <c r="BRQ4" s="110"/>
      <c r="BRR4" s="110"/>
      <c r="BRS4" s="110"/>
      <c r="BRT4" s="110"/>
      <c r="BRU4" s="110"/>
      <c r="BRV4" s="110"/>
      <c r="BRW4" s="110"/>
      <c r="BRX4" s="110"/>
      <c r="BRY4" s="110"/>
      <c r="BRZ4" s="110"/>
      <c r="BSA4" s="110"/>
      <c r="BSB4" s="110"/>
      <c r="BSC4" s="110"/>
      <c r="BSD4" s="110"/>
      <c r="BSE4" s="110"/>
      <c r="BSF4" s="110"/>
      <c r="BSG4" s="110"/>
      <c r="BSH4" s="110"/>
      <c r="BSI4" s="110"/>
      <c r="BSJ4" s="110"/>
      <c r="BSK4" s="110"/>
      <c r="BSL4" s="110"/>
      <c r="BSM4" s="110"/>
      <c r="BSN4" s="110"/>
      <c r="BSO4" s="110"/>
      <c r="BSP4" s="110"/>
      <c r="BSQ4" s="110"/>
      <c r="BSR4" s="110"/>
      <c r="BSS4" s="110"/>
      <c r="BST4" s="110"/>
      <c r="BSU4" s="110"/>
      <c r="BSV4" s="110"/>
      <c r="BSW4" s="110"/>
      <c r="BSX4" s="110"/>
      <c r="BSY4" s="110"/>
      <c r="BSZ4" s="110"/>
      <c r="BTA4" s="110"/>
      <c r="BTB4" s="110"/>
      <c r="BTC4" s="110"/>
      <c r="BTD4" s="110"/>
      <c r="BTE4" s="110"/>
      <c r="BTF4" s="110"/>
      <c r="BTG4" s="110"/>
      <c r="BTH4" s="110"/>
      <c r="BTI4" s="110"/>
      <c r="BTJ4" s="110"/>
      <c r="BTK4" s="110"/>
      <c r="BTL4" s="110"/>
      <c r="BTM4" s="110"/>
      <c r="BTN4" s="110"/>
      <c r="BTO4" s="110"/>
      <c r="BTP4" s="110"/>
      <c r="BTQ4" s="110"/>
      <c r="BTR4" s="110"/>
      <c r="BTS4" s="110"/>
      <c r="BTT4" s="110"/>
      <c r="BTU4" s="110"/>
      <c r="BTV4" s="110"/>
      <c r="BTW4" s="110"/>
      <c r="BTX4" s="110"/>
      <c r="BTY4" s="110"/>
      <c r="BTZ4" s="110"/>
      <c r="BUA4" s="110"/>
      <c r="BUB4" s="110"/>
      <c r="BUC4" s="110"/>
      <c r="BUD4" s="110"/>
      <c r="BUE4" s="110"/>
      <c r="BUF4" s="110"/>
      <c r="BUG4" s="110"/>
      <c r="BUH4" s="110"/>
      <c r="BUI4" s="110"/>
      <c r="BUJ4" s="110"/>
      <c r="BUK4" s="110"/>
      <c r="BUL4" s="110"/>
      <c r="BUM4" s="110"/>
      <c r="BUN4" s="110"/>
      <c r="BUO4" s="110"/>
      <c r="BUP4" s="110"/>
      <c r="BUQ4" s="110"/>
      <c r="BUR4" s="110"/>
      <c r="BUS4" s="110"/>
      <c r="BUT4" s="110"/>
      <c r="BUU4" s="110"/>
      <c r="BUV4" s="110"/>
      <c r="BUW4" s="110"/>
      <c r="BUX4" s="110"/>
      <c r="BUY4" s="110"/>
      <c r="BUZ4" s="110"/>
      <c r="BVA4" s="110"/>
      <c r="BVB4" s="110"/>
      <c r="BVC4" s="110"/>
      <c r="BVD4" s="110"/>
      <c r="BVE4" s="110"/>
      <c r="BVF4" s="110"/>
      <c r="BVG4" s="110"/>
      <c r="BVH4" s="110"/>
      <c r="BVI4" s="110"/>
      <c r="BVJ4" s="110"/>
      <c r="BVK4" s="110"/>
      <c r="BVL4" s="110"/>
      <c r="BVM4" s="110"/>
      <c r="BVN4" s="110"/>
      <c r="BVO4" s="110"/>
      <c r="BVP4" s="110"/>
      <c r="BVQ4" s="110"/>
      <c r="BVR4" s="110"/>
      <c r="BVS4" s="110"/>
      <c r="BVT4" s="110"/>
      <c r="BVU4" s="110"/>
      <c r="BVV4" s="110"/>
      <c r="BVW4" s="110"/>
      <c r="BVX4" s="110"/>
      <c r="BVY4" s="110"/>
      <c r="BVZ4" s="110"/>
      <c r="BWA4" s="110"/>
      <c r="BWB4" s="110"/>
      <c r="BWC4" s="110"/>
      <c r="BWD4" s="110"/>
      <c r="BWE4" s="110"/>
      <c r="BWF4" s="110"/>
      <c r="BWG4" s="110"/>
      <c r="BWH4" s="110"/>
      <c r="BWI4" s="110"/>
      <c r="BWJ4" s="110"/>
      <c r="BWK4" s="110"/>
      <c r="BWL4" s="110"/>
      <c r="BWM4" s="110"/>
      <c r="BWN4" s="110"/>
      <c r="BWO4" s="110"/>
      <c r="BWP4" s="110"/>
      <c r="BWQ4" s="110"/>
      <c r="BWR4" s="110"/>
      <c r="BWS4" s="110"/>
      <c r="BWT4" s="110"/>
      <c r="BWU4" s="110"/>
      <c r="BWV4" s="110"/>
      <c r="BWW4" s="110"/>
      <c r="BWX4" s="110"/>
      <c r="BWY4" s="110"/>
      <c r="BWZ4" s="110"/>
      <c r="BXA4" s="110"/>
      <c r="BXB4" s="110"/>
      <c r="BXC4" s="110"/>
      <c r="BXD4" s="110"/>
      <c r="BXE4" s="110"/>
      <c r="BXF4" s="110"/>
      <c r="BXG4" s="110"/>
      <c r="BXH4" s="110"/>
      <c r="BXI4" s="110"/>
      <c r="BXJ4" s="110"/>
      <c r="BXK4" s="110"/>
      <c r="BXL4" s="110"/>
      <c r="BXM4" s="110"/>
      <c r="BXN4" s="110"/>
      <c r="BXO4" s="110"/>
      <c r="BXP4" s="110"/>
      <c r="BXQ4" s="110"/>
      <c r="BXR4" s="110"/>
      <c r="BXS4" s="110"/>
      <c r="BXT4" s="110"/>
      <c r="BXU4" s="110"/>
      <c r="BXV4" s="110"/>
      <c r="BXW4" s="110"/>
      <c r="BXX4" s="110"/>
      <c r="BXY4" s="110"/>
      <c r="BXZ4" s="110"/>
      <c r="BYA4" s="110"/>
      <c r="BYB4" s="110"/>
      <c r="BYC4" s="110"/>
      <c r="BYD4" s="110"/>
      <c r="BYE4" s="110"/>
      <c r="BYF4" s="110"/>
      <c r="BYG4" s="110"/>
      <c r="BYH4" s="110"/>
      <c r="BYI4" s="110"/>
      <c r="BYJ4" s="110"/>
      <c r="BYK4" s="110"/>
      <c r="BYL4" s="110"/>
      <c r="BYM4" s="110"/>
      <c r="BYN4" s="110"/>
      <c r="BYO4" s="110"/>
      <c r="BYP4" s="110"/>
      <c r="BYQ4" s="110"/>
      <c r="BYR4" s="110"/>
      <c r="BYS4" s="110"/>
      <c r="BYT4" s="110"/>
      <c r="BYU4" s="110"/>
      <c r="BYV4" s="110"/>
      <c r="BYW4" s="110"/>
      <c r="BYX4" s="110"/>
      <c r="BYY4" s="110"/>
      <c r="BYZ4" s="110"/>
      <c r="BZA4" s="110"/>
      <c r="BZB4" s="110"/>
      <c r="BZC4" s="110"/>
      <c r="BZD4" s="110"/>
      <c r="BZE4" s="110"/>
      <c r="BZF4" s="110"/>
      <c r="BZG4" s="110"/>
      <c r="BZH4" s="110"/>
      <c r="BZI4" s="110"/>
      <c r="BZJ4" s="110"/>
      <c r="BZK4" s="110"/>
      <c r="BZL4" s="110"/>
      <c r="BZM4" s="110"/>
      <c r="BZN4" s="110"/>
      <c r="BZO4" s="110"/>
      <c r="BZP4" s="110"/>
      <c r="BZQ4" s="110"/>
      <c r="BZR4" s="110"/>
      <c r="BZS4" s="110"/>
      <c r="BZT4" s="110"/>
      <c r="BZU4" s="110"/>
      <c r="BZV4" s="110"/>
      <c r="BZW4" s="110"/>
      <c r="BZX4" s="110"/>
      <c r="BZY4" s="110"/>
      <c r="BZZ4" s="110"/>
      <c r="CAA4" s="110"/>
      <c r="CAB4" s="110"/>
      <c r="CAC4" s="110"/>
      <c r="CAD4" s="110"/>
      <c r="CAE4" s="110"/>
      <c r="CAF4" s="110"/>
      <c r="CAG4" s="110"/>
      <c r="CAH4" s="110"/>
      <c r="CAI4" s="110"/>
      <c r="CAJ4" s="110"/>
      <c r="CAK4" s="110"/>
      <c r="CAL4" s="110"/>
      <c r="CAM4" s="110"/>
      <c r="CAN4" s="110"/>
      <c r="CAO4" s="110"/>
      <c r="CAP4" s="110"/>
      <c r="CAQ4" s="110"/>
      <c r="CAR4" s="110"/>
      <c r="CAS4" s="110"/>
      <c r="CAT4" s="110"/>
      <c r="CAU4" s="110"/>
      <c r="CAV4" s="110"/>
      <c r="CAW4" s="110"/>
      <c r="CAX4" s="110"/>
      <c r="CAY4" s="110"/>
      <c r="CAZ4" s="110"/>
      <c r="CBA4" s="110"/>
      <c r="CBB4" s="110"/>
      <c r="CBC4" s="110"/>
      <c r="CBD4" s="110"/>
      <c r="CBE4" s="110"/>
      <c r="CBF4" s="110"/>
      <c r="CBG4" s="110"/>
      <c r="CBH4" s="110"/>
      <c r="CBI4" s="110"/>
      <c r="CBJ4" s="110"/>
      <c r="CBK4" s="110"/>
      <c r="CBL4" s="110"/>
      <c r="CBM4" s="110"/>
      <c r="CBN4" s="110"/>
      <c r="CBO4" s="110"/>
      <c r="CBP4" s="110"/>
      <c r="CBQ4" s="110"/>
      <c r="CBR4" s="110"/>
      <c r="CBS4" s="110"/>
      <c r="CBT4" s="110"/>
      <c r="CBU4" s="110"/>
      <c r="CBV4" s="110"/>
      <c r="CBW4" s="110"/>
      <c r="CBX4" s="110"/>
      <c r="CBY4" s="110"/>
      <c r="CBZ4" s="110"/>
      <c r="CCA4" s="110"/>
      <c r="CCB4" s="110"/>
      <c r="CCC4" s="110"/>
      <c r="CCD4" s="110"/>
      <c r="CCE4" s="110"/>
      <c r="CCF4" s="110"/>
      <c r="CCG4" s="110"/>
      <c r="CCH4" s="110"/>
      <c r="CCI4" s="110"/>
      <c r="CCJ4" s="110"/>
      <c r="CCK4" s="110"/>
      <c r="CCL4" s="110"/>
      <c r="CCM4" s="110"/>
      <c r="CCN4" s="110"/>
      <c r="CCO4" s="110"/>
      <c r="CCP4" s="110"/>
      <c r="CCQ4" s="110"/>
      <c r="CCR4" s="110"/>
      <c r="CCS4" s="110"/>
      <c r="CCT4" s="110"/>
      <c r="CCU4" s="110"/>
      <c r="CCV4" s="110"/>
      <c r="CCW4" s="110"/>
      <c r="CCX4" s="110"/>
      <c r="CCY4" s="110"/>
      <c r="CCZ4" s="110"/>
      <c r="CDA4" s="110"/>
      <c r="CDB4" s="110"/>
      <c r="CDC4" s="110"/>
      <c r="CDD4" s="110"/>
      <c r="CDE4" s="110"/>
      <c r="CDF4" s="110"/>
      <c r="CDG4" s="110"/>
      <c r="CDH4" s="110"/>
      <c r="CDI4" s="110"/>
      <c r="CDJ4" s="110"/>
      <c r="CDK4" s="110"/>
      <c r="CDL4" s="110"/>
      <c r="CDM4" s="110"/>
      <c r="CDN4" s="110"/>
      <c r="CDO4" s="110"/>
      <c r="CDP4" s="110"/>
      <c r="CDQ4" s="110"/>
      <c r="CDR4" s="110"/>
      <c r="CDS4" s="110"/>
      <c r="CDT4" s="110"/>
      <c r="CDU4" s="110"/>
      <c r="CDV4" s="110"/>
      <c r="CDW4" s="110"/>
      <c r="CDX4" s="110"/>
      <c r="CDY4" s="110"/>
      <c r="CDZ4" s="110"/>
      <c r="CEA4" s="110"/>
      <c r="CEB4" s="110"/>
      <c r="CEC4" s="110"/>
      <c r="CED4" s="110"/>
      <c r="CEE4" s="110"/>
      <c r="CEF4" s="110"/>
      <c r="CEG4" s="110"/>
      <c r="CEH4" s="110"/>
      <c r="CEI4" s="110"/>
      <c r="CEJ4" s="110"/>
      <c r="CEK4" s="110"/>
      <c r="CEL4" s="110"/>
      <c r="CEM4" s="110"/>
      <c r="CEN4" s="110"/>
      <c r="CEO4" s="110"/>
      <c r="CEP4" s="110"/>
      <c r="CEQ4" s="110"/>
      <c r="CER4" s="110"/>
      <c r="CES4" s="110"/>
      <c r="CET4" s="110"/>
      <c r="CEU4" s="110"/>
      <c r="CEV4" s="110"/>
      <c r="CEW4" s="110"/>
      <c r="CEX4" s="110"/>
      <c r="CEY4" s="110"/>
      <c r="CEZ4" s="110"/>
      <c r="CFA4" s="110"/>
      <c r="CFB4" s="110"/>
      <c r="CFC4" s="110"/>
      <c r="CFD4" s="110"/>
      <c r="CFE4" s="110"/>
      <c r="CFF4" s="110"/>
      <c r="CFG4" s="110"/>
      <c r="CFH4" s="110"/>
      <c r="CFI4" s="110"/>
      <c r="CFJ4" s="110"/>
      <c r="CFK4" s="110"/>
      <c r="CFL4" s="110"/>
      <c r="CFM4" s="110"/>
      <c r="CFN4" s="110"/>
      <c r="CFO4" s="110"/>
      <c r="CFP4" s="110"/>
      <c r="CFQ4" s="110"/>
      <c r="CFR4" s="110"/>
      <c r="CFS4" s="110"/>
      <c r="CFT4" s="110"/>
      <c r="CFU4" s="110"/>
      <c r="CFV4" s="110"/>
      <c r="CFW4" s="110"/>
      <c r="CFX4" s="110"/>
      <c r="CFY4" s="110"/>
      <c r="CFZ4" s="110"/>
      <c r="CGA4" s="110"/>
      <c r="CGB4" s="110"/>
      <c r="CGC4" s="110"/>
      <c r="CGD4" s="110"/>
      <c r="CGE4" s="110"/>
      <c r="CGF4" s="110"/>
      <c r="CGG4" s="110"/>
      <c r="CGH4" s="110"/>
      <c r="CGI4" s="110"/>
      <c r="CGJ4" s="110"/>
      <c r="CGK4" s="110"/>
      <c r="CGL4" s="110"/>
      <c r="CGM4" s="110"/>
      <c r="CGN4" s="110"/>
      <c r="CGO4" s="110"/>
      <c r="CGP4" s="110"/>
      <c r="CGQ4" s="110"/>
      <c r="CGR4" s="110"/>
      <c r="CGS4" s="110"/>
      <c r="CGT4" s="110"/>
      <c r="CGU4" s="110"/>
      <c r="CGV4" s="110"/>
      <c r="CGW4" s="110"/>
      <c r="CGX4" s="110"/>
      <c r="CGY4" s="110"/>
      <c r="CGZ4" s="110"/>
      <c r="CHA4" s="110"/>
      <c r="CHB4" s="110"/>
      <c r="CHC4" s="110"/>
      <c r="CHD4" s="110"/>
      <c r="CHE4" s="110"/>
      <c r="CHF4" s="110"/>
      <c r="CHG4" s="110"/>
      <c r="CHH4" s="110"/>
      <c r="CHI4" s="110"/>
      <c r="CHJ4" s="110"/>
      <c r="CHK4" s="110"/>
      <c r="CHL4" s="110"/>
      <c r="CHM4" s="110"/>
      <c r="CHN4" s="110"/>
      <c r="CHO4" s="110"/>
      <c r="CHP4" s="110"/>
      <c r="CHQ4" s="110"/>
      <c r="CHR4" s="110"/>
      <c r="CHS4" s="110"/>
      <c r="CHT4" s="110"/>
      <c r="CHU4" s="110"/>
      <c r="CHV4" s="110"/>
      <c r="CHW4" s="110"/>
      <c r="CHX4" s="110"/>
      <c r="CHY4" s="110"/>
      <c r="CHZ4" s="110"/>
      <c r="CIA4" s="110"/>
      <c r="CIB4" s="110"/>
      <c r="CIC4" s="110"/>
      <c r="CID4" s="110"/>
      <c r="CIE4" s="110"/>
      <c r="CIF4" s="110"/>
      <c r="CIG4" s="110"/>
      <c r="CIH4" s="110"/>
      <c r="CII4" s="110"/>
      <c r="CIJ4" s="110"/>
      <c r="CIK4" s="110"/>
      <c r="CIL4" s="110"/>
      <c r="CIM4" s="110"/>
      <c r="CIN4" s="110"/>
      <c r="CIO4" s="110"/>
      <c r="CIP4" s="110"/>
      <c r="CIQ4" s="110"/>
      <c r="CIR4" s="110"/>
      <c r="CIS4" s="110"/>
      <c r="CIT4" s="110"/>
      <c r="CIU4" s="110"/>
      <c r="CIV4" s="110"/>
      <c r="CIW4" s="110"/>
      <c r="CIX4" s="110"/>
      <c r="CIY4" s="110"/>
      <c r="CIZ4" s="110"/>
      <c r="CJA4" s="110"/>
      <c r="CJB4" s="110"/>
      <c r="CJC4" s="110"/>
      <c r="CJD4" s="110"/>
      <c r="CJE4" s="110"/>
      <c r="CJF4" s="110"/>
      <c r="CJG4" s="110"/>
      <c r="CJH4" s="110"/>
      <c r="CJI4" s="110"/>
      <c r="CJJ4" s="110"/>
      <c r="CJK4" s="110"/>
      <c r="CJL4" s="110"/>
      <c r="CJM4" s="110"/>
      <c r="CJN4" s="110"/>
      <c r="CJO4" s="110"/>
      <c r="CJP4" s="110"/>
      <c r="CJQ4" s="110"/>
      <c r="CJR4" s="110"/>
      <c r="CJS4" s="110"/>
      <c r="CJT4" s="110"/>
      <c r="CJU4" s="110"/>
      <c r="CJV4" s="110"/>
      <c r="CJW4" s="110"/>
      <c r="CJX4" s="110"/>
      <c r="CJY4" s="110"/>
      <c r="CJZ4" s="110"/>
      <c r="CKA4" s="110"/>
      <c r="CKB4" s="110"/>
      <c r="CKC4" s="110"/>
      <c r="CKD4" s="110"/>
      <c r="CKE4" s="110"/>
      <c r="CKF4" s="110"/>
      <c r="CKG4" s="110"/>
      <c r="CKH4" s="110"/>
      <c r="CKI4" s="110"/>
      <c r="CKJ4" s="110"/>
      <c r="CKK4" s="110"/>
      <c r="CKL4" s="110"/>
      <c r="CKM4" s="110"/>
      <c r="CKN4" s="110"/>
      <c r="CKO4" s="110"/>
      <c r="CKP4" s="110"/>
      <c r="CKQ4" s="110"/>
      <c r="CKR4" s="110"/>
      <c r="CKS4" s="110"/>
      <c r="CKT4" s="110"/>
      <c r="CKU4" s="110"/>
      <c r="CKV4" s="110"/>
      <c r="CKW4" s="110"/>
      <c r="CKX4" s="110"/>
      <c r="CKY4" s="110"/>
      <c r="CKZ4" s="110"/>
      <c r="CLA4" s="110"/>
      <c r="CLB4" s="110"/>
      <c r="CLC4" s="110"/>
      <c r="CLD4" s="110"/>
      <c r="CLE4" s="110"/>
      <c r="CLF4" s="110"/>
      <c r="CLG4" s="110"/>
      <c r="CLH4" s="110"/>
      <c r="CLI4" s="110"/>
      <c r="CLJ4" s="110"/>
      <c r="CLK4" s="110"/>
      <c r="CLL4" s="110"/>
      <c r="CLM4" s="110"/>
      <c r="CLN4" s="110"/>
      <c r="CLO4" s="110"/>
      <c r="CLP4" s="110"/>
      <c r="CLQ4" s="110"/>
      <c r="CLR4" s="110"/>
      <c r="CLS4" s="110"/>
      <c r="CLT4" s="110"/>
      <c r="CLU4" s="110"/>
      <c r="CLV4" s="110"/>
      <c r="CLW4" s="110"/>
      <c r="CLX4" s="110"/>
      <c r="CLY4" s="110"/>
      <c r="CLZ4" s="110"/>
      <c r="CMA4" s="110"/>
      <c r="CMB4" s="110"/>
      <c r="CMC4" s="110"/>
      <c r="CMD4" s="110"/>
      <c r="CME4" s="110"/>
      <c r="CMF4" s="110"/>
      <c r="CMG4" s="110"/>
      <c r="CMH4" s="110"/>
      <c r="CMI4" s="110"/>
      <c r="CMJ4" s="110"/>
      <c r="CMK4" s="110"/>
      <c r="CML4" s="110"/>
      <c r="CMM4" s="110"/>
      <c r="CMN4" s="110"/>
      <c r="CMO4" s="110"/>
      <c r="CMP4" s="110"/>
      <c r="CMQ4" s="110"/>
      <c r="CMR4" s="110"/>
      <c r="CMS4" s="110"/>
      <c r="CMT4" s="110"/>
      <c r="CMU4" s="110"/>
      <c r="CMV4" s="110"/>
      <c r="CMW4" s="110"/>
      <c r="CMX4" s="110"/>
      <c r="CMY4" s="110"/>
      <c r="CMZ4" s="110"/>
      <c r="CNA4" s="110"/>
      <c r="CNB4" s="110"/>
      <c r="CNC4" s="110"/>
      <c r="CND4" s="110"/>
      <c r="CNE4" s="110"/>
      <c r="CNF4" s="110"/>
      <c r="CNG4" s="110"/>
      <c r="CNH4" s="110"/>
      <c r="CNI4" s="110"/>
      <c r="CNJ4" s="110"/>
      <c r="CNK4" s="110"/>
      <c r="CNL4" s="110"/>
      <c r="CNM4" s="110"/>
      <c r="CNN4" s="110"/>
      <c r="CNO4" s="110"/>
      <c r="CNP4" s="110"/>
      <c r="CNQ4" s="110"/>
      <c r="CNR4" s="110"/>
      <c r="CNS4" s="110"/>
      <c r="CNT4" s="110"/>
      <c r="CNU4" s="110"/>
      <c r="CNV4" s="110"/>
      <c r="CNW4" s="110"/>
      <c r="CNX4" s="110"/>
      <c r="CNY4" s="110"/>
      <c r="CNZ4" s="110"/>
      <c r="COA4" s="110"/>
      <c r="COB4" s="110"/>
      <c r="COC4" s="110"/>
      <c r="COD4" s="110"/>
      <c r="COE4" s="110"/>
      <c r="COF4" s="110"/>
      <c r="COG4" s="110"/>
      <c r="COH4" s="110"/>
      <c r="COI4" s="110"/>
      <c r="COJ4" s="110"/>
      <c r="COK4" s="110"/>
      <c r="COL4" s="110"/>
      <c r="COM4" s="110"/>
      <c r="CON4" s="110"/>
      <c r="COO4" s="110"/>
      <c r="COP4" s="110"/>
      <c r="COQ4" s="110"/>
      <c r="COR4" s="110"/>
      <c r="COS4" s="110"/>
      <c r="COT4" s="110"/>
      <c r="COU4" s="110"/>
      <c r="COV4" s="110"/>
      <c r="COW4" s="110"/>
      <c r="COX4" s="110"/>
      <c r="COY4" s="110"/>
      <c r="COZ4" s="110"/>
      <c r="CPA4" s="110"/>
      <c r="CPB4" s="110"/>
      <c r="CPC4" s="110"/>
      <c r="CPD4" s="110"/>
      <c r="CPE4" s="110"/>
      <c r="CPF4" s="110"/>
      <c r="CPG4" s="110"/>
      <c r="CPH4" s="110"/>
      <c r="CPI4" s="110"/>
      <c r="CPJ4" s="110"/>
      <c r="CPK4" s="110"/>
      <c r="CPL4" s="110"/>
      <c r="CPM4" s="110"/>
      <c r="CPN4" s="110"/>
      <c r="CPO4" s="110"/>
      <c r="CPP4" s="110"/>
      <c r="CPQ4" s="110"/>
      <c r="CPR4" s="110"/>
      <c r="CPS4" s="110"/>
      <c r="CPT4" s="110"/>
      <c r="CPU4" s="110"/>
      <c r="CPV4" s="110"/>
      <c r="CPW4" s="110"/>
      <c r="CPX4" s="110"/>
      <c r="CPY4" s="110"/>
      <c r="CPZ4" s="110"/>
      <c r="CQA4" s="110"/>
      <c r="CQB4" s="110"/>
      <c r="CQC4" s="110"/>
      <c r="CQD4" s="110"/>
      <c r="CQE4" s="110"/>
      <c r="CQF4" s="110"/>
      <c r="CQG4" s="110"/>
      <c r="CQH4" s="110"/>
      <c r="CQI4" s="110"/>
      <c r="CQJ4" s="110"/>
      <c r="CQK4" s="110"/>
      <c r="CQL4" s="110"/>
      <c r="CQM4" s="110"/>
      <c r="CQN4" s="110"/>
      <c r="CQO4" s="110"/>
      <c r="CQP4" s="110"/>
      <c r="CQQ4" s="110"/>
      <c r="CQR4" s="110"/>
      <c r="CQS4" s="110"/>
      <c r="CQT4" s="110"/>
      <c r="CQU4" s="110"/>
      <c r="CQV4" s="110"/>
      <c r="CQW4" s="110"/>
      <c r="CQX4" s="110"/>
      <c r="CQY4" s="110"/>
      <c r="CQZ4" s="110"/>
      <c r="CRA4" s="110"/>
      <c r="CRB4" s="110"/>
      <c r="CRC4" s="110"/>
      <c r="CRD4" s="110"/>
      <c r="CRE4" s="110"/>
      <c r="CRF4" s="110"/>
      <c r="CRG4" s="110"/>
      <c r="CRH4" s="110"/>
      <c r="CRI4" s="110"/>
      <c r="CRJ4" s="110"/>
      <c r="CRK4" s="110"/>
      <c r="CRL4" s="110"/>
      <c r="CRM4" s="110"/>
      <c r="CRN4" s="110"/>
      <c r="CRO4" s="110"/>
      <c r="CRP4" s="110"/>
      <c r="CRQ4" s="110"/>
      <c r="CRR4" s="110"/>
      <c r="CRS4" s="110"/>
      <c r="CRT4" s="110"/>
      <c r="CRU4" s="110"/>
      <c r="CRV4" s="110"/>
      <c r="CRW4" s="110"/>
      <c r="CRX4" s="110"/>
      <c r="CRY4" s="110"/>
      <c r="CRZ4" s="110"/>
      <c r="CSA4" s="110"/>
      <c r="CSB4" s="110"/>
      <c r="CSC4" s="110"/>
      <c r="CSD4" s="110"/>
      <c r="CSE4" s="110"/>
      <c r="CSF4" s="110"/>
      <c r="CSG4" s="110"/>
      <c r="CSH4" s="110"/>
      <c r="CSI4" s="110"/>
      <c r="CSJ4" s="110"/>
      <c r="CSK4" s="110"/>
      <c r="CSL4" s="110"/>
      <c r="CSM4" s="110"/>
      <c r="CSN4" s="110"/>
      <c r="CSO4" s="110"/>
      <c r="CSP4" s="110"/>
      <c r="CSQ4" s="110"/>
      <c r="CSR4" s="110"/>
      <c r="CSS4" s="110"/>
      <c r="CST4" s="110"/>
      <c r="CSU4" s="110"/>
      <c r="CSV4" s="110"/>
      <c r="CSW4" s="110"/>
      <c r="CSX4" s="110"/>
      <c r="CSY4" s="110"/>
      <c r="CSZ4" s="110"/>
      <c r="CTA4" s="110"/>
      <c r="CTB4" s="110"/>
      <c r="CTC4" s="110"/>
      <c r="CTD4" s="110"/>
      <c r="CTE4" s="110"/>
      <c r="CTF4" s="110"/>
      <c r="CTG4" s="110"/>
      <c r="CTH4" s="110"/>
      <c r="CTI4" s="110"/>
      <c r="CTJ4" s="110"/>
      <c r="CTK4" s="110"/>
      <c r="CTL4" s="110"/>
      <c r="CTM4" s="110"/>
      <c r="CTN4" s="110"/>
      <c r="CTO4" s="110"/>
      <c r="CTP4" s="110"/>
      <c r="CTQ4" s="110"/>
      <c r="CTR4" s="110"/>
      <c r="CTS4" s="110"/>
      <c r="CTT4" s="110"/>
      <c r="CTU4" s="110"/>
      <c r="CTV4" s="110"/>
      <c r="CTW4" s="110"/>
      <c r="CTX4" s="110"/>
      <c r="CTY4" s="110"/>
      <c r="CTZ4" s="110"/>
      <c r="CUA4" s="110"/>
      <c r="CUB4" s="110"/>
      <c r="CUC4" s="110"/>
      <c r="CUD4" s="110"/>
      <c r="CUE4" s="110"/>
      <c r="CUF4" s="110"/>
      <c r="CUG4" s="110"/>
      <c r="CUH4" s="110"/>
      <c r="CUI4" s="110"/>
      <c r="CUJ4" s="110"/>
      <c r="CUK4" s="110"/>
      <c r="CUL4" s="110"/>
      <c r="CUM4" s="110"/>
      <c r="CUN4" s="110"/>
      <c r="CUO4" s="110"/>
      <c r="CUP4" s="110"/>
      <c r="CUQ4" s="110"/>
      <c r="CUR4" s="110"/>
      <c r="CUS4" s="110"/>
      <c r="CUT4" s="110"/>
      <c r="CUU4" s="110"/>
      <c r="CUV4" s="110"/>
      <c r="CUW4" s="110"/>
      <c r="CUX4" s="110"/>
      <c r="CUY4" s="110"/>
      <c r="CUZ4" s="110"/>
      <c r="CVA4" s="110"/>
      <c r="CVB4" s="110"/>
      <c r="CVC4" s="110"/>
      <c r="CVD4" s="110"/>
      <c r="CVE4" s="110"/>
      <c r="CVF4" s="110"/>
      <c r="CVG4" s="110"/>
      <c r="CVH4" s="110"/>
      <c r="CVI4" s="110"/>
      <c r="CVJ4" s="110"/>
      <c r="CVK4" s="110"/>
      <c r="CVL4" s="110"/>
      <c r="CVM4" s="110"/>
      <c r="CVN4" s="110"/>
      <c r="CVO4" s="110"/>
      <c r="CVP4" s="110"/>
      <c r="CVQ4" s="110"/>
      <c r="CVR4" s="110"/>
      <c r="CVS4" s="110"/>
      <c r="CVT4" s="110"/>
      <c r="CVU4" s="110"/>
      <c r="CVV4" s="110"/>
      <c r="CVW4" s="110"/>
      <c r="CVX4" s="110"/>
      <c r="CVY4" s="110"/>
      <c r="CVZ4" s="110"/>
      <c r="CWA4" s="110"/>
      <c r="CWB4" s="110"/>
      <c r="CWC4" s="110"/>
      <c r="CWD4" s="110"/>
      <c r="CWE4" s="110"/>
      <c r="CWF4" s="110"/>
      <c r="CWG4" s="110"/>
      <c r="CWH4" s="110"/>
      <c r="CWI4" s="110"/>
      <c r="CWJ4" s="110"/>
      <c r="CWK4" s="110"/>
      <c r="CWL4" s="110"/>
      <c r="CWM4" s="110"/>
      <c r="CWN4" s="110"/>
      <c r="CWO4" s="110"/>
      <c r="CWP4" s="110"/>
      <c r="CWQ4" s="110"/>
      <c r="CWR4" s="110"/>
      <c r="CWS4" s="110"/>
      <c r="CWT4" s="110"/>
      <c r="CWU4" s="110"/>
      <c r="CWV4" s="110"/>
      <c r="CWW4" s="110"/>
      <c r="CWX4" s="110"/>
      <c r="CWY4" s="110"/>
      <c r="CWZ4" s="110"/>
      <c r="CXA4" s="110"/>
      <c r="CXB4" s="110"/>
      <c r="CXC4" s="110"/>
      <c r="CXD4" s="110"/>
      <c r="CXE4" s="110"/>
      <c r="CXF4" s="110"/>
      <c r="CXG4" s="110"/>
      <c r="CXH4" s="110"/>
      <c r="CXI4" s="110"/>
      <c r="CXJ4" s="110"/>
      <c r="CXK4" s="110"/>
      <c r="CXL4" s="110"/>
      <c r="CXM4" s="110"/>
      <c r="CXN4" s="110"/>
      <c r="CXO4" s="110"/>
      <c r="CXP4" s="110"/>
      <c r="CXQ4" s="110"/>
      <c r="CXR4" s="110"/>
      <c r="CXS4" s="110"/>
      <c r="CXT4" s="110"/>
      <c r="CXU4" s="110"/>
      <c r="CXV4" s="110"/>
      <c r="CXW4" s="110"/>
      <c r="CXX4" s="110"/>
      <c r="CXY4" s="110"/>
      <c r="CXZ4" s="110"/>
      <c r="CYA4" s="110"/>
      <c r="CYB4" s="110"/>
      <c r="CYC4" s="110"/>
      <c r="CYD4" s="110"/>
      <c r="CYE4" s="110"/>
      <c r="CYF4" s="110"/>
      <c r="CYG4" s="110"/>
      <c r="CYH4" s="110"/>
      <c r="CYI4" s="110"/>
      <c r="CYJ4" s="110"/>
      <c r="CYK4" s="110"/>
      <c r="CYL4" s="110"/>
      <c r="CYM4" s="110"/>
      <c r="CYN4" s="110"/>
      <c r="CYO4" s="110"/>
      <c r="CYP4" s="110"/>
      <c r="CYQ4" s="110"/>
      <c r="CYR4" s="110"/>
      <c r="CYS4" s="110"/>
      <c r="CYT4" s="110"/>
      <c r="CYU4" s="110"/>
      <c r="CYV4" s="110"/>
      <c r="CYW4" s="110"/>
      <c r="CYX4" s="110"/>
      <c r="CYY4" s="110"/>
      <c r="CYZ4" s="110"/>
      <c r="CZA4" s="110"/>
      <c r="CZB4" s="110"/>
      <c r="CZC4" s="110"/>
      <c r="CZD4" s="110"/>
      <c r="CZE4" s="110"/>
      <c r="CZF4" s="110"/>
      <c r="CZG4" s="110"/>
      <c r="CZH4" s="110"/>
      <c r="CZI4" s="110"/>
      <c r="CZJ4" s="110"/>
      <c r="CZK4" s="110"/>
      <c r="CZL4" s="110"/>
      <c r="CZM4" s="110"/>
      <c r="CZN4" s="110"/>
      <c r="CZO4" s="110"/>
      <c r="CZP4" s="110"/>
      <c r="CZQ4" s="110"/>
      <c r="CZR4" s="110"/>
      <c r="CZS4" s="110"/>
      <c r="CZT4" s="110"/>
      <c r="CZU4" s="110"/>
      <c r="CZV4" s="110"/>
      <c r="CZW4" s="110"/>
      <c r="CZX4" s="110"/>
      <c r="CZY4" s="110"/>
      <c r="CZZ4" s="110"/>
      <c r="DAA4" s="110"/>
      <c r="DAB4" s="110"/>
      <c r="DAC4" s="110"/>
      <c r="DAD4" s="110"/>
      <c r="DAE4" s="110"/>
      <c r="DAF4" s="110"/>
      <c r="DAG4" s="110"/>
      <c r="DAH4" s="110"/>
      <c r="DAI4" s="110"/>
      <c r="DAJ4" s="110"/>
      <c r="DAK4" s="110"/>
      <c r="DAL4" s="110"/>
      <c r="DAM4" s="110"/>
      <c r="DAN4" s="110"/>
      <c r="DAO4" s="110"/>
      <c r="DAP4" s="110"/>
      <c r="DAQ4" s="110"/>
      <c r="DAR4" s="110"/>
      <c r="DAS4" s="110"/>
      <c r="DAT4" s="110"/>
      <c r="DAU4" s="110"/>
      <c r="DAV4" s="110"/>
      <c r="DAW4" s="110"/>
      <c r="DAX4" s="110"/>
      <c r="DAY4" s="110"/>
      <c r="DAZ4" s="110"/>
      <c r="DBA4" s="110"/>
      <c r="DBB4" s="110"/>
      <c r="DBC4" s="110"/>
      <c r="DBD4" s="110"/>
      <c r="DBE4" s="110"/>
      <c r="DBF4" s="110"/>
      <c r="DBG4" s="110"/>
      <c r="DBH4" s="110"/>
      <c r="DBI4" s="110"/>
      <c r="DBJ4" s="110"/>
      <c r="DBK4" s="110"/>
      <c r="DBL4" s="110"/>
      <c r="DBM4" s="110"/>
      <c r="DBN4" s="110"/>
      <c r="DBO4" s="110"/>
      <c r="DBP4" s="110"/>
      <c r="DBQ4" s="110"/>
      <c r="DBR4" s="110"/>
      <c r="DBS4" s="110"/>
      <c r="DBT4" s="110"/>
      <c r="DBU4" s="110"/>
      <c r="DBV4" s="110"/>
      <c r="DBW4" s="110"/>
      <c r="DBX4" s="110"/>
      <c r="DBY4" s="110"/>
      <c r="DBZ4" s="110"/>
      <c r="DCA4" s="110"/>
      <c r="DCB4" s="110"/>
      <c r="DCC4" s="110"/>
      <c r="DCD4" s="110"/>
      <c r="DCE4" s="110"/>
      <c r="DCF4" s="110"/>
      <c r="DCG4" s="110"/>
      <c r="DCH4" s="110"/>
      <c r="DCI4" s="110"/>
      <c r="DCJ4" s="110"/>
      <c r="DCK4" s="110"/>
      <c r="DCL4" s="110"/>
      <c r="DCM4" s="110"/>
      <c r="DCN4" s="110"/>
      <c r="DCO4" s="110"/>
      <c r="DCP4" s="110"/>
      <c r="DCQ4" s="110"/>
      <c r="DCR4" s="110"/>
      <c r="DCS4" s="110"/>
      <c r="DCT4" s="110"/>
      <c r="DCU4" s="110"/>
      <c r="DCV4" s="110"/>
      <c r="DCW4" s="110"/>
      <c r="DCX4" s="110"/>
      <c r="DCY4" s="110"/>
      <c r="DCZ4" s="110"/>
      <c r="DDA4" s="110"/>
      <c r="DDB4" s="110"/>
      <c r="DDC4" s="110"/>
      <c r="DDD4" s="110"/>
      <c r="DDE4" s="110"/>
      <c r="DDF4" s="110"/>
      <c r="DDG4" s="110"/>
      <c r="DDH4" s="110"/>
      <c r="DDI4" s="110"/>
      <c r="DDJ4" s="110"/>
      <c r="DDK4" s="110"/>
      <c r="DDL4" s="110"/>
      <c r="DDM4" s="110"/>
      <c r="DDN4" s="110"/>
      <c r="DDO4" s="110"/>
      <c r="DDP4" s="110"/>
      <c r="DDQ4" s="110"/>
      <c r="DDR4" s="110"/>
      <c r="DDS4" s="110"/>
      <c r="DDT4" s="110"/>
      <c r="DDU4" s="110"/>
      <c r="DDV4" s="110"/>
      <c r="DDW4" s="110"/>
      <c r="DDX4" s="110"/>
      <c r="DDY4" s="110"/>
      <c r="DDZ4" s="110"/>
      <c r="DEA4" s="110"/>
      <c r="DEB4" s="110"/>
      <c r="DEC4" s="110"/>
      <c r="DED4" s="110"/>
      <c r="DEE4" s="110"/>
      <c r="DEF4" s="110"/>
      <c r="DEG4" s="110"/>
      <c r="DEH4" s="110"/>
      <c r="DEI4" s="110"/>
      <c r="DEJ4" s="110"/>
      <c r="DEK4" s="110"/>
      <c r="DEL4" s="110"/>
      <c r="DEM4" s="110"/>
      <c r="DEN4" s="110"/>
      <c r="DEO4" s="110"/>
      <c r="DEP4" s="110"/>
      <c r="DEQ4" s="110"/>
      <c r="DER4" s="110"/>
      <c r="DES4" s="110"/>
      <c r="DET4" s="110"/>
      <c r="DEU4" s="110"/>
      <c r="DEV4" s="110"/>
      <c r="DEW4" s="110"/>
      <c r="DEX4" s="110"/>
      <c r="DEY4" s="110"/>
      <c r="DEZ4" s="110"/>
      <c r="DFA4" s="110"/>
      <c r="DFB4" s="110"/>
      <c r="DFC4" s="110"/>
      <c r="DFD4" s="110"/>
      <c r="DFE4" s="110"/>
      <c r="DFF4" s="110"/>
      <c r="DFG4" s="110"/>
      <c r="DFH4" s="110"/>
      <c r="DFI4" s="110"/>
      <c r="DFJ4" s="110"/>
      <c r="DFK4" s="110"/>
      <c r="DFL4" s="110"/>
      <c r="DFM4" s="110"/>
      <c r="DFN4" s="110"/>
      <c r="DFO4" s="110"/>
      <c r="DFP4" s="110"/>
      <c r="DFQ4" s="110"/>
      <c r="DFR4" s="110"/>
      <c r="DFS4" s="110"/>
      <c r="DFT4" s="110"/>
      <c r="DFU4" s="110"/>
      <c r="DFV4" s="110"/>
      <c r="DFW4" s="110"/>
      <c r="DFX4" s="110"/>
      <c r="DFY4" s="110"/>
      <c r="DFZ4" s="110"/>
      <c r="DGA4" s="110"/>
      <c r="DGB4" s="110"/>
      <c r="DGC4" s="110"/>
      <c r="DGD4" s="110"/>
      <c r="DGE4" s="110"/>
      <c r="DGF4" s="110"/>
      <c r="DGG4" s="110"/>
      <c r="DGH4" s="110"/>
      <c r="DGI4" s="110"/>
      <c r="DGJ4" s="110"/>
      <c r="DGK4" s="110"/>
      <c r="DGL4" s="110"/>
      <c r="DGM4" s="110"/>
      <c r="DGN4" s="110"/>
      <c r="DGO4" s="110"/>
      <c r="DGP4" s="110"/>
      <c r="DGQ4" s="110"/>
      <c r="DGR4" s="110"/>
      <c r="DGS4" s="110"/>
      <c r="DGT4" s="110"/>
      <c r="DGU4" s="110"/>
      <c r="DGV4" s="110"/>
      <c r="DGW4" s="110"/>
      <c r="DGX4" s="110"/>
      <c r="DGY4" s="110"/>
      <c r="DGZ4" s="110"/>
      <c r="DHA4" s="110"/>
      <c r="DHB4" s="110"/>
      <c r="DHC4" s="110"/>
      <c r="DHD4" s="110"/>
      <c r="DHE4" s="110"/>
      <c r="DHF4" s="110"/>
      <c r="DHG4" s="110"/>
      <c r="DHH4" s="110"/>
      <c r="DHI4" s="110"/>
      <c r="DHJ4" s="110"/>
      <c r="DHK4" s="110"/>
      <c r="DHL4" s="110"/>
      <c r="DHM4" s="110"/>
      <c r="DHN4" s="110"/>
      <c r="DHO4" s="110"/>
      <c r="DHP4" s="110"/>
      <c r="DHQ4" s="110"/>
      <c r="DHR4" s="110"/>
      <c r="DHS4" s="110"/>
      <c r="DHT4" s="110"/>
      <c r="DHU4" s="110"/>
      <c r="DHV4" s="110"/>
      <c r="DHW4" s="110"/>
      <c r="DHX4" s="110"/>
      <c r="DHY4" s="110"/>
      <c r="DHZ4" s="110"/>
      <c r="DIA4" s="110"/>
      <c r="DIB4" s="110"/>
      <c r="DIC4" s="110"/>
      <c r="DID4" s="110"/>
      <c r="DIE4" s="110"/>
      <c r="DIF4" s="110"/>
      <c r="DIG4" s="110"/>
      <c r="DIH4" s="110"/>
      <c r="DII4" s="110"/>
      <c r="DIJ4" s="110"/>
      <c r="DIK4" s="110"/>
      <c r="DIL4" s="110"/>
      <c r="DIM4" s="110"/>
      <c r="DIN4" s="110"/>
      <c r="DIO4" s="110"/>
      <c r="DIP4" s="110"/>
      <c r="DIQ4" s="110"/>
      <c r="DIR4" s="110"/>
      <c r="DIS4" s="110"/>
      <c r="DIT4" s="110"/>
      <c r="DIU4" s="110"/>
      <c r="DIV4" s="110"/>
      <c r="DIW4" s="110"/>
      <c r="DIX4" s="110"/>
      <c r="DIY4" s="110"/>
      <c r="DIZ4" s="110"/>
      <c r="DJA4" s="110"/>
      <c r="DJB4" s="110"/>
      <c r="DJC4" s="110"/>
      <c r="DJD4" s="110"/>
      <c r="DJE4" s="110"/>
      <c r="DJF4" s="110"/>
      <c r="DJG4" s="110"/>
      <c r="DJH4" s="110"/>
      <c r="DJI4" s="110"/>
      <c r="DJJ4" s="110"/>
      <c r="DJK4" s="110"/>
      <c r="DJL4" s="110"/>
      <c r="DJM4" s="110"/>
      <c r="DJN4" s="110"/>
      <c r="DJO4" s="110"/>
      <c r="DJP4" s="110"/>
      <c r="DJQ4" s="110"/>
      <c r="DJR4" s="110"/>
      <c r="DJS4" s="110"/>
      <c r="DJT4" s="110"/>
      <c r="DJU4" s="110"/>
      <c r="DJV4" s="110"/>
      <c r="DJW4" s="110"/>
      <c r="DJX4" s="110"/>
      <c r="DJY4" s="110"/>
      <c r="DJZ4" s="110"/>
      <c r="DKA4" s="110"/>
      <c r="DKB4" s="110"/>
      <c r="DKC4" s="110"/>
      <c r="DKD4" s="110"/>
      <c r="DKE4" s="110"/>
      <c r="DKF4" s="110"/>
      <c r="DKG4" s="110"/>
      <c r="DKH4" s="110"/>
      <c r="DKI4" s="110"/>
      <c r="DKJ4" s="110"/>
      <c r="DKK4" s="110"/>
      <c r="DKL4" s="110"/>
      <c r="DKM4" s="110"/>
      <c r="DKN4" s="110"/>
      <c r="DKO4" s="110"/>
      <c r="DKP4" s="110"/>
      <c r="DKQ4" s="110"/>
      <c r="DKR4" s="110"/>
      <c r="DKS4" s="110"/>
      <c r="DKT4" s="110"/>
      <c r="DKU4" s="110"/>
      <c r="DKV4" s="110"/>
      <c r="DKW4" s="110"/>
      <c r="DKX4" s="110"/>
      <c r="DKY4" s="110"/>
      <c r="DKZ4" s="110"/>
      <c r="DLA4" s="110"/>
      <c r="DLB4" s="110"/>
      <c r="DLC4" s="110"/>
      <c r="DLD4" s="110"/>
      <c r="DLE4" s="110"/>
      <c r="DLF4" s="110"/>
      <c r="DLG4" s="110"/>
      <c r="DLH4" s="110"/>
      <c r="DLI4" s="110"/>
      <c r="DLJ4" s="110"/>
      <c r="DLK4" s="110"/>
      <c r="DLL4" s="110"/>
      <c r="DLM4" s="110"/>
      <c r="DLN4" s="110"/>
      <c r="DLO4" s="110"/>
      <c r="DLP4" s="110"/>
      <c r="DLQ4" s="110"/>
      <c r="DLR4" s="110"/>
      <c r="DLS4" s="110"/>
      <c r="DLT4" s="110"/>
      <c r="DLU4" s="110"/>
      <c r="DLV4" s="110"/>
      <c r="DLW4" s="110"/>
      <c r="DLX4" s="110"/>
      <c r="DLY4" s="110"/>
      <c r="DLZ4" s="110"/>
      <c r="DMA4" s="110"/>
      <c r="DMB4" s="110"/>
      <c r="DMC4" s="110"/>
      <c r="DMD4" s="110"/>
      <c r="DME4" s="110"/>
      <c r="DMF4" s="110"/>
      <c r="DMG4" s="110"/>
      <c r="DMH4" s="110"/>
      <c r="DMI4" s="110"/>
      <c r="DMJ4" s="110"/>
      <c r="DMK4" s="110"/>
      <c r="DML4" s="110"/>
      <c r="DMM4" s="110"/>
      <c r="DMN4" s="110"/>
      <c r="DMO4" s="110"/>
      <c r="DMP4" s="110"/>
      <c r="DMQ4" s="110"/>
      <c r="DMR4" s="110"/>
      <c r="DMS4" s="110"/>
      <c r="DMT4" s="110"/>
      <c r="DMU4" s="110"/>
      <c r="DMV4" s="110"/>
      <c r="DMW4" s="110"/>
      <c r="DMX4" s="110"/>
      <c r="DMY4" s="110"/>
      <c r="DMZ4" s="110"/>
      <c r="DNA4" s="110"/>
      <c r="DNB4" s="110"/>
      <c r="DNC4" s="110"/>
      <c r="DND4" s="110"/>
      <c r="DNE4" s="110"/>
      <c r="DNF4" s="110"/>
      <c r="DNG4" s="110"/>
      <c r="DNH4" s="110"/>
      <c r="DNI4" s="110"/>
      <c r="DNJ4" s="110"/>
      <c r="DNK4" s="110"/>
      <c r="DNL4" s="110"/>
      <c r="DNM4" s="110"/>
      <c r="DNN4" s="110"/>
      <c r="DNO4" s="110"/>
      <c r="DNP4" s="110"/>
      <c r="DNQ4" s="110"/>
      <c r="DNR4" s="110"/>
      <c r="DNS4" s="110"/>
      <c r="DNT4" s="110"/>
      <c r="DNU4" s="110"/>
      <c r="DNV4" s="110"/>
      <c r="DNW4" s="110"/>
      <c r="DNX4" s="110"/>
      <c r="DNY4" s="110"/>
      <c r="DNZ4" s="110"/>
      <c r="DOA4" s="110"/>
      <c r="DOB4" s="110"/>
      <c r="DOC4" s="110"/>
      <c r="DOD4" s="110"/>
      <c r="DOE4" s="110"/>
      <c r="DOF4" s="110"/>
      <c r="DOG4" s="110"/>
      <c r="DOH4" s="110"/>
      <c r="DOI4" s="110"/>
      <c r="DOJ4" s="110"/>
      <c r="DOK4" s="110"/>
      <c r="DOL4" s="110"/>
      <c r="DOM4" s="110"/>
      <c r="DON4" s="110"/>
      <c r="DOO4" s="110"/>
      <c r="DOP4" s="110"/>
      <c r="DOQ4" s="110"/>
      <c r="DOR4" s="110"/>
      <c r="DOS4" s="110"/>
      <c r="DOT4" s="110"/>
      <c r="DOU4" s="110"/>
      <c r="DOV4" s="110"/>
      <c r="DOW4" s="110"/>
      <c r="DOX4" s="110"/>
      <c r="DOY4" s="110"/>
      <c r="DOZ4" s="110"/>
      <c r="DPA4" s="110"/>
      <c r="DPB4" s="110"/>
      <c r="DPC4" s="110"/>
      <c r="DPD4" s="110"/>
      <c r="DPE4" s="110"/>
      <c r="DPF4" s="110"/>
      <c r="DPG4" s="110"/>
      <c r="DPH4" s="110"/>
      <c r="DPI4" s="110"/>
      <c r="DPJ4" s="110"/>
      <c r="DPK4" s="110"/>
      <c r="DPL4" s="110"/>
      <c r="DPM4" s="110"/>
      <c r="DPN4" s="110"/>
      <c r="DPO4" s="110"/>
      <c r="DPP4" s="110"/>
      <c r="DPQ4" s="110"/>
      <c r="DPR4" s="110"/>
      <c r="DPS4" s="110"/>
      <c r="DPT4" s="110"/>
      <c r="DPU4" s="110"/>
      <c r="DPV4" s="110"/>
      <c r="DPW4" s="110"/>
      <c r="DPX4" s="110"/>
      <c r="DPY4" s="110"/>
      <c r="DPZ4" s="110"/>
      <c r="DQA4" s="110"/>
      <c r="DQB4" s="110"/>
      <c r="DQC4" s="110"/>
      <c r="DQD4" s="110"/>
      <c r="DQE4" s="110"/>
      <c r="DQF4" s="110"/>
      <c r="DQG4" s="110"/>
      <c r="DQH4" s="110"/>
      <c r="DQI4" s="110"/>
      <c r="DQJ4" s="110"/>
      <c r="DQK4" s="110"/>
      <c r="DQL4" s="110"/>
      <c r="DQM4" s="110"/>
      <c r="DQN4" s="110"/>
      <c r="DQO4" s="110"/>
      <c r="DQP4" s="110"/>
      <c r="DQQ4" s="110"/>
      <c r="DQR4" s="110"/>
      <c r="DQS4" s="110"/>
      <c r="DQT4" s="110"/>
      <c r="DQU4" s="110"/>
      <c r="DQV4" s="110"/>
      <c r="DQW4" s="110"/>
      <c r="DQX4" s="110"/>
      <c r="DQY4" s="110"/>
      <c r="DQZ4" s="110"/>
      <c r="DRA4" s="110"/>
      <c r="DRB4" s="110"/>
      <c r="DRC4" s="110"/>
      <c r="DRD4" s="110"/>
      <c r="DRE4" s="110"/>
      <c r="DRF4" s="110"/>
      <c r="DRG4" s="110"/>
      <c r="DRH4" s="110"/>
      <c r="DRI4" s="110"/>
      <c r="DRJ4" s="110"/>
      <c r="DRK4" s="110"/>
      <c r="DRL4" s="110"/>
      <c r="DRM4" s="110"/>
      <c r="DRN4" s="110"/>
      <c r="DRO4" s="110"/>
      <c r="DRP4" s="110"/>
      <c r="DRQ4" s="110"/>
      <c r="DRR4" s="110"/>
      <c r="DRS4" s="110"/>
      <c r="DRT4" s="110"/>
      <c r="DRU4" s="110"/>
      <c r="DRV4" s="110"/>
      <c r="DRW4" s="110"/>
      <c r="DRX4" s="110"/>
      <c r="DRY4" s="110"/>
      <c r="DRZ4" s="110"/>
      <c r="DSA4" s="110"/>
      <c r="DSB4" s="110"/>
      <c r="DSC4" s="110"/>
      <c r="DSD4" s="110"/>
      <c r="DSE4" s="110"/>
      <c r="DSF4" s="110"/>
      <c r="DSG4" s="110"/>
      <c r="DSH4" s="110"/>
      <c r="DSI4" s="110"/>
      <c r="DSJ4" s="110"/>
      <c r="DSK4" s="110"/>
      <c r="DSL4" s="110"/>
      <c r="DSM4" s="110"/>
      <c r="DSN4" s="110"/>
      <c r="DSO4" s="110"/>
      <c r="DSP4" s="110"/>
      <c r="DSQ4" s="110"/>
      <c r="DSR4" s="110"/>
      <c r="DSS4" s="110"/>
      <c r="DST4" s="110"/>
      <c r="DSU4" s="110"/>
      <c r="DSV4" s="110"/>
      <c r="DSW4" s="110"/>
      <c r="DSX4" s="110"/>
      <c r="DSY4" s="110"/>
      <c r="DSZ4" s="110"/>
      <c r="DTA4" s="110"/>
      <c r="DTB4" s="110"/>
      <c r="DTC4" s="110"/>
      <c r="DTD4" s="110"/>
      <c r="DTE4" s="110"/>
      <c r="DTF4" s="110"/>
      <c r="DTG4" s="110"/>
      <c r="DTH4" s="110"/>
      <c r="DTI4" s="110"/>
      <c r="DTJ4" s="110"/>
      <c r="DTK4" s="110"/>
      <c r="DTL4" s="110"/>
      <c r="DTM4" s="110"/>
      <c r="DTN4" s="110"/>
      <c r="DTO4" s="110"/>
      <c r="DTP4" s="110"/>
      <c r="DTQ4" s="110"/>
      <c r="DTR4" s="110"/>
      <c r="DTS4" s="110"/>
      <c r="DTT4" s="110"/>
      <c r="DTU4" s="110"/>
      <c r="DTV4" s="110"/>
      <c r="DTW4" s="110"/>
      <c r="DTX4" s="110"/>
      <c r="DTY4" s="110"/>
      <c r="DTZ4" s="110"/>
      <c r="DUA4" s="110"/>
      <c r="DUB4" s="110"/>
      <c r="DUC4" s="110"/>
      <c r="DUD4" s="110"/>
      <c r="DUE4" s="110"/>
      <c r="DUF4" s="110"/>
      <c r="DUG4" s="110"/>
      <c r="DUH4" s="110"/>
      <c r="DUI4" s="110"/>
      <c r="DUJ4" s="110"/>
      <c r="DUK4" s="110"/>
      <c r="DUL4" s="110"/>
      <c r="DUM4" s="110"/>
      <c r="DUN4" s="110"/>
      <c r="DUO4" s="110"/>
      <c r="DUP4" s="110"/>
      <c r="DUQ4" s="110"/>
      <c r="DUR4" s="110"/>
      <c r="DUS4" s="110"/>
      <c r="DUT4" s="110"/>
      <c r="DUU4" s="110"/>
      <c r="DUV4" s="110"/>
      <c r="DUW4" s="110"/>
      <c r="DUX4" s="110"/>
      <c r="DUY4" s="110"/>
      <c r="DUZ4" s="110"/>
      <c r="DVA4" s="110"/>
      <c r="DVB4" s="110"/>
      <c r="DVC4" s="110"/>
      <c r="DVD4" s="110"/>
      <c r="DVE4" s="110"/>
      <c r="DVF4" s="110"/>
      <c r="DVG4" s="110"/>
      <c r="DVH4" s="110"/>
      <c r="DVI4" s="110"/>
      <c r="DVJ4" s="110"/>
      <c r="DVK4" s="110"/>
      <c r="DVL4" s="110"/>
      <c r="DVM4" s="110"/>
      <c r="DVN4" s="110"/>
      <c r="DVO4" s="110"/>
      <c r="DVP4" s="110"/>
      <c r="DVQ4" s="110"/>
      <c r="DVR4" s="110"/>
      <c r="DVS4" s="110"/>
      <c r="DVT4" s="110"/>
      <c r="DVU4" s="110"/>
      <c r="DVV4" s="110"/>
      <c r="DVW4" s="110"/>
      <c r="DVX4" s="110"/>
      <c r="DVY4" s="110"/>
      <c r="DVZ4" s="110"/>
      <c r="DWA4" s="110"/>
      <c r="DWB4" s="110"/>
      <c r="DWC4" s="110"/>
      <c r="DWD4" s="110"/>
      <c r="DWE4" s="110"/>
      <c r="DWF4" s="110"/>
      <c r="DWG4" s="110"/>
      <c r="DWH4" s="110"/>
      <c r="DWI4" s="110"/>
      <c r="DWJ4" s="110"/>
      <c r="DWK4" s="110"/>
      <c r="DWL4" s="110"/>
      <c r="DWM4" s="110"/>
      <c r="DWN4" s="110"/>
      <c r="DWO4" s="110"/>
      <c r="DWP4" s="110"/>
      <c r="DWQ4" s="110"/>
      <c r="DWR4" s="110"/>
      <c r="DWS4" s="110"/>
      <c r="DWT4" s="110"/>
      <c r="DWU4" s="110"/>
      <c r="DWV4" s="110"/>
      <c r="DWW4" s="110"/>
      <c r="DWX4" s="110"/>
      <c r="DWY4" s="110"/>
      <c r="DWZ4" s="110"/>
      <c r="DXA4" s="110"/>
      <c r="DXB4" s="110"/>
      <c r="DXC4" s="110"/>
      <c r="DXD4" s="110"/>
      <c r="DXE4" s="110"/>
      <c r="DXF4" s="110"/>
      <c r="DXG4" s="110"/>
      <c r="DXH4" s="110"/>
      <c r="DXI4" s="110"/>
      <c r="DXJ4" s="110"/>
      <c r="DXK4" s="110"/>
      <c r="DXL4" s="110"/>
      <c r="DXM4" s="110"/>
      <c r="DXN4" s="110"/>
      <c r="DXO4" s="110"/>
      <c r="DXP4" s="110"/>
      <c r="DXQ4" s="110"/>
      <c r="DXR4" s="110"/>
      <c r="DXS4" s="110"/>
      <c r="DXT4" s="110"/>
      <c r="DXU4" s="110"/>
      <c r="DXV4" s="110"/>
      <c r="DXW4" s="110"/>
      <c r="DXX4" s="110"/>
      <c r="DXY4" s="110"/>
      <c r="DXZ4" s="110"/>
      <c r="DYA4" s="110"/>
      <c r="DYB4" s="110"/>
      <c r="DYC4" s="110"/>
      <c r="DYD4" s="110"/>
      <c r="DYE4" s="110"/>
      <c r="DYF4" s="110"/>
      <c r="DYG4" s="110"/>
      <c r="DYH4" s="110"/>
      <c r="DYI4" s="110"/>
      <c r="DYJ4" s="110"/>
      <c r="DYK4" s="110"/>
      <c r="DYL4" s="110"/>
      <c r="DYM4" s="110"/>
      <c r="DYN4" s="110"/>
      <c r="DYO4" s="110"/>
      <c r="DYP4" s="110"/>
      <c r="DYQ4" s="110"/>
      <c r="DYR4" s="110"/>
      <c r="DYS4" s="110"/>
      <c r="DYT4" s="110"/>
      <c r="DYU4" s="110"/>
      <c r="DYV4" s="110"/>
      <c r="DYW4" s="110"/>
      <c r="DYX4" s="110"/>
      <c r="DYY4" s="110"/>
      <c r="DYZ4" s="110"/>
      <c r="DZA4" s="110"/>
      <c r="DZB4" s="110"/>
      <c r="DZC4" s="110"/>
      <c r="DZD4" s="110"/>
      <c r="DZE4" s="110"/>
      <c r="DZF4" s="110"/>
      <c r="DZG4" s="110"/>
      <c r="DZH4" s="110"/>
      <c r="DZI4" s="110"/>
      <c r="DZJ4" s="110"/>
      <c r="DZK4" s="110"/>
      <c r="DZL4" s="110"/>
      <c r="DZM4" s="110"/>
      <c r="DZN4" s="110"/>
      <c r="DZO4" s="110"/>
      <c r="DZP4" s="110"/>
      <c r="DZQ4" s="110"/>
      <c r="DZR4" s="110"/>
      <c r="DZS4" s="110"/>
      <c r="DZT4" s="110"/>
      <c r="DZU4" s="110"/>
      <c r="DZV4" s="110"/>
      <c r="DZW4" s="110"/>
      <c r="DZX4" s="110"/>
      <c r="DZY4" s="110"/>
      <c r="DZZ4" s="110"/>
      <c r="EAA4" s="110"/>
      <c r="EAB4" s="110"/>
      <c r="EAC4" s="110"/>
      <c r="EAD4" s="110"/>
      <c r="EAE4" s="110"/>
      <c r="EAF4" s="110"/>
      <c r="EAG4" s="110"/>
      <c r="EAH4" s="110"/>
      <c r="EAI4" s="110"/>
      <c r="EAJ4" s="110"/>
      <c r="EAK4" s="110"/>
      <c r="EAL4" s="110"/>
      <c r="EAM4" s="110"/>
      <c r="EAN4" s="110"/>
      <c r="EAO4" s="110"/>
      <c r="EAP4" s="110"/>
      <c r="EAQ4" s="110"/>
      <c r="EAR4" s="110"/>
      <c r="EAS4" s="110"/>
      <c r="EAT4" s="110"/>
      <c r="EAU4" s="110"/>
      <c r="EAV4" s="110"/>
      <c r="EAW4" s="110"/>
      <c r="EAX4" s="110"/>
      <c r="EAY4" s="110"/>
      <c r="EAZ4" s="110"/>
      <c r="EBA4" s="110"/>
      <c r="EBB4" s="110"/>
      <c r="EBC4" s="110"/>
      <c r="EBD4" s="110"/>
      <c r="EBE4" s="110"/>
      <c r="EBF4" s="110"/>
      <c r="EBG4" s="110"/>
      <c r="EBH4" s="110"/>
      <c r="EBI4" s="110"/>
      <c r="EBJ4" s="110"/>
      <c r="EBK4" s="110"/>
      <c r="EBL4" s="110"/>
      <c r="EBM4" s="110"/>
      <c r="EBN4" s="110"/>
      <c r="EBO4" s="110"/>
      <c r="EBP4" s="110"/>
      <c r="EBQ4" s="110"/>
      <c r="EBR4" s="110"/>
      <c r="EBS4" s="110"/>
      <c r="EBT4" s="110"/>
      <c r="EBU4" s="110"/>
      <c r="EBV4" s="110"/>
      <c r="EBW4" s="110"/>
      <c r="EBX4" s="110"/>
      <c r="EBY4" s="110"/>
      <c r="EBZ4" s="110"/>
      <c r="ECA4" s="110"/>
      <c r="ECB4" s="110"/>
      <c r="ECC4" s="110"/>
      <c r="ECD4" s="110"/>
      <c r="ECE4" s="110"/>
      <c r="ECF4" s="110"/>
      <c r="ECG4" s="110"/>
      <c r="ECH4" s="110"/>
      <c r="ECI4" s="110"/>
      <c r="ECJ4" s="110"/>
      <c r="ECK4" s="110"/>
      <c r="ECL4" s="110"/>
      <c r="ECM4" s="110"/>
      <c r="ECN4" s="110"/>
      <c r="ECO4" s="110"/>
      <c r="ECP4" s="110"/>
      <c r="ECQ4" s="110"/>
      <c r="ECR4" s="110"/>
      <c r="ECS4" s="110"/>
      <c r="ECT4" s="110"/>
      <c r="ECU4" s="110"/>
      <c r="ECV4" s="110"/>
      <c r="ECW4" s="110"/>
      <c r="ECX4" s="110"/>
      <c r="ECY4" s="110"/>
      <c r="ECZ4" s="110"/>
      <c r="EDA4" s="110"/>
      <c r="EDB4" s="110"/>
      <c r="EDC4" s="110"/>
      <c r="EDD4" s="110"/>
      <c r="EDE4" s="110"/>
      <c r="EDF4" s="110"/>
      <c r="EDG4" s="110"/>
      <c r="EDH4" s="110"/>
      <c r="EDI4" s="110"/>
      <c r="EDJ4" s="110"/>
      <c r="EDK4" s="110"/>
      <c r="EDL4" s="110"/>
      <c r="EDM4" s="110"/>
      <c r="EDN4" s="110"/>
      <c r="EDO4" s="110"/>
      <c r="EDP4" s="110"/>
      <c r="EDQ4" s="110"/>
      <c r="EDR4" s="110"/>
      <c r="EDS4" s="110"/>
      <c r="EDT4" s="110"/>
      <c r="EDU4" s="110"/>
      <c r="EDV4" s="110"/>
      <c r="EDW4" s="110"/>
      <c r="EDX4" s="110"/>
      <c r="EDY4" s="110"/>
      <c r="EDZ4" s="110"/>
      <c r="EEA4" s="110"/>
      <c r="EEB4" s="110"/>
      <c r="EEC4" s="110"/>
      <c r="EED4" s="110"/>
      <c r="EEE4" s="110"/>
      <c r="EEF4" s="110"/>
      <c r="EEG4" s="110"/>
      <c r="EEH4" s="110"/>
      <c r="EEI4" s="110"/>
      <c r="EEJ4" s="110"/>
      <c r="EEK4" s="110"/>
      <c r="EEL4" s="110"/>
      <c r="EEM4" s="110"/>
      <c r="EEN4" s="110"/>
      <c r="EEO4" s="110"/>
      <c r="EEP4" s="110"/>
      <c r="EEQ4" s="110"/>
      <c r="EER4" s="110"/>
      <c r="EES4" s="110"/>
      <c r="EET4" s="110"/>
      <c r="EEU4" s="110"/>
      <c r="EEV4" s="110"/>
      <c r="EEW4" s="110"/>
      <c r="EEX4" s="110"/>
      <c r="EEY4" s="110"/>
      <c r="EEZ4" s="110"/>
      <c r="EFA4" s="110"/>
      <c r="EFB4" s="110"/>
      <c r="EFC4" s="110"/>
      <c r="EFD4" s="110"/>
      <c r="EFE4" s="110"/>
      <c r="EFF4" s="110"/>
      <c r="EFG4" s="110"/>
      <c r="EFH4" s="110"/>
      <c r="EFI4" s="110"/>
      <c r="EFJ4" s="110"/>
      <c r="EFK4" s="110"/>
      <c r="EFL4" s="110"/>
      <c r="EFM4" s="110"/>
      <c r="EFN4" s="110"/>
      <c r="EFO4" s="110"/>
      <c r="EFP4" s="110"/>
      <c r="EFQ4" s="110"/>
      <c r="EFR4" s="110"/>
      <c r="EFS4" s="110"/>
      <c r="EFT4" s="110"/>
      <c r="EFU4" s="110"/>
      <c r="EFV4" s="110"/>
      <c r="EFW4" s="110"/>
      <c r="EFX4" s="110"/>
      <c r="EFY4" s="110"/>
      <c r="EFZ4" s="110"/>
      <c r="EGA4" s="110"/>
      <c r="EGB4" s="110"/>
      <c r="EGC4" s="110"/>
      <c r="EGD4" s="110"/>
      <c r="EGE4" s="110"/>
      <c r="EGF4" s="110"/>
      <c r="EGG4" s="110"/>
      <c r="EGH4" s="110"/>
      <c r="EGI4" s="110"/>
      <c r="EGJ4" s="110"/>
      <c r="EGK4" s="110"/>
      <c r="EGL4" s="110"/>
      <c r="EGM4" s="110"/>
      <c r="EGN4" s="110"/>
      <c r="EGO4" s="110"/>
      <c r="EGP4" s="110"/>
      <c r="EGQ4" s="110"/>
      <c r="EGR4" s="110"/>
      <c r="EGS4" s="110"/>
      <c r="EGT4" s="110"/>
      <c r="EGU4" s="110"/>
      <c r="EGV4" s="110"/>
      <c r="EGW4" s="110"/>
      <c r="EGX4" s="110"/>
      <c r="EGY4" s="110"/>
      <c r="EGZ4" s="110"/>
      <c r="EHA4" s="110"/>
      <c r="EHB4" s="110"/>
      <c r="EHC4" s="110"/>
      <c r="EHD4" s="110"/>
      <c r="EHE4" s="110"/>
      <c r="EHF4" s="110"/>
      <c r="EHG4" s="110"/>
      <c r="EHH4" s="110"/>
      <c r="EHI4" s="110"/>
      <c r="EHJ4" s="110"/>
      <c r="EHK4" s="110"/>
      <c r="EHL4" s="110"/>
      <c r="EHM4" s="110"/>
      <c r="EHN4" s="110"/>
      <c r="EHO4" s="110"/>
      <c r="EHP4" s="110"/>
      <c r="EHQ4" s="110"/>
      <c r="EHR4" s="110"/>
      <c r="EHS4" s="110"/>
      <c r="EHT4" s="110"/>
      <c r="EHU4" s="110"/>
      <c r="EHV4" s="110"/>
      <c r="EHW4" s="110"/>
      <c r="EHX4" s="110"/>
      <c r="EHY4" s="110"/>
      <c r="EHZ4" s="110"/>
      <c r="EIA4" s="110"/>
      <c r="EIB4" s="110"/>
      <c r="EIC4" s="110"/>
      <c r="EID4" s="110"/>
      <c r="EIE4" s="110"/>
      <c r="EIF4" s="110"/>
      <c r="EIG4" s="110"/>
      <c r="EIH4" s="110"/>
      <c r="EII4" s="110"/>
      <c r="EIJ4" s="110"/>
      <c r="EIK4" s="110"/>
      <c r="EIL4" s="110"/>
      <c r="EIM4" s="110"/>
      <c r="EIN4" s="110"/>
      <c r="EIO4" s="110"/>
      <c r="EIP4" s="110"/>
      <c r="EIQ4" s="110"/>
      <c r="EIR4" s="110"/>
      <c r="EIS4" s="110"/>
      <c r="EIT4" s="110"/>
      <c r="EIU4" s="110"/>
      <c r="EIV4" s="110"/>
      <c r="EIW4" s="110"/>
      <c r="EIX4" s="110"/>
      <c r="EIY4" s="110"/>
      <c r="EIZ4" s="110"/>
      <c r="EJA4" s="110"/>
      <c r="EJB4" s="110"/>
      <c r="EJC4" s="110"/>
      <c r="EJD4" s="110"/>
      <c r="EJE4" s="110"/>
      <c r="EJF4" s="110"/>
      <c r="EJG4" s="110"/>
      <c r="EJH4" s="110"/>
      <c r="EJI4" s="110"/>
      <c r="EJJ4" s="110"/>
      <c r="EJK4" s="110"/>
      <c r="EJL4" s="110"/>
      <c r="EJM4" s="110"/>
      <c r="EJN4" s="110"/>
      <c r="EJO4" s="110"/>
      <c r="EJP4" s="110"/>
      <c r="EJQ4" s="110"/>
      <c r="EJR4" s="110"/>
      <c r="EJS4" s="110"/>
      <c r="EJT4" s="110"/>
      <c r="EJU4" s="110"/>
      <c r="EJV4" s="110"/>
      <c r="EJW4" s="110"/>
      <c r="EJX4" s="110"/>
      <c r="EJY4" s="110"/>
      <c r="EJZ4" s="110"/>
      <c r="EKA4" s="110"/>
      <c r="EKB4" s="110"/>
      <c r="EKC4" s="110"/>
      <c r="EKD4" s="110"/>
      <c r="EKE4" s="110"/>
      <c r="EKF4" s="110"/>
      <c r="EKG4" s="110"/>
      <c r="EKH4" s="110"/>
      <c r="EKI4" s="110"/>
      <c r="EKJ4" s="110"/>
      <c r="EKK4" s="110"/>
      <c r="EKL4" s="110"/>
      <c r="EKM4" s="110"/>
      <c r="EKN4" s="110"/>
      <c r="EKO4" s="110"/>
      <c r="EKP4" s="110"/>
      <c r="EKQ4" s="110"/>
      <c r="EKR4" s="110"/>
      <c r="EKS4" s="110"/>
      <c r="EKT4" s="110"/>
      <c r="EKU4" s="110"/>
      <c r="EKV4" s="110"/>
      <c r="EKW4" s="110"/>
      <c r="EKX4" s="110"/>
      <c r="EKY4" s="110"/>
      <c r="EKZ4" s="110"/>
      <c r="ELA4" s="110"/>
      <c r="ELB4" s="110"/>
      <c r="ELC4" s="110"/>
      <c r="ELD4" s="110"/>
      <c r="ELE4" s="110"/>
      <c r="ELF4" s="110"/>
      <c r="ELG4" s="110"/>
      <c r="ELH4" s="110"/>
      <c r="ELI4" s="110"/>
      <c r="ELJ4" s="110"/>
      <c r="ELK4" s="110"/>
      <c r="ELL4" s="110"/>
      <c r="ELM4" s="110"/>
      <c r="ELN4" s="110"/>
      <c r="ELO4" s="110"/>
      <c r="ELP4" s="110"/>
      <c r="ELQ4" s="110"/>
      <c r="ELR4" s="110"/>
      <c r="ELS4" s="110"/>
      <c r="ELT4" s="110"/>
      <c r="ELU4" s="110"/>
      <c r="ELV4" s="110"/>
      <c r="ELW4" s="110"/>
      <c r="ELX4" s="110"/>
      <c r="ELY4" s="110"/>
      <c r="ELZ4" s="110"/>
      <c r="EMA4" s="110"/>
      <c r="EMB4" s="110"/>
      <c r="EMC4" s="110"/>
      <c r="EMD4" s="110"/>
      <c r="EME4" s="110"/>
      <c r="EMF4" s="110"/>
      <c r="EMG4" s="110"/>
      <c r="EMH4" s="110"/>
      <c r="EMI4" s="110"/>
      <c r="EMJ4" s="110"/>
      <c r="EMK4" s="110"/>
      <c r="EML4" s="110"/>
      <c r="EMM4" s="110"/>
      <c r="EMN4" s="110"/>
      <c r="EMO4" s="110"/>
      <c r="EMP4" s="110"/>
      <c r="EMQ4" s="110"/>
      <c r="EMR4" s="110"/>
      <c r="EMS4" s="110"/>
      <c r="EMT4" s="110"/>
      <c r="EMU4" s="110"/>
      <c r="EMV4" s="110"/>
      <c r="EMW4" s="110"/>
      <c r="EMX4" s="110"/>
      <c r="EMY4" s="110"/>
      <c r="EMZ4" s="110"/>
      <c r="ENA4" s="110"/>
      <c r="ENB4" s="110"/>
      <c r="ENC4" s="110"/>
      <c r="END4" s="110"/>
      <c r="ENE4" s="110"/>
      <c r="ENF4" s="110"/>
      <c r="ENG4" s="110"/>
      <c r="ENH4" s="110"/>
      <c r="ENI4" s="110"/>
      <c r="ENJ4" s="110"/>
      <c r="ENK4" s="110"/>
      <c r="ENL4" s="110"/>
      <c r="ENM4" s="110"/>
      <c r="ENN4" s="110"/>
      <c r="ENO4" s="110"/>
      <c r="ENP4" s="110"/>
      <c r="ENQ4" s="110"/>
      <c r="ENR4" s="110"/>
      <c r="ENS4" s="110"/>
      <c r="ENT4" s="110"/>
      <c r="ENU4" s="110"/>
      <c r="ENV4" s="110"/>
      <c r="ENW4" s="110"/>
      <c r="ENX4" s="110"/>
      <c r="ENY4" s="110"/>
      <c r="ENZ4" s="110"/>
      <c r="EOA4" s="110"/>
      <c r="EOB4" s="110"/>
      <c r="EOC4" s="110"/>
      <c r="EOD4" s="110"/>
      <c r="EOE4" s="110"/>
      <c r="EOF4" s="110"/>
      <c r="EOG4" s="110"/>
      <c r="EOH4" s="110"/>
      <c r="EOI4" s="110"/>
      <c r="EOJ4" s="110"/>
      <c r="EOK4" s="110"/>
      <c r="EOL4" s="110"/>
      <c r="EOM4" s="110"/>
      <c r="EON4" s="110"/>
      <c r="EOO4" s="110"/>
      <c r="EOP4" s="110"/>
      <c r="EOQ4" s="110"/>
      <c r="EOR4" s="110"/>
      <c r="EOS4" s="110"/>
      <c r="EOT4" s="110"/>
      <c r="EOU4" s="110"/>
      <c r="EOV4" s="110"/>
      <c r="EOW4" s="110"/>
      <c r="EOX4" s="110"/>
      <c r="EOY4" s="110"/>
      <c r="EOZ4" s="110"/>
      <c r="EPA4" s="110"/>
      <c r="EPB4" s="110"/>
      <c r="EPC4" s="110"/>
      <c r="EPD4" s="110"/>
      <c r="EPE4" s="110"/>
      <c r="EPF4" s="110"/>
      <c r="EPG4" s="110"/>
      <c r="EPH4" s="110"/>
      <c r="EPI4" s="110"/>
      <c r="EPJ4" s="110"/>
      <c r="EPK4" s="110"/>
      <c r="EPL4" s="110"/>
      <c r="EPM4" s="110"/>
      <c r="EPN4" s="110"/>
      <c r="EPO4" s="110"/>
      <c r="EPP4" s="110"/>
      <c r="EPQ4" s="110"/>
      <c r="EPR4" s="110"/>
      <c r="EPS4" s="110"/>
      <c r="EPT4" s="110"/>
      <c r="EPU4" s="110"/>
      <c r="EPV4" s="110"/>
      <c r="EPW4" s="110"/>
      <c r="EPX4" s="110"/>
      <c r="EPY4" s="110"/>
      <c r="EPZ4" s="110"/>
      <c r="EQA4" s="110"/>
      <c r="EQB4" s="110"/>
      <c r="EQC4" s="110"/>
      <c r="EQD4" s="110"/>
      <c r="EQE4" s="110"/>
      <c r="EQF4" s="110"/>
      <c r="EQG4" s="110"/>
      <c r="EQH4" s="110"/>
      <c r="EQI4" s="110"/>
      <c r="EQJ4" s="110"/>
      <c r="EQK4" s="110"/>
      <c r="EQL4" s="110"/>
      <c r="EQM4" s="110"/>
      <c r="EQN4" s="110"/>
      <c r="EQO4" s="110"/>
      <c r="EQP4" s="110"/>
      <c r="EQQ4" s="110"/>
      <c r="EQR4" s="110"/>
      <c r="EQS4" s="110"/>
      <c r="EQT4" s="110"/>
      <c r="EQU4" s="110"/>
      <c r="EQV4" s="110"/>
      <c r="EQW4" s="110"/>
      <c r="EQX4" s="110"/>
      <c r="EQY4" s="110"/>
      <c r="EQZ4" s="110"/>
      <c r="ERA4" s="110"/>
      <c r="ERB4" s="110"/>
      <c r="ERC4" s="110"/>
      <c r="ERD4" s="110"/>
      <c r="ERE4" s="110"/>
      <c r="ERF4" s="110"/>
      <c r="ERG4" s="110"/>
      <c r="ERH4" s="110"/>
      <c r="ERI4" s="110"/>
      <c r="ERJ4" s="110"/>
      <c r="ERK4" s="110"/>
      <c r="ERL4" s="110"/>
      <c r="ERM4" s="110"/>
      <c r="ERN4" s="110"/>
      <c r="ERO4" s="110"/>
      <c r="ERP4" s="110"/>
      <c r="ERQ4" s="110"/>
      <c r="ERR4" s="110"/>
      <c r="ERS4" s="110"/>
      <c r="ERT4" s="110"/>
      <c r="ERU4" s="110"/>
      <c r="ERV4" s="110"/>
      <c r="ERW4" s="110"/>
      <c r="ERX4" s="110"/>
      <c r="ERY4" s="110"/>
      <c r="ERZ4" s="110"/>
      <c r="ESA4" s="110"/>
      <c r="ESB4" s="110"/>
      <c r="ESC4" s="110"/>
      <c r="ESD4" s="110"/>
      <c r="ESE4" s="110"/>
      <c r="ESF4" s="110"/>
      <c r="ESG4" s="110"/>
      <c r="ESH4" s="110"/>
      <c r="ESI4" s="110"/>
      <c r="ESJ4" s="110"/>
      <c r="ESK4" s="110"/>
      <c r="ESL4" s="110"/>
      <c r="ESM4" s="110"/>
      <c r="ESN4" s="110"/>
      <c r="ESO4" s="110"/>
      <c r="ESP4" s="110"/>
      <c r="ESQ4" s="110"/>
      <c r="ESR4" s="110"/>
      <c r="ESS4" s="110"/>
      <c r="EST4" s="110"/>
      <c r="ESU4" s="110"/>
      <c r="ESV4" s="110"/>
      <c r="ESW4" s="110"/>
      <c r="ESX4" s="110"/>
      <c r="ESY4" s="110"/>
      <c r="ESZ4" s="110"/>
      <c r="ETA4" s="110"/>
      <c r="ETB4" s="110"/>
      <c r="ETC4" s="110"/>
      <c r="ETD4" s="110"/>
      <c r="ETE4" s="110"/>
      <c r="ETF4" s="110"/>
      <c r="ETG4" s="110"/>
      <c r="ETH4" s="110"/>
      <c r="ETI4" s="110"/>
      <c r="ETJ4" s="110"/>
      <c r="ETK4" s="110"/>
      <c r="ETL4" s="110"/>
      <c r="ETM4" s="110"/>
      <c r="ETN4" s="110"/>
      <c r="ETO4" s="110"/>
      <c r="ETP4" s="110"/>
      <c r="ETQ4" s="110"/>
      <c r="ETR4" s="110"/>
      <c r="ETS4" s="110"/>
      <c r="ETT4" s="110"/>
      <c r="ETU4" s="110"/>
      <c r="ETV4" s="110"/>
      <c r="ETW4" s="110"/>
      <c r="ETX4" s="110"/>
      <c r="ETY4" s="110"/>
      <c r="ETZ4" s="110"/>
      <c r="EUA4" s="110"/>
      <c r="EUB4" s="110"/>
      <c r="EUC4" s="110"/>
      <c r="EUD4" s="110"/>
      <c r="EUE4" s="110"/>
      <c r="EUF4" s="110"/>
      <c r="EUG4" s="110"/>
      <c r="EUH4" s="110"/>
      <c r="EUI4" s="110"/>
      <c r="EUJ4" s="110"/>
      <c r="EUK4" s="110"/>
      <c r="EUL4" s="110"/>
      <c r="EUM4" s="110"/>
      <c r="EUN4" s="110"/>
      <c r="EUO4" s="110"/>
      <c r="EUP4" s="110"/>
      <c r="EUQ4" s="110"/>
      <c r="EUR4" s="110"/>
      <c r="EUS4" s="110"/>
      <c r="EUT4" s="110"/>
      <c r="EUU4" s="110"/>
      <c r="EUV4" s="110"/>
      <c r="EUW4" s="110"/>
      <c r="EUX4" s="110"/>
      <c r="EUY4" s="110"/>
      <c r="EUZ4" s="110"/>
      <c r="EVA4" s="110"/>
      <c r="EVB4" s="110"/>
      <c r="EVC4" s="110"/>
      <c r="EVD4" s="110"/>
      <c r="EVE4" s="110"/>
      <c r="EVF4" s="110"/>
      <c r="EVG4" s="110"/>
      <c r="EVH4" s="110"/>
      <c r="EVI4" s="110"/>
      <c r="EVJ4" s="110"/>
      <c r="EVK4" s="110"/>
      <c r="EVL4" s="110"/>
      <c r="EVM4" s="110"/>
      <c r="EVN4" s="110"/>
      <c r="EVO4" s="110"/>
      <c r="EVP4" s="110"/>
      <c r="EVQ4" s="110"/>
      <c r="EVR4" s="110"/>
      <c r="EVS4" s="110"/>
      <c r="EVT4" s="110"/>
      <c r="EVU4" s="110"/>
      <c r="EVV4" s="110"/>
      <c r="EVW4" s="110"/>
      <c r="EVX4" s="110"/>
      <c r="EVY4" s="110"/>
      <c r="EVZ4" s="110"/>
      <c r="EWA4" s="110"/>
      <c r="EWB4" s="110"/>
      <c r="EWC4" s="110"/>
      <c r="EWD4" s="110"/>
      <c r="EWE4" s="110"/>
      <c r="EWF4" s="110"/>
      <c r="EWG4" s="110"/>
      <c r="EWH4" s="110"/>
      <c r="EWI4" s="110"/>
      <c r="EWJ4" s="110"/>
      <c r="EWK4" s="110"/>
      <c r="EWL4" s="110"/>
      <c r="EWM4" s="110"/>
      <c r="EWN4" s="110"/>
      <c r="EWO4" s="110"/>
      <c r="EWP4" s="110"/>
      <c r="EWQ4" s="110"/>
      <c r="EWR4" s="110"/>
      <c r="EWS4" s="110"/>
      <c r="EWT4" s="110"/>
      <c r="EWU4" s="110"/>
      <c r="EWV4" s="110"/>
      <c r="EWW4" s="110"/>
      <c r="EWX4" s="110"/>
      <c r="EWY4" s="110"/>
      <c r="EWZ4" s="110"/>
      <c r="EXA4" s="110"/>
      <c r="EXB4" s="110"/>
      <c r="EXC4" s="110"/>
      <c r="EXD4" s="110"/>
      <c r="EXE4" s="110"/>
      <c r="EXF4" s="110"/>
      <c r="EXG4" s="110"/>
      <c r="EXH4" s="110"/>
      <c r="EXI4" s="110"/>
      <c r="EXJ4" s="110"/>
      <c r="EXK4" s="110"/>
      <c r="EXL4" s="110"/>
      <c r="EXM4" s="110"/>
      <c r="EXN4" s="110"/>
      <c r="EXO4" s="110"/>
      <c r="EXP4" s="110"/>
      <c r="EXQ4" s="110"/>
      <c r="EXR4" s="110"/>
      <c r="EXS4" s="110"/>
      <c r="EXT4" s="110"/>
      <c r="EXU4" s="110"/>
      <c r="EXV4" s="110"/>
      <c r="EXW4" s="110"/>
      <c r="EXX4" s="110"/>
      <c r="EXY4" s="110"/>
      <c r="EXZ4" s="110"/>
      <c r="EYA4" s="110"/>
      <c r="EYB4" s="110"/>
      <c r="EYC4" s="110"/>
      <c r="EYD4" s="110"/>
      <c r="EYE4" s="110"/>
      <c r="EYF4" s="110"/>
      <c r="EYG4" s="110"/>
      <c r="EYH4" s="110"/>
      <c r="EYI4" s="110"/>
      <c r="EYJ4" s="110"/>
      <c r="EYK4" s="110"/>
      <c r="EYL4" s="110"/>
      <c r="EYM4" s="110"/>
      <c r="EYN4" s="110"/>
      <c r="EYO4" s="110"/>
      <c r="EYP4" s="110"/>
      <c r="EYQ4" s="110"/>
      <c r="EYR4" s="110"/>
      <c r="EYS4" s="110"/>
      <c r="EYT4" s="110"/>
      <c r="EYU4" s="110"/>
      <c r="EYV4" s="110"/>
      <c r="EYW4" s="110"/>
      <c r="EYX4" s="110"/>
      <c r="EYY4" s="110"/>
      <c r="EYZ4" s="110"/>
      <c r="EZA4" s="110"/>
      <c r="EZB4" s="110"/>
      <c r="EZC4" s="110"/>
      <c r="EZD4" s="110"/>
      <c r="EZE4" s="110"/>
      <c r="EZF4" s="110"/>
      <c r="EZG4" s="110"/>
      <c r="EZH4" s="110"/>
      <c r="EZI4" s="110"/>
      <c r="EZJ4" s="110"/>
      <c r="EZK4" s="110"/>
      <c r="EZL4" s="110"/>
      <c r="EZM4" s="110"/>
      <c r="EZN4" s="110"/>
      <c r="EZO4" s="110"/>
      <c r="EZP4" s="110"/>
      <c r="EZQ4" s="110"/>
      <c r="EZR4" s="110"/>
      <c r="EZS4" s="110"/>
      <c r="EZT4" s="110"/>
      <c r="EZU4" s="110"/>
      <c r="EZV4" s="110"/>
      <c r="EZW4" s="110"/>
      <c r="EZX4" s="110"/>
      <c r="EZY4" s="110"/>
      <c r="EZZ4" s="110"/>
      <c r="FAA4" s="110"/>
      <c r="FAB4" s="110"/>
      <c r="FAC4" s="110"/>
      <c r="FAD4" s="110"/>
      <c r="FAE4" s="110"/>
      <c r="FAF4" s="110"/>
      <c r="FAG4" s="110"/>
      <c r="FAH4" s="110"/>
      <c r="FAI4" s="110"/>
      <c r="FAJ4" s="110"/>
      <c r="FAK4" s="110"/>
      <c r="FAL4" s="110"/>
      <c r="FAM4" s="110"/>
      <c r="FAN4" s="110"/>
      <c r="FAO4" s="110"/>
      <c r="FAP4" s="110"/>
      <c r="FAQ4" s="110"/>
      <c r="FAR4" s="110"/>
      <c r="FAS4" s="110"/>
      <c r="FAT4" s="110"/>
      <c r="FAU4" s="110"/>
      <c r="FAV4" s="110"/>
      <c r="FAW4" s="110"/>
      <c r="FAX4" s="110"/>
      <c r="FAY4" s="110"/>
      <c r="FAZ4" s="110"/>
      <c r="FBA4" s="110"/>
      <c r="FBB4" s="110"/>
      <c r="FBC4" s="110"/>
      <c r="FBD4" s="110"/>
      <c r="FBE4" s="110"/>
      <c r="FBF4" s="110"/>
      <c r="FBG4" s="110"/>
      <c r="FBH4" s="110"/>
      <c r="FBI4" s="110"/>
      <c r="FBJ4" s="110"/>
      <c r="FBK4" s="110"/>
      <c r="FBL4" s="110"/>
      <c r="FBM4" s="110"/>
      <c r="FBN4" s="110"/>
      <c r="FBO4" s="110"/>
      <c r="FBP4" s="110"/>
      <c r="FBQ4" s="110"/>
      <c r="FBR4" s="110"/>
      <c r="FBS4" s="110"/>
      <c r="FBT4" s="110"/>
      <c r="FBU4" s="110"/>
      <c r="FBV4" s="110"/>
      <c r="FBW4" s="110"/>
      <c r="FBX4" s="110"/>
      <c r="FBY4" s="110"/>
      <c r="FBZ4" s="110"/>
      <c r="FCA4" s="110"/>
      <c r="FCB4" s="110"/>
      <c r="FCC4" s="110"/>
      <c r="FCD4" s="110"/>
      <c r="FCE4" s="110"/>
      <c r="FCF4" s="110"/>
      <c r="FCG4" s="110"/>
      <c r="FCH4" s="110"/>
      <c r="FCI4" s="110"/>
      <c r="FCJ4" s="110"/>
      <c r="FCK4" s="110"/>
      <c r="FCL4" s="110"/>
      <c r="FCM4" s="110"/>
      <c r="FCN4" s="110"/>
      <c r="FCO4" s="110"/>
      <c r="FCP4" s="110"/>
      <c r="FCQ4" s="110"/>
      <c r="FCR4" s="110"/>
      <c r="FCS4" s="110"/>
      <c r="FCT4" s="110"/>
      <c r="FCU4" s="110"/>
      <c r="FCV4" s="110"/>
      <c r="FCW4" s="110"/>
      <c r="FCX4" s="110"/>
      <c r="FCY4" s="110"/>
      <c r="FCZ4" s="110"/>
      <c r="FDA4" s="110"/>
      <c r="FDB4" s="110"/>
      <c r="FDC4" s="110"/>
      <c r="FDD4" s="110"/>
      <c r="FDE4" s="110"/>
      <c r="FDF4" s="110"/>
      <c r="FDG4" s="110"/>
      <c r="FDH4" s="110"/>
      <c r="FDI4" s="110"/>
      <c r="FDJ4" s="110"/>
      <c r="FDK4" s="110"/>
      <c r="FDL4" s="110"/>
      <c r="FDM4" s="110"/>
      <c r="FDN4" s="110"/>
      <c r="FDO4" s="110"/>
      <c r="FDP4" s="110"/>
      <c r="FDQ4" s="110"/>
      <c r="FDR4" s="110"/>
      <c r="FDS4" s="110"/>
      <c r="FDT4" s="110"/>
      <c r="FDU4" s="110"/>
      <c r="FDV4" s="110"/>
      <c r="FDW4" s="110"/>
      <c r="FDX4" s="110"/>
      <c r="FDY4" s="110"/>
      <c r="FDZ4" s="110"/>
      <c r="FEA4" s="110"/>
      <c r="FEB4" s="110"/>
      <c r="FEC4" s="110"/>
      <c r="FED4" s="110"/>
      <c r="FEE4" s="110"/>
      <c r="FEF4" s="110"/>
      <c r="FEG4" s="110"/>
      <c r="FEH4" s="110"/>
      <c r="FEI4" s="110"/>
      <c r="FEJ4" s="110"/>
      <c r="FEK4" s="110"/>
      <c r="FEL4" s="110"/>
      <c r="FEM4" s="110"/>
      <c r="FEN4" s="110"/>
      <c r="FEO4" s="110"/>
      <c r="FEP4" s="110"/>
      <c r="FEQ4" s="110"/>
      <c r="FER4" s="110"/>
      <c r="FES4" s="110"/>
      <c r="FET4" s="110"/>
      <c r="FEU4" s="110"/>
      <c r="FEV4" s="110"/>
      <c r="FEW4" s="110"/>
      <c r="FEX4" s="110"/>
      <c r="FEY4" s="110"/>
      <c r="FEZ4" s="110"/>
      <c r="FFA4" s="110"/>
      <c r="FFB4" s="110"/>
      <c r="FFC4" s="110"/>
      <c r="FFD4" s="110"/>
      <c r="FFE4" s="110"/>
      <c r="FFF4" s="110"/>
      <c r="FFG4" s="110"/>
      <c r="FFH4" s="110"/>
      <c r="FFI4" s="110"/>
      <c r="FFJ4" s="110"/>
      <c r="FFK4" s="110"/>
      <c r="FFL4" s="110"/>
      <c r="FFM4" s="110"/>
      <c r="FFN4" s="110"/>
      <c r="FFO4" s="110"/>
      <c r="FFP4" s="110"/>
      <c r="FFQ4" s="110"/>
      <c r="FFR4" s="110"/>
      <c r="FFS4" s="110"/>
      <c r="FFT4" s="110"/>
      <c r="FFU4" s="110"/>
      <c r="FFV4" s="110"/>
      <c r="FFW4" s="110"/>
      <c r="FFX4" s="110"/>
      <c r="FFY4" s="110"/>
      <c r="FFZ4" s="110"/>
      <c r="FGA4" s="110"/>
      <c r="FGB4" s="110"/>
      <c r="FGC4" s="110"/>
      <c r="FGD4" s="110"/>
      <c r="FGE4" s="110"/>
      <c r="FGF4" s="110"/>
      <c r="FGG4" s="110"/>
      <c r="FGH4" s="110"/>
      <c r="FGI4" s="110"/>
      <c r="FGJ4" s="110"/>
      <c r="FGK4" s="110"/>
      <c r="FGL4" s="110"/>
      <c r="FGM4" s="110"/>
      <c r="FGN4" s="110"/>
      <c r="FGO4" s="110"/>
      <c r="FGP4" s="110"/>
      <c r="FGQ4" s="110"/>
      <c r="FGR4" s="110"/>
      <c r="FGS4" s="110"/>
      <c r="FGT4" s="110"/>
      <c r="FGU4" s="110"/>
      <c r="FGV4" s="110"/>
      <c r="FGW4" s="110"/>
      <c r="FGX4" s="110"/>
      <c r="FGY4" s="110"/>
      <c r="FGZ4" s="110"/>
      <c r="FHA4" s="110"/>
      <c r="FHB4" s="110"/>
      <c r="FHC4" s="110"/>
      <c r="FHD4" s="110"/>
      <c r="FHE4" s="110"/>
      <c r="FHF4" s="110"/>
      <c r="FHG4" s="110"/>
      <c r="FHH4" s="110"/>
      <c r="FHI4" s="110"/>
      <c r="FHJ4" s="110"/>
      <c r="FHK4" s="110"/>
      <c r="FHL4" s="110"/>
      <c r="FHM4" s="110"/>
      <c r="FHN4" s="110"/>
      <c r="FHO4" s="110"/>
      <c r="FHP4" s="110"/>
      <c r="FHQ4" s="110"/>
      <c r="FHR4" s="110"/>
      <c r="FHS4" s="110"/>
      <c r="FHT4" s="110"/>
      <c r="FHU4" s="110"/>
      <c r="FHV4" s="110"/>
      <c r="FHW4" s="110"/>
      <c r="FHX4" s="110"/>
      <c r="FHY4" s="110"/>
      <c r="FHZ4" s="110"/>
      <c r="FIA4" s="110"/>
      <c r="FIB4" s="110"/>
      <c r="FIC4" s="110"/>
      <c r="FID4" s="110"/>
      <c r="FIE4" s="110"/>
      <c r="FIF4" s="110"/>
      <c r="FIG4" s="110"/>
      <c r="FIH4" s="110"/>
      <c r="FII4" s="110"/>
      <c r="FIJ4" s="110"/>
      <c r="FIK4" s="110"/>
      <c r="FIL4" s="110"/>
      <c r="FIM4" s="110"/>
      <c r="FIN4" s="110"/>
      <c r="FIO4" s="110"/>
      <c r="FIP4" s="110"/>
      <c r="FIQ4" s="110"/>
      <c r="FIR4" s="110"/>
      <c r="FIS4" s="110"/>
      <c r="FIT4" s="110"/>
      <c r="FIU4" s="110"/>
      <c r="FIV4" s="110"/>
      <c r="FIW4" s="110"/>
      <c r="FIX4" s="110"/>
      <c r="FIY4" s="110"/>
      <c r="FIZ4" s="110"/>
      <c r="FJA4" s="110"/>
      <c r="FJB4" s="110"/>
      <c r="FJC4" s="110"/>
      <c r="FJD4" s="110"/>
      <c r="FJE4" s="110"/>
      <c r="FJF4" s="110"/>
      <c r="FJG4" s="110"/>
      <c r="FJH4" s="110"/>
      <c r="FJI4" s="110"/>
      <c r="FJJ4" s="110"/>
      <c r="FJK4" s="110"/>
      <c r="FJL4" s="110"/>
      <c r="FJM4" s="110"/>
      <c r="FJN4" s="110"/>
      <c r="FJO4" s="110"/>
      <c r="FJP4" s="110"/>
      <c r="FJQ4" s="110"/>
      <c r="FJR4" s="110"/>
      <c r="FJS4" s="110"/>
      <c r="FJT4" s="110"/>
      <c r="FJU4" s="110"/>
      <c r="FJV4" s="110"/>
      <c r="FJW4" s="110"/>
      <c r="FJX4" s="110"/>
      <c r="FJY4" s="110"/>
      <c r="FJZ4" s="110"/>
      <c r="FKA4" s="110"/>
      <c r="FKB4" s="110"/>
      <c r="FKC4" s="110"/>
      <c r="FKD4" s="110"/>
      <c r="FKE4" s="110"/>
      <c r="FKF4" s="110"/>
      <c r="FKG4" s="110"/>
      <c r="FKH4" s="110"/>
      <c r="FKI4" s="110"/>
      <c r="FKJ4" s="110"/>
      <c r="FKK4" s="110"/>
      <c r="FKL4" s="110"/>
      <c r="FKM4" s="110"/>
      <c r="FKN4" s="110"/>
      <c r="FKO4" s="110"/>
      <c r="FKP4" s="110"/>
      <c r="FKQ4" s="110"/>
      <c r="FKR4" s="110"/>
      <c r="FKS4" s="110"/>
      <c r="FKT4" s="110"/>
      <c r="FKU4" s="110"/>
      <c r="FKV4" s="110"/>
      <c r="FKW4" s="110"/>
      <c r="FKX4" s="110"/>
      <c r="FKY4" s="110"/>
      <c r="FKZ4" s="110"/>
      <c r="FLA4" s="110"/>
      <c r="FLB4" s="110"/>
      <c r="FLC4" s="110"/>
      <c r="FLD4" s="110"/>
      <c r="FLE4" s="110"/>
      <c r="FLF4" s="110"/>
      <c r="FLG4" s="110"/>
      <c r="FLH4" s="110"/>
      <c r="FLI4" s="110"/>
      <c r="FLJ4" s="110"/>
      <c r="FLK4" s="110"/>
      <c r="FLL4" s="110"/>
      <c r="FLM4" s="110"/>
      <c r="FLN4" s="110"/>
      <c r="FLO4" s="110"/>
      <c r="FLP4" s="110"/>
      <c r="FLQ4" s="110"/>
      <c r="FLR4" s="110"/>
      <c r="FLS4" s="110"/>
      <c r="FLT4" s="110"/>
      <c r="FLU4" s="110"/>
      <c r="FLV4" s="110"/>
      <c r="FLW4" s="110"/>
      <c r="FLX4" s="110"/>
      <c r="FLY4" s="110"/>
      <c r="FLZ4" s="110"/>
      <c r="FMA4" s="110"/>
      <c r="FMB4" s="110"/>
      <c r="FMC4" s="110"/>
      <c r="FMD4" s="110"/>
      <c r="FME4" s="110"/>
      <c r="FMF4" s="110"/>
      <c r="FMG4" s="110"/>
      <c r="FMH4" s="110"/>
      <c r="FMI4" s="110"/>
      <c r="FMJ4" s="110"/>
      <c r="FMK4" s="110"/>
      <c r="FML4" s="110"/>
      <c r="FMM4" s="110"/>
      <c r="FMN4" s="110"/>
      <c r="FMO4" s="110"/>
      <c r="FMP4" s="110"/>
      <c r="FMQ4" s="110"/>
      <c r="FMR4" s="110"/>
      <c r="FMS4" s="110"/>
      <c r="FMT4" s="110"/>
      <c r="FMU4" s="110"/>
      <c r="FMV4" s="110"/>
      <c r="FMW4" s="110"/>
      <c r="FMX4" s="110"/>
      <c r="FMY4" s="110"/>
      <c r="FMZ4" s="110"/>
      <c r="FNA4" s="110"/>
      <c r="FNB4" s="110"/>
      <c r="FNC4" s="110"/>
      <c r="FND4" s="110"/>
      <c r="FNE4" s="110"/>
      <c r="FNF4" s="110"/>
      <c r="FNG4" s="110"/>
      <c r="FNH4" s="110"/>
      <c r="FNI4" s="110"/>
      <c r="FNJ4" s="110"/>
      <c r="FNK4" s="110"/>
      <c r="FNL4" s="110"/>
      <c r="FNM4" s="110"/>
      <c r="FNN4" s="110"/>
      <c r="FNO4" s="110"/>
      <c r="FNP4" s="110"/>
      <c r="FNQ4" s="110"/>
      <c r="FNR4" s="110"/>
      <c r="FNS4" s="110"/>
      <c r="FNT4" s="110"/>
      <c r="FNU4" s="110"/>
      <c r="FNV4" s="110"/>
      <c r="FNW4" s="110"/>
      <c r="FNX4" s="110"/>
      <c r="FNY4" s="110"/>
      <c r="FNZ4" s="110"/>
      <c r="FOA4" s="110"/>
      <c r="FOB4" s="110"/>
      <c r="FOC4" s="110"/>
      <c r="FOD4" s="110"/>
      <c r="FOE4" s="110"/>
      <c r="FOF4" s="110"/>
      <c r="FOG4" s="110"/>
      <c r="FOH4" s="110"/>
      <c r="FOI4" s="110"/>
      <c r="FOJ4" s="110"/>
      <c r="FOK4" s="110"/>
      <c r="FOL4" s="110"/>
      <c r="FOM4" s="110"/>
      <c r="FON4" s="110"/>
      <c r="FOO4" s="110"/>
      <c r="FOP4" s="110"/>
      <c r="FOQ4" s="110"/>
      <c r="FOR4" s="110"/>
      <c r="FOS4" s="110"/>
      <c r="FOT4" s="110"/>
      <c r="FOU4" s="110"/>
      <c r="FOV4" s="110"/>
      <c r="FOW4" s="110"/>
      <c r="FOX4" s="110"/>
      <c r="FOY4" s="110"/>
      <c r="FOZ4" s="110"/>
      <c r="FPA4" s="110"/>
      <c r="FPB4" s="110"/>
      <c r="FPC4" s="110"/>
      <c r="FPD4" s="110"/>
      <c r="FPE4" s="110"/>
      <c r="FPF4" s="110"/>
      <c r="FPG4" s="110"/>
      <c r="FPH4" s="110"/>
      <c r="FPI4" s="110"/>
      <c r="FPJ4" s="110"/>
      <c r="FPK4" s="110"/>
      <c r="FPL4" s="110"/>
      <c r="FPM4" s="110"/>
      <c r="FPN4" s="110"/>
      <c r="FPO4" s="110"/>
      <c r="FPP4" s="110"/>
      <c r="FPQ4" s="110"/>
      <c r="FPR4" s="110"/>
      <c r="FPS4" s="110"/>
      <c r="FPT4" s="110"/>
      <c r="FPU4" s="110"/>
      <c r="FPV4" s="110"/>
      <c r="FPW4" s="110"/>
      <c r="FPX4" s="110"/>
      <c r="FPY4" s="110"/>
      <c r="FPZ4" s="110"/>
      <c r="FQA4" s="110"/>
      <c r="FQB4" s="110"/>
      <c r="FQC4" s="110"/>
      <c r="FQD4" s="110"/>
      <c r="FQE4" s="110"/>
      <c r="FQF4" s="110"/>
      <c r="FQG4" s="110"/>
      <c r="FQH4" s="110"/>
      <c r="FQI4" s="110"/>
      <c r="FQJ4" s="110"/>
      <c r="FQK4" s="110"/>
      <c r="FQL4" s="110"/>
      <c r="FQM4" s="110"/>
      <c r="FQN4" s="110"/>
      <c r="FQO4" s="110"/>
      <c r="FQP4" s="110"/>
      <c r="FQQ4" s="110"/>
      <c r="FQR4" s="110"/>
      <c r="FQS4" s="110"/>
      <c r="FQT4" s="110"/>
      <c r="FQU4" s="110"/>
      <c r="FQV4" s="110"/>
      <c r="FQW4" s="110"/>
      <c r="FQX4" s="110"/>
      <c r="FQY4" s="110"/>
      <c r="FQZ4" s="110"/>
      <c r="FRA4" s="110"/>
      <c r="FRB4" s="110"/>
      <c r="FRC4" s="110"/>
      <c r="FRD4" s="110"/>
      <c r="FRE4" s="110"/>
      <c r="FRF4" s="110"/>
      <c r="FRG4" s="110"/>
      <c r="FRH4" s="110"/>
      <c r="FRI4" s="110"/>
      <c r="FRJ4" s="110"/>
      <c r="FRK4" s="110"/>
      <c r="FRL4" s="110"/>
      <c r="FRM4" s="110"/>
      <c r="FRN4" s="110"/>
      <c r="FRO4" s="110"/>
      <c r="FRP4" s="110"/>
      <c r="FRQ4" s="110"/>
      <c r="FRR4" s="110"/>
      <c r="FRS4" s="110"/>
      <c r="FRT4" s="110"/>
      <c r="FRU4" s="110"/>
      <c r="FRV4" s="110"/>
      <c r="FRW4" s="110"/>
      <c r="FRX4" s="110"/>
      <c r="FRY4" s="110"/>
      <c r="FRZ4" s="110"/>
      <c r="FSA4" s="110"/>
      <c r="FSB4" s="110"/>
      <c r="FSC4" s="110"/>
      <c r="FSD4" s="110"/>
      <c r="FSE4" s="110"/>
      <c r="FSF4" s="110"/>
      <c r="FSG4" s="110"/>
      <c r="FSH4" s="110"/>
      <c r="FSI4" s="110"/>
      <c r="FSJ4" s="110"/>
      <c r="FSK4" s="110"/>
      <c r="FSL4" s="110"/>
      <c r="FSM4" s="110"/>
      <c r="FSN4" s="110"/>
      <c r="FSO4" s="110"/>
      <c r="FSP4" s="110"/>
      <c r="FSQ4" s="110"/>
      <c r="FSR4" s="110"/>
      <c r="FSS4" s="110"/>
      <c r="FST4" s="110"/>
      <c r="FSU4" s="110"/>
      <c r="FSV4" s="110"/>
      <c r="FSW4" s="110"/>
      <c r="FSX4" s="110"/>
      <c r="FSY4" s="110"/>
      <c r="FSZ4" s="110"/>
      <c r="FTA4" s="110"/>
      <c r="FTB4" s="110"/>
      <c r="FTC4" s="110"/>
      <c r="FTD4" s="110"/>
      <c r="FTE4" s="110"/>
      <c r="FTF4" s="110"/>
      <c r="FTG4" s="110"/>
      <c r="FTH4" s="110"/>
      <c r="FTI4" s="110"/>
      <c r="FTJ4" s="110"/>
      <c r="FTK4" s="110"/>
      <c r="FTL4" s="110"/>
      <c r="FTM4" s="110"/>
      <c r="FTN4" s="110"/>
      <c r="FTO4" s="110"/>
      <c r="FTP4" s="110"/>
      <c r="FTQ4" s="110"/>
      <c r="FTR4" s="110"/>
      <c r="FTS4" s="110"/>
      <c r="FTT4" s="110"/>
      <c r="FTU4" s="110"/>
      <c r="FTV4" s="110"/>
      <c r="FTW4" s="110"/>
      <c r="FTX4" s="110"/>
      <c r="FTY4" s="110"/>
      <c r="FTZ4" s="110"/>
      <c r="FUA4" s="110"/>
      <c r="FUB4" s="110"/>
      <c r="FUC4" s="110"/>
      <c r="FUD4" s="110"/>
      <c r="FUE4" s="110"/>
      <c r="FUF4" s="110"/>
      <c r="FUG4" s="110"/>
      <c r="FUH4" s="110"/>
      <c r="FUI4" s="110"/>
      <c r="FUJ4" s="110"/>
      <c r="FUK4" s="110"/>
      <c r="FUL4" s="110"/>
      <c r="FUM4" s="110"/>
      <c r="FUN4" s="110"/>
      <c r="FUO4" s="110"/>
      <c r="FUP4" s="110"/>
      <c r="FUQ4" s="110"/>
      <c r="FUR4" s="110"/>
      <c r="FUS4" s="110"/>
      <c r="FUT4" s="110"/>
      <c r="FUU4" s="110"/>
      <c r="FUV4" s="110"/>
      <c r="FUW4" s="110"/>
      <c r="FUX4" s="110"/>
      <c r="FUY4" s="110"/>
      <c r="FUZ4" s="110"/>
      <c r="FVA4" s="110"/>
      <c r="FVB4" s="110"/>
      <c r="FVC4" s="110"/>
      <c r="FVD4" s="110"/>
      <c r="FVE4" s="110"/>
      <c r="FVF4" s="110"/>
      <c r="FVG4" s="110"/>
      <c r="FVH4" s="110"/>
      <c r="FVI4" s="110"/>
      <c r="FVJ4" s="110"/>
      <c r="FVK4" s="110"/>
      <c r="FVL4" s="110"/>
      <c r="FVM4" s="110"/>
      <c r="FVN4" s="110"/>
      <c r="FVO4" s="110"/>
      <c r="FVP4" s="110"/>
      <c r="FVQ4" s="110"/>
      <c r="FVR4" s="110"/>
      <c r="FVS4" s="110"/>
      <c r="FVT4" s="110"/>
      <c r="FVU4" s="110"/>
      <c r="FVV4" s="110"/>
      <c r="FVW4" s="110"/>
      <c r="FVX4" s="110"/>
      <c r="FVY4" s="110"/>
      <c r="FVZ4" s="110"/>
      <c r="FWA4" s="110"/>
      <c r="FWB4" s="110"/>
      <c r="FWC4" s="110"/>
      <c r="FWD4" s="110"/>
      <c r="FWE4" s="110"/>
      <c r="FWF4" s="110"/>
      <c r="FWG4" s="110"/>
      <c r="FWH4" s="110"/>
      <c r="FWI4" s="110"/>
      <c r="FWJ4" s="110"/>
      <c r="FWK4" s="110"/>
      <c r="FWL4" s="110"/>
      <c r="FWM4" s="110"/>
      <c r="FWN4" s="110"/>
      <c r="FWO4" s="110"/>
      <c r="FWP4" s="110"/>
      <c r="FWQ4" s="110"/>
      <c r="FWR4" s="110"/>
      <c r="FWS4" s="110"/>
      <c r="FWT4" s="110"/>
      <c r="FWU4" s="110"/>
      <c r="FWV4" s="110"/>
      <c r="FWW4" s="110"/>
      <c r="FWX4" s="110"/>
      <c r="FWY4" s="110"/>
      <c r="FWZ4" s="110"/>
      <c r="FXA4" s="110"/>
      <c r="FXB4" s="110"/>
      <c r="FXC4" s="110"/>
      <c r="FXD4" s="110"/>
      <c r="FXE4" s="110"/>
      <c r="FXF4" s="110"/>
      <c r="FXG4" s="110"/>
      <c r="FXH4" s="110"/>
      <c r="FXI4" s="110"/>
      <c r="FXJ4" s="110"/>
      <c r="FXK4" s="110"/>
      <c r="FXL4" s="110"/>
      <c r="FXM4" s="110"/>
      <c r="FXN4" s="110"/>
      <c r="FXO4" s="110"/>
      <c r="FXP4" s="110"/>
      <c r="FXQ4" s="110"/>
      <c r="FXR4" s="110"/>
      <c r="FXS4" s="110"/>
      <c r="FXT4" s="110"/>
      <c r="FXU4" s="110"/>
      <c r="FXV4" s="110"/>
      <c r="FXW4" s="110"/>
      <c r="FXX4" s="110"/>
      <c r="FXY4" s="110"/>
      <c r="FXZ4" s="110"/>
      <c r="FYA4" s="110"/>
      <c r="FYB4" s="110"/>
      <c r="FYC4" s="110"/>
      <c r="FYD4" s="110"/>
      <c r="FYE4" s="110"/>
      <c r="FYF4" s="110"/>
      <c r="FYG4" s="110"/>
      <c r="FYH4" s="110"/>
      <c r="FYI4" s="110"/>
      <c r="FYJ4" s="110"/>
      <c r="FYK4" s="110"/>
      <c r="FYL4" s="110"/>
      <c r="FYM4" s="110"/>
      <c r="FYN4" s="110"/>
      <c r="FYO4" s="110"/>
      <c r="FYP4" s="110"/>
      <c r="FYQ4" s="110"/>
      <c r="FYR4" s="110"/>
      <c r="FYS4" s="110"/>
      <c r="FYT4" s="110"/>
      <c r="FYU4" s="110"/>
      <c r="FYV4" s="110"/>
      <c r="FYW4" s="110"/>
      <c r="FYX4" s="110"/>
      <c r="FYY4" s="110"/>
      <c r="FYZ4" s="110"/>
      <c r="FZA4" s="110"/>
      <c r="FZB4" s="110"/>
      <c r="FZC4" s="110"/>
      <c r="FZD4" s="110"/>
      <c r="FZE4" s="110"/>
      <c r="FZF4" s="110"/>
      <c r="FZG4" s="110"/>
      <c r="FZH4" s="110"/>
      <c r="FZI4" s="110"/>
      <c r="FZJ4" s="110"/>
      <c r="FZK4" s="110"/>
      <c r="FZL4" s="110"/>
      <c r="FZM4" s="110"/>
      <c r="FZN4" s="110"/>
      <c r="FZO4" s="110"/>
      <c r="FZP4" s="110"/>
      <c r="FZQ4" s="110"/>
      <c r="FZR4" s="110"/>
      <c r="FZS4" s="110"/>
      <c r="FZT4" s="110"/>
      <c r="FZU4" s="110"/>
      <c r="FZV4" s="110"/>
      <c r="FZW4" s="110"/>
      <c r="FZX4" s="110"/>
      <c r="FZY4" s="110"/>
      <c r="FZZ4" s="110"/>
      <c r="GAA4" s="110"/>
      <c r="GAB4" s="110"/>
      <c r="GAC4" s="110"/>
      <c r="GAD4" s="110"/>
      <c r="GAE4" s="110"/>
      <c r="GAF4" s="110"/>
      <c r="GAG4" s="110"/>
      <c r="GAH4" s="110"/>
      <c r="GAI4" s="110"/>
      <c r="GAJ4" s="110"/>
      <c r="GAK4" s="110"/>
      <c r="GAL4" s="110"/>
      <c r="GAM4" s="110"/>
      <c r="GAN4" s="110"/>
      <c r="GAO4" s="110"/>
      <c r="GAP4" s="110"/>
      <c r="GAQ4" s="110"/>
      <c r="GAR4" s="110"/>
      <c r="GAS4" s="110"/>
      <c r="GAT4" s="110"/>
      <c r="GAU4" s="110"/>
      <c r="GAV4" s="110"/>
      <c r="GAW4" s="110"/>
      <c r="GAX4" s="110"/>
      <c r="GAY4" s="110"/>
      <c r="GAZ4" s="110"/>
      <c r="GBA4" s="110"/>
      <c r="GBB4" s="110"/>
      <c r="GBC4" s="110"/>
      <c r="GBD4" s="110"/>
      <c r="GBE4" s="110"/>
      <c r="GBF4" s="110"/>
      <c r="GBG4" s="110"/>
      <c r="GBH4" s="110"/>
      <c r="GBI4" s="110"/>
      <c r="GBJ4" s="110"/>
      <c r="GBK4" s="110"/>
      <c r="GBL4" s="110"/>
      <c r="GBM4" s="110"/>
      <c r="GBN4" s="110"/>
      <c r="GBO4" s="110"/>
      <c r="GBP4" s="110"/>
      <c r="GBQ4" s="110"/>
      <c r="GBR4" s="110"/>
      <c r="GBS4" s="110"/>
      <c r="GBT4" s="110"/>
      <c r="GBU4" s="110"/>
      <c r="GBV4" s="110"/>
      <c r="GBW4" s="110"/>
      <c r="GBX4" s="110"/>
      <c r="GBY4" s="110"/>
      <c r="GBZ4" s="110"/>
      <c r="GCA4" s="110"/>
      <c r="GCB4" s="110"/>
      <c r="GCC4" s="110"/>
      <c r="GCD4" s="110"/>
      <c r="GCE4" s="110"/>
      <c r="GCF4" s="110"/>
      <c r="GCG4" s="110"/>
      <c r="GCH4" s="110"/>
      <c r="GCI4" s="110"/>
      <c r="GCJ4" s="110"/>
      <c r="GCK4" s="110"/>
      <c r="GCL4" s="110"/>
      <c r="GCM4" s="110"/>
      <c r="GCN4" s="110"/>
      <c r="GCO4" s="110"/>
      <c r="GCP4" s="110"/>
      <c r="GCQ4" s="110"/>
      <c r="GCR4" s="110"/>
      <c r="GCS4" s="110"/>
      <c r="GCT4" s="110"/>
      <c r="GCU4" s="110"/>
      <c r="GCV4" s="110"/>
      <c r="GCW4" s="110"/>
      <c r="GCX4" s="110"/>
      <c r="GCY4" s="110"/>
      <c r="GCZ4" s="110"/>
      <c r="GDA4" s="110"/>
      <c r="GDB4" s="110"/>
      <c r="GDC4" s="110"/>
      <c r="GDD4" s="110"/>
      <c r="GDE4" s="110"/>
      <c r="GDF4" s="110"/>
      <c r="GDG4" s="110"/>
      <c r="GDH4" s="110"/>
      <c r="GDI4" s="110"/>
      <c r="GDJ4" s="110"/>
      <c r="GDK4" s="110"/>
      <c r="GDL4" s="110"/>
      <c r="GDM4" s="110"/>
      <c r="GDN4" s="110"/>
      <c r="GDO4" s="110"/>
      <c r="GDP4" s="110"/>
      <c r="GDQ4" s="110"/>
      <c r="GDR4" s="110"/>
      <c r="GDS4" s="110"/>
      <c r="GDT4" s="110"/>
      <c r="GDU4" s="110"/>
      <c r="GDV4" s="110"/>
      <c r="GDW4" s="110"/>
      <c r="GDX4" s="110"/>
      <c r="GDY4" s="110"/>
      <c r="GDZ4" s="110"/>
      <c r="GEA4" s="110"/>
      <c r="GEB4" s="110"/>
      <c r="GEC4" s="110"/>
      <c r="GED4" s="110"/>
      <c r="GEE4" s="110"/>
      <c r="GEF4" s="110"/>
      <c r="GEG4" s="110"/>
      <c r="GEH4" s="110"/>
      <c r="GEI4" s="110"/>
      <c r="GEJ4" s="110"/>
      <c r="GEK4" s="110"/>
      <c r="GEL4" s="110"/>
      <c r="GEM4" s="110"/>
      <c r="GEN4" s="110"/>
      <c r="GEO4" s="110"/>
      <c r="GEP4" s="110"/>
      <c r="GEQ4" s="110"/>
      <c r="GER4" s="110"/>
      <c r="GES4" s="110"/>
      <c r="GET4" s="110"/>
      <c r="GEU4" s="110"/>
      <c r="GEV4" s="110"/>
      <c r="GEW4" s="110"/>
      <c r="GEX4" s="110"/>
      <c r="GEY4" s="110"/>
      <c r="GEZ4" s="110"/>
      <c r="GFA4" s="110"/>
      <c r="GFB4" s="110"/>
      <c r="GFC4" s="110"/>
      <c r="GFD4" s="110"/>
      <c r="GFE4" s="110"/>
      <c r="GFF4" s="110"/>
      <c r="GFG4" s="110"/>
      <c r="GFH4" s="110"/>
      <c r="GFI4" s="110"/>
      <c r="GFJ4" s="110"/>
      <c r="GFK4" s="110"/>
      <c r="GFL4" s="110"/>
      <c r="GFM4" s="110"/>
      <c r="GFN4" s="110"/>
      <c r="GFO4" s="110"/>
      <c r="GFP4" s="110"/>
      <c r="GFQ4" s="110"/>
      <c r="GFR4" s="110"/>
      <c r="GFS4" s="110"/>
      <c r="GFT4" s="110"/>
      <c r="GFU4" s="110"/>
      <c r="GFV4" s="110"/>
      <c r="GFW4" s="110"/>
      <c r="GFX4" s="110"/>
      <c r="GFY4" s="110"/>
      <c r="GFZ4" s="110"/>
      <c r="GGA4" s="110"/>
      <c r="GGB4" s="110"/>
      <c r="GGC4" s="110"/>
      <c r="GGD4" s="110"/>
      <c r="GGE4" s="110"/>
      <c r="GGF4" s="110"/>
      <c r="GGG4" s="110"/>
      <c r="GGH4" s="110"/>
      <c r="GGI4" s="110"/>
      <c r="GGJ4" s="110"/>
      <c r="GGK4" s="110"/>
      <c r="GGL4" s="110"/>
      <c r="GGM4" s="110"/>
      <c r="GGN4" s="110"/>
      <c r="GGO4" s="110"/>
      <c r="GGP4" s="110"/>
      <c r="GGQ4" s="110"/>
      <c r="GGR4" s="110"/>
      <c r="GGS4" s="110"/>
      <c r="GGT4" s="110"/>
      <c r="GGU4" s="110"/>
      <c r="GGV4" s="110"/>
      <c r="GGW4" s="110"/>
      <c r="GGX4" s="110"/>
      <c r="GGY4" s="110"/>
      <c r="GGZ4" s="110"/>
      <c r="GHA4" s="110"/>
      <c r="GHB4" s="110"/>
      <c r="GHC4" s="110"/>
      <c r="GHD4" s="110"/>
      <c r="GHE4" s="110"/>
      <c r="GHF4" s="110"/>
      <c r="GHG4" s="110"/>
      <c r="GHH4" s="110"/>
      <c r="GHI4" s="110"/>
      <c r="GHJ4" s="110"/>
      <c r="GHK4" s="110"/>
      <c r="GHL4" s="110"/>
      <c r="GHM4" s="110"/>
      <c r="GHN4" s="110"/>
      <c r="GHO4" s="110"/>
      <c r="GHP4" s="110"/>
      <c r="GHQ4" s="110"/>
      <c r="GHR4" s="110"/>
      <c r="GHS4" s="110"/>
      <c r="GHT4" s="110"/>
      <c r="GHU4" s="110"/>
      <c r="GHV4" s="110"/>
      <c r="GHW4" s="110"/>
      <c r="GHX4" s="110"/>
      <c r="GHY4" s="110"/>
      <c r="GHZ4" s="110"/>
      <c r="GIA4" s="110"/>
      <c r="GIB4" s="110"/>
      <c r="GIC4" s="110"/>
      <c r="GID4" s="110"/>
      <c r="GIE4" s="110"/>
      <c r="GIF4" s="110"/>
      <c r="GIG4" s="110"/>
      <c r="GIH4" s="110"/>
      <c r="GII4" s="110"/>
      <c r="GIJ4" s="110"/>
      <c r="GIK4" s="110"/>
      <c r="GIL4" s="110"/>
      <c r="GIM4" s="110"/>
      <c r="GIN4" s="110"/>
      <c r="GIO4" s="110"/>
      <c r="GIP4" s="110"/>
      <c r="GIQ4" s="110"/>
      <c r="GIR4" s="110"/>
      <c r="GIS4" s="110"/>
      <c r="GIT4" s="110"/>
      <c r="GIU4" s="110"/>
      <c r="GIV4" s="110"/>
      <c r="GIW4" s="110"/>
      <c r="GIX4" s="110"/>
      <c r="GIY4" s="110"/>
      <c r="GIZ4" s="110"/>
      <c r="GJA4" s="110"/>
      <c r="GJB4" s="110"/>
      <c r="GJC4" s="110"/>
      <c r="GJD4" s="110"/>
      <c r="GJE4" s="110"/>
      <c r="GJF4" s="110"/>
      <c r="GJG4" s="110"/>
      <c r="GJH4" s="110"/>
      <c r="GJI4" s="110"/>
      <c r="GJJ4" s="110"/>
      <c r="GJK4" s="110"/>
      <c r="GJL4" s="110"/>
      <c r="GJM4" s="110"/>
      <c r="GJN4" s="110"/>
      <c r="GJO4" s="110"/>
      <c r="GJP4" s="110"/>
      <c r="GJQ4" s="110"/>
      <c r="GJR4" s="110"/>
      <c r="GJS4" s="110"/>
      <c r="GJT4" s="110"/>
      <c r="GJU4" s="110"/>
      <c r="GJV4" s="110"/>
      <c r="GJW4" s="110"/>
      <c r="GJX4" s="110"/>
      <c r="GJY4" s="110"/>
      <c r="GJZ4" s="110"/>
      <c r="GKA4" s="110"/>
      <c r="GKB4" s="110"/>
      <c r="GKC4" s="110"/>
      <c r="GKD4" s="110"/>
      <c r="GKE4" s="110"/>
      <c r="GKF4" s="110"/>
      <c r="GKG4" s="110"/>
      <c r="GKH4" s="110"/>
      <c r="GKI4" s="110"/>
      <c r="GKJ4" s="110"/>
      <c r="GKK4" s="110"/>
      <c r="GKL4" s="110"/>
      <c r="GKM4" s="110"/>
      <c r="GKN4" s="110"/>
      <c r="GKO4" s="110"/>
      <c r="GKP4" s="110"/>
      <c r="GKQ4" s="110"/>
      <c r="GKR4" s="110"/>
      <c r="GKS4" s="110"/>
      <c r="GKT4" s="110"/>
      <c r="GKU4" s="110"/>
      <c r="GKV4" s="110"/>
      <c r="GKW4" s="110"/>
      <c r="GKX4" s="110"/>
      <c r="GKY4" s="110"/>
      <c r="GKZ4" s="110"/>
      <c r="GLA4" s="110"/>
      <c r="GLB4" s="110"/>
      <c r="GLC4" s="110"/>
      <c r="GLD4" s="110"/>
      <c r="GLE4" s="110"/>
      <c r="GLF4" s="110"/>
      <c r="GLG4" s="110"/>
      <c r="GLH4" s="110"/>
      <c r="GLI4" s="110"/>
      <c r="GLJ4" s="110"/>
      <c r="GLK4" s="110"/>
      <c r="GLL4" s="110"/>
      <c r="GLM4" s="110"/>
      <c r="GLN4" s="110"/>
      <c r="GLO4" s="110"/>
      <c r="GLP4" s="110"/>
      <c r="GLQ4" s="110"/>
      <c r="GLR4" s="110"/>
      <c r="GLS4" s="110"/>
      <c r="GLT4" s="110"/>
      <c r="GLU4" s="110"/>
      <c r="GLV4" s="110"/>
      <c r="GLW4" s="110"/>
      <c r="GLX4" s="110"/>
      <c r="GLY4" s="110"/>
      <c r="GLZ4" s="110"/>
      <c r="GMA4" s="110"/>
      <c r="GMB4" s="110"/>
      <c r="GMC4" s="110"/>
      <c r="GMD4" s="110"/>
      <c r="GME4" s="110"/>
      <c r="GMF4" s="110"/>
      <c r="GMG4" s="110"/>
      <c r="GMH4" s="110"/>
      <c r="GMI4" s="110"/>
      <c r="GMJ4" s="110"/>
      <c r="GMK4" s="110"/>
      <c r="GML4" s="110"/>
      <c r="GMM4" s="110"/>
      <c r="GMN4" s="110"/>
      <c r="GMO4" s="110"/>
      <c r="GMP4" s="110"/>
      <c r="GMQ4" s="110"/>
      <c r="GMR4" s="110"/>
      <c r="GMS4" s="110"/>
      <c r="GMT4" s="110"/>
      <c r="GMU4" s="110"/>
      <c r="GMV4" s="110"/>
      <c r="GMW4" s="110"/>
      <c r="GMX4" s="110"/>
      <c r="GMY4" s="110"/>
      <c r="GMZ4" s="110"/>
      <c r="GNA4" s="110"/>
      <c r="GNB4" s="110"/>
      <c r="GNC4" s="110"/>
      <c r="GND4" s="110"/>
      <c r="GNE4" s="110"/>
      <c r="GNF4" s="110"/>
      <c r="GNG4" s="110"/>
      <c r="GNH4" s="110"/>
      <c r="GNI4" s="110"/>
      <c r="GNJ4" s="110"/>
      <c r="GNK4" s="110"/>
      <c r="GNL4" s="110"/>
      <c r="GNM4" s="110"/>
      <c r="GNN4" s="110"/>
      <c r="GNO4" s="110"/>
      <c r="GNP4" s="110"/>
      <c r="GNQ4" s="110"/>
      <c r="GNR4" s="110"/>
      <c r="GNS4" s="110"/>
      <c r="GNT4" s="110"/>
      <c r="GNU4" s="110"/>
      <c r="GNV4" s="110"/>
      <c r="GNW4" s="110"/>
      <c r="GNX4" s="110"/>
      <c r="GNY4" s="110"/>
      <c r="GNZ4" s="110"/>
      <c r="GOA4" s="110"/>
      <c r="GOB4" s="110"/>
      <c r="GOC4" s="110"/>
      <c r="GOD4" s="110"/>
      <c r="GOE4" s="110"/>
      <c r="GOF4" s="110"/>
      <c r="GOG4" s="110"/>
      <c r="GOH4" s="110"/>
      <c r="GOI4" s="110"/>
      <c r="GOJ4" s="110"/>
      <c r="GOK4" s="110"/>
      <c r="GOL4" s="110"/>
      <c r="GOM4" s="110"/>
      <c r="GON4" s="110"/>
      <c r="GOO4" s="110"/>
      <c r="GOP4" s="110"/>
      <c r="GOQ4" s="110"/>
      <c r="GOR4" s="110"/>
      <c r="GOS4" s="110"/>
      <c r="GOT4" s="110"/>
      <c r="GOU4" s="110"/>
      <c r="GOV4" s="110"/>
      <c r="GOW4" s="110"/>
      <c r="GOX4" s="110"/>
      <c r="GOY4" s="110"/>
      <c r="GOZ4" s="110"/>
      <c r="GPA4" s="110"/>
      <c r="GPB4" s="110"/>
      <c r="GPC4" s="110"/>
      <c r="GPD4" s="110"/>
      <c r="GPE4" s="110"/>
      <c r="GPF4" s="110"/>
      <c r="GPG4" s="110"/>
      <c r="GPH4" s="110"/>
      <c r="GPI4" s="110"/>
      <c r="GPJ4" s="110"/>
      <c r="GPK4" s="110"/>
      <c r="GPL4" s="110"/>
      <c r="GPM4" s="110"/>
      <c r="GPN4" s="110"/>
      <c r="GPO4" s="110"/>
      <c r="GPP4" s="110"/>
      <c r="GPQ4" s="110"/>
      <c r="GPR4" s="110"/>
      <c r="GPS4" s="110"/>
      <c r="GPT4" s="110"/>
      <c r="GPU4" s="110"/>
      <c r="GPV4" s="110"/>
      <c r="GPW4" s="110"/>
      <c r="GPX4" s="110"/>
      <c r="GPY4" s="110"/>
      <c r="GPZ4" s="110"/>
      <c r="GQA4" s="110"/>
      <c r="GQB4" s="110"/>
      <c r="GQC4" s="110"/>
      <c r="GQD4" s="110"/>
      <c r="GQE4" s="110"/>
      <c r="GQF4" s="110"/>
      <c r="GQG4" s="110"/>
      <c r="GQH4" s="110"/>
      <c r="GQI4" s="110"/>
      <c r="GQJ4" s="110"/>
      <c r="GQK4" s="110"/>
      <c r="GQL4" s="110"/>
      <c r="GQM4" s="110"/>
      <c r="GQN4" s="110"/>
      <c r="GQO4" s="110"/>
      <c r="GQP4" s="110"/>
      <c r="GQQ4" s="110"/>
      <c r="GQR4" s="110"/>
      <c r="GQS4" s="110"/>
      <c r="GQT4" s="110"/>
      <c r="GQU4" s="110"/>
      <c r="GQV4" s="110"/>
      <c r="GQW4" s="110"/>
      <c r="GQX4" s="110"/>
      <c r="GQY4" s="110"/>
      <c r="GQZ4" s="110"/>
      <c r="GRA4" s="110"/>
      <c r="GRB4" s="110"/>
      <c r="GRC4" s="110"/>
      <c r="GRD4" s="110"/>
      <c r="GRE4" s="110"/>
      <c r="GRF4" s="110"/>
      <c r="GRG4" s="110"/>
      <c r="GRH4" s="110"/>
      <c r="GRI4" s="110"/>
      <c r="GRJ4" s="110"/>
      <c r="GRK4" s="110"/>
      <c r="GRL4" s="110"/>
      <c r="GRM4" s="110"/>
      <c r="GRN4" s="110"/>
      <c r="GRO4" s="110"/>
      <c r="GRP4" s="110"/>
      <c r="GRQ4" s="110"/>
      <c r="GRR4" s="110"/>
      <c r="GRS4" s="110"/>
      <c r="GRT4" s="110"/>
      <c r="GRU4" s="110"/>
      <c r="GRV4" s="110"/>
      <c r="GRW4" s="110"/>
      <c r="GRX4" s="110"/>
      <c r="GRY4" s="110"/>
      <c r="GRZ4" s="110"/>
      <c r="GSA4" s="110"/>
      <c r="GSB4" s="110"/>
      <c r="GSC4" s="110"/>
      <c r="GSD4" s="110"/>
      <c r="GSE4" s="110"/>
      <c r="GSF4" s="110"/>
      <c r="GSG4" s="110"/>
      <c r="GSH4" s="110"/>
      <c r="GSI4" s="110"/>
      <c r="GSJ4" s="110"/>
      <c r="GSK4" s="110"/>
      <c r="GSL4" s="110"/>
      <c r="GSM4" s="110"/>
      <c r="GSN4" s="110"/>
      <c r="GSO4" s="110"/>
      <c r="GSP4" s="110"/>
      <c r="GSQ4" s="110"/>
      <c r="GSR4" s="110"/>
      <c r="GSS4" s="110"/>
      <c r="GST4" s="110"/>
      <c r="GSU4" s="110"/>
      <c r="GSV4" s="110"/>
      <c r="GSW4" s="110"/>
      <c r="GSX4" s="110"/>
      <c r="GSY4" s="110"/>
      <c r="GSZ4" s="110"/>
      <c r="GTA4" s="110"/>
      <c r="GTB4" s="110"/>
      <c r="GTC4" s="110"/>
      <c r="GTD4" s="110"/>
      <c r="GTE4" s="110"/>
      <c r="GTF4" s="110"/>
      <c r="GTG4" s="110"/>
      <c r="GTH4" s="110"/>
      <c r="GTI4" s="110"/>
      <c r="GTJ4" s="110"/>
      <c r="GTK4" s="110"/>
      <c r="GTL4" s="110"/>
      <c r="GTM4" s="110"/>
      <c r="GTN4" s="110"/>
      <c r="GTO4" s="110"/>
      <c r="GTP4" s="110"/>
      <c r="GTQ4" s="110"/>
      <c r="GTR4" s="110"/>
      <c r="GTS4" s="110"/>
      <c r="GTT4" s="110"/>
      <c r="GTU4" s="110"/>
      <c r="GTV4" s="110"/>
      <c r="GTW4" s="110"/>
      <c r="GTX4" s="110"/>
      <c r="GTY4" s="110"/>
      <c r="GTZ4" s="110"/>
      <c r="GUA4" s="110"/>
      <c r="GUB4" s="110"/>
      <c r="GUC4" s="110"/>
      <c r="GUD4" s="110"/>
      <c r="GUE4" s="110"/>
      <c r="GUF4" s="110"/>
      <c r="GUG4" s="110"/>
      <c r="GUH4" s="110"/>
      <c r="GUI4" s="110"/>
      <c r="GUJ4" s="110"/>
      <c r="GUK4" s="110"/>
      <c r="GUL4" s="110"/>
      <c r="GUM4" s="110"/>
      <c r="GUN4" s="110"/>
      <c r="GUO4" s="110"/>
      <c r="GUP4" s="110"/>
      <c r="GUQ4" s="110"/>
      <c r="GUR4" s="110"/>
      <c r="GUS4" s="110"/>
      <c r="GUT4" s="110"/>
      <c r="GUU4" s="110"/>
      <c r="GUV4" s="110"/>
      <c r="GUW4" s="110"/>
      <c r="GUX4" s="110"/>
      <c r="GUY4" s="110"/>
      <c r="GUZ4" s="110"/>
      <c r="GVA4" s="110"/>
      <c r="GVB4" s="110"/>
      <c r="GVC4" s="110"/>
      <c r="GVD4" s="110"/>
      <c r="GVE4" s="110"/>
      <c r="GVF4" s="110"/>
      <c r="GVG4" s="110"/>
      <c r="GVH4" s="110"/>
      <c r="GVI4" s="110"/>
      <c r="GVJ4" s="110"/>
      <c r="GVK4" s="110"/>
      <c r="GVL4" s="110"/>
      <c r="GVM4" s="110"/>
      <c r="GVN4" s="110"/>
      <c r="GVO4" s="110"/>
      <c r="GVP4" s="110"/>
      <c r="GVQ4" s="110"/>
      <c r="GVR4" s="110"/>
      <c r="GVS4" s="110"/>
      <c r="GVT4" s="110"/>
      <c r="GVU4" s="110"/>
      <c r="GVV4" s="110"/>
      <c r="GVW4" s="110"/>
      <c r="GVX4" s="110"/>
      <c r="GVY4" s="110"/>
      <c r="GVZ4" s="110"/>
      <c r="GWA4" s="110"/>
      <c r="GWB4" s="110"/>
      <c r="GWC4" s="110"/>
      <c r="GWD4" s="110"/>
      <c r="GWE4" s="110"/>
      <c r="GWF4" s="110"/>
      <c r="GWG4" s="110"/>
      <c r="GWH4" s="110"/>
      <c r="GWI4" s="110"/>
      <c r="GWJ4" s="110"/>
      <c r="GWK4" s="110"/>
      <c r="GWL4" s="110"/>
      <c r="GWM4" s="110"/>
      <c r="GWN4" s="110"/>
      <c r="GWO4" s="110"/>
      <c r="GWP4" s="110"/>
      <c r="GWQ4" s="110"/>
      <c r="GWR4" s="110"/>
      <c r="GWS4" s="110"/>
      <c r="GWT4" s="110"/>
      <c r="GWU4" s="110"/>
      <c r="GWV4" s="110"/>
      <c r="GWW4" s="110"/>
      <c r="GWX4" s="110"/>
      <c r="GWY4" s="110"/>
      <c r="GWZ4" s="110"/>
      <c r="GXA4" s="110"/>
      <c r="GXB4" s="110"/>
      <c r="GXC4" s="110"/>
      <c r="GXD4" s="110"/>
      <c r="GXE4" s="110"/>
      <c r="GXF4" s="110"/>
      <c r="GXG4" s="110"/>
      <c r="GXH4" s="110"/>
      <c r="GXI4" s="110"/>
      <c r="GXJ4" s="110"/>
      <c r="GXK4" s="110"/>
      <c r="GXL4" s="110"/>
      <c r="GXM4" s="110"/>
      <c r="GXN4" s="110"/>
      <c r="GXO4" s="110"/>
      <c r="GXP4" s="110"/>
      <c r="GXQ4" s="110"/>
      <c r="GXR4" s="110"/>
      <c r="GXS4" s="110"/>
      <c r="GXT4" s="110"/>
      <c r="GXU4" s="110"/>
      <c r="GXV4" s="110"/>
      <c r="GXW4" s="110"/>
      <c r="GXX4" s="110"/>
      <c r="GXY4" s="110"/>
      <c r="GXZ4" s="110"/>
      <c r="GYA4" s="110"/>
      <c r="GYB4" s="110"/>
      <c r="GYC4" s="110"/>
      <c r="GYD4" s="110"/>
      <c r="GYE4" s="110"/>
      <c r="GYF4" s="110"/>
      <c r="GYG4" s="110"/>
      <c r="GYH4" s="110"/>
      <c r="GYI4" s="110"/>
      <c r="GYJ4" s="110"/>
      <c r="GYK4" s="110"/>
      <c r="GYL4" s="110"/>
      <c r="GYM4" s="110"/>
      <c r="GYN4" s="110"/>
      <c r="GYO4" s="110"/>
      <c r="GYP4" s="110"/>
      <c r="GYQ4" s="110"/>
      <c r="GYR4" s="110"/>
      <c r="GYS4" s="110"/>
      <c r="GYT4" s="110"/>
      <c r="GYU4" s="110"/>
      <c r="GYV4" s="110"/>
      <c r="GYW4" s="110"/>
      <c r="GYX4" s="110"/>
      <c r="GYY4" s="110"/>
      <c r="GYZ4" s="110"/>
      <c r="GZA4" s="110"/>
      <c r="GZB4" s="110"/>
      <c r="GZC4" s="110"/>
      <c r="GZD4" s="110"/>
      <c r="GZE4" s="110"/>
      <c r="GZF4" s="110"/>
      <c r="GZG4" s="110"/>
      <c r="GZH4" s="110"/>
      <c r="GZI4" s="110"/>
      <c r="GZJ4" s="110"/>
      <c r="GZK4" s="110"/>
      <c r="GZL4" s="110"/>
      <c r="GZM4" s="110"/>
      <c r="GZN4" s="110"/>
      <c r="GZO4" s="110"/>
      <c r="GZP4" s="110"/>
      <c r="GZQ4" s="110"/>
      <c r="GZR4" s="110"/>
      <c r="GZS4" s="110"/>
      <c r="GZT4" s="110"/>
      <c r="GZU4" s="110"/>
      <c r="GZV4" s="110"/>
      <c r="GZW4" s="110"/>
      <c r="GZX4" s="110"/>
      <c r="GZY4" s="110"/>
      <c r="GZZ4" s="110"/>
      <c r="HAA4" s="110"/>
      <c r="HAB4" s="110"/>
      <c r="HAC4" s="110"/>
      <c r="HAD4" s="110"/>
      <c r="HAE4" s="110"/>
      <c r="HAF4" s="110"/>
      <c r="HAG4" s="110"/>
      <c r="HAH4" s="110"/>
      <c r="HAI4" s="110"/>
      <c r="HAJ4" s="110"/>
      <c r="HAK4" s="110"/>
      <c r="HAL4" s="110"/>
      <c r="HAM4" s="110"/>
      <c r="HAN4" s="110"/>
      <c r="HAO4" s="110"/>
      <c r="HAP4" s="110"/>
      <c r="HAQ4" s="110"/>
      <c r="HAR4" s="110"/>
      <c r="HAS4" s="110"/>
      <c r="HAT4" s="110"/>
      <c r="HAU4" s="110"/>
      <c r="HAV4" s="110"/>
      <c r="HAW4" s="110"/>
      <c r="HAX4" s="110"/>
      <c r="HAY4" s="110"/>
      <c r="HAZ4" s="110"/>
      <c r="HBA4" s="110"/>
      <c r="HBB4" s="110"/>
      <c r="HBC4" s="110"/>
      <c r="HBD4" s="110"/>
      <c r="HBE4" s="110"/>
      <c r="HBF4" s="110"/>
      <c r="HBG4" s="110"/>
      <c r="HBH4" s="110"/>
      <c r="HBI4" s="110"/>
      <c r="HBJ4" s="110"/>
      <c r="HBK4" s="110"/>
      <c r="HBL4" s="110"/>
      <c r="HBM4" s="110"/>
      <c r="HBN4" s="110"/>
      <c r="HBO4" s="110"/>
      <c r="HBP4" s="110"/>
      <c r="HBQ4" s="110"/>
      <c r="HBR4" s="110"/>
      <c r="HBS4" s="110"/>
      <c r="HBT4" s="110"/>
      <c r="HBU4" s="110"/>
      <c r="HBV4" s="110"/>
      <c r="HBW4" s="110"/>
      <c r="HBX4" s="110"/>
      <c r="HBY4" s="110"/>
      <c r="HBZ4" s="110"/>
      <c r="HCA4" s="110"/>
      <c r="HCB4" s="110"/>
      <c r="HCC4" s="110"/>
      <c r="HCD4" s="110"/>
      <c r="HCE4" s="110"/>
      <c r="HCF4" s="110"/>
      <c r="HCG4" s="110"/>
      <c r="HCH4" s="110"/>
      <c r="HCI4" s="110"/>
      <c r="HCJ4" s="110"/>
      <c r="HCK4" s="110"/>
      <c r="HCL4" s="110"/>
      <c r="HCM4" s="110"/>
      <c r="HCN4" s="110"/>
      <c r="HCO4" s="110"/>
      <c r="HCP4" s="110"/>
      <c r="HCQ4" s="110"/>
      <c r="HCR4" s="110"/>
      <c r="HCS4" s="110"/>
      <c r="HCT4" s="110"/>
      <c r="HCU4" s="110"/>
      <c r="HCV4" s="110"/>
      <c r="HCW4" s="110"/>
      <c r="HCX4" s="110"/>
      <c r="HCY4" s="110"/>
      <c r="HCZ4" s="110"/>
      <c r="HDA4" s="110"/>
      <c r="HDB4" s="110"/>
      <c r="HDC4" s="110"/>
      <c r="HDD4" s="110"/>
      <c r="HDE4" s="110"/>
      <c r="HDF4" s="110"/>
      <c r="HDG4" s="110"/>
      <c r="HDH4" s="110"/>
      <c r="HDI4" s="110"/>
      <c r="HDJ4" s="110"/>
      <c r="HDK4" s="110"/>
      <c r="HDL4" s="110"/>
      <c r="HDM4" s="110"/>
      <c r="HDN4" s="110"/>
      <c r="HDO4" s="110"/>
      <c r="HDP4" s="110"/>
      <c r="HDQ4" s="110"/>
      <c r="HDR4" s="110"/>
      <c r="HDS4" s="110"/>
      <c r="HDT4" s="110"/>
      <c r="HDU4" s="110"/>
      <c r="HDV4" s="110"/>
      <c r="HDW4" s="110"/>
      <c r="HDX4" s="110"/>
      <c r="HDY4" s="110"/>
      <c r="HDZ4" s="110"/>
      <c r="HEA4" s="110"/>
      <c r="HEB4" s="110"/>
      <c r="HEC4" s="110"/>
      <c r="HED4" s="110"/>
      <c r="HEE4" s="110"/>
      <c r="HEF4" s="110"/>
      <c r="HEG4" s="110"/>
      <c r="HEH4" s="110"/>
      <c r="HEI4" s="110"/>
      <c r="HEJ4" s="110"/>
      <c r="HEK4" s="110"/>
      <c r="HEL4" s="110"/>
      <c r="HEM4" s="110"/>
      <c r="HEN4" s="110"/>
      <c r="HEO4" s="110"/>
      <c r="HEP4" s="110"/>
      <c r="HEQ4" s="110"/>
      <c r="HER4" s="110"/>
      <c r="HES4" s="110"/>
      <c r="HET4" s="110"/>
      <c r="HEU4" s="110"/>
      <c r="HEV4" s="110"/>
      <c r="HEW4" s="110"/>
      <c r="HEX4" s="110"/>
      <c r="HEY4" s="110"/>
      <c r="HEZ4" s="110"/>
      <c r="HFA4" s="110"/>
      <c r="HFB4" s="110"/>
      <c r="HFC4" s="110"/>
      <c r="HFD4" s="110"/>
      <c r="HFE4" s="110"/>
      <c r="HFF4" s="110"/>
      <c r="HFG4" s="110"/>
      <c r="HFH4" s="110"/>
      <c r="HFI4" s="110"/>
      <c r="HFJ4" s="110"/>
      <c r="HFK4" s="110"/>
      <c r="HFL4" s="110"/>
      <c r="HFM4" s="110"/>
      <c r="HFN4" s="110"/>
      <c r="HFO4" s="110"/>
      <c r="HFP4" s="110"/>
      <c r="HFQ4" s="110"/>
      <c r="HFR4" s="110"/>
      <c r="HFS4" s="110"/>
      <c r="HFT4" s="110"/>
      <c r="HFU4" s="110"/>
      <c r="HFV4" s="110"/>
      <c r="HFW4" s="110"/>
      <c r="HFX4" s="110"/>
      <c r="HFY4" s="110"/>
      <c r="HFZ4" s="110"/>
      <c r="HGA4" s="110"/>
      <c r="HGB4" s="110"/>
      <c r="HGC4" s="110"/>
      <c r="HGD4" s="110"/>
      <c r="HGE4" s="110"/>
      <c r="HGF4" s="110"/>
      <c r="HGG4" s="110"/>
      <c r="HGH4" s="110"/>
      <c r="HGI4" s="110"/>
      <c r="HGJ4" s="110"/>
      <c r="HGK4" s="110"/>
      <c r="HGL4" s="110"/>
      <c r="HGM4" s="110"/>
      <c r="HGN4" s="110"/>
      <c r="HGO4" s="110"/>
      <c r="HGP4" s="110"/>
      <c r="HGQ4" s="110"/>
      <c r="HGR4" s="110"/>
      <c r="HGS4" s="110"/>
      <c r="HGT4" s="110"/>
      <c r="HGU4" s="110"/>
      <c r="HGV4" s="110"/>
      <c r="HGW4" s="110"/>
      <c r="HGX4" s="110"/>
      <c r="HGY4" s="110"/>
      <c r="HGZ4" s="110"/>
      <c r="HHA4" s="110"/>
      <c r="HHB4" s="110"/>
      <c r="HHC4" s="110"/>
      <c r="HHD4" s="110"/>
      <c r="HHE4" s="110"/>
      <c r="HHF4" s="110"/>
      <c r="HHG4" s="110"/>
      <c r="HHH4" s="110"/>
      <c r="HHI4" s="110"/>
      <c r="HHJ4" s="110"/>
      <c r="HHK4" s="110"/>
      <c r="HHL4" s="110"/>
      <c r="HHM4" s="110"/>
      <c r="HHN4" s="110"/>
      <c r="HHO4" s="110"/>
      <c r="HHP4" s="110"/>
      <c r="HHQ4" s="110"/>
      <c r="HHR4" s="110"/>
      <c r="HHS4" s="110"/>
      <c r="HHT4" s="110"/>
      <c r="HHU4" s="110"/>
      <c r="HHV4" s="110"/>
      <c r="HHW4" s="110"/>
      <c r="HHX4" s="110"/>
      <c r="HHY4" s="110"/>
      <c r="HHZ4" s="110"/>
      <c r="HIA4" s="110"/>
      <c r="HIB4" s="110"/>
      <c r="HIC4" s="110"/>
      <c r="HID4" s="110"/>
      <c r="HIE4" s="110"/>
      <c r="HIF4" s="110"/>
      <c r="HIG4" s="110"/>
      <c r="HIH4" s="110"/>
      <c r="HII4" s="110"/>
      <c r="HIJ4" s="110"/>
      <c r="HIK4" s="110"/>
      <c r="HIL4" s="110"/>
      <c r="HIM4" s="110"/>
      <c r="HIN4" s="110"/>
      <c r="HIO4" s="110"/>
      <c r="HIP4" s="110"/>
      <c r="HIQ4" s="110"/>
      <c r="HIR4" s="110"/>
      <c r="HIS4" s="110"/>
      <c r="HIT4" s="110"/>
      <c r="HIU4" s="110"/>
      <c r="HIV4" s="110"/>
      <c r="HIW4" s="110"/>
      <c r="HIX4" s="110"/>
      <c r="HIY4" s="110"/>
      <c r="HIZ4" s="110"/>
      <c r="HJA4" s="110"/>
      <c r="HJB4" s="110"/>
      <c r="HJC4" s="110"/>
      <c r="HJD4" s="110"/>
      <c r="HJE4" s="110"/>
      <c r="HJF4" s="110"/>
      <c r="HJG4" s="110"/>
      <c r="HJH4" s="110"/>
      <c r="HJI4" s="110"/>
      <c r="HJJ4" s="110"/>
      <c r="HJK4" s="110"/>
      <c r="HJL4" s="110"/>
      <c r="HJM4" s="110"/>
      <c r="HJN4" s="110"/>
      <c r="HJO4" s="110"/>
      <c r="HJP4" s="110"/>
      <c r="HJQ4" s="110"/>
      <c r="HJR4" s="110"/>
      <c r="HJS4" s="110"/>
      <c r="HJT4" s="110"/>
      <c r="HJU4" s="110"/>
      <c r="HJV4" s="110"/>
      <c r="HJW4" s="110"/>
      <c r="HJX4" s="110"/>
      <c r="HJY4" s="110"/>
      <c r="HJZ4" s="110"/>
      <c r="HKA4" s="110"/>
      <c r="HKB4" s="110"/>
      <c r="HKC4" s="110"/>
      <c r="HKD4" s="110"/>
      <c r="HKE4" s="110"/>
      <c r="HKF4" s="110"/>
      <c r="HKG4" s="110"/>
      <c r="HKH4" s="110"/>
      <c r="HKI4" s="110"/>
      <c r="HKJ4" s="110"/>
      <c r="HKK4" s="110"/>
      <c r="HKL4" s="110"/>
      <c r="HKM4" s="110"/>
      <c r="HKN4" s="110"/>
      <c r="HKO4" s="110"/>
      <c r="HKP4" s="110"/>
      <c r="HKQ4" s="110"/>
      <c r="HKR4" s="110"/>
      <c r="HKS4" s="110"/>
      <c r="HKT4" s="110"/>
      <c r="HKU4" s="110"/>
      <c r="HKV4" s="110"/>
      <c r="HKW4" s="110"/>
      <c r="HKX4" s="110"/>
      <c r="HKY4" s="110"/>
      <c r="HKZ4" s="110"/>
      <c r="HLA4" s="110"/>
      <c r="HLB4" s="110"/>
      <c r="HLC4" s="110"/>
      <c r="HLD4" s="110"/>
      <c r="HLE4" s="110"/>
      <c r="HLF4" s="110"/>
      <c r="HLG4" s="110"/>
      <c r="HLH4" s="110"/>
      <c r="HLI4" s="110"/>
      <c r="HLJ4" s="110"/>
      <c r="HLK4" s="110"/>
      <c r="HLL4" s="110"/>
      <c r="HLM4" s="110"/>
      <c r="HLN4" s="110"/>
      <c r="HLO4" s="110"/>
      <c r="HLP4" s="110"/>
      <c r="HLQ4" s="110"/>
      <c r="HLR4" s="110"/>
      <c r="HLS4" s="110"/>
      <c r="HLT4" s="110"/>
      <c r="HLU4" s="110"/>
      <c r="HLV4" s="110"/>
      <c r="HLW4" s="110"/>
      <c r="HLX4" s="110"/>
      <c r="HLY4" s="110"/>
      <c r="HLZ4" s="110"/>
      <c r="HMA4" s="110"/>
      <c r="HMB4" s="110"/>
      <c r="HMC4" s="110"/>
      <c r="HMD4" s="110"/>
      <c r="HME4" s="110"/>
      <c r="HMF4" s="110"/>
      <c r="HMG4" s="110"/>
      <c r="HMH4" s="110"/>
      <c r="HMI4" s="110"/>
      <c r="HMJ4" s="110"/>
      <c r="HMK4" s="110"/>
      <c r="HML4" s="110"/>
      <c r="HMM4" s="110"/>
      <c r="HMN4" s="110"/>
      <c r="HMO4" s="110"/>
      <c r="HMP4" s="110"/>
      <c r="HMQ4" s="110"/>
      <c r="HMR4" s="110"/>
      <c r="HMS4" s="110"/>
      <c r="HMT4" s="110"/>
      <c r="HMU4" s="110"/>
      <c r="HMV4" s="110"/>
      <c r="HMW4" s="110"/>
      <c r="HMX4" s="110"/>
      <c r="HMY4" s="110"/>
      <c r="HMZ4" s="110"/>
      <c r="HNA4" s="110"/>
      <c r="HNB4" s="110"/>
      <c r="HNC4" s="110"/>
      <c r="HND4" s="110"/>
      <c r="HNE4" s="110"/>
      <c r="HNF4" s="110"/>
      <c r="HNG4" s="110"/>
      <c r="HNH4" s="110"/>
      <c r="HNI4" s="110"/>
      <c r="HNJ4" s="110"/>
      <c r="HNK4" s="110"/>
      <c r="HNL4" s="110"/>
      <c r="HNM4" s="110"/>
      <c r="HNN4" s="110"/>
      <c r="HNO4" s="110"/>
      <c r="HNP4" s="110"/>
      <c r="HNQ4" s="110"/>
      <c r="HNR4" s="110"/>
      <c r="HNS4" s="110"/>
      <c r="HNT4" s="110"/>
      <c r="HNU4" s="110"/>
      <c r="HNV4" s="110"/>
      <c r="HNW4" s="110"/>
      <c r="HNX4" s="110"/>
      <c r="HNY4" s="110"/>
      <c r="HNZ4" s="110"/>
      <c r="HOA4" s="110"/>
      <c r="HOB4" s="110"/>
      <c r="HOC4" s="110"/>
      <c r="HOD4" s="110"/>
      <c r="HOE4" s="110"/>
      <c r="HOF4" s="110"/>
      <c r="HOG4" s="110"/>
      <c r="HOH4" s="110"/>
      <c r="HOI4" s="110"/>
      <c r="HOJ4" s="110"/>
      <c r="HOK4" s="110"/>
      <c r="HOL4" s="110"/>
      <c r="HOM4" s="110"/>
      <c r="HON4" s="110"/>
      <c r="HOO4" s="110"/>
      <c r="HOP4" s="110"/>
      <c r="HOQ4" s="110"/>
      <c r="HOR4" s="110"/>
      <c r="HOS4" s="110"/>
      <c r="HOT4" s="110"/>
      <c r="HOU4" s="110"/>
      <c r="HOV4" s="110"/>
      <c r="HOW4" s="110"/>
      <c r="HOX4" s="110"/>
      <c r="HOY4" s="110"/>
      <c r="HOZ4" s="110"/>
      <c r="HPA4" s="110"/>
      <c r="HPB4" s="110"/>
      <c r="HPC4" s="110"/>
      <c r="HPD4" s="110"/>
      <c r="HPE4" s="110"/>
      <c r="HPF4" s="110"/>
      <c r="HPG4" s="110"/>
      <c r="HPH4" s="110"/>
      <c r="HPI4" s="110"/>
      <c r="HPJ4" s="110"/>
      <c r="HPK4" s="110"/>
      <c r="HPL4" s="110"/>
      <c r="HPM4" s="110"/>
      <c r="HPN4" s="110"/>
      <c r="HPO4" s="110"/>
      <c r="HPP4" s="110"/>
      <c r="HPQ4" s="110"/>
      <c r="HPR4" s="110"/>
      <c r="HPS4" s="110"/>
      <c r="HPT4" s="110"/>
      <c r="HPU4" s="110"/>
      <c r="HPV4" s="110"/>
      <c r="HPW4" s="110"/>
      <c r="HPX4" s="110"/>
      <c r="HPY4" s="110"/>
      <c r="HPZ4" s="110"/>
      <c r="HQA4" s="110"/>
      <c r="HQB4" s="110"/>
      <c r="HQC4" s="110"/>
      <c r="HQD4" s="110"/>
      <c r="HQE4" s="110"/>
      <c r="HQF4" s="110"/>
      <c r="HQG4" s="110"/>
      <c r="HQH4" s="110"/>
      <c r="HQI4" s="110"/>
      <c r="HQJ4" s="110"/>
      <c r="HQK4" s="110"/>
      <c r="HQL4" s="110"/>
      <c r="HQM4" s="110"/>
      <c r="HQN4" s="110"/>
      <c r="HQO4" s="110"/>
      <c r="HQP4" s="110"/>
      <c r="HQQ4" s="110"/>
      <c r="HQR4" s="110"/>
      <c r="HQS4" s="110"/>
      <c r="HQT4" s="110"/>
      <c r="HQU4" s="110"/>
      <c r="HQV4" s="110"/>
      <c r="HQW4" s="110"/>
      <c r="HQX4" s="110"/>
      <c r="HQY4" s="110"/>
      <c r="HQZ4" s="110"/>
      <c r="HRA4" s="110"/>
      <c r="HRB4" s="110"/>
      <c r="HRC4" s="110"/>
      <c r="HRD4" s="110"/>
      <c r="HRE4" s="110"/>
      <c r="HRF4" s="110"/>
      <c r="HRG4" s="110"/>
      <c r="HRH4" s="110"/>
      <c r="HRI4" s="110"/>
      <c r="HRJ4" s="110"/>
      <c r="HRK4" s="110"/>
      <c r="HRL4" s="110"/>
      <c r="HRM4" s="110"/>
      <c r="HRN4" s="110"/>
      <c r="HRO4" s="110"/>
      <c r="HRP4" s="110"/>
      <c r="HRQ4" s="110"/>
      <c r="HRR4" s="110"/>
      <c r="HRS4" s="110"/>
      <c r="HRT4" s="110"/>
      <c r="HRU4" s="110"/>
      <c r="HRV4" s="110"/>
      <c r="HRW4" s="110"/>
      <c r="HRX4" s="110"/>
      <c r="HRY4" s="110"/>
      <c r="HRZ4" s="110"/>
      <c r="HSA4" s="110"/>
      <c r="HSB4" s="110"/>
      <c r="HSC4" s="110"/>
      <c r="HSD4" s="110"/>
      <c r="HSE4" s="110"/>
      <c r="HSF4" s="110"/>
      <c r="HSG4" s="110"/>
      <c r="HSH4" s="110"/>
      <c r="HSI4" s="110"/>
      <c r="HSJ4" s="110"/>
      <c r="HSK4" s="110"/>
      <c r="HSL4" s="110"/>
      <c r="HSM4" s="110"/>
      <c r="HSN4" s="110"/>
      <c r="HSO4" s="110"/>
      <c r="HSP4" s="110"/>
      <c r="HSQ4" s="110"/>
      <c r="HSR4" s="110"/>
      <c r="HSS4" s="110"/>
      <c r="HST4" s="110"/>
      <c r="HSU4" s="110"/>
      <c r="HSV4" s="110"/>
      <c r="HSW4" s="110"/>
      <c r="HSX4" s="110"/>
      <c r="HSY4" s="110"/>
      <c r="HSZ4" s="110"/>
      <c r="HTA4" s="110"/>
      <c r="HTB4" s="110"/>
      <c r="HTC4" s="110"/>
      <c r="HTD4" s="110"/>
      <c r="HTE4" s="110"/>
      <c r="HTF4" s="110"/>
      <c r="HTG4" s="110"/>
      <c r="HTH4" s="110"/>
      <c r="HTI4" s="110"/>
      <c r="HTJ4" s="110"/>
      <c r="HTK4" s="110"/>
      <c r="HTL4" s="110"/>
      <c r="HTM4" s="110"/>
      <c r="HTN4" s="110"/>
      <c r="HTO4" s="110"/>
      <c r="HTP4" s="110"/>
      <c r="HTQ4" s="110"/>
      <c r="HTR4" s="110"/>
      <c r="HTS4" s="110"/>
      <c r="HTT4" s="110"/>
      <c r="HTU4" s="110"/>
      <c r="HTV4" s="110"/>
      <c r="HTW4" s="110"/>
      <c r="HTX4" s="110"/>
      <c r="HTY4" s="110"/>
      <c r="HTZ4" s="110"/>
      <c r="HUA4" s="110"/>
      <c r="HUB4" s="110"/>
      <c r="HUC4" s="110"/>
      <c r="HUD4" s="110"/>
      <c r="HUE4" s="110"/>
      <c r="HUF4" s="110"/>
      <c r="HUG4" s="110"/>
      <c r="HUH4" s="110"/>
      <c r="HUI4" s="110"/>
      <c r="HUJ4" s="110"/>
      <c r="HUK4" s="110"/>
      <c r="HUL4" s="110"/>
      <c r="HUM4" s="110"/>
      <c r="HUN4" s="110"/>
      <c r="HUO4" s="110"/>
      <c r="HUP4" s="110"/>
      <c r="HUQ4" s="110"/>
      <c r="HUR4" s="110"/>
      <c r="HUS4" s="110"/>
      <c r="HUT4" s="110"/>
      <c r="HUU4" s="110"/>
      <c r="HUV4" s="110"/>
      <c r="HUW4" s="110"/>
      <c r="HUX4" s="110"/>
      <c r="HUY4" s="110"/>
      <c r="HUZ4" s="110"/>
      <c r="HVA4" s="110"/>
      <c r="HVB4" s="110"/>
      <c r="HVC4" s="110"/>
      <c r="HVD4" s="110"/>
      <c r="HVE4" s="110"/>
      <c r="HVF4" s="110"/>
      <c r="HVG4" s="110"/>
      <c r="HVH4" s="110"/>
      <c r="HVI4" s="110"/>
      <c r="HVJ4" s="110"/>
      <c r="HVK4" s="110"/>
      <c r="HVL4" s="110"/>
      <c r="HVM4" s="110"/>
      <c r="HVN4" s="110"/>
      <c r="HVO4" s="110"/>
      <c r="HVP4" s="110"/>
      <c r="HVQ4" s="110"/>
      <c r="HVR4" s="110"/>
      <c r="HVS4" s="110"/>
      <c r="HVT4" s="110"/>
      <c r="HVU4" s="110"/>
      <c r="HVV4" s="110"/>
      <c r="HVW4" s="110"/>
      <c r="HVX4" s="110"/>
      <c r="HVY4" s="110"/>
      <c r="HVZ4" s="110"/>
      <c r="HWA4" s="110"/>
      <c r="HWB4" s="110"/>
      <c r="HWC4" s="110"/>
      <c r="HWD4" s="110"/>
      <c r="HWE4" s="110"/>
      <c r="HWF4" s="110"/>
      <c r="HWG4" s="110"/>
      <c r="HWH4" s="110"/>
      <c r="HWI4" s="110"/>
      <c r="HWJ4" s="110"/>
      <c r="HWK4" s="110"/>
      <c r="HWL4" s="110"/>
      <c r="HWM4" s="110"/>
      <c r="HWN4" s="110"/>
      <c r="HWO4" s="110"/>
      <c r="HWP4" s="110"/>
      <c r="HWQ4" s="110"/>
      <c r="HWR4" s="110"/>
      <c r="HWS4" s="110"/>
      <c r="HWT4" s="110"/>
      <c r="HWU4" s="110"/>
      <c r="HWV4" s="110"/>
      <c r="HWW4" s="110"/>
      <c r="HWX4" s="110"/>
      <c r="HWY4" s="110"/>
      <c r="HWZ4" s="110"/>
      <c r="HXA4" s="110"/>
      <c r="HXB4" s="110"/>
      <c r="HXC4" s="110"/>
      <c r="HXD4" s="110"/>
      <c r="HXE4" s="110"/>
      <c r="HXF4" s="110"/>
      <c r="HXG4" s="110"/>
      <c r="HXH4" s="110"/>
      <c r="HXI4" s="110"/>
      <c r="HXJ4" s="110"/>
      <c r="HXK4" s="110"/>
      <c r="HXL4" s="110"/>
      <c r="HXM4" s="110"/>
      <c r="HXN4" s="110"/>
      <c r="HXO4" s="110"/>
      <c r="HXP4" s="110"/>
      <c r="HXQ4" s="110"/>
      <c r="HXR4" s="110"/>
      <c r="HXS4" s="110"/>
      <c r="HXT4" s="110"/>
      <c r="HXU4" s="110"/>
      <c r="HXV4" s="110"/>
      <c r="HXW4" s="110"/>
      <c r="HXX4" s="110"/>
      <c r="HXY4" s="110"/>
      <c r="HXZ4" s="110"/>
      <c r="HYA4" s="110"/>
      <c r="HYB4" s="110"/>
      <c r="HYC4" s="110"/>
      <c r="HYD4" s="110"/>
      <c r="HYE4" s="110"/>
      <c r="HYF4" s="110"/>
      <c r="HYG4" s="110"/>
      <c r="HYH4" s="110"/>
      <c r="HYI4" s="110"/>
      <c r="HYJ4" s="110"/>
      <c r="HYK4" s="110"/>
      <c r="HYL4" s="110"/>
      <c r="HYM4" s="110"/>
      <c r="HYN4" s="110"/>
      <c r="HYO4" s="110"/>
      <c r="HYP4" s="110"/>
      <c r="HYQ4" s="110"/>
      <c r="HYR4" s="110"/>
      <c r="HYS4" s="110"/>
      <c r="HYT4" s="110"/>
      <c r="HYU4" s="110"/>
      <c r="HYV4" s="110"/>
      <c r="HYW4" s="110"/>
      <c r="HYX4" s="110"/>
      <c r="HYY4" s="110"/>
      <c r="HYZ4" s="110"/>
      <c r="HZA4" s="110"/>
      <c r="HZB4" s="110"/>
      <c r="HZC4" s="110"/>
      <c r="HZD4" s="110"/>
      <c r="HZE4" s="110"/>
      <c r="HZF4" s="110"/>
      <c r="HZG4" s="110"/>
      <c r="HZH4" s="110"/>
      <c r="HZI4" s="110"/>
      <c r="HZJ4" s="110"/>
      <c r="HZK4" s="110"/>
      <c r="HZL4" s="110"/>
      <c r="HZM4" s="110"/>
      <c r="HZN4" s="110"/>
      <c r="HZO4" s="110"/>
      <c r="HZP4" s="110"/>
      <c r="HZQ4" s="110"/>
      <c r="HZR4" s="110"/>
      <c r="HZS4" s="110"/>
      <c r="HZT4" s="110"/>
      <c r="HZU4" s="110"/>
      <c r="HZV4" s="110"/>
      <c r="HZW4" s="110"/>
      <c r="HZX4" s="110"/>
      <c r="HZY4" s="110"/>
      <c r="HZZ4" s="110"/>
      <c r="IAA4" s="110"/>
      <c r="IAB4" s="110"/>
      <c r="IAC4" s="110"/>
      <c r="IAD4" s="110"/>
      <c r="IAE4" s="110"/>
      <c r="IAF4" s="110"/>
      <c r="IAG4" s="110"/>
      <c r="IAH4" s="110"/>
      <c r="IAI4" s="110"/>
      <c r="IAJ4" s="110"/>
      <c r="IAK4" s="110"/>
      <c r="IAL4" s="110"/>
      <c r="IAM4" s="110"/>
      <c r="IAN4" s="110"/>
      <c r="IAO4" s="110"/>
      <c r="IAP4" s="110"/>
      <c r="IAQ4" s="110"/>
      <c r="IAR4" s="110"/>
      <c r="IAS4" s="110"/>
      <c r="IAT4" s="110"/>
      <c r="IAU4" s="110"/>
      <c r="IAV4" s="110"/>
      <c r="IAW4" s="110"/>
      <c r="IAX4" s="110"/>
      <c r="IAY4" s="110"/>
      <c r="IAZ4" s="110"/>
      <c r="IBA4" s="110"/>
      <c r="IBB4" s="110"/>
      <c r="IBC4" s="110"/>
      <c r="IBD4" s="110"/>
      <c r="IBE4" s="110"/>
      <c r="IBF4" s="110"/>
      <c r="IBG4" s="110"/>
      <c r="IBH4" s="110"/>
      <c r="IBI4" s="110"/>
      <c r="IBJ4" s="110"/>
      <c r="IBK4" s="110"/>
      <c r="IBL4" s="110"/>
      <c r="IBM4" s="110"/>
      <c r="IBN4" s="110"/>
      <c r="IBO4" s="110"/>
      <c r="IBP4" s="110"/>
      <c r="IBQ4" s="110"/>
      <c r="IBR4" s="110"/>
      <c r="IBS4" s="110"/>
      <c r="IBT4" s="110"/>
      <c r="IBU4" s="110"/>
      <c r="IBV4" s="110"/>
      <c r="IBW4" s="110"/>
      <c r="IBX4" s="110"/>
      <c r="IBY4" s="110"/>
      <c r="IBZ4" s="110"/>
      <c r="ICA4" s="110"/>
      <c r="ICB4" s="110"/>
      <c r="ICC4" s="110"/>
      <c r="ICD4" s="110"/>
      <c r="ICE4" s="110"/>
      <c r="ICF4" s="110"/>
      <c r="ICG4" s="110"/>
      <c r="ICH4" s="110"/>
      <c r="ICI4" s="110"/>
      <c r="ICJ4" s="110"/>
      <c r="ICK4" s="110"/>
      <c r="ICL4" s="110"/>
      <c r="ICM4" s="110"/>
      <c r="ICN4" s="110"/>
      <c r="ICO4" s="110"/>
      <c r="ICP4" s="110"/>
      <c r="ICQ4" s="110"/>
      <c r="ICR4" s="110"/>
      <c r="ICS4" s="110"/>
      <c r="ICT4" s="110"/>
      <c r="ICU4" s="110"/>
      <c r="ICV4" s="110"/>
      <c r="ICW4" s="110"/>
      <c r="ICX4" s="110"/>
      <c r="ICY4" s="110"/>
      <c r="ICZ4" s="110"/>
      <c r="IDA4" s="110"/>
      <c r="IDB4" s="110"/>
      <c r="IDC4" s="110"/>
      <c r="IDD4" s="110"/>
      <c r="IDE4" s="110"/>
      <c r="IDF4" s="110"/>
      <c r="IDG4" s="110"/>
      <c r="IDH4" s="110"/>
      <c r="IDI4" s="110"/>
      <c r="IDJ4" s="110"/>
      <c r="IDK4" s="110"/>
      <c r="IDL4" s="110"/>
      <c r="IDM4" s="110"/>
      <c r="IDN4" s="110"/>
      <c r="IDO4" s="110"/>
      <c r="IDP4" s="110"/>
      <c r="IDQ4" s="110"/>
      <c r="IDR4" s="110"/>
      <c r="IDS4" s="110"/>
      <c r="IDT4" s="110"/>
      <c r="IDU4" s="110"/>
      <c r="IDV4" s="110"/>
      <c r="IDW4" s="110"/>
      <c r="IDX4" s="110"/>
      <c r="IDY4" s="110"/>
      <c r="IDZ4" s="110"/>
      <c r="IEA4" s="110"/>
      <c r="IEB4" s="110"/>
      <c r="IEC4" s="110"/>
      <c r="IED4" s="110"/>
      <c r="IEE4" s="110"/>
      <c r="IEF4" s="110"/>
      <c r="IEG4" s="110"/>
      <c r="IEH4" s="110"/>
      <c r="IEI4" s="110"/>
      <c r="IEJ4" s="110"/>
      <c r="IEK4" s="110"/>
      <c r="IEL4" s="110"/>
      <c r="IEM4" s="110"/>
      <c r="IEN4" s="110"/>
      <c r="IEO4" s="110"/>
      <c r="IEP4" s="110"/>
      <c r="IEQ4" s="110"/>
      <c r="IER4" s="110"/>
      <c r="IES4" s="110"/>
      <c r="IET4" s="110"/>
      <c r="IEU4" s="110"/>
      <c r="IEV4" s="110"/>
      <c r="IEW4" s="110"/>
      <c r="IEX4" s="110"/>
      <c r="IEY4" s="110"/>
      <c r="IEZ4" s="110"/>
      <c r="IFA4" s="110"/>
      <c r="IFB4" s="110"/>
      <c r="IFC4" s="110"/>
      <c r="IFD4" s="110"/>
      <c r="IFE4" s="110"/>
      <c r="IFF4" s="110"/>
      <c r="IFG4" s="110"/>
      <c r="IFH4" s="110"/>
      <c r="IFI4" s="110"/>
      <c r="IFJ4" s="110"/>
      <c r="IFK4" s="110"/>
      <c r="IFL4" s="110"/>
      <c r="IFM4" s="110"/>
      <c r="IFN4" s="110"/>
      <c r="IFO4" s="110"/>
      <c r="IFP4" s="110"/>
      <c r="IFQ4" s="110"/>
      <c r="IFR4" s="110"/>
      <c r="IFS4" s="110"/>
      <c r="IFT4" s="110"/>
      <c r="IFU4" s="110"/>
      <c r="IFV4" s="110"/>
      <c r="IFW4" s="110"/>
      <c r="IFX4" s="110"/>
      <c r="IFY4" s="110"/>
      <c r="IFZ4" s="110"/>
      <c r="IGA4" s="110"/>
      <c r="IGB4" s="110"/>
      <c r="IGC4" s="110"/>
      <c r="IGD4" s="110"/>
      <c r="IGE4" s="110"/>
      <c r="IGF4" s="110"/>
      <c r="IGG4" s="110"/>
      <c r="IGH4" s="110"/>
      <c r="IGI4" s="110"/>
      <c r="IGJ4" s="110"/>
      <c r="IGK4" s="110"/>
      <c r="IGL4" s="110"/>
      <c r="IGM4" s="110"/>
      <c r="IGN4" s="110"/>
      <c r="IGO4" s="110"/>
      <c r="IGP4" s="110"/>
      <c r="IGQ4" s="110"/>
      <c r="IGR4" s="110"/>
      <c r="IGS4" s="110"/>
      <c r="IGT4" s="110"/>
      <c r="IGU4" s="110"/>
      <c r="IGV4" s="110"/>
      <c r="IGW4" s="110"/>
      <c r="IGX4" s="110"/>
      <c r="IGY4" s="110"/>
      <c r="IGZ4" s="110"/>
      <c r="IHA4" s="110"/>
      <c r="IHB4" s="110"/>
      <c r="IHC4" s="110"/>
      <c r="IHD4" s="110"/>
      <c r="IHE4" s="110"/>
      <c r="IHF4" s="110"/>
      <c r="IHG4" s="110"/>
      <c r="IHH4" s="110"/>
      <c r="IHI4" s="110"/>
      <c r="IHJ4" s="110"/>
      <c r="IHK4" s="110"/>
      <c r="IHL4" s="110"/>
      <c r="IHM4" s="110"/>
      <c r="IHN4" s="110"/>
      <c r="IHO4" s="110"/>
      <c r="IHP4" s="110"/>
      <c r="IHQ4" s="110"/>
      <c r="IHR4" s="110"/>
      <c r="IHS4" s="110"/>
      <c r="IHT4" s="110"/>
      <c r="IHU4" s="110"/>
      <c r="IHV4" s="110"/>
      <c r="IHW4" s="110"/>
      <c r="IHX4" s="110"/>
      <c r="IHY4" s="110"/>
      <c r="IHZ4" s="110"/>
      <c r="IIA4" s="110"/>
      <c r="IIB4" s="110"/>
      <c r="IIC4" s="110"/>
      <c r="IID4" s="110"/>
      <c r="IIE4" s="110"/>
      <c r="IIF4" s="110"/>
      <c r="IIG4" s="110"/>
      <c r="IIH4" s="110"/>
      <c r="III4" s="110"/>
      <c r="IIJ4" s="110"/>
      <c r="IIK4" s="110"/>
      <c r="IIL4" s="110"/>
      <c r="IIM4" s="110"/>
      <c r="IIN4" s="110"/>
      <c r="IIO4" s="110"/>
      <c r="IIP4" s="110"/>
      <c r="IIQ4" s="110"/>
      <c r="IIR4" s="110"/>
      <c r="IIS4" s="110"/>
      <c r="IIT4" s="110"/>
      <c r="IIU4" s="110"/>
      <c r="IIV4" s="110"/>
      <c r="IIW4" s="110"/>
      <c r="IIX4" s="110"/>
      <c r="IIY4" s="110"/>
      <c r="IIZ4" s="110"/>
      <c r="IJA4" s="110"/>
      <c r="IJB4" s="110"/>
      <c r="IJC4" s="110"/>
      <c r="IJD4" s="110"/>
      <c r="IJE4" s="110"/>
      <c r="IJF4" s="110"/>
      <c r="IJG4" s="110"/>
      <c r="IJH4" s="110"/>
      <c r="IJI4" s="110"/>
      <c r="IJJ4" s="110"/>
      <c r="IJK4" s="110"/>
      <c r="IJL4" s="110"/>
      <c r="IJM4" s="110"/>
      <c r="IJN4" s="110"/>
      <c r="IJO4" s="110"/>
      <c r="IJP4" s="110"/>
      <c r="IJQ4" s="110"/>
      <c r="IJR4" s="110"/>
      <c r="IJS4" s="110"/>
      <c r="IJT4" s="110"/>
      <c r="IJU4" s="110"/>
      <c r="IJV4" s="110"/>
      <c r="IJW4" s="110"/>
      <c r="IJX4" s="110"/>
      <c r="IJY4" s="110"/>
      <c r="IJZ4" s="110"/>
      <c r="IKA4" s="110"/>
      <c r="IKB4" s="110"/>
      <c r="IKC4" s="110"/>
      <c r="IKD4" s="110"/>
      <c r="IKE4" s="110"/>
      <c r="IKF4" s="110"/>
      <c r="IKG4" s="110"/>
      <c r="IKH4" s="110"/>
      <c r="IKI4" s="110"/>
      <c r="IKJ4" s="110"/>
      <c r="IKK4" s="110"/>
      <c r="IKL4" s="110"/>
      <c r="IKM4" s="110"/>
      <c r="IKN4" s="110"/>
      <c r="IKO4" s="110"/>
      <c r="IKP4" s="110"/>
      <c r="IKQ4" s="110"/>
      <c r="IKR4" s="110"/>
      <c r="IKS4" s="110"/>
      <c r="IKT4" s="110"/>
      <c r="IKU4" s="110"/>
      <c r="IKV4" s="110"/>
      <c r="IKW4" s="110"/>
      <c r="IKX4" s="110"/>
      <c r="IKY4" s="110"/>
      <c r="IKZ4" s="110"/>
      <c r="ILA4" s="110"/>
      <c r="ILB4" s="110"/>
      <c r="ILC4" s="110"/>
      <c r="ILD4" s="110"/>
      <c r="ILE4" s="110"/>
      <c r="ILF4" s="110"/>
      <c r="ILG4" s="110"/>
      <c r="ILH4" s="110"/>
      <c r="ILI4" s="110"/>
      <c r="ILJ4" s="110"/>
      <c r="ILK4" s="110"/>
      <c r="ILL4" s="110"/>
      <c r="ILM4" s="110"/>
      <c r="ILN4" s="110"/>
      <c r="ILO4" s="110"/>
      <c r="ILP4" s="110"/>
      <c r="ILQ4" s="110"/>
      <c r="ILR4" s="110"/>
      <c r="ILS4" s="110"/>
      <c r="ILT4" s="110"/>
      <c r="ILU4" s="110"/>
      <c r="ILV4" s="110"/>
      <c r="ILW4" s="110"/>
      <c r="ILX4" s="110"/>
      <c r="ILY4" s="110"/>
      <c r="ILZ4" s="110"/>
      <c r="IMA4" s="110"/>
      <c r="IMB4" s="110"/>
      <c r="IMC4" s="110"/>
      <c r="IMD4" s="110"/>
      <c r="IME4" s="110"/>
      <c r="IMF4" s="110"/>
      <c r="IMG4" s="110"/>
      <c r="IMH4" s="110"/>
      <c r="IMI4" s="110"/>
      <c r="IMJ4" s="110"/>
      <c r="IMK4" s="110"/>
      <c r="IML4" s="110"/>
      <c r="IMM4" s="110"/>
      <c r="IMN4" s="110"/>
      <c r="IMO4" s="110"/>
      <c r="IMP4" s="110"/>
      <c r="IMQ4" s="110"/>
      <c r="IMR4" s="110"/>
      <c r="IMS4" s="110"/>
      <c r="IMT4" s="110"/>
      <c r="IMU4" s="110"/>
      <c r="IMV4" s="110"/>
      <c r="IMW4" s="110"/>
      <c r="IMX4" s="110"/>
      <c r="IMY4" s="110"/>
      <c r="IMZ4" s="110"/>
      <c r="INA4" s="110"/>
      <c r="INB4" s="110"/>
      <c r="INC4" s="110"/>
      <c r="IND4" s="110"/>
      <c r="INE4" s="110"/>
      <c r="INF4" s="110"/>
      <c r="ING4" s="110"/>
      <c r="INH4" s="110"/>
      <c r="INI4" s="110"/>
      <c r="INJ4" s="110"/>
      <c r="INK4" s="110"/>
      <c r="INL4" s="110"/>
      <c r="INM4" s="110"/>
      <c r="INN4" s="110"/>
      <c r="INO4" s="110"/>
      <c r="INP4" s="110"/>
      <c r="INQ4" s="110"/>
      <c r="INR4" s="110"/>
      <c r="INS4" s="110"/>
      <c r="INT4" s="110"/>
      <c r="INU4" s="110"/>
      <c r="INV4" s="110"/>
      <c r="INW4" s="110"/>
      <c r="INX4" s="110"/>
      <c r="INY4" s="110"/>
      <c r="INZ4" s="110"/>
      <c r="IOA4" s="110"/>
      <c r="IOB4" s="110"/>
      <c r="IOC4" s="110"/>
      <c r="IOD4" s="110"/>
      <c r="IOE4" s="110"/>
      <c r="IOF4" s="110"/>
      <c r="IOG4" s="110"/>
      <c r="IOH4" s="110"/>
      <c r="IOI4" s="110"/>
      <c r="IOJ4" s="110"/>
      <c r="IOK4" s="110"/>
      <c r="IOL4" s="110"/>
      <c r="IOM4" s="110"/>
      <c r="ION4" s="110"/>
      <c r="IOO4" s="110"/>
      <c r="IOP4" s="110"/>
      <c r="IOQ4" s="110"/>
      <c r="IOR4" s="110"/>
      <c r="IOS4" s="110"/>
      <c r="IOT4" s="110"/>
      <c r="IOU4" s="110"/>
      <c r="IOV4" s="110"/>
      <c r="IOW4" s="110"/>
      <c r="IOX4" s="110"/>
      <c r="IOY4" s="110"/>
      <c r="IOZ4" s="110"/>
      <c r="IPA4" s="110"/>
      <c r="IPB4" s="110"/>
      <c r="IPC4" s="110"/>
      <c r="IPD4" s="110"/>
      <c r="IPE4" s="110"/>
      <c r="IPF4" s="110"/>
      <c r="IPG4" s="110"/>
      <c r="IPH4" s="110"/>
      <c r="IPI4" s="110"/>
      <c r="IPJ4" s="110"/>
      <c r="IPK4" s="110"/>
      <c r="IPL4" s="110"/>
      <c r="IPM4" s="110"/>
      <c r="IPN4" s="110"/>
      <c r="IPO4" s="110"/>
      <c r="IPP4" s="110"/>
      <c r="IPQ4" s="110"/>
      <c r="IPR4" s="110"/>
      <c r="IPS4" s="110"/>
      <c r="IPT4" s="110"/>
      <c r="IPU4" s="110"/>
      <c r="IPV4" s="110"/>
      <c r="IPW4" s="110"/>
      <c r="IPX4" s="110"/>
      <c r="IPY4" s="110"/>
      <c r="IPZ4" s="110"/>
      <c r="IQA4" s="110"/>
      <c r="IQB4" s="110"/>
      <c r="IQC4" s="110"/>
      <c r="IQD4" s="110"/>
      <c r="IQE4" s="110"/>
      <c r="IQF4" s="110"/>
      <c r="IQG4" s="110"/>
      <c r="IQH4" s="110"/>
      <c r="IQI4" s="110"/>
      <c r="IQJ4" s="110"/>
      <c r="IQK4" s="110"/>
      <c r="IQL4" s="110"/>
      <c r="IQM4" s="110"/>
      <c r="IQN4" s="110"/>
      <c r="IQO4" s="110"/>
      <c r="IQP4" s="110"/>
      <c r="IQQ4" s="110"/>
      <c r="IQR4" s="110"/>
      <c r="IQS4" s="110"/>
      <c r="IQT4" s="110"/>
      <c r="IQU4" s="110"/>
      <c r="IQV4" s="110"/>
      <c r="IQW4" s="110"/>
      <c r="IQX4" s="110"/>
      <c r="IQY4" s="110"/>
      <c r="IQZ4" s="110"/>
      <c r="IRA4" s="110"/>
      <c r="IRB4" s="110"/>
      <c r="IRC4" s="110"/>
      <c r="IRD4" s="110"/>
      <c r="IRE4" s="110"/>
      <c r="IRF4" s="110"/>
      <c r="IRG4" s="110"/>
      <c r="IRH4" s="110"/>
      <c r="IRI4" s="110"/>
      <c r="IRJ4" s="110"/>
      <c r="IRK4" s="110"/>
      <c r="IRL4" s="110"/>
      <c r="IRM4" s="110"/>
      <c r="IRN4" s="110"/>
      <c r="IRO4" s="110"/>
      <c r="IRP4" s="110"/>
      <c r="IRQ4" s="110"/>
      <c r="IRR4" s="110"/>
      <c r="IRS4" s="110"/>
      <c r="IRT4" s="110"/>
      <c r="IRU4" s="110"/>
      <c r="IRV4" s="110"/>
      <c r="IRW4" s="110"/>
      <c r="IRX4" s="110"/>
      <c r="IRY4" s="110"/>
      <c r="IRZ4" s="110"/>
      <c r="ISA4" s="110"/>
      <c r="ISB4" s="110"/>
      <c r="ISC4" s="110"/>
      <c r="ISD4" s="110"/>
      <c r="ISE4" s="110"/>
      <c r="ISF4" s="110"/>
      <c r="ISG4" s="110"/>
      <c r="ISH4" s="110"/>
      <c r="ISI4" s="110"/>
      <c r="ISJ4" s="110"/>
      <c r="ISK4" s="110"/>
      <c r="ISL4" s="110"/>
      <c r="ISM4" s="110"/>
      <c r="ISN4" s="110"/>
      <c r="ISO4" s="110"/>
      <c r="ISP4" s="110"/>
      <c r="ISQ4" s="110"/>
      <c r="ISR4" s="110"/>
      <c r="ISS4" s="110"/>
      <c r="IST4" s="110"/>
      <c r="ISU4" s="110"/>
      <c r="ISV4" s="110"/>
      <c r="ISW4" s="110"/>
      <c r="ISX4" s="110"/>
      <c r="ISY4" s="110"/>
      <c r="ISZ4" s="110"/>
      <c r="ITA4" s="110"/>
      <c r="ITB4" s="110"/>
      <c r="ITC4" s="110"/>
      <c r="ITD4" s="110"/>
      <c r="ITE4" s="110"/>
      <c r="ITF4" s="110"/>
      <c r="ITG4" s="110"/>
      <c r="ITH4" s="110"/>
      <c r="ITI4" s="110"/>
      <c r="ITJ4" s="110"/>
      <c r="ITK4" s="110"/>
      <c r="ITL4" s="110"/>
      <c r="ITM4" s="110"/>
      <c r="ITN4" s="110"/>
      <c r="ITO4" s="110"/>
      <c r="ITP4" s="110"/>
      <c r="ITQ4" s="110"/>
      <c r="ITR4" s="110"/>
      <c r="ITS4" s="110"/>
      <c r="ITT4" s="110"/>
      <c r="ITU4" s="110"/>
      <c r="ITV4" s="110"/>
      <c r="ITW4" s="110"/>
      <c r="ITX4" s="110"/>
      <c r="ITY4" s="110"/>
      <c r="ITZ4" s="110"/>
      <c r="IUA4" s="110"/>
      <c r="IUB4" s="110"/>
      <c r="IUC4" s="110"/>
      <c r="IUD4" s="110"/>
      <c r="IUE4" s="110"/>
      <c r="IUF4" s="110"/>
      <c r="IUG4" s="110"/>
      <c r="IUH4" s="110"/>
      <c r="IUI4" s="110"/>
      <c r="IUJ4" s="110"/>
      <c r="IUK4" s="110"/>
      <c r="IUL4" s="110"/>
      <c r="IUM4" s="110"/>
      <c r="IUN4" s="110"/>
      <c r="IUO4" s="110"/>
      <c r="IUP4" s="110"/>
      <c r="IUQ4" s="110"/>
      <c r="IUR4" s="110"/>
      <c r="IUS4" s="110"/>
      <c r="IUT4" s="110"/>
      <c r="IUU4" s="110"/>
      <c r="IUV4" s="110"/>
      <c r="IUW4" s="110"/>
      <c r="IUX4" s="110"/>
      <c r="IUY4" s="110"/>
      <c r="IUZ4" s="110"/>
      <c r="IVA4" s="110"/>
      <c r="IVB4" s="110"/>
      <c r="IVC4" s="110"/>
      <c r="IVD4" s="110"/>
      <c r="IVE4" s="110"/>
      <c r="IVF4" s="110"/>
      <c r="IVG4" s="110"/>
      <c r="IVH4" s="110"/>
      <c r="IVI4" s="110"/>
      <c r="IVJ4" s="110"/>
      <c r="IVK4" s="110"/>
      <c r="IVL4" s="110"/>
      <c r="IVM4" s="110"/>
      <c r="IVN4" s="110"/>
      <c r="IVO4" s="110"/>
      <c r="IVP4" s="110"/>
      <c r="IVQ4" s="110"/>
      <c r="IVR4" s="110"/>
      <c r="IVS4" s="110"/>
      <c r="IVT4" s="110"/>
      <c r="IVU4" s="110"/>
      <c r="IVV4" s="110"/>
      <c r="IVW4" s="110"/>
      <c r="IVX4" s="110"/>
      <c r="IVY4" s="110"/>
      <c r="IVZ4" s="110"/>
      <c r="IWA4" s="110"/>
      <c r="IWB4" s="110"/>
      <c r="IWC4" s="110"/>
      <c r="IWD4" s="110"/>
      <c r="IWE4" s="110"/>
      <c r="IWF4" s="110"/>
      <c r="IWG4" s="110"/>
      <c r="IWH4" s="110"/>
      <c r="IWI4" s="110"/>
      <c r="IWJ4" s="110"/>
      <c r="IWK4" s="110"/>
      <c r="IWL4" s="110"/>
      <c r="IWM4" s="110"/>
      <c r="IWN4" s="110"/>
      <c r="IWO4" s="110"/>
      <c r="IWP4" s="110"/>
      <c r="IWQ4" s="110"/>
      <c r="IWR4" s="110"/>
      <c r="IWS4" s="110"/>
      <c r="IWT4" s="110"/>
      <c r="IWU4" s="110"/>
      <c r="IWV4" s="110"/>
      <c r="IWW4" s="110"/>
      <c r="IWX4" s="110"/>
      <c r="IWY4" s="110"/>
      <c r="IWZ4" s="110"/>
      <c r="IXA4" s="110"/>
      <c r="IXB4" s="110"/>
      <c r="IXC4" s="110"/>
      <c r="IXD4" s="110"/>
      <c r="IXE4" s="110"/>
      <c r="IXF4" s="110"/>
      <c r="IXG4" s="110"/>
      <c r="IXH4" s="110"/>
      <c r="IXI4" s="110"/>
      <c r="IXJ4" s="110"/>
      <c r="IXK4" s="110"/>
      <c r="IXL4" s="110"/>
      <c r="IXM4" s="110"/>
      <c r="IXN4" s="110"/>
      <c r="IXO4" s="110"/>
      <c r="IXP4" s="110"/>
      <c r="IXQ4" s="110"/>
      <c r="IXR4" s="110"/>
      <c r="IXS4" s="110"/>
      <c r="IXT4" s="110"/>
      <c r="IXU4" s="110"/>
      <c r="IXV4" s="110"/>
      <c r="IXW4" s="110"/>
      <c r="IXX4" s="110"/>
      <c r="IXY4" s="110"/>
      <c r="IXZ4" s="110"/>
      <c r="IYA4" s="110"/>
      <c r="IYB4" s="110"/>
      <c r="IYC4" s="110"/>
      <c r="IYD4" s="110"/>
      <c r="IYE4" s="110"/>
      <c r="IYF4" s="110"/>
      <c r="IYG4" s="110"/>
      <c r="IYH4" s="110"/>
      <c r="IYI4" s="110"/>
      <c r="IYJ4" s="110"/>
      <c r="IYK4" s="110"/>
      <c r="IYL4" s="110"/>
      <c r="IYM4" s="110"/>
      <c r="IYN4" s="110"/>
      <c r="IYO4" s="110"/>
      <c r="IYP4" s="110"/>
      <c r="IYQ4" s="110"/>
      <c r="IYR4" s="110"/>
      <c r="IYS4" s="110"/>
      <c r="IYT4" s="110"/>
      <c r="IYU4" s="110"/>
      <c r="IYV4" s="110"/>
      <c r="IYW4" s="110"/>
      <c r="IYX4" s="110"/>
      <c r="IYY4" s="110"/>
      <c r="IYZ4" s="110"/>
      <c r="IZA4" s="110"/>
      <c r="IZB4" s="110"/>
      <c r="IZC4" s="110"/>
      <c r="IZD4" s="110"/>
      <c r="IZE4" s="110"/>
      <c r="IZF4" s="110"/>
      <c r="IZG4" s="110"/>
      <c r="IZH4" s="110"/>
      <c r="IZI4" s="110"/>
      <c r="IZJ4" s="110"/>
      <c r="IZK4" s="110"/>
      <c r="IZL4" s="110"/>
      <c r="IZM4" s="110"/>
      <c r="IZN4" s="110"/>
      <c r="IZO4" s="110"/>
      <c r="IZP4" s="110"/>
      <c r="IZQ4" s="110"/>
      <c r="IZR4" s="110"/>
      <c r="IZS4" s="110"/>
      <c r="IZT4" s="110"/>
      <c r="IZU4" s="110"/>
      <c r="IZV4" s="110"/>
      <c r="IZW4" s="110"/>
      <c r="IZX4" s="110"/>
      <c r="IZY4" s="110"/>
      <c r="IZZ4" s="110"/>
      <c r="JAA4" s="110"/>
      <c r="JAB4" s="110"/>
      <c r="JAC4" s="110"/>
      <c r="JAD4" s="110"/>
      <c r="JAE4" s="110"/>
      <c r="JAF4" s="110"/>
      <c r="JAG4" s="110"/>
      <c r="JAH4" s="110"/>
      <c r="JAI4" s="110"/>
      <c r="JAJ4" s="110"/>
      <c r="JAK4" s="110"/>
      <c r="JAL4" s="110"/>
      <c r="JAM4" s="110"/>
      <c r="JAN4" s="110"/>
      <c r="JAO4" s="110"/>
      <c r="JAP4" s="110"/>
      <c r="JAQ4" s="110"/>
      <c r="JAR4" s="110"/>
      <c r="JAS4" s="110"/>
      <c r="JAT4" s="110"/>
      <c r="JAU4" s="110"/>
      <c r="JAV4" s="110"/>
      <c r="JAW4" s="110"/>
      <c r="JAX4" s="110"/>
      <c r="JAY4" s="110"/>
      <c r="JAZ4" s="110"/>
      <c r="JBA4" s="110"/>
      <c r="JBB4" s="110"/>
      <c r="JBC4" s="110"/>
      <c r="JBD4" s="110"/>
      <c r="JBE4" s="110"/>
      <c r="JBF4" s="110"/>
      <c r="JBG4" s="110"/>
      <c r="JBH4" s="110"/>
      <c r="JBI4" s="110"/>
      <c r="JBJ4" s="110"/>
      <c r="JBK4" s="110"/>
      <c r="JBL4" s="110"/>
      <c r="JBM4" s="110"/>
      <c r="JBN4" s="110"/>
      <c r="JBO4" s="110"/>
      <c r="JBP4" s="110"/>
      <c r="JBQ4" s="110"/>
      <c r="JBR4" s="110"/>
      <c r="JBS4" s="110"/>
      <c r="JBT4" s="110"/>
      <c r="JBU4" s="110"/>
      <c r="JBV4" s="110"/>
      <c r="JBW4" s="110"/>
      <c r="JBX4" s="110"/>
      <c r="JBY4" s="110"/>
      <c r="JBZ4" s="110"/>
      <c r="JCA4" s="110"/>
      <c r="JCB4" s="110"/>
      <c r="JCC4" s="110"/>
      <c r="JCD4" s="110"/>
      <c r="JCE4" s="110"/>
      <c r="JCF4" s="110"/>
      <c r="JCG4" s="110"/>
      <c r="JCH4" s="110"/>
      <c r="JCI4" s="110"/>
      <c r="JCJ4" s="110"/>
      <c r="JCK4" s="110"/>
      <c r="JCL4" s="110"/>
      <c r="JCM4" s="110"/>
      <c r="JCN4" s="110"/>
      <c r="JCO4" s="110"/>
      <c r="JCP4" s="110"/>
      <c r="JCQ4" s="110"/>
      <c r="JCR4" s="110"/>
      <c r="JCS4" s="110"/>
      <c r="JCT4" s="110"/>
      <c r="JCU4" s="110"/>
      <c r="JCV4" s="110"/>
      <c r="JCW4" s="110"/>
      <c r="JCX4" s="110"/>
      <c r="JCY4" s="110"/>
      <c r="JCZ4" s="110"/>
      <c r="JDA4" s="110"/>
      <c r="JDB4" s="110"/>
      <c r="JDC4" s="110"/>
      <c r="JDD4" s="110"/>
      <c r="JDE4" s="110"/>
      <c r="JDF4" s="110"/>
      <c r="JDG4" s="110"/>
      <c r="JDH4" s="110"/>
      <c r="JDI4" s="110"/>
      <c r="JDJ4" s="110"/>
      <c r="JDK4" s="110"/>
      <c r="JDL4" s="110"/>
      <c r="JDM4" s="110"/>
      <c r="JDN4" s="110"/>
      <c r="JDO4" s="110"/>
      <c r="JDP4" s="110"/>
      <c r="JDQ4" s="110"/>
      <c r="JDR4" s="110"/>
      <c r="JDS4" s="110"/>
      <c r="JDT4" s="110"/>
      <c r="JDU4" s="110"/>
      <c r="JDV4" s="110"/>
      <c r="JDW4" s="110"/>
      <c r="JDX4" s="110"/>
      <c r="JDY4" s="110"/>
      <c r="JDZ4" s="110"/>
      <c r="JEA4" s="110"/>
      <c r="JEB4" s="110"/>
      <c r="JEC4" s="110"/>
      <c r="JED4" s="110"/>
      <c r="JEE4" s="110"/>
      <c r="JEF4" s="110"/>
      <c r="JEG4" s="110"/>
      <c r="JEH4" s="110"/>
      <c r="JEI4" s="110"/>
      <c r="JEJ4" s="110"/>
      <c r="JEK4" s="110"/>
      <c r="JEL4" s="110"/>
      <c r="JEM4" s="110"/>
      <c r="JEN4" s="110"/>
      <c r="JEO4" s="110"/>
      <c r="JEP4" s="110"/>
      <c r="JEQ4" s="110"/>
      <c r="JER4" s="110"/>
      <c r="JES4" s="110"/>
      <c r="JET4" s="110"/>
      <c r="JEU4" s="110"/>
      <c r="JEV4" s="110"/>
      <c r="JEW4" s="110"/>
      <c r="JEX4" s="110"/>
      <c r="JEY4" s="110"/>
      <c r="JEZ4" s="110"/>
      <c r="JFA4" s="110"/>
      <c r="JFB4" s="110"/>
      <c r="JFC4" s="110"/>
      <c r="JFD4" s="110"/>
      <c r="JFE4" s="110"/>
      <c r="JFF4" s="110"/>
      <c r="JFG4" s="110"/>
      <c r="JFH4" s="110"/>
      <c r="JFI4" s="110"/>
      <c r="JFJ4" s="110"/>
      <c r="JFK4" s="110"/>
      <c r="JFL4" s="110"/>
      <c r="JFM4" s="110"/>
      <c r="JFN4" s="110"/>
      <c r="JFO4" s="110"/>
      <c r="JFP4" s="110"/>
      <c r="JFQ4" s="110"/>
      <c r="JFR4" s="110"/>
      <c r="JFS4" s="110"/>
      <c r="JFT4" s="110"/>
      <c r="JFU4" s="110"/>
      <c r="JFV4" s="110"/>
      <c r="JFW4" s="110"/>
      <c r="JFX4" s="110"/>
      <c r="JFY4" s="110"/>
      <c r="JFZ4" s="110"/>
      <c r="JGA4" s="110"/>
      <c r="JGB4" s="110"/>
      <c r="JGC4" s="110"/>
      <c r="JGD4" s="110"/>
      <c r="JGE4" s="110"/>
      <c r="JGF4" s="110"/>
      <c r="JGG4" s="110"/>
      <c r="JGH4" s="110"/>
      <c r="JGI4" s="110"/>
      <c r="JGJ4" s="110"/>
      <c r="JGK4" s="110"/>
      <c r="JGL4" s="110"/>
      <c r="JGM4" s="110"/>
      <c r="JGN4" s="110"/>
      <c r="JGO4" s="110"/>
      <c r="JGP4" s="110"/>
      <c r="JGQ4" s="110"/>
      <c r="JGR4" s="110"/>
      <c r="JGS4" s="110"/>
      <c r="JGT4" s="110"/>
      <c r="JGU4" s="110"/>
      <c r="JGV4" s="110"/>
      <c r="JGW4" s="110"/>
      <c r="JGX4" s="110"/>
      <c r="JGY4" s="110"/>
      <c r="JGZ4" s="110"/>
      <c r="JHA4" s="110"/>
      <c r="JHB4" s="110"/>
      <c r="JHC4" s="110"/>
      <c r="JHD4" s="110"/>
      <c r="JHE4" s="110"/>
      <c r="JHF4" s="110"/>
      <c r="JHG4" s="110"/>
      <c r="JHH4" s="110"/>
      <c r="JHI4" s="110"/>
      <c r="JHJ4" s="110"/>
      <c r="JHK4" s="110"/>
      <c r="JHL4" s="110"/>
      <c r="JHM4" s="110"/>
      <c r="JHN4" s="110"/>
      <c r="JHO4" s="110"/>
      <c r="JHP4" s="110"/>
      <c r="JHQ4" s="110"/>
      <c r="JHR4" s="110"/>
      <c r="JHS4" s="110"/>
      <c r="JHT4" s="110"/>
      <c r="JHU4" s="110"/>
      <c r="JHV4" s="110"/>
      <c r="JHW4" s="110"/>
      <c r="JHX4" s="110"/>
      <c r="JHY4" s="110"/>
      <c r="JHZ4" s="110"/>
      <c r="JIA4" s="110"/>
      <c r="JIB4" s="110"/>
      <c r="JIC4" s="110"/>
      <c r="JID4" s="110"/>
      <c r="JIE4" s="110"/>
      <c r="JIF4" s="110"/>
      <c r="JIG4" s="110"/>
      <c r="JIH4" s="110"/>
      <c r="JII4" s="110"/>
      <c r="JIJ4" s="110"/>
      <c r="JIK4" s="110"/>
      <c r="JIL4" s="110"/>
      <c r="JIM4" s="110"/>
      <c r="JIN4" s="110"/>
      <c r="JIO4" s="110"/>
      <c r="JIP4" s="110"/>
      <c r="JIQ4" s="110"/>
      <c r="JIR4" s="110"/>
      <c r="JIS4" s="110"/>
      <c r="JIT4" s="110"/>
      <c r="JIU4" s="110"/>
      <c r="JIV4" s="110"/>
      <c r="JIW4" s="110"/>
      <c r="JIX4" s="110"/>
      <c r="JIY4" s="110"/>
      <c r="JIZ4" s="110"/>
      <c r="JJA4" s="110"/>
      <c r="JJB4" s="110"/>
      <c r="JJC4" s="110"/>
      <c r="JJD4" s="110"/>
      <c r="JJE4" s="110"/>
      <c r="JJF4" s="110"/>
      <c r="JJG4" s="110"/>
      <c r="JJH4" s="110"/>
      <c r="JJI4" s="110"/>
      <c r="JJJ4" s="110"/>
      <c r="JJK4" s="110"/>
      <c r="JJL4" s="110"/>
      <c r="JJM4" s="110"/>
      <c r="JJN4" s="110"/>
      <c r="JJO4" s="110"/>
      <c r="JJP4" s="110"/>
      <c r="JJQ4" s="110"/>
      <c r="JJR4" s="110"/>
      <c r="JJS4" s="110"/>
      <c r="JJT4" s="110"/>
      <c r="JJU4" s="110"/>
      <c r="JJV4" s="110"/>
      <c r="JJW4" s="110"/>
      <c r="JJX4" s="110"/>
      <c r="JJY4" s="110"/>
      <c r="JJZ4" s="110"/>
      <c r="JKA4" s="110"/>
      <c r="JKB4" s="110"/>
      <c r="JKC4" s="110"/>
      <c r="JKD4" s="110"/>
      <c r="JKE4" s="110"/>
      <c r="JKF4" s="110"/>
      <c r="JKG4" s="110"/>
      <c r="JKH4" s="110"/>
      <c r="JKI4" s="110"/>
      <c r="JKJ4" s="110"/>
      <c r="JKK4" s="110"/>
      <c r="JKL4" s="110"/>
      <c r="JKM4" s="110"/>
      <c r="JKN4" s="110"/>
      <c r="JKO4" s="110"/>
      <c r="JKP4" s="110"/>
      <c r="JKQ4" s="110"/>
      <c r="JKR4" s="110"/>
      <c r="JKS4" s="110"/>
      <c r="JKT4" s="110"/>
      <c r="JKU4" s="110"/>
      <c r="JKV4" s="110"/>
      <c r="JKW4" s="110"/>
      <c r="JKX4" s="110"/>
      <c r="JKY4" s="110"/>
      <c r="JKZ4" s="110"/>
      <c r="JLA4" s="110"/>
      <c r="JLB4" s="110"/>
      <c r="JLC4" s="110"/>
      <c r="JLD4" s="110"/>
      <c r="JLE4" s="110"/>
      <c r="JLF4" s="110"/>
      <c r="JLG4" s="110"/>
      <c r="JLH4" s="110"/>
      <c r="JLI4" s="110"/>
      <c r="JLJ4" s="110"/>
      <c r="JLK4" s="110"/>
      <c r="JLL4" s="110"/>
      <c r="JLM4" s="110"/>
      <c r="JLN4" s="110"/>
      <c r="JLO4" s="110"/>
      <c r="JLP4" s="110"/>
      <c r="JLQ4" s="110"/>
      <c r="JLR4" s="110"/>
      <c r="JLS4" s="110"/>
      <c r="JLT4" s="110"/>
      <c r="JLU4" s="110"/>
      <c r="JLV4" s="110"/>
      <c r="JLW4" s="110"/>
      <c r="JLX4" s="110"/>
      <c r="JLY4" s="110"/>
      <c r="JLZ4" s="110"/>
      <c r="JMA4" s="110"/>
      <c r="JMB4" s="110"/>
      <c r="JMC4" s="110"/>
      <c r="JMD4" s="110"/>
      <c r="JME4" s="110"/>
      <c r="JMF4" s="110"/>
      <c r="JMG4" s="110"/>
      <c r="JMH4" s="110"/>
      <c r="JMI4" s="110"/>
      <c r="JMJ4" s="110"/>
      <c r="JMK4" s="110"/>
      <c r="JML4" s="110"/>
      <c r="JMM4" s="110"/>
      <c r="JMN4" s="110"/>
      <c r="JMO4" s="110"/>
      <c r="JMP4" s="110"/>
      <c r="JMQ4" s="110"/>
      <c r="JMR4" s="110"/>
      <c r="JMS4" s="110"/>
      <c r="JMT4" s="110"/>
      <c r="JMU4" s="110"/>
      <c r="JMV4" s="110"/>
      <c r="JMW4" s="110"/>
      <c r="JMX4" s="110"/>
      <c r="JMY4" s="110"/>
      <c r="JMZ4" s="110"/>
      <c r="JNA4" s="110"/>
      <c r="JNB4" s="110"/>
      <c r="JNC4" s="110"/>
      <c r="JND4" s="110"/>
      <c r="JNE4" s="110"/>
      <c r="JNF4" s="110"/>
      <c r="JNG4" s="110"/>
      <c r="JNH4" s="110"/>
      <c r="JNI4" s="110"/>
      <c r="JNJ4" s="110"/>
      <c r="JNK4" s="110"/>
      <c r="JNL4" s="110"/>
      <c r="JNM4" s="110"/>
      <c r="JNN4" s="110"/>
      <c r="JNO4" s="110"/>
      <c r="JNP4" s="110"/>
      <c r="JNQ4" s="110"/>
      <c r="JNR4" s="110"/>
      <c r="JNS4" s="110"/>
      <c r="JNT4" s="110"/>
      <c r="JNU4" s="110"/>
      <c r="JNV4" s="110"/>
      <c r="JNW4" s="110"/>
      <c r="JNX4" s="110"/>
      <c r="JNY4" s="110"/>
      <c r="JNZ4" s="110"/>
      <c r="JOA4" s="110"/>
      <c r="JOB4" s="110"/>
      <c r="JOC4" s="110"/>
      <c r="JOD4" s="110"/>
      <c r="JOE4" s="110"/>
      <c r="JOF4" s="110"/>
      <c r="JOG4" s="110"/>
      <c r="JOH4" s="110"/>
      <c r="JOI4" s="110"/>
      <c r="JOJ4" s="110"/>
      <c r="JOK4" s="110"/>
      <c r="JOL4" s="110"/>
      <c r="JOM4" s="110"/>
      <c r="JON4" s="110"/>
      <c r="JOO4" s="110"/>
      <c r="JOP4" s="110"/>
      <c r="JOQ4" s="110"/>
      <c r="JOR4" s="110"/>
      <c r="JOS4" s="110"/>
      <c r="JOT4" s="110"/>
      <c r="JOU4" s="110"/>
      <c r="JOV4" s="110"/>
      <c r="JOW4" s="110"/>
      <c r="JOX4" s="110"/>
      <c r="JOY4" s="110"/>
      <c r="JOZ4" s="110"/>
      <c r="JPA4" s="110"/>
      <c r="JPB4" s="110"/>
      <c r="JPC4" s="110"/>
      <c r="JPD4" s="110"/>
      <c r="JPE4" s="110"/>
      <c r="JPF4" s="110"/>
      <c r="JPG4" s="110"/>
      <c r="JPH4" s="110"/>
      <c r="JPI4" s="110"/>
      <c r="JPJ4" s="110"/>
      <c r="JPK4" s="110"/>
      <c r="JPL4" s="110"/>
      <c r="JPM4" s="110"/>
      <c r="JPN4" s="110"/>
      <c r="JPO4" s="110"/>
      <c r="JPP4" s="110"/>
      <c r="JPQ4" s="110"/>
      <c r="JPR4" s="110"/>
      <c r="JPS4" s="110"/>
      <c r="JPT4" s="110"/>
      <c r="JPU4" s="110"/>
      <c r="JPV4" s="110"/>
      <c r="JPW4" s="110"/>
      <c r="JPX4" s="110"/>
      <c r="JPY4" s="110"/>
      <c r="JPZ4" s="110"/>
      <c r="JQA4" s="110"/>
      <c r="JQB4" s="110"/>
      <c r="JQC4" s="110"/>
      <c r="JQD4" s="110"/>
      <c r="JQE4" s="110"/>
      <c r="JQF4" s="110"/>
      <c r="JQG4" s="110"/>
      <c r="JQH4" s="110"/>
      <c r="JQI4" s="110"/>
      <c r="JQJ4" s="110"/>
      <c r="JQK4" s="110"/>
      <c r="JQL4" s="110"/>
      <c r="JQM4" s="110"/>
      <c r="JQN4" s="110"/>
      <c r="JQO4" s="110"/>
      <c r="JQP4" s="110"/>
      <c r="JQQ4" s="110"/>
      <c r="JQR4" s="110"/>
      <c r="JQS4" s="110"/>
      <c r="JQT4" s="110"/>
      <c r="JQU4" s="110"/>
      <c r="JQV4" s="110"/>
      <c r="JQW4" s="110"/>
      <c r="JQX4" s="110"/>
      <c r="JQY4" s="110"/>
      <c r="JQZ4" s="110"/>
      <c r="JRA4" s="110"/>
      <c r="JRB4" s="110"/>
      <c r="JRC4" s="110"/>
      <c r="JRD4" s="110"/>
      <c r="JRE4" s="110"/>
      <c r="JRF4" s="110"/>
      <c r="JRG4" s="110"/>
      <c r="JRH4" s="110"/>
      <c r="JRI4" s="110"/>
      <c r="JRJ4" s="110"/>
      <c r="JRK4" s="110"/>
      <c r="JRL4" s="110"/>
      <c r="JRM4" s="110"/>
      <c r="JRN4" s="110"/>
      <c r="JRO4" s="110"/>
      <c r="JRP4" s="110"/>
      <c r="JRQ4" s="110"/>
      <c r="JRR4" s="110"/>
      <c r="JRS4" s="110"/>
      <c r="JRT4" s="110"/>
      <c r="JRU4" s="110"/>
      <c r="JRV4" s="110"/>
      <c r="JRW4" s="110"/>
      <c r="JRX4" s="110"/>
      <c r="JRY4" s="110"/>
      <c r="JRZ4" s="110"/>
      <c r="JSA4" s="110"/>
      <c r="JSB4" s="110"/>
      <c r="JSC4" s="110"/>
      <c r="JSD4" s="110"/>
      <c r="JSE4" s="110"/>
      <c r="JSF4" s="110"/>
      <c r="JSG4" s="110"/>
      <c r="JSH4" s="110"/>
      <c r="JSI4" s="110"/>
      <c r="JSJ4" s="110"/>
      <c r="JSK4" s="110"/>
      <c r="JSL4" s="110"/>
      <c r="JSM4" s="110"/>
      <c r="JSN4" s="110"/>
      <c r="JSO4" s="110"/>
      <c r="JSP4" s="110"/>
      <c r="JSQ4" s="110"/>
      <c r="JSR4" s="110"/>
      <c r="JSS4" s="110"/>
      <c r="JST4" s="110"/>
      <c r="JSU4" s="110"/>
      <c r="JSV4" s="110"/>
      <c r="JSW4" s="110"/>
      <c r="JSX4" s="110"/>
      <c r="JSY4" s="110"/>
      <c r="JSZ4" s="110"/>
      <c r="JTA4" s="110"/>
      <c r="JTB4" s="110"/>
      <c r="JTC4" s="110"/>
      <c r="JTD4" s="110"/>
      <c r="JTE4" s="110"/>
      <c r="JTF4" s="110"/>
      <c r="JTG4" s="110"/>
      <c r="JTH4" s="110"/>
      <c r="JTI4" s="110"/>
      <c r="JTJ4" s="110"/>
      <c r="JTK4" s="110"/>
      <c r="JTL4" s="110"/>
      <c r="JTM4" s="110"/>
      <c r="JTN4" s="110"/>
      <c r="JTO4" s="110"/>
      <c r="JTP4" s="110"/>
      <c r="JTQ4" s="110"/>
      <c r="JTR4" s="110"/>
      <c r="JTS4" s="110"/>
      <c r="JTT4" s="110"/>
      <c r="JTU4" s="110"/>
      <c r="JTV4" s="110"/>
      <c r="JTW4" s="110"/>
      <c r="JTX4" s="110"/>
      <c r="JTY4" s="110"/>
      <c r="JTZ4" s="110"/>
      <c r="JUA4" s="110"/>
      <c r="JUB4" s="110"/>
      <c r="JUC4" s="110"/>
      <c r="JUD4" s="110"/>
      <c r="JUE4" s="110"/>
      <c r="JUF4" s="110"/>
      <c r="JUG4" s="110"/>
      <c r="JUH4" s="110"/>
      <c r="JUI4" s="110"/>
      <c r="JUJ4" s="110"/>
      <c r="JUK4" s="110"/>
      <c r="JUL4" s="110"/>
      <c r="JUM4" s="110"/>
      <c r="JUN4" s="110"/>
      <c r="JUO4" s="110"/>
      <c r="JUP4" s="110"/>
      <c r="JUQ4" s="110"/>
      <c r="JUR4" s="110"/>
      <c r="JUS4" s="110"/>
      <c r="JUT4" s="110"/>
      <c r="JUU4" s="110"/>
      <c r="JUV4" s="110"/>
      <c r="JUW4" s="110"/>
      <c r="JUX4" s="110"/>
      <c r="JUY4" s="110"/>
      <c r="JUZ4" s="110"/>
      <c r="JVA4" s="110"/>
      <c r="JVB4" s="110"/>
      <c r="JVC4" s="110"/>
      <c r="JVD4" s="110"/>
      <c r="JVE4" s="110"/>
      <c r="JVF4" s="110"/>
      <c r="JVG4" s="110"/>
      <c r="JVH4" s="110"/>
      <c r="JVI4" s="110"/>
      <c r="JVJ4" s="110"/>
      <c r="JVK4" s="110"/>
      <c r="JVL4" s="110"/>
      <c r="JVM4" s="110"/>
      <c r="JVN4" s="110"/>
      <c r="JVO4" s="110"/>
      <c r="JVP4" s="110"/>
      <c r="JVQ4" s="110"/>
      <c r="JVR4" s="110"/>
      <c r="JVS4" s="110"/>
      <c r="JVT4" s="110"/>
      <c r="JVU4" s="110"/>
      <c r="JVV4" s="110"/>
      <c r="JVW4" s="110"/>
      <c r="JVX4" s="110"/>
      <c r="JVY4" s="110"/>
      <c r="JVZ4" s="110"/>
      <c r="JWA4" s="110"/>
      <c r="JWB4" s="110"/>
      <c r="JWC4" s="110"/>
      <c r="JWD4" s="110"/>
      <c r="JWE4" s="110"/>
      <c r="JWF4" s="110"/>
      <c r="JWG4" s="110"/>
      <c r="JWH4" s="110"/>
      <c r="JWI4" s="110"/>
      <c r="JWJ4" s="110"/>
      <c r="JWK4" s="110"/>
      <c r="JWL4" s="110"/>
      <c r="JWM4" s="110"/>
      <c r="JWN4" s="110"/>
      <c r="JWO4" s="110"/>
      <c r="JWP4" s="110"/>
      <c r="JWQ4" s="110"/>
      <c r="JWR4" s="110"/>
      <c r="JWS4" s="110"/>
      <c r="JWT4" s="110"/>
      <c r="JWU4" s="110"/>
      <c r="JWV4" s="110"/>
      <c r="JWW4" s="110"/>
      <c r="JWX4" s="110"/>
      <c r="JWY4" s="110"/>
      <c r="JWZ4" s="110"/>
      <c r="JXA4" s="110"/>
      <c r="JXB4" s="110"/>
      <c r="JXC4" s="110"/>
      <c r="JXD4" s="110"/>
      <c r="JXE4" s="110"/>
      <c r="JXF4" s="110"/>
      <c r="JXG4" s="110"/>
      <c r="JXH4" s="110"/>
      <c r="JXI4" s="110"/>
      <c r="JXJ4" s="110"/>
      <c r="JXK4" s="110"/>
      <c r="JXL4" s="110"/>
      <c r="JXM4" s="110"/>
      <c r="JXN4" s="110"/>
      <c r="JXO4" s="110"/>
      <c r="JXP4" s="110"/>
      <c r="JXQ4" s="110"/>
      <c r="JXR4" s="110"/>
      <c r="JXS4" s="110"/>
      <c r="JXT4" s="110"/>
      <c r="JXU4" s="110"/>
      <c r="JXV4" s="110"/>
      <c r="JXW4" s="110"/>
      <c r="JXX4" s="110"/>
      <c r="JXY4" s="110"/>
      <c r="JXZ4" s="110"/>
      <c r="JYA4" s="110"/>
      <c r="JYB4" s="110"/>
      <c r="JYC4" s="110"/>
      <c r="JYD4" s="110"/>
      <c r="JYE4" s="110"/>
      <c r="JYF4" s="110"/>
      <c r="JYG4" s="110"/>
      <c r="JYH4" s="110"/>
      <c r="JYI4" s="110"/>
      <c r="JYJ4" s="110"/>
      <c r="JYK4" s="110"/>
      <c r="JYL4" s="110"/>
      <c r="JYM4" s="110"/>
      <c r="JYN4" s="110"/>
      <c r="JYO4" s="110"/>
      <c r="JYP4" s="110"/>
      <c r="JYQ4" s="110"/>
      <c r="JYR4" s="110"/>
      <c r="JYS4" s="110"/>
      <c r="JYT4" s="110"/>
      <c r="JYU4" s="110"/>
      <c r="JYV4" s="110"/>
      <c r="JYW4" s="110"/>
      <c r="JYX4" s="110"/>
      <c r="JYY4" s="110"/>
      <c r="JYZ4" s="110"/>
      <c r="JZA4" s="110"/>
      <c r="JZB4" s="110"/>
      <c r="JZC4" s="110"/>
      <c r="JZD4" s="110"/>
      <c r="JZE4" s="110"/>
      <c r="JZF4" s="110"/>
      <c r="JZG4" s="110"/>
      <c r="JZH4" s="110"/>
      <c r="JZI4" s="110"/>
      <c r="JZJ4" s="110"/>
      <c r="JZK4" s="110"/>
      <c r="JZL4" s="110"/>
      <c r="JZM4" s="110"/>
      <c r="JZN4" s="110"/>
      <c r="JZO4" s="110"/>
      <c r="JZP4" s="110"/>
      <c r="JZQ4" s="110"/>
      <c r="JZR4" s="110"/>
      <c r="JZS4" s="110"/>
      <c r="JZT4" s="110"/>
      <c r="JZU4" s="110"/>
      <c r="JZV4" s="110"/>
      <c r="JZW4" s="110"/>
      <c r="JZX4" s="110"/>
      <c r="JZY4" s="110"/>
      <c r="JZZ4" s="110"/>
      <c r="KAA4" s="110"/>
      <c r="KAB4" s="110"/>
      <c r="KAC4" s="110"/>
      <c r="KAD4" s="110"/>
      <c r="KAE4" s="110"/>
      <c r="KAF4" s="110"/>
      <c r="KAG4" s="110"/>
      <c r="KAH4" s="110"/>
      <c r="KAI4" s="110"/>
      <c r="KAJ4" s="110"/>
      <c r="KAK4" s="110"/>
      <c r="KAL4" s="110"/>
      <c r="KAM4" s="110"/>
      <c r="KAN4" s="110"/>
      <c r="KAO4" s="110"/>
      <c r="KAP4" s="110"/>
      <c r="KAQ4" s="110"/>
      <c r="KAR4" s="110"/>
      <c r="KAS4" s="110"/>
      <c r="KAT4" s="110"/>
      <c r="KAU4" s="110"/>
      <c r="KAV4" s="110"/>
      <c r="KAW4" s="110"/>
      <c r="KAX4" s="110"/>
      <c r="KAY4" s="110"/>
      <c r="KAZ4" s="110"/>
      <c r="KBA4" s="110"/>
      <c r="KBB4" s="110"/>
      <c r="KBC4" s="110"/>
      <c r="KBD4" s="110"/>
      <c r="KBE4" s="110"/>
      <c r="KBF4" s="110"/>
      <c r="KBG4" s="110"/>
      <c r="KBH4" s="110"/>
      <c r="KBI4" s="110"/>
      <c r="KBJ4" s="110"/>
      <c r="KBK4" s="110"/>
      <c r="KBL4" s="110"/>
      <c r="KBM4" s="110"/>
      <c r="KBN4" s="110"/>
      <c r="KBO4" s="110"/>
      <c r="KBP4" s="110"/>
      <c r="KBQ4" s="110"/>
      <c r="KBR4" s="110"/>
      <c r="KBS4" s="110"/>
      <c r="KBT4" s="110"/>
      <c r="KBU4" s="110"/>
      <c r="KBV4" s="110"/>
      <c r="KBW4" s="110"/>
      <c r="KBX4" s="110"/>
      <c r="KBY4" s="110"/>
      <c r="KBZ4" s="110"/>
      <c r="KCA4" s="110"/>
      <c r="KCB4" s="110"/>
      <c r="KCC4" s="110"/>
      <c r="KCD4" s="110"/>
      <c r="KCE4" s="110"/>
      <c r="KCF4" s="110"/>
      <c r="KCG4" s="110"/>
      <c r="KCH4" s="110"/>
      <c r="KCI4" s="110"/>
      <c r="KCJ4" s="110"/>
      <c r="KCK4" s="110"/>
      <c r="KCL4" s="110"/>
      <c r="KCM4" s="110"/>
      <c r="KCN4" s="110"/>
      <c r="KCO4" s="110"/>
      <c r="KCP4" s="110"/>
      <c r="KCQ4" s="110"/>
      <c r="KCR4" s="110"/>
      <c r="KCS4" s="110"/>
      <c r="KCT4" s="110"/>
      <c r="KCU4" s="110"/>
      <c r="KCV4" s="110"/>
      <c r="KCW4" s="110"/>
      <c r="KCX4" s="110"/>
      <c r="KCY4" s="110"/>
      <c r="KCZ4" s="110"/>
      <c r="KDA4" s="110"/>
      <c r="KDB4" s="110"/>
      <c r="KDC4" s="110"/>
      <c r="KDD4" s="110"/>
      <c r="KDE4" s="110"/>
      <c r="KDF4" s="110"/>
      <c r="KDG4" s="110"/>
      <c r="KDH4" s="110"/>
      <c r="KDI4" s="110"/>
      <c r="KDJ4" s="110"/>
      <c r="KDK4" s="110"/>
      <c r="KDL4" s="110"/>
      <c r="KDM4" s="110"/>
      <c r="KDN4" s="110"/>
      <c r="KDO4" s="110"/>
      <c r="KDP4" s="110"/>
      <c r="KDQ4" s="110"/>
      <c r="KDR4" s="110"/>
      <c r="KDS4" s="110"/>
      <c r="KDT4" s="110"/>
      <c r="KDU4" s="110"/>
      <c r="KDV4" s="110"/>
      <c r="KDW4" s="110"/>
      <c r="KDX4" s="110"/>
      <c r="KDY4" s="110"/>
      <c r="KDZ4" s="110"/>
      <c r="KEA4" s="110"/>
      <c r="KEB4" s="110"/>
      <c r="KEC4" s="110"/>
      <c r="KED4" s="110"/>
      <c r="KEE4" s="110"/>
      <c r="KEF4" s="110"/>
      <c r="KEG4" s="110"/>
      <c r="KEH4" s="110"/>
      <c r="KEI4" s="110"/>
      <c r="KEJ4" s="110"/>
      <c r="KEK4" s="110"/>
      <c r="KEL4" s="110"/>
      <c r="KEM4" s="110"/>
      <c r="KEN4" s="110"/>
      <c r="KEO4" s="110"/>
      <c r="KEP4" s="110"/>
      <c r="KEQ4" s="110"/>
      <c r="KER4" s="110"/>
      <c r="KES4" s="110"/>
      <c r="KET4" s="110"/>
      <c r="KEU4" s="110"/>
      <c r="KEV4" s="110"/>
      <c r="KEW4" s="110"/>
      <c r="KEX4" s="110"/>
      <c r="KEY4" s="110"/>
      <c r="KEZ4" s="110"/>
      <c r="KFA4" s="110"/>
      <c r="KFB4" s="110"/>
      <c r="KFC4" s="110"/>
      <c r="KFD4" s="110"/>
      <c r="KFE4" s="110"/>
      <c r="KFF4" s="110"/>
      <c r="KFG4" s="110"/>
      <c r="KFH4" s="110"/>
      <c r="KFI4" s="110"/>
      <c r="KFJ4" s="110"/>
      <c r="KFK4" s="110"/>
      <c r="KFL4" s="110"/>
      <c r="KFM4" s="110"/>
      <c r="KFN4" s="110"/>
      <c r="KFO4" s="110"/>
      <c r="KFP4" s="110"/>
      <c r="KFQ4" s="110"/>
      <c r="KFR4" s="110"/>
      <c r="KFS4" s="110"/>
      <c r="KFT4" s="110"/>
      <c r="KFU4" s="110"/>
      <c r="KFV4" s="110"/>
      <c r="KFW4" s="110"/>
      <c r="KFX4" s="110"/>
      <c r="KFY4" s="110"/>
      <c r="KFZ4" s="110"/>
      <c r="KGA4" s="110"/>
      <c r="KGB4" s="110"/>
      <c r="KGC4" s="110"/>
      <c r="KGD4" s="110"/>
      <c r="KGE4" s="110"/>
      <c r="KGF4" s="110"/>
      <c r="KGG4" s="110"/>
      <c r="KGH4" s="110"/>
      <c r="KGI4" s="110"/>
      <c r="KGJ4" s="110"/>
      <c r="KGK4" s="110"/>
      <c r="KGL4" s="110"/>
      <c r="KGM4" s="110"/>
      <c r="KGN4" s="110"/>
      <c r="KGO4" s="110"/>
      <c r="KGP4" s="110"/>
      <c r="KGQ4" s="110"/>
      <c r="KGR4" s="110"/>
      <c r="KGS4" s="110"/>
      <c r="KGT4" s="110"/>
      <c r="KGU4" s="110"/>
      <c r="KGV4" s="110"/>
      <c r="KGW4" s="110"/>
      <c r="KGX4" s="110"/>
      <c r="KGY4" s="110"/>
      <c r="KGZ4" s="110"/>
      <c r="KHA4" s="110"/>
      <c r="KHB4" s="110"/>
      <c r="KHC4" s="110"/>
      <c r="KHD4" s="110"/>
      <c r="KHE4" s="110"/>
      <c r="KHF4" s="110"/>
      <c r="KHG4" s="110"/>
      <c r="KHH4" s="110"/>
      <c r="KHI4" s="110"/>
      <c r="KHJ4" s="110"/>
      <c r="KHK4" s="110"/>
      <c r="KHL4" s="110"/>
      <c r="KHM4" s="110"/>
      <c r="KHN4" s="110"/>
      <c r="KHO4" s="110"/>
      <c r="KHP4" s="110"/>
      <c r="KHQ4" s="110"/>
      <c r="KHR4" s="110"/>
      <c r="KHS4" s="110"/>
      <c r="KHT4" s="110"/>
      <c r="KHU4" s="110"/>
      <c r="KHV4" s="110"/>
      <c r="KHW4" s="110"/>
      <c r="KHX4" s="110"/>
      <c r="KHY4" s="110"/>
      <c r="KHZ4" s="110"/>
      <c r="KIA4" s="110"/>
      <c r="KIB4" s="110"/>
      <c r="KIC4" s="110"/>
      <c r="KID4" s="110"/>
      <c r="KIE4" s="110"/>
      <c r="KIF4" s="110"/>
      <c r="KIG4" s="110"/>
      <c r="KIH4" s="110"/>
      <c r="KII4" s="110"/>
      <c r="KIJ4" s="110"/>
      <c r="KIK4" s="110"/>
      <c r="KIL4" s="110"/>
      <c r="KIM4" s="110"/>
      <c r="KIN4" s="110"/>
      <c r="KIO4" s="110"/>
      <c r="KIP4" s="110"/>
      <c r="KIQ4" s="110"/>
      <c r="KIR4" s="110"/>
      <c r="KIS4" s="110"/>
      <c r="KIT4" s="110"/>
      <c r="KIU4" s="110"/>
      <c r="KIV4" s="110"/>
      <c r="KIW4" s="110"/>
      <c r="KIX4" s="110"/>
      <c r="KIY4" s="110"/>
      <c r="KIZ4" s="110"/>
      <c r="KJA4" s="110"/>
      <c r="KJB4" s="110"/>
      <c r="KJC4" s="110"/>
      <c r="KJD4" s="110"/>
      <c r="KJE4" s="110"/>
      <c r="KJF4" s="110"/>
      <c r="KJG4" s="110"/>
      <c r="KJH4" s="110"/>
      <c r="KJI4" s="110"/>
      <c r="KJJ4" s="110"/>
      <c r="KJK4" s="110"/>
      <c r="KJL4" s="110"/>
      <c r="KJM4" s="110"/>
      <c r="KJN4" s="110"/>
      <c r="KJO4" s="110"/>
      <c r="KJP4" s="110"/>
      <c r="KJQ4" s="110"/>
      <c r="KJR4" s="110"/>
      <c r="KJS4" s="110"/>
      <c r="KJT4" s="110"/>
      <c r="KJU4" s="110"/>
      <c r="KJV4" s="110"/>
      <c r="KJW4" s="110"/>
      <c r="KJX4" s="110"/>
      <c r="KJY4" s="110"/>
      <c r="KJZ4" s="110"/>
      <c r="KKA4" s="110"/>
      <c r="KKB4" s="110"/>
      <c r="KKC4" s="110"/>
      <c r="KKD4" s="110"/>
      <c r="KKE4" s="110"/>
      <c r="KKF4" s="110"/>
      <c r="KKG4" s="110"/>
      <c r="KKH4" s="110"/>
      <c r="KKI4" s="110"/>
      <c r="KKJ4" s="110"/>
      <c r="KKK4" s="110"/>
      <c r="KKL4" s="110"/>
      <c r="KKM4" s="110"/>
      <c r="KKN4" s="110"/>
      <c r="KKO4" s="110"/>
      <c r="KKP4" s="110"/>
      <c r="KKQ4" s="110"/>
      <c r="KKR4" s="110"/>
      <c r="KKS4" s="110"/>
      <c r="KKT4" s="110"/>
      <c r="KKU4" s="110"/>
      <c r="KKV4" s="110"/>
      <c r="KKW4" s="110"/>
      <c r="KKX4" s="110"/>
      <c r="KKY4" s="110"/>
      <c r="KKZ4" s="110"/>
      <c r="KLA4" s="110"/>
      <c r="KLB4" s="110"/>
      <c r="KLC4" s="110"/>
      <c r="KLD4" s="110"/>
      <c r="KLE4" s="110"/>
      <c r="KLF4" s="110"/>
      <c r="KLG4" s="110"/>
      <c r="KLH4" s="110"/>
      <c r="KLI4" s="110"/>
      <c r="KLJ4" s="110"/>
      <c r="KLK4" s="110"/>
      <c r="KLL4" s="110"/>
      <c r="KLM4" s="110"/>
      <c r="KLN4" s="110"/>
      <c r="KLO4" s="110"/>
      <c r="KLP4" s="110"/>
      <c r="KLQ4" s="110"/>
      <c r="KLR4" s="110"/>
      <c r="KLS4" s="110"/>
      <c r="KLT4" s="110"/>
      <c r="KLU4" s="110"/>
      <c r="KLV4" s="110"/>
      <c r="KLW4" s="110"/>
      <c r="KLX4" s="110"/>
      <c r="KLY4" s="110"/>
      <c r="KLZ4" s="110"/>
      <c r="KMA4" s="110"/>
      <c r="KMB4" s="110"/>
      <c r="KMC4" s="110"/>
      <c r="KMD4" s="110"/>
      <c r="KME4" s="110"/>
      <c r="KMF4" s="110"/>
      <c r="KMG4" s="110"/>
      <c r="KMH4" s="110"/>
      <c r="KMI4" s="110"/>
      <c r="KMJ4" s="110"/>
      <c r="KMK4" s="110"/>
      <c r="KML4" s="110"/>
      <c r="KMM4" s="110"/>
      <c r="KMN4" s="110"/>
      <c r="KMO4" s="110"/>
      <c r="KMP4" s="110"/>
      <c r="KMQ4" s="110"/>
      <c r="KMR4" s="110"/>
      <c r="KMS4" s="110"/>
      <c r="KMT4" s="110"/>
      <c r="KMU4" s="110"/>
      <c r="KMV4" s="110"/>
      <c r="KMW4" s="110"/>
      <c r="KMX4" s="110"/>
      <c r="KMY4" s="110"/>
      <c r="KMZ4" s="110"/>
      <c r="KNA4" s="110"/>
      <c r="KNB4" s="110"/>
      <c r="KNC4" s="110"/>
      <c r="KND4" s="110"/>
      <c r="KNE4" s="110"/>
      <c r="KNF4" s="110"/>
      <c r="KNG4" s="110"/>
      <c r="KNH4" s="110"/>
      <c r="KNI4" s="110"/>
      <c r="KNJ4" s="110"/>
      <c r="KNK4" s="110"/>
      <c r="KNL4" s="110"/>
      <c r="KNM4" s="110"/>
      <c r="KNN4" s="110"/>
      <c r="KNO4" s="110"/>
      <c r="KNP4" s="110"/>
      <c r="KNQ4" s="110"/>
      <c r="KNR4" s="110"/>
      <c r="KNS4" s="110"/>
      <c r="KNT4" s="110"/>
      <c r="KNU4" s="110"/>
      <c r="KNV4" s="110"/>
      <c r="KNW4" s="110"/>
      <c r="KNX4" s="110"/>
      <c r="KNY4" s="110"/>
      <c r="KNZ4" s="110"/>
      <c r="KOA4" s="110"/>
      <c r="KOB4" s="110"/>
      <c r="KOC4" s="110"/>
      <c r="KOD4" s="110"/>
      <c r="KOE4" s="110"/>
      <c r="KOF4" s="110"/>
      <c r="KOG4" s="110"/>
      <c r="KOH4" s="110"/>
      <c r="KOI4" s="110"/>
      <c r="KOJ4" s="110"/>
      <c r="KOK4" s="110"/>
      <c r="KOL4" s="110"/>
      <c r="KOM4" s="110"/>
      <c r="KON4" s="110"/>
      <c r="KOO4" s="110"/>
      <c r="KOP4" s="110"/>
      <c r="KOQ4" s="110"/>
      <c r="KOR4" s="110"/>
      <c r="KOS4" s="110"/>
      <c r="KOT4" s="110"/>
      <c r="KOU4" s="110"/>
      <c r="KOV4" s="110"/>
      <c r="KOW4" s="110"/>
      <c r="KOX4" s="110"/>
      <c r="KOY4" s="110"/>
      <c r="KOZ4" s="110"/>
      <c r="KPA4" s="110"/>
      <c r="KPB4" s="110"/>
      <c r="KPC4" s="110"/>
      <c r="KPD4" s="110"/>
      <c r="KPE4" s="110"/>
      <c r="KPF4" s="110"/>
      <c r="KPG4" s="110"/>
      <c r="KPH4" s="110"/>
      <c r="KPI4" s="110"/>
      <c r="KPJ4" s="110"/>
      <c r="KPK4" s="110"/>
      <c r="KPL4" s="110"/>
      <c r="KPM4" s="110"/>
      <c r="KPN4" s="110"/>
      <c r="KPO4" s="110"/>
      <c r="KPP4" s="110"/>
      <c r="KPQ4" s="110"/>
      <c r="KPR4" s="110"/>
      <c r="KPS4" s="110"/>
      <c r="KPT4" s="110"/>
      <c r="KPU4" s="110"/>
      <c r="KPV4" s="110"/>
      <c r="KPW4" s="110"/>
      <c r="KPX4" s="110"/>
      <c r="KPY4" s="110"/>
      <c r="KPZ4" s="110"/>
      <c r="KQA4" s="110"/>
      <c r="KQB4" s="110"/>
      <c r="KQC4" s="110"/>
      <c r="KQD4" s="110"/>
      <c r="KQE4" s="110"/>
      <c r="KQF4" s="110"/>
      <c r="KQG4" s="110"/>
      <c r="KQH4" s="110"/>
      <c r="KQI4" s="110"/>
      <c r="KQJ4" s="110"/>
      <c r="KQK4" s="110"/>
      <c r="KQL4" s="110"/>
      <c r="KQM4" s="110"/>
      <c r="KQN4" s="110"/>
      <c r="KQO4" s="110"/>
      <c r="KQP4" s="110"/>
      <c r="KQQ4" s="110"/>
      <c r="KQR4" s="110"/>
      <c r="KQS4" s="110"/>
      <c r="KQT4" s="110"/>
      <c r="KQU4" s="110"/>
      <c r="KQV4" s="110"/>
      <c r="KQW4" s="110"/>
      <c r="KQX4" s="110"/>
      <c r="KQY4" s="110"/>
      <c r="KQZ4" s="110"/>
      <c r="KRA4" s="110"/>
      <c r="KRB4" s="110"/>
      <c r="KRC4" s="110"/>
      <c r="KRD4" s="110"/>
      <c r="KRE4" s="110"/>
      <c r="KRF4" s="110"/>
      <c r="KRG4" s="110"/>
      <c r="KRH4" s="110"/>
      <c r="KRI4" s="110"/>
      <c r="KRJ4" s="110"/>
      <c r="KRK4" s="110"/>
      <c r="KRL4" s="110"/>
      <c r="KRM4" s="110"/>
      <c r="KRN4" s="110"/>
      <c r="KRO4" s="110"/>
      <c r="KRP4" s="110"/>
      <c r="KRQ4" s="110"/>
      <c r="KRR4" s="110"/>
      <c r="KRS4" s="110"/>
      <c r="KRT4" s="110"/>
      <c r="KRU4" s="110"/>
      <c r="KRV4" s="110"/>
      <c r="KRW4" s="110"/>
      <c r="KRX4" s="110"/>
      <c r="KRY4" s="110"/>
      <c r="KRZ4" s="110"/>
      <c r="KSA4" s="110"/>
      <c r="KSB4" s="110"/>
      <c r="KSC4" s="110"/>
      <c r="KSD4" s="110"/>
      <c r="KSE4" s="110"/>
      <c r="KSF4" s="110"/>
      <c r="KSG4" s="110"/>
      <c r="KSH4" s="110"/>
      <c r="KSI4" s="110"/>
      <c r="KSJ4" s="110"/>
      <c r="KSK4" s="110"/>
      <c r="KSL4" s="110"/>
      <c r="KSM4" s="110"/>
      <c r="KSN4" s="110"/>
      <c r="KSO4" s="110"/>
      <c r="KSP4" s="110"/>
      <c r="KSQ4" s="110"/>
      <c r="KSR4" s="110"/>
      <c r="KSS4" s="110"/>
      <c r="KST4" s="110"/>
      <c r="KSU4" s="110"/>
      <c r="KSV4" s="110"/>
      <c r="KSW4" s="110"/>
      <c r="KSX4" s="110"/>
      <c r="KSY4" s="110"/>
      <c r="KSZ4" s="110"/>
      <c r="KTA4" s="110"/>
      <c r="KTB4" s="110"/>
      <c r="KTC4" s="110"/>
      <c r="KTD4" s="110"/>
      <c r="KTE4" s="110"/>
      <c r="KTF4" s="110"/>
      <c r="KTG4" s="110"/>
      <c r="KTH4" s="110"/>
      <c r="KTI4" s="110"/>
      <c r="KTJ4" s="110"/>
      <c r="KTK4" s="110"/>
      <c r="KTL4" s="110"/>
      <c r="KTM4" s="110"/>
      <c r="KTN4" s="110"/>
      <c r="KTO4" s="110"/>
      <c r="KTP4" s="110"/>
      <c r="KTQ4" s="110"/>
      <c r="KTR4" s="110"/>
      <c r="KTS4" s="110"/>
      <c r="KTT4" s="110"/>
      <c r="KTU4" s="110"/>
      <c r="KTV4" s="110"/>
      <c r="KTW4" s="110"/>
      <c r="KTX4" s="110"/>
      <c r="KTY4" s="110"/>
      <c r="KTZ4" s="110"/>
      <c r="KUA4" s="110"/>
      <c r="KUB4" s="110"/>
      <c r="KUC4" s="110"/>
      <c r="KUD4" s="110"/>
      <c r="KUE4" s="110"/>
      <c r="KUF4" s="110"/>
      <c r="KUG4" s="110"/>
      <c r="KUH4" s="110"/>
      <c r="KUI4" s="110"/>
      <c r="KUJ4" s="110"/>
      <c r="KUK4" s="110"/>
      <c r="KUL4" s="110"/>
      <c r="KUM4" s="110"/>
      <c r="KUN4" s="110"/>
      <c r="KUO4" s="110"/>
      <c r="KUP4" s="110"/>
      <c r="KUQ4" s="110"/>
      <c r="KUR4" s="110"/>
      <c r="KUS4" s="110"/>
      <c r="KUT4" s="110"/>
      <c r="KUU4" s="110"/>
      <c r="KUV4" s="110"/>
      <c r="KUW4" s="110"/>
      <c r="KUX4" s="110"/>
      <c r="KUY4" s="110"/>
      <c r="KUZ4" s="110"/>
      <c r="KVA4" s="110"/>
      <c r="KVB4" s="110"/>
      <c r="KVC4" s="110"/>
      <c r="KVD4" s="110"/>
      <c r="KVE4" s="110"/>
      <c r="KVF4" s="110"/>
      <c r="KVG4" s="110"/>
      <c r="KVH4" s="110"/>
      <c r="KVI4" s="110"/>
      <c r="KVJ4" s="110"/>
      <c r="KVK4" s="110"/>
      <c r="KVL4" s="110"/>
      <c r="KVM4" s="110"/>
      <c r="KVN4" s="110"/>
      <c r="KVO4" s="110"/>
      <c r="KVP4" s="110"/>
      <c r="KVQ4" s="110"/>
      <c r="KVR4" s="110"/>
      <c r="KVS4" s="110"/>
      <c r="KVT4" s="110"/>
      <c r="KVU4" s="110"/>
      <c r="KVV4" s="110"/>
      <c r="KVW4" s="110"/>
      <c r="KVX4" s="110"/>
      <c r="KVY4" s="110"/>
      <c r="KVZ4" s="110"/>
      <c r="KWA4" s="110"/>
      <c r="KWB4" s="110"/>
      <c r="KWC4" s="110"/>
      <c r="KWD4" s="110"/>
      <c r="KWE4" s="110"/>
      <c r="KWF4" s="110"/>
      <c r="KWG4" s="110"/>
      <c r="KWH4" s="110"/>
      <c r="KWI4" s="110"/>
      <c r="KWJ4" s="110"/>
      <c r="KWK4" s="110"/>
      <c r="KWL4" s="110"/>
      <c r="KWM4" s="110"/>
      <c r="KWN4" s="110"/>
      <c r="KWO4" s="110"/>
      <c r="KWP4" s="110"/>
      <c r="KWQ4" s="110"/>
      <c r="KWR4" s="110"/>
      <c r="KWS4" s="110"/>
      <c r="KWT4" s="110"/>
      <c r="KWU4" s="110"/>
      <c r="KWV4" s="110"/>
      <c r="KWW4" s="110"/>
      <c r="KWX4" s="110"/>
      <c r="KWY4" s="110"/>
      <c r="KWZ4" s="110"/>
      <c r="KXA4" s="110"/>
      <c r="KXB4" s="110"/>
      <c r="KXC4" s="110"/>
      <c r="KXD4" s="110"/>
      <c r="KXE4" s="110"/>
      <c r="KXF4" s="110"/>
      <c r="KXG4" s="110"/>
      <c r="KXH4" s="110"/>
      <c r="KXI4" s="110"/>
      <c r="KXJ4" s="110"/>
      <c r="KXK4" s="110"/>
      <c r="KXL4" s="110"/>
      <c r="KXM4" s="110"/>
      <c r="KXN4" s="110"/>
      <c r="KXO4" s="110"/>
      <c r="KXP4" s="110"/>
      <c r="KXQ4" s="110"/>
      <c r="KXR4" s="110"/>
      <c r="KXS4" s="110"/>
      <c r="KXT4" s="110"/>
      <c r="KXU4" s="110"/>
      <c r="KXV4" s="110"/>
      <c r="KXW4" s="110"/>
      <c r="KXX4" s="110"/>
      <c r="KXY4" s="110"/>
      <c r="KXZ4" s="110"/>
      <c r="KYA4" s="110"/>
      <c r="KYB4" s="110"/>
      <c r="KYC4" s="110"/>
      <c r="KYD4" s="110"/>
      <c r="KYE4" s="110"/>
      <c r="KYF4" s="110"/>
      <c r="KYG4" s="110"/>
      <c r="KYH4" s="110"/>
      <c r="KYI4" s="110"/>
      <c r="KYJ4" s="110"/>
      <c r="KYK4" s="110"/>
      <c r="KYL4" s="110"/>
      <c r="KYM4" s="110"/>
      <c r="KYN4" s="110"/>
      <c r="KYO4" s="110"/>
      <c r="KYP4" s="110"/>
      <c r="KYQ4" s="110"/>
      <c r="KYR4" s="110"/>
      <c r="KYS4" s="110"/>
      <c r="KYT4" s="110"/>
      <c r="KYU4" s="110"/>
      <c r="KYV4" s="110"/>
      <c r="KYW4" s="110"/>
      <c r="KYX4" s="110"/>
      <c r="KYY4" s="110"/>
      <c r="KYZ4" s="110"/>
      <c r="KZA4" s="110"/>
      <c r="KZB4" s="110"/>
      <c r="KZC4" s="110"/>
      <c r="KZD4" s="110"/>
      <c r="KZE4" s="110"/>
      <c r="KZF4" s="110"/>
      <c r="KZG4" s="110"/>
      <c r="KZH4" s="110"/>
      <c r="KZI4" s="110"/>
      <c r="KZJ4" s="110"/>
      <c r="KZK4" s="110"/>
      <c r="KZL4" s="110"/>
      <c r="KZM4" s="110"/>
      <c r="KZN4" s="110"/>
      <c r="KZO4" s="110"/>
      <c r="KZP4" s="110"/>
      <c r="KZQ4" s="110"/>
      <c r="KZR4" s="110"/>
      <c r="KZS4" s="110"/>
      <c r="KZT4" s="110"/>
      <c r="KZU4" s="110"/>
      <c r="KZV4" s="110"/>
      <c r="KZW4" s="110"/>
      <c r="KZX4" s="110"/>
      <c r="KZY4" s="110"/>
      <c r="KZZ4" s="110"/>
      <c r="LAA4" s="110"/>
      <c r="LAB4" s="110"/>
      <c r="LAC4" s="110"/>
      <c r="LAD4" s="110"/>
      <c r="LAE4" s="110"/>
      <c r="LAF4" s="110"/>
      <c r="LAG4" s="110"/>
      <c r="LAH4" s="110"/>
      <c r="LAI4" s="110"/>
      <c r="LAJ4" s="110"/>
      <c r="LAK4" s="110"/>
      <c r="LAL4" s="110"/>
      <c r="LAM4" s="110"/>
      <c r="LAN4" s="110"/>
      <c r="LAO4" s="110"/>
      <c r="LAP4" s="110"/>
      <c r="LAQ4" s="110"/>
      <c r="LAR4" s="110"/>
      <c r="LAS4" s="110"/>
      <c r="LAT4" s="110"/>
      <c r="LAU4" s="110"/>
      <c r="LAV4" s="110"/>
      <c r="LAW4" s="110"/>
      <c r="LAX4" s="110"/>
      <c r="LAY4" s="110"/>
      <c r="LAZ4" s="110"/>
      <c r="LBA4" s="110"/>
      <c r="LBB4" s="110"/>
      <c r="LBC4" s="110"/>
      <c r="LBD4" s="110"/>
      <c r="LBE4" s="110"/>
      <c r="LBF4" s="110"/>
      <c r="LBG4" s="110"/>
      <c r="LBH4" s="110"/>
      <c r="LBI4" s="110"/>
      <c r="LBJ4" s="110"/>
      <c r="LBK4" s="110"/>
      <c r="LBL4" s="110"/>
      <c r="LBM4" s="110"/>
      <c r="LBN4" s="110"/>
      <c r="LBO4" s="110"/>
      <c r="LBP4" s="110"/>
      <c r="LBQ4" s="110"/>
      <c r="LBR4" s="110"/>
      <c r="LBS4" s="110"/>
      <c r="LBT4" s="110"/>
      <c r="LBU4" s="110"/>
      <c r="LBV4" s="110"/>
      <c r="LBW4" s="110"/>
      <c r="LBX4" s="110"/>
      <c r="LBY4" s="110"/>
      <c r="LBZ4" s="110"/>
      <c r="LCA4" s="110"/>
      <c r="LCB4" s="110"/>
      <c r="LCC4" s="110"/>
      <c r="LCD4" s="110"/>
      <c r="LCE4" s="110"/>
      <c r="LCF4" s="110"/>
      <c r="LCG4" s="110"/>
      <c r="LCH4" s="110"/>
      <c r="LCI4" s="110"/>
      <c r="LCJ4" s="110"/>
      <c r="LCK4" s="110"/>
      <c r="LCL4" s="110"/>
      <c r="LCM4" s="110"/>
      <c r="LCN4" s="110"/>
      <c r="LCO4" s="110"/>
      <c r="LCP4" s="110"/>
      <c r="LCQ4" s="110"/>
      <c r="LCR4" s="110"/>
      <c r="LCS4" s="110"/>
      <c r="LCT4" s="110"/>
      <c r="LCU4" s="110"/>
      <c r="LCV4" s="110"/>
      <c r="LCW4" s="110"/>
      <c r="LCX4" s="110"/>
      <c r="LCY4" s="110"/>
      <c r="LCZ4" s="110"/>
      <c r="LDA4" s="110"/>
      <c r="LDB4" s="110"/>
      <c r="LDC4" s="110"/>
      <c r="LDD4" s="110"/>
      <c r="LDE4" s="110"/>
      <c r="LDF4" s="110"/>
      <c r="LDG4" s="110"/>
      <c r="LDH4" s="110"/>
      <c r="LDI4" s="110"/>
      <c r="LDJ4" s="110"/>
      <c r="LDK4" s="110"/>
      <c r="LDL4" s="110"/>
      <c r="LDM4" s="110"/>
      <c r="LDN4" s="110"/>
      <c r="LDO4" s="110"/>
      <c r="LDP4" s="110"/>
      <c r="LDQ4" s="110"/>
      <c r="LDR4" s="110"/>
      <c r="LDS4" s="110"/>
      <c r="LDT4" s="110"/>
      <c r="LDU4" s="110"/>
      <c r="LDV4" s="110"/>
      <c r="LDW4" s="110"/>
      <c r="LDX4" s="110"/>
      <c r="LDY4" s="110"/>
      <c r="LDZ4" s="110"/>
      <c r="LEA4" s="110"/>
      <c r="LEB4" s="110"/>
      <c r="LEC4" s="110"/>
      <c r="LED4" s="110"/>
      <c r="LEE4" s="110"/>
      <c r="LEF4" s="110"/>
      <c r="LEG4" s="110"/>
      <c r="LEH4" s="110"/>
      <c r="LEI4" s="110"/>
      <c r="LEJ4" s="110"/>
      <c r="LEK4" s="110"/>
      <c r="LEL4" s="110"/>
      <c r="LEM4" s="110"/>
      <c r="LEN4" s="110"/>
      <c r="LEO4" s="110"/>
      <c r="LEP4" s="110"/>
      <c r="LEQ4" s="110"/>
      <c r="LER4" s="110"/>
      <c r="LES4" s="110"/>
      <c r="LET4" s="110"/>
      <c r="LEU4" s="110"/>
      <c r="LEV4" s="110"/>
      <c r="LEW4" s="110"/>
      <c r="LEX4" s="110"/>
      <c r="LEY4" s="110"/>
      <c r="LEZ4" s="110"/>
      <c r="LFA4" s="110"/>
      <c r="LFB4" s="110"/>
      <c r="LFC4" s="110"/>
      <c r="LFD4" s="110"/>
      <c r="LFE4" s="110"/>
      <c r="LFF4" s="110"/>
      <c r="LFG4" s="110"/>
      <c r="LFH4" s="110"/>
      <c r="LFI4" s="110"/>
      <c r="LFJ4" s="110"/>
      <c r="LFK4" s="110"/>
      <c r="LFL4" s="110"/>
      <c r="LFM4" s="110"/>
      <c r="LFN4" s="110"/>
      <c r="LFO4" s="110"/>
      <c r="LFP4" s="110"/>
      <c r="LFQ4" s="110"/>
      <c r="LFR4" s="110"/>
      <c r="LFS4" s="110"/>
      <c r="LFT4" s="110"/>
      <c r="LFU4" s="110"/>
      <c r="LFV4" s="110"/>
      <c r="LFW4" s="110"/>
      <c r="LFX4" s="110"/>
      <c r="LFY4" s="110"/>
      <c r="LFZ4" s="110"/>
      <c r="LGA4" s="110"/>
      <c r="LGB4" s="110"/>
      <c r="LGC4" s="110"/>
      <c r="LGD4" s="110"/>
      <c r="LGE4" s="110"/>
      <c r="LGF4" s="110"/>
      <c r="LGG4" s="110"/>
      <c r="LGH4" s="110"/>
      <c r="LGI4" s="110"/>
      <c r="LGJ4" s="110"/>
      <c r="LGK4" s="110"/>
      <c r="LGL4" s="110"/>
      <c r="LGM4" s="110"/>
      <c r="LGN4" s="110"/>
      <c r="LGO4" s="110"/>
      <c r="LGP4" s="110"/>
      <c r="LGQ4" s="110"/>
      <c r="LGR4" s="110"/>
      <c r="LGS4" s="110"/>
      <c r="LGT4" s="110"/>
      <c r="LGU4" s="110"/>
      <c r="LGV4" s="110"/>
      <c r="LGW4" s="110"/>
      <c r="LGX4" s="110"/>
      <c r="LGY4" s="110"/>
      <c r="LGZ4" s="110"/>
      <c r="LHA4" s="110"/>
      <c r="LHB4" s="110"/>
      <c r="LHC4" s="110"/>
      <c r="LHD4" s="110"/>
      <c r="LHE4" s="110"/>
      <c r="LHF4" s="110"/>
      <c r="LHG4" s="110"/>
      <c r="LHH4" s="110"/>
      <c r="LHI4" s="110"/>
      <c r="LHJ4" s="110"/>
      <c r="LHK4" s="110"/>
      <c r="LHL4" s="110"/>
      <c r="LHM4" s="110"/>
      <c r="LHN4" s="110"/>
      <c r="LHO4" s="110"/>
      <c r="LHP4" s="110"/>
      <c r="LHQ4" s="110"/>
      <c r="LHR4" s="110"/>
      <c r="LHS4" s="110"/>
      <c r="LHT4" s="110"/>
      <c r="LHU4" s="110"/>
      <c r="LHV4" s="110"/>
      <c r="LHW4" s="110"/>
      <c r="LHX4" s="110"/>
      <c r="LHY4" s="110"/>
      <c r="LHZ4" s="110"/>
      <c r="LIA4" s="110"/>
      <c r="LIB4" s="110"/>
      <c r="LIC4" s="110"/>
      <c r="LID4" s="110"/>
      <c r="LIE4" s="110"/>
      <c r="LIF4" s="110"/>
      <c r="LIG4" s="110"/>
      <c r="LIH4" s="110"/>
      <c r="LII4" s="110"/>
      <c r="LIJ4" s="110"/>
      <c r="LIK4" s="110"/>
      <c r="LIL4" s="110"/>
      <c r="LIM4" s="110"/>
      <c r="LIN4" s="110"/>
      <c r="LIO4" s="110"/>
      <c r="LIP4" s="110"/>
      <c r="LIQ4" s="110"/>
      <c r="LIR4" s="110"/>
      <c r="LIS4" s="110"/>
      <c r="LIT4" s="110"/>
      <c r="LIU4" s="110"/>
      <c r="LIV4" s="110"/>
      <c r="LIW4" s="110"/>
      <c r="LIX4" s="110"/>
      <c r="LIY4" s="110"/>
      <c r="LIZ4" s="110"/>
      <c r="LJA4" s="110"/>
      <c r="LJB4" s="110"/>
      <c r="LJC4" s="110"/>
      <c r="LJD4" s="110"/>
      <c r="LJE4" s="110"/>
      <c r="LJF4" s="110"/>
      <c r="LJG4" s="110"/>
      <c r="LJH4" s="110"/>
      <c r="LJI4" s="110"/>
      <c r="LJJ4" s="110"/>
      <c r="LJK4" s="110"/>
      <c r="LJL4" s="110"/>
      <c r="LJM4" s="110"/>
      <c r="LJN4" s="110"/>
      <c r="LJO4" s="110"/>
      <c r="LJP4" s="110"/>
      <c r="LJQ4" s="110"/>
      <c r="LJR4" s="110"/>
      <c r="LJS4" s="110"/>
      <c r="LJT4" s="110"/>
      <c r="LJU4" s="110"/>
      <c r="LJV4" s="110"/>
      <c r="LJW4" s="110"/>
      <c r="LJX4" s="110"/>
      <c r="LJY4" s="110"/>
      <c r="LJZ4" s="110"/>
      <c r="LKA4" s="110"/>
      <c r="LKB4" s="110"/>
      <c r="LKC4" s="110"/>
      <c r="LKD4" s="110"/>
      <c r="LKE4" s="110"/>
      <c r="LKF4" s="110"/>
      <c r="LKG4" s="110"/>
      <c r="LKH4" s="110"/>
      <c r="LKI4" s="110"/>
      <c r="LKJ4" s="110"/>
      <c r="LKK4" s="110"/>
      <c r="LKL4" s="110"/>
      <c r="LKM4" s="110"/>
      <c r="LKN4" s="110"/>
      <c r="LKO4" s="110"/>
      <c r="LKP4" s="110"/>
      <c r="LKQ4" s="110"/>
      <c r="LKR4" s="110"/>
      <c r="LKS4" s="110"/>
      <c r="LKT4" s="110"/>
      <c r="LKU4" s="110"/>
      <c r="LKV4" s="110"/>
      <c r="LKW4" s="110"/>
      <c r="LKX4" s="110"/>
      <c r="LKY4" s="110"/>
      <c r="LKZ4" s="110"/>
      <c r="LLA4" s="110"/>
      <c r="LLB4" s="110"/>
      <c r="LLC4" s="110"/>
      <c r="LLD4" s="110"/>
      <c r="LLE4" s="110"/>
      <c r="LLF4" s="110"/>
      <c r="LLG4" s="110"/>
      <c r="LLH4" s="110"/>
      <c r="LLI4" s="110"/>
      <c r="LLJ4" s="110"/>
      <c r="LLK4" s="110"/>
      <c r="LLL4" s="110"/>
      <c r="LLM4" s="110"/>
      <c r="LLN4" s="110"/>
      <c r="LLO4" s="110"/>
      <c r="LLP4" s="110"/>
      <c r="LLQ4" s="110"/>
      <c r="LLR4" s="110"/>
      <c r="LLS4" s="110"/>
      <c r="LLT4" s="110"/>
      <c r="LLU4" s="110"/>
      <c r="LLV4" s="110"/>
      <c r="LLW4" s="110"/>
      <c r="LLX4" s="110"/>
      <c r="LLY4" s="110"/>
      <c r="LLZ4" s="110"/>
      <c r="LMA4" s="110"/>
      <c r="LMB4" s="110"/>
      <c r="LMC4" s="110"/>
      <c r="LMD4" s="110"/>
      <c r="LME4" s="110"/>
      <c r="LMF4" s="110"/>
      <c r="LMG4" s="110"/>
      <c r="LMH4" s="110"/>
      <c r="LMI4" s="110"/>
      <c r="LMJ4" s="110"/>
      <c r="LMK4" s="110"/>
      <c r="LML4" s="110"/>
      <c r="LMM4" s="110"/>
      <c r="LMN4" s="110"/>
      <c r="LMO4" s="110"/>
      <c r="LMP4" s="110"/>
      <c r="LMQ4" s="110"/>
      <c r="LMR4" s="110"/>
      <c r="LMS4" s="110"/>
      <c r="LMT4" s="110"/>
      <c r="LMU4" s="110"/>
      <c r="LMV4" s="110"/>
      <c r="LMW4" s="110"/>
      <c r="LMX4" s="110"/>
      <c r="LMY4" s="110"/>
      <c r="LMZ4" s="110"/>
      <c r="LNA4" s="110"/>
      <c r="LNB4" s="110"/>
      <c r="LNC4" s="110"/>
      <c r="LND4" s="110"/>
      <c r="LNE4" s="110"/>
      <c r="LNF4" s="110"/>
      <c r="LNG4" s="110"/>
      <c r="LNH4" s="110"/>
      <c r="LNI4" s="110"/>
      <c r="LNJ4" s="110"/>
      <c r="LNK4" s="110"/>
      <c r="LNL4" s="110"/>
      <c r="LNM4" s="110"/>
      <c r="LNN4" s="110"/>
      <c r="LNO4" s="110"/>
      <c r="LNP4" s="110"/>
      <c r="LNQ4" s="110"/>
      <c r="LNR4" s="110"/>
      <c r="LNS4" s="110"/>
      <c r="LNT4" s="110"/>
      <c r="LNU4" s="110"/>
      <c r="LNV4" s="110"/>
      <c r="LNW4" s="110"/>
      <c r="LNX4" s="110"/>
      <c r="LNY4" s="110"/>
      <c r="LNZ4" s="110"/>
      <c r="LOA4" s="110"/>
      <c r="LOB4" s="110"/>
      <c r="LOC4" s="110"/>
      <c r="LOD4" s="110"/>
      <c r="LOE4" s="110"/>
      <c r="LOF4" s="110"/>
      <c r="LOG4" s="110"/>
      <c r="LOH4" s="110"/>
      <c r="LOI4" s="110"/>
      <c r="LOJ4" s="110"/>
      <c r="LOK4" s="110"/>
      <c r="LOL4" s="110"/>
      <c r="LOM4" s="110"/>
      <c r="LON4" s="110"/>
      <c r="LOO4" s="110"/>
      <c r="LOP4" s="110"/>
      <c r="LOQ4" s="110"/>
      <c r="LOR4" s="110"/>
      <c r="LOS4" s="110"/>
      <c r="LOT4" s="110"/>
      <c r="LOU4" s="110"/>
      <c r="LOV4" s="110"/>
      <c r="LOW4" s="110"/>
      <c r="LOX4" s="110"/>
      <c r="LOY4" s="110"/>
      <c r="LOZ4" s="110"/>
      <c r="LPA4" s="110"/>
      <c r="LPB4" s="110"/>
      <c r="LPC4" s="110"/>
      <c r="LPD4" s="110"/>
      <c r="LPE4" s="110"/>
      <c r="LPF4" s="110"/>
      <c r="LPG4" s="110"/>
      <c r="LPH4" s="110"/>
      <c r="LPI4" s="110"/>
      <c r="LPJ4" s="110"/>
      <c r="LPK4" s="110"/>
      <c r="LPL4" s="110"/>
      <c r="LPM4" s="110"/>
      <c r="LPN4" s="110"/>
      <c r="LPO4" s="110"/>
      <c r="LPP4" s="110"/>
      <c r="LPQ4" s="110"/>
      <c r="LPR4" s="110"/>
      <c r="LPS4" s="110"/>
      <c r="LPT4" s="110"/>
      <c r="LPU4" s="110"/>
      <c r="LPV4" s="110"/>
      <c r="LPW4" s="110"/>
      <c r="LPX4" s="110"/>
      <c r="LPY4" s="110"/>
      <c r="LPZ4" s="110"/>
      <c r="LQA4" s="110"/>
      <c r="LQB4" s="110"/>
      <c r="LQC4" s="110"/>
      <c r="LQD4" s="110"/>
      <c r="LQE4" s="110"/>
      <c r="LQF4" s="110"/>
      <c r="LQG4" s="110"/>
      <c r="LQH4" s="110"/>
      <c r="LQI4" s="110"/>
      <c r="LQJ4" s="110"/>
      <c r="LQK4" s="110"/>
      <c r="LQL4" s="110"/>
      <c r="LQM4" s="110"/>
      <c r="LQN4" s="110"/>
      <c r="LQO4" s="110"/>
      <c r="LQP4" s="110"/>
      <c r="LQQ4" s="110"/>
      <c r="LQR4" s="110"/>
      <c r="LQS4" s="110"/>
      <c r="LQT4" s="110"/>
      <c r="LQU4" s="110"/>
      <c r="LQV4" s="110"/>
      <c r="LQW4" s="110"/>
      <c r="LQX4" s="110"/>
      <c r="LQY4" s="110"/>
      <c r="LQZ4" s="110"/>
      <c r="LRA4" s="110"/>
      <c r="LRB4" s="110"/>
      <c r="LRC4" s="110"/>
      <c r="LRD4" s="110"/>
      <c r="LRE4" s="110"/>
      <c r="LRF4" s="110"/>
      <c r="LRG4" s="110"/>
      <c r="LRH4" s="110"/>
      <c r="LRI4" s="110"/>
      <c r="LRJ4" s="110"/>
      <c r="LRK4" s="110"/>
      <c r="LRL4" s="110"/>
      <c r="LRM4" s="110"/>
      <c r="LRN4" s="110"/>
      <c r="LRO4" s="110"/>
      <c r="LRP4" s="110"/>
      <c r="LRQ4" s="110"/>
      <c r="LRR4" s="110"/>
      <c r="LRS4" s="110"/>
      <c r="LRT4" s="110"/>
      <c r="LRU4" s="110"/>
      <c r="LRV4" s="110"/>
      <c r="LRW4" s="110"/>
      <c r="LRX4" s="110"/>
      <c r="LRY4" s="110"/>
      <c r="LRZ4" s="110"/>
      <c r="LSA4" s="110"/>
      <c r="LSB4" s="110"/>
      <c r="LSC4" s="110"/>
      <c r="LSD4" s="110"/>
      <c r="LSE4" s="110"/>
      <c r="LSF4" s="110"/>
      <c r="LSG4" s="110"/>
      <c r="LSH4" s="110"/>
      <c r="LSI4" s="110"/>
      <c r="LSJ4" s="110"/>
      <c r="LSK4" s="110"/>
      <c r="LSL4" s="110"/>
      <c r="LSM4" s="110"/>
      <c r="LSN4" s="110"/>
      <c r="LSO4" s="110"/>
      <c r="LSP4" s="110"/>
      <c r="LSQ4" s="110"/>
      <c r="LSR4" s="110"/>
      <c r="LSS4" s="110"/>
      <c r="LST4" s="110"/>
      <c r="LSU4" s="110"/>
      <c r="LSV4" s="110"/>
      <c r="LSW4" s="110"/>
      <c r="LSX4" s="110"/>
      <c r="LSY4" s="110"/>
      <c r="LSZ4" s="110"/>
      <c r="LTA4" s="110"/>
      <c r="LTB4" s="110"/>
      <c r="LTC4" s="110"/>
      <c r="LTD4" s="110"/>
      <c r="LTE4" s="110"/>
      <c r="LTF4" s="110"/>
      <c r="LTG4" s="110"/>
      <c r="LTH4" s="110"/>
      <c r="LTI4" s="110"/>
      <c r="LTJ4" s="110"/>
      <c r="LTK4" s="110"/>
      <c r="LTL4" s="110"/>
      <c r="LTM4" s="110"/>
      <c r="LTN4" s="110"/>
      <c r="LTO4" s="110"/>
      <c r="LTP4" s="110"/>
      <c r="LTQ4" s="110"/>
      <c r="LTR4" s="110"/>
      <c r="LTS4" s="110"/>
      <c r="LTT4" s="110"/>
      <c r="LTU4" s="110"/>
      <c r="LTV4" s="110"/>
      <c r="LTW4" s="110"/>
      <c r="LTX4" s="110"/>
      <c r="LTY4" s="110"/>
      <c r="LTZ4" s="110"/>
      <c r="LUA4" s="110"/>
      <c r="LUB4" s="110"/>
      <c r="LUC4" s="110"/>
      <c r="LUD4" s="110"/>
      <c r="LUE4" s="110"/>
      <c r="LUF4" s="110"/>
      <c r="LUG4" s="110"/>
      <c r="LUH4" s="110"/>
      <c r="LUI4" s="110"/>
      <c r="LUJ4" s="110"/>
      <c r="LUK4" s="110"/>
      <c r="LUL4" s="110"/>
      <c r="LUM4" s="110"/>
      <c r="LUN4" s="110"/>
      <c r="LUO4" s="110"/>
      <c r="LUP4" s="110"/>
      <c r="LUQ4" s="110"/>
      <c r="LUR4" s="110"/>
      <c r="LUS4" s="110"/>
      <c r="LUT4" s="110"/>
      <c r="LUU4" s="110"/>
      <c r="LUV4" s="110"/>
      <c r="LUW4" s="110"/>
      <c r="LUX4" s="110"/>
      <c r="LUY4" s="110"/>
      <c r="LUZ4" s="110"/>
      <c r="LVA4" s="110"/>
      <c r="LVB4" s="110"/>
      <c r="LVC4" s="110"/>
      <c r="LVD4" s="110"/>
      <c r="LVE4" s="110"/>
      <c r="LVF4" s="110"/>
      <c r="LVG4" s="110"/>
      <c r="LVH4" s="110"/>
      <c r="LVI4" s="110"/>
      <c r="LVJ4" s="110"/>
      <c r="LVK4" s="110"/>
      <c r="LVL4" s="110"/>
      <c r="LVM4" s="110"/>
      <c r="LVN4" s="110"/>
      <c r="LVO4" s="110"/>
      <c r="LVP4" s="110"/>
      <c r="LVQ4" s="110"/>
      <c r="LVR4" s="110"/>
      <c r="LVS4" s="110"/>
      <c r="LVT4" s="110"/>
      <c r="LVU4" s="110"/>
      <c r="LVV4" s="110"/>
      <c r="LVW4" s="110"/>
      <c r="LVX4" s="110"/>
      <c r="LVY4" s="110"/>
      <c r="LVZ4" s="110"/>
      <c r="LWA4" s="110"/>
      <c r="LWB4" s="110"/>
      <c r="LWC4" s="110"/>
      <c r="LWD4" s="110"/>
      <c r="LWE4" s="110"/>
      <c r="LWF4" s="110"/>
      <c r="LWG4" s="110"/>
      <c r="LWH4" s="110"/>
      <c r="LWI4" s="110"/>
      <c r="LWJ4" s="110"/>
      <c r="LWK4" s="110"/>
      <c r="LWL4" s="110"/>
      <c r="LWM4" s="110"/>
      <c r="LWN4" s="110"/>
      <c r="LWO4" s="110"/>
      <c r="LWP4" s="110"/>
      <c r="LWQ4" s="110"/>
      <c r="LWR4" s="110"/>
      <c r="LWS4" s="110"/>
      <c r="LWT4" s="110"/>
      <c r="LWU4" s="110"/>
      <c r="LWV4" s="110"/>
      <c r="LWW4" s="110"/>
      <c r="LWX4" s="110"/>
      <c r="LWY4" s="110"/>
      <c r="LWZ4" s="110"/>
      <c r="LXA4" s="110"/>
      <c r="LXB4" s="110"/>
      <c r="LXC4" s="110"/>
      <c r="LXD4" s="110"/>
      <c r="LXE4" s="110"/>
      <c r="LXF4" s="110"/>
      <c r="LXG4" s="110"/>
      <c r="LXH4" s="110"/>
      <c r="LXI4" s="110"/>
      <c r="LXJ4" s="110"/>
      <c r="LXK4" s="110"/>
      <c r="LXL4" s="110"/>
      <c r="LXM4" s="110"/>
      <c r="LXN4" s="110"/>
      <c r="LXO4" s="110"/>
      <c r="LXP4" s="110"/>
      <c r="LXQ4" s="110"/>
      <c r="LXR4" s="110"/>
      <c r="LXS4" s="110"/>
      <c r="LXT4" s="110"/>
      <c r="LXU4" s="110"/>
      <c r="LXV4" s="110"/>
      <c r="LXW4" s="110"/>
      <c r="LXX4" s="110"/>
      <c r="LXY4" s="110"/>
      <c r="LXZ4" s="110"/>
      <c r="LYA4" s="110"/>
      <c r="LYB4" s="110"/>
      <c r="LYC4" s="110"/>
      <c r="LYD4" s="110"/>
      <c r="LYE4" s="110"/>
      <c r="LYF4" s="110"/>
      <c r="LYG4" s="110"/>
      <c r="LYH4" s="110"/>
      <c r="LYI4" s="110"/>
      <c r="LYJ4" s="110"/>
      <c r="LYK4" s="110"/>
      <c r="LYL4" s="110"/>
      <c r="LYM4" s="110"/>
      <c r="LYN4" s="110"/>
      <c r="LYO4" s="110"/>
      <c r="LYP4" s="110"/>
      <c r="LYQ4" s="110"/>
      <c r="LYR4" s="110"/>
      <c r="LYS4" s="110"/>
      <c r="LYT4" s="110"/>
      <c r="LYU4" s="110"/>
      <c r="LYV4" s="110"/>
      <c r="LYW4" s="110"/>
      <c r="LYX4" s="110"/>
      <c r="LYY4" s="110"/>
      <c r="LYZ4" s="110"/>
      <c r="LZA4" s="110"/>
      <c r="LZB4" s="110"/>
      <c r="LZC4" s="110"/>
      <c r="LZD4" s="110"/>
      <c r="LZE4" s="110"/>
      <c r="LZF4" s="110"/>
      <c r="LZG4" s="110"/>
      <c r="LZH4" s="110"/>
      <c r="LZI4" s="110"/>
      <c r="LZJ4" s="110"/>
      <c r="LZK4" s="110"/>
      <c r="LZL4" s="110"/>
      <c r="LZM4" s="110"/>
      <c r="LZN4" s="110"/>
      <c r="LZO4" s="110"/>
      <c r="LZP4" s="110"/>
      <c r="LZQ4" s="110"/>
      <c r="LZR4" s="110"/>
      <c r="LZS4" s="110"/>
      <c r="LZT4" s="110"/>
      <c r="LZU4" s="110"/>
      <c r="LZV4" s="110"/>
      <c r="LZW4" s="110"/>
      <c r="LZX4" s="110"/>
      <c r="LZY4" s="110"/>
      <c r="LZZ4" s="110"/>
      <c r="MAA4" s="110"/>
      <c r="MAB4" s="110"/>
      <c r="MAC4" s="110"/>
      <c r="MAD4" s="110"/>
      <c r="MAE4" s="110"/>
      <c r="MAF4" s="110"/>
      <c r="MAG4" s="110"/>
      <c r="MAH4" s="110"/>
      <c r="MAI4" s="110"/>
      <c r="MAJ4" s="110"/>
      <c r="MAK4" s="110"/>
      <c r="MAL4" s="110"/>
      <c r="MAM4" s="110"/>
      <c r="MAN4" s="110"/>
      <c r="MAO4" s="110"/>
      <c r="MAP4" s="110"/>
      <c r="MAQ4" s="110"/>
      <c r="MAR4" s="110"/>
      <c r="MAS4" s="110"/>
      <c r="MAT4" s="110"/>
      <c r="MAU4" s="110"/>
      <c r="MAV4" s="110"/>
      <c r="MAW4" s="110"/>
      <c r="MAX4" s="110"/>
      <c r="MAY4" s="110"/>
      <c r="MAZ4" s="110"/>
      <c r="MBA4" s="110"/>
      <c r="MBB4" s="110"/>
      <c r="MBC4" s="110"/>
      <c r="MBD4" s="110"/>
      <c r="MBE4" s="110"/>
      <c r="MBF4" s="110"/>
      <c r="MBG4" s="110"/>
      <c r="MBH4" s="110"/>
      <c r="MBI4" s="110"/>
      <c r="MBJ4" s="110"/>
      <c r="MBK4" s="110"/>
      <c r="MBL4" s="110"/>
      <c r="MBM4" s="110"/>
      <c r="MBN4" s="110"/>
      <c r="MBO4" s="110"/>
      <c r="MBP4" s="110"/>
      <c r="MBQ4" s="110"/>
      <c r="MBR4" s="110"/>
      <c r="MBS4" s="110"/>
      <c r="MBT4" s="110"/>
      <c r="MBU4" s="110"/>
      <c r="MBV4" s="110"/>
      <c r="MBW4" s="110"/>
      <c r="MBX4" s="110"/>
      <c r="MBY4" s="110"/>
      <c r="MBZ4" s="110"/>
      <c r="MCA4" s="110"/>
      <c r="MCB4" s="110"/>
      <c r="MCC4" s="110"/>
      <c r="MCD4" s="110"/>
      <c r="MCE4" s="110"/>
      <c r="MCF4" s="110"/>
      <c r="MCG4" s="110"/>
      <c r="MCH4" s="110"/>
      <c r="MCI4" s="110"/>
      <c r="MCJ4" s="110"/>
      <c r="MCK4" s="110"/>
      <c r="MCL4" s="110"/>
      <c r="MCM4" s="110"/>
      <c r="MCN4" s="110"/>
      <c r="MCO4" s="110"/>
      <c r="MCP4" s="110"/>
      <c r="MCQ4" s="110"/>
      <c r="MCR4" s="110"/>
      <c r="MCS4" s="110"/>
      <c r="MCT4" s="110"/>
      <c r="MCU4" s="110"/>
      <c r="MCV4" s="110"/>
      <c r="MCW4" s="110"/>
      <c r="MCX4" s="110"/>
      <c r="MCY4" s="110"/>
      <c r="MCZ4" s="110"/>
      <c r="MDA4" s="110"/>
      <c r="MDB4" s="110"/>
      <c r="MDC4" s="110"/>
      <c r="MDD4" s="110"/>
      <c r="MDE4" s="110"/>
      <c r="MDF4" s="110"/>
      <c r="MDG4" s="110"/>
      <c r="MDH4" s="110"/>
      <c r="MDI4" s="110"/>
      <c r="MDJ4" s="110"/>
      <c r="MDK4" s="110"/>
      <c r="MDL4" s="110"/>
      <c r="MDM4" s="110"/>
      <c r="MDN4" s="110"/>
      <c r="MDO4" s="110"/>
      <c r="MDP4" s="110"/>
      <c r="MDQ4" s="110"/>
      <c r="MDR4" s="110"/>
      <c r="MDS4" s="110"/>
      <c r="MDT4" s="110"/>
      <c r="MDU4" s="110"/>
      <c r="MDV4" s="110"/>
      <c r="MDW4" s="110"/>
      <c r="MDX4" s="110"/>
      <c r="MDY4" s="110"/>
      <c r="MDZ4" s="110"/>
      <c r="MEA4" s="110"/>
      <c r="MEB4" s="110"/>
      <c r="MEC4" s="110"/>
      <c r="MED4" s="110"/>
      <c r="MEE4" s="110"/>
      <c r="MEF4" s="110"/>
      <c r="MEG4" s="110"/>
      <c r="MEH4" s="110"/>
      <c r="MEI4" s="110"/>
      <c r="MEJ4" s="110"/>
      <c r="MEK4" s="110"/>
      <c r="MEL4" s="110"/>
      <c r="MEM4" s="110"/>
      <c r="MEN4" s="110"/>
      <c r="MEO4" s="110"/>
      <c r="MEP4" s="110"/>
      <c r="MEQ4" s="110"/>
      <c r="MER4" s="110"/>
      <c r="MES4" s="110"/>
      <c r="MET4" s="110"/>
      <c r="MEU4" s="110"/>
      <c r="MEV4" s="110"/>
      <c r="MEW4" s="110"/>
      <c r="MEX4" s="110"/>
      <c r="MEY4" s="110"/>
      <c r="MEZ4" s="110"/>
      <c r="MFA4" s="110"/>
      <c r="MFB4" s="110"/>
      <c r="MFC4" s="110"/>
      <c r="MFD4" s="110"/>
      <c r="MFE4" s="110"/>
      <c r="MFF4" s="110"/>
      <c r="MFG4" s="110"/>
      <c r="MFH4" s="110"/>
      <c r="MFI4" s="110"/>
      <c r="MFJ4" s="110"/>
      <c r="MFK4" s="110"/>
      <c r="MFL4" s="110"/>
      <c r="MFM4" s="110"/>
      <c r="MFN4" s="110"/>
      <c r="MFO4" s="110"/>
      <c r="MFP4" s="110"/>
      <c r="MFQ4" s="110"/>
      <c r="MFR4" s="110"/>
      <c r="MFS4" s="110"/>
      <c r="MFT4" s="110"/>
      <c r="MFU4" s="110"/>
      <c r="MFV4" s="110"/>
      <c r="MFW4" s="110"/>
      <c r="MFX4" s="110"/>
      <c r="MFY4" s="110"/>
      <c r="MFZ4" s="110"/>
      <c r="MGA4" s="110"/>
      <c r="MGB4" s="110"/>
      <c r="MGC4" s="110"/>
      <c r="MGD4" s="110"/>
      <c r="MGE4" s="110"/>
      <c r="MGF4" s="110"/>
      <c r="MGG4" s="110"/>
      <c r="MGH4" s="110"/>
      <c r="MGI4" s="110"/>
      <c r="MGJ4" s="110"/>
      <c r="MGK4" s="110"/>
      <c r="MGL4" s="110"/>
      <c r="MGM4" s="110"/>
      <c r="MGN4" s="110"/>
      <c r="MGO4" s="110"/>
      <c r="MGP4" s="110"/>
      <c r="MGQ4" s="110"/>
      <c r="MGR4" s="110"/>
      <c r="MGS4" s="110"/>
      <c r="MGT4" s="110"/>
      <c r="MGU4" s="110"/>
      <c r="MGV4" s="110"/>
      <c r="MGW4" s="110"/>
      <c r="MGX4" s="110"/>
      <c r="MGY4" s="110"/>
      <c r="MGZ4" s="110"/>
      <c r="MHA4" s="110"/>
      <c r="MHB4" s="110"/>
      <c r="MHC4" s="110"/>
      <c r="MHD4" s="110"/>
      <c r="MHE4" s="110"/>
      <c r="MHF4" s="110"/>
      <c r="MHG4" s="110"/>
      <c r="MHH4" s="110"/>
      <c r="MHI4" s="110"/>
      <c r="MHJ4" s="110"/>
      <c r="MHK4" s="110"/>
      <c r="MHL4" s="110"/>
      <c r="MHM4" s="110"/>
      <c r="MHN4" s="110"/>
      <c r="MHO4" s="110"/>
      <c r="MHP4" s="110"/>
      <c r="MHQ4" s="110"/>
      <c r="MHR4" s="110"/>
      <c r="MHS4" s="110"/>
      <c r="MHT4" s="110"/>
      <c r="MHU4" s="110"/>
      <c r="MHV4" s="110"/>
      <c r="MHW4" s="110"/>
      <c r="MHX4" s="110"/>
      <c r="MHY4" s="110"/>
      <c r="MHZ4" s="110"/>
      <c r="MIA4" s="110"/>
      <c r="MIB4" s="110"/>
      <c r="MIC4" s="110"/>
      <c r="MID4" s="110"/>
      <c r="MIE4" s="110"/>
      <c r="MIF4" s="110"/>
      <c r="MIG4" s="110"/>
      <c r="MIH4" s="110"/>
      <c r="MII4" s="110"/>
      <c r="MIJ4" s="110"/>
      <c r="MIK4" s="110"/>
      <c r="MIL4" s="110"/>
      <c r="MIM4" s="110"/>
      <c r="MIN4" s="110"/>
      <c r="MIO4" s="110"/>
      <c r="MIP4" s="110"/>
      <c r="MIQ4" s="110"/>
      <c r="MIR4" s="110"/>
      <c r="MIS4" s="110"/>
      <c r="MIT4" s="110"/>
      <c r="MIU4" s="110"/>
      <c r="MIV4" s="110"/>
      <c r="MIW4" s="110"/>
      <c r="MIX4" s="110"/>
      <c r="MIY4" s="110"/>
      <c r="MIZ4" s="110"/>
      <c r="MJA4" s="110"/>
      <c r="MJB4" s="110"/>
      <c r="MJC4" s="110"/>
      <c r="MJD4" s="110"/>
      <c r="MJE4" s="110"/>
      <c r="MJF4" s="110"/>
      <c r="MJG4" s="110"/>
      <c r="MJH4" s="110"/>
      <c r="MJI4" s="110"/>
      <c r="MJJ4" s="110"/>
      <c r="MJK4" s="110"/>
      <c r="MJL4" s="110"/>
      <c r="MJM4" s="110"/>
      <c r="MJN4" s="110"/>
      <c r="MJO4" s="110"/>
      <c r="MJP4" s="110"/>
      <c r="MJQ4" s="110"/>
      <c r="MJR4" s="110"/>
      <c r="MJS4" s="110"/>
      <c r="MJT4" s="110"/>
      <c r="MJU4" s="110"/>
      <c r="MJV4" s="110"/>
      <c r="MJW4" s="110"/>
      <c r="MJX4" s="110"/>
      <c r="MJY4" s="110"/>
      <c r="MJZ4" s="110"/>
      <c r="MKA4" s="110"/>
      <c r="MKB4" s="110"/>
      <c r="MKC4" s="110"/>
      <c r="MKD4" s="110"/>
      <c r="MKE4" s="110"/>
      <c r="MKF4" s="110"/>
      <c r="MKG4" s="110"/>
      <c r="MKH4" s="110"/>
      <c r="MKI4" s="110"/>
      <c r="MKJ4" s="110"/>
      <c r="MKK4" s="110"/>
      <c r="MKL4" s="110"/>
      <c r="MKM4" s="110"/>
      <c r="MKN4" s="110"/>
      <c r="MKO4" s="110"/>
      <c r="MKP4" s="110"/>
      <c r="MKQ4" s="110"/>
      <c r="MKR4" s="110"/>
      <c r="MKS4" s="110"/>
      <c r="MKT4" s="110"/>
      <c r="MKU4" s="110"/>
      <c r="MKV4" s="110"/>
      <c r="MKW4" s="110"/>
      <c r="MKX4" s="110"/>
      <c r="MKY4" s="110"/>
      <c r="MKZ4" s="110"/>
      <c r="MLA4" s="110"/>
      <c r="MLB4" s="110"/>
      <c r="MLC4" s="110"/>
      <c r="MLD4" s="110"/>
      <c r="MLE4" s="110"/>
      <c r="MLF4" s="110"/>
      <c r="MLG4" s="110"/>
      <c r="MLH4" s="110"/>
      <c r="MLI4" s="110"/>
      <c r="MLJ4" s="110"/>
      <c r="MLK4" s="110"/>
      <c r="MLL4" s="110"/>
      <c r="MLM4" s="110"/>
      <c r="MLN4" s="110"/>
      <c r="MLO4" s="110"/>
      <c r="MLP4" s="110"/>
      <c r="MLQ4" s="110"/>
      <c r="MLR4" s="110"/>
      <c r="MLS4" s="110"/>
      <c r="MLT4" s="110"/>
      <c r="MLU4" s="110"/>
      <c r="MLV4" s="110"/>
      <c r="MLW4" s="110"/>
      <c r="MLX4" s="110"/>
      <c r="MLY4" s="110"/>
      <c r="MLZ4" s="110"/>
      <c r="MMA4" s="110"/>
      <c r="MMB4" s="110"/>
      <c r="MMC4" s="110"/>
      <c r="MMD4" s="110"/>
      <c r="MME4" s="110"/>
      <c r="MMF4" s="110"/>
      <c r="MMG4" s="110"/>
      <c r="MMH4" s="110"/>
      <c r="MMI4" s="110"/>
      <c r="MMJ4" s="110"/>
      <c r="MMK4" s="110"/>
      <c r="MML4" s="110"/>
      <c r="MMM4" s="110"/>
      <c r="MMN4" s="110"/>
      <c r="MMO4" s="110"/>
      <c r="MMP4" s="110"/>
      <c r="MMQ4" s="110"/>
      <c r="MMR4" s="110"/>
      <c r="MMS4" s="110"/>
      <c r="MMT4" s="110"/>
      <c r="MMU4" s="110"/>
      <c r="MMV4" s="110"/>
      <c r="MMW4" s="110"/>
      <c r="MMX4" s="110"/>
      <c r="MMY4" s="110"/>
      <c r="MMZ4" s="110"/>
      <c r="MNA4" s="110"/>
      <c r="MNB4" s="110"/>
      <c r="MNC4" s="110"/>
      <c r="MND4" s="110"/>
      <c r="MNE4" s="110"/>
      <c r="MNF4" s="110"/>
      <c r="MNG4" s="110"/>
      <c r="MNH4" s="110"/>
      <c r="MNI4" s="110"/>
      <c r="MNJ4" s="110"/>
      <c r="MNK4" s="110"/>
      <c r="MNL4" s="110"/>
      <c r="MNM4" s="110"/>
      <c r="MNN4" s="110"/>
      <c r="MNO4" s="110"/>
      <c r="MNP4" s="110"/>
      <c r="MNQ4" s="110"/>
      <c r="MNR4" s="110"/>
      <c r="MNS4" s="110"/>
      <c r="MNT4" s="110"/>
      <c r="MNU4" s="110"/>
      <c r="MNV4" s="110"/>
      <c r="MNW4" s="110"/>
      <c r="MNX4" s="110"/>
      <c r="MNY4" s="110"/>
      <c r="MNZ4" s="110"/>
      <c r="MOA4" s="110"/>
      <c r="MOB4" s="110"/>
      <c r="MOC4" s="110"/>
      <c r="MOD4" s="110"/>
      <c r="MOE4" s="110"/>
      <c r="MOF4" s="110"/>
      <c r="MOG4" s="110"/>
      <c r="MOH4" s="110"/>
      <c r="MOI4" s="110"/>
      <c r="MOJ4" s="110"/>
      <c r="MOK4" s="110"/>
      <c r="MOL4" s="110"/>
      <c r="MOM4" s="110"/>
      <c r="MON4" s="110"/>
      <c r="MOO4" s="110"/>
      <c r="MOP4" s="110"/>
      <c r="MOQ4" s="110"/>
      <c r="MOR4" s="110"/>
      <c r="MOS4" s="110"/>
      <c r="MOT4" s="110"/>
      <c r="MOU4" s="110"/>
      <c r="MOV4" s="110"/>
      <c r="MOW4" s="110"/>
      <c r="MOX4" s="110"/>
      <c r="MOY4" s="110"/>
      <c r="MOZ4" s="110"/>
      <c r="MPA4" s="110"/>
      <c r="MPB4" s="110"/>
      <c r="MPC4" s="110"/>
      <c r="MPD4" s="110"/>
      <c r="MPE4" s="110"/>
      <c r="MPF4" s="110"/>
      <c r="MPG4" s="110"/>
      <c r="MPH4" s="110"/>
      <c r="MPI4" s="110"/>
      <c r="MPJ4" s="110"/>
      <c r="MPK4" s="110"/>
      <c r="MPL4" s="110"/>
      <c r="MPM4" s="110"/>
      <c r="MPN4" s="110"/>
      <c r="MPO4" s="110"/>
      <c r="MPP4" s="110"/>
      <c r="MPQ4" s="110"/>
      <c r="MPR4" s="110"/>
      <c r="MPS4" s="110"/>
      <c r="MPT4" s="110"/>
      <c r="MPU4" s="110"/>
      <c r="MPV4" s="110"/>
      <c r="MPW4" s="110"/>
      <c r="MPX4" s="110"/>
      <c r="MPY4" s="110"/>
      <c r="MPZ4" s="110"/>
      <c r="MQA4" s="110"/>
      <c r="MQB4" s="110"/>
      <c r="MQC4" s="110"/>
      <c r="MQD4" s="110"/>
      <c r="MQE4" s="110"/>
      <c r="MQF4" s="110"/>
      <c r="MQG4" s="110"/>
      <c r="MQH4" s="110"/>
      <c r="MQI4" s="110"/>
      <c r="MQJ4" s="110"/>
      <c r="MQK4" s="110"/>
      <c r="MQL4" s="110"/>
      <c r="MQM4" s="110"/>
      <c r="MQN4" s="110"/>
      <c r="MQO4" s="110"/>
      <c r="MQP4" s="110"/>
      <c r="MQQ4" s="110"/>
      <c r="MQR4" s="110"/>
      <c r="MQS4" s="110"/>
      <c r="MQT4" s="110"/>
      <c r="MQU4" s="110"/>
      <c r="MQV4" s="110"/>
      <c r="MQW4" s="110"/>
      <c r="MQX4" s="110"/>
      <c r="MQY4" s="110"/>
      <c r="MQZ4" s="110"/>
      <c r="MRA4" s="110"/>
      <c r="MRB4" s="110"/>
      <c r="MRC4" s="110"/>
      <c r="MRD4" s="110"/>
      <c r="MRE4" s="110"/>
      <c r="MRF4" s="110"/>
      <c r="MRG4" s="110"/>
      <c r="MRH4" s="110"/>
      <c r="MRI4" s="110"/>
      <c r="MRJ4" s="110"/>
      <c r="MRK4" s="110"/>
      <c r="MRL4" s="110"/>
      <c r="MRM4" s="110"/>
      <c r="MRN4" s="110"/>
      <c r="MRO4" s="110"/>
      <c r="MRP4" s="110"/>
      <c r="MRQ4" s="110"/>
      <c r="MRR4" s="110"/>
      <c r="MRS4" s="110"/>
      <c r="MRT4" s="110"/>
      <c r="MRU4" s="110"/>
      <c r="MRV4" s="110"/>
      <c r="MRW4" s="110"/>
      <c r="MRX4" s="110"/>
      <c r="MRY4" s="110"/>
      <c r="MRZ4" s="110"/>
      <c r="MSA4" s="110"/>
      <c r="MSB4" s="110"/>
      <c r="MSC4" s="110"/>
      <c r="MSD4" s="110"/>
      <c r="MSE4" s="110"/>
      <c r="MSF4" s="110"/>
      <c r="MSG4" s="110"/>
      <c r="MSH4" s="110"/>
      <c r="MSI4" s="110"/>
      <c r="MSJ4" s="110"/>
      <c r="MSK4" s="110"/>
      <c r="MSL4" s="110"/>
      <c r="MSM4" s="110"/>
      <c r="MSN4" s="110"/>
      <c r="MSO4" s="110"/>
      <c r="MSP4" s="110"/>
      <c r="MSQ4" s="110"/>
      <c r="MSR4" s="110"/>
      <c r="MSS4" s="110"/>
      <c r="MST4" s="110"/>
      <c r="MSU4" s="110"/>
      <c r="MSV4" s="110"/>
      <c r="MSW4" s="110"/>
      <c r="MSX4" s="110"/>
      <c r="MSY4" s="110"/>
      <c r="MSZ4" s="110"/>
      <c r="MTA4" s="110"/>
      <c r="MTB4" s="110"/>
      <c r="MTC4" s="110"/>
      <c r="MTD4" s="110"/>
      <c r="MTE4" s="110"/>
      <c r="MTF4" s="110"/>
      <c r="MTG4" s="110"/>
      <c r="MTH4" s="110"/>
      <c r="MTI4" s="110"/>
      <c r="MTJ4" s="110"/>
      <c r="MTK4" s="110"/>
      <c r="MTL4" s="110"/>
      <c r="MTM4" s="110"/>
      <c r="MTN4" s="110"/>
      <c r="MTO4" s="110"/>
      <c r="MTP4" s="110"/>
      <c r="MTQ4" s="110"/>
      <c r="MTR4" s="110"/>
      <c r="MTS4" s="110"/>
      <c r="MTT4" s="110"/>
      <c r="MTU4" s="110"/>
      <c r="MTV4" s="110"/>
      <c r="MTW4" s="110"/>
      <c r="MTX4" s="110"/>
      <c r="MTY4" s="110"/>
      <c r="MTZ4" s="110"/>
      <c r="MUA4" s="110"/>
      <c r="MUB4" s="110"/>
      <c r="MUC4" s="110"/>
      <c r="MUD4" s="110"/>
      <c r="MUE4" s="110"/>
      <c r="MUF4" s="110"/>
      <c r="MUG4" s="110"/>
      <c r="MUH4" s="110"/>
      <c r="MUI4" s="110"/>
      <c r="MUJ4" s="110"/>
      <c r="MUK4" s="110"/>
      <c r="MUL4" s="110"/>
      <c r="MUM4" s="110"/>
      <c r="MUN4" s="110"/>
      <c r="MUO4" s="110"/>
      <c r="MUP4" s="110"/>
      <c r="MUQ4" s="110"/>
      <c r="MUR4" s="110"/>
      <c r="MUS4" s="110"/>
      <c r="MUT4" s="110"/>
      <c r="MUU4" s="110"/>
      <c r="MUV4" s="110"/>
      <c r="MUW4" s="110"/>
      <c r="MUX4" s="110"/>
      <c r="MUY4" s="110"/>
      <c r="MUZ4" s="110"/>
      <c r="MVA4" s="110"/>
      <c r="MVB4" s="110"/>
      <c r="MVC4" s="110"/>
      <c r="MVD4" s="110"/>
      <c r="MVE4" s="110"/>
      <c r="MVF4" s="110"/>
      <c r="MVG4" s="110"/>
      <c r="MVH4" s="110"/>
      <c r="MVI4" s="110"/>
      <c r="MVJ4" s="110"/>
      <c r="MVK4" s="110"/>
      <c r="MVL4" s="110"/>
      <c r="MVM4" s="110"/>
      <c r="MVN4" s="110"/>
      <c r="MVO4" s="110"/>
      <c r="MVP4" s="110"/>
      <c r="MVQ4" s="110"/>
      <c r="MVR4" s="110"/>
      <c r="MVS4" s="110"/>
      <c r="MVT4" s="110"/>
      <c r="MVU4" s="110"/>
      <c r="MVV4" s="110"/>
      <c r="MVW4" s="110"/>
      <c r="MVX4" s="110"/>
      <c r="MVY4" s="110"/>
      <c r="MVZ4" s="110"/>
      <c r="MWA4" s="110"/>
      <c r="MWB4" s="110"/>
      <c r="MWC4" s="110"/>
      <c r="MWD4" s="110"/>
      <c r="MWE4" s="110"/>
      <c r="MWF4" s="110"/>
      <c r="MWG4" s="110"/>
      <c r="MWH4" s="110"/>
      <c r="MWI4" s="110"/>
      <c r="MWJ4" s="110"/>
      <c r="MWK4" s="110"/>
      <c r="MWL4" s="110"/>
      <c r="MWM4" s="110"/>
      <c r="MWN4" s="110"/>
      <c r="MWO4" s="110"/>
      <c r="MWP4" s="110"/>
      <c r="MWQ4" s="110"/>
      <c r="MWR4" s="110"/>
      <c r="MWS4" s="110"/>
      <c r="MWT4" s="110"/>
      <c r="MWU4" s="110"/>
      <c r="MWV4" s="110"/>
      <c r="MWW4" s="110"/>
      <c r="MWX4" s="110"/>
      <c r="MWY4" s="110"/>
      <c r="MWZ4" s="110"/>
      <c r="MXA4" s="110"/>
      <c r="MXB4" s="110"/>
      <c r="MXC4" s="110"/>
      <c r="MXD4" s="110"/>
      <c r="MXE4" s="110"/>
      <c r="MXF4" s="110"/>
      <c r="MXG4" s="110"/>
      <c r="MXH4" s="110"/>
      <c r="MXI4" s="110"/>
      <c r="MXJ4" s="110"/>
      <c r="MXK4" s="110"/>
      <c r="MXL4" s="110"/>
      <c r="MXM4" s="110"/>
      <c r="MXN4" s="110"/>
      <c r="MXO4" s="110"/>
      <c r="MXP4" s="110"/>
      <c r="MXQ4" s="110"/>
      <c r="MXR4" s="110"/>
      <c r="MXS4" s="110"/>
      <c r="MXT4" s="110"/>
      <c r="MXU4" s="110"/>
      <c r="MXV4" s="110"/>
      <c r="MXW4" s="110"/>
      <c r="MXX4" s="110"/>
      <c r="MXY4" s="110"/>
      <c r="MXZ4" s="110"/>
      <c r="MYA4" s="110"/>
      <c r="MYB4" s="110"/>
      <c r="MYC4" s="110"/>
      <c r="MYD4" s="110"/>
      <c r="MYE4" s="110"/>
      <c r="MYF4" s="110"/>
      <c r="MYG4" s="110"/>
      <c r="MYH4" s="110"/>
      <c r="MYI4" s="110"/>
      <c r="MYJ4" s="110"/>
      <c r="MYK4" s="110"/>
      <c r="MYL4" s="110"/>
      <c r="MYM4" s="110"/>
      <c r="MYN4" s="110"/>
      <c r="MYO4" s="110"/>
      <c r="MYP4" s="110"/>
      <c r="MYQ4" s="110"/>
      <c r="MYR4" s="110"/>
      <c r="MYS4" s="110"/>
      <c r="MYT4" s="110"/>
      <c r="MYU4" s="110"/>
      <c r="MYV4" s="110"/>
      <c r="MYW4" s="110"/>
      <c r="MYX4" s="110"/>
      <c r="MYY4" s="110"/>
      <c r="MYZ4" s="110"/>
      <c r="MZA4" s="110"/>
      <c r="MZB4" s="110"/>
      <c r="MZC4" s="110"/>
      <c r="MZD4" s="110"/>
      <c r="MZE4" s="110"/>
      <c r="MZF4" s="110"/>
      <c r="MZG4" s="110"/>
      <c r="MZH4" s="110"/>
      <c r="MZI4" s="110"/>
      <c r="MZJ4" s="110"/>
      <c r="MZK4" s="110"/>
      <c r="MZL4" s="110"/>
      <c r="MZM4" s="110"/>
      <c r="MZN4" s="110"/>
      <c r="MZO4" s="110"/>
      <c r="MZP4" s="110"/>
      <c r="MZQ4" s="110"/>
      <c r="MZR4" s="110"/>
      <c r="MZS4" s="110"/>
      <c r="MZT4" s="110"/>
      <c r="MZU4" s="110"/>
      <c r="MZV4" s="110"/>
      <c r="MZW4" s="110"/>
      <c r="MZX4" s="110"/>
      <c r="MZY4" s="110"/>
      <c r="MZZ4" s="110"/>
      <c r="NAA4" s="110"/>
      <c r="NAB4" s="110"/>
      <c r="NAC4" s="110"/>
      <c r="NAD4" s="110"/>
      <c r="NAE4" s="110"/>
      <c r="NAF4" s="110"/>
      <c r="NAG4" s="110"/>
      <c r="NAH4" s="110"/>
      <c r="NAI4" s="110"/>
      <c r="NAJ4" s="110"/>
      <c r="NAK4" s="110"/>
      <c r="NAL4" s="110"/>
      <c r="NAM4" s="110"/>
      <c r="NAN4" s="110"/>
      <c r="NAO4" s="110"/>
      <c r="NAP4" s="110"/>
      <c r="NAQ4" s="110"/>
      <c r="NAR4" s="110"/>
      <c r="NAS4" s="110"/>
      <c r="NAT4" s="110"/>
      <c r="NAU4" s="110"/>
      <c r="NAV4" s="110"/>
      <c r="NAW4" s="110"/>
      <c r="NAX4" s="110"/>
      <c r="NAY4" s="110"/>
      <c r="NAZ4" s="110"/>
      <c r="NBA4" s="110"/>
      <c r="NBB4" s="110"/>
      <c r="NBC4" s="110"/>
      <c r="NBD4" s="110"/>
      <c r="NBE4" s="110"/>
      <c r="NBF4" s="110"/>
      <c r="NBG4" s="110"/>
      <c r="NBH4" s="110"/>
      <c r="NBI4" s="110"/>
      <c r="NBJ4" s="110"/>
      <c r="NBK4" s="110"/>
      <c r="NBL4" s="110"/>
      <c r="NBM4" s="110"/>
      <c r="NBN4" s="110"/>
      <c r="NBO4" s="110"/>
      <c r="NBP4" s="110"/>
      <c r="NBQ4" s="110"/>
      <c r="NBR4" s="110"/>
      <c r="NBS4" s="110"/>
      <c r="NBT4" s="110"/>
      <c r="NBU4" s="110"/>
      <c r="NBV4" s="110"/>
      <c r="NBW4" s="110"/>
      <c r="NBX4" s="110"/>
      <c r="NBY4" s="110"/>
      <c r="NBZ4" s="110"/>
      <c r="NCA4" s="110"/>
      <c r="NCB4" s="110"/>
      <c r="NCC4" s="110"/>
      <c r="NCD4" s="110"/>
      <c r="NCE4" s="110"/>
      <c r="NCF4" s="110"/>
      <c r="NCG4" s="110"/>
      <c r="NCH4" s="110"/>
      <c r="NCI4" s="110"/>
      <c r="NCJ4" s="110"/>
      <c r="NCK4" s="110"/>
      <c r="NCL4" s="110"/>
      <c r="NCM4" s="110"/>
      <c r="NCN4" s="110"/>
      <c r="NCO4" s="110"/>
      <c r="NCP4" s="110"/>
      <c r="NCQ4" s="110"/>
      <c r="NCR4" s="110"/>
      <c r="NCS4" s="110"/>
      <c r="NCT4" s="110"/>
      <c r="NCU4" s="110"/>
      <c r="NCV4" s="110"/>
      <c r="NCW4" s="110"/>
      <c r="NCX4" s="110"/>
      <c r="NCY4" s="110"/>
      <c r="NCZ4" s="110"/>
      <c r="NDA4" s="110"/>
      <c r="NDB4" s="110"/>
      <c r="NDC4" s="110"/>
      <c r="NDD4" s="110"/>
      <c r="NDE4" s="110"/>
      <c r="NDF4" s="110"/>
      <c r="NDG4" s="110"/>
      <c r="NDH4" s="110"/>
      <c r="NDI4" s="110"/>
      <c r="NDJ4" s="110"/>
      <c r="NDK4" s="110"/>
      <c r="NDL4" s="110"/>
      <c r="NDM4" s="110"/>
      <c r="NDN4" s="110"/>
      <c r="NDO4" s="110"/>
      <c r="NDP4" s="110"/>
      <c r="NDQ4" s="110"/>
      <c r="NDR4" s="110"/>
      <c r="NDS4" s="110"/>
      <c r="NDT4" s="110"/>
      <c r="NDU4" s="110"/>
      <c r="NDV4" s="110"/>
      <c r="NDW4" s="110"/>
      <c r="NDX4" s="110"/>
      <c r="NDY4" s="110"/>
      <c r="NDZ4" s="110"/>
      <c r="NEA4" s="110"/>
      <c r="NEB4" s="110"/>
      <c r="NEC4" s="110"/>
      <c r="NED4" s="110"/>
      <c r="NEE4" s="110"/>
      <c r="NEF4" s="110"/>
      <c r="NEG4" s="110"/>
      <c r="NEH4" s="110"/>
      <c r="NEI4" s="110"/>
      <c r="NEJ4" s="110"/>
      <c r="NEK4" s="110"/>
      <c r="NEL4" s="110"/>
      <c r="NEM4" s="110"/>
      <c r="NEN4" s="110"/>
      <c r="NEO4" s="110"/>
      <c r="NEP4" s="110"/>
      <c r="NEQ4" s="110"/>
      <c r="NER4" s="110"/>
      <c r="NES4" s="110"/>
      <c r="NET4" s="110"/>
      <c r="NEU4" s="110"/>
      <c r="NEV4" s="110"/>
      <c r="NEW4" s="110"/>
      <c r="NEX4" s="110"/>
      <c r="NEY4" s="110"/>
      <c r="NEZ4" s="110"/>
      <c r="NFA4" s="110"/>
      <c r="NFB4" s="110"/>
      <c r="NFC4" s="110"/>
      <c r="NFD4" s="110"/>
      <c r="NFE4" s="110"/>
      <c r="NFF4" s="110"/>
      <c r="NFG4" s="110"/>
      <c r="NFH4" s="110"/>
      <c r="NFI4" s="110"/>
      <c r="NFJ4" s="110"/>
      <c r="NFK4" s="110"/>
      <c r="NFL4" s="110"/>
      <c r="NFM4" s="110"/>
      <c r="NFN4" s="110"/>
      <c r="NFO4" s="110"/>
      <c r="NFP4" s="110"/>
      <c r="NFQ4" s="110"/>
      <c r="NFR4" s="110"/>
      <c r="NFS4" s="110"/>
      <c r="NFT4" s="110"/>
      <c r="NFU4" s="110"/>
      <c r="NFV4" s="110"/>
      <c r="NFW4" s="110"/>
      <c r="NFX4" s="110"/>
      <c r="NFY4" s="110"/>
      <c r="NFZ4" s="110"/>
      <c r="NGA4" s="110"/>
      <c r="NGB4" s="110"/>
      <c r="NGC4" s="110"/>
      <c r="NGD4" s="110"/>
      <c r="NGE4" s="110"/>
      <c r="NGF4" s="110"/>
      <c r="NGG4" s="110"/>
      <c r="NGH4" s="110"/>
      <c r="NGI4" s="110"/>
      <c r="NGJ4" s="110"/>
      <c r="NGK4" s="110"/>
      <c r="NGL4" s="110"/>
      <c r="NGM4" s="110"/>
      <c r="NGN4" s="110"/>
      <c r="NGO4" s="110"/>
      <c r="NGP4" s="110"/>
      <c r="NGQ4" s="110"/>
      <c r="NGR4" s="110"/>
      <c r="NGS4" s="110"/>
      <c r="NGT4" s="110"/>
      <c r="NGU4" s="110"/>
      <c r="NGV4" s="110"/>
      <c r="NGW4" s="110"/>
      <c r="NGX4" s="110"/>
      <c r="NGY4" s="110"/>
      <c r="NGZ4" s="110"/>
      <c r="NHA4" s="110"/>
      <c r="NHB4" s="110"/>
      <c r="NHC4" s="110"/>
      <c r="NHD4" s="110"/>
      <c r="NHE4" s="110"/>
      <c r="NHF4" s="110"/>
      <c r="NHG4" s="110"/>
      <c r="NHH4" s="110"/>
      <c r="NHI4" s="110"/>
      <c r="NHJ4" s="110"/>
      <c r="NHK4" s="110"/>
      <c r="NHL4" s="110"/>
      <c r="NHM4" s="110"/>
      <c r="NHN4" s="110"/>
      <c r="NHO4" s="110"/>
      <c r="NHP4" s="110"/>
      <c r="NHQ4" s="110"/>
      <c r="NHR4" s="110"/>
      <c r="NHS4" s="110"/>
      <c r="NHT4" s="110"/>
      <c r="NHU4" s="110"/>
      <c r="NHV4" s="110"/>
      <c r="NHW4" s="110"/>
      <c r="NHX4" s="110"/>
      <c r="NHY4" s="110"/>
      <c r="NHZ4" s="110"/>
      <c r="NIA4" s="110"/>
      <c r="NIB4" s="110"/>
      <c r="NIC4" s="110"/>
      <c r="NID4" s="110"/>
      <c r="NIE4" s="110"/>
      <c r="NIF4" s="110"/>
      <c r="NIG4" s="110"/>
      <c r="NIH4" s="110"/>
      <c r="NII4" s="110"/>
      <c r="NIJ4" s="110"/>
      <c r="NIK4" s="110"/>
      <c r="NIL4" s="110"/>
      <c r="NIM4" s="110"/>
      <c r="NIN4" s="110"/>
      <c r="NIO4" s="110"/>
      <c r="NIP4" s="110"/>
      <c r="NIQ4" s="110"/>
      <c r="NIR4" s="110"/>
      <c r="NIS4" s="110"/>
      <c r="NIT4" s="110"/>
      <c r="NIU4" s="110"/>
      <c r="NIV4" s="110"/>
      <c r="NIW4" s="110"/>
      <c r="NIX4" s="110"/>
      <c r="NIY4" s="110"/>
      <c r="NIZ4" s="110"/>
      <c r="NJA4" s="110"/>
      <c r="NJB4" s="110"/>
      <c r="NJC4" s="110"/>
      <c r="NJD4" s="110"/>
      <c r="NJE4" s="110"/>
      <c r="NJF4" s="110"/>
      <c r="NJG4" s="110"/>
      <c r="NJH4" s="110"/>
      <c r="NJI4" s="110"/>
      <c r="NJJ4" s="110"/>
      <c r="NJK4" s="110"/>
      <c r="NJL4" s="110"/>
      <c r="NJM4" s="110"/>
      <c r="NJN4" s="110"/>
      <c r="NJO4" s="110"/>
      <c r="NJP4" s="110"/>
      <c r="NJQ4" s="110"/>
      <c r="NJR4" s="110"/>
      <c r="NJS4" s="110"/>
      <c r="NJT4" s="110"/>
      <c r="NJU4" s="110"/>
      <c r="NJV4" s="110"/>
      <c r="NJW4" s="110"/>
      <c r="NJX4" s="110"/>
      <c r="NJY4" s="110"/>
      <c r="NJZ4" s="110"/>
      <c r="NKA4" s="110"/>
      <c r="NKB4" s="110"/>
      <c r="NKC4" s="110"/>
      <c r="NKD4" s="110"/>
      <c r="NKE4" s="110"/>
      <c r="NKF4" s="110"/>
      <c r="NKG4" s="110"/>
      <c r="NKH4" s="110"/>
      <c r="NKI4" s="110"/>
      <c r="NKJ4" s="110"/>
      <c r="NKK4" s="110"/>
      <c r="NKL4" s="110"/>
      <c r="NKM4" s="110"/>
      <c r="NKN4" s="110"/>
      <c r="NKO4" s="110"/>
      <c r="NKP4" s="110"/>
      <c r="NKQ4" s="110"/>
      <c r="NKR4" s="110"/>
      <c r="NKS4" s="110"/>
      <c r="NKT4" s="110"/>
      <c r="NKU4" s="110"/>
      <c r="NKV4" s="110"/>
      <c r="NKW4" s="110"/>
      <c r="NKX4" s="110"/>
      <c r="NKY4" s="110"/>
      <c r="NKZ4" s="110"/>
      <c r="NLA4" s="110"/>
      <c r="NLB4" s="110"/>
      <c r="NLC4" s="110"/>
      <c r="NLD4" s="110"/>
      <c r="NLE4" s="110"/>
      <c r="NLF4" s="110"/>
      <c r="NLG4" s="110"/>
      <c r="NLH4" s="110"/>
      <c r="NLI4" s="110"/>
      <c r="NLJ4" s="110"/>
      <c r="NLK4" s="110"/>
      <c r="NLL4" s="110"/>
      <c r="NLM4" s="110"/>
      <c r="NLN4" s="110"/>
      <c r="NLO4" s="110"/>
      <c r="NLP4" s="110"/>
      <c r="NLQ4" s="110"/>
      <c r="NLR4" s="110"/>
      <c r="NLS4" s="110"/>
      <c r="NLT4" s="110"/>
      <c r="NLU4" s="110"/>
      <c r="NLV4" s="110"/>
      <c r="NLW4" s="110"/>
      <c r="NLX4" s="110"/>
      <c r="NLY4" s="110"/>
      <c r="NLZ4" s="110"/>
      <c r="NMA4" s="110"/>
      <c r="NMB4" s="110"/>
      <c r="NMC4" s="110"/>
      <c r="NMD4" s="110"/>
      <c r="NME4" s="110"/>
      <c r="NMF4" s="110"/>
      <c r="NMG4" s="110"/>
      <c r="NMH4" s="110"/>
      <c r="NMI4" s="110"/>
      <c r="NMJ4" s="110"/>
      <c r="NMK4" s="110"/>
      <c r="NML4" s="110"/>
      <c r="NMM4" s="110"/>
      <c r="NMN4" s="110"/>
      <c r="NMO4" s="110"/>
      <c r="NMP4" s="110"/>
      <c r="NMQ4" s="110"/>
      <c r="NMR4" s="110"/>
      <c r="NMS4" s="110"/>
      <c r="NMT4" s="110"/>
      <c r="NMU4" s="110"/>
      <c r="NMV4" s="110"/>
      <c r="NMW4" s="110"/>
      <c r="NMX4" s="110"/>
      <c r="NMY4" s="110"/>
      <c r="NMZ4" s="110"/>
      <c r="NNA4" s="110"/>
      <c r="NNB4" s="110"/>
      <c r="NNC4" s="110"/>
      <c r="NND4" s="110"/>
      <c r="NNE4" s="110"/>
      <c r="NNF4" s="110"/>
      <c r="NNG4" s="110"/>
      <c r="NNH4" s="110"/>
      <c r="NNI4" s="110"/>
      <c r="NNJ4" s="110"/>
      <c r="NNK4" s="110"/>
      <c r="NNL4" s="110"/>
      <c r="NNM4" s="110"/>
      <c r="NNN4" s="110"/>
      <c r="NNO4" s="110"/>
      <c r="NNP4" s="110"/>
      <c r="NNQ4" s="110"/>
      <c r="NNR4" s="110"/>
      <c r="NNS4" s="110"/>
      <c r="NNT4" s="110"/>
      <c r="NNU4" s="110"/>
      <c r="NNV4" s="110"/>
      <c r="NNW4" s="110"/>
      <c r="NNX4" s="110"/>
      <c r="NNY4" s="110"/>
      <c r="NNZ4" s="110"/>
      <c r="NOA4" s="110"/>
      <c r="NOB4" s="110"/>
      <c r="NOC4" s="110"/>
      <c r="NOD4" s="110"/>
      <c r="NOE4" s="110"/>
      <c r="NOF4" s="110"/>
      <c r="NOG4" s="110"/>
      <c r="NOH4" s="110"/>
      <c r="NOI4" s="110"/>
      <c r="NOJ4" s="110"/>
      <c r="NOK4" s="110"/>
      <c r="NOL4" s="110"/>
      <c r="NOM4" s="110"/>
      <c r="NON4" s="110"/>
      <c r="NOO4" s="110"/>
      <c r="NOP4" s="110"/>
      <c r="NOQ4" s="110"/>
      <c r="NOR4" s="110"/>
      <c r="NOS4" s="110"/>
      <c r="NOT4" s="110"/>
      <c r="NOU4" s="110"/>
      <c r="NOV4" s="110"/>
      <c r="NOW4" s="110"/>
      <c r="NOX4" s="110"/>
      <c r="NOY4" s="110"/>
      <c r="NOZ4" s="110"/>
      <c r="NPA4" s="110"/>
      <c r="NPB4" s="110"/>
      <c r="NPC4" s="110"/>
      <c r="NPD4" s="110"/>
      <c r="NPE4" s="110"/>
      <c r="NPF4" s="110"/>
      <c r="NPG4" s="110"/>
      <c r="NPH4" s="110"/>
      <c r="NPI4" s="110"/>
      <c r="NPJ4" s="110"/>
      <c r="NPK4" s="110"/>
      <c r="NPL4" s="110"/>
      <c r="NPM4" s="110"/>
      <c r="NPN4" s="110"/>
      <c r="NPO4" s="110"/>
      <c r="NPP4" s="110"/>
      <c r="NPQ4" s="110"/>
      <c r="NPR4" s="110"/>
      <c r="NPS4" s="110"/>
      <c r="NPT4" s="110"/>
      <c r="NPU4" s="110"/>
      <c r="NPV4" s="110"/>
      <c r="NPW4" s="110"/>
      <c r="NPX4" s="110"/>
      <c r="NPY4" s="110"/>
      <c r="NPZ4" s="110"/>
      <c r="NQA4" s="110"/>
      <c r="NQB4" s="110"/>
      <c r="NQC4" s="110"/>
      <c r="NQD4" s="110"/>
      <c r="NQE4" s="110"/>
      <c r="NQF4" s="110"/>
      <c r="NQG4" s="110"/>
      <c r="NQH4" s="110"/>
      <c r="NQI4" s="110"/>
      <c r="NQJ4" s="110"/>
      <c r="NQK4" s="110"/>
      <c r="NQL4" s="110"/>
      <c r="NQM4" s="110"/>
      <c r="NQN4" s="110"/>
      <c r="NQO4" s="110"/>
      <c r="NQP4" s="110"/>
      <c r="NQQ4" s="110"/>
      <c r="NQR4" s="110"/>
      <c r="NQS4" s="110"/>
      <c r="NQT4" s="110"/>
      <c r="NQU4" s="110"/>
      <c r="NQV4" s="110"/>
      <c r="NQW4" s="110"/>
      <c r="NQX4" s="110"/>
      <c r="NQY4" s="110"/>
      <c r="NQZ4" s="110"/>
      <c r="NRA4" s="110"/>
      <c r="NRB4" s="110"/>
      <c r="NRC4" s="110"/>
      <c r="NRD4" s="110"/>
      <c r="NRE4" s="110"/>
      <c r="NRF4" s="110"/>
      <c r="NRG4" s="110"/>
      <c r="NRH4" s="110"/>
      <c r="NRI4" s="110"/>
      <c r="NRJ4" s="110"/>
      <c r="NRK4" s="110"/>
      <c r="NRL4" s="110"/>
      <c r="NRM4" s="110"/>
      <c r="NRN4" s="110"/>
      <c r="NRO4" s="110"/>
      <c r="NRP4" s="110"/>
      <c r="NRQ4" s="110"/>
      <c r="NRR4" s="110"/>
      <c r="NRS4" s="110"/>
      <c r="NRT4" s="110"/>
      <c r="NRU4" s="110"/>
      <c r="NRV4" s="110"/>
      <c r="NRW4" s="110"/>
      <c r="NRX4" s="110"/>
      <c r="NRY4" s="110"/>
      <c r="NRZ4" s="110"/>
      <c r="NSA4" s="110"/>
      <c r="NSB4" s="110"/>
      <c r="NSC4" s="110"/>
      <c r="NSD4" s="110"/>
      <c r="NSE4" s="110"/>
      <c r="NSF4" s="110"/>
      <c r="NSG4" s="110"/>
      <c r="NSH4" s="110"/>
      <c r="NSI4" s="110"/>
      <c r="NSJ4" s="110"/>
      <c r="NSK4" s="110"/>
      <c r="NSL4" s="110"/>
      <c r="NSM4" s="110"/>
      <c r="NSN4" s="110"/>
      <c r="NSO4" s="110"/>
      <c r="NSP4" s="110"/>
      <c r="NSQ4" s="110"/>
      <c r="NSR4" s="110"/>
      <c r="NSS4" s="110"/>
      <c r="NST4" s="110"/>
      <c r="NSU4" s="110"/>
      <c r="NSV4" s="110"/>
      <c r="NSW4" s="110"/>
      <c r="NSX4" s="110"/>
      <c r="NSY4" s="110"/>
      <c r="NSZ4" s="110"/>
      <c r="NTA4" s="110"/>
      <c r="NTB4" s="110"/>
      <c r="NTC4" s="110"/>
      <c r="NTD4" s="110"/>
      <c r="NTE4" s="110"/>
      <c r="NTF4" s="110"/>
      <c r="NTG4" s="110"/>
      <c r="NTH4" s="110"/>
      <c r="NTI4" s="110"/>
      <c r="NTJ4" s="110"/>
      <c r="NTK4" s="110"/>
      <c r="NTL4" s="110"/>
      <c r="NTM4" s="110"/>
      <c r="NTN4" s="110"/>
      <c r="NTO4" s="110"/>
      <c r="NTP4" s="110"/>
      <c r="NTQ4" s="110"/>
      <c r="NTR4" s="110"/>
      <c r="NTS4" s="110"/>
      <c r="NTT4" s="110"/>
      <c r="NTU4" s="110"/>
      <c r="NTV4" s="110"/>
      <c r="NTW4" s="110"/>
      <c r="NTX4" s="110"/>
      <c r="NTY4" s="110"/>
      <c r="NTZ4" s="110"/>
      <c r="NUA4" s="110"/>
      <c r="NUB4" s="110"/>
      <c r="NUC4" s="110"/>
      <c r="NUD4" s="110"/>
      <c r="NUE4" s="110"/>
      <c r="NUF4" s="110"/>
      <c r="NUG4" s="110"/>
      <c r="NUH4" s="110"/>
      <c r="NUI4" s="110"/>
      <c r="NUJ4" s="110"/>
      <c r="NUK4" s="110"/>
      <c r="NUL4" s="110"/>
      <c r="NUM4" s="110"/>
      <c r="NUN4" s="110"/>
      <c r="NUO4" s="110"/>
      <c r="NUP4" s="110"/>
      <c r="NUQ4" s="110"/>
      <c r="NUR4" s="110"/>
      <c r="NUS4" s="110"/>
      <c r="NUT4" s="110"/>
      <c r="NUU4" s="110"/>
      <c r="NUV4" s="110"/>
      <c r="NUW4" s="110"/>
      <c r="NUX4" s="110"/>
      <c r="NUY4" s="110"/>
      <c r="NUZ4" s="110"/>
      <c r="NVA4" s="110"/>
      <c r="NVB4" s="110"/>
      <c r="NVC4" s="110"/>
      <c r="NVD4" s="110"/>
      <c r="NVE4" s="110"/>
      <c r="NVF4" s="110"/>
      <c r="NVG4" s="110"/>
      <c r="NVH4" s="110"/>
      <c r="NVI4" s="110"/>
      <c r="NVJ4" s="110"/>
      <c r="NVK4" s="110"/>
      <c r="NVL4" s="110"/>
      <c r="NVM4" s="110"/>
      <c r="NVN4" s="110"/>
      <c r="NVO4" s="110"/>
      <c r="NVP4" s="110"/>
      <c r="NVQ4" s="110"/>
      <c r="NVR4" s="110"/>
      <c r="NVS4" s="110"/>
      <c r="NVT4" s="110"/>
      <c r="NVU4" s="110"/>
      <c r="NVV4" s="110"/>
      <c r="NVW4" s="110"/>
      <c r="NVX4" s="110"/>
      <c r="NVY4" s="110"/>
      <c r="NVZ4" s="110"/>
      <c r="NWA4" s="110"/>
      <c r="NWB4" s="110"/>
      <c r="NWC4" s="110"/>
      <c r="NWD4" s="110"/>
      <c r="NWE4" s="110"/>
      <c r="NWF4" s="110"/>
      <c r="NWG4" s="110"/>
      <c r="NWH4" s="110"/>
      <c r="NWI4" s="110"/>
      <c r="NWJ4" s="110"/>
      <c r="NWK4" s="110"/>
      <c r="NWL4" s="110"/>
      <c r="NWM4" s="110"/>
      <c r="NWN4" s="110"/>
      <c r="NWO4" s="110"/>
      <c r="NWP4" s="110"/>
      <c r="NWQ4" s="110"/>
      <c r="NWR4" s="110"/>
      <c r="NWS4" s="110"/>
      <c r="NWT4" s="110"/>
      <c r="NWU4" s="110"/>
      <c r="NWV4" s="110"/>
      <c r="NWW4" s="110"/>
      <c r="NWX4" s="110"/>
      <c r="NWY4" s="110"/>
      <c r="NWZ4" s="110"/>
      <c r="NXA4" s="110"/>
      <c r="NXB4" s="110"/>
      <c r="NXC4" s="110"/>
      <c r="NXD4" s="110"/>
      <c r="NXE4" s="110"/>
      <c r="NXF4" s="110"/>
      <c r="NXG4" s="110"/>
      <c r="NXH4" s="110"/>
      <c r="NXI4" s="110"/>
      <c r="NXJ4" s="110"/>
      <c r="NXK4" s="110"/>
      <c r="NXL4" s="110"/>
      <c r="NXM4" s="110"/>
      <c r="NXN4" s="110"/>
      <c r="NXO4" s="110"/>
      <c r="NXP4" s="110"/>
      <c r="NXQ4" s="110"/>
      <c r="NXR4" s="110"/>
      <c r="NXS4" s="110"/>
      <c r="NXT4" s="110"/>
      <c r="NXU4" s="110"/>
      <c r="NXV4" s="110"/>
      <c r="NXW4" s="110"/>
      <c r="NXX4" s="110"/>
      <c r="NXY4" s="110"/>
      <c r="NXZ4" s="110"/>
      <c r="NYA4" s="110"/>
      <c r="NYB4" s="110"/>
      <c r="NYC4" s="110"/>
      <c r="NYD4" s="110"/>
      <c r="NYE4" s="110"/>
      <c r="NYF4" s="110"/>
      <c r="NYG4" s="110"/>
      <c r="NYH4" s="110"/>
      <c r="NYI4" s="110"/>
      <c r="NYJ4" s="110"/>
      <c r="NYK4" s="110"/>
      <c r="NYL4" s="110"/>
      <c r="NYM4" s="110"/>
      <c r="NYN4" s="110"/>
      <c r="NYO4" s="110"/>
      <c r="NYP4" s="110"/>
      <c r="NYQ4" s="110"/>
      <c r="NYR4" s="110"/>
      <c r="NYS4" s="110"/>
      <c r="NYT4" s="110"/>
      <c r="NYU4" s="110"/>
      <c r="NYV4" s="110"/>
      <c r="NYW4" s="110"/>
      <c r="NYX4" s="110"/>
      <c r="NYY4" s="110"/>
      <c r="NYZ4" s="110"/>
      <c r="NZA4" s="110"/>
      <c r="NZB4" s="110"/>
      <c r="NZC4" s="110"/>
      <c r="NZD4" s="110"/>
      <c r="NZE4" s="110"/>
      <c r="NZF4" s="110"/>
      <c r="NZG4" s="110"/>
      <c r="NZH4" s="110"/>
      <c r="NZI4" s="110"/>
      <c r="NZJ4" s="110"/>
      <c r="NZK4" s="110"/>
      <c r="NZL4" s="110"/>
      <c r="NZM4" s="110"/>
      <c r="NZN4" s="110"/>
      <c r="NZO4" s="110"/>
      <c r="NZP4" s="110"/>
      <c r="NZQ4" s="110"/>
      <c r="NZR4" s="110"/>
      <c r="NZS4" s="110"/>
      <c r="NZT4" s="110"/>
      <c r="NZU4" s="110"/>
      <c r="NZV4" s="110"/>
      <c r="NZW4" s="110"/>
      <c r="NZX4" s="110"/>
      <c r="NZY4" s="110"/>
      <c r="NZZ4" s="110"/>
      <c r="OAA4" s="110"/>
      <c r="OAB4" s="110"/>
      <c r="OAC4" s="110"/>
      <c r="OAD4" s="110"/>
      <c r="OAE4" s="110"/>
      <c r="OAF4" s="110"/>
      <c r="OAG4" s="110"/>
      <c r="OAH4" s="110"/>
      <c r="OAI4" s="110"/>
      <c r="OAJ4" s="110"/>
      <c r="OAK4" s="110"/>
      <c r="OAL4" s="110"/>
      <c r="OAM4" s="110"/>
      <c r="OAN4" s="110"/>
      <c r="OAO4" s="110"/>
      <c r="OAP4" s="110"/>
      <c r="OAQ4" s="110"/>
      <c r="OAR4" s="110"/>
      <c r="OAS4" s="110"/>
      <c r="OAT4" s="110"/>
      <c r="OAU4" s="110"/>
      <c r="OAV4" s="110"/>
      <c r="OAW4" s="110"/>
      <c r="OAX4" s="110"/>
      <c r="OAY4" s="110"/>
      <c r="OAZ4" s="110"/>
      <c r="OBA4" s="110"/>
      <c r="OBB4" s="110"/>
      <c r="OBC4" s="110"/>
      <c r="OBD4" s="110"/>
      <c r="OBE4" s="110"/>
      <c r="OBF4" s="110"/>
      <c r="OBG4" s="110"/>
      <c r="OBH4" s="110"/>
      <c r="OBI4" s="110"/>
      <c r="OBJ4" s="110"/>
      <c r="OBK4" s="110"/>
      <c r="OBL4" s="110"/>
      <c r="OBM4" s="110"/>
      <c r="OBN4" s="110"/>
      <c r="OBO4" s="110"/>
      <c r="OBP4" s="110"/>
      <c r="OBQ4" s="110"/>
      <c r="OBR4" s="110"/>
      <c r="OBS4" s="110"/>
      <c r="OBT4" s="110"/>
      <c r="OBU4" s="110"/>
      <c r="OBV4" s="110"/>
      <c r="OBW4" s="110"/>
      <c r="OBX4" s="110"/>
      <c r="OBY4" s="110"/>
      <c r="OBZ4" s="110"/>
      <c r="OCA4" s="110"/>
      <c r="OCB4" s="110"/>
      <c r="OCC4" s="110"/>
      <c r="OCD4" s="110"/>
      <c r="OCE4" s="110"/>
      <c r="OCF4" s="110"/>
      <c r="OCG4" s="110"/>
      <c r="OCH4" s="110"/>
      <c r="OCI4" s="110"/>
      <c r="OCJ4" s="110"/>
      <c r="OCK4" s="110"/>
      <c r="OCL4" s="110"/>
      <c r="OCM4" s="110"/>
      <c r="OCN4" s="110"/>
      <c r="OCO4" s="110"/>
      <c r="OCP4" s="110"/>
      <c r="OCQ4" s="110"/>
      <c r="OCR4" s="110"/>
      <c r="OCS4" s="110"/>
      <c r="OCT4" s="110"/>
      <c r="OCU4" s="110"/>
      <c r="OCV4" s="110"/>
      <c r="OCW4" s="110"/>
      <c r="OCX4" s="110"/>
      <c r="OCY4" s="110"/>
      <c r="OCZ4" s="110"/>
      <c r="ODA4" s="110"/>
      <c r="ODB4" s="110"/>
      <c r="ODC4" s="110"/>
      <c r="ODD4" s="110"/>
      <c r="ODE4" s="110"/>
      <c r="ODF4" s="110"/>
      <c r="ODG4" s="110"/>
      <c r="ODH4" s="110"/>
      <c r="ODI4" s="110"/>
      <c r="ODJ4" s="110"/>
      <c r="ODK4" s="110"/>
      <c r="ODL4" s="110"/>
      <c r="ODM4" s="110"/>
      <c r="ODN4" s="110"/>
      <c r="ODO4" s="110"/>
      <c r="ODP4" s="110"/>
      <c r="ODQ4" s="110"/>
      <c r="ODR4" s="110"/>
      <c r="ODS4" s="110"/>
      <c r="ODT4" s="110"/>
      <c r="ODU4" s="110"/>
      <c r="ODV4" s="110"/>
      <c r="ODW4" s="110"/>
      <c r="ODX4" s="110"/>
      <c r="ODY4" s="110"/>
      <c r="ODZ4" s="110"/>
      <c r="OEA4" s="110"/>
      <c r="OEB4" s="110"/>
      <c r="OEC4" s="110"/>
      <c r="OED4" s="110"/>
      <c r="OEE4" s="110"/>
      <c r="OEF4" s="110"/>
      <c r="OEG4" s="110"/>
      <c r="OEH4" s="110"/>
      <c r="OEI4" s="110"/>
      <c r="OEJ4" s="110"/>
      <c r="OEK4" s="110"/>
      <c r="OEL4" s="110"/>
      <c r="OEM4" s="110"/>
      <c r="OEN4" s="110"/>
      <c r="OEO4" s="110"/>
      <c r="OEP4" s="110"/>
      <c r="OEQ4" s="110"/>
      <c r="OER4" s="110"/>
      <c r="OES4" s="110"/>
      <c r="OET4" s="110"/>
      <c r="OEU4" s="110"/>
      <c r="OEV4" s="110"/>
      <c r="OEW4" s="110"/>
      <c r="OEX4" s="110"/>
      <c r="OEY4" s="110"/>
      <c r="OEZ4" s="110"/>
      <c r="OFA4" s="110"/>
      <c r="OFB4" s="110"/>
      <c r="OFC4" s="110"/>
      <c r="OFD4" s="110"/>
      <c r="OFE4" s="110"/>
      <c r="OFF4" s="110"/>
      <c r="OFG4" s="110"/>
      <c r="OFH4" s="110"/>
      <c r="OFI4" s="110"/>
      <c r="OFJ4" s="110"/>
      <c r="OFK4" s="110"/>
      <c r="OFL4" s="110"/>
      <c r="OFM4" s="110"/>
      <c r="OFN4" s="110"/>
      <c r="OFO4" s="110"/>
      <c r="OFP4" s="110"/>
      <c r="OFQ4" s="110"/>
      <c r="OFR4" s="110"/>
      <c r="OFS4" s="110"/>
      <c r="OFT4" s="110"/>
      <c r="OFU4" s="110"/>
      <c r="OFV4" s="110"/>
      <c r="OFW4" s="110"/>
      <c r="OFX4" s="110"/>
      <c r="OFY4" s="110"/>
      <c r="OFZ4" s="110"/>
      <c r="OGA4" s="110"/>
      <c r="OGB4" s="110"/>
      <c r="OGC4" s="110"/>
      <c r="OGD4" s="110"/>
      <c r="OGE4" s="110"/>
      <c r="OGF4" s="110"/>
      <c r="OGG4" s="110"/>
      <c r="OGH4" s="110"/>
      <c r="OGI4" s="110"/>
      <c r="OGJ4" s="110"/>
      <c r="OGK4" s="110"/>
      <c r="OGL4" s="110"/>
      <c r="OGM4" s="110"/>
      <c r="OGN4" s="110"/>
      <c r="OGO4" s="110"/>
      <c r="OGP4" s="110"/>
      <c r="OGQ4" s="110"/>
      <c r="OGR4" s="110"/>
      <c r="OGS4" s="110"/>
      <c r="OGT4" s="110"/>
      <c r="OGU4" s="110"/>
      <c r="OGV4" s="110"/>
      <c r="OGW4" s="110"/>
      <c r="OGX4" s="110"/>
      <c r="OGY4" s="110"/>
      <c r="OGZ4" s="110"/>
      <c r="OHA4" s="110"/>
      <c r="OHB4" s="110"/>
      <c r="OHC4" s="110"/>
      <c r="OHD4" s="110"/>
      <c r="OHE4" s="110"/>
      <c r="OHF4" s="110"/>
      <c r="OHG4" s="110"/>
      <c r="OHH4" s="110"/>
      <c r="OHI4" s="110"/>
      <c r="OHJ4" s="110"/>
      <c r="OHK4" s="110"/>
      <c r="OHL4" s="110"/>
      <c r="OHM4" s="110"/>
      <c r="OHN4" s="110"/>
      <c r="OHO4" s="110"/>
      <c r="OHP4" s="110"/>
      <c r="OHQ4" s="110"/>
      <c r="OHR4" s="110"/>
      <c r="OHS4" s="110"/>
      <c r="OHT4" s="110"/>
      <c r="OHU4" s="110"/>
      <c r="OHV4" s="110"/>
      <c r="OHW4" s="110"/>
      <c r="OHX4" s="110"/>
      <c r="OHY4" s="110"/>
      <c r="OHZ4" s="110"/>
      <c r="OIA4" s="110"/>
      <c r="OIB4" s="110"/>
      <c r="OIC4" s="110"/>
      <c r="OID4" s="110"/>
      <c r="OIE4" s="110"/>
      <c r="OIF4" s="110"/>
      <c r="OIG4" s="110"/>
      <c r="OIH4" s="110"/>
      <c r="OII4" s="110"/>
      <c r="OIJ4" s="110"/>
      <c r="OIK4" s="110"/>
      <c r="OIL4" s="110"/>
      <c r="OIM4" s="110"/>
      <c r="OIN4" s="110"/>
      <c r="OIO4" s="110"/>
      <c r="OIP4" s="110"/>
      <c r="OIQ4" s="110"/>
      <c r="OIR4" s="110"/>
      <c r="OIS4" s="110"/>
      <c r="OIT4" s="110"/>
      <c r="OIU4" s="110"/>
      <c r="OIV4" s="110"/>
      <c r="OIW4" s="110"/>
      <c r="OIX4" s="110"/>
      <c r="OIY4" s="110"/>
      <c r="OIZ4" s="110"/>
      <c r="OJA4" s="110"/>
      <c r="OJB4" s="110"/>
      <c r="OJC4" s="110"/>
      <c r="OJD4" s="110"/>
      <c r="OJE4" s="110"/>
      <c r="OJF4" s="110"/>
      <c r="OJG4" s="110"/>
      <c r="OJH4" s="110"/>
      <c r="OJI4" s="110"/>
      <c r="OJJ4" s="110"/>
      <c r="OJK4" s="110"/>
      <c r="OJL4" s="110"/>
      <c r="OJM4" s="110"/>
      <c r="OJN4" s="110"/>
      <c r="OJO4" s="110"/>
      <c r="OJP4" s="110"/>
      <c r="OJQ4" s="110"/>
      <c r="OJR4" s="110"/>
      <c r="OJS4" s="110"/>
      <c r="OJT4" s="110"/>
      <c r="OJU4" s="110"/>
      <c r="OJV4" s="110"/>
      <c r="OJW4" s="110"/>
      <c r="OJX4" s="110"/>
      <c r="OJY4" s="110"/>
      <c r="OJZ4" s="110"/>
      <c r="OKA4" s="110"/>
      <c r="OKB4" s="110"/>
      <c r="OKC4" s="110"/>
      <c r="OKD4" s="110"/>
      <c r="OKE4" s="110"/>
      <c r="OKF4" s="110"/>
      <c r="OKG4" s="110"/>
      <c r="OKH4" s="110"/>
      <c r="OKI4" s="110"/>
      <c r="OKJ4" s="110"/>
      <c r="OKK4" s="110"/>
      <c r="OKL4" s="110"/>
      <c r="OKM4" s="110"/>
      <c r="OKN4" s="110"/>
      <c r="OKO4" s="110"/>
      <c r="OKP4" s="110"/>
      <c r="OKQ4" s="110"/>
      <c r="OKR4" s="110"/>
      <c r="OKS4" s="110"/>
      <c r="OKT4" s="110"/>
      <c r="OKU4" s="110"/>
      <c r="OKV4" s="110"/>
      <c r="OKW4" s="110"/>
      <c r="OKX4" s="110"/>
      <c r="OKY4" s="110"/>
      <c r="OKZ4" s="110"/>
      <c r="OLA4" s="110"/>
      <c r="OLB4" s="110"/>
      <c r="OLC4" s="110"/>
      <c r="OLD4" s="110"/>
      <c r="OLE4" s="110"/>
      <c r="OLF4" s="110"/>
      <c r="OLG4" s="110"/>
      <c r="OLH4" s="110"/>
      <c r="OLI4" s="110"/>
      <c r="OLJ4" s="110"/>
      <c r="OLK4" s="110"/>
      <c r="OLL4" s="110"/>
      <c r="OLM4" s="110"/>
      <c r="OLN4" s="110"/>
      <c r="OLO4" s="110"/>
      <c r="OLP4" s="110"/>
      <c r="OLQ4" s="110"/>
      <c r="OLR4" s="110"/>
      <c r="OLS4" s="110"/>
      <c r="OLT4" s="110"/>
      <c r="OLU4" s="110"/>
      <c r="OLV4" s="110"/>
      <c r="OLW4" s="110"/>
      <c r="OLX4" s="110"/>
      <c r="OLY4" s="110"/>
      <c r="OLZ4" s="110"/>
      <c r="OMA4" s="110"/>
      <c r="OMB4" s="110"/>
      <c r="OMC4" s="110"/>
      <c r="OMD4" s="110"/>
      <c r="OME4" s="110"/>
      <c r="OMF4" s="110"/>
      <c r="OMG4" s="110"/>
      <c r="OMH4" s="110"/>
      <c r="OMI4" s="110"/>
      <c r="OMJ4" s="110"/>
      <c r="OMK4" s="110"/>
      <c r="OML4" s="110"/>
      <c r="OMM4" s="110"/>
      <c r="OMN4" s="110"/>
      <c r="OMO4" s="110"/>
      <c r="OMP4" s="110"/>
      <c r="OMQ4" s="110"/>
      <c r="OMR4" s="110"/>
      <c r="OMS4" s="110"/>
      <c r="OMT4" s="110"/>
      <c r="OMU4" s="110"/>
      <c r="OMV4" s="110"/>
      <c r="OMW4" s="110"/>
      <c r="OMX4" s="110"/>
      <c r="OMY4" s="110"/>
      <c r="OMZ4" s="110"/>
      <c r="ONA4" s="110"/>
      <c r="ONB4" s="110"/>
      <c r="ONC4" s="110"/>
      <c r="OND4" s="110"/>
      <c r="ONE4" s="110"/>
      <c r="ONF4" s="110"/>
      <c r="ONG4" s="110"/>
      <c r="ONH4" s="110"/>
      <c r="ONI4" s="110"/>
      <c r="ONJ4" s="110"/>
      <c r="ONK4" s="110"/>
      <c r="ONL4" s="110"/>
      <c r="ONM4" s="110"/>
      <c r="ONN4" s="110"/>
      <c r="ONO4" s="110"/>
      <c r="ONP4" s="110"/>
      <c r="ONQ4" s="110"/>
      <c r="ONR4" s="110"/>
      <c r="ONS4" s="110"/>
      <c r="ONT4" s="110"/>
      <c r="ONU4" s="110"/>
      <c r="ONV4" s="110"/>
      <c r="ONW4" s="110"/>
      <c r="ONX4" s="110"/>
      <c r="ONY4" s="110"/>
      <c r="ONZ4" s="110"/>
      <c r="OOA4" s="110"/>
      <c r="OOB4" s="110"/>
      <c r="OOC4" s="110"/>
      <c r="OOD4" s="110"/>
      <c r="OOE4" s="110"/>
      <c r="OOF4" s="110"/>
      <c r="OOG4" s="110"/>
      <c r="OOH4" s="110"/>
      <c r="OOI4" s="110"/>
      <c r="OOJ4" s="110"/>
      <c r="OOK4" s="110"/>
      <c r="OOL4" s="110"/>
      <c r="OOM4" s="110"/>
      <c r="OON4" s="110"/>
      <c r="OOO4" s="110"/>
      <c r="OOP4" s="110"/>
      <c r="OOQ4" s="110"/>
      <c r="OOR4" s="110"/>
      <c r="OOS4" s="110"/>
      <c r="OOT4" s="110"/>
      <c r="OOU4" s="110"/>
      <c r="OOV4" s="110"/>
      <c r="OOW4" s="110"/>
      <c r="OOX4" s="110"/>
      <c r="OOY4" s="110"/>
      <c r="OOZ4" s="110"/>
      <c r="OPA4" s="110"/>
      <c r="OPB4" s="110"/>
      <c r="OPC4" s="110"/>
      <c r="OPD4" s="110"/>
      <c r="OPE4" s="110"/>
      <c r="OPF4" s="110"/>
      <c r="OPG4" s="110"/>
      <c r="OPH4" s="110"/>
      <c r="OPI4" s="110"/>
      <c r="OPJ4" s="110"/>
      <c r="OPK4" s="110"/>
      <c r="OPL4" s="110"/>
      <c r="OPM4" s="110"/>
      <c r="OPN4" s="110"/>
      <c r="OPO4" s="110"/>
      <c r="OPP4" s="110"/>
      <c r="OPQ4" s="110"/>
      <c r="OPR4" s="110"/>
      <c r="OPS4" s="110"/>
      <c r="OPT4" s="110"/>
      <c r="OPU4" s="110"/>
      <c r="OPV4" s="110"/>
      <c r="OPW4" s="110"/>
      <c r="OPX4" s="110"/>
      <c r="OPY4" s="110"/>
      <c r="OPZ4" s="110"/>
      <c r="OQA4" s="110"/>
      <c r="OQB4" s="110"/>
      <c r="OQC4" s="110"/>
      <c r="OQD4" s="110"/>
      <c r="OQE4" s="110"/>
      <c r="OQF4" s="110"/>
      <c r="OQG4" s="110"/>
      <c r="OQH4" s="110"/>
      <c r="OQI4" s="110"/>
      <c r="OQJ4" s="110"/>
      <c r="OQK4" s="110"/>
      <c r="OQL4" s="110"/>
      <c r="OQM4" s="110"/>
      <c r="OQN4" s="110"/>
      <c r="OQO4" s="110"/>
      <c r="OQP4" s="110"/>
      <c r="OQQ4" s="110"/>
      <c r="OQR4" s="110"/>
      <c r="OQS4" s="110"/>
      <c r="OQT4" s="110"/>
      <c r="OQU4" s="110"/>
      <c r="OQV4" s="110"/>
      <c r="OQW4" s="110"/>
      <c r="OQX4" s="110"/>
      <c r="OQY4" s="110"/>
      <c r="OQZ4" s="110"/>
      <c r="ORA4" s="110"/>
      <c r="ORB4" s="110"/>
      <c r="ORC4" s="110"/>
      <c r="ORD4" s="110"/>
      <c r="ORE4" s="110"/>
      <c r="ORF4" s="110"/>
      <c r="ORG4" s="110"/>
      <c r="ORH4" s="110"/>
      <c r="ORI4" s="110"/>
      <c r="ORJ4" s="110"/>
      <c r="ORK4" s="110"/>
      <c r="ORL4" s="110"/>
      <c r="ORM4" s="110"/>
      <c r="ORN4" s="110"/>
      <c r="ORO4" s="110"/>
      <c r="ORP4" s="110"/>
      <c r="ORQ4" s="110"/>
      <c r="ORR4" s="110"/>
      <c r="ORS4" s="110"/>
      <c r="ORT4" s="110"/>
      <c r="ORU4" s="110"/>
      <c r="ORV4" s="110"/>
      <c r="ORW4" s="110"/>
      <c r="ORX4" s="110"/>
      <c r="ORY4" s="110"/>
      <c r="ORZ4" s="110"/>
      <c r="OSA4" s="110"/>
      <c r="OSB4" s="110"/>
      <c r="OSC4" s="110"/>
      <c r="OSD4" s="110"/>
      <c r="OSE4" s="110"/>
      <c r="OSF4" s="110"/>
      <c r="OSG4" s="110"/>
      <c r="OSH4" s="110"/>
      <c r="OSI4" s="110"/>
      <c r="OSJ4" s="110"/>
      <c r="OSK4" s="110"/>
      <c r="OSL4" s="110"/>
      <c r="OSM4" s="110"/>
      <c r="OSN4" s="110"/>
      <c r="OSO4" s="110"/>
      <c r="OSP4" s="110"/>
      <c r="OSQ4" s="110"/>
      <c r="OSR4" s="110"/>
      <c r="OSS4" s="110"/>
      <c r="OST4" s="110"/>
      <c r="OSU4" s="110"/>
      <c r="OSV4" s="110"/>
      <c r="OSW4" s="110"/>
      <c r="OSX4" s="110"/>
      <c r="OSY4" s="110"/>
      <c r="OSZ4" s="110"/>
      <c r="OTA4" s="110"/>
      <c r="OTB4" s="110"/>
      <c r="OTC4" s="110"/>
      <c r="OTD4" s="110"/>
      <c r="OTE4" s="110"/>
      <c r="OTF4" s="110"/>
      <c r="OTG4" s="110"/>
      <c r="OTH4" s="110"/>
      <c r="OTI4" s="110"/>
      <c r="OTJ4" s="110"/>
      <c r="OTK4" s="110"/>
      <c r="OTL4" s="110"/>
      <c r="OTM4" s="110"/>
      <c r="OTN4" s="110"/>
      <c r="OTO4" s="110"/>
      <c r="OTP4" s="110"/>
      <c r="OTQ4" s="110"/>
      <c r="OTR4" s="110"/>
      <c r="OTS4" s="110"/>
      <c r="OTT4" s="110"/>
      <c r="OTU4" s="110"/>
      <c r="OTV4" s="110"/>
      <c r="OTW4" s="110"/>
      <c r="OTX4" s="110"/>
      <c r="OTY4" s="110"/>
      <c r="OTZ4" s="110"/>
      <c r="OUA4" s="110"/>
      <c r="OUB4" s="110"/>
      <c r="OUC4" s="110"/>
      <c r="OUD4" s="110"/>
      <c r="OUE4" s="110"/>
      <c r="OUF4" s="110"/>
      <c r="OUG4" s="110"/>
      <c r="OUH4" s="110"/>
      <c r="OUI4" s="110"/>
      <c r="OUJ4" s="110"/>
      <c r="OUK4" s="110"/>
      <c r="OUL4" s="110"/>
      <c r="OUM4" s="110"/>
      <c r="OUN4" s="110"/>
      <c r="OUO4" s="110"/>
      <c r="OUP4" s="110"/>
      <c r="OUQ4" s="110"/>
      <c r="OUR4" s="110"/>
      <c r="OUS4" s="110"/>
      <c r="OUT4" s="110"/>
      <c r="OUU4" s="110"/>
      <c r="OUV4" s="110"/>
      <c r="OUW4" s="110"/>
      <c r="OUX4" s="110"/>
      <c r="OUY4" s="110"/>
      <c r="OUZ4" s="110"/>
      <c r="OVA4" s="110"/>
      <c r="OVB4" s="110"/>
      <c r="OVC4" s="110"/>
      <c r="OVD4" s="110"/>
      <c r="OVE4" s="110"/>
      <c r="OVF4" s="110"/>
      <c r="OVG4" s="110"/>
      <c r="OVH4" s="110"/>
      <c r="OVI4" s="110"/>
      <c r="OVJ4" s="110"/>
      <c r="OVK4" s="110"/>
      <c r="OVL4" s="110"/>
      <c r="OVM4" s="110"/>
      <c r="OVN4" s="110"/>
      <c r="OVO4" s="110"/>
      <c r="OVP4" s="110"/>
      <c r="OVQ4" s="110"/>
      <c r="OVR4" s="110"/>
      <c r="OVS4" s="110"/>
      <c r="OVT4" s="110"/>
      <c r="OVU4" s="110"/>
      <c r="OVV4" s="110"/>
      <c r="OVW4" s="110"/>
      <c r="OVX4" s="110"/>
      <c r="OVY4" s="110"/>
      <c r="OVZ4" s="110"/>
      <c r="OWA4" s="110"/>
      <c r="OWB4" s="110"/>
      <c r="OWC4" s="110"/>
      <c r="OWD4" s="110"/>
      <c r="OWE4" s="110"/>
      <c r="OWF4" s="110"/>
      <c r="OWG4" s="110"/>
      <c r="OWH4" s="110"/>
      <c r="OWI4" s="110"/>
      <c r="OWJ4" s="110"/>
      <c r="OWK4" s="110"/>
      <c r="OWL4" s="110"/>
      <c r="OWM4" s="110"/>
      <c r="OWN4" s="110"/>
      <c r="OWO4" s="110"/>
      <c r="OWP4" s="110"/>
      <c r="OWQ4" s="110"/>
      <c r="OWR4" s="110"/>
      <c r="OWS4" s="110"/>
      <c r="OWT4" s="110"/>
      <c r="OWU4" s="110"/>
      <c r="OWV4" s="110"/>
      <c r="OWW4" s="110"/>
      <c r="OWX4" s="110"/>
      <c r="OWY4" s="110"/>
      <c r="OWZ4" s="110"/>
      <c r="OXA4" s="110"/>
      <c r="OXB4" s="110"/>
      <c r="OXC4" s="110"/>
      <c r="OXD4" s="110"/>
      <c r="OXE4" s="110"/>
      <c r="OXF4" s="110"/>
      <c r="OXG4" s="110"/>
      <c r="OXH4" s="110"/>
      <c r="OXI4" s="110"/>
      <c r="OXJ4" s="110"/>
      <c r="OXK4" s="110"/>
      <c r="OXL4" s="110"/>
      <c r="OXM4" s="110"/>
      <c r="OXN4" s="110"/>
      <c r="OXO4" s="110"/>
      <c r="OXP4" s="110"/>
      <c r="OXQ4" s="110"/>
      <c r="OXR4" s="110"/>
      <c r="OXS4" s="110"/>
      <c r="OXT4" s="110"/>
      <c r="OXU4" s="110"/>
      <c r="OXV4" s="110"/>
      <c r="OXW4" s="110"/>
      <c r="OXX4" s="110"/>
      <c r="OXY4" s="110"/>
      <c r="OXZ4" s="110"/>
      <c r="OYA4" s="110"/>
      <c r="OYB4" s="110"/>
      <c r="OYC4" s="110"/>
      <c r="OYD4" s="110"/>
      <c r="OYE4" s="110"/>
      <c r="OYF4" s="110"/>
      <c r="OYG4" s="110"/>
      <c r="OYH4" s="110"/>
      <c r="OYI4" s="110"/>
      <c r="OYJ4" s="110"/>
      <c r="OYK4" s="110"/>
      <c r="OYL4" s="110"/>
      <c r="OYM4" s="110"/>
      <c r="OYN4" s="110"/>
      <c r="OYO4" s="110"/>
      <c r="OYP4" s="110"/>
      <c r="OYQ4" s="110"/>
      <c r="OYR4" s="110"/>
      <c r="OYS4" s="110"/>
      <c r="OYT4" s="110"/>
      <c r="OYU4" s="110"/>
      <c r="OYV4" s="110"/>
      <c r="OYW4" s="110"/>
      <c r="OYX4" s="110"/>
      <c r="OYY4" s="110"/>
      <c r="OYZ4" s="110"/>
      <c r="OZA4" s="110"/>
      <c r="OZB4" s="110"/>
      <c r="OZC4" s="110"/>
      <c r="OZD4" s="110"/>
      <c r="OZE4" s="110"/>
      <c r="OZF4" s="110"/>
      <c r="OZG4" s="110"/>
      <c r="OZH4" s="110"/>
      <c r="OZI4" s="110"/>
      <c r="OZJ4" s="110"/>
      <c r="OZK4" s="110"/>
      <c r="OZL4" s="110"/>
      <c r="OZM4" s="110"/>
      <c r="OZN4" s="110"/>
      <c r="OZO4" s="110"/>
      <c r="OZP4" s="110"/>
      <c r="OZQ4" s="110"/>
      <c r="OZR4" s="110"/>
      <c r="OZS4" s="110"/>
      <c r="OZT4" s="110"/>
      <c r="OZU4" s="110"/>
      <c r="OZV4" s="110"/>
      <c r="OZW4" s="110"/>
      <c r="OZX4" s="110"/>
      <c r="OZY4" s="110"/>
      <c r="OZZ4" s="110"/>
      <c r="PAA4" s="110"/>
      <c r="PAB4" s="110"/>
      <c r="PAC4" s="110"/>
      <c r="PAD4" s="110"/>
      <c r="PAE4" s="110"/>
      <c r="PAF4" s="110"/>
      <c r="PAG4" s="110"/>
      <c r="PAH4" s="110"/>
      <c r="PAI4" s="110"/>
      <c r="PAJ4" s="110"/>
      <c r="PAK4" s="110"/>
      <c r="PAL4" s="110"/>
      <c r="PAM4" s="110"/>
      <c r="PAN4" s="110"/>
      <c r="PAO4" s="110"/>
      <c r="PAP4" s="110"/>
      <c r="PAQ4" s="110"/>
      <c r="PAR4" s="110"/>
      <c r="PAS4" s="110"/>
      <c r="PAT4" s="110"/>
      <c r="PAU4" s="110"/>
      <c r="PAV4" s="110"/>
      <c r="PAW4" s="110"/>
      <c r="PAX4" s="110"/>
      <c r="PAY4" s="110"/>
      <c r="PAZ4" s="110"/>
      <c r="PBA4" s="110"/>
      <c r="PBB4" s="110"/>
      <c r="PBC4" s="110"/>
      <c r="PBD4" s="110"/>
      <c r="PBE4" s="110"/>
      <c r="PBF4" s="110"/>
      <c r="PBG4" s="110"/>
      <c r="PBH4" s="110"/>
      <c r="PBI4" s="110"/>
      <c r="PBJ4" s="110"/>
      <c r="PBK4" s="110"/>
      <c r="PBL4" s="110"/>
      <c r="PBM4" s="110"/>
      <c r="PBN4" s="110"/>
      <c r="PBO4" s="110"/>
      <c r="PBP4" s="110"/>
      <c r="PBQ4" s="110"/>
      <c r="PBR4" s="110"/>
      <c r="PBS4" s="110"/>
      <c r="PBT4" s="110"/>
      <c r="PBU4" s="110"/>
      <c r="PBV4" s="110"/>
      <c r="PBW4" s="110"/>
      <c r="PBX4" s="110"/>
      <c r="PBY4" s="110"/>
      <c r="PBZ4" s="110"/>
      <c r="PCA4" s="110"/>
      <c r="PCB4" s="110"/>
      <c r="PCC4" s="110"/>
      <c r="PCD4" s="110"/>
      <c r="PCE4" s="110"/>
      <c r="PCF4" s="110"/>
      <c r="PCG4" s="110"/>
      <c r="PCH4" s="110"/>
      <c r="PCI4" s="110"/>
      <c r="PCJ4" s="110"/>
      <c r="PCK4" s="110"/>
      <c r="PCL4" s="110"/>
      <c r="PCM4" s="110"/>
      <c r="PCN4" s="110"/>
      <c r="PCO4" s="110"/>
      <c r="PCP4" s="110"/>
      <c r="PCQ4" s="110"/>
      <c r="PCR4" s="110"/>
      <c r="PCS4" s="110"/>
      <c r="PCT4" s="110"/>
      <c r="PCU4" s="110"/>
      <c r="PCV4" s="110"/>
      <c r="PCW4" s="110"/>
      <c r="PCX4" s="110"/>
      <c r="PCY4" s="110"/>
      <c r="PCZ4" s="110"/>
      <c r="PDA4" s="110"/>
      <c r="PDB4" s="110"/>
      <c r="PDC4" s="110"/>
      <c r="PDD4" s="110"/>
      <c r="PDE4" s="110"/>
      <c r="PDF4" s="110"/>
      <c r="PDG4" s="110"/>
      <c r="PDH4" s="110"/>
      <c r="PDI4" s="110"/>
      <c r="PDJ4" s="110"/>
      <c r="PDK4" s="110"/>
      <c r="PDL4" s="110"/>
      <c r="PDM4" s="110"/>
      <c r="PDN4" s="110"/>
      <c r="PDO4" s="110"/>
      <c r="PDP4" s="110"/>
      <c r="PDQ4" s="110"/>
      <c r="PDR4" s="110"/>
      <c r="PDS4" s="110"/>
      <c r="PDT4" s="110"/>
      <c r="PDU4" s="110"/>
      <c r="PDV4" s="110"/>
      <c r="PDW4" s="110"/>
      <c r="PDX4" s="110"/>
      <c r="PDY4" s="110"/>
      <c r="PDZ4" s="110"/>
      <c r="PEA4" s="110"/>
      <c r="PEB4" s="110"/>
      <c r="PEC4" s="110"/>
      <c r="PED4" s="110"/>
      <c r="PEE4" s="110"/>
      <c r="PEF4" s="110"/>
      <c r="PEG4" s="110"/>
      <c r="PEH4" s="110"/>
      <c r="PEI4" s="110"/>
      <c r="PEJ4" s="110"/>
      <c r="PEK4" s="110"/>
      <c r="PEL4" s="110"/>
      <c r="PEM4" s="110"/>
      <c r="PEN4" s="110"/>
      <c r="PEO4" s="110"/>
      <c r="PEP4" s="110"/>
      <c r="PEQ4" s="110"/>
      <c r="PER4" s="110"/>
      <c r="PES4" s="110"/>
      <c r="PET4" s="110"/>
      <c r="PEU4" s="110"/>
      <c r="PEV4" s="110"/>
      <c r="PEW4" s="110"/>
      <c r="PEX4" s="110"/>
      <c r="PEY4" s="110"/>
      <c r="PEZ4" s="110"/>
      <c r="PFA4" s="110"/>
      <c r="PFB4" s="110"/>
      <c r="PFC4" s="110"/>
      <c r="PFD4" s="110"/>
      <c r="PFE4" s="110"/>
      <c r="PFF4" s="110"/>
      <c r="PFG4" s="110"/>
      <c r="PFH4" s="110"/>
      <c r="PFI4" s="110"/>
      <c r="PFJ4" s="110"/>
      <c r="PFK4" s="110"/>
      <c r="PFL4" s="110"/>
      <c r="PFM4" s="110"/>
      <c r="PFN4" s="110"/>
      <c r="PFO4" s="110"/>
      <c r="PFP4" s="110"/>
      <c r="PFQ4" s="110"/>
      <c r="PFR4" s="110"/>
      <c r="PFS4" s="110"/>
      <c r="PFT4" s="110"/>
      <c r="PFU4" s="110"/>
      <c r="PFV4" s="110"/>
      <c r="PFW4" s="110"/>
      <c r="PFX4" s="110"/>
      <c r="PFY4" s="110"/>
      <c r="PFZ4" s="110"/>
      <c r="PGA4" s="110"/>
      <c r="PGB4" s="110"/>
      <c r="PGC4" s="110"/>
      <c r="PGD4" s="110"/>
      <c r="PGE4" s="110"/>
      <c r="PGF4" s="110"/>
      <c r="PGG4" s="110"/>
      <c r="PGH4" s="110"/>
      <c r="PGI4" s="110"/>
      <c r="PGJ4" s="110"/>
      <c r="PGK4" s="110"/>
      <c r="PGL4" s="110"/>
      <c r="PGM4" s="110"/>
      <c r="PGN4" s="110"/>
      <c r="PGO4" s="110"/>
      <c r="PGP4" s="110"/>
      <c r="PGQ4" s="110"/>
      <c r="PGR4" s="110"/>
      <c r="PGS4" s="110"/>
      <c r="PGT4" s="110"/>
      <c r="PGU4" s="110"/>
      <c r="PGV4" s="110"/>
      <c r="PGW4" s="110"/>
      <c r="PGX4" s="110"/>
      <c r="PGY4" s="110"/>
      <c r="PGZ4" s="110"/>
      <c r="PHA4" s="110"/>
      <c r="PHB4" s="110"/>
      <c r="PHC4" s="110"/>
      <c r="PHD4" s="110"/>
      <c r="PHE4" s="110"/>
      <c r="PHF4" s="110"/>
      <c r="PHG4" s="110"/>
      <c r="PHH4" s="110"/>
      <c r="PHI4" s="110"/>
      <c r="PHJ4" s="110"/>
      <c r="PHK4" s="110"/>
      <c r="PHL4" s="110"/>
      <c r="PHM4" s="110"/>
      <c r="PHN4" s="110"/>
      <c r="PHO4" s="110"/>
      <c r="PHP4" s="110"/>
      <c r="PHQ4" s="110"/>
      <c r="PHR4" s="110"/>
      <c r="PHS4" s="110"/>
      <c r="PHT4" s="110"/>
      <c r="PHU4" s="110"/>
      <c r="PHV4" s="110"/>
      <c r="PHW4" s="110"/>
      <c r="PHX4" s="110"/>
      <c r="PHY4" s="110"/>
      <c r="PHZ4" s="110"/>
      <c r="PIA4" s="110"/>
      <c r="PIB4" s="110"/>
      <c r="PIC4" s="110"/>
      <c r="PID4" s="110"/>
      <c r="PIE4" s="110"/>
      <c r="PIF4" s="110"/>
      <c r="PIG4" s="110"/>
      <c r="PIH4" s="110"/>
      <c r="PII4" s="110"/>
      <c r="PIJ4" s="110"/>
      <c r="PIK4" s="110"/>
      <c r="PIL4" s="110"/>
      <c r="PIM4" s="110"/>
      <c r="PIN4" s="110"/>
      <c r="PIO4" s="110"/>
      <c r="PIP4" s="110"/>
      <c r="PIQ4" s="110"/>
      <c r="PIR4" s="110"/>
      <c r="PIS4" s="110"/>
      <c r="PIT4" s="110"/>
      <c r="PIU4" s="110"/>
      <c r="PIV4" s="110"/>
      <c r="PIW4" s="110"/>
      <c r="PIX4" s="110"/>
      <c r="PIY4" s="110"/>
      <c r="PIZ4" s="110"/>
      <c r="PJA4" s="110"/>
      <c r="PJB4" s="110"/>
      <c r="PJC4" s="110"/>
      <c r="PJD4" s="110"/>
      <c r="PJE4" s="110"/>
      <c r="PJF4" s="110"/>
      <c r="PJG4" s="110"/>
      <c r="PJH4" s="110"/>
      <c r="PJI4" s="110"/>
      <c r="PJJ4" s="110"/>
      <c r="PJK4" s="110"/>
      <c r="PJL4" s="110"/>
      <c r="PJM4" s="110"/>
      <c r="PJN4" s="110"/>
      <c r="PJO4" s="110"/>
      <c r="PJP4" s="110"/>
      <c r="PJQ4" s="110"/>
      <c r="PJR4" s="110"/>
      <c r="PJS4" s="110"/>
      <c r="PJT4" s="110"/>
      <c r="PJU4" s="110"/>
      <c r="PJV4" s="110"/>
      <c r="PJW4" s="110"/>
      <c r="PJX4" s="110"/>
      <c r="PJY4" s="110"/>
      <c r="PJZ4" s="110"/>
      <c r="PKA4" s="110"/>
      <c r="PKB4" s="110"/>
      <c r="PKC4" s="110"/>
      <c r="PKD4" s="110"/>
      <c r="PKE4" s="110"/>
      <c r="PKF4" s="110"/>
      <c r="PKG4" s="110"/>
      <c r="PKH4" s="110"/>
      <c r="PKI4" s="110"/>
      <c r="PKJ4" s="110"/>
      <c r="PKK4" s="110"/>
      <c r="PKL4" s="110"/>
      <c r="PKM4" s="110"/>
      <c r="PKN4" s="110"/>
      <c r="PKO4" s="110"/>
      <c r="PKP4" s="110"/>
      <c r="PKQ4" s="110"/>
      <c r="PKR4" s="110"/>
      <c r="PKS4" s="110"/>
      <c r="PKT4" s="110"/>
      <c r="PKU4" s="110"/>
      <c r="PKV4" s="110"/>
      <c r="PKW4" s="110"/>
      <c r="PKX4" s="110"/>
      <c r="PKY4" s="110"/>
      <c r="PKZ4" s="110"/>
      <c r="PLA4" s="110"/>
      <c r="PLB4" s="110"/>
      <c r="PLC4" s="110"/>
      <c r="PLD4" s="110"/>
      <c r="PLE4" s="110"/>
      <c r="PLF4" s="110"/>
      <c r="PLG4" s="110"/>
      <c r="PLH4" s="110"/>
      <c r="PLI4" s="110"/>
      <c r="PLJ4" s="110"/>
      <c r="PLK4" s="110"/>
      <c r="PLL4" s="110"/>
      <c r="PLM4" s="110"/>
      <c r="PLN4" s="110"/>
      <c r="PLO4" s="110"/>
      <c r="PLP4" s="110"/>
      <c r="PLQ4" s="110"/>
      <c r="PLR4" s="110"/>
      <c r="PLS4" s="110"/>
      <c r="PLT4" s="110"/>
      <c r="PLU4" s="110"/>
      <c r="PLV4" s="110"/>
      <c r="PLW4" s="110"/>
      <c r="PLX4" s="110"/>
      <c r="PLY4" s="110"/>
      <c r="PLZ4" s="110"/>
      <c r="PMA4" s="110"/>
      <c r="PMB4" s="110"/>
      <c r="PMC4" s="110"/>
      <c r="PMD4" s="110"/>
      <c r="PME4" s="110"/>
      <c r="PMF4" s="110"/>
      <c r="PMG4" s="110"/>
      <c r="PMH4" s="110"/>
      <c r="PMI4" s="110"/>
      <c r="PMJ4" s="110"/>
      <c r="PMK4" s="110"/>
      <c r="PML4" s="110"/>
      <c r="PMM4" s="110"/>
      <c r="PMN4" s="110"/>
      <c r="PMO4" s="110"/>
      <c r="PMP4" s="110"/>
      <c r="PMQ4" s="110"/>
      <c r="PMR4" s="110"/>
      <c r="PMS4" s="110"/>
      <c r="PMT4" s="110"/>
      <c r="PMU4" s="110"/>
      <c r="PMV4" s="110"/>
      <c r="PMW4" s="110"/>
      <c r="PMX4" s="110"/>
      <c r="PMY4" s="110"/>
      <c r="PMZ4" s="110"/>
      <c r="PNA4" s="110"/>
      <c r="PNB4" s="110"/>
      <c r="PNC4" s="110"/>
      <c r="PND4" s="110"/>
      <c r="PNE4" s="110"/>
      <c r="PNF4" s="110"/>
      <c r="PNG4" s="110"/>
      <c r="PNH4" s="110"/>
      <c r="PNI4" s="110"/>
      <c r="PNJ4" s="110"/>
      <c r="PNK4" s="110"/>
      <c r="PNL4" s="110"/>
      <c r="PNM4" s="110"/>
      <c r="PNN4" s="110"/>
      <c r="PNO4" s="110"/>
      <c r="PNP4" s="110"/>
      <c r="PNQ4" s="110"/>
      <c r="PNR4" s="110"/>
      <c r="PNS4" s="110"/>
      <c r="PNT4" s="110"/>
      <c r="PNU4" s="110"/>
      <c r="PNV4" s="110"/>
      <c r="PNW4" s="110"/>
      <c r="PNX4" s="110"/>
      <c r="PNY4" s="110"/>
      <c r="PNZ4" s="110"/>
      <c r="POA4" s="110"/>
      <c r="POB4" s="110"/>
      <c r="POC4" s="110"/>
      <c r="POD4" s="110"/>
      <c r="POE4" s="110"/>
      <c r="POF4" s="110"/>
      <c r="POG4" s="110"/>
      <c r="POH4" s="110"/>
      <c r="POI4" s="110"/>
      <c r="POJ4" s="110"/>
      <c r="POK4" s="110"/>
      <c r="POL4" s="110"/>
      <c r="POM4" s="110"/>
      <c r="PON4" s="110"/>
      <c r="POO4" s="110"/>
      <c r="POP4" s="110"/>
      <c r="POQ4" s="110"/>
      <c r="POR4" s="110"/>
      <c r="POS4" s="110"/>
      <c r="POT4" s="110"/>
      <c r="POU4" s="110"/>
      <c r="POV4" s="110"/>
      <c r="POW4" s="110"/>
      <c r="POX4" s="110"/>
      <c r="POY4" s="110"/>
      <c r="POZ4" s="110"/>
      <c r="PPA4" s="110"/>
      <c r="PPB4" s="110"/>
      <c r="PPC4" s="110"/>
      <c r="PPD4" s="110"/>
      <c r="PPE4" s="110"/>
      <c r="PPF4" s="110"/>
      <c r="PPG4" s="110"/>
      <c r="PPH4" s="110"/>
      <c r="PPI4" s="110"/>
      <c r="PPJ4" s="110"/>
      <c r="PPK4" s="110"/>
      <c r="PPL4" s="110"/>
      <c r="PPM4" s="110"/>
      <c r="PPN4" s="110"/>
      <c r="PPO4" s="110"/>
      <c r="PPP4" s="110"/>
      <c r="PPQ4" s="110"/>
      <c r="PPR4" s="110"/>
      <c r="PPS4" s="110"/>
      <c r="PPT4" s="110"/>
      <c r="PPU4" s="110"/>
      <c r="PPV4" s="110"/>
      <c r="PPW4" s="110"/>
      <c r="PPX4" s="110"/>
      <c r="PPY4" s="110"/>
      <c r="PPZ4" s="110"/>
      <c r="PQA4" s="110"/>
      <c r="PQB4" s="110"/>
      <c r="PQC4" s="110"/>
      <c r="PQD4" s="110"/>
      <c r="PQE4" s="110"/>
      <c r="PQF4" s="110"/>
      <c r="PQG4" s="110"/>
      <c r="PQH4" s="110"/>
      <c r="PQI4" s="110"/>
      <c r="PQJ4" s="110"/>
      <c r="PQK4" s="110"/>
      <c r="PQL4" s="110"/>
      <c r="PQM4" s="110"/>
      <c r="PQN4" s="110"/>
      <c r="PQO4" s="110"/>
      <c r="PQP4" s="110"/>
      <c r="PQQ4" s="110"/>
      <c r="PQR4" s="110"/>
      <c r="PQS4" s="110"/>
      <c r="PQT4" s="110"/>
      <c r="PQU4" s="110"/>
      <c r="PQV4" s="110"/>
      <c r="PQW4" s="110"/>
      <c r="PQX4" s="110"/>
      <c r="PQY4" s="110"/>
      <c r="PQZ4" s="110"/>
      <c r="PRA4" s="110"/>
      <c r="PRB4" s="110"/>
      <c r="PRC4" s="110"/>
      <c r="PRD4" s="110"/>
      <c r="PRE4" s="110"/>
      <c r="PRF4" s="110"/>
      <c r="PRG4" s="110"/>
      <c r="PRH4" s="110"/>
      <c r="PRI4" s="110"/>
      <c r="PRJ4" s="110"/>
      <c r="PRK4" s="110"/>
      <c r="PRL4" s="110"/>
      <c r="PRM4" s="110"/>
      <c r="PRN4" s="110"/>
      <c r="PRO4" s="110"/>
      <c r="PRP4" s="110"/>
      <c r="PRQ4" s="110"/>
      <c r="PRR4" s="110"/>
      <c r="PRS4" s="110"/>
      <c r="PRT4" s="110"/>
      <c r="PRU4" s="110"/>
      <c r="PRV4" s="110"/>
      <c r="PRW4" s="110"/>
      <c r="PRX4" s="110"/>
      <c r="PRY4" s="110"/>
      <c r="PRZ4" s="110"/>
      <c r="PSA4" s="110"/>
      <c r="PSB4" s="110"/>
      <c r="PSC4" s="110"/>
      <c r="PSD4" s="110"/>
      <c r="PSE4" s="110"/>
      <c r="PSF4" s="110"/>
      <c r="PSG4" s="110"/>
      <c r="PSH4" s="110"/>
      <c r="PSI4" s="110"/>
      <c r="PSJ4" s="110"/>
      <c r="PSK4" s="110"/>
      <c r="PSL4" s="110"/>
      <c r="PSM4" s="110"/>
      <c r="PSN4" s="110"/>
      <c r="PSO4" s="110"/>
      <c r="PSP4" s="110"/>
      <c r="PSQ4" s="110"/>
      <c r="PSR4" s="110"/>
      <c r="PSS4" s="110"/>
      <c r="PST4" s="110"/>
      <c r="PSU4" s="110"/>
      <c r="PSV4" s="110"/>
      <c r="PSW4" s="110"/>
      <c r="PSX4" s="110"/>
      <c r="PSY4" s="110"/>
      <c r="PSZ4" s="110"/>
      <c r="PTA4" s="110"/>
      <c r="PTB4" s="110"/>
      <c r="PTC4" s="110"/>
      <c r="PTD4" s="110"/>
      <c r="PTE4" s="110"/>
      <c r="PTF4" s="110"/>
      <c r="PTG4" s="110"/>
      <c r="PTH4" s="110"/>
      <c r="PTI4" s="110"/>
      <c r="PTJ4" s="110"/>
      <c r="PTK4" s="110"/>
      <c r="PTL4" s="110"/>
      <c r="PTM4" s="110"/>
      <c r="PTN4" s="110"/>
      <c r="PTO4" s="110"/>
      <c r="PTP4" s="110"/>
      <c r="PTQ4" s="110"/>
      <c r="PTR4" s="110"/>
      <c r="PTS4" s="110"/>
      <c r="PTT4" s="110"/>
      <c r="PTU4" s="110"/>
      <c r="PTV4" s="110"/>
      <c r="PTW4" s="110"/>
      <c r="PTX4" s="110"/>
      <c r="PTY4" s="110"/>
      <c r="PTZ4" s="110"/>
      <c r="PUA4" s="110"/>
      <c r="PUB4" s="110"/>
      <c r="PUC4" s="110"/>
      <c r="PUD4" s="110"/>
      <c r="PUE4" s="110"/>
      <c r="PUF4" s="110"/>
      <c r="PUG4" s="110"/>
      <c r="PUH4" s="110"/>
      <c r="PUI4" s="110"/>
      <c r="PUJ4" s="110"/>
      <c r="PUK4" s="110"/>
      <c r="PUL4" s="110"/>
      <c r="PUM4" s="110"/>
      <c r="PUN4" s="110"/>
      <c r="PUO4" s="110"/>
      <c r="PUP4" s="110"/>
      <c r="PUQ4" s="110"/>
      <c r="PUR4" s="110"/>
      <c r="PUS4" s="110"/>
      <c r="PUT4" s="110"/>
      <c r="PUU4" s="110"/>
      <c r="PUV4" s="110"/>
      <c r="PUW4" s="110"/>
      <c r="PUX4" s="110"/>
      <c r="PUY4" s="110"/>
      <c r="PUZ4" s="110"/>
      <c r="PVA4" s="110"/>
      <c r="PVB4" s="110"/>
      <c r="PVC4" s="110"/>
      <c r="PVD4" s="110"/>
      <c r="PVE4" s="110"/>
      <c r="PVF4" s="110"/>
      <c r="PVG4" s="110"/>
      <c r="PVH4" s="110"/>
      <c r="PVI4" s="110"/>
      <c r="PVJ4" s="110"/>
      <c r="PVK4" s="110"/>
      <c r="PVL4" s="110"/>
      <c r="PVM4" s="110"/>
      <c r="PVN4" s="110"/>
      <c r="PVO4" s="110"/>
      <c r="PVP4" s="110"/>
      <c r="PVQ4" s="110"/>
      <c r="PVR4" s="110"/>
      <c r="PVS4" s="110"/>
      <c r="PVT4" s="110"/>
      <c r="PVU4" s="110"/>
      <c r="PVV4" s="110"/>
      <c r="PVW4" s="110"/>
      <c r="PVX4" s="110"/>
      <c r="PVY4" s="110"/>
      <c r="PVZ4" s="110"/>
      <c r="PWA4" s="110"/>
      <c r="PWB4" s="110"/>
      <c r="PWC4" s="110"/>
      <c r="PWD4" s="110"/>
      <c r="PWE4" s="110"/>
      <c r="PWF4" s="110"/>
      <c r="PWG4" s="110"/>
      <c r="PWH4" s="110"/>
      <c r="PWI4" s="110"/>
      <c r="PWJ4" s="110"/>
      <c r="PWK4" s="110"/>
      <c r="PWL4" s="110"/>
      <c r="PWM4" s="110"/>
      <c r="PWN4" s="110"/>
      <c r="PWO4" s="110"/>
      <c r="PWP4" s="110"/>
      <c r="PWQ4" s="110"/>
      <c r="PWR4" s="110"/>
      <c r="PWS4" s="110"/>
      <c r="PWT4" s="110"/>
      <c r="PWU4" s="110"/>
      <c r="PWV4" s="110"/>
      <c r="PWW4" s="110"/>
      <c r="PWX4" s="110"/>
      <c r="PWY4" s="110"/>
      <c r="PWZ4" s="110"/>
      <c r="PXA4" s="110"/>
      <c r="PXB4" s="110"/>
      <c r="PXC4" s="110"/>
      <c r="PXD4" s="110"/>
      <c r="PXE4" s="110"/>
      <c r="PXF4" s="110"/>
      <c r="PXG4" s="110"/>
      <c r="PXH4" s="110"/>
      <c r="PXI4" s="110"/>
      <c r="PXJ4" s="110"/>
      <c r="PXK4" s="110"/>
      <c r="PXL4" s="110"/>
      <c r="PXM4" s="110"/>
      <c r="PXN4" s="110"/>
      <c r="PXO4" s="110"/>
      <c r="PXP4" s="110"/>
      <c r="PXQ4" s="110"/>
      <c r="PXR4" s="110"/>
      <c r="PXS4" s="110"/>
      <c r="PXT4" s="110"/>
      <c r="PXU4" s="110"/>
      <c r="PXV4" s="110"/>
      <c r="PXW4" s="110"/>
      <c r="PXX4" s="110"/>
      <c r="PXY4" s="110"/>
      <c r="PXZ4" s="110"/>
      <c r="PYA4" s="110"/>
      <c r="PYB4" s="110"/>
      <c r="PYC4" s="110"/>
      <c r="PYD4" s="110"/>
      <c r="PYE4" s="110"/>
      <c r="PYF4" s="110"/>
      <c r="PYG4" s="110"/>
      <c r="PYH4" s="110"/>
      <c r="PYI4" s="110"/>
      <c r="PYJ4" s="110"/>
      <c r="PYK4" s="110"/>
      <c r="PYL4" s="110"/>
      <c r="PYM4" s="110"/>
      <c r="PYN4" s="110"/>
      <c r="PYO4" s="110"/>
      <c r="PYP4" s="110"/>
      <c r="PYQ4" s="110"/>
      <c r="PYR4" s="110"/>
      <c r="PYS4" s="110"/>
      <c r="PYT4" s="110"/>
      <c r="PYU4" s="110"/>
      <c r="PYV4" s="110"/>
      <c r="PYW4" s="110"/>
      <c r="PYX4" s="110"/>
      <c r="PYY4" s="110"/>
      <c r="PYZ4" s="110"/>
      <c r="PZA4" s="110"/>
      <c r="PZB4" s="110"/>
      <c r="PZC4" s="110"/>
      <c r="PZD4" s="110"/>
      <c r="PZE4" s="110"/>
      <c r="PZF4" s="110"/>
      <c r="PZG4" s="110"/>
      <c r="PZH4" s="110"/>
      <c r="PZI4" s="110"/>
      <c r="PZJ4" s="110"/>
      <c r="PZK4" s="110"/>
      <c r="PZL4" s="110"/>
      <c r="PZM4" s="110"/>
      <c r="PZN4" s="110"/>
      <c r="PZO4" s="110"/>
      <c r="PZP4" s="110"/>
      <c r="PZQ4" s="110"/>
      <c r="PZR4" s="110"/>
      <c r="PZS4" s="110"/>
      <c r="PZT4" s="110"/>
      <c r="PZU4" s="110"/>
      <c r="PZV4" s="110"/>
      <c r="PZW4" s="110"/>
      <c r="PZX4" s="110"/>
      <c r="PZY4" s="110"/>
      <c r="PZZ4" s="110"/>
      <c r="QAA4" s="110"/>
      <c r="QAB4" s="110"/>
      <c r="QAC4" s="110"/>
      <c r="QAD4" s="110"/>
      <c r="QAE4" s="110"/>
      <c r="QAF4" s="110"/>
      <c r="QAG4" s="110"/>
      <c r="QAH4" s="110"/>
      <c r="QAI4" s="110"/>
      <c r="QAJ4" s="110"/>
      <c r="QAK4" s="110"/>
      <c r="QAL4" s="110"/>
      <c r="QAM4" s="110"/>
      <c r="QAN4" s="110"/>
      <c r="QAO4" s="110"/>
      <c r="QAP4" s="110"/>
      <c r="QAQ4" s="110"/>
      <c r="QAR4" s="110"/>
      <c r="QAS4" s="110"/>
      <c r="QAT4" s="110"/>
      <c r="QAU4" s="110"/>
      <c r="QAV4" s="110"/>
      <c r="QAW4" s="110"/>
      <c r="QAX4" s="110"/>
      <c r="QAY4" s="110"/>
      <c r="QAZ4" s="110"/>
      <c r="QBA4" s="110"/>
      <c r="QBB4" s="110"/>
      <c r="QBC4" s="110"/>
      <c r="QBD4" s="110"/>
      <c r="QBE4" s="110"/>
      <c r="QBF4" s="110"/>
      <c r="QBG4" s="110"/>
      <c r="QBH4" s="110"/>
      <c r="QBI4" s="110"/>
      <c r="QBJ4" s="110"/>
      <c r="QBK4" s="110"/>
      <c r="QBL4" s="110"/>
      <c r="QBM4" s="110"/>
      <c r="QBN4" s="110"/>
      <c r="QBO4" s="110"/>
      <c r="QBP4" s="110"/>
      <c r="QBQ4" s="110"/>
      <c r="QBR4" s="110"/>
      <c r="QBS4" s="110"/>
      <c r="QBT4" s="110"/>
      <c r="QBU4" s="110"/>
      <c r="QBV4" s="110"/>
      <c r="QBW4" s="110"/>
      <c r="QBX4" s="110"/>
      <c r="QBY4" s="110"/>
      <c r="QBZ4" s="110"/>
      <c r="QCA4" s="110"/>
      <c r="QCB4" s="110"/>
      <c r="QCC4" s="110"/>
      <c r="QCD4" s="110"/>
      <c r="QCE4" s="110"/>
      <c r="QCF4" s="110"/>
      <c r="QCG4" s="110"/>
      <c r="QCH4" s="110"/>
      <c r="QCI4" s="110"/>
      <c r="QCJ4" s="110"/>
      <c r="QCK4" s="110"/>
      <c r="QCL4" s="110"/>
      <c r="QCM4" s="110"/>
      <c r="QCN4" s="110"/>
      <c r="QCO4" s="110"/>
      <c r="QCP4" s="110"/>
      <c r="QCQ4" s="110"/>
      <c r="QCR4" s="110"/>
      <c r="QCS4" s="110"/>
      <c r="QCT4" s="110"/>
      <c r="QCU4" s="110"/>
      <c r="QCV4" s="110"/>
      <c r="QCW4" s="110"/>
      <c r="QCX4" s="110"/>
      <c r="QCY4" s="110"/>
      <c r="QCZ4" s="110"/>
      <c r="QDA4" s="110"/>
      <c r="QDB4" s="110"/>
      <c r="QDC4" s="110"/>
      <c r="QDD4" s="110"/>
      <c r="QDE4" s="110"/>
      <c r="QDF4" s="110"/>
      <c r="QDG4" s="110"/>
      <c r="QDH4" s="110"/>
      <c r="QDI4" s="110"/>
      <c r="QDJ4" s="110"/>
      <c r="QDK4" s="110"/>
      <c r="QDL4" s="110"/>
      <c r="QDM4" s="110"/>
      <c r="QDN4" s="110"/>
      <c r="QDO4" s="110"/>
      <c r="QDP4" s="110"/>
      <c r="QDQ4" s="110"/>
      <c r="QDR4" s="110"/>
      <c r="QDS4" s="110"/>
      <c r="QDT4" s="110"/>
      <c r="QDU4" s="110"/>
      <c r="QDV4" s="110"/>
      <c r="QDW4" s="110"/>
      <c r="QDX4" s="110"/>
      <c r="QDY4" s="110"/>
      <c r="QDZ4" s="110"/>
      <c r="QEA4" s="110"/>
      <c r="QEB4" s="110"/>
      <c r="QEC4" s="110"/>
      <c r="QED4" s="110"/>
      <c r="QEE4" s="110"/>
      <c r="QEF4" s="110"/>
      <c r="QEG4" s="110"/>
      <c r="QEH4" s="110"/>
      <c r="QEI4" s="110"/>
      <c r="QEJ4" s="110"/>
      <c r="QEK4" s="110"/>
      <c r="QEL4" s="110"/>
      <c r="QEM4" s="110"/>
      <c r="QEN4" s="110"/>
      <c r="QEO4" s="110"/>
      <c r="QEP4" s="110"/>
      <c r="QEQ4" s="110"/>
      <c r="QER4" s="110"/>
      <c r="QES4" s="110"/>
      <c r="QET4" s="110"/>
      <c r="QEU4" s="110"/>
      <c r="QEV4" s="110"/>
      <c r="QEW4" s="110"/>
      <c r="QEX4" s="110"/>
      <c r="QEY4" s="110"/>
      <c r="QEZ4" s="110"/>
      <c r="QFA4" s="110"/>
      <c r="QFB4" s="110"/>
      <c r="QFC4" s="110"/>
      <c r="QFD4" s="110"/>
      <c r="QFE4" s="110"/>
      <c r="QFF4" s="110"/>
      <c r="QFG4" s="110"/>
      <c r="QFH4" s="110"/>
      <c r="QFI4" s="110"/>
      <c r="QFJ4" s="110"/>
      <c r="QFK4" s="110"/>
      <c r="QFL4" s="110"/>
      <c r="QFM4" s="110"/>
      <c r="QFN4" s="110"/>
      <c r="QFO4" s="110"/>
      <c r="QFP4" s="110"/>
      <c r="QFQ4" s="110"/>
      <c r="QFR4" s="110"/>
      <c r="QFS4" s="110"/>
      <c r="QFT4" s="110"/>
      <c r="QFU4" s="110"/>
      <c r="QFV4" s="110"/>
      <c r="QFW4" s="110"/>
      <c r="QFX4" s="110"/>
      <c r="QFY4" s="110"/>
      <c r="QFZ4" s="110"/>
      <c r="QGA4" s="110"/>
      <c r="QGB4" s="110"/>
      <c r="QGC4" s="110"/>
      <c r="QGD4" s="110"/>
      <c r="QGE4" s="110"/>
      <c r="QGF4" s="110"/>
      <c r="QGG4" s="110"/>
      <c r="QGH4" s="110"/>
      <c r="QGI4" s="110"/>
      <c r="QGJ4" s="110"/>
      <c r="QGK4" s="110"/>
      <c r="QGL4" s="110"/>
      <c r="QGM4" s="110"/>
      <c r="QGN4" s="110"/>
      <c r="QGO4" s="110"/>
      <c r="QGP4" s="110"/>
      <c r="QGQ4" s="110"/>
      <c r="QGR4" s="110"/>
      <c r="QGS4" s="110"/>
      <c r="QGT4" s="110"/>
      <c r="QGU4" s="110"/>
      <c r="QGV4" s="110"/>
      <c r="QGW4" s="110"/>
      <c r="QGX4" s="110"/>
      <c r="QGY4" s="110"/>
      <c r="QGZ4" s="110"/>
      <c r="QHA4" s="110"/>
      <c r="QHB4" s="110"/>
      <c r="QHC4" s="110"/>
      <c r="QHD4" s="110"/>
      <c r="QHE4" s="110"/>
      <c r="QHF4" s="110"/>
      <c r="QHG4" s="110"/>
      <c r="QHH4" s="110"/>
      <c r="QHI4" s="110"/>
      <c r="QHJ4" s="110"/>
      <c r="QHK4" s="110"/>
      <c r="QHL4" s="110"/>
      <c r="QHM4" s="110"/>
      <c r="QHN4" s="110"/>
      <c r="QHO4" s="110"/>
      <c r="QHP4" s="110"/>
      <c r="QHQ4" s="110"/>
      <c r="QHR4" s="110"/>
      <c r="QHS4" s="110"/>
      <c r="QHT4" s="110"/>
      <c r="QHU4" s="110"/>
      <c r="QHV4" s="110"/>
      <c r="QHW4" s="110"/>
      <c r="QHX4" s="110"/>
      <c r="QHY4" s="110"/>
      <c r="QHZ4" s="110"/>
      <c r="QIA4" s="110"/>
      <c r="QIB4" s="110"/>
      <c r="QIC4" s="110"/>
      <c r="QID4" s="110"/>
      <c r="QIE4" s="110"/>
      <c r="QIF4" s="110"/>
      <c r="QIG4" s="110"/>
      <c r="QIH4" s="110"/>
      <c r="QII4" s="110"/>
      <c r="QIJ4" s="110"/>
      <c r="QIK4" s="110"/>
      <c r="QIL4" s="110"/>
      <c r="QIM4" s="110"/>
      <c r="QIN4" s="110"/>
      <c r="QIO4" s="110"/>
      <c r="QIP4" s="110"/>
      <c r="QIQ4" s="110"/>
      <c r="QIR4" s="110"/>
      <c r="QIS4" s="110"/>
      <c r="QIT4" s="110"/>
      <c r="QIU4" s="110"/>
      <c r="QIV4" s="110"/>
      <c r="QIW4" s="110"/>
      <c r="QIX4" s="110"/>
      <c r="QIY4" s="110"/>
      <c r="QIZ4" s="110"/>
      <c r="QJA4" s="110"/>
      <c r="QJB4" s="110"/>
      <c r="QJC4" s="110"/>
      <c r="QJD4" s="110"/>
      <c r="QJE4" s="110"/>
      <c r="QJF4" s="110"/>
      <c r="QJG4" s="110"/>
      <c r="QJH4" s="110"/>
      <c r="QJI4" s="110"/>
      <c r="QJJ4" s="110"/>
      <c r="QJK4" s="110"/>
      <c r="QJL4" s="110"/>
      <c r="QJM4" s="110"/>
      <c r="QJN4" s="110"/>
      <c r="QJO4" s="110"/>
      <c r="QJP4" s="110"/>
      <c r="QJQ4" s="110"/>
      <c r="QJR4" s="110"/>
      <c r="QJS4" s="110"/>
      <c r="QJT4" s="110"/>
      <c r="QJU4" s="110"/>
      <c r="QJV4" s="110"/>
      <c r="QJW4" s="110"/>
      <c r="QJX4" s="110"/>
      <c r="QJY4" s="110"/>
      <c r="QJZ4" s="110"/>
      <c r="QKA4" s="110"/>
      <c r="QKB4" s="110"/>
      <c r="QKC4" s="110"/>
      <c r="QKD4" s="110"/>
      <c r="QKE4" s="110"/>
      <c r="QKF4" s="110"/>
      <c r="QKG4" s="110"/>
      <c r="QKH4" s="110"/>
      <c r="QKI4" s="110"/>
      <c r="QKJ4" s="110"/>
      <c r="QKK4" s="110"/>
      <c r="QKL4" s="110"/>
      <c r="QKM4" s="110"/>
      <c r="QKN4" s="110"/>
      <c r="QKO4" s="110"/>
      <c r="QKP4" s="110"/>
      <c r="QKQ4" s="110"/>
      <c r="QKR4" s="110"/>
      <c r="QKS4" s="110"/>
      <c r="QKT4" s="110"/>
      <c r="QKU4" s="110"/>
      <c r="QKV4" s="110"/>
      <c r="QKW4" s="110"/>
      <c r="QKX4" s="110"/>
      <c r="QKY4" s="110"/>
      <c r="QKZ4" s="110"/>
      <c r="QLA4" s="110"/>
      <c r="QLB4" s="110"/>
      <c r="QLC4" s="110"/>
      <c r="QLD4" s="110"/>
      <c r="QLE4" s="110"/>
      <c r="QLF4" s="110"/>
      <c r="QLG4" s="110"/>
      <c r="QLH4" s="110"/>
      <c r="QLI4" s="110"/>
      <c r="QLJ4" s="110"/>
      <c r="QLK4" s="110"/>
      <c r="QLL4" s="110"/>
      <c r="QLM4" s="110"/>
      <c r="QLN4" s="110"/>
      <c r="QLO4" s="110"/>
      <c r="QLP4" s="110"/>
      <c r="QLQ4" s="110"/>
      <c r="QLR4" s="110"/>
      <c r="QLS4" s="110"/>
      <c r="QLT4" s="110"/>
      <c r="QLU4" s="110"/>
      <c r="QLV4" s="110"/>
      <c r="QLW4" s="110"/>
      <c r="QLX4" s="110"/>
      <c r="QLY4" s="110"/>
      <c r="QLZ4" s="110"/>
      <c r="QMA4" s="110"/>
      <c r="QMB4" s="110"/>
      <c r="QMC4" s="110"/>
      <c r="QMD4" s="110"/>
      <c r="QME4" s="110"/>
      <c r="QMF4" s="110"/>
      <c r="QMG4" s="110"/>
      <c r="QMH4" s="110"/>
      <c r="QMI4" s="110"/>
      <c r="QMJ4" s="110"/>
      <c r="QMK4" s="110"/>
      <c r="QML4" s="110"/>
      <c r="QMM4" s="110"/>
      <c r="QMN4" s="110"/>
      <c r="QMO4" s="110"/>
      <c r="QMP4" s="110"/>
      <c r="QMQ4" s="110"/>
      <c r="QMR4" s="110"/>
      <c r="QMS4" s="110"/>
      <c r="QMT4" s="110"/>
      <c r="QMU4" s="110"/>
      <c r="QMV4" s="110"/>
      <c r="QMW4" s="110"/>
      <c r="QMX4" s="110"/>
      <c r="QMY4" s="110"/>
      <c r="QMZ4" s="110"/>
      <c r="QNA4" s="110"/>
      <c r="QNB4" s="110"/>
      <c r="QNC4" s="110"/>
      <c r="QND4" s="110"/>
      <c r="QNE4" s="110"/>
      <c r="QNF4" s="110"/>
      <c r="QNG4" s="110"/>
      <c r="QNH4" s="110"/>
      <c r="QNI4" s="110"/>
      <c r="QNJ4" s="110"/>
      <c r="QNK4" s="110"/>
      <c r="QNL4" s="110"/>
      <c r="QNM4" s="110"/>
      <c r="QNN4" s="110"/>
      <c r="QNO4" s="110"/>
      <c r="QNP4" s="110"/>
      <c r="QNQ4" s="110"/>
      <c r="QNR4" s="110"/>
      <c r="QNS4" s="110"/>
      <c r="QNT4" s="110"/>
      <c r="QNU4" s="110"/>
      <c r="QNV4" s="110"/>
      <c r="QNW4" s="110"/>
      <c r="QNX4" s="110"/>
      <c r="QNY4" s="110"/>
      <c r="QNZ4" s="110"/>
      <c r="QOA4" s="110"/>
      <c r="QOB4" s="110"/>
      <c r="QOC4" s="110"/>
      <c r="QOD4" s="110"/>
      <c r="QOE4" s="110"/>
      <c r="QOF4" s="110"/>
      <c r="QOG4" s="110"/>
      <c r="QOH4" s="110"/>
      <c r="QOI4" s="110"/>
      <c r="QOJ4" s="110"/>
      <c r="QOK4" s="110"/>
      <c r="QOL4" s="110"/>
      <c r="QOM4" s="110"/>
      <c r="QON4" s="110"/>
      <c r="QOO4" s="110"/>
      <c r="QOP4" s="110"/>
      <c r="QOQ4" s="110"/>
      <c r="QOR4" s="110"/>
      <c r="QOS4" s="110"/>
      <c r="QOT4" s="110"/>
      <c r="QOU4" s="110"/>
      <c r="QOV4" s="110"/>
      <c r="QOW4" s="110"/>
      <c r="QOX4" s="110"/>
      <c r="QOY4" s="110"/>
      <c r="QOZ4" s="110"/>
      <c r="QPA4" s="110"/>
      <c r="QPB4" s="110"/>
      <c r="QPC4" s="110"/>
      <c r="QPD4" s="110"/>
      <c r="QPE4" s="110"/>
      <c r="QPF4" s="110"/>
      <c r="QPG4" s="110"/>
      <c r="QPH4" s="110"/>
      <c r="QPI4" s="110"/>
      <c r="QPJ4" s="110"/>
      <c r="QPK4" s="110"/>
      <c r="QPL4" s="110"/>
      <c r="QPM4" s="110"/>
      <c r="QPN4" s="110"/>
      <c r="QPO4" s="110"/>
      <c r="QPP4" s="110"/>
      <c r="QPQ4" s="110"/>
      <c r="QPR4" s="110"/>
      <c r="QPS4" s="110"/>
      <c r="QPT4" s="110"/>
      <c r="QPU4" s="110"/>
      <c r="QPV4" s="110"/>
      <c r="QPW4" s="110"/>
      <c r="QPX4" s="110"/>
      <c r="QPY4" s="110"/>
      <c r="QPZ4" s="110"/>
      <c r="QQA4" s="110"/>
      <c r="QQB4" s="110"/>
      <c r="QQC4" s="110"/>
      <c r="QQD4" s="110"/>
      <c r="QQE4" s="110"/>
      <c r="QQF4" s="110"/>
      <c r="QQG4" s="110"/>
      <c r="QQH4" s="110"/>
      <c r="QQI4" s="110"/>
      <c r="QQJ4" s="110"/>
      <c r="QQK4" s="110"/>
      <c r="QQL4" s="110"/>
      <c r="QQM4" s="110"/>
      <c r="QQN4" s="110"/>
      <c r="QQO4" s="110"/>
      <c r="QQP4" s="110"/>
      <c r="QQQ4" s="110"/>
      <c r="QQR4" s="110"/>
      <c r="QQS4" s="110"/>
      <c r="QQT4" s="110"/>
      <c r="QQU4" s="110"/>
      <c r="QQV4" s="110"/>
      <c r="QQW4" s="110"/>
      <c r="QQX4" s="110"/>
      <c r="QQY4" s="110"/>
      <c r="QQZ4" s="110"/>
      <c r="QRA4" s="110"/>
      <c r="QRB4" s="110"/>
      <c r="QRC4" s="110"/>
      <c r="QRD4" s="110"/>
      <c r="QRE4" s="110"/>
      <c r="QRF4" s="110"/>
      <c r="QRG4" s="110"/>
      <c r="QRH4" s="110"/>
      <c r="QRI4" s="110"/>
      <c r="QRJ4" s="110"/>
      <c r="QRK4" s="110"/>
      <c r="QRL4" s="110"/>
      <c r="QRM4" s="110"/>
      <c r="QRN4" s="110"/>
      <c r="QRO4" s="110"/>
      <c r="QRP4" s="110"/>
      <c r="QRQ4" s="110"/>
      <c r="QRR4" s="110"/>
      <c r="QRS4" s="110"/>
      <c r="QRT4" s="110"/>
      <c r="QRU4" s="110"/>
      <c r="QRV4" s="110"/>
      <c r="QRW4" s="110"/>
      <c r="QRX4" s="110"/>
      <c r="QRY4" s="110"/>
      <c r="QRZ4" s="110"/>
      <c r="QSA4" s="110"/>
      <c r="QSB4" s="110"/>
      <c r="QSC4" s="110"/>
      <c r="QSD4" s="110"/>
      <c r="QSE4" s="110"/>
      <c r="QSF4" s="110"/>
      <c r="QSG4" s="110"/>
      <c r="QSH4" s="110"/>
      <c r="QSI4" s="110"/>
      <c r="QSJ4" s="110"/>
      <c r="QSK4" s="110"/>
      <c r="QSL4" s="110"/>
      <c r="QSM4" s="110"/>
      <c r="QSN4" s="110"/>
      <c r="QSO4" s="110"/>
      <c r="QSP4" s="110"/>
      <c r="QSQ4" s="110"/>
      <c r="QSR4" s="110"/>
      <c r="QSS4" s="110"/>
      <c r="QST4" s="110"/>
      <c r="QSU4" s="110"/>
      <c r="QSV4" s="110"/>
      <c r="QSW4" s="110"/>
      <c r="QSX4" s="110"/>
      <c r="QSY4" s="110"/>
      <c r="QSZ4" s="110"/>
      <c r="QTA4" s="110"/>
      <c r="QTB4" s="110"/>
      <c r="QTC4" s="110"/>
      <c r="QTD4" s="110"/>
      <c r="QTE4" s="110"/>
      <c r="QTF4" s="110"/>
      <c r="QTG4" s="110"/>
      <c r="QTH4" s="110"/>
      <c r="QTI4" s="110"/>
      <c r="QTJ4" s="110"/>
      <c r="QTK4" s="110"/>
      <c r="QTL4" s="110"/>
      <c r="QTM4" s="110"/>
      <c r="QTN4" s="110"/>
      <c r="QTO4" s="110"/>
      <c r="QTP4" s="110"/>
      <c r="QTQ4" s="110"/>
      <c r="QTR4" s="110"/>
      <c r="QTS4" s="110"/>
      <c r="QTT4" s="110"/>
      <c r="QTU4" s="110"/>
      <c r="QTV4" s="110"/>
      <c r="QTW4" s="110"/>
      <c r="QTX4" s="110"/>
      <c r="QTY4" s="110"/>
      <c r="QTZ4" s="110"/>
      <c r="QUA4" s="110"/>
      <c r="QUB4" s="110"/>
      <c r="QUC4" s="110"/>
      <c r="QUD4" s="110"/>
      <c r="QUE4" s="110"/>
      <c r="QUF4" s="110"/>
      <c r="QUG4" s="110"/>
      <c r="QUH4" s="110"/>
      <c r="QUI4" s="110"/>
      <c r="QUJ4" s="110"/>
      <c r="QUK4" s="110"/>
      <c r="QUL4" s="110"/>
      <c r="QUM4" s="110"/>
      <c r="QUN4" s="110"/>
      <c r="QUO4" s="110"/>
      <c r="QUP4" s="110"/>
      <c r="QUQ4" s="110"/>
      <c r="QUR4" s="110"/>
      <c r="QUS4" s="110"/>
      <c r="QUT4" s="110"/>
      <c r="QUU4" s="110"/>
      <c r="QUV4" s="110"/>
      <c r="QUW4" s="110"/>
      <c r="QUX4" s="110"/>
      <c r="QUY4" s="110"/>
      <c r="QUZ4" s="110"/>
      <c r="QVA4" s="110"/>
      <c r="QVB4" s="110"/>
      <c r="QVC4" s="110"/>
      <c r="QVD4" s="110"/>
      <c r="QVE4" s="110"/>
      <c r="QVF4" s="110"/>
      <c r="QVG4" s="110"/>
      <c r="QVH4" s="110"/>
      <c r="QVI4" s="110"/>
      <c r="QVJ4" s="110"/>
      <c r="QVK4" s="110"/>
      <c r="QVL4" s="110"/>
      <c r="QVM4" s="110"/>
      <c r="QVN4" s="110"/>
      <c r="QVO4" s="110"/>
      <c r="QVP4" s="110"/>
      <c r="QVQ4" s="110"/>
      <c r="QVR4" s="110"/>
      <c r="QVS4" s="110"/>
      <c r="QVT4" s="110"/>
      <c r="QVU4" s="110"/>
      <c r="QVV4" s="110"/>
      <c r="QVW4" s="110"/>
      <c r="QVX4" s="110"/>
      <c r="QVY4" s="110"/>
      <c r="QVZ4" s="110"/>
      <c r="QWA4" s="110"/>
      <c r="QWB4" s="110"/>
      <c r="QWC4" s="110"/>
      <c r="QWD4" s="110"/>
      <c r="QWE4" s="110"/>
      <c r="QWF4" s="110"/>
      <c r="QWG4" s="110"/>
      <c r="QWH4" s="110"/>
      <c r="QWI4" s="110"/>
      <c r="QWJ4" s="110"/>
      <c r="QWK4" s="110"/>
      <c r="QWL4" s="110"/>
      <c r="QWM4" s="110"/>
      <c r="QWN4" s="110"/>
      <c r="QWO4" s="110"/>
      <c r="QWP4" s="110"/>
      <c r="QWQ4" s="110"/>
      <c r="QWR4" s="110"/>
      <c r="QWS4" s="110"/>
      <c r="QWT4" s="110"/>
      <c r="QWU4" s="110"/>
      <c r="QWV4" s="110"/>
      <c r="QWW4" s="110"/>
      <c r="QWX4" s="110"/>
      <c r="QWY4" s="110"/>
      <c r="QWZ4" s="110"/>
      <c r="QXA4" s="110"/>
      <c r="QXB4" s="110"/>
      <c r="QXC4" s="110"/>
      <c r="QXD4" s="110"/>
      <c r="QXE4" s="110"/>
      <c r="QXF4" s="110"/>
      <c r="QXG4" s="110"/>
      <c r="QXH4" s="110"/>
      <c r="QXI4" s="110"/>
      <c r="QXJ4" s="110"/>
      <c r="QXK4" s="110"/>
      <c r="QXL4" s="110"/>
      <c r="QXM4" s="110"/>
      <c r="QXN4" s="110"/>
      <c r="QXO4" s="110"/>
      <c r="QXP4" s="110"/>
      <c r="QXQ4" s="110"/>
      <c r="QXR4" s="110"/>
      <c r="QXS4" s="110"/>
      <c r="QXT4" s="110"/>
      <c r="QXU4" s="110"/>
      <c r="QXV4" s="110"/>
      <c r="QXW4" s="110"/>
      <c r="QXX4" s="110"/>
      <c r="QXY4" s="110"/>
      <c r="QXZ4" s="110"/>
      <c r="QYA4" s="110"/>
      <c r="QYB4" s="110"/>
      <c r="QYC4" s="110"/>
      <c r="QYD4" s="110"/>
      <c r="QYE4" s="110"/>
      <c r="QYF4" s="110"/>
      <c r="QYG4" s="110"/>
      <c r="QYH4" s="110"/>
      <c r="QYI4" s="110"/>
      <c r="QYJ4" s="110"/>
      <c r="QYK4" s="110"/>
      <c r="QYL4" s="110"/>
      <c r="QYM4" s="110"/>
      <c r="QYN4" s="110"/>
      <c r="QYO4" s="110"/>
      <c r="QYP4" s="110"/>
      <c r="QYQ4" s="110"/>
      <c r="QYR4" s="110"/>
      <c r="QYS4" s="110"/>
      <c r="QYT4" s="110"/>
      <c r="QYU4" s="110"/>
      <c r="QYV4" s="110"/>
      <c r="QYW4" s="110"/>
      <c r="QYX4" s="110"/>
      <c r="QYY4" s="110"/>
      <c r="QYZ4" s="110"/>
      <c r="QZA4" s="110"/>
      <c r="QZB4" s="110"/>
      <c r="QZC4" s="110"/>
      <c r="QZD4" s="110"/>
      <c r="QZE4" s="110"/>
      <c r="QZF4" s="110"/>
      <c r="QZG4" s="110"/>
      <c r="QZH4" s="110"/>
      <c r="QZI4" s="110"/>
      <c r="QZJ4" s="110"/>
      <c r="QZK4" s="110"/>
      <c r="QZL4" s="110"/>
      <c r="QZM4" s="110"/>
      <c r="QZN4" s="110"/>
      <c r="QZO4" s="110"/>
      <c r="QZP4" s="110"/>
      <c r="QZQ4" s="110"/>
      <c r="QZR4" s="110"/>
      <c r="QZS4" s="110"/>
      <c r="QZT4" s="110"/>
      <c r="QZU4" s="110"/>
      <c r="QZV4" s="110"/>
      <c r="QZW4" s="110"/>
      <c r="QZX4" s="110"/>
      <c r="QZY4" s="110"/>
      <c r="QZZ4" s="110"/>
      <c r="RAA4" s="110"/>
      <c r="RAB4" s="110"/>
      <c r="RAC4" s="110"/>
      <c r="RAD4" s="110"/>
      <c r="RAE4" s="110"/>
      <c r="RAF4" s="110"/>
      <c r="RAG4" s="110"/>
      <c r="RAH4" s="110"/>
      <c r="RAI4" s="110"/>
      <c r="RAJ4" s="110"/>
      <c r="RAK4" s="110"/>
      <c r="RAL4" s="110"/>
      <c r="RAM4" s="110"/>
      <c r="RAN4" s="110"/>
      <c r="RAO4" s="110"/>
      <c r="RAP4" s="110"/>
      <c r="RAQ4" s="110"/>
      <c r="RAR4" s="110"/>
      <c r="RAS4" s="110"/>
      <c r="RAT4" s="110"/>
      <c r="RAU4" s="110"/>
      <c r="RAV4" s="110"/>
      <c r="RAW4" s="110"/>
      <c r="RAX4" s="110"/>
      <c r="RAY4" s="110"/>
      <c r="RAZ4" s="110"/>
      <c r="RBA4" s="110"/>
      <c r="RBB4" s="110"/>
      <c r="RBC4" s="110"/>
      <c r="RBD4" s="110"/>
      <c r="RBE4" s="110"/>
      <c r="RBF4" s="110"/>
      <c r="RBG4" s="110"/>
      <c r="RBH4" s="110"/>
      <c r="RBI4" s="110"/>
      <c r="RBJ4" s="110"/>
      <c r="RBK4" s="110"/>
      <c r="RBL4" s="110"/>
      <c r="RBM4" s="110"/>
      <c r="RBN4" s="110"/>
      <c r="RBO4" s="110"/>
      <c r="RBP4" s="110"/>
      <c r="RBQ4" s="110"/>
      <c r="RBR4" s="110"/>
      <c r="RBS4" s="110"/>
      <c r="RBT4" s="110"/>
      <c r="RBU4" s="110"/>
      <c r="RBV4" s="110"/>
      <c r="RBW4" s="110"/>
      <c r="RBX4" s="110"/>
      <c r="RBY4" s="110"/>
      <c r="RBZ4" s="110"/>
      <c r="RCA4" s="110"/>
      <c r="RCB4" s="110"/>
      <c r="RCC4" s="110"/>
      <c r="RCD4" s="110"/>
      <c r="RCE4" s="110"/>
      <c r="RCF4" s="110"/>
      <c r="RCG4" s="110"/>
      <c r="RCH4" s="110"/>
      <c r="RCI4" s="110"/>
      <c r="RCJ4" s="110"/>
      <c r="RCK4" s="110"/>
      <c r="RCL4" s="110"/>
      <c r="RCM4" s="110"/>
      <c r="RCN4" s="110"/>
      <c r="RCO4" s="110"/>
      <c r="RCP4" s="110"/>
      <c r="RCQ4" s="110"/>
      <c r="RCR4" s="110"/>
      <c r="RCS4" s="110"/>
      <c r="RCT4" s="110"/>
      <c r="RCU4" s="110"/>
      <c r="RCV4" s="110"/>
      <c r="RCW4" s="110"/>
      <c r="RCX4" s="110"/>
      <c r="RCY4" s="110"/>
      <c r="RCZ4" s="110"/>
      <c r="RDA4" s="110"/>
      <c r="RDB4" s="110"/>
      <c r="RDC4" s="110"/>
      <c r="RDD4" s="110"/>
      <c r="RDE4" s="110"/>
      <c r="RDF4" s="110"/>
      <c r="RDG4" s="110"/>
      <c r="RDH4" s="110"/>
      <c r="RDI4" s="110"/>
      <c r="RDJ4" s="110"/>
      <c r="RDK4" s="110"/>
      <c r="RDL4" s="110"/>
      <c r="RDM4" s="110"/>
      <c r="RDN4" s="110"/>
      <c r="RDO4" s="110"/>
      <c r="RDP4" s="110"/>
      <c r="RDQ4" s="110"/>
      <c r="RDR4" s="110"/>
      <c r="RDS4" s="110"/>
      <c r="RDT4" s="110"/>
      <c r="RDU4" s="110"/>
      <c r="RDV4" s="110"/>
      <c r="RDW4" s="110"/>
      <c r="RDX4" s="110"/>
      <c r="RDY4" s="110"/>
      <c r="RDZ4" s="110"/>
      <c r="REA4" s="110"/>
      <c r="REB4" s="110"/>
      <c r="REC4" s="110"/>
      <c r="RED4" s="110"/>
      <c r="REE4" s="110"/>
      <c r="REF4" s="110"/>
      <c r="REG4" s="110"/>
      <c r="REH4" s="110"/>
      <c r="REI4" s="110"/>
      <c r="REJ4" s="110"/>
      <c r="REK4" s="110"/>
      <c r="REL4" s="110"/>
      <c r="REM4" s="110"/>
      <c r="REN4" s="110"/>
      <c r="REO4" s="110"/>
      <c r="REP4" s="110"/>
      <c r="REQ4" s="110"/>
      <c r="RER4" s="110"/>
      <c r="RES4" s="110"/>
      <c r="RET4" s="110"/>
      <c r="REU4" s="110"/>
      <c r="REV4" s="110"/>
      <c r="REW4" s="110"/>
      <c r="REX4" s="110"/>
      <c r="REY4" s="110"/>
      <c r="REZ4" s="110"/>
      <c r="RFA4" s="110"/>
      <c r="RFB4" s="110"/>
      <c r="RFC4" s="110"/>
      <c r="RFD4" s="110"/>
      <c r="RFE4" s="110"/>
      <c r="RFF4" s="110"/>
      <c r="RFG4" s="110"/>
      <c r="RFH4" s="110"/>
      <c r="RFI4" s="110"/>
      <c r="RFJ4" s="110"/>
      <c r="RFK4" s="110"/>
      <c r="RFL4" s="110"/>
      <c r="RFM4" s="110"/>
      <c r="RFN4" s="110"/>
      <c r="RFO4" s="110"/>
      <c r="RFP4" s="110"/>
      <c r="RFQ4" s="110"/>
      <c r="RFR4" s="110"/>
      <c r="RFS4" s="110"/>
      <c r="RFT4" s="110"/>
      <c r="RFU4" s="110"/>
      <c r="RFV4" s="110"/>
      <c r="RFW4" s="110"/>
      <c r="RFX4" s="110"/>
      <c r="RFY4" s="110"/>
      <c r="RFZ4" s="110"/>
      <c r="RGA4" s="110"/>
      <c r="RGB4" s="110"/>
      <c r="RGC4" s="110"/>
      <c r="RGD4" s="110"/>
      <c r="RGE4" s="110"/>
      <c r="RGF4" s="110"/>
      <c r="RGG4" s="110"/>
      <c r="RGH4" s="110"/>
      <c r="RGI4" s="110"/>
      <c r="RGJ4" s="110"/>
      <c r="RGK4" s="110"/>
      <c r="RGL4" s="110"/>
      <c r="RGM4" s="110"/>
      <c r="RGN4" s="110"/>
      <c r="RGO4" s="110"/>
      <c r="RGP4" s="110"/>
      <c r="RGQ4" s="110"/>
      <c r="RGR4" s="110"/>
      <c r="RGS4" s="110"/>
      <c r="RGT4" s="110"/>
      <c r="RGU4" s="110"/>
      <c r="RGV4" s="110"/>
      <c r="RGW4" s="110"/>
      <c r="RGX4" s="110"/>
      <c r="RGY4" s="110"/>
      <c r="RGZ4" s="110"/>
      <c r="RHA4" s="110"/>
      <c r="RHB4" s="110"/>
      <c r="RHC4" s="110"/>
      <c r="RHD4" s="110"/>
      <c r="RHE4" s="110"/>
      <c r="RHF4" s="110"/>
      <c r="RHG4" s="110"/>
      <c r="RHH4" s="110"/>
      <c r="RHI4" s="110"/>
      <c r="RHJ4" s="110"/>
      <c r="RHK4" s="110"/>
      <c r="RHL4" s="110"/>
      <c r="RHM4" s="110"/>
      <c r="RHN4" s="110"/>
      <c r="RHO4" s="110"/>
      <c r="RHP4" s="110"/>
      <c r="RHQ4" s="110"/>
      <c r="RHR4" s="110"/>
      <c r="RHS4" s="110"/>
      <c r="RHT4" s="110"/>
      <c r="RHU4" s="110"/>
      <c r="RHV4" s="110"/>
      <c r="RHW4" s="110"/>
      <c r="RHX4" s="110"/>
      <c r="RHY4" s="110"/>
      <c r="RHZ4" s="110"/>
      <c r="RIA4" s="110"/>
      <c r="RIB4" s="110"/>
      <c r="RIC4" s="110"/>
      <c r="RID4" s="110"/>
      <c r="RIE4" s="110"/>
      <c r="RIF4" s="110"/>
      <c r="RIG4" s="110"/>
      <c r="RIH4" s="110"/>
      <c r="RII4" s="110"/>
      <c r="RIJ4" s="110"/>
      <c r="RIK4" s="110"/>
      <c r="RIL4" s="110"/>
      <c r="RIM4" s="110"/>
      <c r="RIN4" s="110"/>
      <c r="RIO4" s="110"/>
      <c r="RIP4" s="110"/>
      <c r="RIQ4" s="110"/>
      <c r="RIR4" s="110"/>
      <c r="RIS4" s="110"/>
      <c r="RIT4" s="110"/>
      <c r="RIU4" s="110"/>
      <c r="RIV4" s="110"/>
      <c r="RIW4" s="110"/>
      <c r="RIX4" s="110"/>
      <c r="RIY4" s="110"/>
      <c r="RIZ4" s="110"/>
      <c r="RJA4" s="110"/>
      <c r="RJB4" s="110"/>
      <c r="RJC4" s="110"/>
      <c r="RJD4" s="110"/>
      <c r="RJE4" s="110"/>
      <c r="RJF4" s="110"/>
      <c r="RJG4" s="110"/>
      <c r="RJH4" s="110"/>
      <c r="RJI4" s="110"/>
      <c r="RJJ4" s="110"/>
      <c r="RJK4" s="110"/>
      <c r="RJL4" s="110"/>
      <c r="RJM4" s="110"/>
      <c r="RJN4" s="110"/>
      <c r="RJO4" s="110"/>
      <c r="RJP4" s="110"/>
      <c r="RJQ4" s="110"/>
      <c r="RJR4" s="110"/>
      <c r="RJS4" s="110"/>
      <c r="RJT4" s="110"/>
      <c r="RJU4" s="110"/>
      <c r="RJV4" s="110"/>
      <c r="RJW4" s="110"/>
      <c r="RJX4" s="110"/>
      <c r="RJY4" s="110"/>
      <c r="RJZ4" s="110"/>
      <c r="RKA4" s="110"/>
      <c r="RKB4" s="110"/>
      <c r="RKC4" s="110"/>
      <c r="RKD4" s="110"/>
      <c r="RKE4" s="110"/>
      <c r="RKF4" s="110"/>
      <c r="RKG4" s="110"/>
      <c r="RKH4" s="110"/>
      <c r="RKI4" s="110"/>
      <c r="RKJ4" s="110"/>
      <c r="RKK4" s="110"/>
      <c r="RKL4" s="110"/>
      <c r="RKM4" s="110"/>
      <c r="RKN4" s="110"/>
      <c r="RKO4" s="110"/>
      <c r="RKP4" s="110"/>
      <c r="RKQ4" s="110"/>
      <c r="RKR4" s="110"/>
      <c r="RKS4" s="110"/>
      <c r="RKT4" s="110"/>
      <c r="RKU4" s="110"/>
      <c r="RKV4" s="110"/>
      <c r="RKW4" s="110"/>
      <c r="RKX4" s="110"/>
      <c r="RKY4" s="110"/>
      <c r="RKZ4" s="110"/>
      <c r="RLA4" s="110"/>
      <c r="RLB4" s="110"/>
      <c r="RLC4" s="110"/>
      <c r="RLD4" s="110"/>
      <c r="RLE4" s="110"/>
      <c r="RLF4" s="110"/>
      <c r="RLG4" s="110"/>
      <c r="RLH4" s="110"/>
      <c r="RLI4" s="110"/>
      <c r="RLJ4" s="110"/>
      <c r="RLK4" s="110"/>
      <c r="RLL4" s="110"/>
      <c r="RLM4" s="110"/>
      <c r="RLN4" s="110"/>
      <c r="RLO4" s="110"/>
      <c r="RLP4" s="110"/>
      <c r="RLQ4" s="110"/>
      <c r="RLR4" s="110"/>
      <c r="RLS4" s="110"/>
      <c r="RLT4" s="110"/>
      <c r="RLU4" s="110"/>
      <c r="RLV4" s="110"/>
      <c r="RLW4" s="110"/>
      <c r="RLX4" s="110"/>
      <c r="RLY4" s="110"/>
      <c r="RLZ4" s="110"/>
      <c r="RMA4" s="110"/>
      <c r="RMB4" s="110"/>
      <c r="RMC4" s="110"/>
      <c r="RMD4" s="110"/>
      <c r="RME4" s="110"/>
      <c r="RMF4" s="110"/>
      <c r="RMG4" s="110"/>
      <c r="RMH4" s="110"/>
      <c r="RMI4" s="110"/>
      <c r="RMJ4" s="110"/>
      <c r="RMK4" s="110"/>
      <c r="RML4" s="110"/>
      <c r="RMM4" s="110"/>
      <c r="RMN4" s="110"/>
      <c r="RMO4" s="110"/>
      <c r="RMP4" s="110"/>
      <c r="RMQ4" s="110"/>
      <c r="RMR4" s="110"/>
      <c r="RMS4" s="110"/>
      <c r="RMT4" s="110"/>
      <c r="RMU4" s="110"/>
      <c r="RMV4" s="110"/>
      <c r="RMW4" s="110"/>
      <c r="RMX4" s="110"/>
      <c r="RMY4" s="110"/>
      <c r="RMZ4" s="110"/>
      <c r="RNA4" s="110"/>
      <c r="RNB4" s="110"/>
      <c r="RNC4" s="110"/>
      <c r="RND4" s="110"/>
      <c r="RNE4" s="110"/>
      <c r="RNF4" s="110"/>
      <c r="RNG4" s="110"/>
      <c r="RNH4" s="110"/>
      <c r="RNI4" s="110"/>
      <c r="RNJ4" s="110"/>
      <c r="RNK4" s="110"/>
      <c r="RNL4" s="110"/>
      <c r="RNM4" s="110"/>
      <c r="RNN4" s="110"/>
      <c r="RNO4" s="110"/>
      <c r="RNP4" s="110"/>
      <c r="RNQ4" s="110"/>
      <c r="RNR4" s="110"/>
      <c r="RNS4" s="110"/>
      <c r="RNT4" s="110"/>
      <c r="RNU4" s="110"/>
      <c r="RNV4" s="110"/>
      <c r="RNW4" s="110"/>
      <c r="RNX4" s="110"/>
      <c r="RNY4" s="110"/>
      <c r="RNZ4" s="110"/>
      <c r="ROA4" s="110"/>
      <c r="ROB4" s="110"/>
      <c r="ROC4" s="110"/>
      <c r="ROD4" s="110"/>
      <c r="ROE4" s="110"/>
      <c r="ROF4" s="110"/>
      <c r="ROG4" s="110"/>
      <c r="ROH4" s="110"/>
      <c r="ROI4" s="110"/>
      <c r="ROJ4" s="110"/>
      <c r="ROK4" s="110"/>
      <c r="ROL4" s="110"/>
      <c r="ROM4" s="110"/>
      <c r="RON4" s="110"/>
      <c r="ROO4" s="110"/>
      <c r="ROP4" s="110"/>
      <c r="ROQ4" s="110"/>
      <c r="ROR4" s="110"/>
      <c r="ROS4" s="110"/>
      <c r="ROT4" s="110"/>
      <c r="ROU4" s="110"/>
      <c r="ROV4" s="110"/>
      <c r="ROW4" s="110"/>
      <c r="ROX4" s="110"/>
      <c r="ROY4" s="110"/>
      <c r="ROZ4" s="110"/>
      <c r="RPA4" s="110"/>
      <c r="RPB4" s="110"/>
      <c r="RPC4" s="110"/>
      <c r="RPD4" s="110"/>
      <c r="RPE4" s="110"/>
      <c r="RPF4" s="110"/>
      <c r="RPG4" s="110"/>
      <c r="RPH4" s="110"/>
      <c r="RPI4" s="110"/>
      <c r="RPJ4" s="110"/>
      <c r="RPK4" s="110"/>
      <c r="RPL4" s="110"/>
      <c r="RPM4" s="110"/>
      <c r="RPN4" s="110"/>
      <c r="RPO4" s="110"/>
      <c r="RPP4" s="110"/>
      <c r="RPQ4" s="110"/>
      <c r="RPR4" s="110"/>
      <c r="RPS4" s="110"/>
      <c r="RPT4" s="110"/>
      <c r="RPU4" s="110"/>
      <c r="RPV4" s="110"/>
      <c r="RPW4" s="110"/>
      <c r="RPX4" s="110"/>
      <c r="RPY4" s="110"/>
      <c r="RPZ4" s="110"/>
      <c r="RQA4" s="110"/>
      <c r="RQB4" s="110"/>
      <c r="RQC4" s="110"/>
      <c r="RQD4" s="110"/>
      <c r="RQE4" s="110"/>
      <c r="RQF4" s="110"/>
      <c r="RQG4" s="110"/>
      <c r="RQH4" s="110"/>
      <c r="RQI4" s="110"/>
      <c r="RQJ4" s="110"/>
      <c r="RQK4" s="110"/>
      <c r="RQL4" s="110"/>
      <c r="RQM4" s="110"/>
      <c r="RQN4" s="110"/>
      <c r="RQO4" s="110"/>
      <c r="RQP4" s="110"/>
      <c r="RQQ4" s="110"/>
      <c r="RQR4" s="110"/>
      <c r="RQS4" s="110"/>
      <c r="RQT4" s="110"/>
      <c r="RQU4" s="110"/>
      <c r="RQV4" s="110"/>
      <c r="RQW4" s="110"/>
      <c r="RQX4" s="110"/>
      <c r="RQY4" s="110"/>
      <c r="RQZ4" s="110"/>
      <c r="RRA4" s="110"/>
      <c r="RRB4" s="110"/>
      <c r="RRC4" s="110"/>
      <c r="RRD4" s="110"/>
      <c r="RRE4" s="110"/>
      <c r="RRF4" s="110"/>
      <c r="RRG4" s="110"/>
      <c r="RRH4" s="110"/>
      <c r="RRI4" s="110"/>
      <c r="RRJ4" s="110"/>
      <c r="RRK4" s="110"/>
      <c r="RRL4" s="110"/>
      <c r="RRM4" s="110"/>
      <c r="RRN4" s="110"/>
      <c r="RRO4" s="110"/>
      <c r="RRP4" s="110"/>
      <c r="RRQ4" s="110"/>
      <c r="RRR4" s="110"/>
      <c r="RRS4" s="110"/>
      <c r="RRT4" s="110"/>
      <c r="RRU4" s="110"/>
      <c r="RRV4" s="110"/>
      <c r="RRW4" s="110"/>
      <c r="RRX4" s="110"/>
      <c r="RRY4" s="110"/>
      <c r="RRZ4" s="110"/>
      <c r="RSA4" s="110"/>
      <c r="RSB4" s="110"/>
      <c r="RSC4" s="110"/>
      <c r="RSD4" s="110"/>
      <c r="RSE4" s="110"/>
      <c r="RSF4" s="110"/>
      <c r="RSG4" s="110"/>
      <c r="RSH4" s="110"/>
      <c r="RSI4" s="110"/>
      <c r="RSJ4" s="110"/>
      <c r="RSK4" s="110"/>
      <c r="RSL4" s="110"/>
      <c r="RSM4" s="110"/>
      <c r="RSN4" s="110"/>
      <c r="RSO4" s="110"/>
      <c r="RSP4" s="110"/>
      <c r="RSQ4" s="110"/>
      <c r="RSR4" s="110"/>
      <c r="RSS4" s="110"/>
      <c r="RST4" s="110"/>
      <c r="RSU4" s="110"/>
      <c r="RSV4" s="110"/>
      <c r="RSW4" s="110"/>
      <c r="RSX4" s="110"/>
      <c r="RSY4" s="110"/>
      <c r="RSZ4" s="110"/>
      <c r="RTA4" s="110"/>
      <c r="RTB4" s="110"/>
      <c r="RTC4" s="110"/>
      <c r="RTD4" s="110"/>
      <c r="RTE4" s="110"/>
      <c r="RTF4" s="110"/>
      <c r="RTG4" s="110"/>
      <c r="RTH4" s="110"/>
      <c r="RTI4" s="110"/>
      <c r="RTJ4" s="110"/>
      <c r="RTK4" s="110"/>
      <c r="RTL4" s="110"/>
      <c r="RTM4" s="110"/>
      <c r="RTN4" s="110"/>
      <c r="RTO4" s="110"/>
      <c r="RTP4" s="110"/>
      <c r="RTQ4" s="110"/>
      <c r="RTR4" s="110"/>
      <c r="RTS4" s="110"/>
      <c r="RTT4" s="110"/>
      <c r="RTU4" s="110"/>
      <c r="RTV4" s="110"/>
      <c r="RTW4" s="110"/>
      <c r="RTX4" s="110"/>
      <c r="RTY4" s="110"/>
      <c r="RTZ4" s="110"/>
      <c r="RUA4" s="110"/>
      <c r="RUB4" s="110"/>
      <c r="RUC4" s="110"/>
      <c r="RUD4" s="110"/>
      <c r="RUE4" s="110"/>
      <c r="RUF4" s="110"/>
      <c r="RUG4" s="110"/>
      <c r="RUH4" s="110"/>
      <c r="RUI4" s="110"/>
      <c r="RUJ4" s="110"/>
      <c r="RUK4" s="110"/>
      <c r="RUL4" s="110"/>
      <c r="RUM4" s="110"/>
      <c r="RUN4" s="110"/>
      <c r="RUO4" s="110"/>
      <c r="RUP4" s="110"/>
      <c r="RUQ4" s="110"/>
      <c r="RUR4" s="110"/>
      <c r="RUS4" s="110"/>
      <c r="RUT4" s="110"/>
      <c r="RUU4" s="110"/>
      <c r="RUV4" s="110"/>
      <c r="RUW4" s="110"/>
      <c r="RUX4" s="110"/>
      <c r="RUY4" s="110"/>
      <c r="RUZ4" s="110"/>
      <c r="RVA4" s="110"/>
      <c r="RVB4" s="110"/>
      <c r="RVC4" s="110"/>
      <c r="RVD4" s="110"/>
      <c r="RVE4" s="110"/>
      <c r="RVF4" s="110"/>
      <c r="RVG4" s="110"/>
      <c r="RVH4" s="110"/>
      <c r="RVI4" s="110"/>
      <c r="RVJ4" s="110"/>
      <c r="RVK4" s="110"/>
      <c r="RVL4" s="110"/>
      <c r="RVM4" s="110"/>
      <c r="RVN4" s="110"/>
      <c r="RVO4" s="110"/>
      <c r="RVP4" s="110"/>
      <c r="RVQ4" s="110"/>
      <c r="RVR4" s="110"/>
      <c r="RVS4" s="110"/>
      <c r="RVT4" s="110"/>
      <c r="RVU4" s="110"/>
      <c r="RVV4" s="110"/>
      <c r="RVW4" s="110"/>
      <c r="RVX4" s="110"/>
      <c r="RVY4" s="110"/>
      <c r="RVZ4" s="110"/>
      <c r="RWA4" s="110"/>
      <c r="RWB4" s="110"/>
      <c r="RWC4" s="110"/>
      <c r="RWD4" s="110"/>
      <c r="RWE4" s="110"/>
      <c r="RWF4" s="110"/>
      <c r="RWG4" s="110"/>
      <c r="RWH4" s="110"/>
      <c r="RWI4" s="110"/>
      <c r="RWJ4" s="110"/>
      <c r="RWK4" s="110"/>
      <c r="RWL4" s="110"/>
      <c r="RWM4" s="110"/>
      <c r="RWN4" s="110"/>
      <c r="RWO4" s="110"/>
      <c r="RWP4" s="110"/>
      <c r="RWQ4" s="110"/>
      <c r="RWR4" s="110"/>
      <c r="RWS4" s="110"/>
      <c r="RWT4" s="110"/>
      <c r="RWU4" s="110"/>
      <c r="RWV4" s="110"/>
      <c r="RWW4" s="110"/>
      <c r="RWX4" s="110"/>
      <c r="RWY4" s="110"/>
      <c r="RWZ4" s="110"/>
      <c r="RXA4" s="110"/>
      <c r="RXB4" s="110"/>
      <c r="RXC4" s="110"/>
      <c r="RXD4" s="110"/>
      <c r="RXE4" s="110"/>
      <c r="RXF4" s="110"/>
      <c r="RXG4" s="110"/>
      <c r="RXH4" s="110"/>
      <c r="RXI4" s="110"/>
      <c r="RXJ4" s="110"/>
      <c r="RXK4" s="110"/>
      <c r="RXL4" s="110"/>
      <c r="RXM4" s="110"/>
      <c r="RXN4" s="110"/>
      <c r="RXO4" s="110"/>
      <c r="RXP4" s="110"/>
      <c r="RXQ4" s="110"/>
      <c r="RXR4" s="110"/>
      <c r="RXS4" s="110"/>
      <c r="RXT4" s="110"/>
      <c r="RXU4" s="110"/>
      <c r="RXV4" s="110"/>
      <c r="RXW4" s="110"/>
      <c r="RXX4" s="110"/>
      <c r="RXY4" s="110"/>
      <c r="RXZ4" s="110"/>
      <c r="RYA4" s="110"/>
      <c r="RYB4" s="110"/>
      <c r="RYC4" s="110"/>
      <c r="RYD4" s="110"/>
      <c r="RYE4" s="110"/>
      <c r="RYF4" s="110"/>
      <c r="RYG4" s="110"/>
      <c r="RYH4" s="110"/>
      <c r="RYI4" s="110"/>
      <c r="RYJ4" s="110"/>
      <c r="RYK4" s="110"/>
      <c r="RYL4" s="110"/>
      <c r="RYM4" s="110"/>
      <c r="RYN4" s="110"/>
      <c r="RYO4" s="110"/>
      <c r="RYP4" s="110"/>
      <c r="RYQ4" s="110"/>
      <c r="RYR4" s="110"/>
      <c r="RYS4" s="110"/>
      <c r="RYT4" s="110"/>
      <c r="RYU4" s="110"/>
      <c r="RYV4" s="110"/>
      <c r="RYW4" s="110"/>
      <c r="RYX4" s="110"/>
      <c r="RYY4" s="110"/>
      <c r="RYZ4" s="110"/>
      <c r="RZA4" s="110"/>
      <c r="RZB4" s="110"/>
      <c r="RZC4" s="110"/>
      <c r="RZD4" s="110"/>
      <c r="RZE4" s="110"/>
      <c r="RZF4" s="110"/>
      <c r="RZG4" s="110"/>
      <c r="RZH4" s="110"/>
      <c r="RZI4" s="110"/>
      <c r="RZJ4" s="110"/>
      <c r="RZK4" s="110"/>
      <c r="RZL4" s="110"/>
      <c r="RZM4" s="110"/>
      <c r="RZN4" s="110"/>
      <c r="RZO4" s="110"/>
      <c r="RZP4" s="110"/>
      <c r="RZQ4" s="110"/>
      <c r="RZR4" s="110"/>
      <c r="RZS4" s="110"/>
      <c r="RZT4" s="110"/>
      <c r="RZU4" s="110"/>
      <c r="RZV4" s="110"/>
      <c r="RZW4" s="110"/>
      <c r="RZX4" s="110"/>
      <c r="RZY4" s="110"/>
      <c r="RZZ4" s="110"/>
      <c r="SAA4" s="110"/>
      <c r="SAB4" s="110"/>
      <c r="SAC4" s="110"/>
      <c r="SAD4" s="110"/>
      <c r="SAE4" s="110"/>
      <c r="SAF4" s="110"/>
      <c r="SAG4" s="110"/>
      <c r="SAH4" s="110"/>
      <c r="SAI4" s="110"/>
      <c r="SAJ4" s="110"/>
      <c r="SAK4" s="110"/>
      <c r="SAL4" s="110"/>
      <c r="SAM4" s="110"/>
      <c r="SAN4" s="110"/>
      <c r="SAO4" s="110"/>
      <c r="SAP4" s="110"/>
      <c r="SAQ4" s="110"/>
      <c r="SAR4" s="110"/>
      <c r="SAS4" s="110"/>
      <c r="SAT4" s="110"/>
      <c r="SAU4" s="110"/>
      <c r="SAV4" s="110"/>
      <c r="SAW4" s="110"/>
      <c r="SAX4" s="110"/>
      <c r="SAY4" s="110"/>
      <c r="SAZ4" s="110"/>
      <c r="SBA4" s="110"/>
      <c r="SBB4" s="110"/>
      <c r="SBC4" s="110"/>
      <c r="SBD4" s="110"/>
      <c r="SBE4" s="110"/>
      <c r="SBF4" s="110"/>
      <c r="SBG4" s="110"/>
      <c r="SBH4" s="110"/>
      <c r="SBI4" s="110"/>
      <c r="SBJ4" s="110"/>
      <c r="SBK4" s="110"/>
      <c r="SBL4" s="110"/>
      <c r="SBM4" s="110"/>
      <c r="SBN4" s="110"/>
      <c r="SBO4" s="110"/>
      <c r="SBP4" s="110"/>
      <c r="SBQ4" s="110"/>
      <c r="SBR4" s="110"/>
      <c r="SBS4" s="110"/>
      <c r="SBT4" s="110"/>
      <c r="SBU4" s="110"/>
      <c r="SBV4" s="110"/>
      <c r="SBW4" s="110"/>
      <c r="SBX4" s="110"/>
      <c r="SBY4" s="110"/>
      <c r="SBZ4" s="110"/>
      <c r="SCA4" s="110"/>
      <c r="SCB4" s="110"/>
      <c r="SCC4" s="110"/>
      <c r="SCD4" s="110"/>
      <c r="SCE4" s="110"/>
      <c r="SCF4" s="110"/>
      <c r="SCG4" s="110"/>
      <c r="SCH4" s="110"/>
      <c r="SCI4" s="110"/>
      <c r="SCJ4" s="110"/>
      <c r="SCK4" s="110"/>
      <c r="SCL4" s="110"/>
      <c r="SCM4" s="110"/>
      <c r="SCN4" s="110"/>
      <c r="SCO4" s="110"/>
      <c r="SCP4" s="110"/>
      <c r="SCQ4" s="110"/>
      <c r="SCR4" s="110"/>
      <c r="SCS4" s="110"/>
      <c r="SCT4" s="110"/>
      <c r="SCU4" s="110"/>
      <c r="SCV4" s="110"/>
      <c r="SCW4" s="110"/>
      <c r="SCX4" s="110"/>
      <c r="SCY4" s="110"/>
      <c r="SCZ4" s="110"/>
      <c r="SDA4" s="110"/>
      <c r="SDB4" s="110"/>
      <c r="SDC4" s="110"/>
      <c r="SDD4" s="110"/>
      <c r="SDE4" s="110"/>
      <c r="SDF4" s="110"/>
      <c r="SDG4" s="110"/>
      <c r="SDH4" s="110"/>
      <c r="SDI4" s="110"/>
      <c r="SDJ4" s="110"/>
      <c r="SDK4" s="110"/>
      <c r="SDL4" s="110"/>
      <c r="SDM4" s="110"/>
      <c r="SDN4" s="110"/>
      <c r="SDO4" s="110"/>
      <c r="SDP4" s="110"/>
      <c r="SDQ4" s="110"/>
      <c r="SDR4" s="110"/>
      <c r="SDS4" s="110"/>
      <c r="SDT4" s="110"/>
      <c r="SDU4" s="110"/>
      <c r="SDV4" s="110"/>
      <c r="SDW4" s="110"/>
      <c r="SDX4" s="110"/>
      <c r="SDY4" s="110"/>
      <c r="SDZ4" s="110"/>
      <c r="SEA4" s="110"/>
      <c r="SEB4" s="110"/>
      <c r="SEC4" s="110"/>
      <c r="SED4" s="110"/>
      <c r="SEE4" s="110"/>
      <c r="SEF4" s="110"/>
      <c r="SEG4" s="110"/>
      <c r="SEH4" s="110"/>
      <c r="SEI4" s="110"/>
      <c r="SEJ4" s="110"/>
      <c r="SEK4" s="110"/>
      <c r="SEL4" s="110"/>
      <c r="SEM4" s="110"/>
      <c r="SEN4" s="110"/>
      <c r="SEO4" s="110"/>
      <c r="SEP4" s="110"/>
      <c r="SEQ4" s="110"/>
      <c r="SER4" s="110"/>
      <c r="SES4" s="110"/>
      <c r="SET4" s="110"/>
      <c r="SEU4" s="110"/>
      <c r="SEV4" s="110"/>
      <c r="SEW4" s="110"/>
      <c r="SEX4" s="110"/>
      <c r="SEY4" s="110"/>
      <c r="SEZ4" s="110"/>
      <c r="SFA4" s="110"/>
      <c r="SFB4" s="110"/>
      <c r="SFC4" s="110"/>
      <c r="SFD4" s="110"/>
      <c r="SFE4" s="110"/>
      <c r="SFF4" s="110"/>
      <c r="SFG4" s="110"/>
      <c r="SFH4" s="110"/>
      <c r="SFI4" s="110"/>
      <c r="SFJ4" s="110"/>
      <c r="SFK4" s="110"/>
      <c r="SFL4" s="110"/>
      <c r="SFM4" s="110"/>
      <c r="SFN4" s="110"/>
      <c r="SFO4" s="110"/>
      <c r="SFP4" s="110"/>
      <c r="SFQ4" s="110"/>
      <c r="SFR4" s="110"/>
      <c r="SFS4" s="110"/>
      <c r="SFT4" s="110"/>
      <c r="SFU4" s="110"/>
      <c r="SFV4" s="110"/>
      <c r="SFW4" s="110"/>
      <c r="SFX4" s="110"/>
      <c r="SFY4" s="110"/>
      <c r="SFZ4" s="110"/>
      <c r="SGA4" s="110"/>
      <c r="SGB4" s="110"/>
      <c r="SGC4" s="110"/>
      <c r="SGD4" s="110"/>
      <c r="SGE4" s="110"/>
      <c r="SGF4" s="110"/>
      <c r="SGG4" s="110"/>
      <c r="SGH4" s="110"/>
      <c r="SGI4" s="110"/>
      <c r="SGJ4" s="110"/>
      <c r="SGK4" s="110"/>
      <c r="SGL4" s="110"/>
      <c r="SGM4" s="110"/>
      <c r="SGN4" s="110"/>
      <c r="SGO4" s="110"/>
      <c r="SGP4" s="110"/>
      <c r="SGQ4" s="110"/>
      <c r="SGR4" s="110"/>
      <c r="SGS4" s="110"/>
      <c r="SGT4" s="110"/>
      <c r="SGU4" s="110"/>
      <c r="SGV4" s="110"/>
      <c r="SGW4" s="110"/>
      <c r="SGX4" s="110"/>
      <c r="SGY4" s="110"/>
      <c r="SGZ4" s="110"/>
      <c r="SHA4" s="110"/>
      <c r="SHB4" s="110"/>
      <c r="SHC4" s="110"/>
      <c r="SHD4" s="110"/>
      <c r="SHE4" s="110"/>
      <c r="SHF4" s="110"/>
      <c r="SHG4" s="110"/>
      <c r="SHH4" s="110"/>
      <c r="SHI4" s="110"/>
      <c r="SHJ4" s="110"/>
      <c r="SHK4" s="110"/>
      <c r="SHL4" s="110"/>
      <c r="SHM4" s="110"/>
      <c r="SHN4" s="110"/>
      <c r="SHO4" s="110"/>
      <c r="SHP4" s="110"/>
      <c r="SHQ4" s="110"/>
      <c r="SHR4" s="110"/>
      <c r="SHS4" s="110"/>
      <c r="SHT4" s="110"/>
      <c r="SHU4" s="110"/>
      <c r="SHV4" s="110"/>
      <c r="SHW4" s="110"/>
      <c r="SHX4" s="110"/>
      <c r="SHY4" s="110"/>
      <c r="SHZ4" s="110"/>
      <c r="SIA4" s="110"/>
      <c r="SIB4" s="110"/>
      <c r="SIC4" s="110"/>
      <c r="SID4" s="110"/>
      <c r="SIE4" s="110"/>
      <c r="SIF4" s="110"/>
      <c r="SIG4" s="110"/>
      <c r="SIH4" s="110"/>
      <c r="SII4" s="110"/>
      <c r="SIJ4" s="110"/>
      <c r="SIK4" s="110"/>
      <c r="SIL4" s="110"/>
      <c r="SIM4" s="110"/>
      <c r="SIN4" s="110"/>
      <c r="SIO4" s="110"/>
      <c r="SIP4" s="110"/>
      <c r="SIQ4" s="110"/>
      <c r="SIR4" s="110"/>
      <c r="SIS4" s="110"/>
      <c r="SIT4" s="110"/>
      <c r="SIU4" s="110"/>
      <c r="SIV4" s="110"/>
      <c r="SIW4" s="110"/>
      <c r="SIX4" s="110"/>
      <c r="SIY4" s="110"/>
      <c r="SIZ4" s="110"/>
      <c r="SJA4" s="110"/>
      <c r="SJB4" s="110"/>
      <c r="SJC4" s="110"/>
      <c r="SJD4" s="110"/>
      <c r="SJE4" s="110"/>
      <c r="SJF4" s="110"/>
      <c r="SJG4" s="110"/>
      <c r="SJH4" s="110"/>
      <c r="SJI4" s="110"/>
      <c r="SJJ4" s="110"/>
      <c r="SJK4" s="110"/>
      <c r="SJL4" s="110"/>
      <c r="SJM4" s="110"/>
      <c r="SJN4" s="110"/>
      <c r="SJO4" s="110"/>
      <c r="SJP4" s="110"/>
      <c r="SJQ4" s="110"/>
      <c r="SJR4" s="110"/>
      <c r="SJS4" s="110"/>
      <c r="SJT4" s="110"/>
      <c r="SJU4" s="110"/>
      <c r="SJV4" s="110"/>
      <c r="SJW4" s="110"/>
      <c r="SJX4" s="110"/>
      <c r="SJY4" s="110"/>
      <c r="SJZ4" s="110"/>
      <c r="SKA4" s="110"/>
      <c r="SKB4" s="110"/>
      <c r="SKC4" s="110"/>
      <c r="SKD4" s="110"/>
      <c r="SKE4" s="110"/>
      <c r="SKF4" s="110"/>
      <c r="SKG4" s="110"/>
      <c r="SKH4" s="110"/>
      <c r="SKI4" s="110"/>
      <c r="SKJ4" s="110"/>
      <c r="SKK4" s="110"/>
      <c r="SKL4" s="110"/>
      <c r="SKM4" s="110"/>
      <c r="SKN4" s="110"/>
      <c r="SKO4" s="110"/>
      <c r="SKP4" s="110"/>
      <c r="SKQ4" s="110"/>
      <c r="SKR4" s="110"/>
      <c r="SKS4" s="110"/>
      <c r="SKT4" s="110"/>
      <c r="SKU4" s="110"/>
      <c r="SKV4" s="110"/>
      <c r="SKW4" s="110"/>
      <c r="SKX4" s="110"/>
      <c r="SKY4" s="110"/>
      <c r="SKZ4" s="110"/>
      <c r="SLA4" s="110"/>
      <c r="SLB4" s="110"/>
      <c r="SLC4" s="110"/>
      <c r="SLD4" s="110"/>
      <c r="SLE4" s="110"/>
      <c r="SLF4" s="110"/>
      <c r="SLG4" s="110"/>
      <c r="SLH4" s="110"/>
      <c r="SLI4" s="110"/>
      <c r="SLJ4" s="110"/>
      <c r="SLK4" s="110"/>
      <c r="SLL4" s="110"/>
      <c r="SLM4" s="110"/>
      <c r="SLN4" s="110"/>
      <c r="SLO4" s="110"/>
      <c r="SLP4" s="110"/>
      <c r="SLQ4" s="110"/>
      <c r="SLR4" s="110"/>
      <c r="SLS4" s="110"/>
      <c r="SLT4" s="110"/>
      <c r="SLU4" s="110"/>
      <c r="SLV4" s="110"/>
      <c r="SLW4" s="110"/>
      <c r="SLX4" s="110"/>
      <c r="SLY4" s="110"/>
      <c r="SLZ4" s="110"/>
      <c r="SMA4" s="110"/>
      <c r="SMB4" s="110"/>
      <c r="SMC4" s="110"/>
      <c r="SMD4" s="110"/>
      <c r="SME4" s="110"/>
      <c r="SMF4" s="110"/>
      <c r="SMG4" s="110"/>
      <c r="SMH4" s="110"/>
      <c r="SMI4" s="110"/>
      <c r="SMJ4" s="110"/>
      <c r="SMK4" s="110"/>
      <c r="SML4" s="110"/>
      <c r="SMM4" s="110"/>
      <c r="SMN4" s="110"/>
      <c r="SMO4" s="110"/>
      <c r="SMP4" s="110"/>
      <c r="SMQ4" s="110"/>
      <c r="SMR4" s="110"/>
      <c r="SMS4" s="110"/>
      <c r="SMT4" s="110"/>
      <c r="SMU4" s="110"/>
      <c r="SMV4" s="110"/>
      <c r="SMW4" s="110"/>
      <c r="SMX4" s="110"/>
      <c r="SMY4" s="110"/>
      <c r="SMZ4" s="110"/>
      <c r="SNA4" s="110"/>
      <c r="SNB4" s="110"/>
      <c r="SNC4" s="110"/>
      <c r="SND4" s="110"/>
      <c r="SNE4" s="110"/>
      <c r="SNF4" s="110"/>
      <c r="SNG4" s="110"/>
      <c r="SNH4" s="110"/>
      <c r="SNI4" s="110"/>
      <c r="SNJ4" s="110"/>
      <c r="SNK4" s="110"/>
      <c r="SNL4" s="110"/>
      <c r="SNM4" s="110"/>
      <c r="SNN4" s="110"/>
      <c r="SNO4" s="110"/>
      <c r="SNP4" s="110"/>
      <c r="SNQ4" s="110"/>
      <c r="SNR4" s="110"/>
      <c r="SNS4" s="110"/>
      <c r="SNT4" s="110"/>
      <c r="SNU4" s="110"/>
      <c r="SNV4" s="110"/>
      <c r="SNW4" s="110"/>
      <c r="SNX4" s="110"/>
      <c r="SNY4" s="110"/>
      <c r="SNZ4" s="110"/>
      <c r="SOA4" s="110"/>
      <c r="SOB4" s="110"/>
      <c r="SOC4" s="110"/>
      <c r="SOD4" s="110"/>
      <c r="SOE4" s="110"/>
      <c r="SOF4" s="110"/>
      <c r="SOG4" s="110"/>
      <c r="SOH4" s="110"/>
      <c r="SOI4" s="110"/>
      <c r="SOJ4" s="110"/>
      <c r="SOK4" s="110"/>
      <c r="SOL4" s="110"/>
      <c r="SOM4" s="110"/>
      <c r="SON4" s="110"/>
      <c r="SOO4" s="110"/>
      <c r="SOP4" s="110"/>
      <c r="SOQ4" s="110"/>
      <c r="SOR4" s="110"/>
      <c r="SOS4" s="110"/>
      <c r="SOT4" s="110"/>
      <c r="SOU4" s="110"/>
      <c r="SOV4" s="110"/>
      <c r="SOW4" s="110"/>
      <c r="SOX4" s="110"/>
      <c r="SOY4" s="110"/>
      <c r="SOZ4" s="110"/>
      <c r="SPA4" s="110"/>
      <c r="SPB4" s="110"/>
      <c r="SPC4" s="110"/>
      <c r="SPD4" s="110"/>
      <c r="SPE4" s="110"/>
      <c r="SPF4" s="110"/>
      <c r="SPG4" s="110"/>
      <c r="SPH4" s="110"/>
      <c r="SPI4" s="110"/>
      <c r="SPJ4" s="110"/>
      <c r="SPK4" s="110"/>
      <c r="SPL4" s="110"/>
      <c r="SPM4" s="110"/>
      <c r="SPN4" s="110"/>
      <c r="SPO4" s="110"/>
      <c r="SPP4" s="110"/>
      <c r="SPQ4" s="110"/>
      <c r="SPR4" s="110"/>
      <c r="SPS4" s="110"/>
      <c r="SPT4" s="110"/>
      <c r="SPU4" s="110"/>
      <c r="SPV4" s="110"/>
      <c r="SPW4" s="110"/>
      <c r="SPX4" s="110"/>
      <c r="SPY4" s="110"/>
      <c r="SPZ4" s="110"/>
      <c r="SQA4" s="110"/>
      <c r="SQB4" s="110"/>
      <c r="SQC4" s="110"/>
      <c r="SQD4" s="110"/>
      <c r="SQE4" s="110"/>
      <c r="SQF4" s="110"/>
      <c r="SQG4" s="110"/>
      <c r="SQH4" s="110"/>
      <c r="SQI4" s="110"/>
      <c r="SQJ4" s="110"/>
      <c r="SQK4" s="110"/>
      <c r="SQL4" s="110"/>
      <c r="SQM4" s="110"/>
      <c r="SQN4" s="110"/>
      <c r="SQO4" s="110"/>
      <c r="SQP4" s="110"/>
      <c r="SQQ4" s="110"/>
      <c r="SQR4" s="110"/>
      <c r="SQS4" s="110"/>
      <c r="SQT4" s="110"/>
      <c r="SQU4" s="110"/>
      <c r="SQV4" s="110"/>
      <c r="SQW4" s="110"/>
      <c r="SQX4" s="110"/>
      <c r="SQY4" s="110"/>
      <c r="SQZ4" s="110"/>
      <c r="SRA4" s="110"/>
      <c r="SRB4" s="110"/>
      <c r="SRC4" s="110"/>
      <c r="SRD4" s="110"/>
      <c r="SRE4" s="110"/>
      <c r="SRF4" s="110"/>
      <c r="SRG4" s="110"/>
      <c r="SRH4" s="110"/>
      <c r="SRI4" s="110"/>
      <c r="SRJ4" s="110"/>
      <c r="SRK4" s="110"/>
      <c r="SRL4" s="110"/>
      <c r="SRM4" s="110"/>
      <c r="SRN4" s="110"/>
      <c r="SRO4" s="110"/>
      <c r="SRP4" s="110"/>
      <c r="SRQ4" s="110"/>
      <c r="SRR4" s="110"/>
      <c r="SRS4" s="110"/>
      <c r="SRT4" s="110"/>
      <c r="SRU4" s="110"/>
      <c r="SRV4" s="110"/>
      <c r="SRW4" s="110"/>
      <c r="SRX4" s="110"/>
      <c r="SRY4" s="110"/>
      <c r="SRZ4" s="110"/>
      <c r="SSA4" s="110"/>
      <c r="SSB4" s="110"/>
      <c r="SSC4" s="110"/>
      <c r="SSD4" s="110"/>
      <c r="SSE4" s="110"/>
      <c r="SSF4" s="110"/>
      <c r="SSG4" s="110"/>
      <c r="SSH4" s="110"/>
      <c r="SSI4" s="110"/>
      <c r="SSJ4" s="110"/>
      <c r="SSK4" s="110"/>
      <c r="SSL4" s="110"/>
      <c r="SSM4" s="110"/>
      <c r="SSN4" s="110"/>
      <c r="SSO4" s="110"/>
      <c r="SSP4" s="110"/>
      <c r="SSQ4" s="110"/>
      <c r="SSR4" s="110"/>
      <c r="SSS4" s="110"/>
      <c r="SST4" s="110"/>
      <c r="SSU4" s="110"/>
      <c r="SSV4" s="110"/>
      <c r="SSW4" s="110"/>
      <c r="SSX4" s="110"/>
      <c r="SSY4" s="110"/>
      <c r="SSZ4" s="110"/>
      <c r="STA4" s="110"/>
      <c r="STB4" s="110"/>
      <c r="STC4" s="110"/>
      <c r="STD4" s="110"/>
      <c r="STE4" s="110"/>
      <c r="STF4" s="110"/>
      <c r="STG4" s="110"/>
      <c r="STH4" s="110"/>
      <c r="STI4" s="110"/>
      <c r="STJ4" s="110"/>
      <c r="STK4" s="110"/>
      <c r="STL4" s="110"/>
      <c r="STM4" s="110"/>
      <c r="STN4" s="110"/>
      <c r="STO4" s="110"/>
      <c r="STP4" s="110"/>
      <c r="STQ4" s="110"/>
      <c r="STR4" s="110"/>
      <c r="STS4" s="110"/>
      <c r="STT4" s="110"/>
      <c r="STU4" s="110"/>
      <c r="STV4" s="110"/>
      <c r="STW4" s="110"/>
      <c r="STX4" s="110"/>
      <c r="STY4" s="110"/>
      <c r="STZ4" s="110"/>
      <c r="SUA4" s="110"/>
      <c r="SUB4" s="110"/>
      <c r="SUC4" s="110"/>
      <c r="SUD4" s="110"/>
      <c r="SUE4" s="110"/>
      <c r="SUF4" s="110"/>
      <c r="SUG4" s="110"/>
      <c r="SUH4" s="110"/>
      <c r="SUI4" s="110"/>
      <c r="SUJ4" s="110"/>
      <c r="SUK4" s="110"/>
      <c r="SUL4" s="110"/>
      <c r="SUM4" s="110"/>
      <c r="SUN4" s="110"/>
      <c r="SUO4" s="110"/>
      <c r="SUP4" s="110"/>
      <c r="SUQ4" s="110"/>
      <c r="SUR4" s="110"/>
      <c r="SUS4" s="110"/>
      <c r="SUT4" s="110"/>
      <c r="SUU4" s="110"/>
      <c r="SUV4" s="110"/>
      <c r="SUW4" s="110"/>
      <c r="SUX4" s="110"/>
      <c r="SUY4" s="110"/>
      <c r="SUZ4" s="110"/>
      <c r="SVA4" s="110"/>
      <c r="SVB4" s="110"/>
      <c r="SVC4" s="110"/>
      <c r="SVD4" s="110"/>
      <c r="SVE4" s="110"/>
      <c r="SVF4" s="110"/>
      <c r="SVG4" s="110"/>
      <c r="SVH4" s="110"/>
      <c r="SVI4" s="110"/>
      <c r="SVJ4" s="110"/>
      <c r="SVK4" s="110"/>
      <c r="SVL4" s="110"/>
      <c r="SVM4" s="110"/>
      <c r="SVN4" s="110"/>
      <c r="SVO4" s="110"/>
      <c r="SVP4" s="110"/>
      <c r="SVQ4" s="110"/>
      <c r="SVR4" s="110"/>
      <c r="SVS4" s="110"/>
      <c r="SVT4" s="110"/>
      <c r="SVU4" s="110"/>
      <c r="SVV4" s="110"/>
      <c r="SVW4" s="110"/>
      <c r="SVX4" s="110"/>
      <c r="SVY4" s="110"/>
      <c r="SVZ4" s="110"/>
      <c r="SWA4" s="110"/>
      <c r="SWB4" s="110"/>
      <c r="SWC4" s="110"/>
      <c r="SWD4" s="110"/>
      <c r="SWE4" s="110"/>
      <c r="SWF4" s="110"/>
      <c r="SWG4" s="110"/>
      <c r="SWH4" s="110"/>
      <c r="SWI4" s="110"/>
      <c r="SWJ4" s="110"/>
      <c r="SWK4" s="110"/>
      <c r="SWL4" s="110"/>
      <c r="SWM4" s="110"/>
      <c r="SWN4" s="110"/>
      <c r="SWO4" s="110"/>
      <c r="SWP4" s="110"/>
      <c r="SWQ4" s="110"/>
      <c r="SWR4" s="110"/>
      <c r="SWS4" s="110"/>
      <c r="SWT4" s="110"/>
      <c r="SWU4" s="110"/>
      <c r="SWV4" s="110"/>
      <c r="SWW4" s="110"/>
      <c r="SWX4" s="110"/>
      <c r="SWY4" s="110"/>
      <c r="SWZ4" s="110"/>
      <c r="SXA4" s="110"/>
      <c r="SXB4" s="110"/>
      <c r="SXC4" s="110"/>
      <c r="SXD4" s="110"/>
      <c r="SXE4" s="110"/>
      <c r="SXF4" s="110"/>
      <c r="SXG4" s="110"/>
      <c r="SXH4" s="110"/>
      <c r="SXI4" s="110"/>
      <c r="SXJ4" s="110"/>
      <c r="SXK4" s="110"/>
      <c r="SXL4" s="110"/>
      <c r="SXM4" s="110"/>
      <c r="SXN4" s="110"/>
      <c r="SXO4" s="110"/>
      <c r="SXP4" s="110"/>
      <c r="SXQ4" s="110"/>
      <c r="SXR4" s="110"/>
      <c r="SXS4" s="110"/>
      <c r="SXT4" s="110"/>
      <c r="SXU4" s="110"/>
      <c r="SXV4" s="110"/>
      <c r="SXW4" s="110"/>
      <c r="SXX4" s="110"/>
      <c r="SXY4" s="110"/>
      <c r="SXZ4" s="110"/>
      <c r="SYA4" s="110"/>
      <c r="SYB4" s="110"/>
      <c r="SYC4" s="110"/>
      <c r="SYD4" s="110"/>
      <c r="SYE4" s="110"/>
      <c r="SYF4" s="110"/>
      <c r="SYG4" s="110"/>
      <c r="SYH4" s="110"/>
      <c r="SYI4" s="110"/>
      <c r="SYJ4" s="110"/>
      <c r="SYK4" s="110"/>
      <c r="SYL4" s="110"/>
      <c r="SYM4" s="110"/>
      <c r="SYN4" s="110"/>
      <c r="SYO4" s="110"/>
      <c r="SYP4" s="110"/>
      <c r="SYQ4" s="110"/>
      <c r="SYR4" s="110"/>
      <c r="SYS4" s="110"/>
      <c r="SYT4" s="110"/>
      <c r="SYU4" s="110"/>
      <c r="SYV4" s="110"/>
      <c r="SYW4" s="110"/>
      <c r="SYX4" s="110"/>
      <c r="SYY4" s="110"/>
      <c r="SYZ4" s="110"/>
      <c r="SZA4" s="110"/>
      <c r="SZB4" s="110"/>
      <c r="SZC4" s="110"/>
      <c r="SZD4" s="110"/>
      <c r="SZE4" s="110"/>
      <c r="SZF4" s="110"/>
      <c r="SZG4" s="110"/>
      <c r="SZH4" s="110"/>
      <c r="SZI4" s="110"/>
      <c r="SZJ4" s="110"/>
      <c r="SZK4" s="110"/>
      <c r="SZL4" s="110"/>
      <c r="SZM4" s="110"/>
      <c r="SZN4" s="110"/>
      <c r="SZO4" s="110"/>
      <c r="SZP4" s="110"/>
      <c r="SZQ4" s="110"/>
      <c r="SZR4" s="110"/>
      <c r="SZS4" s="110"/>
      <c r="SZT4" s="110"/>
      <c r="SZU4" s="110"/>
      <c r="SZV4" s="110"/>
      <c r="SZW4" s="110"/>
      <c r="SZX4" s="110"/>
      <c r="SZY4" s="110"/>
      <c r="SZZ4" s="110"/>
      <c r="TAA4" s="110"/>
      <c r="TAB4" s="110"/>
      <c r="TAC4" s="110"/>
      <c r="TAD4" s="110"/>
      <c r="TAE4" s="110"/>
      <c r="TAF4" s="110"/>
      <c r="TAG4" s="110"/>
      <c r="TAH4" s="110"/>
      <c r="TAI4" s="110"/>
      <c r="TAJ4" s="110"/>
      <c r="TAK4" s="110"/>
      <c r="TAL4" s="110"/>
      <c r="TAM4" s="110"/>
      <c r="TAN4" s="110"/>
      <c r="TAO4" s="110"/>
      <c r="TAP4" s="110"/>
      <c r="TAQ4" s="110"/>
      <c r="TAR4" s="110"/>
      <c r="TAS4" s="110"/>
      <c r="TAT4" s="110"/>
      <c r="TAU4" s="110"/>
      <c r="TAV4" s="110"/>
      <c r="TAW4" s="110"/>
      <c r="TAX4" s="110"/>
      <c r="TAY4" s="110"/>
      <c r="TAZ4" s="110"/>
      <c r="TBA4" s="110"/>
      <c r="TBB4" s="110"/>
      <c r="TBC4" s="110"/>
      <c r="TBD4" s="110"/>
      <c r="TBE4" s="110"/>
      <c r="TBF4" s="110"/>
      <c r="TBG4" s="110"/>
      <c r="TBH4" s="110"/>
      <c r="TBI4" s="110"/>
      <c r="TBJ4" s="110"/>
      <c r="TBK4" s="110"/>
      <c r="TBL4" s="110"/>
      <c r="TBM4" s="110"/>
      <c r="TBN4" s="110"/>
      <c r="TBO4" s="110"/>
      <c r="TBP4" s="110"/>
      <c r="TBQ4" s="110"/>
      <c r="TBR4" s="110"/>
      <c r="TBS4" s="110"/>
      <c r="TBT4" s="110"/>
      <c r="TBU4" s="110"/>
      <c r="TBV4" s="110"/>
      <c r="TBW4" s="110"/>
      <c r="TBX4" s="110"/>
      <c r="TBY4" s="110"/>
      <c r="TBZ4" s="110"/>
      <c r="TCA4" s="110"/>
      <c r="TCB4" s="110"/>
      <c r="TCC4" s="110"/>
      <c r="TCD4" s="110"/>
      <c r="TCE4" s="110"/>
      <c r="TCF4" s="110"/>
      <c r="TCG4" s="110"/>
      <c r="TCH4" s="110"/>
      <c r="TCI4" s="110"/>
      <c r="TCJ4" s="110"/>
      <c r="TCK4" s="110"/>
      <c r="TCL4" s="110"/>
      <c r="TCM4" s="110"/>
      <c r="TCN4" s="110"/>
      <c r="TCO4" s="110"/>
      <c r="TCP4" s="110"/>
      <c r="TCQ4" s="110"/>
      <c r="TCR4" s="110"/>
      <c r="TCS4" s="110"/>
      <c r="TCT4" s="110"/>
      <c r="TCU4" s="110"/>
      <c r="TCV4" s="110"/>
      <c r="TCW4" s="110"/>
      <c r="TCX4" s="110"/>
      <c r="TCY4" s="110"/>
      <c r="TCZ4" s="110"/>
      <c r="TDA4" s="110"/>
      <c r="TDB4" s="110"/>
      <c r="TDC4" s="110"/>
      <c r="TDD4" s="110"/>
      <c r="TDE4" s="110"/>
      <c r="TDF4" s="110"/>
      <c r="TDG4" s="110"/>
      <c r="TDH4" s="110"/>
      <c r="TDI4" s="110"/>
      <c r="TDJ4" s="110"/>
      <c r="TDK4" s="110"/>
      <c r="TDL4" s="110"/>
      <c r="TDM4" s="110"/>
      <c r="TDN4" s="110"/>
      <c r="TDO4" s="110"/>
      <c r="TDP4" s="110"/>
      <c r="TDQ4" s="110"/>
      <c r="TDR4" s="110"/>
      <c r="TDS4" s="110"/>
      <c r="TDT4" s="110"/>
      <c r="TDU4" s="110"/>
      <c r="TDV4" s="110"/>
      <c r="TDW4" s="110"/>
      <c r="TDX4" s="110"/>
      <c r="TDY4" s="110"/>
      <c r="TDZ4" s="110"/>
      <c r="TEA4" s="110"/>
      <c r="TEB4" s="110"/>
      <c r="TEC4" s="110"/>
      <c r="TED4" s="110"/>
      <c r="TEE4" s="110"/>
      <c r="TEF4" s="110"/>
      <c r="TEG4" s="110"/>
      <c r="TEH4" s="110"/>
      <c r="TEI4" s="110"/>
      <c r="TEJ4" s="110"/>
      <c r="TEK4" s="110"/>
      <c r="TEL4" s="110"/>
      <c r="TEM4" s="110"/>
      <c r="TEN4" s="110"/>
      <c r="TEO4" s="110"/>
      <c r="TEP4" s="110"/>
      <c r="TEQ4" s="110"/>
      <c r="TER4" s="110"/>
      <c r="TES4" s="110"/>
      <c r="TET4" s="110"/>
      <c r="TEU4" s="110"/>
      <c r="TEV4" s="110"/>
      <c r="TEW4" s="110"/>
      <c r="TEX4" s="110"/>
      <c r="TEY4" s="110"/>
      <c r="TEZ4" s="110"/>
      <c r="TFA4" s="110"/>
      <c r="TFB4" s="110"/>
      <c r="TFC4" s="110"/>
      <c r="TFD4" s="110"/>
      <c r="TFE4" s="110"/>
      <c r="TFF4" s="110"/>
      <c r="TFG4" s="110"/>
      <c r="TFH4" s="110"/>
      <c r="TFI4" s="110"/>
      <c r="TFJ4" s="110"/>
      <c r="TFK4" s="110"/>
      <c r="TFL4" s="110"/>
      <c r="TFM4" s="110"/>
      <c r="TFN4" s="110"/>
      <c r="TFO4" s="110"/>
      <c r="TFP4" s="110"/>
      <c r="TFQ4" s="110"/>
      <c r="TFR4" s="110"/>
      <c r="TFS4" s="110"/>
      <c r="TFT4" s="110"/>
      <c r="TFU4" s="110"/>
      <c r="TFV4" s="110"/>
      <c r="TFW4" s="110"/>
      <c r="TFX4" s="110"/>
      <c r="TFY4" s="110"/>
      <c r="TFZ4" s="110"/>
      <c r="TGA4" s="110"/>
      <c r="TGB4" s="110"/>
      <c r="TGC4" s="110"/>
      <c r="TGD4" s="110"/>
      <c r="TGE4" s="110"/>
      <c r="TGF4" s="110"/>
      <c r="TGG4" s="110"/>
      <c r="TGH4" s="110"/>
      <c r="TGI4" s="110"/>
      <c r="TGJ4" s="110"/>
      <c r="TGK4" s="110"/>
      <c r="TGL4" s="110"/>
      <c r="TGM4" s="110"/>
      <c r="TGN4" s="110"/>
      <c r="TGO4" s="110"/>
      <c r="TGP4" s="110"/>
      <c r="TGQ4" s="110"/>
      <c r="TGR4" s="110"/>
      <c r="TGS4" s="110"/>
      <c r="TGT4" s="110"/>
      <c r="TGU4" s="110"/>
      <c r="TGV4" s="110"/>
      <c r="TGW4" s="110"/>
      <c r="TGX4" s="110"/>
      <c r="TGY4" s="110"/>
      <c r="TGZ4" s="110"/>
      <c r="THA4" s="110"/>
      <c r="THB4" s="110"/>
      <c r="THC4" s="110"/>
      <c r="THD4" s="110"/>
      <c r="THE4" s="110"/>
      <c r="THF4" s="110"/>
      <c r="THG4" s="110"/>
      <c r="THH4" s="110"/>
      <c r="THI4" s="110"/>
      <c r="THJ4" s="110"/>
      <c r="THK4" s="110"/>
      <c r="THL4" s="110"/>
      <c r="THM4" s="110"/>
      <c r="THN4" s="110"/>
      <c r="THO4" s="110"/>
      <c r="THP4" s="110"/>
      <c r="THQ4" s="110"/>
      <c r="THR4" s="110"/>
      <c r="THS4" s="110"/>
      <c r="THT4" s="110"/>
      <c r="THU4" s="110"/>
      <c r="THV4" s="110"/>
      <c r="THW4" s="110"/>
      <c r="THX4" s="110"/>
      <c r="THY4" s="110"/>
      <c r="THZ4" s="110"/>
      <c r="TIA4" s="110"/>
      <c r="TIB4" s="110"/>
      <c r="TIC4" s="110"/>
      <c r="TID4" s="110"/>
      <c r="TIE4" s="110"/>
      <c r="TIF4" s="110"/>
      <c r="TIG4" s="110"/>
      <c r="TIH4" s="110"/>
      <c r="TII4" s="110"/>
      <c r="TIJ4" s="110"/>
      <c r="TIK4" s="110"/>
      <c r="TIL4" s="110"/>
      <c r="TIM4" s="110"/>
      <c r="TIN4" s="110"/>
      <c r="TIO4" s="110"/>
      <c r="TIP4" s="110"/>
      <c r="TIQ4" s="110"/>
      <c r="TIR4" s="110"/>
      <c r="TIS4" s="110"/>
      <c r="TIT4" s="110"/>
      <c r="TIU4" s="110"/>
      <c r="TIV4" s="110"/>
      <c r="TIW4" s="110"/>
      <c r="TIX4" s="110"/>
      <c r="TIY4" s="110"/>
      <c r="TIZ4" s="110"/>
      <c r="TJA4" s="110"/>
      <c r="TJB4" s="110"/>
      <c r="TJC4" s="110"/>
      <c r="TJD4" s="110"/>
      <c r="TJE4" s="110"/>
      <c r="TJF4" s="110"/>
      <c r="TJG4" s="110"/>
      <c r="TJH4" s="110"/>
      <c r="TJI4" s="110"/>
      <c r="TJJ4" s="110"/>
      <c r="TJK4" s="110"/>
      <c r="TJL4" s="110"/>
      <c r="TJM4" s="110"/>
      <c r="TJN4" s="110"/>
      <c r="TJO4" s="110"/>
      <c r="TJP4" s="110"/>
      <c r="TJQ4" s="110"/>
      <c r="TJR4" s="110"/>
      <c r="TJS4" s="110"/>
      <c r="TJT4" s="110"/>
      <c r="TJU4" s="110"/>
      <c r="TJV4" s="110"/>
      <c r="TJW4" s="110"/>
      <c r="TJX4" s="110"/>
      <c r="TJY4" s="110"/>
      <c r="TJZ4" s="110"/>
      <c r="TKA4" s="110"/>
      <c r="TKB4" s="110"/>
      <c r="TKC4" s="110"/>
      <c r="TKD4" s="110"/>
      <c r="TKE4" s="110"/>
      <c r="TKF4" s="110"/>
      <c r="TKG4" s="110"/>
      <c r="TKH4" s="110"/>
      <c r="TKI4" s="110"/>
      <c r="TKJ4" s="110"/>
      <c r="TKK4" s="110"/>
      <c r="TKL4" s="110"/>
      <c r="TKM4" s="110"/>
      <c r="TKN4" s="110"/>
      <c r="TKO4" s="110"/>
      <c r="TKP4" s="110"/>
      <c r="TKQ4" s="110"/>
      <c r="TKR4" s="110"/>
      <c r="TKS4" s="110"/>
      <c r="TKT4" s="110"/>
      <c r="TKU4" s="110"/>
      <c r="TKV4" s="110"/>
      <c r="TKW4" s="110"/>
      <c r="TKX4" s="110"/>
      <c r="TKY4" s="110"/>
      <c r="TKZ4" s="110"/>
      <c r="TLA4" s="110"/>
      <c r="TLB4" s="110"/>
      <c r="TLC4" s="110"/>
      <c r="TLD4" s="110"/>
      <c r="TLE4" s="110"/>
      <c r="TLF4" s="110"/>
      <c r="TLG4" s="110"/>
      <c r="TLH4" s="110"/>
      <c r="TLI4" s="110"/>
      <c r="TLJ4" s="110"/>
      <c r="TLK4" s="110"/>
      <c r="TLL4" s="110"/>
      <c r="TLM4" s="110"/>
      <c r="TLN4" s="110"/>
      <c r="TLO4" s="110"/>
      <c r="TLP4" s="110"/>
      <c r="TLQ4" s="110"/>
      <c r="TLR4" s="110"/>
      <c r="TLS4" s="110"/>
      <c r="TLT4" s="110"/>
      <c r="TLU4" s="110"/>
      <c r="TLV4" s="110"/>
      <c r="TLW4" s="110"/>
      <c r="TLX4" s="110"/>
      <c r="TLY4" s="110"/>
      <c r="TLZ4" s="110"/>
      <c r="TMA4" s="110"/>
      <c r="TMB4" s="110"/>
      <c r="TMC4" s="110"/>
      <c r="TMD4" s="110"/>
      <c r="TME4" s="110"/>
      <c r="TMF4" s="110"/>
      <c r="TMG4" s="110"/>
      <c r="TMH4" s="110"/>
      <c r="TMI4" s="110"/>
      <c r="TMJ4" s="110"/>
      <c r="TMK4" s="110"/>
      <c r="TML4" s="110"/>
      <c r="TMM4" s="110"/>
      <c r="TMN4" s="110"/>
      <c r="TMO4" s="110"/>
      <c r="TMP4" s="110"/>
      <c r="TMQ4" s="110"/>
      <c r="TMR4" s="110"/>
      <c r="TMS4" s="110"/>
      <c r="TMT4" s="110"/>
      <c r="TMU4" s="110"/>
      <c r="TMV4" s="110"/>
      <c r="TMW4" s="110"/>
      <c r="TMX4" s="110"/>
      <c r="TMY4" s="110"/>
      <c r="TMZ4" s="110"/>
      <c r="TNA4" s="110"/>
      <c r="TNB4" s="110"/>
      <c r="TNC4" s="110"/>
      <c r="TND4" s="110"/>
      <c r="TNE4" s="110"/>
      <c r="TNF4" s="110"/>
      <c r="TNG4" s="110"/>
      <c r="TNH4" s="110"/>
      <c r="TNI4" s="110"/>
      <c r="TNJ4" s="110"/>
      <c r="TNK4" s="110"/>
      <c r="TNL4" s="110"/>
      <c r="TNM4" s="110"/>
      <c r="TNN4" s="110"/>
      <c r="TNO4" s="110"/>
      <c r="TNP4" s="110"/>
      <c r="TNQ4" s="110"/>
      <c r="TNR4" s="110"/>
      <c r="TNS4" s="110"/>
      <c r="TNT4" s="110"/>
      <c r="TNU4" s="110"/>
      <c r="TNV4" s="110"/>
      <c r="TNW4" s="110"/>
      <c r="TNX4" s="110"/>
      <c r="TNY4" s="110"/>
      <c r="TNZ4" s="110"/>
      <c r="TOA4" s="110"/>
      <c r="TOB4" s="110"/>
      <c r="TOC4" s="110"/>
      <c r="TOD4" s="110"/>
      <c r="TOE4" s="110"/>
      <c r="TOF4" s="110"/>
      <c r="TOG4" s="110"/>
      <c r="TOH4" s="110"/>
      <c r="TOI4" s="110"/>
      <c r="TOJ4" s="110"/>
      <c r="TOK4" s="110"/>
      <c r="TOL4" s="110"/>
      <c r="TOM4" s="110"/>
      <c r="TON4" s="110"/>
      <c r="TOO4" s="110"/>
      <c r="TOP4" s="110"/>
      <c r="TOQ4" s="110"/>
      <c r="TOR4" s="110"/>
      <c r="TOS4" s="110"/>
      <c r="TOT4" s="110"/>
      <c r="TOU4" s="110"/>
      <c r="TOV4" s="110"/>
      <c r="TOW4" s="110"/>
      <c r="TOX4" s="110"/>
      <c r="TOY4" s="110"/>
      <c r="TOZ4" s="110"/>
      <c r="TPA4" s="110"/>
      <c r="TPB4" s="110"/>
      <c r="TPC4" s="110"/>
      <c r="TPD4" s="110"/>
      <c r="TPE4" s="110"/>
      <c r="TPF4" s="110"/>
      <c r="TPG4" s="110"/>
      <c r="TPH4" s="110"/>
      <c r="TPI4" s="110"/>
      <c r="TPJ4" s="110"/>
      <c r="TPK4" s="110"/>
      <c r="TPL4" s="110"/>
      <c r="TPM4" s="110"/>
      <c r="TPN4" s="110"/>
      <c r="TPO4" s="110"/>
      <c r="TPP4" s="110"/>
      <c r="TPQ4" s="110"/>
      <c r="TPR4" s="110"/>
      <c r="TPS4" s="110"/>
      <c r="TPT4" s="110"/>
      <c r="TPU4" s="110"/>
      <c r="TPV4" s="110"/>
      <c r="TPW4" s="110"/>
      <c r="TPX4" s="110"/>
      <c r="TPY4" s="110"/>
      <c r="TPZ4" s="110"/>
      <c r="TQA4" s="110"/>
      <c r="TQB4" s="110"/>
      <c r="TQC4" s="110"/>
      <c r="TQD4" s="110"/>
      <c r="TQE4" s="110"/>
      <c r="TQF4" s="110"/>
      <c r="TQG4" s="110"/>
      <c r="TQH4" s="110"/>
      <c r="TQI4" s="110"/>
      <c r="TQJ4" s="110"/>
      <c r="TQK4" s="110"/>
      <c r="TQL4" s="110"/>
      <c r="TQM4" s="110"/>
      <c r="TQN4" s="110"/>
      <c r="TQO4" s="110"/>
      <c r="TQP4" s="110"/>
      <c r="TQQ4" s="110"/>
      <c r="TQR4" s="110"/>
      <c r="TQS4" s="110"/>
      <c r="TQT4" s="110"/>
      <c r="TQU4" s="110"/>
      <c r="TQV4" s="110"/>
      <c r="TQW4" s="110"/>
      <c r="TQX4" s="110"/>
      <c r="TQY4" s="110"/>
      <c r="TQZ4" s="110"/>
      <c r="TRA4" s="110"/>
      <c r="TRB4" s="110"/>
      <c r="TRC4" s="110"/>
      <c r="TRD4" s="110"/>
      <c r="TRE4" s="110"/>
      <c r="TRF4" s="110"/>
      <c r="TRG4" s="110"/>
      <c r="TRH4" s="110"/>
      <c r="TRI4" s="110"/>
      <c r="TRJ4" s="110"/>
      <c r="TRK4" s="110"/>
      <c r="TRL4" s="110"/>
      <c r="TRM4" s="110"/>
      <c r="TRN4" s="110"/>
      <c r="TRO4" s="110"/>
      <c r="TRP4" s="110"/>
      <c r="TRQ4" s="110"/>
      <c r="TRR4" s="110"/>
      <c r="TRS4" s="110"/>
      <c r="TRT4" s="110"/>
      <c r="TRU4" s="110"/>
      <c r="TRV4" s="110"/>
      <c r="TRW4" s="110"/>
      <c r="TRX4" s="110"/>
      <c r="TRY4" s="110"/>
      <c r="TRZ4" s="110"/>
      <c r="TSA4" s="110"/>
      <c r="TSB4" s="110"/>
      <c r="TSC4" s="110"/>
      <c r="TSD4" s="110"/>
      <c r="TSE4" s="110"/>
      <c r="TSF4" s="110"/>
      <c r="TSG4" s="110"/>
      <c r="TSH4" s="110"/>
      <c r="TSI4" s="110"/>
      <c r="TSJ4" s="110"/>
      <c r="TSK4" s="110"/>
      <c r="TSL4" s="110"/>
      <c r="TSM4" s="110"/>
      <c r="TSN4" s="110"/>
      <c r="TSO4" s="110"/>
      <c r="TSP4" s="110"/>
      <c r="TSQ4" s="110"/>
      <c r="TSR4" s="110"/>
      <c r="TSS4" s="110"/>
      <c r="TST4" s="110"/>
      <c r="TSU4" s="110"/>
      <c r="TSV4" s="110"/>
      <c r="TSW4" s="110"/>
      <c r="TSX4" s="110"/>
      <c r="TSY4" s="110"/>
      <c r="TSZ4" s="110"/>
      <c r="TTA4" s="110"/>
      <c r="TTB4" s="110"/>
      <c r="TTC4" s="110"/>
      <c r="TTD4" s="110"/>
      <c r="TTE4" s="110"/>
      <c r="TTF4" s="110"/>
      <c r="TTG4" s="110"/>
      <c r="TTH4" s="110"/>
      <c r="TTI4" s="110"/>
      <c r="TTJ4" s="110"/>
      <c r="TTK4" s="110"/>
      <c r="TTL4" s="110"/>
      <c r="TTM4" s="110"/>
      <c r="TTN4" s="110"/>
      <c r="TTO4" s="110"/>
      <c r="TTP4" s="110"/>
      <c r="TTQ4" s="110"/>
      <c r="TTR4" s="110"/>
      <c r="TTS4" s="110"/>
      <c r="TTT4" s="110"/>
      <c r="TTU4" s="110"/>
      <c r="TTV4" s="110"/>
      <c r="TTW4" s="110"/>
      <c r="TTX4" s="110"/>
      <c r="TTY4" s="110"/>
      <c r="TTZ4" s="110"/>
      <c r="TUA4" s="110"/>
      <c r="TUB4" s="110"/>
      <c r="TUC4" s="110"/>
      <c r="TUD4" s="110"/>
      <c r="TUE4" s="110"/>
      <c r="TUF4" s="110"/>
      <c r="TUG4" s="110"/>
      <c r="TUH4" s="110"/>
      <c r="TUI4" s="110"/>
      <c r="TUJ4" s="110"/>
      <c r="TUK4" s="110"/>
      <c r="TUL4" s="110"/>
      <c r="TUM4" s="110"/>
      <c r="TUN4" s="110"/>
      <c r="TUO4" s="110"/>
      <c r="TUP4" s="110"/>
      <c r="TUQ4" s="110"/>
      <c r="TUR4" s="110"/>
      <c r="TUS4" s="110"/>
      <c r="TUT4" s="110"/>
      <c r="TUU4" s="110"/>
      <c r="TUV4" s="110"/>
      <c r="TUW4" s="110"/>
      <c r="TUX4" s="110"/>
      <c r="TUY4" s="110"/>
      <c r="TUZ4" s="110"/>
      <c r="TVA4" s="110"/>
      <c r="TVB4" s="110"/>
      <c r="TVC4" s="110"/>
      <c r="TVD4" s="110"/>
      <c r="TVE4" s="110"/>
      <c r="TVF4" s="110"/>
      <c r="TVG4" s="110"/>
      <c r="TVH4" s="110"/>
      <c r="TVI4" s="110"/>
      <c r="TVJ4" s="110"/>
      <c r="TVK4" s="110"/>
      <c r="TVL4" s="110"/>
      <c r="TVM4" s="110"/>
      <c r="TVN4" s="110"/>
      <c r="TVO4" s="110"/>
      <c r="TVP4" s="110"/>
      <c r="TVQ4" s="110"/>
      <c r="TVR4" s="110"/>
      <c r="TVS4" s="110"/>
      <c r="TVT4" s="110"/>
      <c r="TVU4" s="110"/>
      <c r="TVV4" s="110"/>
      <c r="TVW4" s="110"/>
      <c r="TVX4" s="110"/>
      <c r="TVY4" s="110"/>
      <c r="TVZ4" s="110"/>
      <c r="TWA4" s="110"/>
      <c r="TWB4" s="110"/>
      <c r="TWC4" s="110"/>
      <c r="TWD4" s="110"/>
      <c r="TWE4" s="110"/>
      <c r="TWF4" s="110"/>
      <c r="TWG4" s="110"/>
      <c r="TWH4" s="110"/>
      <c r="TWI4" s="110"/>
      <c r="TWJ4" s="110"/>
      <c r="TWK4" s="110"/>
      <c r="TWL4" s="110"/>
      <c r="TWM4" s="110"/>
      <c r="TWN4" s="110"/>
      <c r="TWO4" s="110"/>
      <c r="TWP4" s="110"/>
      <c r="TWQ4" s="110"/>
      <c r="TWR4" s="110"/>
      <c r="TWS4" s="110"/>
      <c r="TWT4" s="110"/>
      <c r="TWU4" s="110"/>
      <c r="TWV4" s="110"/>
      <c r="TWW4" s="110"/>
      <c r="TWX4" s="110"/>
      <c r="TWY4" s="110"/>
      <c r="TWZ4" s="110"/>
      <c r="TXA4" s="110"/>
      <c r="TXB4" s="110"/>
      <c r="TXC4" s="110"/>
      <c r="TXD4" s="110"/>
      <c r="TXE4" s="110"/>
      <c r="TXF4" s="110"/>
      <c r="TXG4" s="110"/>
      <c r="TXH4" s="110"/>
      <c r="TXI4" s="110"/>
      <c r="TXJ4" s="110"/>
      <c r="TXK4" s="110"/>
      <c r="TXL4" s="110"/>
      <c r="TXM4" s="110"/>
      <c r="TXN4" s="110"/>
      <c r="TXO4" s="110"/>
      <c r="TXP4" s="110"/>
      <c r="TXQ4" s="110"/>
      <c r="TXR4" s="110"/>
      <c r="TXS4" s="110"/>
      <c r="TXT4" s="110"/>
      <c r="TXU4" s="110"/>
      <c r="TXV4" s="110"/>
      <c r="TXW4" s="110"/>
      <c r="TXX4" s="110"/>
      <c r="TXY4" s="110"/>
      <c r="TXZ4" s="110"/>
      <c r="TYA4" s="110"/>
      <c r="TYB4" s="110"/>
      <c r="TYC4" s="110"/>
      <c r="TYD4" s="110"/>
      <c r="TYE4" s="110"/>
      <c r="TYF4" s="110"/>
      <c r="TYG4" s="110"/>
      <c r="TYH4" s="110"/>
      <c r="TYI4" s="110"/>
      <c r="TYJ4" s="110"/>
      <c r="TYK4" s="110"/>
      <c r="TYL4" s="110"/>
      <c r="TYM4" s="110"/>
      <c r="TYN4" s="110"/>
      <c r="TYO4" s="110"/>
      <c r="TYP4" s="110"/>
      <c r="TYQ4" s="110"/>
      <c r="TYR4" s="110"/>
      <c r="TYS4" s="110"/>
      <c r="TYT4" s="110"/>
      <c r="TYU4" s="110"/>
      <c r="TYV4" s="110"/>
      <c r="TYW4" s="110"/>
      <c r="TYX4" s="110"/>
      <c r="TYY4" s="110"/>
      <c r="TYZ4" s="110"/>
      <c r="TZA4" s="110"/>
      <c r="TZB4" s="110"/>
      <c r="TZC4" s="110"/>
      <c r="TZD4" s="110"/>
      <c r="TZE4" s="110"/>
      <c r="TZF4" s="110"/>
      <c r="TZG4" s="110"/>
      <c r="TZH4" s="110"/>
      <c r="TZI4" s="110"/>
      <c r="TZJ4" s="110"/>
      <c r="TZK4" s="110"/>
      <c r="TZL4" s="110"/>
      <c r="TZM4" s="110"/>
      <c r="TZN4" s="110"/>
      <c r="TZO4" s="110"/>
      <c r="TZP4" s="110"/>
      <c r="TZQ4" s="110"/>
      <c r="TZR4" s="110"/>
      <c r="TZS4" s="110"/>
      <c r="TZT4" s="110"/>
      <c r="TZU4" s="110"/>
      <c r="TZV4" s="110"/>
      <c r="TZW4" s="110"/>
      <c r="TZX4" s="110"/>
      <c r="TZY4" s="110"/>
      <c r="TZZ4" s="110"/>
      <c r="UAA4" s="110"/>
      <c r="UAB4" s="110"/>
      <c r="UAC4" s="110"/>
      <c r="UAD4" s="110"/>
      <c r="UAE4" s="110"/>
      <c r="UAF4" s="110"/>
      <c r="UAG4" s="110"/>
      <c r="UAH4" s="110"/>
      <c r="UAI4" s="110"/>
      <c r="UAJ4" s="110"/>
      <c r="UAK4" s="110"/>
      <c r="UAL4" s="110"/>
      <c r="UAM4" s="110"/>
      <c r="UAN4" s="110"/>
      <c r="UAO4" s="110"/>
      <c r="UAP4" s="110"/>
      <c r="UAQ4" s="110"/>
      <c r="UAR4" s="110"/>
      <c r="UAS4" s="110"/>
      <c r="UAT4" s="110"/>
      <c r="UAU4" s="110"/>
      <c r="UAV4" s="110"/>
      <c r="UAW4" s="110"/>
      <c r="UAX4" s="110"/>
      <c r="UAY4" s="110"/>
      <c r="UAZ4" s="110"/>
      <c r="UBA4" s="110"/>
      <c r="UBB4" s="110"/>
      <c r="UBC4" s="110"/>
      <c r="UBD4" s="110"/>
      <c r="UBE4" s="110"/>
      <c r="UBF4" s="110"/>
      <c r="UBG4" s="110"/>
      <c r="UBH4" s="110"/>
      <c r="UBI4" s="110"/>
      <c r="UBJ4" s="110"/>
      <c r="UBK4" s="110"/>
      <c r="UBL4" s="110"/>
      <c r="UBM4" s="110"/>
      <c r="UBN4" s="110"/>
      <c r="UBO4" s="110"/>
      <c r="UBP4" s="110"/>
      <c r="UBQ4" s="110"/>
      <c r="UBR4" s="110"/>
      <c r="UBS4" s="110"/>
      <c r="UBT4" s="110"/>
      <c r="UBU4" s="110"/>
      <c r="UBV4" s="110"/>
      <c r="UBW4" s="110"/>
      <c r="UBX4" s="110"/>
      <c r="UBY4" s="110"/>
      <c r="UBZ4" s="110"/>
      <c r="UCA4" s="110"/>
      <c r="UCB4" s="110"/>
      <c r="UCC4" s="110"/>
      <c r="UCD4" s="110"/>
      <c r="UCE4" s="110"/>
      <c r="UCF4" s="110"/>
      <c r="UCG4" s="110"/>
      <c r="UCH4" s="110"/>
      <c r="UCI4" s="110"/>
      <c r="UCJ4" s="110"/>
      <c r="UCK4" s="110"/>
      <c r="UCL4" s="110"/>
      <c r="UCM4" s="110"/>
      <c r="UCN4" s="110"/>
      <c r="UCO4" s="110"/>
      <c r="UCP4" s="110"/>
      <c r="UCQ4" s="110"/>
      <c r="UCR4" s="110"/>
      <c r="UCS4" s="110"/>
      <c r="UCT4" s="110"/>
      <c r="UCU4" s="110"/>
      <c r="UCV4" s="110"/>
      <c r="UCW4" s="110"/>
      <c r="UCX4" s="110"/>
      <c r="UCY4" s="110"/>
      <c r="UCZ4" s="110"/>
      <c r="UDA4" s="110"/>
      <c r="UDB4" s="110"/>
      <c r="UDC4" s="110"/>
      <c r="UDD4" s="110"/>
      <c r="UDE4" s="110"/>
      <c r="UDF4" s="110"/>
      <c r="UDG4" s="110"/>
      <c r="UDH4" s="110"/>
      <c r="UDI4" s="110"/>
      <c r="UDJ4" s="110"/>
      <c r="UDK4" s="110"/>
      <c r="UDL4" s="110"/>
      <c r="UDM4" s="110"/>
      <c r="UDN4" s="110"/>
      <c r="UDO4" s="110"/>
      <c r="UDP4" s="110"/>
      <c r="UDQ4" s="110"/>
      <c r="UDR4" s="110"/>
      <c r="UDS4" s="110"/>
      <c r="UDT4" s="110"/>
      <c r="UDU4" s="110"/>
      <c r="UDV4" s="110"/>
      <c r="UDW4" s="110"/>
      <c r="UDX4" s="110"/>
      <c r="UDY4" s="110"/>
      <c r="UDZ4" s="110"/>
      <c r="UEA4" s="110"/>
      <c r="UEB4" s="110"/>
      <c r="UEC4" s="110"/>
      <c r="UED4" s="110"/>
      <c r="UEE4" s="110"/>
      <c r="UEF4" s="110"/>
      <c r="UEG4" s="110"/>
      <c r="UEH4" s="110"/>
      <c r="UEI4" s="110"/>
      <c r="UEJ4" s="110"/>
      <c r="UEK4" s="110"/>
      <c r="UEL4" s="110"/>
      <c r="UEM4" s="110"/>
      <c r="UEN4" s="110"/>
      <c r="UEO4" s="110"/>
      <c r="UEP4" s="110"/>
      <c r="UEQ4" s="110"/>
      <c r="UER4" s="110"/>
      <c r="UES4" s="110"/>
      <c r="UET4" s="110"/>
      <c r="UEU4" s="110"/>
      <c r="UEV4" s="110"/>
      <c r="UEW4" s="110"/>
      <c r="UEX4" s="110"/>
      <c r="UEY4" s="110"/>
      <c r="UEZ4" s="110"/>
      <c r="UFA4" s="110"/>
      <c r="UFB4" s="110"/>
      <c r="UFC4" s="110"/>
      <c r="UFD4" s="110"/>
      <c r="UFE4" s="110"/>
      <c r="UFF4" s="110"/>
      <c r="UFG4" s="110"/>
      <c r="UFH4" s="110"/>
      <c r="UFI4" s="110"/>
      <c r="UFJ4" s="110"/>
      <c r="UFK4" s="110"/>
      <c r="UFL4" s="110"/>
      <c r="UFM4" s="110"/>
      <c r="UFN4" s="110"/>
      <c r="UFO4" s="110"/>
      <c r="UFP4" s="110"/>
      <c r="UFQ4" s="110"/>
      <c r="UFR4" s="110"/>
      <c r="UFS4" s="110"/>
      <c r="UFT4" s="110"/>
      <c r="UFU4" s="110"/>
      <c r="UFV4" s="110"/>
      <c r="UFW4" s="110"/>
      <c r="UFX4" s="110"/>
      <c r="UFY4" s="110"/>
      <c r="UFZ4" s="110"/>
      <c r="UGA4" s="110"/>
      <c r="UGB4" s="110"/>
      <c r="UGC4" s="110"/>
      <c r="UGD4" s="110"/>
      <c r="UGE4" s="110"/>
      <c r="UGF4" s="110"/>
      <c r="UGG4" s="110"/>
      <c r="UGH4" s="110"/>
      <c r="UGI4" s="110"/>
      <c r="UGJ4" s="110"/>
      <c r="UGK4" s="110"/>
      <c r="UGL4" s="110"/>
      <c r="UGM4" s="110"/>
      <c r="UGN4" s="110"/>
      <c r="UGO4" s="110"/>
      <c r="UGP4" s="110"/>
      <c r="UGQ4" s="110"/>
      <c r="UGR4" s="110"/>
      <c r="UGS4" s="110"/>
      <c r="UGT4" s="110"/>
      <c r="UGU4" s="110"/>
      <c r="UGV4" s="110"/>
      <c r="UGW4" s="110"/>
      <c r="UGX4" s="110"/>
      <c r="UGY4" s="110"/>
      <c r="UGZ4" s="110"/>
      <c r="UHA4" s="110"/>
      <c r="UHB4" s="110"/>
      <c r="UHC4" s="110"/>
      <c r="UHD4" s="110"/>
      <c r="UHE4" s="110"/>
      <c r="UHF4" s="110"/>
      <c r="UHG4" s="110"/>
      <c r="UHH4" s="110"/>
      <c r="UHI4" s="110"/>
      <c r="UHJ4" s="110"/>
      <c r="UHK4" s="110"/>
      <c r="UHL4" s="110"/>
      <c r="UHM4" s="110"/>
      <c r="UHN4" s="110"/>
      <c r="UHO4" s="110"/>
      <c r="UHP4" s="110"/>
      <c r="UHQ4" s="110"/>
      <c r="UHR4" s="110"/>
      <c r="UHS4" s="110"/>
      <c r="UHT4" s="110"/>
      <c r="UHU4" s="110"/>
      <c r="UHV4" s="110"/>
      <c r="UHW4" s="110"/>
      <c r="UHX4" s="110"/>
      <c r="UHY4" s="110"/>
      <c r="UHZ4" s="110"/>
      <c r="UIA4" s="110"/>
      <c r="UIB4" s="110"/>
      <c r="UIC4" s="110"/>
      <c r="UID4" s="110"/>
      <c r="UIE4" s="110"/>
      <c r="UIF4" s="110"/>
      <c r="UIG4" s="110"/>
      <c r="UIH4" s="110"/>
      <c r="UII4" s="110"/>
      <c r="UIJ4" s="110"/>
      <c r="UIK4" s="110"/>
      <c r="UIL4" s="110"/>
      <c r="UIM4" s="110"/>
      <c r="UIN4" s="110"/>
      <c r="UIO4" s="110"/>
      <c r="UIP4" s="110"/>
      <c r="UIQ4" s="110"/>
      <c r="UIR4" s="110"/>
      <c r="UIS4" s="110"/>
      <c r="UIT4" s="110"/>
      <c r="UIU4" s="110"/>
      <c r="UIV4" s="110"/>
      <c r="UIW4" s="110"/>
      <c r="UIX4" s="110"/>
      <c r="UIY4" s="110"/>
      <c r="UIZ4" s="110"/>
      <c r="UJA4" s="110"/>
      <c r="UJB4" s="110"/>
      <c r="UJC4" s="110"/>
      <c r="UJD4" s="110"/>
      <c r="UJE4" s="110"/>
      <c r="UJF4" s="110"/>
      <c r="UJG4" s="110"/>
      <c r="UJH4" s="110"/>
      <c r="UJI4" s="110"/>
      <c r="UJJ4" s="110"/>
      <c r="UJK4" s="110"/>
      <c r="UJL4" s="110"/>
      <c r="UJM4" s="110"/>
      <c r="UJN4" s="110"/>
      <c r="UJO4" s="110"/>
      <c r="UJP4" s="110"/>
      <c r="UJQ4" s="110"/>
      <c r="UJR4" s="110"/>
      <c r="UJS4" s="110"/>
      <c r="UJT4" s="110"/>
      <c r="UJU4" s="110"/>
      <c r="UJV4" s="110"/>
      <c r="UJW4" s="110"/>
      <c r="UJX4" s="110"/>
      <c r="UJY4" s="110"/>
      <c r="UJZ4" s="110"/>
      <c r="UKA4" s="110"/>
      <c r="UKB4" s="110"/>
      <c r="UKC4" s="110"/>
      <c r="UKD4" s="110"/>
      <c r="UKE4" s="110"/>
      <c r="UKF4" s="110"/>
      <c r="UKG4" s="110"/>
      <c r="UKH4" s="110"/>
      <c r="UKI4" s="110"/>
      <c r="UKJ4" s="110"/>
      <c r="UKK4" s="110"/>
      <c r="UKL4" s="110"/>
      <c r="UKM4" s="110"/>
      <c r="UKN4" s="110"/>
      <c r="UKO4" s="110"/>
      <c r="UKP4" s="110"/>
      <c r="UKQ4" s="110"/>
      <c r="UKR4" s="110"/>
      <c r="UKS4" s="110"/>
      <c r="UKT4" s="110"/>
      <c r="UKU4" s="110"/>
      <c r="UKV4" s="110"/>
      <c r="UKW4" s="110"/>
      <c r="UKX4" s="110"/>
      <c r="UKY4" s="110"/>
      <c r="UKZ4" s="110"/>
      <c r="ULA4" s="110"/>
      <c r="ULB4" s="110"/>
      <c r="ULC4" s="110"/>
      <c r="ULD4" s="110"/>
      <c r="ULE4" s="110"/>
      <c r="ULF4" s="110"/>
      <c r="ULG4" s="110"/>
      <c r="ULH4" s="110"/>
      <c r="ULI4" s="110"/>
      <c r="ULJ4" s="110"/>
      <c r="ULK4" s="110"/>
      <c r="ULL4" s="110"/>
      <c r="ULM4" s="110"/>
      <c r="ULN4" s="110"/>
      <c r="ULO4" s="110"/>
      <c r="ULP4" s="110"/>
      <c r="ULQ4" s="110"/>
      <c r="ULR4" s="110"/>
      <c r="ULS4" s="110"/>
      <c r="ULT4" s="110"/>
      <c r="ULU4" s="110"/>
      <c r="ULV4" s="110"/>
      <c r="ULW4" s="110"/>
      <c r="ULX4" s="110"/>
      <c r="ULY4" s="110"/>
      <c r="ULZ4" s="110"/>
      <c r="UMA4" s="110"/>
      <c r="UMB4" s="110"/>
      <c r="UMC4" s="110"/>
      <c r="UMD4" s="110"/>
      <c r="UME4" s="110"/>
      <c r="UMF4" s="110"/>
      <c r="UMG4" s="110"/>
      <c r="UMH4" s="110"/>
      <c r="UMI4" s="110"/>
      <c r="UMJ4" s="110"/>
      <c r="UMK4" s="110"/>
      <c r="UML4" s="110"/>
      <c r="UMM4" s="110"/>
      <c r="UMN4" s="110"/>
      <c r="UMO4" s="110"/>
      <c r="UMP4" s="110"/>
      <c r="UMQ4" s="110"/>
      <c r="UMR4" s="110"/>
      <c r="UMS4" s="110"/>
      <c r="UMT4" s="110"/>
      <c r="UMU4" s="110"/>
      <c r="UMV4" s="110"/>
      <c r="UMW4" s="110"/>
      <c r="UMX4" s="110"/>
      <c r="UMY4" s="110"/>
      <c r="UMZ4" s="110"/>
      <c r="UNA4" s="110"/>
      <c r="UNB4" s="110"/>
      <c r="UNC4" s="110"/>
      <c r="UND4" s="110"/>
      <c r="UNE4" s="110"/>
      <c r="UNF4" s="110"/>
      <c r="UNG4" s="110"/>
      <c r="UNH4" s="110"/>
      <c r="UNI4" s="110"/>
      <c r="UNJ4" s="110"/>
      <c r="UNK4" s="110"/>
      <c r="UNL4" s="110"/>
      <c r="UNM4" s="110"/>
      <c r="UNN4" s="110"/>
      <c r="UNO4" s="110"/>
      <c r="UNP4" s="110"/>
      <c r="UNQ4" s="110"/>
      <c r="UNR4" s="110"/>
      <c r="UNS4" s="110"/>
      <c r="UNT4" s="110"/>
      <c r="UNU4" s="110"/>
      <c r="UNV4" s="110"/>
      <c r="UNW4" s="110"/>
      <c r="UNX4" s="110"/>
      <c r="UNY4" s="110"/>
      <c r="UNZ4" s="110"/>
      <c r="UOA4" s="110"/>
      <c r="UOB4" s="110"/>
      <c r="UOC4" s="110"/>
      <c r="UOD4" s="110"/>
      <c r="UOE4" s="110"/>
      <c r="UOF4" s="110"/>
      <c r="UOG4" s="110"/>
      <c r="UOH4" s="110"/>
      <c r="UOI4" s="110"/>
      <c r="UOJ4" s="110"/>
      <c r="UOK4" s="110"/>
      <c r="UOL4" s="110"/>
      <c r="UOM4" s="110"/>
      <c r="UON4" s="110"/>
      <c r="UOO4" s="110"/>
      <c r="UOP4" s="110"/>
      <c r="UOQ4" s="110"/>
      <c r="UOR4" s="110"/>
      <c r="UOS4" s="110"/>
      <c r="UOT4" s="110"/>
      <c r="UOU4" s="110"/>
      <c r="UOV4" s="110"/>
      <c r="UOW4" s="110"/>
      <c r="UOX4" s="110"/>
      <c r="UOY4" s="110"/>
      <c r="UOZ4" s="110"/>
      <c r="UPA4" s="110"/>
      <c r="UPB4" s="110"/>
      <c r="UPC4" s="110"/>
      <c r="UPD4" s="110"/>
      <c r="UPE4" s="110"/>
      <c r="UPF4" s="110"/>
      <c r="UPG4" s="110"/>
      <c r="UPH4" s="110"/>
      <c r="UPI4" s="110"/>
      <c r="UPJ4" s="110"/>
      <c r="UPK4" s="110"/>
      <c r="UPL4" s="110"/>
      <c r="UPM4" s="110"/>
      <c r="UPN4" s="110"/>
      <c r="UPO4" s="110"/>
      <c r="UPP4" s="110"/>
      <c r="UPQ4" s="110"/>
      <c r="UPR4" s="110"/>
      <c r="UPS4" s="110"/>
      <c r="UPT4" s="110"/>
      <c r="UPU4" s="110"/>
      <c r="UPV4" s="110"/>
      <c r="UPW4" s="110"/>
      <c r="UPX4" s="110"/>
      <c r="UPY4" s="110"/>
      <c r="UPZ4" s="110"/>
      <c r="UQA4" s="110"/>
      <c r="UQB4" s="110"/>
      <c r="UQC4" s="110"/>
      <c r="UQD4" s="110"/>
      <c r="UQE4" s="110"/>
      <c r="UQF4" s="110"/>
      <c r="UQG4" s="110"/>
      <c r="UQH4" s="110"/>
      <c r="UQI4" s="110"/>
      <c r="UQJ4" s="110"/>
      <c r="UQK4" s="110"/>
      <c r="UQL4" s="110"/>
      <c r="UQM4" s="110"/>
      <c r="UQN4" s="110"/>
      <c r="UQO4" s="110"/>
      <c r="UQP4" s="110"/>
      <c r="UQQ4" s="110"/>
      <c r="UQR4" s="110"/>
      <c r="UQS4" s="110"/>
      <c r="UQT4" s="110"/>
      <c r="UQU4" s="110"/>
      <c r="UQV4" s="110"/>
      <c r="UQW4" s="110"/>
      <c r="UQX4" s="110"/>
      <c r="UQY4" s="110"/>
      <c r="UQZ4" s="110"/>
      <c r="URA4" s="110"/>
      <c r="URB4" s="110"/>
      <c r="URC4" s="110"/>
      <c r="URD4" s="110"/>
      <c r="URE4" s="110"/>
      <c r="URF4" s="110"/>
      <c r="URG4" s="110"/>
      <c r="URH4" s="110"/>
      <c r="URI4" s="110"/>
      <c r="URJ4" s="110"/>
      <c r="URK4" s="110"/>
      <c r="URL4" s="110"/>
      <c r="URM4" s="110"/>
      <c r="URN4" s="110"/>
      <c r="URO4" s="110"/>
      <c r="URP4" s="110"/>
      <c r="URQ4" s="110"/>
      <c r="URR4" s="110"/>
      <c r="URS4" s="110"/>
      <c r="URT4" s="110"/>
      <c r="URU4" s="110"/>
      <c r="URV4" s="110"/>
      <c r="URW4" s="110"/>
      <c r="URX4" s="110"/>
      <c r="URY4" s="110"/>
      <c r="URZ4" s="110"/>
      <c r="USA4" s="110"/>
      <c r="USB4" s="110"/>
      <c r="USC4" s="110"/>
      <c r="USD4" s="110"/>
      <c r="USE4" s="110"/>
      <c r="USF4" s="110"/>
      <c r="USG4" s="110"/>
      <c r="USH4" s="110"/>
      <c r="USI4" s="110"/>
      <c r="USJ4" s="110"/>
      <c r="USK4" s="110"/>
      <c r="USL4" s="110"/>
      <c r="USM4" s="110"/>
      <c r="USN4" s="110"/>
      <c r="USO4" s="110"/>
      <c r="USP4" s="110"/>
      <c r="USQ4" s="110"/>
      <c r="USR4" s="110"/>
      <c r="USS4" s="110"/>
      <c r="UST4" s="110"/>
      <c r="USU4" s="110"/>
      <c r="USV4" s="110"/>
      <c r="USW4" s="110"/>
      <c r="USX4" s="110"/>
      <c r="USY4" s="110"/>
      <c r="USZ4" s="110"/>
      <c r="UTA4" s="110"/>
      <c r="UTB4" s="110"/>
      <c r="UTC4" s="110"/>
      <c r="UTD4" s="110"/>
      <c r="UTE4" s="110"/>
      <c r="UTF4" s="110"/>
      <c r="UTG4" s="110"/>
      <c r="UTH4" s="110"/>
      <c r="UTI4" s="110"/>
      <c r="UTJ4" s="110"/>
      <c r="UTK4" s="110"/>
      <c r="UTL4" s="110"/>
      <c r="UTM4" s="110"/>
      <c r="UTN4" s="110"/>
      <c r="UTO4" s="110"/>
      <c r="UTP4" s="110"/>
      <c r="UTQ4" s="110"/>
      <c r="UTR4" s="110"/>
      <c r="UTS4" s="110"/>
      <c r="UTT4" s="110"/>
      <c r="UTU4" s="110"/>
      <c r="UTV4" s="110"/>
      <c r="UTW4" s="110"/>
      <c r="UTX4" s="110"/>
      <c r="UTY4" s="110"/>
      <c r="UTZ4" s="110"/>
      <c r="UUA4" s="110"/>
      <c r="UUB4" s="110"/>
      <c r="UUC4" s="110"/>
      <c r="UUD4" s="110"/>
      <c r="UUE4" s="110"/>
      <c r="UUF4" s="110"/>
      <c r="UUG4" s="110"/>
      <c r="UUH4" s="110"/>
      <c r="UUI4" s="110"/>
      <c r="UUJ4" s="110"/>
      <c r="UUK4" s="110"/>
      <c r="UUL4" s="110"/>
      <c r="UUM4" s="110"/>
      <c r="UUN4" s="110"/>
      <c r="UUO4" s="110"/>
      <c r="UUP4" s="110"/>
      <c r="UUQ4" s="110"/>
      <c r="UUR4" s="110"/>
      <c r="UUS4" s="110"/>
      <c r="UUT4" s="110"/>
      <c r="UUU4" s="110"/>
      <c r="UUV4" s="110"/>
      <c r="UUW4" s="110"/>
      <c r="UUX4" s="110"/>
      <c r="UUY4" s="110"/>
      <c r="UUZ4" s="110"/>
      <c r="UVA4" s="110"/>
      <c r="UVB4" s="110"/>
      <c r="UVC4" s="110"/>
      <c r="UVD4" s="110"/>
      <c r="UVE4" s="110"/>
      <c r="UVF4" s="110"/>
      <c r="UVG4" s="110"/>
      <c r="UVH4" s="110"/>
      <c r="UVI4" s="110"/>
      <c r="UVJ4" s="110"/>
      <c r="UVK4" s="110"/>
      <c r="UVL4" s="110"/>
      <c r="UVM4" s="110"/>
      <c r="UVN4" s="110"/>
      <c r="UVO4" s="110"/>
      <c r="UVP4" s="110"/>
      <c r="UVQ4" s="110"/>
      <c r="UVR4" s="110"/>
      <c r="UVS4" s="110"/>
      <c r="UVT4" s="110"/>
      <c r="UVU4" s="110"/>
      <c r="UVV4" s="110"/>
      <c r="UVW4" s="110"/>
      <c r="UVX4" s="110"/>
      <c r="UVY4" s="110"/>
      <c r="UVZ4" s="110"/>
      <c r="UWA4" s="110"/>
      <c r="UWB4" s="110"/>
      <c r="UWC4" s="110"/>
      <c r="UWD4" s="110"/>
      <c r="UWE4" s="110"/>
      <c r="UWF4" s="110"/>
      <c r="UWG4" s="110"/>
      <c r="UWH4" s="110"/>
      <c r="UWI4" s="110"/>
      <c r="UWJ4" s="110"/>
      <c r="UWK4" s="110"/>
      <c r="UWL4" s="110"/>
      <c r="UWM4" s="110"/>
      <c r="UWN4" s="110"/>
      <c r="UWO4" s="110"/>
      <c r="UWP4" s="110"/>
      <c r="UWQ4" s="110"/>
      <c r="UWR4" s="110"/>
      <c r="UWS4" s="110"/>
      <c r="UWT4" s="110"/>
      <c r="UWU4" s="110"/>
      <c r="UWV4" s="110"/>
      <c r="UWW4" s="110"/>
      <c r="UWX4" s="110"/>
      <c r="UWY4" s="110"/>
      <c r="UWZ4" s="110"/>
      <c r="UXA4" s="110"/>
      <c r="UXB4" s="110"/>
      <c r="UXC4" s="110"/>
      <c r="UXD4" s="110"/>
      <c r="UXE4" s="110"/>
      <c r="UXF4" s="110"/>
      <c r="UXG4" s="110"/>
      <c r="UXH4" s="110"/>
      <c r="UXI4" s="110"/>
      <c r="UXJ4" s="110"/>
      <c r="UXK4" s="110"/>
      <c r="UXL4" s="110"/>
      <c r="UXM4" s="110"/>
      <c r="UXN4" s="110"/>
      <c r="UXO4" s="110"/>
      <c r="UXP4" s="110"/>
      <c r="UXQ4" s="110"/>
      <c r="UXR4" s="110"/>
      <c r="UXS4" s="110"/>
      <c r="UXT4" s="110"/>
      <c r="UXU4" s="110"/>
      <c r="UXV4" s="110"/>
      <c r="UXW4" s="110"/>
      <c r="UXX4" s="110"/>
      <c r="UXY4" s="110"/>
      <c r="UXZ4" s="110"/>
      <c r="UYA4" s="110"/>
      <c r="UYB4" s="110"/>
      <c r="UYC4" s="110"/>
      <c r="UYD4" s="110"/>
      <c r="UYE4" s="110"/>
      <c r="UYF4" s="110"/>
      <c r="UYG4" s="110"/>
      <c r="UYH4" s="110"/>
      <c r="UYI4" s="110"/>
      <c r="UYJ4" s="110"/>
      <c r="UYK4" s="110"/>
      <c r="UYL4" s="110"/>
      <c r="UYM4" s="110"/>
      <c r="UYN4" s="110"/>
      <c r="UYO4" s="110"/>
      <c r="UYP4" s="110"/>
      <c r="UYQ4" s="110"/>
      <c r="UYR4" s="110"/>
      <c r="UYS4" s="110"/>
      <c r="UYT4" s="110"/>
      <c r="UYU4" s="110"/>
      <c r="UYV4" s="110"/>
      <c r="UYW4" s="110"/>
      <c r="UYX4" s="110"/>
      <c r="UYY4" s="110"/>
      <c r="UYZ4" s="110"/>
      <c r="UZA4" s="110"/>
      <c r="UZB4" s="110"/>
      <c r="UZC4" s="110"/>
      <c r="UZD4" s="110"/>
      <c r="UZE4" s="110"/>
      <c r="UZF4" s="110"/>
      <c r="UZG4" s="110"/>
      <c r="UZH4" s="110"/>
      <c r="UZI4" s="110"/>
      <c r="UZJ4" s="110"/>
      <c r="UZK4" s="110"/>
      <c r="UZL4" s="110"/>
      <c r="UZM4" s="110"/>
      <c r="UZN4" s="110"/>
      <c r="UZO4" s="110"/>
      <c r="UZP4" s="110"/>
      <c r="UZQ4" s="110"/>
      <c r="UZR4" s="110"/>
      <c r="UZS4" s="110"/>
      <c r="UZT4" s="110"/>
      <c r="UZU4" s="110"/>
      <c r="UZV4" s="110"/>
      <c r="UZW4" s="110"/>
      <c r="UZX4" s="110"/>
      <c r="UZY4" s="110"/>
      <c r="UZZ4" s="110"/>
      <c r="VAA4" s="110"/>
      <c r="VAB4" s="110"/>
      <c r="VAC4" s="110"/>
      <c r="VAD4" s="110"/>
      <c r="VAE4" s="110"/>
      <c r="VAF4" s="110"/>
      <c r="VAG4" s="110"/>
      <c r="VAH4" s="110"/>
      <c r="VAI4" s="110"/>
      <c r="VAJ4" s="110"/>
      <c r="VAK4" s="110"/>
      <c r="VAL4" s="110"/>
      <c r="VAM4" s="110"/>
      <c r="VAN4" s="110"/>
      <c r="VAO4" s="110"/>
      <c r="VAP4" s="110"/>
      <c r="VAQ4" s="110"/>
      <c r="VAR4" s="110"/>
      <c r="VAS4" s="110"/>
      <c r="VAT4" s="110"/>
      <c r="VAU4" s="110"/>
      <c r="VAV4" s="110"/>
      <c r="VAW4" s="110"/>
      <c r="VAX4" s="110"/>
      <c r="VAY4" s="110"/>
      <c r="VAZ4" s="110"/>
      <c r="VBA4" s="110"/>
      <c r="VBB4" s="110"/>
      <c r="VBC4" s="110"/>
      <c r="VBD4" s="110"/>
      <c r="VBE4" s="110"/>
      <c r="VBF4" s="110"/>
      <c r="VBG4" s="110"/>
      <c r="VBH4" s="110"/>
      <c r="VBI4" s="110"/>
      <c r="VBJ4" s="110"/>
      <c r="VBK4" s="110"/>
      <c r="VBL4" s="110"/>
      <c r="VBM4" s="110"/>
      <c r="VBN4" s="110"/>
      <c r="VBO4" s="110"/>
      <c r="VBP4" s="110"/>
      <c r="VBQ4" s="110"/>
      <c r="VBR4" s="110"/>
      <c r="VBS4" s="110"/>
      <c r="VBT4" s="110"/>
      <c r="VBU4" s="110"/>
      <c r="VBV4" s="110"/>
      <c r="VBW4" s="110"/>
      <c r="VBX4" s="110"/>
      <c r="VBY4" s="110"/>
      <c r="VBZ4" s="110"/>
      <c r="VCA4" s="110"/>
      <c r="VCB4" s="110"/>
      <c r="VCC4" s="110"/>
      <c r="VCD4" s="110"/>
      <c r="VCE4" s="110"/>
      <c r="VCF4" s="110"/>
      <c r="VCG4" s="110"/>
      <c r="VCH4" s="110"/>
      <c r="VCI4" s="110"/>
      <c r="VCJ4" s="110"/>
      <c r="VCK4" s="110"/>
      <c r="VCL4" s="110"/>
      <c r="VCM4" s="110"/>
      <c r="VCN4" s="110"/>
      <c r="VCO4" s="110"/>
      <c r="VCP4" s="110"/>
      <c r="VCQ4" s="110"/>
      <c r="VCR4" s="110"/>
      <c r="VCS4" s="110"/>
      <c r="VCT4" s="110"/>
      <c r="VCU4" s="110"/>
      <c r="VCV4" s="110"/>
      <c r="VCW4" s="110"/>
      <c r="VCX4" s="110"/>
      <c r="VCY4" s="110"/>
      <c r="VCZ4" s="110"/>
      <c r="VDA4" s="110"/>
      <c r="VDB4" s="110"/>
      <c r="VDC4" s="110"/>
      <c r="VDD4" s="110"/>
      <c r="VDE4" s="110"/>
      <c r="VDF4" s="110"/>
      <c r="VDG4" s="110"/>
      <c r="VDH4" s="110"/>
      <c r="VDI4" s="110"/>
      <c r="VDJ4" s="110"/>
      <c r="VDK4" s="110"/>
      <c r="VDL4" s="110"/>
      <c r="VDM4" s="110"/>
      <c r="VDN4" s="110"/>
      <c r="VDO4" s="110"/>
      <c r="VDP4" s="110"/>
      <c r="VDQ4" s="110"/>
      <c r="VDR4" s="110"/>
      <c r="VDS4" s="110"/>
      <c r="VDT4" s="110"/>
      <c r="VDU4" s="110"/>
      <c r="VDV4" s="110"/>
      <c r="VDW4" s="110"/>
      <c r="VDX4" s="110"/>
      <c r="VDY4" s="110"/>
      <c r="VDZ4" s="110"/>
      <c r="VEA4" s="110"/>
      <c r="VEB4" s="110"/>
      <c r="VEC4" s="110"/>
      <c r="VED4" s="110"/>
      <c r="VEE4" s="110"/>
      <c r="VEF4" s="110"/>
      <c r="VEG4" s="110"/>
      <c r="VEH4" s="110"/>
      <c r="VEI4" s="110"/>
      <c r="VEJ4" s="110"/>
      <c r="VEK4" s="110"/>
      <c r="VEL4" s="110"/>
      <c r="VEM4" s="110"/>
      <c r="VEN4" s="110"/>
      <c r="VEO4" s="110"/>
      <c r="VEP4" s="110"/>
      <c r="VEQ4" s="110"/>
      <c r="VER4" s="110"/>
      <c r="VES4" s="110"/>
      <c r="VET4" s="110"/>
      <c r="VEU4" s="110"/>
      <c r="VEV4" s="110"/>
      <c r="VEW4" s="110"/>
      <c r="VEX4" s="110"/>
      <c r="VEY4" s="110"/>
      <c r="VEZ4" s="110"/>
      <c r="VFA4" s="110"/>
      <c r="VFB4" s="110"/>
      <c r="VFC4" s="110"/>
      <c r="VFD4" s="110"/>
      <c r="VFE4" s="110"/>
      <c r="VFF4" s="110"/>
      <c r="VFG4" s="110"/>
      <c r="VFH4" s="110"/>
      <c r="VFI4" s="110"/>
      <c r="VFJ4" s="110"/>
      <c r="VFK4" s="110"/>
      <c r="VFL4" s="110"/>
      <c r="VFM4" s="110"/>
      <c r="VFN4" s="110"/>
      <c r="VFO4" s="110"/>
      <c r="VFP4" s="110"/>
      <c r="VFQ4" s="110"/>
      <c r="VFR4" s="110"/>
      <c r="VFS4" s="110"/>
      <c r="VFT4" s="110"/>
      <c r="VFU4" s="110"/>
      <c r="VFV4" s="110"/>
      <c r="VFW4" s="110"/>
      <c r="VFX4" s="110"/>
      <c r="VFY4" s="110"/>
      <c r="VFZ4" s="110"/>
      <c r="VGA4" s="110"/>
      <c r="VGB4" s="110"/>
      <c r="VGC4" s="110"/>
      <c r="VGD4" s="110"/>
      <c r="VGE4" s="110"/>
      <c r="VGF4" s="110"/>
      <c r="VGG4" s="110"/>
      <c r="VGH4" s="110"/>
      <c r="VGI4" s="110"/>
      <c r="VGJ4" s="110"/>
      <c r="VGK4" s="110"/>
      <c r="VGL4" s="110"/>
      <c r="VGM4" s="110"/>
      <c r="VGN4" s="110"/>
      <c r="VGO4" s="110"/>
      <c r="VGP4" s="110"/>
      <c r="VGQ4" s="110"/>
      <c r="VGR4" s="110"/>
      <c r="VGS4" s="110"/>
      <c r="VGT4" s="110"/>
      <c r="VGU4" s="110"/>
      <c r="VGV4" s="110"/>
      <c r="VGW4" s="110"/>
      <c r="VGX4" s="110"/>
      <c r="VGY4" s="110"/>
      <c r="VGZ4" s="110"/>
      <c r="VHA4" s="110"/>
      <c r="VHB4" s="110"/>
      <c r="VHC4" s="110"/>
      <c r="VHD4" s="110"/>
      <c r="VHE4" s="110"/>
      <c r="VHF4" s="110"/>
      <c r="VHG4" s="110"/>
      <c r="VHH4" s="110"/>
      <c r="VHI4" s="110"/>
      <c r="VHJ4" s="110"/>
      <c r="VHK4" s="110"/>
      <c r="VHL4" s="110"/>
      <c r="VHM4" s="110"/>
      <c r="VHN4" s="110"/>
      <c r="VHO4" s="110"/>
      <c r="VHP4" s="110"/>
      <c r="VHQ4" s="110"/>
      <c r="VHR4" s="110"/>
      <c r="VHS4" s="110"/>
      <c r="VHT4" s="110"/>
      <c r="VHU4" s="110"/>
      <c r="VHV4" s="110"/>
      <c r="VHW4" s="110"/>
      <c r="VHX4" s="110"/>
      <c r="VHY4" s="110"/>
      <c r="VHZ4" s="110"/>
      <c r="VIA4" s="110"/>
      <c r="VIB4" s="110"/>
      <c r="VIC4" s="110"/>
      <c r="VID4" s="110"/>
      <c r="VIE4" s="110"/>
      <c r="VIF4" s="110"/>
      <c r="VIG4" s="110"/>
      <c r="VIH4" s="110"/>
      <c r="VII4" s="110"/>
      <c r="VIJ4" s="110"/>
      <c r="VIK4" s="110"/>
      <c r="VIL4" s="110"/>
      <c r="VIM4" s="110"/>
      <c r="VIN4" s="110"/>
      <c r="VIO4" s="110"/>
      <c r="VIP4" s="110"/>
      <c r="VIQ4" s="110"/>
      <c r="VIR4" s="110"/>
      <c r="VIS4" s="110"/>
      <c r="VIT4" s="110"/>
      <c r="VIU4" s="110"/>
      <c r="VIV4" s="110"/>
      <c r="VIW4" s="110"/>
      <c r="VIX4" s="110"/>
      <c r="VIY4" s="110"/>
      <c r="VIZ4" s="110"/>
      <c r="VJA4" s="110"/>
      <c r="VJB4" s="110"/>
      <c r="VJC4" s="110"/>
      <c r="VJD4" s="110"/>
      <c r="VJE4" s="110"/>
      <c r="VJF4" s="110"/>
      <c r="VJG4" s="110"/>
      <c r="VJH4" s="110"/>
      <c r="VJI4" s="110"/>
      <c r="VJJ4" s="110"/>
      <c r="VJK4" s="110"/>
      <c r="VJL4" s="110"/>
      <c r="VJM4" s="110"/>
      <c r="VJN4" s="110"/>
      <c r="VJO4" s="110"/>
      <c r="VJP4" s="110"/>
      <c r="VJQ4" s="110"/>
      <c r="VJR4" s="110"/>
      <c r="VJS4" s="110"/>
      <c r="VJT4" s="110"/>
      <c r="VJU4" s="110"/>
      <c r="VJV4" s="110"/>
      <c r="VJW4" s="110"/>
      <c r="VJX4" s="110"/>
      <c r="VJY4" s="110"/>
      <c r="VJZ4" s="110"/>
      <c r="VKA4" s="110"/>
      <c r="VKB4" s="110"/>
      <c r="VKC4" s="110"/>
      <c r="VKD4" s="110"/>
      <c r="VKE4" s="110"/>
      <c r="VKF4" s="110"/>
      <c r="VKG4" s="110"/>
      <c r="VKH4" s="110"/>
      <c r="VKI4" s="110"/>
      <c r="VKJ4" s="110"/>
      <c r="VKK4" s="110"/>
      <c r="VKL4" s="110"/>
      <c r="VKM4" s="110"/>
      <c r="VKN4" s="110"/>
      <c r="VKO4" s="110"/>
      <c r="VKP4" s="110"/>
      <c r="VKQ4" s="110"/>
      <c r="VKR4" s="110"/>
      <c r="VKS4" s="110"/>
      <c r="VKT4" s="110"/>
      <c r="VKU4" s="110"/>
      <c r="VKV4" s="110"/>
      <c r="VKW4" s="110"/>
      <c r="VKX4" s="110"/>
      <c r="VKY4" s="110"/>
      <c r="VKZ4" s="110"/>
      <c r="VLA4" s="110"/>
      <c r="VLB4" s="110"/>
      <c r="VLC4" s="110"/>
      <c r="VLD4" s="110"/>
      <c r="VLE4" s="110"/>
      <c r="VLF4" s="110"/>
      <c r="VLG4" s="110"/>
      <c r="VLH4" s="110"/>
      <c r="VLI4" s="110"/>
      <c r="VLJ4" s="110"/>
      <c r="VLK4" s="110"/>
      <c r="VLL4" s="110"/>
      <c r="VLM4" s="110"/>
      <c r="VLN4" s="110"/>
      <c r="VLO4" s="110"/>
      <c r="VLP4" s="110"/>
      <c r="VLQ4" s="110"/>
      <c r="VLR4" s="110"/>
      <c r="VLS4" s="110"/>
      <c r="VLT4" s="110"/>
      <c r="VLU4" s="110"/>
      <c r="VLV4" s="110"/>
      <c r="VLW4" s="110"/>
      <c r="VLX4" s="110"/>
      <c r="VLY4" s="110"/>
      <c r="VLZ4" s="110"/>
      <c r="VMA4" s="110"/>
      <c r="VMB4" s="110"/>
      <c r="VMC4" s="110"/>
      <c r="VMD4" s="110"/>
      <c r="VME4" s="110"/>
      <c r="VMF4" s="110"/>
      <c r="VMG4" s="110"/>
      <c r="VMH4" s="110"/>
      <c r="VMI4" s="110"/>
      <c r="VMJ4" s="110"/>
      <c r="VMK4" s="110"/>
      <c r="VML4" s="110"/>
      <c r="VMM4" s="110"/>
      <c r="VMN4" s="110"/>
      <c r="VMO4" s="110"/>
      <c r="VMP4" s="110"/>
      <c r="VMQ4" s="110"/>
      <c r="VMR4" s="110"/>
      <c r="VMS4" s="110"/>
      <c r="VMT4" s="110"/>
      <c r="VMU4" s="110"/>
      <c r="VMV4" s="110"/>
      <c r="VMW4" s="110"/>
      <c r="VMX4" s="110"/>
      <c r="VMY4" s="110"/>
      <c r="VMZ4" s="110"/>
      <c r="VNA4" s="110"/>
      <c r="VNB4" s="110"/>
      <c r="VNC4" s="110"/>
      <c r="VND4" s="110"/>
      <c r="VNE4" s="110"/>
      <c r="VNF4" s="110"/>
      <c r="VNG4" s="110"/>
      <c r="VNH4" s="110"/>
      <c r="VNI4" s="110"/>
      <c r="VNJ4" s="110"/>
      <c r="VNK4" s="110"/>
      <c r="VNL4" s="110"/>
      <c r="VNM4" s="110"/>
      <c r="VNN4" s="110"/>
      <c r="VNO4" s="110"/>
      <c r="VNP4" s="110"/>
      <c r="VNQ4" s="110"/>
      <c r="VNR4" s="110"/>
      <c r="VNS4" s="110"/>
      <c r="VNT4" s="110"/>
      <c r="VNU4" s="110"/>
      <c r="VNV4" s="110"/>
      <c r="VNW4" s="110"/>
      <c r="VNX4" s="110"/>
      <c r="VNY4" s="110"/>
      <c r="VNZ4" s="110"/>
      <c r="VOA4" s="110"/>
      <c r="VOB4" s="110"/>
      <c r="VOC4" s="110"/>
      <c r="VOD4" s="110"/>
      <c r="VOE4" s="110"/>
      <c r="VOF4" s="110"/>
      <c r="VOG4" s="110"/>
      <c r="VOH4" s="110"/>
      <c r="VOI4" s="110"/>
      <c r="VOJ4" s="110"/>
      <c r="VOK4" s="110"/>
      <c r="VOL4" s="110"/>
      <c r="VOM4" s="110"/>
      <c r="VON4" s="110"/>
      <c r="VOO4" s="110"/>
      <c r="VOP4" s="110"/>
      <c r="VOQ4" s="110"/>
      <c r="VOR4" s="110"/>
      <c r="VOS4" s="110"/>
      <c r="VOT4" s="110"/>
      <c r="VOU4" s="110"/>
      <c r="VOV4" s="110"/>
      <c r="VOW4" s="110"/>
      <c r="VOX4" s="110"/>
      <c r="VOY4" s="110"/>
      <c r="VOZ4" s="110"/>
      <c r="VPA4" s="110"/>
      <c r="VPB4" s="110"/>
      <c r="VPC4" s="110"/>
      <c r="VPD4" s="110"/>
      <c r="VPE4" s="110"/>
      <c r="VPF4" s="110"/>
      <c r="VPG4" s="110"/>
      <c r="VPH4" s="110"/>
      <c r="VPI4" s="110"/>
      <c r="VPJ4" s="110"/>
      <c r="VPK4" s="110"/>
      <c r="VPL4" s="110"/>
      <c r="VPM4" s="110"/>
      <c r="VPN4" s="110"/>
      <c r="VPO4" s="110"/>
      <c r="VPP4" s="110"/>
      <c r="VPQ4" s="110"/>
      <c r="VPR4" s="110"/>
      <c r="VPS4" s="110"/>
      <c r="VPT4" s="110"/>
      <c r="VPU4" s="110"/>
      <c r="VPV4" s="110"/>
      <c r="VPW4" s="110"/>
      <c r="VPX4" s="110"/>
      <c r="VPY4" s="110"/>
      <c r="VPZ4" s="110"/>
      <c r="VQA4" s="110"/>
      <c r="VQB4" s="110"/>
      <c r="VQC4" s="110"/>
      <c r="VQD4" s="110"/>
      <c r="VQE4" s="110"/>
      <c r="VQF4" s="110"/>
      <c r="VQG4" s="110"/>
      <c r="VQH4" s="110"/>
      <c r="VQI4" s="110"/>
      <c r="VQJ4" s="110"/>
      <c r="VQK4" s="110"/>
      <c r="VQL4" s="110"/>
      <c r="VQM4" s="110"/>
      <c r="VQN4" s="110"/>
      <c r="VQO4" s="110"/>
      <c r="VQP4" s="110"/>
      <c r="VQQ4" s="110"/>
      <c r="VQR4" s="110"/>
      <c r="VQS4" s="110"/>
      <c r="VQT4" s="110"/>
      <c r="VQU4" s="110"/>
      <c r="VQV4" s="110"/>
      <c r="VQW4" s="110"/>
      <c r="VQX4" s="110"/>
      <c r="VQY4" s="110"/>
      <c r="VQZ4" s="110"/>
      <c r="VRA4" s="110"/>
      <c r="VRB4" s="110"/>
      <c r="VRC4" s="110"/>
      <c r="VRD4" s="110"/>
      <c r="VRE4" s="110"/>
      <c r="VRF4" s="110"/>
      <c r="VRG4" s="110"/>
      <c r="VRH4" s="110"/>
      <c r="VRI4" s="110"/>
      <c r="VRJ4" s="110"/>
      <c r="VRK4" s="110"/>
      <c r="VRL4" s="110"/>
      <c r="VRM4" s="110"/>
      <c r="VRN4" s="110"/>
      <c r="VRO4" s="110"/>
      <c r="VRP4" s="110"/>
      <c r="VRQ4" s="110"/>
      <c r="VRR4" s="110"/>
      <c r="VRS4" s="110"/>
      <c r="VRT4" s="110"/>
      <c r="VRU4" s="110"/>
      <c r="VRV4" s="110"/>
      <c r="VRW4" s="110"/>
      <c r="VRX4" s="110"/>
      <c r="VRY4" s="110"/>
      <c r="VRZ4" s="110"/>
      <c r="VSA4" s="110"/>
      <c r="VSB4" s="110"/>
      <c r="VSC4" s="110"/>
      <c r="VSD4" s="110"/>
      <c r="VSE4" s="110"/>
      <c r="VSF4" s="110"/>
      <c r="VSG4" s="110"/>
      <c r="VSH4" s="110"/>
      <c r="VSI4" s="110"/>
      <c r="VSJ4" s="110"/>
      <c r="VSK4" s="110"/>
      <c r="VSL4" s="110"/>
      <c r="VSM4" s="110"/>
      <c r="VSN4" s="110"/>
      <c r="VSO4" s="110"/>
      <c r="VSP4" s="110"/>
      <c r="VSQ4" s="110"/>
      <c r="VSR4" s="110"/>
      <c r="VSS4" s="110"/>
      <c r="VST4" s="110"/>
      <c r="VSU4" s="110"/>
      <c r="VSV4" s="110"/>
      <c r="VSW4" s="110"/>
      <c r="VSX4" s="110"/>
      <c r="VSY4" s="110"/>
      <c r="VSZ4" s="110"/>
      <c r="VTA4" s="110"/>
      <c r="VTB4" s="110"/>
      <c r="VTC4" s="110"/>
      <c r="VTD4" s="110"/>
      <c r="VTE4" s="110"/>
      <c r="VTF4" s="110"/>
      <c r="VTG4" s="110"/>
      <c r="VTH4" s="110"/>
      <c r="VTI4" s="110"/>
      <c r="VTJ4" s="110"/>
      <c r="VTK4" s="110"/>
      <c r="VTL4" s="110"/>
      <c r="VTM4" s="110"/>
      <c r="VTN4" s="110"/>
      <c r="VTO4" s="110"/>
      <c r="VTP4" s="110"/>
      <c r="VTQ4" s="110"/>
      <c r="VTR4" s="110"/>
      <c r="VTS4" s="110"/>
      <c r="VTT4" s="110"/>
      <c r="VTU4" s="110"/>
      <c r="VTV4" s="110"/>
      <c r="VTW4" s="110"/>
      <c r="VTX4" s="110"/>
      <c r="VTY4" s="110"/>
      <c r="VTZ4" s="110"/>
      <c r="VUA4" s="110"/>
      <c r="VUB4" s="110"/>
      <c r="VUC4" s="110"/>
      <c r="VUD4" s="110"/>
      <c r="VUE4" s="110"/>
      <c r="VUF4" s="110"/>
      <c r="VUG4" s="110"/>
      <c r="VUH4" s="110"/>
      <c r="VUI4" s="110"/>
      <c r="VUJ4" s="110"/>
      <c r="VUK4" s="110"/>
      <c r="VUL4" s="110"/>
      <c r="VUM4" s="110"/>
      <c r="VUN4" s="110"/>
      <c r="VUO4" s="110"/>
      <c r="VUP4" s="110"/>
      <c r="VUQ4" s="110"/>
      <c r="VUR4" s="110"/>
      <c r="VUS4" s="110"/>
      <c r="VUT4" s="110"/>
      <c r="VUU4" s="110"/>
      <c r="VUV4" s="110"/>
      <c r="VUW4" s="110"/>
      <c r="VUX4" s="110"/>
      <c r="VUY4" s="110"/>
      <c r="VUZ4" s="110"/>
      <c r="VVA4" s="110"/>
      <c r="VVB4" s="110"/>
      <c r="VVC4" s="110"/>
      <c r="VVD4" s="110"/>
      <c r="VVE4" s="110"/>
      <c r="VVF4" s="110"/>
      <c r="VVG4" s="110"/>
      <c r="VVH4" s="110"/>
      <c r="VVI4" s="110"/>
      <c r="VVJ4" s="110"/>
      <c r="VVK4" s="110"/>
      <c r="VVL4" s="110"/>
      <c r="VVM4" s="110"/>
      <c r="VVN4" s="110"/>
      <c r="VVO4" s="110"/>
      <c r="VVP4" s="110"/>
      <c r="VVQ4" s="110"/>
      <c r="VVR4" s="110"/>
      <c r="VVS4" s="110"/>
      <c r="VVT4" s="110"/>
      <c r="VVU4" s="110"/>
      <c r="VVV4" s="110"/>
      <c r="VVW4" s="110"/>
      <c r="VVX4" s="110"/>
      <c r="VVY4" s="110"/>
      <c r="VVZ4" s="110"/>
      <c r="VWA4" s="110"/>
      <c r="VWB4" s="110"/>
      <c r="VWC4" s="110"/>
      <c r="VWD4" s="110"/>
      <c r="VWE4" s="110"/>
      <c r="VWF4" s="110"/>
      <c r="VWG4" s="110"/>
      <c r="VWH4" s="110"/>
      <c r="VWI4" s="110"/>
      <c r="VWJ4" s="110"/>
      <c r="VWK4" s="110"/>
      <c r="VWL4" s="110"/>
      <c r="VWM4" s="110"/>
      <c r="VWN4" s="110"/>
      <c r="VWO4" s="110"/>
      <c r="VWP4" s="110"/>
      <c r="VWQ4" s="110"/>
      <c r="VWR4" s="110"/>
      <c r="VWS4" s="110"/>
      <c r="VWT4" s="110"/>
      <c r="VWU4" s="110"/>
      <c r="VWV4" s="110"/>
      <c r="VWW4" s="110"/>
      <c r="VWX4" s="110"/>
      <c r="VWY4" s="110"/>
      <c r="VWZ4" s="110"/>
      <c r="VXA4" s="110"/>
      <c r="VXB4" s="110"/>
      <c r="VXC4" s="110"/>
      <c r="VXD4" s="110"/>
      <c r="VXE4" s="110"/>
      <c r="VXF4" s="110"/>
      <c r="VXG4" s="110"/>
      <c r="VXH4" s="110"/>
      <c r="VXI4" s="110"/>
      <c r="VXJ4" s="110"/>
      <c r="VXK4" s="110"/>
      <c r="VXL4" s="110"/>
      <c r="VXM4" s="110"/>
      <c r="VXN4" s="110"/>
      <c r="VXO4" s="110"/>
      <c r="VXP4" s="110"/>
      <c r="VXQ4" s="110"/>
      <c r="VXR4" s="110"/>
      <c r="VXS4" s="110"/>
      <c r="VXT4" s="110"/>
      <c r="VXU4" s="110"/>
      <c r="VXV4" s="110"/>
      <c r="VXW4" s="110"/>
      <c r="VXX4" s="110"/>
      <c r="VXY4" s="110"/>
      <c r="VXZ4" s="110"/>
      <c r="VYA4" s="110"/>
      <c r="VYB4" s="110"/>
      <c r="VYC4" s="110"/>
      <c r="VYD4" s="110"/>
      <c r="VYE4" s="110"/>
      <c r="VYF4" s="110"/>
      <c r="VYG4" s="110"/>
      <c r="VYH4" s="110"/>
      <c r="VYI4" s="110"/>
      <c r="VYJ4" s="110"/>
      <c r="VYK4" s="110"/>
      <c r="VYL4" s="110"/>
      <c r="VYM4" s="110"/>
      <c r="VYN4" s="110"/>
      <c r="VYO4" s="110"/>
      <c r="VYP4" s="110"/>
      <c r="VYQ4" s="110"/>
      <c r="VYR4" s="110"/>
      <c r="VYS4" s="110"/>
      <c r="VYT4" s="110"/>
      <c r="VYU4" s="110"/>
      <c r="VYV4" s="110"/>
      <c r="VYW4" s="110"/>
      <c r="VYX4" s="110"/>
      <c r="VYY4" s="110"/>
      <c r="VYZ4" s="110"/>
      <c r="VZA4" s="110"/>
      <c r="VZB4" s="110"/>
      <c r="VZC4" s="110"/>
      <c r="VZD4" s="110"/>
      <c r="VZE4" s="110"/>
      <c r="VZF4" s="110"/>
      <c r="VZG4" s="110"/>
      <c r="VZH4" s="110"/>
      <c r="VZI4" s="110"/>
      <c r="VZJ4" s="110"/>
      <c r="VZK4" s="110"/>
      <c r="VZL4" s="110"/>
      <c r="VZM4" s="110"/>
      <c r="VZN4" s="110"/>
      <c r="VZO4" s="110"/>
      <c r="VZP4" s="110"/>
      <c r="VZQ4" s="110"/>
      <c r="VZR4" s="110"/>
      <c r="VZS4" s="110"/>
      <c r="VZT4" s="110"/>
      <c r="VZU4" s="110"/>
      <c r="VZV4" s="110"/>
      <c r="VZW4" s="110"/>
      <c r="VZX4" s="110"/>
      <c r="VZY4" s="110"/>
      <c r="VZZ4" s="110"/>
      <c r="WAA4" s="110"/>
      <c r="WAB4" s="110"/>
      <c r="WAC4" s="110"/>
      <c r="WAD4" s="110"/>
      <c r="WAE4" s="110"/>
      <c r="WAF4" s="110"/>
      <c r="WAG4" s="110"/>
      <c r="WAH4" s="110"/>
      <c r="WAI4" s="110"/>
      <c r="WAJ4" s="110"/>
      <c r="WAK4" s="110"/>
      <c r="WAL4" s="110"/>
      <c r="WAM4" s="110"/>
      <c r="WAN4" s="110"/>
      <c r="WAO4" s="110"/>
      <c r="WAP4" s="110"/>
      <c r="WAQ4" s="110"/>
      <c r="WAR4" s="110"/>
      <c r="WAS4" s="110"/>
      <c r="WAT4" s="110"/>
      <c r="WAU4" s="110"/>
      <c r="WAV4" s="110"/>
      <c r="WAW4" s="110"/>
      <c r="WAX4" s="110"/>
      <c r="WAY4" s="110"/>
      <c r="WAZ4" s="110"/>
      <c r="WBA4" s="110"/>
      <c r="WBB4" s="110"/>
      <c r="WBC4" s="110"/>
      <c r="WBD4" s="110"/>
      <c r="WBE4" s="110"/>
      <c r="WBF4" s="110"/>
      <c r="WBG4" s="110"/>
      <c r="WBH4" s="110"/>
      <c r="WBI4" s="110"/>
      <c r="WBJ4" s="110"/>
      <c r="WBK4" s="110"/>
      <c r="WBL4" s="110"/>
      <c r="WBM4" s="110"/>
      <c r="WBN4" s="110"/>
      <c r="WBO4" s="110"/>
      <c r="WBP4" s="110"/>
      <c r="WBQ4" s="110"/>
      <c r="WBR4" s="110"/>
      <c r="WBS4" s="110"/>
      <c r="WBT4" s="110"/>
      <c r="WBU4" s="110"/>
      <c r="WBV4" s="110"/>
      <c r="WBW4" s="110"/>
      <c r="WBX4" s="110"/>
      <c r="WBY4" s="110"/>
      <c r="WBZ4" s="110"/>
      <c r="WCA4" s="110"/>
      <c r="WCB4" s="110"/>
      <c r="WCC4" s="110"/>
      <c r="WCD4" s="110"/>
      <c r="WCE4" s="110"/>
      <c r="WCF4" s="110"/>
      <c r="WCG4" s="110"/>
      <c r="WCH4" s="110"/>
      <c r="WCI4" s="110"/>
      <c r="WCJ4" s="110"/>
      <c r="WCK4" s="110"/>
      <c r="WCL4" s="110"/>
      <c r="WCM4" s="110"/>
      <c r="WCN4" s="110"/>
      <c r="WCO4" s="110"/>
      <c r="WCP4" s="110"/>
      <c r="WCQ4" s="110"/>
      <c r="WCR4" s="110"/>
      <c r="WCS4" s="110"/>
      <c r="WCT4" s="110"/>
      <c r="WCU4" s="110"/>
      <c r="WCV4" s="110"/>
      <c r="WCW4" s="110"/>
      <c r="WCX4" s="110"/>
      <c r="WCY4" s="110"/>
      <c r="WCZ4" s="110"/>
      <c r="WDA4" s="110"/>
      <c r="WDB4" s="110"/>
      <c r="WDC4" s="110"/>
      <c r="WDD4" s="110"/>
      <c r="WDE4" s="110"/>
      <c r="WDF4" s="110"/>
      <c r="WDG4" s="110"/>
      <c r="WDH4" s="110"/>
      <c r="WDI4" s="110"/>
      <c r="WDJ4" s="110"/>
      <c r="WDK4" s="110"/>
      <c r="WDL4" s="110"/>
      <c r="WDM4" s="110"/>
      <c r="WDN4" s="110"/>
      <c r="WDO4" s="110"/>
      <c r="WDP4" s="110"/>
      <c r="WDQ4" s="110"/>
      <c r="WDR4" s="110"/>
      <c r="WDS4" s="110"/>
      <c r="WDT4" s="110"/>
      <c r="WDU4" s="110"/>
      <c r="WDV4" s="110"/>
      <c r="WDW4" s="110"/>
      <c r="WDX4" s="110"/>
      <c r="WDY4" s="110"/>
      <c r="WDZ4" s="110"/>
      <c r="WEA4" s="110"/>
      <c r="WEB4" s="110"/>
      <c r="WEC4" s="110"/>
      <c r="WED4" s="110"/>
      <c r="WEE4" s="110"/>
      <c r="WEF4" s="110"/>
      <c r="WEG4" s="110"/>
      <c r="WEH4" s="110"/>
      <c r="WEI4" s="110"/>
      <c r="WEJ4" s="110"/>
      <c r="WEK4" s="110"/>
      <c r="WEL4" s="110"/>
      <c r="WEM4" s="110"/>
      <c r="WEN4" s="110"/>
      <c r="WEO4" s="110"/>
      <c r="WEP4" s="110"/>
      <c r="WEQ4" s="110"/>
      <c r="WER4" s="110"/>
      <c r="WES4" s="110"/>
      <c r="WET4" s="110"/>
      <c r="WEU4" s="110"/>
      <c r="WEV4" s="110"/>
      <c r="WEW4" s="110"/>
      <c r="WEX4" s="110"/>
      <c r="WEY4" s="110"/>
      <c r="WEZ4" s="110"/>
      <c r="WFA4" s="110"/>
      <c r="WFB4" s="110"/>
      <c r="WFC4" s="110"/>
      <c r="WFD4" s="110"/>
      <c r="WFE4" s="110"/>
      <c r="WFF4" s="110"/>
      <c r="WFG4" s="110"/>
      <c r="WFH4" s="110"/>
      <c r="WFI4" s="110"/>
      <c r="WFJ4" s="110"/>
      <c r="WFK4" s="110"/>
      <c r="WFL4" s="110"/>
      <c r="WFM4" s="110"/>
      <c r="WFN4" s="110"/>
      <c r="WFO4" s="110"/>
      <c r="WFP4" s="110"/>
      <c r="WFQ4" s="110"/>
      <c r="WFR4" s="110"/>
      <c r="WFS4" s="110"/>
      <c r="WFT4" s="110"/>
      <c r="WFU4" s="110"/>
      <c r="WFV4" s="110"/>
      <c r="WFW4" s="110"/>
      <c r="WFX4" s="110"/>
      <c r="WFY4" s="110"/>
      <c r="WFZ4" s="110"/>
      <c r="WGA4" s="110"/>
      <c r="WGB4" s="110"/>
      <c r="WGC4" s="110"/>
      <c r="WGD4" s="110"/>
      <c r="WGE4" s="110"/>
      <c r="WGF4" s="110"/>
      <c r="WGG4" s="110"/>
      <c r="WGH4" s="110"/>
      <c r="WGI4" s="110"/>
      <c r="WGJ4" s="110"/>
      <c r="WGK4" s="110"/>
      <c r="WGL4" s="110"/>
      <c r="WGM4" s="110"/>
      <c r="WGN4" s="110"/>
      <c r="WGO4" s="110"/>
      <c r="WGP4" s="110"/>
      <c r="WGQ4" s="110"/>
      <c r="WGR4" s="110"/>
      <c r="WGS4" s="110"/>
      <c r="WGT4" s="110"/>
      <c r="WGU4" s="110"/>
      <c r="WGV4" s="110"/>
      <c r="WGW4" s="110"/>
      <c r="WGX4" s="110"/>
      <c r="WGY4" s="110"/>
      <c r="WGZ4" s="110"/>
      <c r="WHA4" s="110"/>
      <c r="WHB4" s="110"/>
      <c r="WHC4" s="110"/>
      <c r="WHD4" s="110"/>
      <c r="WHE4" s="110"/>
      <c r="WHF4" s="110"/>
      <c r="WHG4" s="110"/>
      <c r="WHH4" s="110"/>
      <c r="WHI4" s="110"/>
      <c r="WHJ4" s="110"/>
      <c r="WHK4" s="110"/>
      <c r="WHL4" s="110"/>
      <c r="WHM4" s="110"/>
      <c r="WHN4" s="110"/>
      <c r="WHO4" s="110"/>
      <c r="WHP4" s="110"/>
      <c r="WHQ4" s="110"/>
      <c r="WHR4" s="110"/>
      <c r="WHS4" s="110"/>
      <c r="WHT4" s="110"/>
      <c r="WHU4" s="110"/>
      <c r="WHV4" s="110"/>
      <c r="WHW4" s="110"/>
      <c r="WHX4" s="110"/>
      <c r="WHY4" s="110"/>
      <c r="WHZ4" s="110"/>
      <c r="WIA4" s="110"/>
      <c r="WIB4" s="110"/>
      <c r="WIC4" s="110"/>
      <c r="WID4" s="110"/>
      <c r="WIE4" s="110"/>
      <c r="WIF4" s="110"/>
      <c r="WIG4" s="110"/>
      <c r="WIH4" s="110"/>
      <c r="WII4" s="110"/>
      <c r="WIJ4" s="110"/>
      <c r="WIK4" s="110"/>
      <c r="WIL4" s="110"/>
      <c r="WIM4" s="110"/>
      <c r="WIN4" s="110"/>
      <c r="WIO4" s="110"/>
      <c r="WIP4" s="110"/>
      <c r="WIQ4" s="110"/>
      <c r="WIR4" s="110"/>
      <c r="WIS4" s="110"/>
      <c r="WIT4" s="110"/>
      <c r="WIU4" s="110"/>
      <c r="WIV4" s="110"/>
      <c r="WIW4" s="110"/>
      <c r="WIX4" s="110"/>
      <c r="WIY4" s="110"/>
      <c r="WIZ4" s="110"/>
      <c r="WJA4" s="110"/>
      <c r="WJB4" s="110"/>
      <c r="WJC4" s="110"/>
      <c r="WJD4" s="110"/>
      <c r="WJE4" s="110"/>
      <c r="WJF4" s="110"/>
      <c r="WJG4" s="110"/>
      <c r="WJH4" s="110"/>
      <c r="WJI4" s="110"/>
      <c r="WJJ4" s="110"/>
      <c r="WJK4" s="110"/>
      <c r="WJL4" s="110"/>
      <c r="WJM4" s="110"/>
      <c r="WJN4" s="110"/>
      <c r="WJO4" s="110"/>
      <c r="WJP4" s="110"/>
      <c r="WJQ4" s="110"/>
      <c r="WJR4" s="110"/>
      <c r="WJS4" s="110"/>
      <c r="WJT4" s="110"/>
      <c r="WJU4" s="110"/>
      <c r="WJV4" s="110"/>
      <c r="WJW4" s="110"/>
      <c r="WJX4" s="110"/>
      <c r="WJY4" s="110"/>
      <c r="WJZ4" s="110"/>
      <c r="WKA4" s="110"/>
      <c r="WKB4" s="110"/>
      <c r="WKC4" s="110"/>
      <c r="WKD4" s="110"/>
      <c r="WKE4" s="110"/>
      <c r="WKF4" s="110"/>
      <c r="WKG4" s="110"/>
      <c r="WKH4" s="110"/>
      <c r="WKI4" s="110"/>
      <c r="WKJ4" s="110"/>
      <c r="WKK4" s="110"/>
      <c r="WKL4" s="110"/>
      <c r="WKM4" s="110"/>
      <c r="WKN4" s="110"/>
      <c r="WKO4" s="110"/>
      <c r="WKP4" s="110"/>
      <c r="WKQ4" s="110"/>
      <c r="WKR4" s="110"/>
      <c r="WKS4" s="110"/>
      <c r="WKT4" s="110"/>
      <c r="WKU4" s="110"/>
      <c r="WKV4" s="110"/>
      <c r="WKW4" s="110"/>
      <c r="WKX4" s="110"/>
      <c r="WKY4" s="110"/>
      <c r="WKZ4" s="110"/>
      <c r="WLA4" s="110"/>
      <c r="WLB4" s="110"/>
      <c r="WLC4" s="110"/>
      <c r="WLD4" s="110"/>
      <c r="WLE4" s="110"/>
      <c r="WLF4" s="110"/>
      <c r="WLG4" s="110"/>
      <c r="WLH4" s="110"/>
      <c r="WLI4" s="110"/>
      <c r="WLJ4" s="110"/>
      <c r="WLK4" s="110"/>
      <c r="WLL4" s="110"/>
      <c r="WLM4" s="110"/>
      <c r="WLN4" s="110"/>
      <c r="WLO4" s="110"/>
      <c r="WLP4" s="110"/>
      <c r="WLQ4" s="110"/>
      <c r="WLR4" s="110"/>
      <c r="WLS4" s="110"/>
      <c r="WLT4" s="110"/>
      <c r="WLU4" s="110"/>
      <c r="WLV4" s="110"/>
      <c r="WLW4" s="110"/>
      <c r="WLX4" s="110"/>
      <c r="WLY4" s="110"/>
      <c r="WLZ4" s="110"/>
      <c r="WMA4" s="110"/>
      <c r="WMB4" s="110"/>
      <c r="WMC4" s="110"/>
      <c r="WMD4" s="110"/>
      <c r="WME4" s="110"/>
      <c r="WMF4" s="110"/>
      <c r="WMG4" s="110"/>
      <c r="WMH4" s="110"/>
      <c r="WMI4" s="110"/>
      <c r="WMJ4" s="110"/>
      <c r="WMK4" s="110"/>
      <c r="WML4" s="110"/>
      <c r="WMM4" s="110"/>
      <c r="WMN4" s="110"/>
      <c r="WMO4" s="110"/>
      <c r="WMP4" s="110"/>
      <c r="WMQ4" s="110"/>
      <c r="WMR4" s="110"/>
      <c r="WMS4" s="110"/>
      <c r="WMT4" s="110"/>
      <c r="WMU4" s="110"/>
      <c r="WMV4" s="110"/>
      <c r="WMW4" s="110"/>
      <c r="WMX4" s="110"/>
      <c r="WMY4" s="110"/>
      <c r="WMZ4" s="110"/>
      <c r="WNA4" s="110"/>
      <c r="WNB4" s="110"/>
      <c r="WNC4" s="110"/>
      <c r="WND4" s="110"/>
      <c r="WNE4" s="110"/>
      <c r="WNF4" s="110"/>
      <c r="WNG4" s="110"/>
      <c r="WNH4" s="110"/>
      <c r="WNI4" s="110"/>
      <c r="WNJ4" s="110"/>
      <c r="WNK4" s="110"/>
      <c r="WNL4" s="110"/>
      <c r="WNM4" s="110"/>
      <c r="WNN4" s="110"/>
      <c r="WNO4" s="110"/>
      <c r="WNP4" s="110"/>
      <c r="WNQ4" s="110"/>
      <c r="WNR4" s="110"/>
      <c r="WNS4" s="110"/>
      <c r="WNT4" s="110"/>
      <c r="WNU4" s="110"/>
      <c r="WNV4" s="110"/>
      <c r="WNW4" s="110"/>
      <c r="WNX4" s="110"/>
      <c r="WNY4" s="110"/>
      <c r="WNZ4" s="110"/>
      <c r="WOA4" s="110"/>
      <c r="WOB4" s="110"/>
      <c r="WOC4" s="110"/>
      <c r="WOD4" s="110"/>
      <c r="WOE4" s="110"/>
      <c r="WOF4" s="110"/>
      <c r="WOG4" s="110"/>
      <c r="WOH4" s="110"/>
      <c r="WOI4" s="110"/>
      <c r="WOJ4" s="110"/>
      <c r="WOK4" s="110"/>
      <c r="WOL4" s="110"/>
      <c r="WOM4" s="110"/>
      <c r="WON4" s="110"/>
      <c r="WOO4" s="110"/>
      <c r="WOP4" s="110"/>
      <c r="WOQ4" s="110"/>
      <c r="WOR4" s="110"/>
      <c r="WOS4" s="110"/>
      <c r="WOT4" s="110"/>
      <c r="WOU4" s="110"/>
      <c r="WOV4" s="110"/>
      <c r="WOW4" s="110"/>
      <c r="WOX4" s="110"/>
      <c r="WOY4" s="110"/>
      <c r="WOZ4" s="110"/>
      <c r="WPA4" s="110"/>
      <c r="WPB4" s="110"/>
      <c r="WPC4" s="110"/>
      <c r="WPD4" s="110"/>
      <c r="WPE4" s="110"/>
      <c r="WPF4" s="110"/>
      <c r="WPG4" s="110"/>
      <c r="WPH4" s="110"/>
      <c r="WPI4" s="110"/>
      <c r="WPJ4" s="110"/>
      <c r="WPK4" s="110"/>
      <c r="WPL4" s="110"/>
      <c r="WPM4" s="110"/>
      <c r="WPN4" s="110"/>
      <c r="WPO4" s="110"/>
      <c r="WPP4" s="110"/>
      <c r="WPQ4" s="110"/>
      <c r="WPR4" s="110"/>
      <c r="WPS4" s="110"/>
      <c r="WPT4" s="110"/>
      <c r="WPU4" s="110"/>
      <c r="WPV4" s="110"/>
      <c r="WPW4" s="110"/>
      <c r="WPX4" s="110"/>
      <c r="WPY4" s="110"/>
      <c r="WPZ4" s="110"/>
      <c r="WQA4" s="110"/>
      <c r="WQB4" s="110"/>
      <c r="WQC4" s="110"/>
      <c r="WQD4" s="110"/>
      <c r="WQE4" s="110"/>
      <c r="WQF4" s="110"/>
      <c r="WQG4" s="110"/>
      <c r="WQH4" s="110"/>
      <c r="WQI4" s="110"/>
      <c r="WQJ4" s="110"/>
      <c r="WQK4" s="110"/>
      <c r="WQL4" s="110"/>
      <c r="WQM4" s="110"/>
      <c r="WQN4" s="110"/>
      <c r="WQO4" s="110"/>
      <c r="WQP4" s="110"/>
      <c r="WQQ4" s="110"/>
      <c r="WQR4" s="110"/>
      <c r="WQS4" s="110"/>
      <c r="WQT4" s="110"/>
      <c r="WQU4" s="110"/>
      <c r="WQV4" s="110"/>
      <c r="WQW4" s="110"/>
      <c r="WQX4" s="110"/>
      <c r="WQY4" s="110"/>
      <c r="WQZ4" s="110"/>
      <c r="WRA4" s="110"/>
      <c r="WRB4" s="110"/>
      <c r="WRC4" s="110"/>
      <c r="WRD4" s="110"/>
      <c r="WRE4" s="110"/>
      <c r="WRF4" s="110"/>
      <c r="WRG4" s="110"/>
      <c r="WRH4" s="110"/>
      <c r="WRI4" s="110"/>
      <c r="WRJ4" s="110"/>
      <c r="WRK4" s="110"/>
      <c r="WRL4" s="110"/>
      <c r="WRM4" s="110"/>
      <c r="WRN4" s="110"/>
      <c r="WRO4" s="110"/>
      <c r="WRP4" s="110"/>
      <c r="WRQ4" s="110"/>
      <c r="WRR4" s="110"/>
      <c r="WRS4" s="110"/>
      <c r="WRT4" s="110"/>
      <c r="WRU4" s="110"/>
      <c r="WRV4" s="110"/>
      <c r="WRW4" s="110"/>
      <c r="WRX4" s="110"/>
      <c r="WRY4" s="110"/>
      <c r="WRZ4" s="110"/>
      <c r="WSA4" s="110"/>
      <c r="WSB4" s="110"/>
      <c r="WSC4" s="110"/>
      <c r="WSD4" s="110"/>
      <c r="WSE4" s="110"/>
      <c r="WSF4" s="110"/>
      <c r="WSG4" s="110"/>
      <c r="WSH4" s="110"/>
      <c r="WSI4" s="110"/>
      <c r="WSJ4" s="110"/>
      <c r="WSK4" s="110"/>
      <c r="WSL4" s="110"/>
      <c r="WSM4" s="110"/>
      <c r="WSN4" s="110"/>
      <c r="WSO4" s="110"/>
      <c r="WSP4" s="110"/>
      <c r="WSQ4" s="110"/>
      <c r="WSR4" s="110"/>
      <c r="WSS4" s="110"/>
      <c r="WST4" s="110"/>
      <c r="WSU4" s="110"/>
      <c r="WSV4" s="110"/>
      <c r="WSW4" s="110"/>
      <c r="WSX4" s="110"/>
      <c r="WSY4" s="110"/>
      <c r="WSZ4" s="110"/>
      <c r="WTA4" s="110"/>
      <c r="WTB4" s="110"/>
      <c r="WTC4" s="110"/>
      <c r="WTD4" s="110"/>
      <c r="WTE4" s="110"/>
      <c r="WTF4" s="110"/>
      <c r="WTG4" s="110"/>
      <c r="WTH4" s="110"/>
      <c r="WTI4" s="110"/>
      <c r="WTJ4" s="110"/>
      <c r="WTK4" s="110"/>
      <c r="WTL4" s="110"/>
      <c r="WTM4" s="110"/>
      <c r="WTN4" s="110"/>
      <c r="WTO4" s="110"/>
      <c r="WTP4" s="110"/>
      <c r="WTQ4" s="110"/>
      <c r="WTR4" s="110"/>
      <c r="WTS4" s="110"/>
      <c r="WTT4" s="110"/>
      <c r="WTU4" s="110"/>
      <c r="WTV4" s="110"/>
      <c r="WTW4" s="110"/>
      <c r="WTX4" s="110"/>
      <c r="WTY4" s="110"/>
      <c r="WTZ4" s="110"/>
      <c r="WUA4" s="110"/>
      <c r="WUB4" s="110"/>
      <c r="WUC4" s="110"/>
      <c r="WUD4" s="110"/>
      <c r="WUE4" s="110"/>
      <c r="WUF4" s="110"/>
      <c r="WUG4" s="110"/>
      <c r="WUH4" s="110"/>
      <c r="WUI4" s="110"/>
      <c r="WUJ4" s="110"/>
      <c r="WUK4" s="110"/>
      <c r="WUL4" s="110"/>
      <c r="WUM4" s="110"/>
      <c r="WUN4" s="110"/>
      <c r="WUO4" s="110"/>
      <c r="WUP4" s="110"/>
      <c r="WUQ4" s="110"/>
      <c r="WUR4" s="110"/>
      <c r="WUS4" s="110"/>
      <c r="WUT4" s="110"/>
      <c r="WUU4" s="110"/>
      <c r="WUV4" s="110"/>
      <c r="WUW4" s="110"/>
      <c r="WUX4" s="110"/>
      <c r="WUY4" s="110"/>
      <c r="WUZ4" s="110"/>
      <c r="WVA4" s="110"/>
      <c r="WVB4" s="110"/>
      <c r="WVC4" s="110"/>
      <c r="WVD4" s="110"/>
      <c r="WVE4" s="110"/>
      <c r="WVF4" s="110"/>
      <c r="WVG4" s="110"/>
      <c r="WVH4" s="110"/>
      <c r="WVI4" s="110"/>
      <c r="WVJ4" s="110"/>
      <c r="WVK4" s="110"/>
      <c r="WVL4" s="110"/>
      <c r="WVM4" s="110"/>
      <c r="WVN4" s="110"/>
      <c r="WVO4" s="110"/>
      <c r="WVP4" s="110"/>
      <c r="WVQ4" s="110"/>
      <c r="WVR4" s="110"/>
      <c r="WVS4" s="110"/>
      <c r="WVT4" s="110"/>
      <c r="WVU4" s="110"/>
      <c r="WVV4" s="110"/>
      <c r="WVW4" s="110"/>
      <c r="WVX4" s="110"/>
      <c r="WVY4" s="110"/>
      <c r="WVZ4" s="110"/>
      <c r="WWA4" s="110"/>
      <c r="WWB4" s="110"/>
      <c r="WWC4" s="110"/>
      <c r="WWD4" s="110"/>
      <c r="WWE4" s="110"/>
      <c r="WWF4" s="110"/>
      <c r="WWG4" s="110"/>
      <c r="WWH4" s="110"/>
      <c r="WWI4" s="110"/>
      <c r="WWJ4" s="110"/>
      <c r="WWK4" s="110"/>
      <c r="WWL4" s="110"/>
      <c r="WWM4" s="110"/>
      <c r="WWN4" s="110"/>
      <c r="WWO4" s="110"/>
      <c r="WWP4" s="110"/>
      <c r="WWQ4" s="110"/>
      <c r="WWR4" s="110"/>
      <c r="WWS4" s="110"/>
      <c r="WWT4" s="110"/>
      <c r="WWU4" s="110"/>
      <c r="WWV4" s="110"/>
      <c r="WWW4" s="110"/>
      <c r="WWX4" s="110"/>
      <c r="WWY4" s="110"/>
      <c r="WWZ4" s="110"/>
      <c r="WXA4" s="110"/>
      <c r="WXB4" s="110"/>
      <c r="WXC4" s="110"/>
      <c r="WXD4" s="110"/>
      <c r="WXE4" s="110"/>
      <c r="WXF4" s="110"/>
      <c r="WXG4" s="110"/>
      <c r="WXH4" s="110"/>
      <c r="WXI4" s="110"/>
      <c r="WXJ4" s="110"/>
      <c r="WXK4" s="110"/>
      <c r="WXL4" s="110"/>
      <c r="WXM4" s="110"/>
      <c r="WXN4" s="110"/>
      <c r="WXO4" s="110"/>
      <c r="WXP4" s="110"/>
      <c r="WXQ4" s="110"/>
      <c r="WXR4" s="110"/>
      <c r="WXS4" s="110"/>
      <c r="WXT4" s="110"/>
      <c r="WXU4" s="110"/>
      <c r="WXV4" s="110"/>
      <c r="WXW4" s="110"/>
      <c r="WXX4" s="110"/>
      <c r="WXY4" s="110"/>
      <c r="WXZ4" s="110"/>
      <c r="WYA4" s="110"/>
      <c r="WYB4" s="110"/>
      <c r="WYC4" s="110"/>
      <c r="WYD4" s="110"/>
      <c r="WYE4" s="110"/>
      <c r="WYF4" s="110"/>
      <c r="WYG4" s="110"/>
      <c r="WYH4" s="110"/>
      <c r="WYI4" s="110"/>
      <c r="WYJ4" s="110"/>
      <c r="WYK4" s="110"/>
      <c r="WYL4" s="110"/>
      <c r="WYM4" s="110"/>
      <c r="WYN4" s="110"/>
      <c r="WYO4" s="110"/>
      <c r="WYP4" s="110"/>
      <c r="WYQ4" s="110"/>
      <c r="WYR4" s="110"/>
      <c r="WYS4" s="110"/>
      <c r="WYT4" s="110"/>
      <c r="WYU4" s="110"/>
      <c r="WYV4" s="110"/>
      <c r="WYW4" s="110"/>
      <c r="WYX4" s="110"/>
      <c r="WYY4" s="110"/>
      <c r="WYZ4" s="110"/>
      <c r="WZA4" s="110"/>
      <c r="WZB4" s="110"/>
      <c r="WZC4" s="110"/>
      <c r="WZD4" s="110"/>
      <c r="WZE4" s="110"/>
      <c r="WZF4" s="110"/>
      <c r="WZG4" s="110"/>
      <c r="WZH4" s="110"/>
      <c r="WZI4" s="110"/>
      <c r="WZJ4" s="110"/>
      <c r="WZK4" s="110"/>
      <c r="WZL4" s="110"/>
      <c r="WZM4" s="110"/>
      <c r="WZN4" s="110"/>
      <c r="WZO4" s="110"/>
      <c r="WZP4" s="110"/>
      <c r="WZQ4" s="110"/>
      <c r="WZR4" s="110"/>
      <c r="WZS4" s="110"/>
      <c r="WZT4" s="110"/>
      <c r="WZU4" s="110"/>
      <c r="WZV4" s="110"/>
      <c r="WZW4" s="110"/>
      <c r="WZX4" s="110"/>
      <c r="WZY4" s="110"/>
      <c r="WZZ4" s="110"/>
      <c r="XAA4" s="110"/>
      <c r="XAB4" s="110"/>
      <c r="XAC4" s="110"/>
      <c r="XAD4" s="110"/>
      <c r="XAE4" s="110"/>
      <c r="XAF4" s="110"/>
      <c r="XAG4" s="110"/>
      <c r="XAH4" s="110"/>
      <c r="XAI4" s="110"/>
      <c r="XAJ4" s="110"/>
      <c r="XAK4" s="110"/>
      <c r="XAL4" s="110"/>
      <c r="XAM4" s="110"/>
      <c r="XAN4" s="110"/>
      <c r="XAO4" s="110"/>
      <c r="XAP4" s="110"/>
      <c r="XAQ4" s="110"/>
      <c r="XAR4" s="110"/>
      <c r="XAS4" s="110"/>
      <c r="XAT4" s="110"/>
      <c r="XAU4" s="110"/>
      <c r="XAV4" s="110"/>
      <c r="XAW4" s="110"/>
      <c r="XAX4" s="110"/>
      <c r="XAY4" s="110"/>
      <c r="XAZ4" s="110"/>
      <c r="XBA4" s="110"/>
      <c r="XBB4" s="110"/>
      <c r="XBC4" s="110"/>
      <c r="XBD4" s="110"/>
      <c r="XBE4" s="110"/>
      <c r="XBF4" s="110"/>
      <c r="XBG4" s="110"/>
      <c r="XBH4" s="110"/>
      <c r="XBI4" s="110"/>
      <c r="XBJ4" s="110"/>
      <c r="XBK4" s="110"/>
      <c r="XBL4" s="110"/>
      <c r="XBM4" s="110"/>
      <c r="XBN4" s="110"/>
      <c r="XBO4" s="110"/>
      <c r="XBP4" s="110"/>
      <c r="XBQ4" s="110"/>
      <c r="XBR4" s="110"/>
      <c r="XBS4" s="110"/>
      <c r="XBT4" s="110"/>
      <c r="XBU4" s="110"/>
      <c r="XBV4" s="110"/>
      <c r="XBW4" s="110"/>
      <c r="XBX4" s="110"/>
      <c r="XBY4" s="110"/>
      <c r="XBZ4" s="110"/>
      <c r="XCA4" s="110"/>
      <c r="XCB4" s="110"/>
      <c r="XCC4" s="110"/>
      <c r="XCD4" s="110"/>
      <c r="XCE4" s="110"/>
      <c r="XCF4" s="110"/>
      <c r="XCG4" s="110"/>
      <c r="XCH4" s="110"/>
      <c r="XCI4" s="110"/>
      <c r="XCJ4" s="110"/>
      <c r="XCK4" s="110"/>
      <c r="XCL4" s="110"/>
      <c r="XCM4" s="110"/>
      <c r="XCN4" s="110"/>
      <c r="XCO4" s="110"/>
      <c r="XCP4" s="110"/>
      <c r="XCQ4" s="110"/>
      <c r="XCR4" s="110"/>
      <c r="XCS4" s="110"/>
      <c r="XCT4" s="110"/>
      <c r="XCU4" s="110"/>
      <c r="XCV4" s="110"/>
      <c r="XCW4" s="110"/>
      <c r="XCX4" s="110"/>
      <c r="XCY4" s="110"/>
      <c r="XCZ4" s="110"/>
      <c r="XDA4" s="110"/>
      <c r="XDB4" s="110"/>
      <c r="XDC4" s="110"/>
      <c r="XDD4" s="110"/>
      <c r="XDE4" s="110"/>
      <c r="XDF4" s="110"/>
      <c r="XDG4" s="110"/>
      <c r="XDH4" s="110"/>
      <c r="XDI4" s="110"/>
      <c r="XDJ4" s="110"/>
      <c r="XDK4" s="110"/>
      <c r="XDL4" s="110"/>
      <c r="XDM4" s="110"/>
      <c r="XDN4" s="110"/>
      <c r="XDO4" s="110"/>
      <c r="XDP4" s="110"/>
      <c r="XDQ4" s="110"/>
      <c r="XDR4" s="110"/>
      <c r="XDS4" s="110"/>
      <c r="XDT4" s="110"/>
      <c r="XDU4" s="110"/>
      <c r="XDV4" s="110"/>
      <c r="XDW4" s="110"/>
      <c r="XDX4" s="110"/>
      <c r="XDY4" s="110"/>
      <c r="XDZ4" s="110"/>
      <c r="XEA4" s="110"/>
      <c r="XEB4" s="110"/>
      <c r="XEC4" s="110"/>
      <c r="XED4" s="110"/>
      <c r="XEE4" s="110"/>
      <c r="XEF4" s="110"/>
      <c r="XEG4" s="110"/>
      <c r="XEH4" s="110"/>
      <c r="XEI4" s="110"/>
      <c r="XEJ4" s="110"/>
      <c r="XEK4" s="110"/>
      <c r="XEL4" s="110"/>
      <c r="XEM4" s="110"/>
      <c r="XEN4" s="110"/>
      <c r="XEO4" s="110"/>
      <c r="XEP4" s="110"/>
      <c r="XEQ4" s="110"/>
      <c r="XER4" s="110"/>
      <c r="XES4" s="110"/>
      <c r="XET4" s="110"/>
      <c r="XEU4" s="110"/>
      <c r="XEV4" s="110"/>
      <c r="XEW4" s="110"/>
      <c r="XEX4" s="110"/>
      <c r="XEY4" s="110"/>
    </row>
    <row r="5" spans="1:16379">
      <c r="A5" s="1019" t="s">
        <v>312</v>
      </c>
      <c r="B5" s="982">
        <f>SUM(B6:B8)</f>
        <v>0</v>
      </c>
      <c r="C5" s="982">
        <f t="shared" ref="C5:AA5" si="0">SUM(C6:C8)</f>
        <v>0</v>
      </c>
      <c r="D5" s="982">
        <f t="shared" si="0"/>
        <v>0</v>
      </c>
      <c r="E5" s="982">
        <f t="shared" si="0"/>
        <v>5.2390799999999995</v>
      </c>
      <c r="F5" s="982">
        <f t="shared" si="0"/>
        <v>5.2128845999999998</v>
      </c>
      <c r="G5" s="982">
        <f t="shared" si="0"/>
        <v>5.1868201770000004</v>
      </c>
      <c r="H5" s="982">
        <f t="shared" si="0"/>
        <v>5.1608860761150002</v>
      </c>
      <c r="I5" s="982">
        <f t="shared" si="0"/>
        <v>5.1350816457344246</v>
      </c>
      <c r="J5" s="982">
        <f t="shared" si="0"/>
        <v>5.1094062375057527</v>
      </c>
      <c r="K5" s="982">
        <f t="shared" si="0"/>
        <v>5.0838592063182233</v>
      </c>
      <c r="L5" s="982">
        <f t="shared" si="0"/>
        <v>5.0584399102866326</v>
      </c>
      <c r="M5" s="982">
        <f t="shared" si="0"/>
        <v>5.0331477107352001</v>
      </c>
      <c r="N5" s="982">
        <f t="shared" si="0"/>
        <v>5.0079819721815237</v>
      </c>
      <c r="O5" s="982">
        <f t="shared" si="0"/>
        <v>4.9829420623206158</v>
      </c>
      <c r="P5" s="982">
        <f t="shared" si="0"/>
        <v>4.9580273520090135</v>
      </c>
      <c r="Q5" s="982">
        <f t="shared" si="0"/>
        <v>4.9332372152489681</v>
      </c>
      <c r="R5" s="982">
        <f t="shared" si="0"/>
        <v>4.9085710291727223</v>
      </c>
      <c r="S5" s="982">
        <f t="shared" si="0"/>
        <v>4.8840281740268594</v>
      </c>
      <c r="T5" s="982">
        <f t="shared" si="0"/>
        <v>4.8596080331567251</v>
      </c>
      <c r="U5" s="982">
        <f t="shared" si="0"/>
        <v>4.8353099929909407</v>
      </c>
      <c r="V5" s="982">
        <f t="shared" si="0"/>
        <v>4.8111334430259856</v>
      </c>
      <c r="W5" s="982">
        <f t="shared" si="0"/>
        <v>4.7870777758108556</v>
      </c>
      <c r="X5" s="982">
        <f t="shared" si="0"/>
        <v>4.7631423869318015</v>
      </c>
      <c r="Y5" s="982">
        <f t="shared" si="0"/>
        <v>4.7393266749971428</v>
      </c>
      <c r="Z5" s="982">
        <f t="shared" si="0"/>
        <v>4.7156300416221564</v>
      </c>
      <c r="AA5" s="991">
        <f t="shared" si="0"/>
        <v>4.6920518914140459</v>
      </c>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02"/>
      <c r="BA5" s="102"/>
      <c r="BB5" s="102"/>
      <c r="BC5" s="102"/>
      <c r="BD5" s="102"/>
      <c r="BE5" s="102"/>
      <c r="BF5" s="102"/>
      <c r="BG5" s="102"/>
      <c r="BH5" s="102"/>
      <c r="BI5" s="102"/>
      <c r="BJ5" s="102"/>
      <c r="BK5" s="102"/>
      <c r="BL5" s="102"/>
      <c r="BM5" s="102"/>
      <c r="BN5" s="102"/>
      <c r="BO5" s="102"/>
      <c r="BP5" s="102"/>
      <c r="BQ5" s="102"/>
      <c r="BR5" s="102"/>
      <c r="BS5" s="102"/>
      <c r="BT5" s="102"/>
      <c r="BU5" s="102"/>
      <c r="BV5" s="102"/>
      <c r="BW5" s="102"/>
      <c r="BX5" s="102"/>
      <c r="BY5" s="102"/>
      <c r="BZ5" s="102"/>
      <c r="CA5" s="102"/>
      <c r="CB5" s="102"/>
      <c r="CC5" s="102"/>
      <c r="CD5" s="102"/>
      <c r="CE5" s="102"/>
      <c r="CF5" s="102"/>
      <c r="CG5" s="102"/>
      <c r="CH5" s="102"/>
      <c r="CI5" s="102"/>
      <c r="CJ5" s="102"/>
      <c r="CK5" s="102"/>
      <c r="CL5" s="102"/>
      <c r="CM5" s="102"/>
      <c r="CN5" s="102"/>
      <c r="CO5" s="102"/>
      <c r="CP5" s="102"/>
      <c r="CQ5" s="102"/>
      <c r="CR5" s="102"/>
      <c r="CS5" s="102"/>
      <c r="CT5" s="102"/>
      <c r="CU5" s="102"/>
      <c r="CV5" s="102"/>
      <c r="CW5" s="102"/>
      <c r="CX5" s="102"/>
      <c r="CY5" s="102"/>
      <c r="CZ5" s="102"/>
      <c r="DA5" s="102"/>
      <c r="DB5" s="102"/>
      <c r="DC5" s="102"/>
      <c r="DD5" s="102"/>
      <c r="DE5" s="102"/>
      <c r="DF5" s="102"/>
      <c r="DG5" s="102"/>
      <c r="DH5" s="102"/>
      <c r="DI5" s="102"/>
      <c r="DJ5" s="102"/>
      <c r="DK5" s="102"/>
      <c r="DL5" s="102"/>
      <c r="DM5" s="102"/>
      <c r="DN5" s="102"/>
      <c r="DO5" s="102"/>
      <c r="DP5" s="102"/>
      <c r="DQ5" s="102"/>
      <c r="DR5" s="102"/>
      <c r="DS5" s="102"/>
      <c r="DT5" s="102"/>
      <c r="DU5" s="102"/>
      <c r="DV5" s="102"/>
      <c r="DW5" s="102"/>
      <c r="DX5" s="102"/>
      <c r="DY5" s="102"/>
      <c r="DZ5" s="102"/>
      <c r="EA5" s="102"/>
      <c r="EB5" s="102"/>
      <c r="EC5" s="102"/>
      <c r="ED5" s="102"/>
      <c r="EE5" s="102"/>
      <c r="EF5" s="102"/>
      <c r="EG5" s="102"/>
      <c r="EH5" s="102"/>
      <c r="EI5" s="102"/>
      <c r="EJ5" s="102"/>
      <c r="EK5" s="102"/>
      <c r="EL5" s="102"/>
      <c r="EM5" s="102"/>
      <c r="EN5" s="102"/>
      <c r="EO5" s="102"/>
      <c r="EP5" s="102"/>
      <c r="EQ5" s="102"/>
      <c r="ER5" s="102"/>
      <c r="ES5" s="102"/>
      <c r="ET5" s="102"/>
      <c r="EU5" s="102"/>
      <c r="EV5" s="102"/>
      <c r="EW5" s="102"/>
      <c r="EX5" s="102"/>
      <c r="EY5" s="102"/>
      <c r="EZ5" s="102"/>
      <c r="FA5" s="102"/>
      <c r="FB5" s="102"/>
      <c r="FC5" s="102"/>
      <c r="FD5" s="102"/>
      <c r="FE5" s="102"/>
      <c r="FF5" s="102"/>
      <c r="FG5" s="102"/>
      <c r="FH5" s="102"/>
      <c r="FI5" s="102"/>
      <c r="FJ5" s="102"/>
      <c r="FK5" s="102"/>
      <c r="FL5" s="102"/>
      <c r="FM5" s="102"/>
      <c r="FN5" s="102"/>
      <c r="FO5" s="102"/>
      <c r="FP5" s="102"/>
      <c r="FQ5" s="102"/>
      <c r="FR5" s="102"/>
      <c r="FS5" s="102"/>
      <c r="FT5" s="102"/>
      <c r="FU5" s="102"/>
      <c r="FV5" s="102"/>
      <c r="FW5" s="102"/>
      <c r="FX5" s="102"/>
      <c r="FY5" s="102"/>
      <c r="FZ5" s="102"/>
      <c r="GA5" s="102"/>
      <c r="GB5" s="102"/>
      <c r="GC5" s="102"/>
      <c r="GD5" s="102"/>
      <c r="GE5" s="102"/>
      <c r="GF5" s="102"/>
      <c r="GG5" s="102"/>
      <c r="GH5" s="102"/>
      <c r="GI5" s="102"/>
      <c r="GJ5" s="102"/>
      <c r="GK5" s="102"/>
      <c r="GL5" s="102"/>
      <c r="GM5" s="102"/>
      <c r="GN5" s="102"/>
      <c r="GO5" s="102"/>
      <c r="GP5" s="102"/>
      <c r="GQ5" s="102"/>
      <c r="GR5" s="102"/>
      <c r="GS5" s="102"/>
      <c r="GT5" s="102"/>
      <c r="GU5" s="102"/>
      <c r="GV5" s="102"/>
      <c r="GW5" s="102"/>
      <c r="GX5" s="102"/>
      <c r="GY5" s="102"/>
      <c r="GZ5" s="102"/>
      <c r="HA5" s="102"/>
      <c r="HB5" s="102"/>
      <c r="HC5" s="102"/>
      <c r="HD5" s="102"/>
      <c r="HE5" s="102"/>
      <c r="HF5" s="102"/>
      <c r="HG5" s="102"/>
      <c r="HH5" s="102"/>
      <c r="HI5" s="102"/>
      <c r="HJ5" s="102"/>
      <c r="HK5" s="102"/>
      <c r="HL5" s="102"/>
      <c r="HM5" s="102"/>
      <c r="HN5" s="102"/>
      <c r="HO5" s="102"/>
      <c r="HP5" s="102"/>
      <c r="HQ5" s="102"/>
      <c r="HR5" s="102"/>
      <c r="HS5" s="102"/>
      <c r="HT5" s="102"/>
      <c r="HU5" s="102"/>
      <c r="HV5" s="102"/>
      <c r="HW5" s="102"/>
      <c r="HX5" s="102"/>
      <c r="HY5" s="102"/>
      <c r="HZ5" s="102"/>
      <c r="IA5" s="102"/>
      <c r="IB5" s="102"/>
      <c r="IC5" s="102"/>
      <c r="ID5" s="102"/>
      <c r="IE5" s="102"/>
      <c r="IF5" s="102"/>
      <c r="IG5" s="102"/>
      <c r="IH5" s="102"/>
      <c r="II5" s="102"/>
      <c r="IJ5" s="102"/>
      <c r="IK5" s="102"/>
      <c r="IL5" s="102"/>
      <c r="IM5" s="102"/>
      <c r="IN5" s="102"/>
      <c r="IO5" s="102"/>
      <c r="IP5" s="102"/>
      <c r="IQ5" s="102"/>
      <c r="IR5" s="102"/>
      <c r="IS5" s="102"/>
      <c r="IT5" s="102"/>
      <c r="IU5" s="102"/>
      <c r="IV5" s="102"/>
      <c r="IW5" s="102"/>
      <c r="IX5" s="102"/>
      <c r="IY5" s="102"/>
      <c r="IZ5" s="102"/>
      <c r="JA5" s="102"/>
      <c r="JB5" s="102"/>
      <c r="JC5" s="102"/>
      <c r="JD5" s="102"/>
      <c r="JE5" s="102"/>
      <c r="JF5" s="102"/>
      <c r="JG5" s="102"/>
      <c r="JH5" s="102"/>
      <c r="JI5" s="102"/>
      <c r="JJ5" s="102"/>
      <c r="JK5" s="102"/>
      <c r="JL5" s="102"/>
      <c r="JM5" s="102"/>
      <c r="JN5" s="102"/>
      <c r="JO5" s="102"/>
      <c r="JP5" s="102"/>
      <c r="JQ5" s="102"/>
      <c r="JR5" s="102"/>
      <c r="JS5" s="102"/>
      <c r="JT5" s="102"/>
      <c r="JU5" s="102"/>
      <c r="JV5" s="102"/>
      <c r="JW5" s="102"/>
      <c r="JX5" s="102"/>
      <c r="JY5" s="102"/>
      <c r="JZ5" s="102"/>
      <c r="KA5" s="102"/>
      <c r="KB5" s="102"/>
      <c r="KC5" s="102"/>
      <c r="KD5" s="102"/>
      <c r="KE5" s="102"/>
      <c r="KF5" s="102"/>
      <c r="KG5" s="102"/>
      <c r="KH5" s="102"/>
      <c r="KI5" s="102"/>
      <c r="KJ5" s="102"/>
      <c r="KK5" s="102"/>
      <c r="KL5" s="102"/>
      <c r="KM5" s="102"/>
      <c r="KN5" s="102"/>
      <c r="KO5" s="102"/>
      <c r="KP5" s="102"/>
      <c r="KQ5" s="102"/>
      <c r="KR5" s="102"/>
      <c r="KS5" s="102"/>
      <c r="KT5" s="102"/>
      <c r="KU5" s="102"/>
      <c r="KV5" s="102"/>
      <c r="KW5" s="102"/>
      <c r="KX5" s="102"/>
      <c r="KY5" s="102"/>
      <c r="KZ5" s="102"/>
      <c r="LA5" s="102"/>
      <c r="LB5" s="102"/>
      <c r="LC5" s="102"/>
      <c r="LD5" s="102"/>
      <c r="LE5" s="102"/>
      <c r="LF5" s="102"/>
      <c r="LG5" s="102"/>
      <c r="LH5" s="102"/>
      <c r="LI5" s="102"/>
      <c r="LJ5" s="102"/>
      <c r="LK5" s="102"/>
      <c r="LL5" s="102"/>
      <c r="LM5" s="102"/>
      <c r="LN5" s="102"/>
      <c r="LO5" s="102"/>
      <c r="LP5" s="102"/>
      <c r="LQ5" s="102"/>
      <c r="LR5" s="102"/>
      <c r="LS5" s="102"/>
      <c r="LT5" s="102"/>
      <c r="LU5" s="102"/>
      <c r="LV5" s="102"/>
      <c r="LW5" s="102"/>
      <c r="LX5" s="102"/>
      <c r="LY5" s="102"/>
      <c r="LZ5" s="102"/>
      <c r="MA5" s="102"/>
      <c r="MB5" s="102"/>
      <c r="MC5" s="102"/>
      <c r="MD5" s="102"/>
      <c r="ME5" s="102"/>
      <c r="MF5" s="102"/>
      <c r="MG5" s="102"/>
      <c r="MH5" s="102"/>
      <c r="MI5" s="102"/>
      <c r="MJ5" s="102"/>
      <c r="MK5" s="102"/>
      <c r="ML5" s="102"/>
      <c r="MM5" s="102"/>
      <c r="MN5" s="102"/>
      <c r="MO5" s="102"/>
      <c r="MP5" s="102"/>
      <c r="MQ5" s="102"/>
      <c r="MR5" s="102"/>
      <c r="MS5" s="102"/>
      <c r="MT5" s="102"/>
      <c r="MU5" s="102"/>
      <c r="MV5" s="102"/>
      <c r="MW5" s="102"/>
      <c r="MX5" s="102"/>
      <c r="MY5" s="102"/>
      <c r="MZ5" s="102"/>
      <c r="NA5" s="102"/>
      <c r="NB5" s="102"/>
      <c r="NC5" s="102"/>
      <c r="ND5" s="102"/>
      <c r="NE5" s="102"/>
      <c r="NF5" s="102"/>
      <c r="NG5" s="102"/>
      <c r="NH5" s="102"/>
      <c r="NI5" s="102"/>
      <c r="NJ5" s="102"/>
      <c r="NK5" s="102"/>
      <c r="NL5" s="102"/>
      <c r="NM5" s="102"/>
      <c r="NN5" s="102"/>
      <c r="NO5" s="102"/>
      <c r="NP5" s="102"/>
      <c r="NQ5" s="102"/>
      <c r="NR5" s="102"/>
      <c r="NS5" s="102"/>
      <c r="NT5" s="102"/>
      <c r="NU5" s="102"/>
      <c r="NV5" s="102"/>
      <c r="NW5" s="102"/>
      <c r="NX5" s="102"/>
      <c r="NY5" s="102"/>
      <c r="NZ5" s="102"/>
      <c r="OA5" s="102"/>
      <c r="OB5" s="102"/>
      <c r="OC5" s="102"/>
      <c r="OD5" s="102"/>
      <c r="OE5" s="102"/>
      <c r="OF5" s="102"/>
      <c r="OG5" s="102"/>
      <c r="OH5" s="102"/>
      <c r="OI5" s="102"/>
      <c r="OJ5" s="102"/>
      <c r="OK5" s="102"/>
      <c r="OL5" s="102"/>
      <c r="OM5" s="102"/>
      <c r="ON5" s="102"/>
      <c r="OO5" s="102"/>
      <c r="OP5" s="102"/>
      <c r="OQ5" s="102"/>
      <c r="OR5" s="102"/>
      <c r="OS5" s="102"/>
      <c r="OT5" s="102"/>
      <c r="OU5" s="102"/>
      <c r="OV5" s="102"/>
      <c r="OW5" s="102"/>
      <c r="OX5" s="102"/>
      <c r="OY5" s="102"/>
      <c r="OZ5" s="102"/>
      <c r="PA5" s="102"/>
      <c r="PB5" s="102"/>
      <c r="PC5" s="102"/>
      <c r="PD5" s="102"/>
      <c r="PE5" s="102"/>
      <c r="PF5" s="102"/>
      <c r="PG5" s="102"/>
      <c r="PH5" s="102"/>
      <c r="PI5" s="102"/>
      <c r="PJ5" s="102"/>
      <c r="PK5" s="102"/>
      <c r="PL5" s="102"/>
      <c r="PM5" s="102"/>
      <c r="PN5" s="102"/>
      <c r="PO5" s="102"/>
      <c r="PP5" s="102"/>
      <c r="PQ5" s="102"/>
      <c r="PR5" s="102"/>
      <c r="PS5" s="102"/>
      <c r="PT5" s="102"/>
      <c r="PU5" s="102"/>
      <c r="PV5" s="102"/>
      <c r="PW5" s="102"/>
      <c r="PX5" s="102"/>
      <c r="PY5" s="102"/>
      <c r="PZ5" s="102"/>
      <c r="QA5" s="102"/>
      <c r="QB5" s="102"/>
      <c r="QC5" s="102"/>
      <c r="QD5" s="102"/>
      <c r="QE5" s="102"/>
      <c r="QF5" s="102"/>
      <c r="QG5" s="102"/>
      <c r="QH5" s="102"/>
      <c r="QI5" s="102"/>
      <c r="QJ5" s="102"/>
      <c r="QK5" s="102"/>
      <c r="QL5" s="102"/>
      <c r="QM5" s="102"/>
      <c r="QN5" s="102"/>
      <c r="QO5" s="102"/>
      <c r="QP5" s="102"/>
      <c r="QQ5" s="102"/>
      <c r="QR5" s="102"/>
      <c r="QS5" s="102"/>
      <c r="QT5" s="102"/>
      <c r="QU5" s="102"/>
      <c r="QV5" s="102"/>
      <c r="QW5" s="102"/>
      <c r="QX5" s="102"/>
      <c r="QY5" s="102"/>
      <c r="QZ5" s="102"/>
      <c r="RA5" s="102"/>
      <c r="RB5" s="102"/>
      <c r="RC5" s="102"/>
      <c r="RD5" s="102"/>
      <c r="RE5" s="102"/>
      <c r="RF5" s="102"/>
      <c r="RG5" s="102"/>
      <c r="RH5" s="102"/>
      <c r="RI5" s="102"/>
      <c r="RJ5" s="102"/>
      <c r="RK5" s="102"/>
      <c r="RL5" s="102"/>
      <c r="RM5" s="102"/>
      <c r="RN5" s="102"/>
      <c r="RO5" s="102"/>
      <c r="RP5" s="102"/>
      <c r="RQ5" s="102"/>
      <c r="RR5" s="102"/>
      <c r="RS5" s="102"/>
      <c r="RT5" s="102"/>
      <c r="RU5" s="102"/>
      <c r="RV5" s="102"/>
      <c r="RW5" s="102"/>
      <c r="RX5" s="102"/>
      <c r="RY5" s="102"/>
      <c r="RZ5" s="102"/>
      <c r="SA5" s="102"/>
      <c r="SB5" s="102"/>
      <c r="SC5" s="102"/>
      <c r="SD5" s="102"/>
      <c r="SE5" s="102"/>
      <c r="SF5" s="102"/>
      <c r="SG5" s="102"/>
      <c r="SH5" s="102"/>
      <c r="SI5" s="102"/>
      <c r="SJ5" s="102"/>
      <c r="SK5" s="102"/>
      <c r="SL5" s="102"/>
      <c r="SM5" s="102"/>
      <c r="SN5" s="102"/>
      <c r="SO5" s="102"/>
      <c r="SP5" s="102"/>
      <c r="SQ5" s="102"/>
      <c r="SR5" s="102"/>
      <c r="SS5" s="102"/>
      <c r="ST5" s="102"/>
      <c r="SU5" s="102"/>
      <c r="SV5" s="102"/>
      <c r="SW5" s="102"/>
      <c r="SX5" s="102"/>
      <c r="SY5" s="102"/>
      <c r="SZ5" s="102"/>
      <c r="TA5" s="102"/>
      <c r="TB5" s="102"/>
      <c r="TC5" s="102"/>
      <c r="TD5" s="102"/>
      <c r="TE5" s="102"/>
      <c r="TF5" s="102"/>
      <c r="TG5" s="102"/>
      <c r="TH5" s="102"/>
      <c r="TI5" s="102"/>
      <c r="TJ5" s="102"/>
      <c r="TK5" s="102"/>
      <c r="TL5" s="102"/>
      <c r="TM5" s="102"/>
      <c r="TN5" s="102"/>
      <c r="TO5" s="102"/>
      <c r="TP5" s="102"/>
      <c r="TQ5" s="102"/>
      <c r="TR5" s="102"/>
      <c r="TS5" s="102"/>
      <c r="TT5" s="102"/>
      <c r="TU5" s="102"/>
      <c r="TV5" s="102"/>
      <c r="TW5" s="102"/>
      <c r="TX5" s="102"/>
      <c r="TY5" s="102"/>
      <c r="TZ5" s="102"/>
      <c r="UA5" s="102"/>
      <c r="UB5" s="102"/>
      <c r="UC5" s="102"/>
      <c r="UD5" s="102"/>
      <c r="UE5" s="102"/>
      <c r="UF5" s="102"/>
      <c r="UG5" s="102"/>
      <c r="UH5" s="102"/>
      <c r="UI5" s="102"/>
      <c r="UJ5" s="102"/>
      <c r="UK5" s="102"/>
      <c r="UL5" s="102"/>
      <c r="UM5" s="102"/>
      <c r="UN5" s="102"/>
      <c r="UO5" s="102"/>
      <c r="UP5" s="102"/>
      <c r="UQ5" s="102"/>
      <c r="UR5" s="102"/>
      <c r="US5" s="102"/>
      <c r="UT5" s="102"/>
      <c r="UU5" s="102"/>
      <c r="UV5" s="102"/>
      <c r="UW5" s="102"/>
      <c r="UX5" s="102"/>
      <c r="UY5" s="102"/>
      <c r="UZ5" s="102"/>
      <c r="VA5" s="102"/>
      <c r="VB5" s="102"/>
      <c r="VC5" s="102"/>
      <c r="VD5" s="102"/>
      <c r="VE5" s="102"/>
      <c r="VF5" s="102"/>
      <c r="VG5" s="102"/>
      <c r="VH5" s="102"/>
      <c r="VI5" s="102"/>
      <c r="VJ5" s="102"/>
      <c r="VK5" s="102"/>
      <c r="VL5" s="102"/>
      <c r="VM5" s="102"/>
      <c r="VN5" s="102"/>
      <c r="VO5" s="102"/>
      <c r="VP5" s="102"/>
      <c r="VQ5" s="102"/>
      <c r="VR5" s="102"/>
      <c r="VS5" s="102"/>
      <c r="VT5" s="102"/>
      <c r="VU5" s="102"/>
      <c r="VV5" s="102"/>
      <c r="VW5" s="102"/>
      <c r="VX5" s="102"/>
      <c r="VY5" s="102"/>
      <c r="VZ5" s="102"/>
      <c r="WA5" s="102"/>
      <c r="WB5" s="102"/>
      <c r="WC5" s="102"/>
      <c r="WD5" s="102"/>
      <c r="WE5" s="102"/>
      <c r="WF5" s="102"/>
      <c r="WG5" s="102"/>
      <c r="WH5" s="102"/>
      <c r="WI5" s="102"/>
      <c r="WJ5" s="102"/>
      <c r="WK5" s="102"/>
      <c r="WL5" s="102"/>
      <c r="WM5" s="102"/>
      <c r="WN5" s="102"/>
      <c r="WO5" s="102"/>
      <c r="WP5" s="102"/>
      <c r="WQ5" s="102"/>
      <c r="WR5" s="102"/>
      <c r="WS5" s="102"/>
      <c r="WT5" s="102"/>
      <c r="WU5" s="102"/>
      <c r="WV5" s="102"/>
      <c r="WW5" s="102"/>
      <c r="WX5" s="102"/>
      <c r="WY5" s="102"/>
      <c r="WZ5" s="102"/>
      <c r="XA5" s="102"/>
      <c r="XB5" s="102"/>
      <c r="XC5" s="102"/>
      <c r="XD5" s="102"/>
      <c r="XE5" s="102"/>
      <c r="XF5" s="102"/>
      <c r="XG5" s="102"/>
      <c r="XH5" s="102"/>
      <c r="XI5" s="102"/>
      <c r="XJ5" s="102"/>
      <c r="XK5" s="102"/>
      <c r="XL5" s="102"/>
      <c r="XM5" s="102"/>
      <c r="XN5" s="102"/>
      <c r="XO5" s="102"/>
      <c r="XP5" s="102"/>
      <c r="XQ5" s="102"/>
      <c r="XR5" s="102"/>
      <c r="XS5" s="102"/>
      <c r="XT5" s="102"/>
      <c r="XU5" s="102"/>
      <c r="XV5" s="102"/>
      <c r="XW5" s="102"/>
      <c r="XX5" s="102"/>
      <c r="XY5" s="102"/>
      <c r="XZ5" s="102"/>
      <c r="YA5" s="102"/>
      <c r="YB5" s="102"/>
      <c r="YC5" s="102"/>
      <c r="YD5" s="102"/>
      <c r="YE5" s="102"/>
      <c r="YF5" s="102"/>
      <c r="YG5" s="102"/>
      <c r="YH5" s="102"/>
      <c r="YI5" s="102"/>
      <c r="YJ5" s="102"/>
      <c r="YK5" s="102"/>
      <c r="YL5" s="102"/>
      <c r="YM5" s="102"/>
      <c r="YN5" s="102"/>
      <c r="YO5" s="102"/>
      <c r="YP5" s="102"/>
      <c r="YQ5" s="102"/>
      <c r="YR5" s="102"/>
      <c r="YS5" s="102"/>
      <c r="YT5" s="102"/>
      <c r="YU5" s="102"/>
      <c r="YV5" s="102"/>
      <c r="YW5" s="102"/>
      <c r="YX5" s="102"/>
      <c r="YY5" s="102"/>
      <c r="YZ5" s="102"/>
      <c r="ZA5" s="102"/>
      <c r="ZB5" s="102"/>
      <c r="ZC5" s="102"/>
      <c r="ZD5" s="102"/>
      <c r="ZE5" s="102"/>
      <c r="ZF5" s="102"/>
      <c r="ZG5" s="102"/>
      <c r="ZH5" s="102"/>
      <c r="ZI5" s="102"/>
      <c r="ZJ5" s="102"/>
      <c r="ZK5" s="102"/>
      <c r="ZL5" s="102"/>
      <c r="ZM5" s="102"/>
      <c r="ZN5" s="102"/>
      <c r="ZO5" s="102"/>
      <c r="ZP5" s="102"/>
      <c r="ZQ5" s="102"/>
      <c r="ZR5" s="102"/>
      <c r="ZS5" s="102"/>
      <c r="ZT5" s="102"/>
      <c r="ZU5" s="102"/>
      <c r="ZV5" s="102"/>
      <c r="ZW5" s="102"/>
      <c r="ZX5" s="102"/>
      <c r="ZY5" s="102"/>
      <c r="ZZ5" s="102"/>
      <c r="AAA5" s="102"/>
      <c r="AAB5" s="102"/>
      <c r="AAC5" s="102"/>
      <c r="AAD5" s="102"/>
      <c r="AAE5" s="102"/>
      <c r="AAF5" s="102"/>
      <c r="AAG5" s="102"/>
      <c r="AAH5" s="102"/>
      <c r="AAI5" s="102"/>
      <c r="AAJ5" s="102"/>
      <c r="AAK5" s="102"/>
      <c r="AAL5" s="102"/>
      <c r="AAM5" s="102"/>
      <c r="AAN5" s="102"/>
      <c r="AAO5" s="102"/>
      <c r="AAP5" s="102"/>
      <c r="AAQ5" s="102"/>
      <c r="AAR5" s="102"/>
      <c r="AAS5" s="102"/>
      <c r="AAT5" s="102"/>
      <c r="AAU5" s="102"/>
      <c r="AAV5" s="102"/>
      <c r="AAW5" s="102"/>
      <c r="AAX5" s="102"/>
      <c r="AAY5" s="102"/>
      <c r="AAZ5" s="102"/>
      <c r="ABA5" s="102"/>
      <c r="ABB5" s="102"/>
      <c r="ABC5" s="102"/>
      <c r="ABD5" s="102"/>
      <c r="ABE5" s="102"/>
      <c r="ABF5" s="102"/>
      <c r="ABG5" s="102"/>
      <c r="ABH5" s="102"/>
      <c r="ABI5" s="102"/>
      <c r="ABJ5" s="102"/>
      <c r="ABK5" s="102"/>
      <c r="ABL5" s="102"/>
      <c r="ABM5" s="102"/>
      <c r="ABN5" s="102"/>
      <c r="ABO5" s="102"/>
      <c r="ABP5" s="102"/>
      <c r="ABQ5" s="102"/>
      <c r="ABR5" s="102"/>
      <c r="ABS5" s="102"/>
      <c r="ABT5" s="102"/>
      <c r="ABU5" s="102"/>
      <c r="ABV5" s="102"/>
      <c r="ABW5" s="102"/>
      <c r="ABX5" s="102"/>
      <c r="ABY5" s="102"/>
      <c r="ABZ5" s="102"/>
      <c r="ACA5" s="102"/>
      <c r="ACB5" s="102"/>
      <c r="ACC5" s="102"/>
      <c r="ACD5" s="102"/>
      <c r="ACE5" s="102"/>
      <c r="ACF5" s="102"/>
      <c r="ACG5" s="102"/>
      <c r="ACH5" s="102"/>
      <c r="ACI5" s="102"/>
      <c r="ACJ5" s="102"/>
      <c r="ACK5" s="102"/>
      <c r="ACL5" s="102"/>
      <c r="ACM5" s="102"/>
      <c r="ACN5" s="102"/>
      <c r="ACO5" s="102"/>
      <c r="ACP5" s="102"/>
      <c r="ACQ5" s="102"/>
      <c r="ACR5" s="102"/>
      <c r="ACS5" s="102"/>
      <c r="ACT5" s="102"/>
      <c r="ACU5" s="102"/>
      <c r="ACV5" s="102"/>
      <c r="ACW5" s="102"/>
      <c r="ACX5" s="102"/>
      <c r="ACY5" s="102"/>
      <c r="ACZ5" s="102"/>
      <c r="ADA5" s="102"/>
      <c r="ADB5" s="102"/>
      <c r="ADC5" s="102"/>
      <c r="ADD5" s="102"/>
      <c r="ADE5" s="102"/>
      <c r="ADF5" s="102"/>
      <c r="ADG5" s="102"/>
      <c r="ADH5" s="102"/>
      <c r="ADI5" s="102"/>
      <c r="ADJ5" s="102"/>
      <c r="ADK5" s="102"/>
      <c r="ADL5" s="102"/>
      <c r="ADM5" s="102"/>
      <c r="ADN5" s="102"/>
      <c r="ADO5" s="102"/>
      <c r="ADP5" s="102"/>
      <c r="ADQ5" s="102"/>
      <c r="ADR5" s="102"/>
      <c r="ADS5" s="102"/>
      <c r="ADT5" s="102"/>
      <c r="ADU5" s="102"/>
      <c r="ADV5" s="102"/>
      <c r="ADW5" s="102"/>
      <c r="ADX5" s="102"/>
      <c r="ADY5" s="102"/>
      <c r="ADZ5" s="102"/>
      <c r="AEA5" s="102"/>
      <c r="AEB5" s="102"/>
      <c r="AEC5" s="102"/>
      <c r="AED5" s="102"/>
      <c r="AEE5" s="102"/>
      <c r="AEF5" s="102"/>
      <c r="AEG5" s="102"/>
      <c r="AEH5" s="102"/>
      <c r="AEI5" s="102"/>
      <c r="AEJ5" s="102"/>
      <c r="AEK5" s="102"/>
      <c r="AEL5" s="102"/>
      <c r="AEM5" s="102"/>
      <c r="AEN5" s="102"/>
      <c r="AEO5" s="102"/>
      <c r="AEP5" s="102"/>
      <c r="AEQ5" s="102"/>
      <c r="AER5" s="102"/>
      <c r="AES5" s="102"/>
      <c r="AET5" s="102"/>
      <c r="AEU5" s="102"/>
      <c r="AEV5" s="102"/>
      <c r="AEW5" s="102"/>
      <c r="AEX5" s="102"/>
      <c r="AEY5" s="102"/>
      <c r="AEZ5" s="102"/>
      <c r="AFA5" s="102"/>
      <c r="AFB5" s="102"/>
      <c r="AFC5" s="102"/>
      <c r="AFD5" s="102"/>
      <c r="AFE5" s="102"/>
      <c r="AFF5" s="102"/>
      <c r="AFG5" s="102"/>
      <c r="AFH5" s="102"/>
      <c r="AFI5" s="102"/>
      <c r="AFJ5" s="102"/>
      <c r="AFK5" s="102"/>
      <c r="AFL5" s="102"/>
      <c r="AFM5" s="102"/>
      <c r="AFN5" s="102"/>
      <c r="AFO5" s="102"/>
      <c r="AFP5" s="102"/>
      <c r="AFQ5" s="102"/>
      <c r="AFR5" s="102"/>
      <c r="AFS5" s="102"/>
      <c r="AFT5" s="102"/>
      <c r="AFU5" s="102"/>
      <c r="AFV5" s="102"/>
      <c r="AFW5" s="102"/>
      <c r="AFX5" s="102"/>
      <c r="AFY5" s="102"/>
      <c r="AFZ5" s="102"/>
      <c r="AGA5" s="102"/>
      <c r="AGB5" s="102"/>
      <c r="AGC5" s="102"/>
      <c r="AGD5" s="102"/>
      <c r="AGE5" s="102"/>
      <c r="AGF5" s="102"/>
      <c r="AGG5" s="102"/>
      <c r="AGH5" s="102"/>
      <c r="AGI5" s="102"/>
      <c r="AGJ5" s="102"/>
      <c r="AGK5" s="102"/>
      <c r="AGL5" s="102"/>
      <c r="AGM5" s="102"/>
      <c r="AGN5" s="102"/>
      <c r="AGO5" s="102"/>
      <c r="AGP5" s="102"/>
      <c r="AGQ5" s="102"/>
      <c r="AGR5" s="102"/>
      <c r="AGS5" s="102"/>
      <c r="AGT5" s="102"/>
      <c r="AGU5" s="102"/>
      <c r="AGV5" s="102"/>
      <c r="AGW5" s="102"/>
      <c r="AGX5" s="102"/>
      <c r="AGY5" s="102"/>
      <c r="AGZ5" s="102"/>
      <c r="AHA5" s="102"/>
      <c r="AHB5" s="102"/>
      <c r="AHC5" s="102"/>
      <c r="AHD5" s="102"/>
      <c r="AHE5" s="102"/>
      <c r="AHF5" s="102"/>
      <c r="AHG5" s="102"/>
      <c r="AHH5" s="102"/>
      <c r="AHI5" s="102"/>
      <c r="AHJ5" s="102"/>
      <c r="AHK5" s="102"/>
      <c r="AHL5" s="102"/>
      <c r="AHM5" s="102"/>
      <c r="AHN5" s="102"/>
      <c r="AHO5" s="102"/>
      <c r="AHP5" s="102"/>
      <c r="AHQ5" s="102"/>
      <c r="AHR5" s="102"/>
      <c r="AHS5" s="102"/>
      <c r="AHT5" s="102"/>
      <c r="AHU5" s="102"/>
      <c r="AHV5" s="102"/>
      <c r="AHW5" s="102"/>
      <c r="AHX5" s="102"/>
      <c r="AHY5" s="102"/>
      <c r="AHZ5" s="102"/>
      <c r="AIA5" s="102"/>
      <c r="AIB5" s="102"/>
      <c r="AIC5" s="102"/>
      <c r="AID5" s="102"/>
      <c r="AIE5" s="102"/>
      <c r="AIF5" s="102"/>
      <c r="AIG5" s="102"/>
      <c r="AIH5" s="102"/>
      <c r="AII5" s="102"/>
      <c r="AIJ5" s="102"/>
      <c r="AIK5" s="102"/>
      <c r="AIL5" s="102"/>
      <c r="AIM5" s="102"/>
      <c r="AIN5" s="102"/>
      <c r="AIO5" s="102"/>
      <c r="AIP5" s="102"/>
      <c r="AIQ5" s="102"/>
      <c r="AIR5" s="102"/>
      <c r="AIS5" s="102"/>
      <c r="AIT5" s="102"/>
      <c r="AIU5" s="102"/>
      <c r="AIV5" s="102"/>
      <c r="AIW5" s="102"/>
      <c r="AIX5" s="102"/>
      <c r="AIY5" s="102"/>
      <c r="AIZ5" s="102"/>
      <c r="AJA5" s="102"/>
      <c r="AJB5" s="102"/>
      <c r="AJC5" s="102"/>
      <c r="AJD5" s="102"/>
      <c r="AJE5" s="102"/>
      <c r="AJF5" s="102"/>
      <c r="AJG5" s="102"/>
      <c r="AJH5" s="102"/>
      <c r="AJI5" s="102"/>
      <c r="AJJ5" s="102"/>
      <c r="AJK5" s="102"/>
      <c r="AJL5" s="102"/>
      <c r="AJM5" s="102"/>
      <c r="AJN5" s="102"/>
      <c r="AJO5" s="102"/>
      <c r="AJP5" s="102"/>
      <c r="AJQ5" s="102"/>
      <c r="AJR5" s="102"/>
      <c r="AJS5" s="102"/>
      <c r="AJT5" s="102"/>
      <c r="AJU5" s="102"/>
      <c r="AJV5" s="102"/>
      <c r="AJW5" s="102"/>
      <c r="AJX5" s="102"/>
      <c r="AJY5" s="102"/>
      <c r="AJZ5" s="102"/>
      <c r="AKA5" s="102"/>
      <c r="AKB5" s="102"/>
      <c r="AKC5" s="102"/>
      <c r="AKD5" s="102"/>
      <c r="AKE5" s="102"/>
      <c r="AKF5" s="102"/>
      <c r="AKG5" s="102"/>
      <c r="AKH5" s="102"/>
      <c r="AKI5" s="102"/>
      <c r="AKJ5" s="102"/>
      <c r="AKK5" s="102"/>
      <c r="AKL5" s="102"/>
      <c r="AKM5" s="102"/>
      <c r="AKN5" s="102"/>
      <c r="AKO5" s="102"/>
      <c r="AKP5" s="102"/>
      <c r="AKQ5" s="102"/>
      <c r="AKR5" s="102"/>
      <c r="AKS5" s="102"/>
      <c r="AKT5" s="102"/>
      <c r="AKU5" s="102"/>
      <c r="AKV5" s="102"/>
      <c r="AKW5" s="102"/>
      <c r="AKX5" s="102"/>
      <c r="AKY5" s="102"/>
      <c r="AKZ5" s="102"/>
      <c r="ALA5" s="102"/>
      <c r="ALB5" s="102"/>
      <c r="ALC5" s="102"/>
      <c r="ALD5" s="102"/>
      <c r="ALE5" s="102"/>
      <c r="ALF5" s="102"/>
      <c r="ALG5" s="102"/>
      <c r="ALH5" s="102"/>
      <c r="ALI5" s="102"/>
      <c r="ALJ5" s="102"/>
      <c r="ALK5" s="102"/>
      <c r="ALL5" s="102"/>
      <c r="ALM5" s="102"/>
      <c r="ALN5" s="102"/>
      <c r="ALO5" s="102"/>
      <c r="ALP5" s="102"/>
      <c r="ALQ5" s="102"/>
      <c r="ALR5" s="102"/>
      <c r="ALS5" s="102"/>
      <c r="ALT5" s="102"/>
      <c r="ALU5" s="102"/>
      <c r="ALV5" s="102"/>
      <c r="ALW5" s="102"/>
      <c r="ALX5" s="102"/>
      <c r="ALY5" s="102"/>
      <c r="ALZ5" s="102"/>
      <c r="AMA5" s="102"/>
      <c r="AMB5" s="102"/>
      <c r="AMC5" s="102"/>
      <c r="AMD5" s="102"/>
      <c r="AME5" s="102"/>
      <c r="AMF5" s="102"/>
      <c r="AMG5" s="102"/>
      <c r="AMH5" s="102"/>
      <c r="AMI5" s="102"/>
      <c r="AMJ5" s="102"/>
      <c r="AMK5" s="102"/>
      <c r="AML5" s="102"/>
      <c r="AMM5" s="102"/>
      <c r="AMN5" s="102"/>
      <c r="AMO5" s="102"/>
      <c r="AMP5" s="102"/>
      <c r="AMQ5" s="102"/>
      <c r="AMR5" s="102"/>
      <c r="AMS5" s="102"/>
      <c r="AMT5" s="102"/>
      <c r="AMU5" s="102"/>
      <c r="AMV5" s="102"/>
      <c r="AMW5" s="102"/>
      <c r="AMX5" s="102"/>
      <c r="AMY5" s="102"/>
      <c r="AMZ5" s="102"/>
      <c r="ANA5" s="102"/>
      <c r="ANB5" s="102"/>
      <c r="ANC5" s="102"/>
      <c r="AND5" s="102"/>
      <c r="ANE5" s="102"/>
      <c r="ANF5" s="102"/>
      <c r="ANG5" s="102"/>
      <c r="ANH5" s="102"/>
      <c r="ANI5" s="102"/>
      <c r="ANJ5" s="102"/>
      <c r="ANK5" s="102"/>
      <c r="ANL5" s="102"/>
      <c r="ANM5" s="102"/>
      <c r="ANN5" s="102"/>
      <c r="ANO5" s="102"/>
      <c r="ANP5" s="102"/>
      <c r="ANQ5" s="102"/>
      <c r="ANR5" s="102"/>
      <c r="ANS5" s="102"/>
      <c r="ANT5" s="102"/>
      <c r="ANU5" s="102"/>
      <c r="ANV5" s="102"/>
      <c r="ANW5" s="102"/>
      <c r="ANX5" s="102"/>
      <c r="ANY5" s="102"/>
      <c r="ANZ5" s="102"/>
      <c r="AOA5" s="102"/>
      <c r="AOB5" s="102"/>
      <c r="AOC5" s="102"/>
      <c r="AOD5" s="102"/>
      <c r="AOE5" s="102"/>
      <c r="AOF5" s="102"/>
      <c r="AOG5" s="102"/>
      <c r="AOH5" s="102"/>
      <c r="AOI5" s="102"/>
      <c r="AOJ5" s="102"/>
      <c r="AOK5" s="102"/>
      <c r="AOL5" s="102"/>
      <c r="AOM5" s="102"/>
      <c r="AON5" s="102"/>
      <c r="AOO5" s="102"/>
      <c r="AOP5" s="102"/>
      <c r="AOQ5" s="102"/>
      <c r="AOR5" s="102"/>
      <c r="AOS5" s="102"/>
      <c r="AOT5" s="102"/>
      <c r="AOU5" s="102"/>
      <c r="AOV5" s="102"/>
      <c r="AOW5" s="102"/>
      <c r="AOX5" s="102"/>
      <c r="AOY5" s="102"/>
      <c r="AOZ5" s="102"/>
      <c r="APA5" s="102"/>
      <c r="APB5" s="102"/>
      <c r="APC5" s="102"/>
      <c r="APD5" s="102"/>
      <c r="APE5" s="102"/>
      <c r="APF5" s="102"/>
      <c r="APG5" s="102"/>
      <c r="APH5" s="102"/>
      <c r="API5" s="102"/>
      <c r="APJ5" s="102"/>
      <c r="APK5" s="102"/>
      <c r="APL5" s="102"/>
      <c r="APM5" s="102"/>
      <c r="APN5" s="102"/>
      <c r="APO5" s="102"/>
      <c r="APP5" s="102"/>
      <c r="APQ5" s="102"/>
      <c r="APR5" s="102"/>
      <c r="APS5" s="102"/>
      <c r="APT5" s="102"/>
      <c r="APU5" s="102"/>
      <c r="APV5" s="102"/>
      <c r="APW5" s="102"/>
      <c r="APX5" s="102"/>
      <c r="APY5" s="102"/>
      <c r="APZ5" s="102"/>
      <c r="AQA5" s="102"/>
      <c r="AQB5" s="102"/>
      <c r="AQC5" s="102"/>
      <c r="AQD5" s="102"/>
      <c r="AQE5" s="102"/>
      <c r="AQF5" s="102"/>
      <c r="AQG5" s="102"/>
      <c r="AQH5" s="102"/>
      <c r="AQI5" s="102"/>
      <c r="AQJ5" s="102"/>
      <c r="AQK5" s="102"/>
      <c r="AQL5" s="102"/>
      <c r="AQM5" s="102"/>
      <c r="AQN5" s="102"/>
      <c r="AQO5" s="102"/>
      <c r="AQP5" s="102"/>
      <c r="AQQ5" s="102"/>
      <c r="AQR5" s="102"/>
      <c r="AQS5" s="102"/>
      <c r="AQT5" s="102"/>
      <c r="AQU5" s="102"/>
      <c r="AQV5" s="102"/>
      <c r="AQW5" s="102"/>
      <c r="AQX5" s="102"/>
      <c r="AQY5" s="102"/>
      <c r="AQZ5" s="102"/>
      <c r="ARA5" s="102"/>
      <c r="ARB5" s="102"/>
      <c r="ARC5" s="102"/>
      <c r="ARD5" s="102"/>
      <c r="ARE5" s="102"/>
      <c r="ARF5" s="102"/>
      <c r="ARG5" s="102"/>
      <c r="ARH5" s="102"/>
      <c r="ARI5" s="102"/>
      <c r="ARJ5" s="102"/>
      <c r="ARK5" s="102"/>
      <c r="ARL5" s="102"/>
      <c r="ARM5" s="102"/>
      <c r="ARN5" s="102"/>
      <c r="ARO5" s="102"/>
      <c r="ARP5" s="102"/>
      <c r="ARQ5" s="102"/>
      <c r="ARR5" s="102"/>
      <c r="ARS5" s="102"/>
      <c r="ART5" s="102"/>
      <c r="ARU5" s="102"/>
      <c r="ARV5" s="102"/>
      <c r="ARW5" s="102"/>
      <c r="ARX5" s="102"/>
      <c r="ARY5" s="102"/>
      <c r="ARZ5" s="102"/>
      <c r="ASA5" s="102"/>
      <c r="ASB5" s="102"/>
      <c r="ASC5" s="102"/>
      <c r="ASD5" s="102"/>
      <c r="ASE5" s="102"/>
      <c r="ASF5" s="102"/>
      <c r="ASG5" s="102"/>
      <c r="ASH5" s="102"/>
      <c r="ASI5" s="102"/>
      <c r="ASJ5" s="102"/>
      <c r="ASK5" s="102"/>
      <c r="ASL5" s="102"/>
      <c r="ASM5" s="102"/>
      <c r="ASN5" s="102"/>
      <c r="ASO5" s="102"/>
      <c r="ASP5" s="102"/>
      <c r="ASQ5" s="102"/>
      <c r="ASR5" s="102"/>
      <c r="ASS5" s="102"/>
      <c r="AST5" s="102"/>
      <c r="ASU5" s="102"/>
      <c r="ASV5" s="102"/>
      <c r="ASW5" s="102"/>
      <c r="ASX5" s="102"/>
      <c r="ASY5" s="102"/>
      <c r="ASZ5" s="102"/>
      <c r="ATA5" s="102"/>
      <c r="ATB5" s="102"/>
      <c r="ATC5" s="102"/>
      <c r="ATD5" s="102"/>
      <c r="ATE5" s="102"/>
      <c r="ATF5" s="102"/>
      <c r="ATG5" s="102"/>
      <c r="ATH5" s="102"/>
      <c r="ATI5" s="102"/>
      <c r="ATJ5" s="102"/>
      <c r="ATK5" s="102"/>
      <c r="ATL5" s="102"/>
      <c r="ATM5" s="102"/>
      <c r="ATN5" s="102"/>
      <c r="ATO5" s="102"/>
      <c r="ATP5" s="102"/>
      <c r="ATQ5" s="102"/>
      <c r="ATR5" s="102"/>
      <c r="ATS5" s="102"/>
      <c r="ATT5" s="102"/>
      <c r="ATU5" s="102"/>
      <c r="ATV5" s="102"/>
      <c r="ATW5" s="102"/>
      <c r="ATX5" s="102"/>
      <c r="ATY5" s="102"/>
      <c r="ATZ5" s="102"/>
      <c r="AUA5" s="102"/>
      <c r="AUB5" s="102"/>
      <c r="AUC5" s="102"/>
      <c r="AUD5" s="102"/>
      <c r="AUE5" s="102"/>
      <c r="AUF5" s="102"/>
      <c r="AUG5" s="102"/>
      <c r="AUH5" s="102"/>
      <c r="AUI5" s="102"/>
      <c r="AUJ5" s="102"/>
      <c r="AUK5" s="102"/>
      <c r="AUL5" s="102"/>
      <c r="AUM5" s="102"/>
      <c r="AUN5" s="102"/>
      <c r="AUO5" s="102"/>
      <c r="AUP5" s="102"/>
      <c r="AUQ5" s="102"/>
      <c r="AUR5" s="102"/>
      <c r="AUS5" s="102"/>
      <c r="AUT5" s="102"/>
      <c r="AUU5" s="102"/>
      <c r="AUV5" s="102"/>
      <c r="AUW5" s="102"/>
      <c r="AUX5" s="102"/>
      <c r="AUY5" s="102"/>
      <c r="AUZ5" s="102"/>
      <c r="AVA5" s="102"/>
      <c r="AVB5" s="102"/>
      <c r="AVC5" s="102"/>
      <c r="AVD5" s="102"/>
      <c r="AVE5" s="102"/>
      <c r="AVF5" s="102"/>
      <c r="AVG5" s="102"/>
      <c r="AVH5" s="102"/>
      <c r="AVI5" s="102"/>
      <c r="AVJ5" s="102"/>
      <c r="AVK5" s="102"/>
      <c r="AVL5" s="102"/>
      <c r="AVM5" s="102"/>
      <c r="AVN5" s="102"/>
      <c r="AVO5" s="102"/>
      <c r="AVP5" s="102"/>
      <c r="AVQ5" s="102"/>
      <c r="AVR5" s="102"/>
      <c r="AVS5" s="102"/>
      <c r="AVT5" s="102"/>
      <c r="AVU5" s="102"/>
      <c r="AVV5" s="102"/>
      <c r="AVW5" s="102"/>
      <c r="AVX5" s="102"/>
      <c r="AVY5" s="102"/>
      <c r="AVZ5" s="102"/>
      <c r="AWA5" s="102"/>
      <c r="AWB5" s="102"/>
      <c r="AWC5" s="102"/>
      <c r="AWD5" s="102"/>
      <c r="AWE5" s="102"/>
      <c r="AWF5" s="102"/>
      <c r="AWG5" s="102"/>
      <c r="AWH5" s="102"/>
      <c r="AWI5" s="102"/>
      <c r="AWJ5" s="102"/>
      <c r="AWK5" s="102"/>
      <c r="AWL5" s="102"/>
      <c r="AWM5" s="102"/>
      <c r="AWN5" s="102"/>
      <c r="AWO5" s="102"/>
      <c r="AWP5" s="102"/>
      <c r="AWQ5" s="102"/>
      <c r="AWR5" s="102"/>
      <c r="AWS5" s="102"/>
      <c r="AWT5" s="102"/>
      <c r="AWU5" s="102"/>
      <c r="AWV5" s="102"/>
      <c r="AWW5" s="102"/>
      <c r="AWX5" s="102"/>
      <c r="AWY5" s="102"/>
      <c r="AWZ5" s="102"/>
      <c r="AXA5" s="102"/>
      <c r="AXB5" s="102"/>
      <c r="AXC5" s="102"/>
      <c r="AXD5" s="102"/>
      <c r="AXE5" s="102"/>
      <c r="AXF5" s="102"/>
      <c r="AXG5" s="102"/>
      <c r="AXH5" s="102"/>
      <c r="AXI5" s="102"/>
      <c r="AXJ5" s="102"/>
      <c r="AXK5" s="102"/>
      <c r="AXL5" s="102"/>
      <c r="AXM5" s="102"/>
      <c r="AXN5" s="102"/>
      <c r="AXO5" s="102"/>
      <c r="AXP5" s="102"/>
      <c r="AXQ5" s="102"/>
      <c r="AXR5" s="102"/>
      <c r="AXS5" s="102"/>
      <c r="AXT5" s="102"/>
      <c r="AXU5" s="102"/>
      <c r="AXV5" s="102"/>
      <c r="AXW5" s="102"/>
      <c r="AXX5" s="102"/>
      <c r="AXY5" s="102"/>
      <c r="AXZ5" s="102"/>
      <c r="AYA5" s="102"/>
      <c r="AYB5" s="102"/>
      <c r="AYC5" s="102"/>
      <c r="AYD5" s="102"/>
      <c r="AYE5" s="102"/>
      <c r="AYF5" s="102"/>
      <c r="AYG5" s="102"/>
      <c r="AYH5" s="102"/>
      <c r="AYI5" s="102"/>
      <c r="AYJ5" s="102"/>
      <c r="AYK5" s="102"/>
      <c r="AYL5" s="102"/>
      <c r="AYM5" s="102"/>
      <c r="AYN5" s="102"/>
      <c r="AYO5" s="102"/>
      <c r="AYP5" s="102"/>
      <c r="AYQ5" s="102"/>
      <c r="AYR5" s="102"/>
      <c r="AYS5" s="102"/>
      <c r="AYT5" s="102"/>
      <c r="AYU5" s="102"/>
      <c r="AYV5" s="102"/>
      <c r="AYW5" s="102"/>
      <c r="AYX5" s="102"/>
      <c r="AYY5" s="102"/>
      <c r="AYZ5" s="102"/>
      <c r="AZA5" s="102"/>
      <c r="AZB5" s="102"/>
      <c r="AZC5" s="102"/>
      <c r="AZD5" s="102"/>
      <c r="AZE5" s="102"/>
      <c r="AZF5" s="102"/>
      <c r="AZG5" s="102"/>
      <c r="AZH5" s="102"/>
      <c r="AZI5" s="102"/>
      <c r="AZJ5" s="102"/>
      <c r="AZK5" s="102"/>
      <c r="AZL5" s="102"/>
      <c r="AZM5" s="102"/>
      <c r="AZN5" s="102"/>
      <c r="AZO5" s="102"/>
      <c r="AZP5" s="102"/>
      <c r="AZQ5" s="102"/>
      <c r="AZR5" s="102"/>
      <c r="AZS5" s="102"/>
      <c r="AZT5" s="102"/>
      <c r="AZU5" s="102"/>
      <c r="AZV5" s="102"/>
      <c r="AZW5" s="102"/>
      <c r="AZX5" s="102"/>
      <c r="AZY5" s="102"/>
      <c r="AZZ5" s="102"/>
      <c r="BAA5" s="102"/>
      <c r="BAB5" s="102"/>
      <c r="BAC5" s="102"/>
      <c r="BAD5" s="102"/>
      <c r="BAE5" s="102"/>
      <c r="BAF5" s="102"/>
      <c r="BAG5" s="102"/>
      <c r="BAH5" s="102"/>
      <c r="BAI5" s="102"/>
      <c r="BAJ5" s="102"/>
      <c r="BAK5" s="102"/>
      <c r="BAL5" s="102"/>
      <c r="BAM5" s="102"/>
      <c r="BAN5" s="102"/>
      <c r="BAO5" s="102"/>
      <c r="BAP5" s="102"/>
      <c r="BAQ5" s="102"/>
      <c r="BAR5" s="102"/>
      <c r="BAS5" s="102"/>
      <c r="BAT5" s="102"/>
      <c r="BAU5" s="102"/>
      <c r="BAV5" s="102"/>
      <c r="BAW5" s="102"/>
      <c r="BAX5" s="102"/>
      <c r="BAY5" s="102"/>
      <c r="BAZ5" s="102"/>
      <c r="BBA5" s="102"/>
      <c r="BBB5" s="102"/>
      <c r="BBC5" s="102"/>
      <c r="BBD5" s="102"/>
      <c r="BBE5" s="102"/>
      <c r="BBF5" s="102"/>
      <c r="BBG5" s="102"/>
      <c r="BBH5" s="102"/>
      <c r="BBI5" s="102"/>
      <c r="BBJ5" s="102"/>
      <c r="BBK5" s="102"/>
      <c r="BBL5" s="102"/>
      <c r="BBM5" s="102"/>
      <c r="BBN5" s="102"/>
      <c r="BBO5" s="102"/>
      <c r="BBP5" s="102"/>
      <c r="BBQ5" s="102"/>
      <c r="BBR5" s="102"/>
      <c r="BBS5" s="102"/>
      <c r="BBT5" s="102"/>
      <c r="BBU5" s="102"/>
      <c r="BBV5" s="102"/>
      <c r="BBW5" s="102"/>
      <c r="BBX5" s="102"/>
      <c r="BBY5" s="102"/>
      <c r="BBZ5" s="102"/>
      <c r="BCA5" s="102"/>
      <c r="BCB5" s="102"/>
      <c r="BCC5" s="102"/>
      <c r="BCD5" s="102"/>
      <c r="BCE5" s="102"/>
      <c r="BCF5" s="102"/>
      <c r="BCG5" s="102"/>
      <c r="BCH5" s="102"/>
      <c r="BCI5" s="102"/>
      <c r="BCJ5" s="102"/>
      <c r="BCK5" s="102"/>
      <c r="BCL5" s="102"/>
      <c r="BCM5" s="102"/>
      <c r="BCN5" s="102"/>
      <c r="BCO5" s="102"/>
      <c r="BCP5" s="102"/>
      <c r="BCQ5" s="102"/>
      <c r="BCR5" s="102"/>
      <c r="BCS5" s="102"/>
      <c r="BCT5" s="102"/>
      <c r="BCU5" s="102"/>
      <c r="BCV5" s="102"/>
      <c r="BCW5" s="102"/>
      <c r="BCX5" s="102"/>
      <c r="BCY5" s="102"/>
      <c r="BCZ5" s="102"/>
      <c r="BDA5" s="102"/>
      <c r="BDB5" s="102"/>
      <c r="BDC5" s="102"/>
      <c r="BDD5" s="102"/>
      <c r="BDE5" s="102"/>
      <c r="BDF5" s="102"/>
      <c r="BDG5" s="102"/>
      <c r="BDH5" s="102"/>
      <c r="BDI5" s="102"/>
      <c r="BDJ5" s="102"/>
      <c r="BDK5" s="102"/>
      <c r="BDL5" s="102"/>
      <c r="BDM5" s="102"/>
      <c r="BDN5" s="102"/>
      <c r="BDO5" s="102"/>
      <c r="BDP5" s="102"/>
      <c r="BDQ5" s="102"/>
      <c r="BDR5" s="102"/>
      <c r="BDS5" s="102"/>
      <c r="BDT5" s="102"/>
      <c r="BDU5" s="102"/>
      <c r="BDV5" s="102"/>
      <c r="BDW5" s="102"/>
      <c r="BDX5" s="102"/>
      <c r="BDY5" s="102"/>
      <c r="BDZ5" s="102"/>
      <c r="BEA5" s="102"/>
      <c r="BEB5" s="102"/>
      <c r="BEC5" s="102"/>
      <c r="BED5" s="102"/>
      <c r="BEE5" s="102"/>
      <c r="BEF5" s="102"/>
      <c r="BEG5" s="102"/>
      <c r="BEH5" s="102"/>
      <c r="BEI5" s="102"/>
      <c r="BEJ5" s="102"/>
      <c r="BEK5" s="102"/>
      <c r="BEL5" s="102"/>
      <c r="BEM5" s="102"/>
      <c r="BEN5" s="102"/>
      <c r="BEO5" s="102"/>
      <c r="BEP5" s="102"/>
      <c r="BEQ5" s="102"/>
      <c r="BER5" s="102"/>
      <c r="BES5" s="102"/>
      <c r="BET5" s="102"/>
      <c r="BEU5" s="102"/>
      <c r="BEV5" s="102"/>
      <c r="BEW5" s="102"/>
      <c r="BEX5" s="102"/>
      <c r="BEY5" s="102"/>
      <c r="BEZ5" s="102"/>
      <c r="BFA5" s="102"/>
      <c r="BFB5" s="102"/>
      <c r="BFC5" s="102"/>
      <c r="BFD5" s="102"/>
      <c r="BFE5" s="102"/>
      <c r="BFF5" s="102"/>
      <c r="BFG5" s="102"/>
      <c r="BFH5" s="102"/>
      <c r="BFI5" s="102"/>
      <c r="BFJ5" s="102"/>
      <c r="BFK5" s="102"/>
      <c r="BFL5" s="102"/>
      <c r="BFM5" s="102"/>
      <c r="BFN5" s="102"/>
      <c r="BFO5" s="102"/>
      <c r="BFP5" s="102"/>
      <c r="BFQ5" s="102"/>
      <c r="BFR5" s="102"/>
      <c r="BFS5" s="102"/>
      <c r="BFT5" s="102"/>
      <c r="BFU5" s="102"/>
      <c r="BFV5" s="102"/>
      <c r="BFW5" s="102"/>
      <c r="BFX5" s="102"/>
      <c r="BFY5" s="102"/>
      <c r="BFZ5" s="102"/>
      <c r="BGA5" s="102"/>
      <c r="BGB5" s="102"/>
      <c r="BGC5" s="102"/>
      <c r="BGD5" s="102"/>
      <c r="BGE5" s="102"/>
      <c r="BGF5" s="102"/>
      <c r="BGG5" s="102"/>
      <c r="BGH5" s="102"/>
      <c r="BGI5" s="102"/>
      <c r="BGJ5" s="102"/>
      <c r="BGK5" s="102"/>
      <c r="BGL5" s="102"/>
      <c r="BGM5" s="102"/>
      <c r="BGN5" s="102"/>
      <c r="BGO5" s="102"/>
      <c r="BGP5" s="102"/>
      <c r="BGQ5" s="102"/>
      <c r="BGR5" s="102"/>
      <c r="BGS5" s="102"/>
      <c r="BGT5" s="102"/>
      <c r="BGU5" s="102"/>
      <c r="BGV5" s="102"/>
      <c r="BGW5" s="102"/>
      <c r="BGX5" s="102"/>
      <c r="BGY5" s="102"/>
      <c r="BGZ5" s="102"/>
      <c r="BHA5" s="102"/>
      <c r="BHB5" s="102"/>
      <c r="BHC5" s="102"/>
      <c r="BHD5" s="102"/>
      <c r="BHE5" s="102"/>
      <c r="BHF5" s="102"/>
      <c r="BHG5" s="102"/>
      <c r="BHH5" s="102"/>
      <c r="BHI5" s="102"/>
      <c r="BHJ5" s="102"/>
      <c r="BHK5" s="102"/>
      <c r="BHL5" s="102"/>
      <c r="BHM5" s="102"/>
      <c r="BHN5" s="102"/>
      <c r="BHO5" s="102"/>
      <c r="BHP5" s="102"/>
      <c r="BHQ5" s="102"/>
      <c r="BHR5" s="102"/>
      <c r="BHS5" s="102"/>
      <c r="BHT5" s="102"/>
      <c r="BHU5" s="102"/>
      <c r="BHV5" s="102"/>
      <c r="BHW5" s="102"/>
      <c r="BHX5" s="102"/>
      <c r="BHY5" s="102"/>
      <c r="BHZ5" s="102"/>
      <c r="BIA5" s="102"/>
      <c r="BIB5" s="102"/>
      <c r="BIC5" s="102"/>
      <c r="BID5" s="102"/>
      <c r="BIE5" s="102"/>
      <c r="BIF5" s="102"/>
      <c r="BIG5" s="102"/>
      <c r="BIH5" s="102"/>
      <c r="BII5" s="102"/>
      <c r="BIJ5" s="102"/>
      <c r="BIK5" s="102"/>
      <c r="BIL5" s="102"/>
      <c r="BIM5" s="102"/>
      <c r="BIN5" s="102"/>
      <c r="BIO5" s="102"/>
      <c r="BIP5" s="102"/>
      <c r="BIQ5" s="102"/>
      <c r="BIR5" s="102"/>
      <c r="BIS5" s="102"/>
      <c r="BIT5" s="102"/>
      <c r="BIU5" s="102"/>
      <c r="BIV5" s="102"/>
      <c r="BIW5" s="102"/>
      <c r="BIX5" s="102"/>
      <c r="BIY5" s="102"/>
      <c r="BIZ5" s="102"/>
      <c r="BJA5" s="102"/>
      <c r="BJB5" s="102"/>
      <c r="BJC5" s="102"/>
      <c r="BJD5" s="102"/>
      <c r="BJE5" s="102"/>
      <c r="BJF5" s="102"/>
      <c r="BJG5" s="102"/>
      <c r="BJH5" s="102"/>
      <c r="BJI5" s="102"/>
      <c r="BJJ5" s="102"/>
      <c r="BJK5" s="102"/>
      <c r="BJL5" s="102"/>
      <c r="BJM5" s="102"/>
      <c r="BJN5" s="102"/>
      <c r="BJO5" s="102"/>
      <c r="BJP5" s="102"/>
      <c r="BJQ5" s="102"/>
      <c r="BJR5" s="102"/>
      <c r="BJS5" s="102"/>
      <c r="BJT5" s="102"/>
      <c r="BJU5" s="102"/>
      <c r="BJV5" s="102"/>
      <c r="BJW5" s="102"/>
      <c r="BJX5" s="102"/>
      <c r="BJY5" s="102"/>
      <c r="BJZ5" s="102"/>
      <c r="BKA5" s="102"/>
      <c r="BKB5" s="102"/>
      <c r="BKC5" s="102"/>
      <c r="BKD5" s="102"/>
      <c r="BKE5" s="102"/>
      <c r="BKF5" s="102"/>
      <c r="BKG5" s="102"/>
      <c r="BKH5" s="102"/>
      <c r="BKI5" s="102"/>
      <c r="BKJ5" s="102"/>
      <c r="BKK5" s="102"/>
      <c r="BKL5" s="102"/>
      <c r="BKM5" s="102"/>
      <c r="BKN5" s="102"/>
      <c r="BKO5" s="102"/>
      <c r="BKP5" s="102"/>
      <c r="BKQ5" s="102"/>
      <c r="BKR5" s="102"/>
      <c r="BKS5" s="102"/>
      <c r="BKT5" s="102"/>
      <c r="BKU5" s="102"/>
      <c r="BKV5" s="102"/>
      <c r="BKW5" s="102"/>
      <c r="BKX5" s="102"/>
      <c r="BKY5" s="102"/>
      <c r="BKZ5" s="102"/>
      <c r="BLA5" s="102"/>
      <c r="BLB5" s="102"/>
      <c r="BLC5" s="102"/>
      <c r="BLD5" s="102"/>
      <c r="BLE5" s="102"/>
      <c r="BLF5" s="102"/>
      <c r="BLG5" s="102"/>
      <c r="BLH5" s="102"/>
      <c r="BLI5" s="102"/>
      <c r="BLJ5" s="102"/>
      <c r="BLK5" s="102"/>
      <c r="BLL5" s="102"/>
      <c r="BLM5" s="102"/>
      <c r="BLN5" s="102"/>
      <c r="BLO5" s="102"/>
      <c r="BLP5" s="102"/>
      <c r="BLQ5" s="102"/>
      <c r="BLR5" s="102"/>
      <c r="BLS5" s="102"/>
      <c r="BLT5" s="102"/>
      <c r="BLU5" s="102"/>
      <c r="BLV5" s="102"/>
      <c r="BLW5" s="102"/>
      <c r="BLX5" s="102"/>
      <c r="BLY5" s="102"/>
      <c r="BLZ5" s="102"/>
      <c r="BMA5" s="102"/>
      <c r="BMB5" s="102"/>
      <c r="BMC5" s="102"/>
      <c r="BMD5" s="102"/>
      <c r="BME5" s="102"/>
      <c r="BMF5" s="102"/>
      <c r="BMG5" s="102"/>
      <c r="BMH5" s="102"/>
      <c r="BMI5" s="102"/>
      <c r="BMJ5" s="102"/>
      <c r="BMK5" s="102"/>
      <c r="BML5" s="102"/>
      <c r="BMM5" s="102"/>
      <c r="BMN5" s="102"/>
      <c r="BMO5" s="102"/>
      <c r="BMP5" s="102"/>
      <c r="BMQ5" s="102"/>
      <c r="BMR5" s="102"/>
      <c r="BMS5" s="102"/>
      <c r="BMT5" s="102"/>
      <c r="BMU5" s="102"/>
      <c r="BMV5" s="102"/>
      <c r="BMW5" s="102"/>
      <c r="BMX5" s="102"/>
      <c r="BMY5" s="102"/>
      <c r="BMZ5" s="102"/>
      <c r="BNA5" s="102"/>
      <c r="BNB5" s="102"/>
      <c r="BNC5" s="102"/>
      <c r="BND5" s="102"/>
      <c r="BNE5" s="102"/>
      <c r="BNF5" s="102"/>
      <c r="BNG5" s="102"/>
      <c r="BNH5" s="102"/>
      <c r="BNI5" s="102"/>
      <c r="BNJ5" s="102"/>
      <c r="BNK5" s="102"/>
      <c r="BNL5" s="102"/>
      <c r="BNM5" s="102"/>
      <c r="BNN5" s="102"/>
      <c r="BNO5" s="102"/>
      <c r="BNP5" s="102"/>
      <c r="BNQ5" s="102"/>
      <c r="BNR5" s="102"/>
      <c r="BNS5" s="102"/>
      <c r="BNT5" s="102"/>
      <c r="BNU5" s="102"/>
      <c r="BNV5" s="102"/>
      <c r="BNW5" s="102"/>
      <c r="BNX5" s="102"/>
      <c r="BNY5" s="102"/>
      <c r="BNZ5" s="102"/>
      <c r="BOA5" s="102"/>
      <c r="BOB5" s="102"/>
      <c r="BOC5" s="102"/>
      <c r="BOD5" s="102"/>
      <c r="BOE5" s="102"/>
      <c r="BOF5" s="102"/>
      <c r="BOG5" s="102"/>
      <c r="BOH5" s="102"/>
      <c r="BOI5" s="102"/>
      <c r="BOJ5" s="102"/>
      <c r="BOK5" s="102"/>
      <c r="BOL5" s="102"/>
      <c r="BOM5" s="102"/>
      <c r="BON5" s="102"/>
      <c r="BOO5" s="102"/>
      <c r="BOP5" s="102"/>
      <c r="BOQ5" s="102"/>
      <c r="BOR5" s="102"/>
      <c r="BOS5" s="102"/>
      <c r="BOT5" s="102"/>
      <c r="BOU5" s="102"/>
      <c r="BOV5" s="102"/>
      <c r="BOW5" s="102"/>
      <c r="BOX5" s="102"/>
      <c r="BOY5" s="102"/>
      <c r="BOZ5" s="102"/>
      <c r="BPA5" s="102"/>
      <c r="BPB5" s="102"/>
      <c r="BPC5" s="102"/>
      <c r="BPD5" s="102"/>
      <c r="BPE5" s="102"/>
      <c r="BPF5" s="102"/>
      <c r="BPG5" s="102"/>
      <c r="BPH5" s="102"/>
      <c r="BPI5" s="102"/>
      <c r="BPJ5" s="102"/>
      <c r="BPK5" s="102"/>
      <c r="BPL5" s="102"/>
      <c r="BPM5" s="102"/>
      <c r="BPN5" s="102"/>
      <c r="BPO5" s="102"/>
      <c r="BPP5" s="102"/>
      <c r="BPQ5" s="102"/>
      <c r="BPR5" s="102"/>
      <c r="BPS5" s="102"/>
      <c r="BPT5" s="102"/>
      <c r="BPU5" s="102"/>
      <c r="BPV5" s="102"/>
      <c r="BPW5" s="102"/>
      <c r="BPX5" s="102"/>
      <c r="BPY5" s="102"/>
      <c r="BPZ5" s="102"/>
      <c r="BQA5" s="102"/>
      <c r="BQB5" s="102"/>
      <c r="BQC5" s="102"/>
      <c r="BQD5" s="102"/>
      <c r="BQE5" s="102"/>
      <c r="BQF5" s="102"/>
      <c r="BQG5" s="102"/>
      <c r="BQH5" s="102"/>
      <c r="BQI5" s="102"/>
      <c r="BQJ5" s="102"/>
      <c r="BQK5" s="102"/>
      <c r="BQL5" s="102"/>
      <c r="BQM5" s="102"/>
      <c r="BQN5" s="102"/>
      <c r="BQO5" s="102"/>
      <c r="BQP5" s="102"/>
      <c r="BQQ5" s="102"/>
      <c r="BQR5" s="102"/>
      <c r="BQS5" s="102"/>
      <c r="BQT5" s="102"/>
      <c r="BQU5" s="102"/>
      <c r="BQV5" s="102"/>
      <c r="BQW5" s="102"/>
      <c r="BQX5" s="102"/>
      <c r="BQY5" s="102"/>
      <c r="BQZ5" s="102"/>
      <c r="BRA5" s="102"/>
      <c r="BRB5" s="102"/>
      <c r="BRC5" s="102"/>
      <c r="BRD5" s="102"/>
      <c r="BRE5" s="102"/>
      <c r="BRF5" s="102"/>
      <c r="BRG5" s="102"/>
      <c r="BRH5" s="102"/>
      <c r="BRI5" s="102"/>
      <c r="BRJ5" s="102"/>
      <c r="BRK5" s="102"/>
      <c r="BRL5" s="102"/>
      <c r="BRM5" s="102"/>
      <c r="BRN5" s="102"/>
      <c r="BRO5" s="102"/>
      <c r="BRP5" s="102"/>
      <c r="BRQ5" s="102"/>
      <c r="BRR5" s="102"/>
      <c r="BRS5" s="102"/>
      <c r="BRT5" s="102"/>
      <c r="BRU5" s="102"/>
      <c r="BRV5" s="102"/>
      <c r="BRW5" s="102"/>
      <c r="BRX5" s="102"/>
      <c r="BRY5" s="102"/>
      <c r="BRZ5" s="102"/>
      <c r="BSA5" s="102"/>
      <c r="BSB5" s="102"/>
      <c r="BSC5" s="102"/>
      <c r="BSD5" s="102"/>
      <c r="BSE5" s="102"/>
      <c r="BSF5" s="102"/>
      <c r="BSG5" s="102"/>
      <c r="BSH5" s="102"/>
      <c r="BSI5" s="102"/>
      <c r="BSJ5" s="102"/>
      <c r="BSK5" s="102"/>
      <c r="BSL5" s="102"/>
      <c r="BSM5" s="102"/>
      <c r="BSN5" s="102"/>
      <c r="BSO5" s="102"/>
      <c r="BSP5" s="102"/>
      <c r="BSQ5" s="102"/>
      <c r="BSR5" s="102"/>
      <c r="BSS5" s="102"/>
      <c r="BST5" s="102"/>
      <c r="BSU5" s="102"/>
      <c r="BSV5" s="102"/>
      <c r="BSW5" s="102"/>
      <c r="BSX5" s="102"/>
      <c r="BSY5" s="102"/>
      <c r="BSZ5" s="102"/>
      <c r="BTA5" s="102"/>
      <c r="BTB5" s="102"/>
      <c r="BTC5" s="102"/>
      <c r="BTD5" s="102"/>
      <c r="BTE5" s="102"/>
      <c r="BTF5" s="102"/>
      <c r="BTG5" s="102"/>
      <c r="BTH5" s="102"/>
      <c r="BTI5" s="102"/>
      <c r="BTJ5" s="102"/>
      <c r="BTK5" s="102"/>
      <c r="BTL5" s="102"/>
      <c r="BTM5" s="102"/>
      <c r="BTN5" s="102"/>
      <c r="BTO5" s="102"/>
      <c r="BTP5" s="102"/>
      <c r="BTQ5" s="102"/>
      <c r="BTR5" s="102"/>
      <c r="BTS5" s="102"/>
      <c r="BTT5" s="102"/>
      <c r="BTU5" s="102"/>
      <c r="BTV5" s="102"/>
      <c r="BTW5" s="102"/>
      <c r="BTX5" s="102"/>
      <c r="BTY5" s="102"/>
      <c r="BTZ5" s="102"/>
      <c r="BUA5" s="102"/>
      <c r="BUB5" s="102"/>
      <c r="BUC5" s="102"/>
      <c r="BUD5" s="102"/>
      <c r="BUE5" s="102"/>
      <c r="BUF5" s="102"/>
      <c r="BUG5" s="102"/>
      <c r="BUH5" s="102"/>
      <c r="BUI5" s="102"/>
      <c r="BUJ5" s="102"/>
      <c r="BUK5" s="102"/>
      <c r="BUL5" s="102"/>
      <c r="BUM5" s="102"/>
      <c r="BUN5" s="102"/>
      <c r="BUO5" s="102"/>
      <c r="BUP5" s="102"/>
      <c r="BUQ5" s="102"/>
      <c r="BUR5" s="102"/>
      <c r="BUS5" s="102"/>
      <c r="BUT5" s="102"/>
      <c r="BUU5" s="102"/>
      <c r="BUV5" s="102"/>
      <c r="BUW5" s="102"/>
      <c r="BUX5" s="102"/>
      <c r="BUY5" s="102"/>
      <c r="BUZ5" s="102"/>
      <c r="BVA5" s="102"/>
      <c r="BVB5" s="102"/>
      <c r="BVC5" s="102"/>
      <c r="BVD5" s="102"/>
      <c r="BVE5" s="102"/>
      <c r="BVF5" s="102"/>
      <c r="BVG5" s="102"/>
      <c r="BVH5" s="102"/>
      <c r="BVI5" s="102"/>
      <c r="BVJ5" s="102"/>
      <c r="BVK5" s="102"/>
      <c r="BVL5" s="102"/>
      <c r="BVM5" s="102"/>
      <c r="BVN5" s="102"/>
      <c r="BVO5" s="102"/>
      <c r="BVP5" s="102"/>
      <c r="BVQ5" s="102"/>
      <c r="BVR5" s="102"/>
      <c r="BVS5" s="102"/>
      <c r="BVT5" s="102"/>
      <c r="BVU5" s="102"/>
      <c r="BVV5" s="102"/>
      <c r="BVW5" s="102"/>
      <c r="BVX5" s="102"/>
      <c r="BVY5" s="102"/>
      <c r="BVZ5" s="102"/>
      <c r="BWA5" s="102"/>
      <c r="BWB5" s="102"/>
      <c r="BWC5" s="102"/>
      <c r="BWD5" s="102"/>
      <c r="BWE5" s="102"/>
      <c r="BWF5" s="102"/>
      <c r="BWG5" s="102"/>
      <c r="BWH5" s="102"/>
      <c r="BWI5" s="102"/>
      <c r="BWJ5" s="102"/>
      <c r="BWK5" s="102"/>
      <c r="BWL5" s="102"/>
      <c r="BWM5" s="102"/>
      <c r="BWN5" s="102"/>
      <c r="BWO5" s="102"/>
      <c r="BWP5" s="102"/>
      <c r="BWQ5" s="102"/>
      <c r="BWR5" s="102"/>
      <c r="BWS5" s="102"/>
      <c r="BWT5" s="102"/>
      <c r="BWU5" s="102"/>
      <c r="BWV5" s="102"/>
      <c r="BWW5" s="102"/>
      <c r="BWX5" s="102"/>
      <c r="BWY5" s="102"/>
      <c r="BWZ5" s="102"/>
      <c r="BXA5" s="102"/>
      <c r="BXB5" s="102"/>
      <c r="BXC5" s="102"/>
      <c r="BXD5" s="102"/>
      <c r="BXE5" s="102"/>
      <c r="BXF5" s="102"/>
      <c r="BXG5" s="102"/>
      <c r="BXH5" s="102"/>
      <c r="BXI5" s="102"/>
      <c r="BXJ5" s="102"/>
      <c r="BXK5" s="102"/>
      <c r="BXL5" s="102"/>
      <c r="BXM5" s="102"/>
      <c r="BXN5" s="102"/>
      <c r="BXO5" s="102"/>
      <c r="BXP5" s="102"/>
      <c r="BXQ5" s="102"/>
      <c r="BXR5" s="102"/>
      <c r="BXS5" s="102"/>
      <c r="BXT5" s="102"/>
      <c r="BXU5" s="102"/>
      <c r="BXV5" s="102"/>
      <c r="BXW5" s="102"/>
      <c r="BXX5" s="102"/>
      <c r="BXY5" s="102"/>
      <c r="BXZ5" s="102"/>
      <c r="BYA5" s="102"/>
      <c r="BYB5" s="102"/>
      <c r="BYC5" s="102"/>
      <c r="BYD5" s="102"/>
      <c r="BYE5" s="102"/>
      <c r="BYF5" s="102"/>
      <c r="BYG5" s="102"/>
      <c r="BYH5" s="102"/>
      <c r="BYI5" s="102"/>
      <c r="BYJ5" s="102"/>
      <c r="BYK5" s="102"/>
      <c r="BYL5" s="102"/>
      <c r="BYM5" s="102"/>
      <c r="BYN5" s="102"/>
      <c r="BYO5" s="102"/>
      <c r="BYP5" s="102"/>
      <c r="BYQ5" s="102"/>
      <c r="BYR5" s="102"/>
      <c r="BYS5" s="102"/>
      <c r="BYT5" s="102"/>
      <c r="BYU5" s="102"/>
      <c r="BYV5" s="102"/>
      <c r="BYW5" s="102"/>
      <c r="BYX5" s="102"/>
      <c r="BYY5" s="102"/>
      <c r="BYZ5" s="102"/>
      <c r="BZA5" s="102"/>
      <c r="BZB5" s="102"/>
      <c r="BZC5" s="102"/>
      <c r="BZD5" s="102"/>
      <c r="BZE5" s="102"/>
      <c r="BZF5" s="102"/>
      <c r="BZG5" s="102"/>
      <c r="BZH5" s="102"/>
      <c r="BZI5" s="102"/>
      <c r="BZJ5" s="102"/>
      <c r="BZK5" s="102"/>
      <c r="BZL5" s="102"/>
      <c r="BZM5" s="102"/>
      <c r="BZN5" s="102"/>
      <c r="BZO5" s="102"/>
      <c r="BZP5" s="102"/>
      <c r="BZQ5" s="102"/>
      <c r="BZR5" s="102"/>
      <c r="BZS5" s="102"/>
      <c r="BZT5" s="102"/>
      <c r="BZU5" s="102"/>
      <c r="BZV5" s="102"/>
      <c r="BZW5" s="102"/>
      <c r="BZX5" s="102"/>
      <c r="BZY5" s="102"/>
      <c r="BZZ5" s="102"/>
      <c r="CAA5" s="102"/>
      <c r="CAB5" s="102"/>
      <c r="CAC5" s="102"/>
      <c r="CAD5" s="102"/>
      <c r="CAE5" s="102"/>
      <c r="CAF5" s="102"/>
      <c r="CAG5" s="102"/>
      <c r="CAH5" s="102"/>
      <c r="CAI5" s="102"/>
      <c r="CAJ5" s="102"/>
      <c r="CAK5" s="102"/>
      <c r="CAL5" s="102"/>
      <c r="CAM5" s="102"/>
      <c r="CAN5" s="102"/>
      <c r="CAO5" s="102"/>
      <c r="CAP5" s="102"/>
      <c r="CAQ5" s="102"/>
      <c r="CAR5" s="102"/>
      <c r="CAS5" s="102"/>
      <c r="CAT5" s="102"/>
      <c r="CAU5" s="102"/>
      <c r="CAV5" s="102"/>
      <c r="CAW5" s="102"/>
      <c r="CAX5" s="102"/>
      <c r="CAY5" s="102"/>
      <c r="CAZ5" s="102"/>
      <c r="CBA5" s="102"/>
      <c r="CBB5" s="102"/>
      <c r="CBC5" s="102"/>
      <c r="CBD5" s="102"/>
      <c r="CBE5" s="102"/>
      <c r="CBF5" s="102"/>
      <c r="CBG5" s="102"/>
      <c r="CBH5" s="102"/>
      <c r="CBI5" s="102"/>
      <c r="CBJ5" s="102"/>
      <c r="CBK5" s="102"/>
      <c r="CBL5" s="102"/>
      <c r="CBM5" s="102"/>
      <c r="CBN5" s="102"/>
      <c r="CBO5" s="102"/>
      <c r="CBP5" s="102"/>
      <c r="CBQ5" s="102"/>
      <c r="CBR5" s="102"/>
      <c r="CBS5" s="102"/>
      <c r="CBT5" s="102"/>
      <c r="CBU5" s="102"/>
      <c r="CBV5" s="102"/>
      <c r="CBW5" s="102"/>
      <c r="CBX5" s="102"/>
      <c r="CBY5" s="102"/>
      <c r="CBZ5" s="102"/>
      <c r="CCA5" s="102"/>
      <c r="CCB5" s="102"/>
      <c r="CCC5" s="102"/>
      <c r="CCD5" s="102"/>
      <c r="CCE5" s="102"/>
      <c r="CCF5" s="102"/>
      <c r="CCG5" s="102"/>
      <c r="CCH5" s="102"/>
      <c r="CCI5" s="102"/>
      <c r="CCJ5" s="102"/>
      <c r="CCK5" s="102"/>
      <c r="CCL5" s="102"/>
      <c r="CCM5" s="102"/>
      <c r="CCN5" s="102"/>
      <c r="CCO5" s="102"/>
      <c r="CCP5" s="102"/>
      <c r="CCQ5" s="102"/>
      <c r="CCR5" s="102"/>
      <c r="CCS5" s="102"/>
      <c r="CCT5" s="102"/>
      <c r="CCU5" s="102"/>
      <c r="CCV5" s="102"/>
      <c r="CCW5" s="102"/>
      <c r="CCX5" s="102"/>
      <c r="CCY5" s="102"/>
      <c r="CCZ5" s="102"/>
      <c r="CDA5" s="102"/>
      <c r="CDB5" s="102"/>
      <c r="CDC5" s="102"/>
      <c r="CDD5" s="102"/>
      <c r="CDE5" s="102"/>
      <c r="CDF5" s="102"/>
      <c r="CDG5" s="102"/>
      <c r="CDH5" s="102"/>
      <c r="CDI5" s="102"/>
      <c r="CDJ5" s="102"/>
      <c r="CDK5" s="102"/>
      <c r="CDL5" s="102"/>
      <c r="CDM5" s="102"/>
      <c r="CDN5" s="102"/>
      <c r="CDO5" s="102"/>
      <c r="CDP5" s="102"/>
      <c r="CDQ5" s="102"/>
      <c r="CDR5" s="102"/>
      <c r="CDS5" s="102"/>
      <c r="CDT5" s="102"/>
      <c r="CDU5" s="102"/>
      <c r="CDV5" s="102"/>
      <c r="CDW5" s="102"/>
      <c r="CDX5" s="102"/>
      <c r="CDY5" s="102"/>
      <c r="CDZ5" s="102"/>
      <c r="CEA5" s="102"/>
      <c r="CEB5" s="102"/>
      <c r="CEC5" s="102"/>
      <c r="CED5" s="102"/>
      <c r="CEE5" s="102"/>
      <c r="CEF5" s="102"/>
      <c r="CEG5" s="102"/>
      <c r="CEH5" s="102"/>
      <c r="CEI5" s="102"/>
      <c r="CEJ5" s="102"/>
      <c r="CEK5" s="102"/>
      <c r="CEL5" s="102"/>
      <c r="CEM5" s="102"/>
      <c r="CEN5" s="102"/>
      <c r="CEO5" s="102"/>
      <c r="CEP5" s="102"/>
      <c r="CEQ5" s="102"/>
      <c r="CER5" s="102"/>
      <c r="CES5" s="102"/>
      <c r="CET5" s="102"/>
      <c r="CEU5" s="102"/>
      <c r="CEV5" s="102"/>
      <c r="CEW5" s="102"/>
      <c r="CEX5" s="102"/>
      <c r="CEY5" s="102"/>
      <c r="CEZ5" s="102"/>
      <c r="CFA5" s="102"/>
      <c r="CFB5" s="102"/>
      <c r="CFC5" s="102"/>
      <c r="CFD5" s="102"/>
      <c r="CFE5" s="102"/>
      <c r="CFF5" s="102"/>
      <c r="CFG5" s="102"/>
      <c r="CFH5" s="102"/>
      <c r="CFI5" s="102"/>
      <c r="CFJ5" s="102"/>
      <c r="CFK5" s="102"/>
      <c r="CFL5" s="102"/>
      <c r="CFM5" s="102"/>
      <c r="CFN5" s="102"/>
      <c r="CFO5" s="102"/>
      <c r="CFP5" s="102"/>
      <c r="CFQ5" s="102"/>
      <c r="CFR5" s="102"/>
      <c r="CFS5" s="102"/>
      <c r="CFT5" s="102"/>
      <c r="CFU5" s="102"/>
      <c r="CFV5" s="102"/>
      <c r="CFW5" s="102"/>
      <c r="CFX5" s="102"/>
      <c r="CFY5" s="102"/>
      <c r="CFZ5" s="102"/>
      <c r="CGA5" s="102"/>
      <c r="CGB5" s="102"/>
      <c r="CGC5" s="102"/>
      <c r="CGD5" s="102"/>
      <c r="CGE5" s="102"/>
      <c r="CGF5" s="102"/>
      <c r="CGG5" s="102"/>
      <c r="CGH5" s="102"/>
      <c r="CGI5" s="102"/>
      <c r="CGJ5" s="102"/>
      <c r="CGK5" s="102"/>
      <c r="CGL5" s="102"/>
      <c r="CGM5" s="102"/>
      <c r="CGN5" s="102"/>
      <c r="CGO5" s="102"/>
      <c r="CGP5" s="102"/>
      <c r="CGQ5" s="102"/>
      <c r="CGR5" s="102"/>
      <c r="CGS5" s="102"/>
      <c r="CGT5" s="102"/>
      <c r="CGU5" s="102"/>
      <c r="CGV5" s="102"/>
      <c r="CGW5" s="102"/>
      <c r="CGX5" s="102"/>
      <c r="CGY5" s="102"/>
      <c r="CGZ5" s="102"/>
      <c r="CHA5" s="102"/>
      <c r="CHB5" s="102"/>
      <c r="CHC5" s="102"/>
      <c r="CHD5" s="102"/>
      <c r="CHE5" s="102"/>
      <c r="CHF5" s="102"/>
      <c r="CHG5" s="102"/>
      <c r="CHH5" s="102"/>
      <c r="CHI5" s="102"/>
      <c r="CHJ5" s="102"/>
      <c r="CHK5" s="102"/>
      <c r="CHL5" s="102"/>
      <c r="CHM5" s="102"/>
      <c r="CHN5" s="102"/>
      <c r="CHO5" s="102"/>
      <c r="CHP5" s="102"/>
      <c r="CHQ5" s="102"/>
      <c r="CHR5" s="102"/>
      <c r="CHS5" s="102"/>
      <c r="CHT5" s="102"/>
      <c r="CHU5" s="102"/>
      <c r="CHV5" s="102"/>
      <c r="CHW5" s="102"/>
      <c r="CHX5" s="102"/>
      <c r="CHY5" s="102"/>
      <c r="CHZ5" s="102"/>
      <c r="CIA5" s="102"/>
      <c r="CIB5" s="102"/>
      <c r="CIC5" s="102"/>
      <c r="CID5" s="102"/>
      <c r="CIE5" s="102"/>
      <c r="CIF5" s="102"/>
      <c r="CIG5" s="102"/>
      <c r="CIH5" s="102"/>
      <c r="CII5" s="102"/>
      <c r="CIJ5" s="102"/>
      <c r="CIK5" s="102"/>
      <c r="CIL5" s="102"/>
      <c r="CIM5" s="102"/>
      <c r="CIN5" s="102"/>
      <c r="CIO5" s="102"/>
      <c r="CIP5" s="102"/>
      <c r="CIQ5" s="102"/>
      <c r="CIR5" s="102"/>
      <c r="CIS5" s="102"/>
      <c r="CIT5" s="102"/>
      <c r="CIU5" s="102"/>
      <c r="CIV5" s="102"/>
      <c r="CIW5" s="102"/>
      <c r="CIX5" s="102"/>
      <c r="CIY5" s="102"/>
      <c r="CIZ5" s="102"/>
      <c r="CJA5" s="102"/>
      <c r="CJB5" s="102"/>
      <c r="CJC5" s="102"/>
      <c r="CJD5" s="102"/>
      <c r="CJE5" s="102"/>
      <c r="CJF5" s="102"/>
      <c r="CJG5" s="102"/>
      <c r="CJH5" s="102"/>
      <c r="CJI5" s="102"/>
      <c r="CJJ5" s="102"/>
      <c r="CJK5" s="102"/>
      <c r="CJL5" s="102"/>
      <c r="CJM5" s="102"/>
      <c r="CJN5" s="102"/>
      <c r="CJO5" s="102"/>
      <c r="CJP5" s="102"/>
      <c r="CJQ5" s="102"/>
      <c r="CJR5" s="102"/>
      <c r="CJS5" s="102"/>
      <c r="CJT5" s="102"/>
      <c r="CJU5" s="102"/>
      <c r="CJV5" s="102"/>
      <c r="CJW5" s="102"/>
      <c r="CJX5" s="102"/>
      <c r="CJY5" s="102"/>
      <c r="CJZ5" s="102"/>
      <c r="CKA5" s="102"/>
      <c r="CKB5" s="102"/>
      <c r="CKC5" s="102"/>
      <c r="CKD5" s="102"/>
      <c r="CKE5" s="102"/>
      <c r="CKF5" s="102"/>
      <c r="CKG5" s="102"/>
      <c r="CKH5" s="102"/>
      <c r="CKI5" s="102"/>
      <c r="CKJ5" s="102"/>
      <c r="CKK5" s="102"/>
      <c r="CKL5" s="102"/>
      <c r="CKM5" s="102"/>
      <c r="CKN5" s="102"/>
      <c r="CKO5" s="102"/>
      <c r="CKP5" s="102"/>
      <c r="CKQ5" s="102"/>
      <c r="CKR5" s="102"/>
      <c r="CKS5" s="102"/>
      <c r="CKT5" s="102"/>
      <c r="CKU5" s="102"/>
      <c r="CKV5" s="102"/>
      <c r="CKW5" s="102"/>
      <c r="CKX5" s="102"/>
      <c r="CKY5" s="102"/>
      <c r="CKZ5" s="102"/>
      <c r="CLA5" s="102"/>
      <c r="CLB5" s="102"/>
      <c r="CLC5" s="102"/>
      <c r="CLD5" s="102"/>
      <c r="CLE5" s="102"/>
      <c r="CLF5" s="102"/>
      <c r="CLG5" s="102"/>
      <c r="CLH5" s="102"/>
      <c r="CLI5" s="102"/>
      <c r="CLJ5" s="102"/>
      <c r="CLK5" s="102"/>
      <c r="CLL5" s="102"/>
      <c r="CLM5" s="102"/>
      <c r="CLN5" s="102"/>
      <c r="CLO5" s="102"/>
      <c r="CLP5" s="102"/>
      <c r="CLQ5" s="102"/>
      <c r="CLR5" s="102"/>
      <c r="CLS5" s="102"/>
      <c r="CLT5" s="102"/>
      <c r="CLU5" s="102"/>
      <c r="CLV5" s="102"/>
      <c r="CLW5" s="102"/>
      <c r="CLX5" s="102"/>
      <c r="CLY5" s="102"/>
      <c r="CLZ5" s="102"/>
      <c r="CMA5" s="102"/>
      <c r="CMB5" s="102"/>
      <c r="CMC5" s="102"/>
      <c r="CMD5" s="102"/>
      <c r="CME5" s="102"/>
      <c r="CMF5" s="102"/>
      <c r="CMG5" s="102"/>
      <c r="CMH5" s="102"/>
      <c r="CMI5" s="102"/>
      <c r="CMJ5" s="102"/>
      <c r="CMK5" s="102"/>
      <c r="CML5" s="102"/>
      <c r="CMM5" s="102"/>
      <c r="CMN5" s="102"/>
      <c r="CMO5" s="102"/>
      <c r="CMP5" s="102"/>
      <c r="CMQ5" s="102"/>
      <c r="CMR5" s="102"/>
      <c r="CMS5" s="102"/>
      <c r="CMT5" s="102"/>
      <c r="CMU5" s="102"/>
      <c r="CMV5" s="102"/>
      <c r="CMW5" s="102"/>
      <c r="CMX5" s="102"/>
      <c r="CMY5" s="102"/>
      <c r="CMZ5" s="102"/>
      <c r="CNA5" s="102"/>
      <c r="CNB5" s="102"/>
      <c r="CNC5" s="102"/>
      <c r="CND5" s="102"/>
      <c r="CNE5" s="102"/>
      <c r="CNF5" s="102"/>
      <c r="CNG5" s="102"/>
      <c r="CNH5" s="102"/>
      <c r="CNI5" s="102"/>
      <c r="CNJ5" s="102"/>
      <c r="CNK5" s="102"/>
      <c r="CNL5" s="102"/>
      <c r="CNM5" s="102"/>
      <c r="CNN5" s="102"/>
      <c r="CNO5" s="102"/>
      <c r="CNP5" s="102"/>
      <c r="CNQ5" s="102"/>
      <c r="CNR5" s="102"/>
      <c r="CNS5" s="102"/>
      <c r="CNT5" s="102"/>
      <c r="CNU5" s="102"/>
      <c r="CNV5" s="102"/>
      <c r="CNW5" s="102"/>
      <c r="CNX5" s="102"/>
      <c r="CNY5" s="102"/>
      <c r="CNZ5" s="102"/>
      <c r="COA5" s="102"/>
      <c r="COB5" s="102"/>
      <c r="COC5" s="102"/>
      <c r="COD5" s="102"/>
      <c r="COE5" s="102"/>
      <c r="COF5" s="102"/>
      <c r="COG5" s="102"/>
      <c r="COH5" s="102"/>
      <c r="COI5" s="102"/>
      <c r="COJ5" s="102"/>
      <c r="COK5" s="102"/>
      <c r="COL5" s="102"/>
      <c r="COM5" s="102"/>
      <c r="CON5" s="102"/>
      <c r="COO5" s="102"/>
      <c r="COP5" s="102"/>
      <c r="COQ5" s="102"/>
      <c r="COR5" s="102"/>
      <c r="COS5" s="102"/>
      <c r="COT5" s="102"/>
      <c r="COU5" s="102"/>
      <c r="COV5" s="102"/>
      <c r="COW5" s="102"/>
      <c r="COX5" s="102"/>
      <c r="COY5" s="102"/>
      <c r="COZ5" s="102"/>
      <c r="CPA5" s="102"/>
      <c r="CPB5" s="102"/>
      <c r="CPC5" s="102"/>
      <c r="CPD5" s="102"/>
      <c r="CPE5" s="102"/>
      <c r="CPF5" s="102"/>
      <c r="CPG5" s="102"/>
      <c r="CPH5" s="102"/>
      <c r="CPI5" s="102"/>
      <c r="CPJ5" s="102"/>
      <c r="CPK5" s="102"/>
      <c r="CPL5" s="102"/>
      <c r="CPM5" s="102"/>
      <c r="CPN5" s="102"/>
      <c r="CPO5" s="102"/>
      <c r="CPP5" s="102"/>
      <c r="CPQ5" s="102"/>
      <c r="CPR5" s="102"/>
      <c r="CPS5" s="102"/>
      <c r="CPT5" s="102"/>
      <c r="CPU5" s="102"/>
      <c r="CPV5" s="102"/>
      <c r="CPW5" s="102"/>
      <c r="CPX5" s="102"/>
      <c r="CPY5" s="102"/>
      <c r="CPZ5" s="102"/>
      <c r="CQA5" s="102"/>
      <c r="CQB5" s="102"/>
      <c r="CQC5" s="102"/>
      <c r="CQD5" s="102"/>
      <c r="CQE5" s="102"/>
      <c r="CQF5" s="102"/>
      <c r="CQG5" s="102"/>
      <c r="CQH5" s="102"/>
      <c r="CQI5" s="102"/>
      <c r="CQJ5" s="102"/>
      <c r="CQK5" s="102"/>
      <c r="CQL5" s="102"/>
      <c r="CQM5" s="102"/>
      <c r="CQN5" s="102"/>
      <c r="CQO5" s="102"/>
      <c r="CQP5" s="102"/>
      <c r="CQQ5" s="102"/>
      <c r="CQR5" s="102"/>
      <c r="CQS5" s="102"/>
      <c r="CQT5" s="102"/>
      <c r="CQU5" s="102"/>
      <c r="CQV5" s="102"/>
      <c r="CQW5" s="102"/>
      <c r="CQX5" s="102"/>
      <c r="CQY5" s="102"/>
      <c r="CQZ5" s="102"/>
      <c r="CRA5" s="102"/>
      <c r="CRB5" s="102"/>
      <c r="CRC5" s="102"/>
      <c r="CRD5" s="102"/>
      <c r="CRE5" s="102"/>
      <c r="CRF5" s="102"/>
      <c r="CRG5" s="102"/>
      <c r="CRH5" s="102"/>
      <c r="CRI5" s="102"/>
      <c r="CRJ5" s="102"/>
      <c r="CRK5" s="102"/>
      <c r="CRL5" s="102"/>
      <c r="CRM5" s="102"/>
      <c r="CRN5" s="102"/>
      <c r="CRO5" s="102"/>
      <c r="CRP5" s="102"/>
      <c r="CRQ5" s="102"/>
      <c r="CRR5" s="102"/>
      <c r="CRS5" s="102"/>
      <c r="CRT5" s="102"/>
      <c r="CRU5" s="102"/>
      <c r="CRV5" s="102"/>
      <c r="CRW5" s="102"/>
      <c r="CRX5" s="102"/>
      <c r="CRY5" s="102"/>
      <c r="CRZ5" s="102"/>
      <c r="CSA5" s="102"/>
      <c r="CSB5" s="102"/>
      <c r="CSC5" s="102"/>
      <c r="CSD5" s="102"/>
      <c r="CSE5" s="102"/>
      <c r="CSF5" s="102"/>
      <c r="CSG5" s="102"/>
      <c r="CSH5" s="102"/>
      <c r="CSI5" s="102"/>
      <c r="CSJ5" s="102"/>
      <c r="CSK5" s="102"/>
      <c r="CSL5" s="102"/>
      <c r="CSM5" s="102"/>
      <c r="CSN5" s="102"/>
      <c r="CSO5" s="102"/>
      <c r="CSP5" s="102"/>
      <c r="CSQ5" s="102"/>
      <c r="CSR5" s="102"/>
      <c r="CSS5" s="102"/>
      <c r="CST5" s="102"/>
      <c r="CSU5" s="102"/>
      <c r="CSV5" s="102"/>
      <c r="CSW5" s="102"/>
      <c r="CSX5" s="102"/>
      <c r="CSY5" s="102"/>
      <c r="CSZ5" s="102"/>
      <c r="CTA5" s="102"/>
      <c r="CTB5" s="102"/>
      <c r="CTC5" s="102"/>
      <c r="CTD5" s="102"/>
      <c r="CTE5" s="102"/>
      <c r="CTF5" s="102"/>
      <c r="CTG5" s="102"/>
      <c r="CTH5" s="102"/>
      <c r="CTI5" s="102"/>
      <c r="CTJ5" s="102"/>
      <c r="CTK5" s="102"/>
      <c r="CTL5" s="102"/>
      <c r="CTM5" s="102"/>
      <c r="CTN5" s="102"/>
      <c r="CTO5" s="102"/>
      <c r="CTP5" s="102"/>
      <c r="CTQ5" s="102"/>
      <c r="CTR5" s="102"/>
      <c r="CTS5" s="102"/>
      <c r="CTT5" s="102"/>
      <c r="CTU5" s="102"/>
      <c r="CTV5" s="102"/>
      <c r="CTW5" s="102"/>
      <c r="CTX5" s="102"/>
      <c r="CTY5" s="102"/>
      <c r="CTZ5" s="102"/>
      <c r="CUA5" s="102"/>
      <c r="CUB5" s="102"/>
      <c r="CUC5" s="102"/>
      <c r="CUD5" s="102"/>
      <c r="CUE5" s="102"/>
      <c r="CUF5" s="102"/>
      <c r="CUG5" s="102"/>
      <c r="CUH5" s="102"/>
      <c r="CUI5" s="102"/>
      <c r="CUJ5" s="102"/>
      <c r="CUK5" s="102"/>
      <c r="CUL5" s="102"/>
      <c r="CUM5" s="102"/>
      <c r="CUN5" s="102"/>
      <c r="CUO5" s="102"/>
      <c r="CUP5" s="102"/>
      <c r="CUQ5" s="102"/>
      <c r="CUR5" s="102"/>
      <c r="CUS5" s="102"/>
      <c r="CUT5" s="102"/>
      <c r="CUU5" s="102"/>
      <c r="CUV5" s="102"/>
      <c r="CUW5" s="102"/>
      <c r="CUX5" s="102"/>
      <c r="CUY5" s="102"/>
      <c r="CUZ5" s="102"/>
      <c r="CVA5" s="102"/>
      <c r="CVB5" s="102"/>
      <c r="CVC5" s="102"/>
      <c r="CVD5" s="102"/>
      <c r="CVE5" s="102"/>
      <c r="CVF5" s="102"/>
      <c r="CVG5" s="102"/>
      <c r="CVH5" s="102"/>
      <c r="CVI5" s="102"/>
      <c r="CVJ5" s="102"/>
      <c r="CVK5" s="102"/>
      <c r="CVL5" s="102"/>
      <c r="CVM5" s="102"/>
      <c r="CVN5" s="102"/>
      <c r="CVO5" s="102"/>
      <c r="CVP5" s="102"/>
      <c r="CVQ5" s="102"/>
      <c r="CVR5" s="102"/>
      <c r="CVS5" s="102"/>
      <c r="CVT5" s="102"/>
      <c r="CVU5" s="102"/>
      <c r="CVV5" s="102"/>
      <c r="CVW5" s="102"/>
      <c r="CVX5" s="102"/>
      <c r="CVY5" s="102"/>
      <c r="CVZ5" s="102"/>
      <c r="CWA5" s="102"/>
      <c r="CWB5" s="102"/>
      <c r="CWC5" s="102"/>
      <c r="CWD5" s="102"/>
      <c r="CWE5" s="102"/>
      <c r="CWF5" s="102"/>
      <c r="CWG5" s="102"/>
      <c r="CWH5" s="102"/>
      <c r="CWI5" s="102"/>
      <c r="CWJ5" s="102"/>
      <c r="CWK5" s="102"/>
      <c r="CWL5" s="102"/>
      <c r="CWM5" s="102"/>
      <c r="CWN5" s="102"/>
      <c r="CWO5" s="102"/>
      <c r="CWP5" s="102"/>
      <c r="CWQ5" s="102"/>
      <c r="CWR5" s="102"/>
      <c r="CWS5" s="102"/>
      <c r="CWT5" s="102"/>
      <c r="CWU5" s="102"/>
      <c r="CWV5" s="102"/>
      <c r="CWW5" s="102"/>
      <c r="CWX5" s="102"/>
      <c r="CWY5" s="102"/>
      <c r="CWZ5" s="102"/>
      <c r="CXA5" s="102"/>
      <c r="CXB5" s="102"/>
      <c r="CXC5" s="102"/>
      <c r="CXD5" s="102"/>
      <c r="CXE5" s="102"/>
      <c r="CXF5" s="102"/>
      <c r="CXG5" s="102"/>
      <c r="CXH5" s="102"/>
      <c r="CXI5" s="102"/>
      <c r="CXJ5" s="102"/>
      <c r="CXK5" s="102"/>
      <c r="CXL5" s="102"/>
      <c r="CXM5" s="102"/>
      <c r="CXN5" s="102"/>
      <c r="CXO5" s="102"/>
      <c r="CXP5" s="102"/>
      <c r="CXQ5" s="102"/>
      <c r="CXR5" s="102"/>
      <c r="CXS5" s="102"/>
      <c r="CXT5" s="102"/>
      <c r="CXU5" s="102"/>
      <c r="CXV5" s="102"/>
      <c r="CXW5" s="102"/>
      <c r="CXX5" s="102"/>
      <c r="CXY5" s="102"/>
      <c r="CXZ5" s="102"/>
      <c r="CYA5" s="102"/>
      <c r="CYB5" s="102"/>
      <c r="CYC5" s="102"/>
      <c r="CYD5" s="102"/>
      <c r="CYE5" s="102"/>
      <c r="CYF5" s="102"/>
      <c r="CYG5" s="102"/>
      <c r="CYH5" s="102"/>
      <c r="CYI5" s="102"/>
      <c r="CYJ5" s="102"/>
      <c r="CYK5" s="102"/>
      <c r="CYL5" s="102"/>
      <c r="CYM5" s="102"/>
      <c r="CYN5" s="102"/>
      <c r="CYO5" s="102"/>
      <c r="CYP5" s="102"/>
      <c r="CYQ5" s="102"/>
      <c r="CYR5" s="102"/>
      <c r="CYS5" s="102"/>
      <c r="CYT5" s="102"/>
      <c r="CYU5" s="102"/>
      <c r="CYV5" s="102"/>
      <c r="CYW5" s="102"/>
      <c r="CYX5" s="102"/>
      <c r="CYY5" s="102"/>
      <c r="CYZ5" s="102"/>
      <c r="CZA5" s="102"/>
      <c r="CZB5" s="102"/>
      <c r="CZC5" s="102"/>
      <c r="CZD5" s="102"/>
      <c r="CZE5" s="102"/>
      <c r="CZF5" s="102"/>
      <c r="CZG5" s="102"/>
      <c r="CZH5" s="102"/>
      <c r="CZI5" s="102"/>
      <c r="CZJ5" s="102"/>
      <c r="CZK5" s="102"/>
      <c r="CZL5" s="102"/>
      <c r="CZM5" s="102"/>
      <c r="CZN5" s="102"/>
      <c r="CZO5" s="102"/>
      <c r="CZP5" s="102"/>
      <c r="CZQ5" s="102"/>
      <c r="CZR5" s="102"/>
      <c r="CZS5" s="102"/>
      <c r="CZT5" s="102"/>
      <c r="CZU5" s="102"/>
      <c r="CZV5" s="102"/>
      <c r="CZW5" s="102"/>
      <c r="CZX5" s="102"/>
      <c r="CZY5" s="102"/>
      <c r="CZZ5" s="102"/>
      <c r="DAA5" s="102"/>
      <c r="DAB5" s="102"/>
      <c r="DAC5" s="102"/>
      <c r="DAD5" s="102"/>
      <c r="DAE5" s="102"/>
      <c r="DAF5" s="102"/>
      <c r="DAG5" s="102"/>
      <c r="DAH5" s="102"/>
      <c r="DAI5" s="102"/>
      <c r="DAJ5" s="102"/>
      <c r="DAK5" s="102"/>
      <c r="DAL5" s="102"/>
      <c r="DAM5" s="102"/>
      <c r="DAN5" s="102"/>
      <c r="DAO5" s="102"/>
      <c r="DAP5" s="102"/>
      <c r="DAQ5" s="102"/>
      <c r="DAR5" s="102"/>
      <c r="DAS5" s="102"/>
      <c r="DAT5" s="102"/>
      <c r="DAU5" s="102"/>
      <c r="DAV5" s="102"/>
      <c r="DAW5" s="102"/>
      <c r="DAX5" s="102"/>
      <c r="DAY5" s="102"/>
      <c r="DAZ5" s="102"/>
      <c r="DBA5" s="102"/>
      <c r="DBB5" s="102"/>
      <c r="DBC5" s="102"/>
      <c r="DBD5" s="102"/>
      <c r="DBE5" s="102"/>
      <c r="DBF5" s="102"/>
      <c r="DBG5" s="102"/>
      <c r="DBH5" s="102"/>
      <c r="DBI5" s="102"/>
      <c r="DBJ5" s="102"/>
      <c r="DBK5" s="102"/>
      <c r="DBL5" s="102"/>
      <c r="DBM5" s="102"/>
      <c r="DBN5" s="102"/>
      <c r="DBO5" s="102"/>
      <c r="DBP5" s="102"/>
      <c r="DBQ5" s="102"/>
      <c r="DBR5" s="102"/>
      <c r="DBS5" s="102"/>
      <c r="DBT5" s="102"/>
      <c r="DBU5" s="102"/>
      <c r="DBV5" s="102"/>
      <c r="DBW5" s="102"/>
      <c r="DBX5" s="102"/>
      <c r="DBY5" s="102"/>
      <c r="DBZ5" s="102"/>
      <c r="DCA5" s="102"/>
      <c r="DCB5" s="102"/>
      <c r="DCC5" s="102"/>
      <c r="DCD5" s="102"/>
      <c r="DCE5" s="102"/>
      <c r="DCF5" s="102"/>
      <c r="DCG5" s="102"/>
      <c r="DCH5" s="102"/>
      <c r="DCI5" s="102"/>
      <c r="DCJ5" s="102"/>
      <c r="DCK5" s="102"/>
      <c r="DCL5" s="102"/>
      <c r="DCM5" s="102"/>
      <c r="DCN5" s="102"/>
      <c r="DCO5" s="102"/>
      <c r="DCP5" s="102"/>
      <c r="DCQ5" s="102"/>
      <c r="DCR5" s="102"/>
      <c r="DCS5" s="102"/>
      <c r="DCT5" s="102"/>
      <c r="DCU5" s="102"/>
      <c r="DCV5" s="102"/>
      <c r="DCW5" s="102"/>
      <c r="DCX5" s="102"/>
      <c r="DCY5" s="102"/>
      <c r="DCZ5" s="102"/>
      <c r="DDA5" s="102"/>
      <c r="DDB5" s="102"/>
      <c r="DDC5" s="102"/>
      <c r="DDD5" s="102"/>
      <c r="DDE5" s="102"/>
      <c r="DDF5" s="102"/>
      <c r="DDG5" s="102"/>
      <c r="DDH5" s="102"/>
      <c r="DDI5" s="102"/>
      <c r="DDJ5" s="102"/>
      <c r="DDK5" s="102"/>
      <c r="DDL5" s="102"/>
      <c r="DDM5" s="102"/>
      <c r="DDN5" s="102"/>
      <c r="DDO5" s="102"/>
      <c r="DDP5" s="102"/>
      <c r="DDQ5" s="102"/>
      <c r="DDR5" s="102"/>
      <c r="DDS5" s="102"/>
      <c r="DDT5" s="102"/>
      <c r="DDU5" s="102"/>
      <c r="DDV5" s="102"/>
      <c r="DDW5" s="102"/>
      <c r="DDX5" s="102"/>
      <c r="DDY5" s="102"/>
      <c r="DDZ5" s="102"/>
      <c r="DEA5" s="102"/>
      <c r="DEB5" s="102"/>
      <c r="DEC5" s="102"/>
      <c r="DED5" s="102"/>
      <c r="DEE5" s="102"/>
      <c r="DEF5" s="102"/>
      <c r="DEG5" s="102"/>
      <c r="DEH5" s="102"/>
      <c r="DEI5" s="102"/>
      <c r="DEJ5" s="102"/>
      <c r="DEK5" s="102"/>
      <c r="DEL5" s="102"/>
      <c r="DEM5" s="102"/>
      <c r="DEN5" s="102"/>
      <c r="DEO5" s="102"/>
      <c r="DEP5" s="102"/>
      <c r="DEQ5" s="102"/>
      <c r="DER5" s="102"/>
      <c r="DES5" s="102"/>
      <c r="DET5" s="102"/>
      <c r="DEU5" s="102"/>
      <c r="DEV5" s="102"/>
      <c r="DEW5" s="102"/>
      <c r="DEX5" s="102"/>
      <c r="DEY5" s="102"/>
      <c r="DEZ5" s="102"/>
      <c r="DFA5" s="102"/>
      <c r="DFB5" s="102"/>
      <c r="DFC5" s="102"/>
      <c r="DFD5" s="102"/>
      <c r="DFE5" s="102"/>
      <c r="DFF5" s="102"/>
      <c r="DFG5" s="102"/>
      <c r="DFH5" s="102"/>
      <c r="DFI5" s="102"/>
      <c r="DFJ5" s="102"/>
      <c r="DFK5" s="102"/>
      <c r="DFL5" s="102"/>
      <c r="DFM5" s="102"/>
      <c r="DFN5" s="102"/>
      <c r="DFO5" s="102"/>
      <c r="DFP5" s="102"/>
      <c r="DFQ5" s="102"/>
      <c r="DFR5" s="102"/>
      <c r="DFS5" s="102"/>
      <c r="DFT5" s="102"/>
      <c r="DFU5" s="102"/>
      <c r="DFV5" s="102"/>
      <c r="DFW5" s="102"/>
      <c r="DFX5" s="102"/>
      <c r="DFY5" s="102"/>
      <c r="DFZ5" s="102"/>
      <c r="DGA5" s="102"/>
      <c r="DGB5" s="102"/>
      <c r="DGC5" s="102"/>
      <c r="DGD5" s="102"/>
      <c r="DGE5" s="102"/>
      <c r="DGF5" s="102"/>
      <c r="DGG5" s="102"/>
      <c r="DGH5" s="102"/>
      <c r="DGI5" s="102"/>
      <c r="DGJ5" s="102"/>
      <c r="DGK5" s="102"/>
      <c r="DGL5" s="102"/>
      <c r="DGM5" s="102"/>
      <c r="DGN5" s="102"/>
      <c r="DGO5" s="102"/>
      <c r="DGP5" s="102"/>
      <c r="DGQ5" s="102"/>
      <c r="DGR5" s="102"/>
      <c r="DGS5" s="102"/>
      <c r="DGT5" s="102"/>
      <c r="DGU5" s="102"/>
      <c r="DGV5" s="102"/>
      <c r="DGW5" s="102"/>
      <c r="DGX5" s="102"/>
      <c r="DGY5" s="102"/>
      <c r="DGZ5" s="102"/>
      <c r="DHA5" s="102"/>
      <c r="DHB5" s="102"/>
      <c r="DHC5" s="102"/>
      <c r="DHD5" s="102"/>
      <c r="DHE5" s="102"/>
      <c r="DHF5" s="102"/>
      <c r="DHG5" s="102"/>
      <c r="DHH5" s="102"/>
      <c r="DHI5" s="102"/>
      <c r="DHJ5" s="102"/>
      <c r="DHK5" s="102"/>
      <c r="DHL5" s="102"/>
      <c r="DHM5" s="102"/>
      <c r="DHN5" s="102"/>
      <c r="DHO5" s="102"/>
      <c r="DHP5" s="102"/>
      <c r="DHQ5" s="102"/>
      <c r="DHR5" s="102"/>
      <c r="DHS5" s="102"/>
      <c r="DHT5" s="102"/>
      <c r="DHU5" s="102"/>
      <c r="DHV5" s="102"/>
      <c r="DHW5" s="102"/>
      <c r="DHX5" s="102"/>
      <c r="DHY5" s="102"/>
      <c r="DHZ5" s="102"/>
      <c r="DIA5" s="102"/>
      <c r="DIB5" s="102"/>
      <c r="DIC5" s="102"/>
      <c r="DID5" s="102"/>
      <c r="DIE5" s="102"/>
      <c r="DIF5" s="102"/>
      <c r="DIG5" s="102"/>
      <c r="DIH5" s="102"/>
      <c r="DII5" s="102"/>
      <c r="DIJ5" s="102"/>
      <c r="DIK5" s="102"/>
      <c r="DIL5" s="102"/>
      <c r="DIM5" s="102"/>
      <c r="DIN5" s="102"/>
      <c r="DIO5" s="102"/>
      <c r="DIP5" s="102"/>
      <c r="DIQ5" s="102"/>
      <c r="DIR5" s="102"/>
      <c r="DIS5" s="102"/>
      <c r="DIT5" s="102"/>
      <c r="DIU5" s="102"/>
      <c r="DIV5" s="102"/>
      <c r="DIW5" s="102"/>
      <c r="DIX5" s="102"/>
      <c r="DIY5" s="102"/>
      <c r="DIZ5" s="102"/>
      <c r="DJA5" s="102"/>
      <c r="DJB5" s="102"/>
      <c r="DJC5" s="102"/>
      <c r="DJD5" s="102"/>
      <c r="DJE5" s="102"/>
      <c r="DJF5" s="102"/>
      <c r="DJG5" s="102"/>
      <c r="DJH5" s="102"/>
      <c r="DJI5" s="102"/>
      <c r="DJJ5" s="102"/>
      <c r="DJK5" s="102"/>
      <c r="DJL5" s="102"/>
      <c r="DJM5" s="102"/>
      <c r="DJN5" s="102"/>
      <c r="DJO5" s="102"/>
      <c r="DJP5" s="102"/>
      <c r="DJQ5" s="102"/>
      <c r="DJR5" s="102"/>
      <c r="DJS5" s="102"/>
      <c r="DJT5" s="102"/>
      <c r="DJU5" s="102"/>
      <c r="DJV5" s="102"/>
      <c r="DJW5" s="102"/>
      <c r="DJX5" s="102"/>
      <c r="DJY5" s="102"/>
      <c r="DJZ5" s="102"/>
      <c r="DKA5" s="102"/>
      <c r="DKB5" s="102"/>
      <c r="DKC5" s="102"/>
      <c r="DKD5" s="102"/>
      <c r="DKE5" s="102"/>
      <c r="DKF5" s="102"/>
      <c r="DKG5" s="102"/>
      <c r="DKH5" s="102"/>
      <c r="DKI5" s="102"/>
      <c r="DKJ5" s="102"/>
      <c r="DKK5" s="102"/>
      <c r="DKL5" s="102"/>
      <c r="DKM5" s="102"/>
      <c r="DKN5" s="102"/>
      <c r="DKO5" s="102"/>
      <c r="DKP5" s="102"/>
      <c r="DKQ5" s="102"/>
      <c r="DKR5" s="102"/>
      <c r="DKS5" s="102"/>
      <c r="DKT5" s="102"/>
      <c r="DKU5" s="102"/>
      <c r="DKV5" s="102"/>
      <c r="DKW5" s="102"/>
      <c r="DKX5" s="102"/>
      <c r="DKY5" s="102"/>
      <c r="DKZ5" s="102"/>
      <c r="DLA5" s="102"/>
      <c r="DLB5" s="102"/>
      <c r="DLC5" s="102"/>
      <c r="DLD5" s="102"/>
      <c r="DLE5" s="102"/>
      <c r="DLF5" s="102"/>
      <c r="DLG5" s="102"/>
      <c r="DLH5" s="102"/>
      <c r="DLI5" s="102"/>
      <c r="DLJ5" s="102"/>
      <c r="DLK5" s="102"/>
      <c r="DLL5" s="102"/>
      <c r="DLM5" s="102"/>
      <c r="DLN5" s="102"/>
      <c r="DLO5" s="102"/>
      <c r="DLP5" s="102"/>
      <c r="DLQ5" s="102"/>
      <c r="DLR5" s="102"/>
      <c r="DLS5" s="102"/>
      <c r="DLT5" s="102"/>
      <c r="DLU5" s="102"/>
      <c r="DLV5" s="102"/>
      <c r="DLW5" s="102"/>
      <c r="DLX5" s="102"/>
      <c r="DLY5" s="102"/>
      <c r="DLZ5" s="102"/>
      <c r="DMA5" s="102"/>
      <c r="DMB5" s="102"/>
      <c r="DMC5" s="102"/>
      <c r="DMD5" s="102"/>
      <c r="DME5" s="102"/>
      <c r="DMF5" s="102"/>
      <c r="DMG5" s="102"/>
      <c r="DMH5" s="102"/>
      <c r="DMI5" s="102"/>
      <c r="DMJ5" s="102"/>
      <c r="DMK5" s="102"/>
      <c r="DML5" s="102"/>
      <c r="DMM5" s="102"/>
      <c r="DMN5" s="102"/>
      <c r="DMO5" s="102"/>
      <c r="DMP5" s="102"/>
      <c r="DMQ5" s="102"/>
      <c r="DMR5" s="102"/>
      <c r="DMS5" s="102"/>
      <c r="DMT5" s="102"/>
      <c r="DMU5" s="102"/>
      <c r="DMV5" s="102"/>
      <c r="DMW5" s="102"/>
      <c r="DMX5" s="102"/>
      <c r="DMY5" s="102"/>
      <c r="DMZ5" s="102"/>
      <c r="DNA5" s="102"/>
      <c r="DNB5" s="102"/>
      <c r="DNC5" s="102"/>
      <c r="DND5" s="102"/>
      <c r="DNE5" s="102"/>
      <c r="DNF5" s="102"/>
      <c r="DNG5" s="102"/>
      <c r="DNH5" s="102"/>
      <c r="DNI5" s="102"/>
      <c r="DNJ5" s="102"/>
      <c r="DNK5" s="102"/>
      <c r="DNL5" s="102"/>
      <c r="DNM5" s="102"/>
      <c r="DNN5" s="102"/>
      <c r="DNO5" s="102"/>
      <c r="DNP5" s="102"/>
      <c r="DNQ5" s="102"/>
      <c r="DNR5" s="102"/>
      <c r="DNS5" s="102"/>
      <c r="DNT5" s="102"/>
      <c r="DNU5" s="102"/>
      <c r="DNV5" s="102"/>
      <c r="DNW5" s="102"/>
      <c r="DNX5" s="102"/>
      <c r="DNY5" s="102"/>
      <c r="DNZ5" s="102"/>
      <c r="DOA5" s="102"/>
      <c r="DOB5" s="102"/>
      <c r="DOC5" s="102"/>
      <c r="DOD5" s="102"/>
      <c r="DOE5" s="102"/>
      <c r="DOF5" s="102"/>
      <c r="DOG5" s="102"/>
      <c r="DOH5" s="102"/>
      <c r="DOI5" s="102"/>
      <c r="DOJ5" s="102"/>
      <c r="DOK5" s="102"/>
      <c r="DOL5" s="102"/>
      <c r="DOM5" s="102"/>
      <c r="DON5" s="102"/>
      <c r="DOO5" s="102"/>
      <c r="DOP5" s="102"/>
      <c r="DOQ5" s="102"/>
      <c r="DOR5" s="102"/>
      <c r="DOS5" s="102"/>
      <c r="DOT5" s="102"/>
      <c r="DOU5" s="102"/>
      <c r="DOV5" s="102"/>
      <c r="DOW5" s="102"/>
      <c r="DOX5" s="102"/>
      <c r="DOY5" s="102"/>
      <c r="DOZ5" s="102"/>
      <c r="DPA5" s="102"/>
      <c r="DPB5" s="102"/>
      <c r="DPC5" s="102"/>
      <c r="DPD5" s="102"/>
      <c r="DPE5" s="102"/>
      <c r="DPF5" s="102"/>
      <c r="DPG5" s="102"/>
      <c r="DPH5" s="102"/>
      <c r="DPI5" s="102"/>
      <c r="DPJ5" s="102"/>
      <c r="DPK5" s="102"/>
      <c r="DPL5" s="102"/>
      <c r="DPM5" s="102"/>
      <c r="DPN5" s="102"/>
      <c r="DPO5" s="102"/>
      <c r="DPP5" s="102"/>
      <c r="DPQ5" s="102"/>
      <c r="DPR5" s="102"/>
      <c r="DPS5" s="102"/>
      <c r="DPT5" s="102"/>
      <c r="DPU5" s="102"/>
      <c r="DPV5" s="102"/>
      <c r="DPW5" s="102"/>
      <c r="DPX5" s="102"/>
      <c r="DPY5" s="102"/>
      <c r="DPZ5" s="102"/>
      <c r="DQA5" s="102"/>
      <c r="DQB5" s="102"/>
      <c r="DQC5" s="102"/>
      <c r="DQD5" s="102"/>
      <c r="DQE5" s="102"/>
      <c r="DQF5" s="102"/>
      <c r="DQG5" s="102"/>
      <c r="DQH5" s="102"/>
      <c r="DQI5" s="102"/>
      <c r="DQJ5" s="102"/>
      <c r="DQK5" s="102"/>
      <c r="DQL5" s="102"/>
      <c r="DQM5" s="102"/>
      <c r="DQN5" s="102"/>
      <c r="DQO5" s="102"/>
      <c r="DQP5" s="102"/>
      <c r="DQQ5" s="102"/>
      <c r="DQR5" s="102"/>
      <c r="DQS5" s="102"/>
      <c r="DQT5" s="102"/>
      <c r="DQU5" s="102"/>
      <c r="DQV5" s="102"/>
      <c r="DQW5" s="102"/>
      <c r="DQX5" s="102"/>
      <c r="DQY5" s="102"/>
      <c r="DQZ5" s="102"/>
      <c r="DRA5" s="102"/>
      <c r="DRB5" s="102"/>
      <c r="DRC5" s="102"/>
      <c r="DRD5" s="102"/>
      <c r="DRE5" s="102"/>
      <c r="DRF5" s="102"/>
      <c r="DRG5" s="102"/>
      <c r="DRH5" s="102"/>
      <c r="DRI5" s="102"/>
      <c r="DRJ5" s="102"/>
      <c r="DRK5" s="102"/>
      <c r="DRL5" s="102"/>
      <c r="DRM5" s="102"/>
      <c r="DRN5" s="102"/>
      <c r="DRO5" s="102"/>
      <c r="DRP5" s="102"/>
      <c r="DRQ5" s="102"/>
      <c r="DRR5" s="102"/>
      <c r="DRS5" s="102"/>
      <c r="DRT5" s="102"/>
      <c r="DRU5" s="102"/>
      <c r="DRV5" s="102"/>
      <c r="DRW5" s="102"/>
      <c r="DRX5" s="102"/>
      <c r="DRY5" s="102"/>
      <c r="DRZ5" s="102"/>
      <c r="DSA5" s="102"/>
      <c r="DSB5" s="102"/>
      <c r="DSC5" s="102"/>
      <c r="DSD5" s="102"/>
      <c r="DSE5" s="102"/>
      <c r="DSF5" s="102"/>
      <c r="DSG5" s="102"/>
      <c r="DSH5" s="102"/>
      <c r="DSI5" s="102"/>
      <c r="DSJ5" s="102"/>
      <c r="DSK5" s="102"/>
      <c r="DSL5" s="102"/>
      <c r="DSM5" s="102"/>
      <c r="DSN5" s="102"/>
      <c r="DSO5" s="102"/>
      <c r="DSP5" s="102"/>
      <c r="DSQ5" s="102"/>
      <c r="DSR5" s="102"/>
      <c r="DSS5" s="102"/>
      <c r="DST5" s="102"/>
      <c r="DSU5" s="102"/>
      <c r="DSV5" s="102"/>
      <c r="DSW5" s="102"/>
      <c r="DSX5" s="102"/>
      <c r="DSY5" s="102"/>
      <c r="DSZ5" s="102"/>
      <c r="DTA5" s="102"/>
      <c r="DTB5" s="102"/>
      <c r="DTC5" s="102"/>
      <c r="DTD5" s="102"/>
      <c r="DTE5" s="102"/>
      <c r="DTF5" s="102"/>
      <c r="DTG5" s="102"/>
      <c r="DTH5" s="102"/>
      <c r="DTI5" s="102"/>
      <c r="DTJ5" s="102"/>
      <c r="DTK5" s="102"/>
      <c r="DTL5" s="102"/>
      <c r="DTM5" s="102"/>
      <c r="DTN5" s="102"/>
      <c r="DTO5" s="102"/>
      <c r="DTP5" s="102"/>
      <c r="DTQ5" s="102"/>
      <c r="DTR5" s="102"/>
      <c r="DTS5" s="102"/>
      <c r="DTT5" s="102"/>
      <c r="DTU5" s="102"/>
      <c r="DTV5" s="102"/>
      <c r="DTW5" s="102"/>
      <c r="DTX5" s="102"/>
      <c r="DTY5" s="102"/>
      <c r="DTZ5" s="102"/>
      <c r="DUA5" s="102"/>
      <c r="DUB5" s="102"/>
      <c r="DUC5" s="102"/>
      <c r="DUD5" s="102"/>
      <c r="DUE5" s="102"/>
      <c r="DUF5" s="102"/>
      <c r="DUG5" s="102"/>
      <c r="DUH5" s="102"/>
      <c r="DUI5" s="102"/>
      <c r="DUJ5" s="102"/>
      <c r="DUK5" s="102"/>
      <c r="DUL5" s="102"/>
      <c r="DUM5" s="102"/>
      <c r="DUN5" s="102"/>
      <c r="DUO5" s="102"/>
      <c r="DUP5" s="102"/>
      <c r="DUQ5" s="102"/>
      <c r="DUR5" s="102"/>
      <c r="DUS5" s="102"/>
      <c r="DUT5" s="102"/>
      <c r="DUU5" s="102"/>
      <c r="DUV5" s="102"/>
      <c r="DUW5" s="102"/>
      <c r="DUX5" s="102"/>
      <c r="DUY5" s="102"/>
      <c r="DUZ5" s="102"/>
      <c r="DVA5" s="102"/>
      <c r="DVB5" s="102"/>
      <c r="DVC5" s="102"/>
      <c r="DVD5" s="102"/>
      <c r="DVE5" s="102"/>
      <c r="DVF5" s="102"/>
      <c r="DVG5" s="102"/>
      <c r="DVH5" s="102"/>
      <c r="DVI5" s="102"/>
      <c r="DVJ5" s="102"/>
      <c r="DVK5" s="102"/>
      <c r="DVL5" s="102"/>
      <c r="DVM5" s="102"/>
      <c r="DVN5" s="102"/>
      <c r="DVO5" s="102"/>
      <c r="DVP5" s="102"/>
      <c r="DVQ5" s="102"/>
      <c r="DVR5" s="102"/>
      <c r="DVS5" s="102"/>
      <c r="DVT5" s="102"/>
      <c r="DVU5" s="102"/>
      <c r="DVV5" s="102"/>
      <c r="DVW5" s="102"/>
      <c r="DVX5" s="102"/>
      <c r="DVY5" s="102"/>
      <c r="DVZ5" s="102"/>
      <c r="DWA5" s="102"/>
      <c r="DWB5" s="102"/>
      <c r="DWC5" s="102"/>
      <c r="DWD5" s="102"/>
      <c r="DWE5" s="102"/>
      <c r="DWF5" s="102"/>
      <c r="DWG5" s="102"/>
      <c r="DWH5" s="102"/>
      <c r="DWI5" s="102"/>
      <c r="DWJ5" s="102"/>
      <c r="DWK5" s="102"/>
      <c r="DWL5" s="102"/>
      <c r="DWM5" s="102"/>
      <c r="DWN5" s="102"/>
      <c r="DWO5" s="102"/>
      <c r="DWP5" s="102"/>
      <c r="DWQ5" s="102"/>
      <c r="DWR5" s="102"/>
      <c r="DWS5" s="102"/>
      <c r="DWT5" s="102"/>
      <c r="DWU5" s="102"/>
      <c r="DWV5" s="102"/>
      <c r="DWW5" s="102"/>
      <c r="DWX5" s="102"/>
      <c r="DWY5" s="102"/>
      <c r="DWZ5" s="102"/>
      <c r="DXA5" s="102"/>
      <c r="DXB5" s="102"/>
      <c r="DXC5" s="102"/>
      <c r="DXD5" s="102"/>
      <c r="DXE5" s="102"/>
      <c r="DXF5" s="102"/>
      <c r="DXG5" s="102"/>
      <c r="DXH5" s="102"/>
      <c r="DXI5" s="102"/>
      <c r="DXJ5" s="102"/>
      <c r="DXK5" s="102"/>
      <c r="DXL5" s="102"/>
      <c r="DXM5" s="102"/>
      <c r="DXN5" s="102"/>
      <c r="DXO5" s="102"/>
      <c r="DXP5" s="102"/>
      <c r="DXQ5" s="102"/>
      <c r="DXR5" s="102"/>
      <c r="DXS5" s="102"/>
      <c r="DXT5" s="102"/>
      <c r="DXU5" s="102"/>
      <c r="DXV5" s="102"/>
      <c r="DXW5" s="102"/>
      <c r="DXX5" s="102"/>
      <c r="DXY5" s="102"/>
      <c r="DXZ5" s="102"/>
      <c r="DYA5" s="102"/>
      <c r="DYB5" s="102"/>
      <c r="DYC5" s="102"/>
      <c r="DYD5" s="102"/>
      <c r="DYE5" s="102"/>
      <c r="DYF5" s="102"/>
      <c r="DYG5" s="102"/>
      <c r="DYH5" s="102"/>
      <c r="DYI5" s="102"/>
      <c r="DYJ5" s="102"/>
      <c r="DYK5" s="102"/>
      <c r="DYL5" s="102"/>
      <c r="DYM5" s="102"/>
      <c r="DYN5" s="102"/>
      <c r="DYO5" s="102"/>
      <c r="DYP5" s="102"/>
      <c r="DYQ5" s="102"/>
      <c r="DYR5" s="102"/>
      <c r="DYS5" s="102"/>
      <c r="DYT5" s="102"/>
      <c r="DYU5" s="102"/>
      <c r="DYV5" s="102"/>
      <c r="DYW5" s="102"/>
      <c r="DYX5" s="102"/>
      <c r="DYY5" s="102"/>
      <c r="DYZ5" s="102"/>
      <c r="DZA5" s="102"/>
      <c r="DZB5" s="102"/>
      <c r="DZC5" s="102"/>
      <c r="DZD5" s="102"/>
      <c r="DZE5" s="102"/>
      <c r="DZF5" s="102"/>
      <c r="DZG5" s="102"/>
      <c r="DZH5" s="102"/>
      <c r="DZI5" s="102"/>
      <c r="DZJ5" s="102"/>
      <c r="DZK5" s="102"/>
      <c r="DZL5" s="102"/>
      <c r="DZM5" s="102"/>
      <c r="DZN5" s="102"/>
      <c r="DZO5" s="102"/>
      <c r="DZP5" s="102"/>
      <c r="DZQ5" s="102"/>
      <c r="DZR5" s="102"/>
      <c r="DZS5" s="102"/>
      <c r="DZT5" s="102"/>
      <c r="DZU5" s="102"/>
      <c r="DZV5" s="102"/>
      <c r="DZW5" s="102"/>
      <c r="DZX5" s="102"/>
      <c r="DZY5" s="102"/>
      <c r="DZZ5" s="102"/>
      <c r="EAA5" s="102"/>
      <c r="EAB5" s="102"/>
      <c r="EAC5" s="102"/>
      <c r="EAD5" s="102"/>
      <c r="EAE5" s="102"/>
      <c r="EAF5" s="102"/>
      <c r="EAG5" s="102"/>
      <c r="EAH5" s="102"/>
      <c r="EAI5" s="102"/>
      <c r="EAJ5" s="102"/>
      <c r="EAK5" s="102"/>
      <c r="EAL5" s="102"/>
      <c r="EAM5" s="102"/>
      <c r="EAN5" s="102"/>
      <c r="EAO5" s="102"/>
      <c r="EAP5" s="102"/>
      <c r="EAQ5" s="102"/>
      <c r="EAR5" s="102"/>
      <c r="EAS5" s="102"/>
      <c r="EAT5" s="102"/>
      <c r="EAU5" s="102"/>
      <c r="EAV5" s="102"/>
      <c r="EAW5" s="102"/>
      <c r="EAX5" s="102"/>
      <c r="EAY5" s="102"/>
      <c r="EAZ5" s="102"/>
      <c r="EBA5" s="102"/>
      <c r="EBB5" s="102"/>
      <c r="EBC5" s="102"/>
      <c r="EBD5" s="102"/>
      <c r="EBE5" s="102"/>
      <c r="EBF5" s="102"/>
      <c r="EBG5" s="102"/>
      <c r="EBH5" s="102"/>
      <c r="EBI5" s="102"/>
      <c r="EBJ5" s="102"/>
      <c r="EBK5" s="102"/>
      <c r="EBL5" s="102"/>
      <c r="EBM5" s="102"/>
      <c r="EBN5" s="102"/>
      <c r="EBO5" s="102"/>
      <c r="EBP5" s="102"/>
      <c r="EBQ5" s="102"/>
      <c r="EBR5" s="102"/>
      <c r="EBS5" s="102"/>
      <c r="EBT5" s="102"/>
      <c r="EBU5" s="102"/>
      <c r="EBV5" s="102"/>
      <c r="EBW5" s="102"/>
      <c r="EBX5" s="102"/>
      <c r="EBY5" s="102"/>
      <c r="EBZ5" s="102"/>
      <c r="ECA5" s="102"/>
      <c r="ECB5" s="102"/>
      <c r="ECC5" s="102"/>
      <c r="ECD5" s="102"/>
      <c r="ECE5" s="102"/>
      <c r="ECF5" s="102"/>
      <c r="ECG5" s="102"/>
      <c r="ECH5" s="102"/>
      <c r="ECI5" s="102"/>
      <c r="ECJ5" s="102"/>
      <c r="ECK5" s="102"/>
      <c r="ECL5" s="102"/>
      <c r="ECM5" s="102"/>
      <c r="ECN5" s="102"/>
      <c r="ECO5" s="102"/>
      <c r="ECP5" s="102"/>
      <c r="ECQ5" s="102"/>
      <c r="ECR5" s="102"/>
      <c r="ECS5" s="102"/>
      <c r="ECT5" s="102"/>
      <c r="ECU5" s="102"/>
      <c r="ECV5" s="102"/>
      <c r="ECW5" s="102"/>
      <c r="ECX5" s="102"/>
      <c r="ECY5" s="102"/>
      <c r="ECZ5" s="102"/>
      <c r="EDA5" s="102"/>
      <c r="EDB5" s="102"/>
      <c r="EDC5" s="102"/>
      <c r="EDD5" s="102"/>
      <c r="EDE5" s="102"/>
      <c r="EDF5" s="102"/>
      <c r="EDG5" s="102"/>
      <c r="EDH5" s="102"/>
      <c r="EDI5" s="102"/>
      <c r="EDJ5" s="102"/>
      <c r="EDK5" s="102"/>
      <c r="EDL5" s="102"/>
      <c r="EDM5" s="102"/>
      <c r="EDN5" s="102"/>
      <c r="EDO5" s="102"/>
      <c r="EDP5" s="102"/>
      <c r="EDQ5" s="102"/>
      <c r="EDR5" s="102"/>
      <c r="EDS5" s="102"/>
      <c r="EDT5" s="102"/>
      <c r="EDU5" s="102"/>
      <c r="EDV5" s="102"/>
      <c r="EDW5" s="102"/>
      <c r="EDX5" s="102"/>
      <c r="EDY5" s="102"/>
      <c r="EDZ5" s="102"/>
      <c r="EEA5" s="102"/>
      <c r="EEB5" s="102"/>
      <c r="EEC5" s="102"/>
      <c r="EED5" s="102"/>
      <c r="EEE5" s="102"/>
      <c r="EEF5" s="102"/>
      <c r="EEG5" s="102"/>
      <c r="EEH5" s="102"/>
      <c r="EEI5" s="102"/>
      <c r="EEJ5" s="102"/>
      <c r="EEK5" s="102"/>
      <c r="EEL5" s="102"/>
      <c r="EEM5" s="102"/>
      <c r="EEN5" s="102"/>
      <c r="EEO5" s="102"/>
      <c r="EEP5" s="102"/>
      <c r="EEQ5" s="102"/>
      <c r="EER5" s="102"/>
      <c r="EES5" s="102"/>
      <c r="EET5" s="102"/>
      <c r="EEU5" s="102"/>
      <c r="EEV5" s="102"/>
      <c r="EEW5" s="102"/>
      <c r="EEX5" s="102"/>
      <c r="EEY5" s="102"/>
      <c r="EEZ5" s="102"/>
      <c r="EFA5" s="102"/>
      <c r="EFB5" s="102"/>
      <c r="EFC5" s="102"/>
      <c r="EFD5" s="102"/>
      <c r="EFE5" s="102"/>
      <c r="EFF5" s="102"/>
      <c r="EFG5" s="102"/>
      <c r="EFH5" s="102"/>
      <c r="EFI5" s="102"/>
      <c r="EFJ5" s="102"/>
      <c r="EFK5" s="102"/>
      <c r="EFL5" s="102"/>
      <c r="EFM5" s="102"/>
      <c r="EFN5" s="102"/>
      <c r="EFO5" s="102"/>
      <c r="EFP5" s="102"/>
      <c r="EFQ5" s="102"/>
      <c r="EFR5" s="102"/>
      <c r="EFS5" s="102"/>
      <c r="EFT5" s="102"/>
      <c r="EFU5" s="102"/>
      <c r="EFV5" s="102"/>
      <c r="EFW5" s="102"/>
      <c r="EFX5" s="102"/>
      <c r="EFY5" s="102"/>
      <c r="EFZ5" s="102"/>
      <c r="EGA5" s="102"/>
      <c r="EGB5" s="102"/>
      <c r="EGC5" s="102"/>
      <c r="EGD5" s="102"/>
      <c r="EGE5" s="102"/>
      <c r="EGF5" s="102"/>
      <c r="EGG5" s="102"/>
      <c r="EGH5" s="102"/>
      <c r="EGI5" s="102"/>
      <c r="EGJ5" s="102"/>
      <c r="EGK5" s="102"/>
      <c r="EGL5" s="102"/>
      <c r="EGM5" s="102"/>
      <c r="EGN5" s="102"/>
      <c r="EGO5" s="102"/>
      <c r="EGP5" s="102"/>
      <c r="EGQ5" s="102"/>
      <c r="EGR5" s="102"/>
      <c r="EGS5" s="102"/>
      <c r="EGT5" s="102"/>
      <c r="EGU5" s="102"/>
      <c r="EGV5" s="102"/>
      <c r="EGW5" s="102"/>
      <c r="EGX5" s="102"/>
      <c r="EGY5" s="102"/>
      <c r="EGZ5" s="102"/>
      <c r="EHA5" s="102"/>
      <c r="EHB5" s="102"/>
      <c r="EHC5" s="102"/>
      <c r="EHD5" s="102"/>
      <c r="EHE5" s="102"/>
      <c r="EHF5" s="102"/>
      <c r="EHG5" s="102"/>
      <c r="EHH5" s="102"/>
      <c r="EHI5" s="102"/>
      <c r="EHJ5" s="102"/>
      <c r="EHK5" s="102"/>
      <c r="EHL5" s="102"/>
      <c r="EHM5" s="102"/>
      <c r="EHN5" s="102"/>
      <c r="EHO5" s="102"/>
      <c r="EHP5" s="102"/>
      <c r="EHQ5" s="102"/>
      <c r="EHR5" s="102"/>
      <c r="EHS5" s="102"/>
      <c r="EHT5" s="102"/>
      <c r="EHU5" s="102"/>
      <c r="EHV5" s="102"/>
      <c r="EHW5" s="102"/>
      <c r="EHX5" s="102"/>
      <c r="EHY5" s="102"/>
      <c r="EHZ5" s="102"/>
      <c r="EIA5" s="102"/>
      <c r="EIB5" s="102"/>
      <c r="EIC5" s="102"/>
      <c r="EID5" s="102"/>
      <c r="EIE5" s="102"/>
      <c r="EIF5" s="102"/>
      <c r="EIG5" s="102"/>
      <c r="EIH5" s="102"/>
      <c r="EII5" s="102"/>
      <c r="EIJ5" s="102"/>
      <c r="EIK5" s="102"/>
      <c r="EIL5" s="102"/>
      <c r="EIM5" s="102"/>
      <c r="EIN5" s="102"/>
      <c r="EIO5" s="102"/>
      <c r="EIP5" s="102"/>
      <c r="EIQ5" s="102"/>
      <c r="EIR5" s="102"/>
      <c r="EIS5" s="102"/>
      <c r="EIT5" s="102"/>
      <c r="EIU5" s="102"/>
      <c r="EIV5" s="102"/>
      <c r="EIW5" s="102"/>
      <c r="EIX5" s="102"/>
      <c r="EIY5" s="102"/>
      <c r="EIZ5" s="102"/>
      <c r="EJA5" s="102"/>
      <c r="EJB5" s="102"/>
      <c r="EJC5" s="102"/>
      <c r="EJD5" s="102"/>
      <c r="EJE5" s="102"/>
      <c r="EJF5" s="102"/>
      <c r="EJG5" s="102"/>
      <c r="EJH5" s="102"/>
      <c r="EJI5" s="102"/>
      <c r="EJJ5" s="102"/>
      <c r="EJK5" s="102"/>
      <c r="EJL5" s="102"/>
      <c r="EJM5" s="102"/>
      <c r="EJN5" s="102"/>
      <c r="EJO5" s="102"/>
      <c r="EJP5" s="102"/>
      <c r="EJQ5" s="102"/>
      <c r="EJR5" s="102"/>
      <c r="EJS5" s="102"/>
      <c r="EJT5" s="102"/>
      <c r="EJU5" s="102"/>
      <c r="EJV5" s="102"/>
      <c r="EJW5" s="102"/>
      <c r="EJX5" s="102"/>
      <c r="EJY5" s="102"/>
      <c r="EJZ5" s="102"/>
      <c r="EKA5" s="102"/>
      <c r="EKB5" s="102"/>
      <c r="EKC5" s="102"/>
      <c r="EKD5" s="102"/>
      <c r="EKE5" s="102"/>
      <c r="EKF5" s="102"/>
      <c r="EKG5" s="102"/>
      <c r="EKH5" s="102"/>
      <c r="EKI5" s="102"/>
      <c r="EKJ5" s="102"/>
      <c r="EKK5" s="102"/>
      <c r="EKL5" s="102"/>
      <c r="EKM5" s="102"/>
      <c r="EKN5" s="102"/>
      <c r="EKO5" s="102"/>
      <c r="EKP5" s="102"/>
      <c r="EKQ5" s="102"/>
      <c r="EKR5" s="102"/>
      <c r="EKS5" s="102"/>
      <c r="EKT5" s="102"/>
      <c r="EKU5" s="102"/>
      <c r="EKV5" s="102"/>
      <c r="EKW5" s="102"/>
      <c r="EKX5" s="102"/>
      <c r="EKY5" s="102"/>
      <c r="EKZ5" s="102"/>
      <c r="ELA5" s="102"/>
      <c r="ELB5" s="102"/>
      <c r="ELC5" s="102"/>
      <c r="ELD5" s="102"/>
      <c r="ELE5" s="102"/>
      <c r="ELF5" s="102"/>
      <c r="ELG5" s="102"/>
      <c r="ELH5" s="102"/>
      <c r="ELI5" s="102"/>
      <c r="ELJ5" s="102"/>
      <c r="ELK5" s="102"/>
      <c r="ELL5" s="102"/>
      <c r="ELM5" s="102"/>
      <c r="ELN5" s="102"/>
      <c r="ELO5" s="102"/>
      <c r="ELP5" s="102"/>
      <c r="ELQ5" s="102"/>
      <c r="ELR5" s="102"/>
      <c r="ELS5" s="102"/>
      <c r="ELT5" s="102"/>
      <c r="ELU5" s="102"/>
      <c r="ELV5" s="102"/>
      <c r="ELW5" s="102"/>
      <c r="ELX5" s="102"/>
      <c r="ELY5" s="102"/>
      <c r="ELZ5" s="102"/>
      <c r="EMA5" s="102"/>
      <c r="EMB5" s="102"/>
      <c r="EMC5" s="102"/>
      <c r="EMD5" s="102"/>
      <c r="EME5" s="102"/>
      <c r="EMF5" s="102"/>
      <c r="EMG5" s="102"/>
      <c r="EMH5" s="102"/>
      <c r="EMI5" s="102"/>
      <c r="EMJ5" s="102"/>
      <c r="EMK5" s="102"/>
      <c r="EML5" s="102"/>
      <c r="EMM5" s="102"/>
      <c r="EMN5" s="102"/>
      <c r="EMO5" s="102"/>
      <c r="EMP5" s="102"/>
      <c r="EMQ5" s="102"/>
      <c r="EMR5" s="102"/>
      <c r="EMS5" s="102"/>
      <c r="EMT5" s="102"/>
      <c r="EMU5" s="102"/>
      <c r="EMV5" s="102"/>
      <c r="EMW5" s="102"/>
      <c r="EMX5" s="102"/>
      <c r="EMY5" s="102"/>
      <c r="EMZ5" s="102"/>
      <c r="ENA5" s="102"/>
      <c r="ENB5" s="102"/>
      <c r="ENC5" s="102"/>
      <c r="END5" s="102"/>
      <c r="ENE5" s="102"/>
      <c r="ENF5" s="102"/>
      <c r="ENG5" s="102"/>
      <c r="ENH5" s="102"/>
      <c r="ENI5" s="102"/>
      <c r="ENJ5" s="102"/>
      <c r="ENK5" s="102"/>
      <c r="ENL5" s="102"/>
      <c r="ENM5" s="102"/>
      <c r="ENN5" s="102"/>
      <c r="ENO5" s="102"/>
      <c r="ENP5" s="102"/>
      <c r="ENQ5" s="102"/>
      <c r="ENR5" s="102"/>
      <c r="ENS5" s="102"/>
      <c r="ENT5" s="102"/>
      <c r="ENU5" s="102"/>
      <c r="ENV5" s="102"/>
      <c r="ENW5" s="102"/>
      <c r="ENX5" s="102"/>
      <c r="ENY5" s="102"/>
      <c r="ENZ5" s="102"/>
      <c r="EOA5" s="102"/>
      <c r="EOB5" s="102"/>
      <c r="EOC5" s="102"/>
      <c r="EOD5" s="102"/>
      <c r="EOE5" s="102"/>
      <c r="EOF5" s="102"/>
      <c r="EOG5" s="102"/>
      <c r="EOH5" s="102"/>
      <c r="EOI5" s="102"/>
      <c r="EOJ5" s="102"/>
      <c r="EOK5" s="102"/>
      <c r="EOL5" s="102"/>
      <c r="EOM5" s="102"/>
      <c r="EON5" s="102"/>
      <c r="EOO5" s="102"/>
      <c r="EOP5" s="102"/>
      <c r="EOQ5" s="102"/>
      <c r="EOR5" s="102"/>
      <c r="EOS5" s="102"/>
      <c r="EOT5" s="102"/>
      <c r="EOU5" s="102"/>
      <c r="EOV5" s="102"/>
      <c r="EOW5" s="102"/>
      <c r="EOX5" s="102"/>
      <c r="EOY5" s="102"/>
      <c r="EOZ5" s="102"/>
      <c r="EPA5" s="102"/>
      <c r="EPB5" s="102"/>
      <c r="EPC5" s="102"/>
      <c r="EPD5" s="102"/>
      <c r="EPE5" s="102"/>
      <c r="EPF5" s="102"/>
      <c r="EPG5" s="102"/>
      <c r="EPH5" s="102"/>
      <c r="EPI5" s="102"/>
      <c r="EPJ5" s="102"/>
      <c r="EPK5" s="102"/>
      <c r="EPL5" s="102"/>
      <c r="EPM5" s="102"/>
      <c r="EPN5" s="102"/>
      <c r="EPO5" s="102"/>
      <c r="EPP5" s="102"/>
      <c r="EPQ5" s="102"/>
      <c r="EPR5" s="102"/>
      <c r="EPS5" s="102"/>
      <c r="EPT5" s="102"/>
      <c r="EPU5" s="102"/>
      <c r="EPV5" s="102"/>
      <c r="EPW5" s="102"/>
      <c r="EPX5" s="102"/>
      <c r="EPY5" s="102"/>
      <c r="EPZ5" s="102"/>
      <c r="EQA5" s="102"/>
      <c r="EQB5" s="102"/>
      <c r="EQC5" s="102"/>
      <c r="EQD5" s="102"/>
      <c r="EQE5" s="102"/>
      <c r="EQF5" s="102"/>
      <c r="EQG5" s="102"/>
      <c r="EQH5" s="102"/>
      <c r="EQI5" s="102"/>
      <c r="EQJ5" s="102"/>
      <c r="EQK5" s="102"/>
      <c r="EQL5" s="102"/>
      <c r="EQM5" s="102"/>
      <c r="EQN5" s="102"/>
      <c r="EQO5" s="102"/>
      <c r="EQP5" s="102"/>
      <c r="EQQ5" s="102"/>
      <c r="EQR5" s="102"/>
      <c r="EQS5" s="102"/>
      <c r="EQT5" s="102"/>
      <c r="EQU5" s="102"/>
      <c r="EQV5" s="102"/>
      <c r="EQW5" s="102"/>
      <c r="EQX5" s="102"/>
      <c r="EQY5" s="102"/>
      <c r="EQZ5" s="102"/>
      <c r="ERA5" s="102"/>
      <c r="ERB5" s="102"/>
      <c r="ERC5" s="102"/>
      <c r="ERD5" s="102"/>
      <c r="ERE5" s="102"/>
      <c r="ERF5" s="102"/>
      <c r="ERG5" s="102"/>
      <c r="ERH5" s="102"/>
      <c r="ERI5" s="102"/>
      <c r="ERJ5" s="102"/>
      <c r="ERK5" s="102"/>
      <c r="ERL5" s="102"/>
      <c r="ERM5" s="102"/>
      <c r="ERN5" s="102"/>
      <c r="ERO5" s="102"/>
      <c r="ERP5" s="102"/>
      <c r="ERQ5" s="102"/>
      <c r="ERR5" s="102"/>
      <c r="ERS5" s="102"/>
      <c r="ERT5" s="102"/>
      <c r="ERU5" s="102"/>
      <c r="ERV5" s="102"/>
      <c r="ERW5" s="102"/>
      <c r="ERX5" s="102"/>
      <c r="ERY5" s="102"/>
      <c r="ERZ5" s="102"/>
      <c r="ESA5" s="102"/>
      <c r="ESB5" s="102"/>
      <c r="ESC5" s="102"/>
      <c r="ESD5" s="102"/>
      <c r="ESE5" s="102"/>
      <c r="ESF5" s="102"/>
      <c r="ESG5" s="102"/>
      <c r="ESH5" s="102"/>
      <c r="ESI5" s="102"/>
      <c r="ESJ5" s="102"/>
      <c r="ESK5" s="102"/>
      <c r="ESL5" s="102"/>
      <c r="ESM5" s="102"/>
      <c r="ESN5" s="102"/>
      <c r="ESO5" s="102"/>
      <c r="ESP5" s="102"/>
      <c r="ESQ5" s="102"/>
      <c r="ESR5" s="102"/>
      <c r="ESS5" s="102"/>
      <c r="EST5" s="102"/>
      <c r="ESU5" s="102"/>
      <c r="ESV5" s="102"/>
      <c r="ESW5" s="102"/>
      <c r="ESX5" s="102"/>
      <c r="ESY5" s="102"/>
      <c r="ESZ5" s="102"/>
      <c r="ETA5" s="102"/>
      <c r="ETB5" s="102"/>
      <c r="ETC5" s="102"/>
      <c r="ETD5" s="102"/>
      <c r="ETE5" s="102"/>
      <c r="ETF5" s="102"/>
      <c r="ETG5" s="102"/>
      <c r="ETH5" s="102"/>
      <c r="ETI5" s="102"/>
      <c r="ETJ5" s="102"/>
      <c r="ETK5" s="102"/>
      <c r="ETL5" s="102"/>
      <c r="ETM5" s="102"/>
      <c r="ETN5" s="102"/>
      <c r="ETO5" s="102"/>
      <c r="ETP5" s="102"/>
      <c r="ETQ5" s="102"/>
      <c r="ETR5" s="102"/>
      <c r="ETS5" s="102"/>
      <c r="ETT5" s="102"/>
      <c r="ETU5" s="102"/>
      <c r="ETV5" s="102"/>
      <c r="ETW5" s="102"/>
      <c r="ETX5" s="102"/>
      <c r="ETY5" s="102"/>
      <c r="ETZ5" s="102"/>
      <c r="EUA5" s="102"/>
      <c r="EUB5" s="102"/>
      <c r="EUC5" s="102"/>
      <c r="EUD5" s="102"/>
      <c r="EUE5" s="102"/>
      <c r="EUF5" s="102"/>
      <c r="EUG5" s="102"/>
      <c r="EUH5" s="102"/>
      <c r="EUI5" s="102"/>
      <c r="EUJ5" s="102"/>
      <c r="EUK5" s="102"/>
      <c r="EUL5" s="102"/>
      <c r="EUM5" s="102"/>
      <c r="EUN5" s="102"/>
      <c r="EUO5" s="102"/>
      <c r="EUP5" s="102"/>
      <c r="EUQ5" s="102"/>
      <c r="EUR5" s="102"/>
      <c r="EUS5" s="102"/>
      <c r="EUT5" s="102"/>
      <c r="EUU5" s="102"/>
      <c r="EUV5" s="102"/>
      <c r="EUW5" s="102"/>
      <c r="EUX5" s="102"/>
      <c r="EUY5" s="102"/>
      <c r="EUZ5" s="102"/>
      <c r="EVA5" s="102"/>
      <c r="EVB5" s="102"/>
      <c r="EVC5" s="102"/>
      <c r="EVD5" s="102"/>
      <c r="EVE5" s="102"/>
      <c r="EVF5" s="102"/>
      <c r="EVG5" s="102"/>
      <c r="EVH5" s="102"/>
      <c r="EVI5" s="102"/>
      <c r="EVJ5" s="102"/>
      <c r="EVK5" s="102"/>
      <c r="EVL5" s="102"/>
      <c r="EVM5" s="102"/>
      <c r="EVN5" s="102"/>
      <c r="EVO5" s="102"/>
      <c r="EVP5" s="102"/>
      <c r="EVQ5" s="102"/>
      <c r="EVR5" s="102"/>
      <c r="EVS5" s="102"/>
      <c r="EVT5" s="102"/>
      <c r="EVU5" s="102"/>
      <c r="EVV5" s="102"/>
      <c r="EVW5" s="102"/>
      <c r="EVX5" s="102"/>
      <c r="EVY5" s="102"/>
      <c r="EVZ5" s="102"/>
      <c r="EWA5" s="102"/>
      <c r="EWB5" s="102"/>
      <c r="EWC5" s="102"/>
      <c r="EWD5" s="102"/>
      <c r="EWE5" s="102"/>
      <c r="EWF5" s="102"/>
      <c r="EWG5" s="102"/>
      <c r="EWH5" s="102"/>
      <c r="EWI5" s="102"/>
      <c r="EWJ5" s="102"/>
      <c r="EWK5" s="102"/>
      <c r="EWL5" s="102"/>
      <c r="EWM5" s="102"/>
      <c r="EWN5" s="102"/>
      <c r="EWO5" s="102"/>
      <c r="EWP5" s="102"/>
      <c r="EWQ5" s="102"/>
      <c r="EWR5" s="102"/>
      <c r="EWS5" s="102"/>
      <c r="EWT5" s="102"/>
      <c r="EWU5" s="102"/>
      <c r="EWV5" s="102"/>
      <c r="EWW5" s="102"/>
      <c r="EWX5" s="102"/>
      <c r="EWY5" s="102"/>
      <c r="EWZ5" s="102"/>
      <c r="EXA5" s="102"/>
      <c r="EXB5" s="102"/>
      <c r="EXC5" s="102"/>
      <c r="EXD5" s="102"/>
      <c r="EXE5" s="102"/>
      <c r="EXF5" s="102"/>
      <c r="EXG5" s="102"/>
      <c r="EXH5" s="102"/>
      <c r="EXI5" s="102"/>
      <c r="EXJ5" s="102"/>
      <c r="EXK5" s="102"/>
      <c r="EXL5" s="102"/>
      <c r="EXM5" s="102"/>
      <c r="EXN5" s="102"/>
      <c r="EXO5" s="102"/>
      <c r="EXP5" s="102"/>
      <c r="EXQ5" s="102"/>
      <c r="EXR5" s="102"/>
      <c r="EXS5" s="102"/>
      <c r="EXT5" s="102"/>
      <c r="EXU5" s="102"/>
      <c r="EXV5" s="102"/>
      <c r="EXW5" s="102"/>
      <c r="EXX5" s="102"/>
      <c r="EXY5" s="102"/>
      <c r="EXZ5" s="102"/>
      <c r="EYA5" s="102"/>
      <c r="EYB5" s="102"/>
      <c r="EYC5" s="102"/>
      <c r="EYD5" s="102"/>
      <c r="EYE5" s="102"/>
      <c r="EYF5" s="102"/>
      <c r="EYG5" s="102"/>
      <c r="EYH5" s="102"/>
      <c r="EYI5" s="102"/>
      <c r="EYJ5" s="102"/>
      <c r="EYK5" s="102"/>
      <c r="EYL5" s="102"/>
      <c r="EYM5" s="102"/>
      <c r="EYN5" s="102"/>
      <c r="EYO5" s="102"/>
      <c r="EYP5" s="102"/>
      <c r="EYQ5" s="102"/>
      <c r="EYR5" s="102"/>
      <c r="EYS5" s="102"/>
      <c r="EYT5" s="102"/>
      <c r="EYU5" s="102"/>
      <c r="EYV5" s="102"/>
      <c r="EYW5" s="102"/>
      <c r="EYX5" s="102"/>
      <c r="EYY5" s="102"/>
      <c r="EYZ5" s="102"/>
      <c r="EZA5" s="102"/>
      <c r="EZB5" s="102"/>
      <c r="EZC5" s="102"/>
      <c r="EZD5" s="102"/>
      <c r="EZE5" s="102"/>
      <c r="EZF5" s="102"/>
      <c r="EZG5" s="102"/>
      <c r="EZH5" s="102"/>
      <c r="EZI5" s="102"/>
      <c r="EZJ5" s="102"/>
      <c r="EZK5" s="102"/>
      <c r="EZL5" s="102"/>
      <c r="EZM5" s="102"/>
      <c r="EZN5" s="102"/>
      <c r="EZO5" s="102"/>
      <c r="EZP5" s="102"/>
      <c r="EZQ5" s="102"/>
      <c r="EZR5" s="102"/>
      <c r="EZS5" s="102"/>
      <c r="EZT5" s="102"/>
      <c r="EZU5" s="102"/>
      <c r="EZV5" s="102"/>
      <c r="EZW5" s="102"/>
      <c r="EZX5" s="102"/>
      <c r="EZY5" s="102"/>
      <c r="EZZ5" s="102"/>
      <c r="FAA5" s="102"/>
      <c r="FAB5" s="102"/>
      <c r="FAC5" s="102"/>
      <c r="FAD5" s="102"/>
      <c r="FAE5" s="102"/>
      <c r="FAF5" s="102"/>
      <c r="FAG5" s="102"/>
      <c r="FAH5" s="102"/>
      <c r="FAI5" s="102"/>
      <c r="FAJ5" s="102"/>
      <c r="FAK5" s="102"/>
      <c r="FAL5" s="102"/>
      <c r="FAM5" s="102"/>
      <c r="FAN5" s="102"/>
      <c r="FAO5" s="102"/>
      <c r="FAP5" s="102"/>
      <c r="FAQ5" s="102"/>
      <c r="FAR5" s="102"/>
      <c r="FAS5" s="102"/>
      <c r="FAT5" s="102"/>
      <c r="FAU5" s="102"/>
      <c r="FAV5" s="102"/>
      <c r="FAW5" s="102"/>
      <c r="FAX5" s="102"/>
      <c r="FAY5" s="102"/>
      <c r="FAZ5" s="102"/>
      <c r="FBA5" s="102"/>
      <c r="FBB5" s="102"/>
      <c r="FBC5" s="102"/>
      <c r="FBD5" s="102"/>
      <c r="FBE5" s="102"/>
      <c r="FBF5" s="102"/>
      <c r="FBG5" s="102"/>
      <c r="FBH5" s="102"/>
      <c r="FBI5" s="102"/>
      <c r="FBJ5" s="102"/>
      <c r="FBK5" s="102"/>
      <c r="FBL5" s="102"/>
      <c r="FBM5" s="102"/>
      <c r="FBN5" s="102"/>
      <c r="FBO5" s="102"/>
      <c r="FBP5" s="102"/>
      <c r="FBQ5" s="102"/>
      <c r="FBR5" s="102"/>
      <c r="FBS5" s="102"/>
      <c r="FBT5" s="102"/>
      <c r="FBU5" s="102"/>
      <c r="FBV5" s="102"/>
      <c r="FBW5" s="102"/>
      <c r="FBX5" s="102"/>
      <c r="FBY5" s="102"/>
      <c r="FBZ5" s="102"/>
      <c r="FCA5" s="102"/>
      <c r="FCB5" s="102"/>
      <c r="FCC5" s="102"/>
      <c r="FCD5" s="102"/>
      <c r="FCE5" s="102"/>
      <c r="FCF5" s="102"/>
      <c r="FCG5" s="102"/>
      <c r="FCH5" s="102"/>
      <c r="FCI5" s="102"/>
      <c r="FCJ5" s="102"/>
      <c r="FCK5" s="102"/>
      <c r="FCL5" s="102"/>
      <c r="FCM5" s="102"/>
      <c r="FCN5" s="102"/>
      <c r="FCO5" s="102"/>
      <c r="FCP5" s="102"/>
      <c r="FCQ5" s="102"/>
      <c r="FCR5" s="102"/>
      <c r="FCS5" s="102"/>
      <c r="FCT5" s="102"/>
      <c r="FCU5" s="102"/>
      <c r="FCV5" s="102"/>
      <c r="FCW5" s="102"/>
      <c r="FCX5" s="102"/>
      <c r="FCY5" s="102"/>
      <c r="FCZ5" s="102"/>
      <c r="FDA5" s="102"/>
      <c r="FDB5" s="102"/>
      <c r="FDC5" s="102"/>
      <c r="FDD5" s="102"/>
      <c r="FDE5" s="102"/>
      <c r="FDF5" s="102"/>
      <c r="FDG5" s="102"/>
      <c r="FDH5" s="102"/>
      <c r="FDI5" s="102"/>
      <c r="FDJ5" s="102"/>
      <c r="FDK5" s="102"/>
      <c r="FDL5" s="102"/>
      <c r="FDM5" s="102"/>
      <c r="FDN5" s="102"/>
      <c r="FDO5" s="102"/>
      <c r="FDP5" s="102"/>
      <c r="FDQ5" s="102"/>
      <c r="FDR5" s="102"/>
      <c r="FDS5" s="102"/>
      <c r="FDT5" s="102"/>
      <c r="FDU5" s="102"/>
      <c r="FDV5" s="102"/>
      <c r="FDW5" s="102"/>
      <c r="FDX5" s="102"/>
      <c r="FDY5" s="102"/>
      <c r="FDZ5" s="102"/>
      <c r="FEA5" s="102"/>
      <c r="FEB5" s="102"/>
      <c r="FEC5" s="102"/>
      <c r="FED5" s="102"/>
      <c r="FEE5" s="102"/>
      <c r="FEF5" s="102"/>
      <c r="FEG5" s="102"/>
      <c r="FEH5" s="102"/>
      <c r="FEI5" s="102"/>
      <c r="FEJ5" s="102"/>
      <c r="FEK5" s="102"/>
      <c r="FEL5" s="102"/>
      <c r="FEM5" s="102"/>
      <c r="FEN5" s="102"/>
      <c r="FEO5" s="102"/>
      <c r="FEP5" s="102"/>
      <c r="FEQ5" s="102"/>
      <c r="FER5" s="102"/>
      <c r="FES5" s="102"/>
      <c r="FET5" s="102"/>
      <c r="FEU5" s="102"/>
      <c r="FEV5" s="102"/>
      <c r="FEW5" s="102"/>
      <c r="FEX5" s="102"/>
      <c r="FEY5" s="102"/>
      <c r="FEZ5" s="102"/>
      <c r="FFA5" s="102"/>
      <c r="FFB5" s="102"/>
      <c r="FFC5" s="102"/>
      <c r="FFD5" s="102"/>
      <c r="FFE5" s="102"/>
      <c r="FFF5" s="102"/>
      <c r="FFG5" s="102"/>
      <c r="FFH5" s="102"/>
      <c r="FFI5" s="102"/>
      <c r="FFJ5" s="102"/>
      <c r="FFK5" s="102"/>
      <c r="FFL5" s="102"/>
      <c r="FFM5" s="102"/>
      <c r="FFN5" s="102"/>
      <c r="FFO5" s="102"/>
      <c r="FFP5" s="102"/>
      <c r="FFQ5" s="102"/>
      <c r="FFR5" s="102"/>
      <c r="FFS5" s="102"/>
      <c r="FFT5" s="102"/>
      <c r="FFU5" s="102"/>
      <c r="FFV5" s="102"/>
      <c r="FFW5" s="102"/>
      <c r="FFX5" s="102"/>
      <c r="FFY5" s="102"/>
      <c r="FFZ5" s="102"/>
      <c r="FGA5" s="102"/>
      <c r="FGB5" s="102"/>
      <c r="FGC5" s="102"/>
      <c r="FGD5" s="102"/>
      <c r="FGE5" s="102"/>
      <c r="FGF5" s="102"/>
      <c r="FGG5" s="102"/>
      <c r="FGH5" s="102"/>
      <c r="FGI5" s="102"/>
      <c r="FGJ5" s="102"/>
      <c r="FGK5" s="102"/>
      <c r="FGL5" s="102"/>
      <c r="FGM5" s="102"/>
      <c r="FGN5" s="102"/>
      <c r="FGO5" s="102"/>
      <c r="FGP5" s="102"/>
      <c r="FGQ5" s="102"/>
      <c r="FGR5" s="102"/>
      <c r="FGS5" s="102"/>
      <c r="FGT5" s="102"/>
      <c r="FGU5" s="102"/>
      <c r="FGV5" s="102"/>
      <c r="FGW5" s="102"/>
      <c r="FGX5" s="102"/>
      <c r="FGY5" s="102"/>
      <c r="FGZ5" s="102"/>
      <c r="FHA5" s="102"/>
      <c r="FHB5" s="102"/>
      <c r="FHC5" s="102"/>
      <c r="FHD5" s="102"/>
      <c r="FHE5" s="102"/>
      <c r="FHF5" s="102"/>
      <c r="FHG5" s="102"/>
      <c r="FHH5" s="102"/>
      <c r="FHI5" s="102"/>
      <c r="FHJ5" s="102"/>
      <c r="FHK5" s="102"/>
      <c r="FHL5" s="102"/>
      <c r="FHM5" s="102"/>
      <c r="FHN5" s="102"/>
      <c r="FHO5" s="102"/>
      <c r="FHP5" s="102"/>
      <c r="FHQ5" s="102"/>
      <c r="FHR5" s="102"/>
      <c r="FHS5" s="102"/>
      <c r="FHT5" s="102"/>
      <c r="FHU5" s="102"/>
      <c r="FHV5" s="102"/>
      <c r="FHW5" s="102"/>
      <c r="FHX5" s="102"/>
      <c r="FHY5" s="102"/>
      <c r="FHZ5" s="102"/>
      <c r="FIA5" s="102"/>
      <c r="FIB5" s="102"/>
      <c r="FIC5" s="102"/>
      <c r="FID5" s="102"/>
      <c r="FIE5" s="102"/>
      <c r="FIF5" s="102"/>
      <c r="FIG5" s="102"/>
      <c r="FIH5" s="102"/>
      <c r="FII5" s="102"/>
      <c r="FIJ5" s="102"/>
      <c r="FIK5" s="102"/>
      <c r="FIL5" s="102"/>
      <c r="FIM5" s="102"/>
      <c r="FIN5" s="102"/>
      <c r="FIO5" s="102"/>
      <c r="FIP5" s="102"/>
      <c r="FIQ5" s="102"/>
      <c r="FIR5" s="102"/>
      <c r="FIS5" s="102"/>
      <c r="FIT5" s="102"/>
      <c r="FIU5" s="102"/>
      <c r="FIV5" s="102"/>
      <c r="FIW5" s="102"/>
      <c r="FIX5" s="102"/>
      <c r="FIY5" s="102"/>
      <c r="FIZ5" s="102"/>
      <c r="FJA5" s="102"/>
      <c r="FJB5" s="102"/>
      <c r="FJC5" s="102"/>
      <c r="FJD5" s="102"/>
      <c r="FJE5" s="102"/>
      <c r="FJF5" s="102"/>
      <c r="FJG5" s="102"/>
      <c r="FJH5" s="102"/>
      <c r="FJI5" s="102"/>
      <c r="FJJ5" s="102"/>
      <c r="FJK5" s="102"/>
      <c r="FJL5" s="102"/>
      <c r="FJM5" s="102"/>
      <c r="FJN5" s="102"/>
      <c r="FJO5" s="102"/>
      <c r="FJP5" s="102"/>
      <c r="FJQ5" s="102"/>
      <c r="FJR5" s="102"/>
      <c r="FJS5" s="102"/>
      <c r="FJT5" s="102"/>
      <c r="FJU5" s="102"/>
      <c r="FJV5" s="102"/>
      <c r="FJW5" s="102"/>
      <c r="FJX5" s="102"/>
      <c r="FJY5" s="102"/>
      <c r="FJZ5" s="102"/>
      <c r="FKA5" s="102"/>
      <c r="FKB5" s="102"/>
      <c r="FKC5" s="102"/>
      <c r="FKD5" s="102"/>
      <c r="FKE5" s="102"/>
      <c r="FKF5" s="102"/>
      <c r="FKG5" s="102"/>
      <c r="FKH5" s="102"/>
      <c r="FKI5" s="102"/>
      <c r="FKJ5" s="102"/>
      <c r="FKK5" s="102"/>
      <c r="FKL5" s="102"/>
      <c r="FKM5" s="102"/>
      <c r="FKN5" s="102"/>
      <c r="FKO5" s="102"/>
      <c r="FKP5" s="102"/>
      <c r="FKQ5" s="102"/>
      <c r="FKR5" s="102"/>
      <c r="FKS5" s="102"/>
      <c r="FKT5" s="102"/>
      <c r="FKU5" s="102"/>
      <c r="FKV5" s="102"/>
      <c r="FKW5" s="102"/>
      <c r="FKX5" s="102"/>
      <c r="FKY5" s="102"/>
      <c r="FKZ5" s="102"/>
      <c r="FLA5" s="102"/>
      <c r="FLB5" s="102"/>
      <c r="FLC5" s="102"/>
      <c r="FLD5" s="102"/>
      <c r="FLE5" s="102"/>
      <c r="FLF5" s="102"/>
      <c r="FLG5" s="102"/>
      <c r="FLH5" s="102"/>
      <c r="FLI5" s="102"/>
      <c r="FLJ5" s="102"/>
      <c r="FLK5" s="102"/>
      <c r="FLL5" s="102"/>
      <c r="FLM5" s="102"/>
      <c r="FLN5" s="102"/>
      <c r="FLO5" s="102"/>
      <c r="FLP5" s="102"/>
      <c r="FLQ5" s="102"/>
      <c r="FLR5" s="102"/>
      <c r="FLS5" s="102"/>
      <c r="FLT5" s="102"/>
      <c r="FLU5" s="102"/>
      <c r="FLV5" s="102"/>
      <c r="FLW5" s="102"/>
      <c r="FLX5" s="102"/>
      <c r="FLY5" s="102"/>
      <c r="FLZ5" s="102"/>
      <c r="FMA5" s="102"/>
      <c r="FMB5" s="102"/>
      <c r="FMC5" s="102"/>
      <c r="FMD5" s="102"/>
      <c r="FME5" s="102"/>
      <c r="FMF5" s="102"/>
      <c r="FMG5" s="102"/>
      <c r="FMH5" s="102"/>
      <c r="FMI5" s="102"/>
      <c r="FMJ5" s="102"/>
      <c r="FMK5" s="102"/>
      <c r="FML5" s="102"/>
      <c r="FMM5" s="102"/>
      <c r="FMN5" s="102"/>
      <c r="FMO5" s="102"/>
      <c r="FMP5" s="102"/>
      <c r="FMQ5" s="102"/>
      <c r="FMR5" s="102"/>
      <c r="FMS5" s="102"/>
      <c r="FMT5" s="102"/>
      <c r="FMU5" s="102"/>
      <c r="FMV5" s="102"/>
      <c r="FMW5" s="102"/>
      <c r="FMX5" s="102"/>
      <c r="FMY5" s="102"/>
      <c r="FMZ5" s="102"/>
      <c r="FNA5" s="102"/>
      <c r="FNB5" s="102"/>
      <c r="FNC5" s="102"/>
      <c r="FND5" s="102"/>
      <c r="FNE5" s="102"/>
      <c r="FNF5" s="102"/>
      <c r="FNG5" s="102"/>
      <c r="FNH5" s="102"/>
      <c r="FNI5" s="102"/>
      <c r="FNJ5" s="102"/>
      <c r="FNK5" s="102"/>
      <c r="FNL5" s="102"/>
      <c r="FNM5" s="102"/>
      <c r="FNN5" s="102"/>
      <c r="FNO5" s="102"/>
      <c r="FNP5" s="102"/>
      <c r="FNQ5" s="102"/>
      <c r="FNR5" s="102"/>
      <c r="FNS5" s="102"/>
      <c r="FNT5" s="102"/>
      <c r="FNU5" s="102"/>
      <c r="FNV5" s="102"/>
      <c r="FNW5" s="102"/>
      <c r="FNX5" s="102"/>
      <c r="FNY5" s="102"/>
      <c r="FNZ5" s="102"/>
      <c r="FOA5" s="102"/>
      <c r="FOB5" s="102"/>
      <c r="FOC5" s="102"/>
      <c r="FOD5" s="102"/>
      <c r="FOE5" s="102"/>
      <c r="FOF5" s="102"/>
      <c r="FOG5" s="102"/>
      <c r="FOH5" s="102"/>
      <c r="FOI5" s="102"/>
      <c r="FOJ5" s="102"/>
      <c r="FOK5" s="102"/>
      <c r="FOL5" s="102"/>
      <c r="FOM5" s="102"/>
      <c r="FON5" s="102"/>
      <c r="FOO5" s="102"/>
      <c r="FOP5" s="102"/>
      <c r="FOQ5" s="102"/>
      <c r="FOR5" s="102"/>
      <c r="FOS5" s="102"/>
      <c r="FOT5" s="102"/>
      <c r="FOU5" s="102"/>
      <c r="FOV5" s="102"/>
      <c r="FOW5" s="102"/>
      <c r="FOX5" s="102"/>
      <c r="FOY5" s="102"/>
      <c r="FOZ5" s="102"/>
      <c r="FPA5" s="102"/>
      <c r="FPB5" s="102"/>
      <c r="FPC5" s="102"/>
      <c r="FPD5" s="102"/>
      <c r="FPE5" s="102"/>
      <c r="FPF5" s="102"/>
      <c r="FPG5" s="102"/>
      <c r="FPH5" s="102"/>
      <c r="FPI5" s="102"/>
      <c r="FPJ5" s="102"/>
      <c r="FPK5" s="102"/>
      <c r="FPL5" s="102"/>
      <c r="FPM5" s="102"/>
      <c r="FPN5" s="102"/>
      <c r="FPO5" s="102"/>
      <c r="FPP5" s="102"/>
      <c r="FPQ5" s="102"/>
      <c r="FPR5" s="102"/>
      <c r="FPS5" s="102"/>
      <c r="FPT5" s="102"/>
      <c r="FPU5" s="102"/>
      <c r="FPV5" s="102"/>
      <c r="FPW5" s="102"/>
      <c r="FPX5" s="102"/>
      <c r="FPY5" s="102"/>
      <c r="FPZ5" s="102"/>
      <c r="FQA5" s="102"/>
      <c r="FQB5" s="102"/>
      <c r="FQC5" s="102"/>
      <c r="FQD5" s="102"/>
      <c r="FQE5" s="102"/>
      <c r="FQF5" s="102"/>
      <c r="FQG5" s="102"/>
      <c r="FQH5" s="102"/>
      <c r="FQI5" s="102"/>
      <c r="FQJ5" s="102"/>
      <c r="FQK5" s="102"/>
      <c r="FQL5" s="102"/>
      <c r="FQM5" s="102"/>
      <c r="FQN5" s="102"/>
      <c r="FQO5" s="102"/>
      <c r="FQP5" s="102"/>
      <c r="FQQ5" s="102"/>
      <c r="FQR5" s="102"/>
      <c r="FQS5" s="102"/>
      <c r="FQT5" s="102"/>
      <c r="FQU5" s="102"/>
      <c r="FQV5" s="102"/>
      <c r="FQW5" s="102"/>
      <c r="FQX5" s="102"/>
      <c r="FQY5" s="102"/>
      <c r="FQZ5" s="102"/>
      <c r="FRA5" s="102"/>
      <c r="FRB5" s="102"/>
      <c r="FRC5" s="102"/>
      <c r="FRD5" s="102"/>
      <c r="FRE5" s="102"/>
      <c r="FRF5" s="102"/>
      <c r="FRG5" s="102"/>
      <c r="FRH5" s="102"/>
      <c r="FRI5" s="102"/>
      <c r="FRJ5" s="102"/>
      <c r="FRK5" s="102"/>
      <c r="FRL5" s="102"/>
      <c r="FRM5" s="102"/>
      <c r="FRN5" s="102"/>
      <c r="FRO5" s="102"/>
      <c r="FRP5" s="102"/>
      <c r="FRQ5" s="102"/>
      <c r="FRR5" s="102"/>
      <c r="FRS5" s="102"/>
      <c r="FRT5" s="102"/>
      <c r="FRU5" s="102"/>
      <c r="FRV5" s="102"/>
      <c r="FRW5" s="102"/>
      <c r="FRX5" s="102"/>
      <c r="FRY5" s="102"/>
      <c r="FRZ5" s="102"/>
      <c r="FSA5" s="102"/>
      <c r="FSB5" s="102"/>
      <c r="FSC5" s="102"/>
      <c r="FSD5" s="102"/>
      <c r="FSE5" s="102"/>
      <c r="FSF5" s="102"/>
      <c r="FSG5" s="102"/>
      <c r="FSH5" s="102"/>
      <c r="FSI5" s="102"/>
      <c r="FSJ5" s="102"/>
      <c r="FSK5" s="102"/>
      <c r="FSL5" s="102"/>
      <c r="FSM5" s="102"/>
      <c r="FSN5" s="102"/>
      <c r="FSO5" s="102"/>
      <c r="FSP5" s="102"/>
      <c r="FSQ5" s="102"/>
      <c r="FSR5" s="102"/>
      <c r="FSS5" s="102"/>
      <c r="FST5" s="102"/>
      <c r="FSU5" s="102"/>
      <c r="FSV5" s="102"/>
      <c r="FSW5" s="102"/>
      <c r="FSX5" s="102"/>
      <c r="FSY5" s="102"/>
      <c r="FSZ5" s="102"/>
      <c r="FTA5" s="102"/>
      <c r="FTB5" s="102"/>
      <c r="FTC5" s="102"/>
      <c r="FTD5" s="102"/>
      <c r="FTE5" s="102"/>
      <c r="FTF5" s="102"/>
      <c r="FTG5" s="102"/>
      <c r="FTH5" s="102"/>
      <c r="FTI5" s="102"/>
      <c r="FTJ5" s="102"/>
      <c r="FTK5" s="102"/>
      <c r="FTL5" s="102"/>
      <c r="FTM5" s="102"/>
      <c r="FTN5" s="102"/>
      <c r="FTO5" s="102"/>
      <c r="FTP5" s="102"/>
      <c r="FTQ5" s="102"/>
      <c r="FTR5" s="102"/>
      <c r="FTS5" s="102"/>
      <c r="FTT5" s="102"/>
      <c r="FTU5" s="102"/>
      <c r="FTV5" s="102"/>
      <c r="FTW5" s="102"/>
      <c r="FTX5" s="102"/>
      <c r="FTY5" s="102"/>
      <c r="FTZ5" s="102"/>
      <c r="FUA5" s="102"/>
      <c r="FUB5" s="102"/>
      <c r="FUC5" s="102"/>
      <c r="FUD5" s="102"/>
      <c r="FUE5" s="102"/>
      <c r="FUF5" s="102"/>
      <c r="FUG5" s="102"/>
      <c r="FUH5" s="102"/>
      <c r="FUI5" s="102"/>
      <c r="FUJ5" s="102"/>
      <c r="FUK5" s="102"/>
      <c r="FUL5" s="102"/>
      <c r="FUM5" s="102"/>
      <c r="FUN5" s="102"/>
      <c r="FUO5" s="102"/>
      <c r="FUP5" s="102"/>
      <c r="FUQ5" s="102"/>
      <c r="FUR5" s="102"/>
      <c r="FUS5" s="102"/>
      <c r="FUT5" s="102"/>
      <c r="FUU5" s="102"/>
      <c r="FUV5" s="102"/>
      <c r="FUW5" s="102"/>
      <c r="FUX5" s="102"/>
      <c r="FUY5" s="102"/>
      <c r="FUZ5" s="102"/>
      <c r="FVA5" s="102"/>
      <c r="FVB5" s="102"/>
      <c r="FVC5" s="102"/>
      <c r="FVD5" s="102"/>
      <c r="FVE5" s="102"/>
      <c r="FVF5" s="102"/>
      <c r="FVG5" s="102"/>
      <c r="FVH5" s="102"/>
      <c r="FVI5" s="102"/>
      <c r="FVJ5" s="102"/>
      <c r="FVK5" s="102"/>
      <c r="FVL5" s="102"/>
      <c r="FVM5" s="102"/>
      <c r="FVN5" s="102"/>
      <c r="FVO5" s="102"/>
      <c r="FVP5" s="102"/>
      <c r="FVQ5" s="102"/>
      <c r="FVR5" s="102"/>
      <c r="FVS5" s="102"/>
      <c r="FVT5" s="102"/>
      <c r="FVU5" s="102"/>
      <c r="FVV5" s="102"/>
      <c r="FVW5" s="102"/>
      <c r="FVX5" s="102"/>
      <c r="FVY5" s="102"/>
      <c r="FVZ5" s="102"/>
      <c r="FWA5" s="102"/>
      <c r="FWB5" s="102"/>
      <c r="FWC5" s="102"/>
      <c r="FWD5" s="102"/>
      <c r="FWE5" s="102"/>
      <c r="FWF5" s="102"/>
      <c r="FWG5" s="102"/>
      <c r="FWH5" s="102"/>
      <c r="FWI5" s="102"/>
      <c r="FWJ5" s="102"/>
      <c r="FWK5" s="102"/>
      <c r="FWL5" s="102"/>
      <c r="FWM5" s="102"/>
      <c r="FWN5" s="102"/>
      <c r="FWO5" s="102"/>
      <c r="FWP5" s="102"/>
      <c r="FWQ5" s="102"/>
      <c r="FWR5" s="102"/>
      <c r="FWS5" s="102"/>
      <c r="FWT5" s="102"/>
      <c r="FWU5" s="102"/>
      <c r="FWV5" s="102"/>
      <c r="FWW5" s="102"/>
      <c r="FWX5" s="102"/>
      <c r="FWY5" s="102"/>
      <c r="FWZ5" s="102"/>
      <c r="FXA5" s="102"/>
      <c r="FXB5" s="102"/>
      <c r="FXC5" s="102"/>
      <c r="FXD5" s="102"/>
      <c r="FXE5" s="102"/>
      <c r="FXF5" s="102"/>
      <c r="FXG5" s="102"/>
      <c r="FXH5" s="102"/>
      <c r="FXI5" s="102"/>
      <c r="FXJ5" s="102"/>
      <c r="FXK5" s="102"/>
      <c r="FXL5" s="102"/>
      <c r="FXM5" s="102"/>
      <c r="FXN5" s="102"/>
      <c r="FXO5" s="102"/>
      <c r="FXP5" s="102"/>
      <c r="FXQ5" s="102"/>
      <c r="FXR5" s="102"/>
      <c r="FXS5" s="102"/>
      <c r="FXT5" s="102"/>
      <c r="FXU5" s="102"/>
      <c r="FXV5" s="102"/>
      <c r="FXW5" s="102"/>
      <c r="FXX5" s="102"/>
      <c r="FXY5" s="102"/>
      <c r="FXZ5" s="102"/>
      <c r="FYA5" s="102"/>
      <c r="FYB5" s="102"/>
      <c r="FYC5" s="102"/>
      <c r="FYD5" s="102"/>
      <c r="FYE5" s="102"/>
      <c r="FYF5" s="102"/>
      <c r="FYG5" s="102"/>
      <c r="FYH5" s="102"/>
      <c r="FYI5" s="102"/>
      <c r="FYJ5" s="102"/>
      <c r="FYK5" s="102"/>
      <c r="FYL5" s="102"/>
      <c r="FYM5" s="102"/>
      <c r="FYN5" s="102"/>
      <c r="FYO5" s="102"/>
      <c r="FYP5" s="102"/>
      <c r="FYQ5" s="102"/>
      <c r="FYR5" s="102"/>
      <c r="FYS5" s="102"/>
      <c r="FYT5" s="102"/>
      <c r="FYU5" s="102"/>
      <c r="FYV5" s="102"/>
      <c r="FYW5" s="102"/>
      <c r="FYX5" s="102"/>
      <c r="FYY5" s="102"/>
      <c r="FYZ5" s="102"/>
      <c r="FZA5" s="102"/>
      <c r="FZB5" s="102"/>
      <c r="FZC5" s="102"/>
      <c r="FZD5" s="102"/>
      <c r="FZE5" s="102"/>
      <c r="FZF5" s="102"/>
      <c r="FZG5" s="102"/>
      <c r="FZH5" s="102"/>
      <c r="FZI5" s="102"/>
      <c r="FZJ5" s="102"/>
      <c r="FZK5" s="102"/>
      <c r="FZL5" s="102"/>
      <c r="FZM5" s="102"/>
      <c r="FZN5" s="102"/>
      <c r="FZO5" s="102"/>
      <c r="FZP5" s="102"/>
      <c r="FZQ5" s="102"/>
      <c r="FZR5" s="102"/>
      <c r="FZS5" s="102"/>
      <c r="FZT5" s="102"/>
      <c r="FZU5" s="102"/>
      <c r="FZV5" s="102"/>
      <c r="FZW5" s="102"/>
      <c r="FZX5" s="102"/>
      <c r="FZY5" s="102"/>
      <c r="FZZ5" s="102"/>
      <c r="GAA5" s="102"/>
      <c r="GAB5" s="102"/>
      <c r="GAC5" s="102"/>
      <c r="GAD5" s="102"/>
      <c r="GAE5" s="102"/>
      <c r="GAF5" s="102"/>
      <c r="GAG5" s="102"/>
      <c r="GAH5" s="102"/>
      <c r="GAI5" s="102"/>
      <c r="GAJ5" s="102"/>
      <c r="GAK5" s="102"/>
      <c r="GAL5" s="102"/>
      <c r="GAM5" s="102"/>
      <c r="GAN5" s="102"/>
      <c r="GAO5" s="102"/>
      <c r="GAP5" s="102"/>
      <c r="GAQ5" s="102"/>
      <c r="GAR5" s="102"/>
      <c r="GAS5" s="102"/>
      <c r="GAT5" s="102"/>
      <c r="GAU5" s="102"/>
      <c r="GAV5" s="102"/>
      <c r="GAW5" s="102"/>
      <c r="GAX5" s="102"/>
      <c r="GAY5" s="102"/>
      <c r="GAZ5" s="102"/>
      <c r="GBA5" s="102"/>
      <c r="GBB5" s="102"/>
      <c r="GBC5" s="102"/>
      <c r="GBD5" s="102"/>
      <c r="GBE5" s="102"/>
      <c r="GBF5" s="102"/>
      <c r="GBG5" s="102"/>
      <c r="GBH5" s="102"/>
      <c r="GBI5" s="102"/>
      <c r="GBJ5" s="102"/>
      <c r="GBK5" s="102"/>
      <c r="GBL5" s="102"/>
      <c r="GBM5" s="102"/>
      <c r="GBN5" s="102"/>
      <c r="GBO5" s="102"/>
      <c r="GBP5" s="102"/>
      <c r="GBQ5" s="102"/>
      <c r="GBR5" s="102"/>
      <c r="GBS5" s="102"/>
      <c r="GBT5" s="102"/>
      <c r="GBU5" s="102"/>
      <c r="GBV5" s="102"/>
      <c r="GBW5" s="102"/>
      <c r="GBX5" s="102"/>
      <c r="GBY5" s="102"/>
      <c r="GBZ5" s="102"/>
      <c r="GCA5" s="102"/>
      <c r="GCB5" s="102"/>
      <c r="GCC5" s="102"/>
      <c r="GCD5" s="102"/>
      <c r="GCE5" s="102"/>
      <c r="GCF5" s="102"/>
      <c r="GCG5" s="102"/>
      <c r="GCH5" s="102"/>
      <c r="GCI5" s="102"/>
      <c r="GCJ5" s="102"/>
      <c r="GCK5" s="102"/>
      <c r="GCL5" s="102"/>
      <c r="GCM5" s="102"/>
      <c r="GCN5" s="102"/>
      <c r="GCO5" s="102"/>
      <c r="GCP5" s="102"/>
      <c r="GCQ5" s="102"/>
      <c r="GCR5" s="102"/>
      <c r="GCS5" s="102"/>
      <c r="GCT5" s="102"/>
      <c r="GCU5" s="102"/>
      <c r="GCV5" s="102"/>
      <c r="GCW5" s="102"/>
      <c r="GCX5" s="102"/>
      <c r="GCY5" s="102"/>
      <c r="GCZ5" s="102"/>
      <c r="GDA5" s="102"/>
      <c r="GDB5" s="102"/>
      <c r="GDC5" s="102"/>
      <c r="GDD5" s="102"/>
      <c r="GDE5" s="102"/>
      <c r="GDF5" s="102"/>
      <c r="GDG5" s="102"/>
      <c r="GDH5" s="102"/>
      <c r="GDI5" s="102"/>
      <c r="GDJ5" s="102"/>
      <c r="GDK5" s="102"/>
      <c r="GDL5" s="102"/>
      <c r="GDM5" s="102"/>
      <c r="GDN5" s="102"/>
      <c r="GDO5" s="102"/>
      <c r="GDP5" s="102"/>
      <c r="GDQ5" s="102"/>
      <c r="GDR5" s="102"/>
      <c r="GDS5" s="102"/>
      <c r="GDT5" s="102"/>
      <c r="GDU5" s="102"/>
      <c r="GDV5" s="102"/>
      <c r="GDW5" s="102"/>
      <c r="GDX5" s="102"/>
      <c r="GDY5" s="102"/>
      <c r="GDZ5" s="102"/>
      <c r="GEA5" s="102"/>
      <c r="GEB5" s="102"/>
      <c r="GEC5" s="102"/>
      <c r="GED5" s="102"/>
      <c r="GEE5" s="102"/>
      <c r="GEF5" s="102"/>
      <c r="GEG5" s="102"/>
      <c r="GEH5" s="102"/>
      <c r="GEI5" s="102"/>
      <c r="GEJ5" s="102"/>
      <c r="GEK5" s="102"/>
      <c r="GEL5" s="102"/>
      <c r="GEM5" s="102"/>
      <c r="GEN5" s="102"/>
      <c r="GEO5" s="102"/>
      <c r="GEP5" s="102"/>
      <c r="GEQ5" s="102"/>
      <c r="GER5" s="102"/>
      <c r="GES5" s="102"/>
      <c r="GET5" s="102"/>
      <c r="GEU5" s="102"/>
      <c r="GEV5" s="102"/>
      <c r="GEW5" s="102"/>
      <c r="GEX5" s="102"/>
      <c r="GEY5" s="102"/>
      <c r="GEZ5" s="102"/>
      <c r="GFA5" s="102"/>
      <c r="GFB5" s="102"/>
      <c r="GFC5" s="102"/>
      <c r="GFD5" s="102"/>
      <c r="GFE5" s="102"/>
      <c r="GFF5" s="102"/>
      <c r="GFG5" s="102"/>
      <c r="GFH5" s="102"/>
      <c r="GFI5" s="102"/>
      <c r="GFJ5" s="102"/>
      <c r="GFK5" s="102"/>
      <c r="GFL5" s="102"/>
      <c r="GFM5" s="102"/>
      <c r="GFN5" s="102"/>
      <c r="GFO5" s="102"/>
      <c r="GFP5" s="102"/>
      <c r="GFQ5" s="102"/>
      <c r="GFR5" s="102"/>
      <c r="GFS5" s="102"/>
      <c r="GFT5" s="102"/>
      <c r="GFU5" s="102"/>
      <c r="GFV5" s="102"/>
      <c r="GFW5" s="102"/>
      <c r="GFX5" s="102"/>
      <c r="GFY5" s="102"/>
      <c r="GFZ5" s="102"/>
      <c r="GGA5" s="102"/>
      <c r="GGB5" s="102"/>
      <c r="GGC5" s="102"/>
      <c r="GGD5" s="102"/>
      <c r="GGE5" s="102"/>
      <c r="GGF5" s="102"/>
      <c r="GGG5" s="102"/>
      <c r="GGH5" s="102"/>
      <c r="GGI5" s="102"/>
      <c r="GGJ5" s="102"/>
      <c r="GGK5" s="102"/>
      <c r="GGL5" s="102"/>
      <c r="GGM5" s="102"/>
      <c r="GGN5" s="102"/>
      <c r="GGO5" s="102"/>
      <c r="GGP5" s="102"/>
      <c r="GGQ5" s="102"/>
      <c r="GGR5" s="102"/>
      <c r="GGS5" s="102"/>
      <c r="GGT5" s="102"/>
      <c r="GGU5" s="102"/>
      <c r="GGV5" s="102"/>
      <c r="GGW5" s="102"/>
      <c r="GGX5" s="102"/>
      <c r="GGY5" s="102"/>
      <c r="GGZ5" s="102"/>
      <c r="GHA5" s="102"/>
      <c r="GHB5" s="102"/>
      <c r="GHC5" s="102"/>
      <c r="GHD5" s="102"/>
      <c r="GHE5" s="102"/>
      <c r="GHF5" s="102"/>
      <c r="GHG5" s="102"/>
      <c r="GHH5" s="102"/>
      <c r="GHI5" s="102"/>
      <c r="GHJ5" s="102"/>
      <c r="GHK5" s="102"/>
      <c r="GHL5" s="102"/>
      <c r="GHM5" s="102"/>
      <c r="GHN5" s="102"/>
      <c r="GHO5" s="102"/>
      <c r="GHP5" s="102"/>
      <c r="GHQ5" s="102"/>
      <c r="GHR5" s="102"/>
      <c r="GHS5" s="102"/>
      <c r="GHT5" s="102"/>
      <c r="GHU5" s="102"/>
      <c r="GHV5" s="102"/>
      <c r="GHW5" s="102"/>
      <c r="GHX5" s="102"/>
      <c r="GHY5" s="102"/>
      <c r="GHZ5" s="102"/>
      <c r="GIA5" s="102"/>
      <c r="GIB5" s="102"/>
      <c r="GIC5" s="102"/>
      <c r="GID5" s="102"/>
      <c r="GIE5" s="102"/>
      <c r="GIF5" s="102"/>
      <c r="GIG5" s="102"/>
      <c r="GIH5" s="102"/>
      <c r="GII5" s="102"/>
      <c r="GIJ5" s="102"/>
      <c r="GIK5" s="102"/>
      <c r="GIL5" s="102"/>
      <c r="GIM5" s="102"/>
      <c r="GIN5" s="102"/>
      <c r="GIO5" s="102"/>
      <c r="GIP5" s="102"/>
      <c r="GIQ5" s="102"/>
      <c r="GIR5" s="102"/>
      <c r="GIS5" s="102"/>
      <c r="GIT5" s="102"/>
      <c r="GIU5" s="102"/>
      <c r="GIV5" s="102"/>
      <c r="GIW5" s="102"/>
      <c r="GIX5" s="102"/>
      <c r="GIY5" s="102"/>
      <c r="GIZ5" s="102"/>
      <c r="GJA5" s="102"/>
      <c r="GJB5" s="102"/>
      <c r="GJC5" s="102"/>
      <c r="GJD5" s="102"/>
      <c r="GJE5" s="102"/>
      <c r="GJF5" s="102"/>
      <c r="GJG5" s="102"/>
      <c r="GJH5" s="102"/>
      <c r="GJI5" s="102"/>
      <c r="GJJ5" s="102"/>
      <c r="GJK5" s="102"/>
      <c r="GJL5" s="102"/>
      <c r="GJM5" s="102"/>
      <c r="GJN5" s="102"/>
      <c r="GJO5" s="102"/>
      <c r="GJP5" s="102"/>
      <c r="GJQ5" s="102"/>
      <c r="GJR5" s="102"/>
      <c r="GJS5" s="102"/>
      <c r="GJT5" s="102"/>
      <c r="GJU5" s="102"/>
      <c r="GJV5" s="102"/>
      <c r="GJW5" s="102"/>
      <c r="GJX5" s="102"/>
      <c r="GJY5" s="102"/>
      <c r="GJZ5" s="102"/>
      <c r="GKA5" s="102"/>
      <c r="GKB5" s="102"/>
      <c r="GKC5" s="102"/>
      <c r="GKD5" s="102"/>
      <c r="GKE5" s="102"/>
      <c r="GKF5" s="102"/>
      <c r="GKG5" s="102"/>
      <c r="GKH5" s="102"/>
      <c r="GKI5" s="102"/>
      <c r="GKJ5" s="102"/>
      <c r="GKK5" s="102"/>
      <c r="GKL5" s="102"/>
      <c r="GKM5" s="102"/>
      <c r="GKN5" s="102"/>
      <c r="GKO5" s="102"/>
      <c r="GKP5" s="102"/>
      <c r="GKQ5" s="102"/>
      <c r="GKR5" s="102"/>
      <c r="GKS5" s="102"/>
      <c r="GKT5" s="102"/>
      <c r="GKU5" s="102"/>
      <c r="GKV5" s="102"/>
      <c r="GKW5" s="102"/>
      <c r="GKX5" s="102"/>
      <c r="GKY5" s="102"/>
      <c r="GKZ5" s="102"/>
      <c r="GLA5" s="102"/>
      <c r="GLB5" s="102"/>
      <c r="GLC5" s="102"/>
      <c r="GLD5" s="102"/>
      <c r="GLE5" s="102"/>
      <c r="GLF5" s="102"/>
      <c r="GLG5" s="102"/>
      <c r="GLH5" s="102"/>
      <c r="GLI5" s="102"/>
      <c r="GLJ5" s="102"/>
      <c r="GLK5" s="102"/>
      <c r="GLL5" s="102"/>
      <c r="GLM5" s="102"/>
      <c r="GLN5" s="102"/>
      <c r="GLO5" s="102"/>
      <c r="GLP5" s="102"/>
      <c r="GLQ5" s="102"/>
      <c r="GLR5" s="102"/>
      <c r="GLS5" s="102"/>
      <c r="GLT5" s="102"/>
      <c r="GLU5" s="102"/>
      <c r="GLV5" s="102"/>
      <c r="GLW5" s="102"/>
      <c r="GLX5" s="102"/>
      <c r="GLY5" s="102"/>
      <c r="GLZ5" s="102"/>
      <c r="GMA5" s="102"/>
      <c r="GMB5" s="102"/>
      <c r="GMC5" s="102"/>
      <c r="GMD5" s="102"/>
      <c r="GME5" s="102"/>
      <c r="GMF5" s="102"/>
      <c r="GMG5" s="102"/>
      <c r="GMH5" s="102"/>
      <c r="GMI5" s="102"/>
      <c r="GMJ5" s="102"/>
      <c r="GMK5" s="102"/>
      <c r="GML5" s="102"/>
      <c r="GMM5" s="102"/>
      <c r="GMN5" s="102"/>
      <c r="GMO5" s="102"/>
      <c r="GMP5" s="102"/>
      <c r="GMQ5" s="102"/>
      <c r="GMR5" s="102"/>
      <c r="GMS5" s="102"/>
      <c r="GMT5" s="102"/>
      <c r="GMU5" s="102"/>
      <c r="GMV5" s="102"/>
      <c r="GMW5" s="102"/>
      <c r="GMX5" s="102"/>
      <c r="GMY5" s="102"/>
      <c r="GMZ5" s="102"/>
      <c r="GNA5" s="102"/>
      <c r="GNB5" s="102"/>
      <c r="GNC5" s="102"/>
      <c r="GND5" s="102"/>
      <c r="GNE5" s="102"/>
      <c r="GNF5" s="102"/>
      <c r="GNG5" s="102"/>
      <c r="GNH5" s="102"/>
      <c r="GNI5" s="102"/>
      <c r="GNJ5" s="102"/>
      <c r="GNK5" s="102"/>
      <c r="GNL5" s="102"/>
      <c r="GNM5" s="102"/>
      <c r="GNN5" s="102"/>
      <c r="GNO5" s="102"/>
      <c r="GNP5" s="102"/>
      <c r="GNQ5" s="102"/>
      <c r="GNR5" s="102"/>
      <c r="GNS5" s="102"/>
      <c r="GNT5" s="102"/>
      <c r="GNU5" s="102"/>
      <c r="GNV5" s="102"/>
      <c r="GNW5" s="102"/>
      <c r="GNX5" s="102"/>
      <c r="GNY5" s="102"/>
      <c r="GNZ5" s="102"/>
      <c r="GOA5" s="102"/>
      <c r="GOB5" s="102"/>
      <c r="GOC5" s="102"/>
      <c r="GOD5" s="102"/>
      <c r="GOE5" s="102"/>
      <c r="GOF5" s="102"/>
      <c r="GOG5" s="102"/>
      <c r="GOH5" s="102"/>
      <c r="GOI5" s="102"/>
      <c r="GOJ5" s="102"/>
      <c r="GOK5" s="102"/>
      <c r="GOL5" s="102"/>
      <c r="GOM5" s="102"/>
      <c r="GON5" s="102"/>
      <c r="GOO5" s="102"/>
      <c r="GOP5" s="102"/>
      <c r="GOQ5" s="102"/>
      <c r="GOR5" s="102"/>
      <c r="GOS5" s="102"/>
      <c r="GOT5" s="102"/>
      <c r="GOU5" s="102"/>
      <c r="GOV5" s="102"/>
      <c r="GOW5" s="102"/>
      <c r="GOX5" s="102"/>
      <c r="GOY5" s="102"/>
      <c r="GOZ5" s="102"/>
      <c r="GPA5" s="102"/>
      <c r="GPB5" s="102"/>
      <c r="GPC5" s="102"/>
      <c r="GPD5" s="102"/>
      <c r="GPE5" s="102"/>
      <c r="GPF5" s="102"/>
      <c r="GPG5" s="102"/>
      <c r="GPH5" s="102"/>
      <c r="GPI5" s="102"/>
      <c r="GPJ5" s="102"/>
      <c r="GPK5" s="102"/>
      <c r="GPL5" s="102"/>
      <c r="GPM5" s="102"/>
      <c r="GPN5" s="102"/>
      <c r="GPO5" s="102"/>
      <c r="GPP5" s="102"/>
      <c r="GPQ5" s="102"/>
      <c r="GPR5" s="102"/>
      <c r="GPS5" s="102"/>
      <c r="GPT5" s="102"/>
      <c r="GPU5" s="102"/>
      <c r="GPV5" s="102"/>
      <c r="GPW5" s="102"/>
      <c r="GPX5" s="102"/>
      <c r="GPY5" s="102"/>
      <c r="GPZ5" s="102"/>
      <c r="GQA5" s="102"/>
      <c r="GQB5" s="102"/>
      <c r="GQC5" s="102"/>
      <c r="GQD5" s="102"/>
      <c r="GQE5" s="102"/>
      <c r="GQF5" s="102"/>
      <c r="GQG5" s="102"/>
      <c r="GQH5" s="102"/>
      <c r="GQI5" s="102"/>
      <c r="GQJ5" s="102"/>
      <c r="GQK5" s="102"/>
      <c r="GQL5" s="102"/>
      <c r="GQM5" s="102"/>
      <c r="GQN5" s="102"/>
      <c r="GQO5" s="102"/>
      <c r="GQP5" s="102"/>
      <c r="GQQ5" s="102"/>
      <c r="GQR5" s="102"/>
      <c r="GQS5" s="102"/>
      <c r="GQT5" s="102"/>
      <c r="GQU5" s="102"/>
      <c r="GQV5" s="102"/>
      <c r="GQW5" s="102"/>
      <c r="GQX5" s="102"/>
      <c r="GQY5" s="102"/>
      <c r="GQZ5" s="102"/>
      <c r="GRA5" s="102"/>
      <c r="GRB5" s="102"/>
      <c r="GRC5" s="102"/>
      <c r="GRD5" s="102"/>
      <c r="GRE5" s="102"/>
      <c r="GRF5" s="102"/>
      <c r="GRG5" s="102"/>
      <c r="GRH5" s="102"/>
      <c r="GRI5" s="102"/>
      <c r="GRJ5" s="102"/>
      <c r="GRK5" s="102"/>
      <c r="GRL5" s="102"/>
      <c r="GRM5" s="102"/>
      <c r="GRN5" s="102"/>
      <c r="GRO5" s="102"/>
      <c r="GRP5" s="102"/>
      <c r="GRQ5" s="102"/>
      <c r="GRR5" s="102"/>
      <c r="GRS5" s="102"/>
      <c r="GRT5" s="102"/>
      <c r="GRU5" s="102"/>
      <c r="GRV5" s="102"/>
      <c r="GRW5" s="102"/>
      <c r="GRX5" s="102"/>
      <c r="GRY5" s="102"/>
      <c r="GRZ5" s="102"/>
      <c r="GSA5" s="102"/>
      <c r="GSB5" s="102"/>
      <c r="GSC5" s="102"/>
      <c r="GSD5" s="102"/>
      <c r="GSE5" s="102"/>
      <c r="GSF5" s="102"/>
      <c r="GSG5" s="102"/>
      <c r="GSH5" s="102"/>
      <c r="GSI5" s="102"/>
      <c r="GSJ5" s="102"/>
      <c r="GSK5" s="102"/>
      <c r="GSL5" s="102"/>
      <c r="GSM5" s="102"/>
      <c r="GSN5" s="102"/>
      <c r="GSO5" s="102"/>
      <c r="GSP5" s="102"/>
      <c r="GSQ5" s="102"/>
      <c r="GSR5" s="102"/>
      <c r="GSS5" s="102"/>
      <c r="GST5" s="102"/>
      <c r="GSU5" s="102"/>
      <c r="GSV5" s="102"/>
      <c r="GSW5" s="102"/>
      <c r="GSX5" s="102"/>
      <c r="GSY5" s="102"/>
      <c r="GSZ5" s="102"/>
      <c r="GTA5" s="102"/>
      <c r="GTB5" s="102"/>
      <c r="GTC5" s="102"/>
      <c r="GTD5" s="102"/>
      <c r="GTE5" s="102"/>
      <c r="GTF5" s="102"/>
      <c r="GTG5" s="102"/>
      <c r="GTH5" s="102"/>
      <c r="GTI5" s="102"/>
      <c r="GTJ5" s="102"/>
      <c r="GTK5" s="102"/>
      <c r="GTL5" s="102"/>
      <c r="GTM5" s="102"/>
      <c r="GTN5" s="102"/>
      <c r="GTO5" s="102"/>
      <c r="GTP5" s="102"/>
      <c r="GTQ5" s="102"/>
      <c r="GTR5" s="102"/>
      <c r="GTS5" s="102"/>
      <c r="GTT5" s="102"/>
      <c r="GTU5" s="102"/>
      <c r="GTV5" s="102"/>
      <c r="GTW5" s="102"/>
      <c r="GTX5" s="102"/>
      <c r="GTY5" s="102"/>
      <c r="GTZ5" s="102"/>
      <c r="GUA5" s="102"/>
      <c r="GUB5" s="102"/>
      <c r="GUC5" s="102"/>
      <c r="GUD5" s="102"/>
      <c r="GUE5" s="102"/>
      <c r="GUF5" s="102"/>
      <c r="GUG5" s="102"/>
      <c r="GUH5" s="102"/>
      <c r="GUI5" s="102"/>
      <c r="GUJ5" s="102"/>
      <c r="GUK5" s="102"/>
      <c r="GUL5" s="102"/>
      <c r="GUM5" s="102"/>
      <c r="GUN5" s="102"/>
      <c r="GUO5" s="102"/>
      <c r="GUP5" s="102"/>
      <c r="GUQ5" s="102"/>
      <c r="GUR5" s="102"/>
      <c r="GUS5" s="102"/>
      <c r="GUT5" s="102"/>
      <c r="GUU5" s="102"/>
      <c r="GUV5" s="102"/>
      <c r="GUW5" s="102"/>
      <c r="GUX5" s="102"/>
      <c r="GUY5" s="102"/>
      <c r="GUZ5" s="102"/>
      <c r="GVA5" s="102"/>
      <c r="GVB5" s="102"/>
      <c r="GVC5" s="102"/>
      <c r="GVD5" s="102"/>
      <c r="GVE5" s="102"/>
      <c r="GVF5" s="102"/>
      <c r="GVG5" s="102"/>
      <c r="GVH5" s="102"/>
      <c r="GVI5" s="102"/>
      <c r="GVJ5" s="102"/>
      <c r="GVK5" s="102"/>
      <c r="GVL5" s="102"/>
      <c r="GVM5" s="102"/>
      <c r="GVN5" s="102"/>
      <c r="GVO5" s="102"/>
      <c r="GVP5" s="102"/>
      <c r="GVQ5" s="102"/>
      <c r="GVR5" s="102"/>
      <c r="GVS5" s="102"/>
      <c r="GVT5" s="102"/>
      <c r="GVU5" s="102"/>
      <c r="GVV5" s="102"/>
      <c r="GVW5" s="102"/>
      <c r="GVX5" s="102"/>
      <c r="GVY5" s="102"/>
      <c r="GVZ5" s="102"/>
      <c r="GWA5" s="102"/>
      <c r="GWB5" s="102"/>
      <c r="GWC5" s="102"/>
      <c r="GWD5" s="102"/>
      <c r="GWE5" s="102"/>
      <c r="GWF5" s="102"/>
      <c r="GWG5" s="102"/>
      <c r="GWH5" s="102"/>
      <c r="GWI5" s="102"/>
      <c r="GWJ5" s="102"/>
      <c r="GWK5" s="102"/>
      <c r="GWL5" s="102"/>
      <c r="GWM5" s="102"/>
      <c r="GWN5" s="102"/>
      <c r="GWO5" s="102"/>
      <c r="GWP5" s="102"/>
      <c r="GWQ5" s="102"/>
      <c r="GWR5" s="102"/>
      <c r="GWS5" s="102"/>
      <c r="GWT5" s="102"/>
      <c r="GWU5" s="102"/>
      <c r="GWV5" s="102"/>
      <c r="GWW5" s="102"/>
      <c r="GWX5" s="102"/>
      <c r="GWY5" s="102"/>
      <c r="GWZ5" s="102"/>
      <c r="GXA5" s="102"/>
      <c r="GXB5" s="102"/>
      <c r="GXC5" s="102"/>
      <c r="GXD5" s="102"/>
      <c r="GXE5" s="102"/>
      <c r="GXF5" s="102"/>
      <c r="GXG5" s="102"/>
      <c r="GXH5" s="102"/>
      <c r="GXI5" s="102"/>
      <c r="GXJ5" s="102"/>
      <c r="GXK5" s="102"/>
      <c r="GXL5" s="102"/>
      <c r="GXM5" s="102"/>
      <c r="GXN5" s="102"/>
      <c r="GXO5" s="102"/>
      <c r="GXP5" s="102"/>
      <c r="GXQ5" s="102"/>
      <c r="GXR5" s="102"/>
      <c r="GXS5" s="102"/>
      <c r="GXT5" s="102"/>
      <c r="GXU5" s="102"/>
      <c r="GXV5" s="102"/>
      <c r="GXW5" s="102"/>
      <c r="GXX5" s="102"/>
      <c r="GXY5" s="102"/>
      <c r="GXZ5" s="102"/>
      <c r="GYA5" s="102"/>
      <c r="GYB5" s="102"/>
      <c r="GYC5" s="102"/>
      <c r="GYD5" s="102"/>
      <c r="GYE5" s="102"/>
      <c r="GYF5" s="102"/>
      <c r="GYG5" s="102"/>
      <c r="GYH5" s="102"/>
      <c r="GYI5" s="102"/>
      <c r="GYJ5" s="102"/>
      <c r="GYK5" s="102"/>
      <c r="GYL5" s="102"/>
      <c r="GYM5" s="102"/>
      <c r="GYN5" s="102"/>
      <c r="GYO5" s="102"/>
      <c r="GYP5" s="102"/>
      <c r="GYQ5" s="102"/>
      <c r="GYR5" s="102"/>
      <c r="GYS5" s="102"/>
      <c r="GYT5" s="102"/>
      <c r="GYU5" s="102"/>
      <c r="GYV5" s="102"/>
      <c r="GYW5" s="102"/>
      <c r="GYX5" s="102"/>
      <c r="GYY5" s="102"/>
      <c r="GYZ5" s="102"/>
      <c r="GZA5" s="102"/>
      <c r="GZB5" s="102"/>
      <c r="GZC5" s="102"/>
      <c r="GZD5" s="102"/>
      <c r="GZE5" s="102"/>
      <c r="GZF5" s="102"/>
      <c r="GZG5" s="102"/>
      <c r="GZH5" s="102"/>
      <c r="GZI5" s="102"/>
      <c r="GZJ5" s="102"/>
      <c r="GZK5" s="102"/>
      <c r="GZL5" s="102"/>
      <c r="GZM5" s="102"/>
      <c r="GZN5" s="102"/>
      <c r="GZO5" s="102"/>
      <c r="GZP5" s="102"/>
      <c r="GZQ5" s="102"/>
      <c r="GZR5" s="102"/>
      <c r="GZS5" s="102"/>
      <c r="GZT5" s="102"/>
      <c r="GZU5" s="102"/>
      <c r="GZV5" s="102"/>
      <c r="GZW5" s="102"/>
      <c r="GZX5" s="102"/>
      <c r="GZY5" s="102"/>
      <c r="GZZ5" s="102"/>
      <c r="HAA5" s="102"/>
      <c r="HAB5" s="102"/>
      <c r="HAC5" s="102"/>
      <c r="HAD5" s="102"/>
      <c r="HAE5" s="102"/>
      <c r="HAF5" s="102"/>
      <c r="HAG5" s="102"/>
      <c r="HAH5" s="102"/>
      <c r="HAI5" s="102"/>
      <c r="HAJ5" s="102"/>
      <c r="HAK5" s="102"/>
      <c r="HAL5" s="102"/>
      <c r="HAM5" s="102"/>
      <c r="HAN5" s="102"/>
      <c r="HAO5" s="102"/>
      <c r="HAP5" s="102"/>
      <c r="HAQ5" s="102"/>
      <c r="HAR5" s="102"/>
      <c r="HAS5" s="102"/>
      <c r="HAT5" s="102"/>
      <c r="HAU5" s="102"/>
      <c r="HAV5" s="102"/>
      <c r="HAW5" s="102"/>
      <c r="HAX5" s="102"/>
      <c r="HAY5" s="102"/>
      <c r="HAZ5" s="102"/>
      <c r="HBA5" s="102"/>
      <c r="HBB5" s="102"/>
      <c r="HBC5" s="102"/>
      <c r="HBD5" s="102"/>
      <c r="HBE5" s="102"/>
      <c r="HBF5" s="102"/>
      <c r="HBG5" s="102"/>
      <c r="HBH5" s="102"/>
      <c r="HBI5" s="102"/>
      <c r="HBJ5" s="102"/>
      <c r="HBK5" s="102"/>
      <c r="HBL5" s="102"/>
      <c r="HBM5" s="102"/>
      <c r="HBN5" s="102"/>
      <c r="HBO5" s="102"/>
      <c r="HBP5" s="102"/>
      <c r="HBQ5" s="102"/>
      <c r="HBR5" s="102"/>
      <c r="HBS5" s="102"/>
      <c r="HBT5" s="102"/>
      <c r="HBU5" s="102"/>
      <c r="HBV5" s="102"/>
      <c r="HBW5" s="102"/>
      <c r="HBX5" s="102"/>
      <c r="HBY5" s="102"/>
      <c r="HBZ5" s="102"/>
      <c r="HCA5" s="102"/>
      <c r="HCB5" s="102"/>
      <c r="HCC5" s="102"/>
      <c r="HCD5" s="102"/>
      <c r="HCE5" s="102"/>
      <c r="HCF5" s="102"/>
      <c r="HCG5" s="102"/>
      <c r="HCH5" s="102"/>
      <c r="HCI5" s="102"/>
      <c r="HCJ5" s="102"/>
      <c r="HCK5" s="102"/>
      <c r="HCL5" s="102"/>
      <c r="HCM5" s="102"/>
      <c r="HCN5" s="102"/>
      <c r="HCO5" s="102"/>
      <c r="HCP5" s="102"/>
      <c r="HCQ5" s="102"/>
      <c r="HCR5" s="102"/>
      <c r="HCS5" s="102"/>
      <c r="HCT5" s="102"/>
      <c r="HCU5" s="102"/>
      <c r="HCV5" s="102"/>
      <c r="HCW5" s="102"/>
      <c r="HCX5" s="102"/>
      <c r="HCY5" s="102"/>
      <c r="HCZ5" s="102"/>
      <c r="HDA5" s="102"/>
      <c r="HDB5" s="102"/>
      <c r="HDC5" s="102"/>
      <c r="HDD5" s="102"/>
      <c r="HDE5" s="102"/>
      <c r="HDF5" s="102"/>
      <c r="HDG5" s="102"/>
      <c r="HDH5" s="102"/>
      <c r="HDI5" s="102"/>
      <c r="HDJ5" s="102"/>
      <c r="HDK5" s="102"/>
      <c r="HDL5" s="102"/>
      <c r="HDM5" s="102"/>
      <c r="HDN5" s="102"/>
      <c r="HDO5" s="102"/>
      <c r="HDP5" s="102"/>
      <c r="HDQ5" s="102"/>
      <c r="HDR5" s="102"/>
      <c r="HDS5" s="102"/>
      <c r="HDT5" s="102"/>
      <c r="HDU5" s="102"/>
      <c r="HDV5" s="102"/>
      <c r="HDW5" s="102"/>
      <c r="HDX5" s="102"/>
      <c r="HDY5" s="102"/>
      <c r="HDZ5" s="102"/>
      <c r="HEA5" s="102"/>
      <c r="HEB5" s="102"/>
      <c r="HEC5" s="102"/>
      <c r="HED5" s="102"/>
      <c r="HEE5" s="102"/>
      <c r="HEF5" s="102"/>
      <c r="HEG5" s="102"/>
      <c r="HEH5" s="102"/>
      <c r="HEI5" s="102"/>
      <c r="HEJ5" s="102"/>
      <c r="HEK5" s="102"/>
      <c r="HEL5" s="102"/>
      <c r="HEM5" s="102"/>
      <c r="HEN5" s="102"/>
      <c r="HEO5" s="102"/>
      <c r="HEP5" s="102"/>
      <c r="HEQ5" s="102"/>
      <c r="HER5" s="102"/>
      <c r="HES5" s="102"/>
      <c r="HET5" s="102"/>
      <c r="HEU5" s="102"/>
      <c r="HEV5" s="102"/>
      <c r="HEW5" s="102"/>
      <c r="HEX5" s="102"/>
      <c r="HEY5" s="102"/>
      <c r="HEZ5" s="102"/>
      <c r="HFA5" s="102"/>
      <c r="HFB5" s="102"/>
      <c r="HFC5" s="102"/>
      <c r="HFD5" s="102"/>
      <c r="HFE5" s="102"/>
      <c r="HFF5" s="102"/>
      <c r="HFG5" s="102"/>
      <c r="HFH5" s="102"/>
      <c r="HFI5" s="102"/>
      <c r="HFJ5" s="102"/>
      <c r="HFK5" s="102"/>
      <c r="HFL5" s="102"/>
      <c r="HFM5" s="102"/>
      <c r="HFN5" s="102"/>
      <c r="HFO5" s="102"/>
      <c r="HFP5" s="102"/>
      <c r="HFQ5" s="102"/>
      <c r="HFR5" s="102"/>
      <c r="HFS5" s="102"/>
      <c r="HFT5" s="102"/>
      <c r="HFU5" s="102"/>
      <c r="HFV5" s="102"/>
      <c r="HFW5" s="102"/>
      <c r="HFX5" s="102"/>
      <c r="HFY5" s="102"/>
      <c r="HFZ5" s="102"/>
      <c r="HGA5" s="102"/>
      <c r="HGB5" s="102"/>
      <c r="HGC5" s="102"/>
      <c r="HGD5" s="102"/>
      <c r="HGE5" s="102"/>
      <c r="HGF5" s="102"/>
      <c r="HGG5" s="102"/>
      <c r="HGH5" s="102"/>
      <c r="HGI5" s="102"/>
      <c r="HGJ5" s="102"/>
      <c r="HGK5" s="102"/>
      <c r="HGL5" s="102"/>
      <c r="HGM5" s="102"/>
      <c r="HGN5" s="102"/>
      <c r="HGO5" s="102"/>
      <c r="HGP5" s="102"/>
      <c r="HGQ5" s="102"/>
      <c r="HGR5" s="102"/>
      <c r="HGS5" s="102"/>
      <c r="HGT5" s="102"/>
      <c r="HGU5" s="102"/>
      <c r="HGV5" s="102"/>
      <c r="HGW5" s="102"/>
      <c r="HGX5" s="102"/>
      <c r="HGY5" s="102"/>
      <c r="HGZ5" s="102"/>
      <c r="HHA5" s="102"/>
      <c r="HHB5" s="102"/>
      <c r="HHC5" s="102"/>
      <c r="HHD5" s="102"/>
      <c r="HHE5" s="102"/>
      <c r="HHF5" s="102"/>
      <c r="HHG5" s="102"/>
      <c r="HHH5" s="102"/>
      <c r="HHI5" s="102"/>
      <c r="HHJ5" s="102"/>
      <c r="HHK5" s="102"/>
      <c r="HHL5" s="102"/>
      <c r="HHM5" s="102"/>
      <c r="HHN5" s="102"/>
      <c r="HHO5" s="102"/>
      <c r="HHP5" s="102"/>
      <c r="HHQ5" s="102"/>
      <c r="HHR5" s="102"/>
      <c r="HHS5" s="102"/>
      <c r="HHT5" s="102"/>
      <c r="HHU5" s="102"/>
      <c r="HHV5" s="102"/>
      <c r="HHW5" s="102"/>
      <c r="HHX5" s="102"/>
      <c r="HHY5" s="102"/>
      <c r="HHZ5" s="102"/>
      <c r="HIA5" s="102"/>
      <c r="HIB5" s="102"/>
      <c r="HIC5" s="102"/>
      <c r="HID5" s="102"/>
      <c r="HIE5" s="102"/>
      <c r="HIF5" s="102"/>
      <c r="HIG5" s="102"/>
      <c r="HIH5" s="102"/>
      <c r="HII5" s="102"/>
      <c r="HIJ5" s="102"/>
      <c r="HIK5" s="102"/>
      <c r="HIL5" s="102"/>
      <c r="HIM5" s="102"/>
      <c r="HIN5" s="102"/>
      <c r="HIO5" s="102"/>
      <c r="HIP5" s="102"/>
      <c r="HIQ5" s="102"/>
      <c r="HIR5" s="102"/>
      <c r="HIS5" s="102"/>
      <c r="HIT5" s="102"/>
      <c r="HIU5" s="102"/>
      <c r="HIV5" s="102"/>
      <c r="HIW5" s="102"/>
      <c r="HIX5" s="102"/>
      <c r="HIY5" s="102"/>
      <c r="HIZ5" s="102"/>
      <c r="HJA5" s="102"/>
      <c r="HJB5" s="102"/>
      <c r="HJC5" s="102"/>
      <c r="HJD5" s="102"/>
      <c r="HJE5" s="102"/>
      <c r="HJF5" s="102"/>
      <c r="HJG5" s="102"/>
      <c r="HJH5" s="102"/>
      <c r="HJI5" s="102"/>
      <c r="HJJ5" s="102"/>
      <c r="HJK5" s="102"/>
      <c r="HJL5" s="102"/>
      <c r="HJM5" s="102"/>
      <c r="HJN5" s="102"/>
      <c r="HJO5" s="102"/>
      <c r="HJP5" s="102"/>
      <c r="HJQ5" s="102"/>
      <c r="HJR5" s="102"/>
      <c r="HJS5" s="102"/>
      <c r="HJT5" s="102"/>
      <c r="HJU5" s="102"/>
      <c r="HJV5" s="102"/>
      <c r="HJW5" s="102"/>
      <c r="HJX5" s="102"/>
      <c r="HJY5" s="102"/>
      <c r="HJZ5" s="102"/>
      <c r="HKA5" s="102"/>
      <c r="HKB5" s="102"/>
      <c r="HKC5" s="102"/>
      <c r="HKD5" s="102"/>
      <c r="HKE5" s="102"/>
      <c r="HKF5" s="102"/>
      <c r="HKG5" s="102"/>
      <c r="HKH5" s="102"/>
      <c r="HKI5" s="102"/>
      <c r="HKJ5" s="102"/>
      <c r="HKK5" s="102"/>
      <c r="HKL5" s="102"/>
      <c r="HKM5" s="102"/>
      <c r="HKN5" s="102"/>
      <c r="HKO5" s="102"/>
      <c r="HKP5" s="102"/>
      <c r="HKQ5" s="102"/>
      <c r="HKR5" s="102"/>
      <c r="HKS5" s="102"/>
      <c r="HKT5" s="102"/>
      <c r="HKU5" s="102"/>
      <c r="HKV5" s="102"/>
      <c r="HKW5" s="102"/>
      <c r="HKX5" s="102"/>
      <c r="HKY5" s="102"/>
      <c r="HKZ5" s="102"/>
      <c r="HLA5" s="102"/>
      <c r="HLB5" s="102"/>
      <c r="HLC5" s="102"/>
      <c r="HLD5" s="102"/>
      <c r="HLE5" s="102"/>
      <c r="HLF5" s="102"/>
      <c r="HLG5" s="102"/>
      <c r="HLH5" s="102"/>
      <c r="HLI5" s="102"/>
      <c r="HLJ5" s="102"/>
      <c r="HLK5" s="102"/>
      <c r="HLL5" s="102"/>
      <c r="HLM5" s="102"/>
      <c r="HLN5" s="102"/>
      <c r="HLO5" s="102"/>
      <c r="HLP5" s="102"/>
      <c r="HLQ5" s="102"/>
      <c r="HLR5" s="102"/>
      <c r="HLS5" s="102"/>
      <c r="HLT5" s="102"/>
      <c r="HLU5" s="102"/>
      <c r="HLV5" s="102"/>
      <c r="HLW5" s="102"/>
      <c r="HLX5" s="102"/>
      <c r="HLY5" s="102"/>
      <c r="HLZ5" s="102"/>
      <c r="HMA5" s="102"/>
      <c r="HMB5" s="102"/>
      <c r="HMC5" s="102"/>
      <c r="HMD5" s="102"/>
      <c r="HME5" s="102"/>
      <c r="HMF5" s="102"/>
      <c r="HMG5" s="102"/>
      <c r="HMH5" s="102"/>
      <c r="HMI5" s="102"/>
      <c r="HMJ5" s="102"/>
      <c r="HMK5" s="102"/>
      <c r="HML5" s="102"/>
      <c r="HMM5" s="102"/>
      <c r="HMN5" s="102"/>
      <c r="HMO5" s="102"/>
      <c r="HMP5" s="102"/>
      <c r="HMQ5" s="102"/>
      <c r="HMR5" s="102"/>
      <c r="HMS5" s="102"/>
      <c r="HMT5" s="102"/>
      <c r="HMU5" s="102"/>
      <c r="HMV5" s="102"/>
      <c r="HMW5" s="102"/>
      <c r="HMX5" s="102"/>
      <c r="HMY5" s="102"/>
      <c r="HMZ5" s="102"/>
      <c r="HNA5" s="102"/>
      <c r="HNB5" s="102"/>
      <c r="HNC5" s="102"/>
      <c r="HND5" s="102"/>
      <c r="HNE5" s="102"/>
      <c r="HNF5" s="102"/>
      <c r="HNG5" s="102"/>
      <c r="HNH5" s="102"/>
      <c r="HNI5" s="102"/>
      <c r="HNJ5" s="102"/>
      <c r="HNK5" s="102"/>
      <c r="HNL5" s="102"/>
      <c r="HNM5" s="102"/>
      <c r="HNN5" s="102"/>
      <c r="HNO5" s="102"/>
      <c r="HNP5" s="102"/>
      <c r="HNQ5" s="102"/>
      <c r="HNR5" s="102"/>
      <c r="HNS5" s="102"/>
      <c r="HNT5" s="102"/>
      <c r="HNU5" s="102"/>
      <c r="HNV5" s="102"/>
      <c r="HNW5" s="102"/>
      <c r="HNX5" s="102"/>
      <c r="HNY5" s="102"/>
      <c r="HNZ5" s="102"/>
      <c r="HOA5" s="102"/>
      <c r="HOB5" s="102"/>
      <c r="HOC5" s="102"/>
      <c r="HOD5" s="102"/>
      <c r="HOE5" s="102"/>
      <c r="HOF5" s="102"/>
      <c r="HOG5" s="102"/>
      <c r="HOH5" s="102"/>
      <c r="HOI5" s="102"/>
      <c r="HOJ5" s="102"/>
      <c r="HOK5" s="102"/>
      <c r="HOL5" s="102"/>
      <c r="HOM5" s="102"/>
      <c r="HON5" s="102"/>
      <c r="HOO5" s="102"/>
      <c r="HOP5" s="102"/>
      <c r="HOQ5" s="102"/>
      <c r="HOR5" s="102"/>
      <c r="HOS5" s="102"/>
      <c r="HOT5" s="102"/>
      <c r="HOU5" s="102"/>
      <c r="HOV5" s="102"/>
      <c r="HOW5" s="102"/>
      <c r="HOX5" s="102"/>
      <c r="HOY5" s="102"/>
      <c r="HOZ5" s="102"/>
      <c r="HPA5" s="102"/>
      <c r="HPB5" s="102"/>
      <c r="HPC5" s="102"/>
      <c r="HPD5" s="102"/>
      <c r="HPE5" s="102"/>
      <c r="HPF5" s="102"/>
      <c r="HPG5" s="102"/>
      <c r="HPH5" s="102"/>
      <c r="HPI5" s="102"/>
      <c r="HPJ5" s="102"/>
      <c r="HPK5" s="102"/>
      <c r="HPL5" s="102"/>
      <c r="HPM5" s="102"/>
      <c r="HPN5" s="102"/>
      <c r="HPO5" s="102"/>
      <c r="HPP5" s="102"/>
      <c r="HPQ5" s="102"/>
      <c r="HPR5" s="102"/>
      <c r="HPS5" s="102"/>
      <c r="HPT5" s="102"/>
      <c r="HPU5" s="102"/>
      <c r="HPV5" s="102"/>
      <c r="HPW5" s="102"/>
      <c r="HPX5" s="102"/>
      <c r="HPY5" s="102"/>
      <c r="HPZ5" s="102"/>
      <c r="HQA5" s="102"/>
      <c r="HQB5" s="102"/>
      <c r="HQC5" s="102"/>
      <c r="HQD5" s="102"/>
      <c r="HQE5" s="102"/>
      <c r="HQF5" s="102"/>
      <c r="HQG5" s="102"/>
      <c r="HQH5" s="102"/>
      <c r="HQI5" s="102"/>
      <c r="HQJ5" s="102"/>
      <c r="HQK5" s="102"/>
      <c r="HQL5" s="102"/>
      <c r="HQM5" s="102"/>
      <c r="HQN5" s="102"/>
      <c r="HQO5" s="102"/>
      <c r="HQP5" s="102"/>
      <c r="HQQ5" s="102"/>
      <c r="HQR5" s="102"/>
      <c r="HQS5" s="102"/>
      <c r="HQT5" s="102"/>
      <c r="HQU5" s="102"/>
      <c r="HQV5" s="102"/>
      <c r="HQW5" s="102"/>
      <c r="HQX5" s="102"/>
      <c r="HQY5" s="102"/>
      <c r="HQZ5" s="102"/>
      <c r="HRA5" s="102"/>
      <c r="HRB5" s="102"/>
      <c r="HRC5" s="102"/>
      <c r="HRD5" s="102"/>
      <c r="HRE5" s="102"/>
      <c r="HRF5" s="102"/>
      <c r="HRG5" s="102"/>
      <c r="HRH5" s="102"/>
      <c r="HRI5" s="102"/>
      <c r="HRJ5" s="102"/>
      <c r="HRK5" s="102"/>
      <c r="HRL5" s="102"/>
      <c r="HRM5" s="102"/>
      <c r="HRN5" s="102"/>
      <c r="HRO5" s="102"/>
      <c r="HRP5" s="102"/>
      <c r="HRQ5" s="102"/>
      <c r="HRR5" s="102"/>
      <c r="HRS5" s="102"/>
      <c r="HRT5" s="102"/>
      <c r="HRU5" s="102"/>
      <c r="HRV5" s="102"/>
      <c r="HRW5" s="102"/>
      <c r="HRX5" s="102"/>
      <c r="HRY5" s="102"/>
      <c r="HRZ5" s="102"/>
      <c r="HSA5" s="102"/>
      <c r="HSB5" s="102"/>
      <c r="HSC5" s="102"/>
      <c r="HSD5" s="102"/>
      <c r="HSE5" s="102"/>
      <c r="HSF5" s="102"/>
      <c r="HSG5" s="102"/>
      <c r="HSH5" s="102"/>
      <c r="HSI5" s="102"/>
      <c r="HSJ5" s="102"/>
      <c r="HSK5" s="102"/>
      <c r="HSL5" s="102"/>
      <c r="HSM5" s="102"/>
      <c r="HSN5" s="102"/>
      <c r="HSO5" s="102"/>
      <c r="HSP5" s="102"/>
      <c r="HSQ5" s="102"/>
      <c r="HSR5" s="102"/>
      <c r="HSS5" s="102"/>
      <c r="HST5" s="102"/>
      <c r="HSU5" s="102"/>
      <c r="HSV5" s="102"/>
      <c r="HSW5" s="102"/>
      <c r="HSX5" s="102"/>
      <c r="HSY5" s="102"/>
      <c r="HSZ5" s="102"/>
      <c r="HTA5" s="102"/>
      <c r="HTB5" s="102"/>
      <c r="HTC5" s="102"/>
      <c r="HTD5" s="102"/>
      <c r="HTE5" s="102"/>
      <c r="HTF5" s="102"/>
      <c r="HTG5" s="102"/>
      <c r="HTH5" s="102"/>
      <c r="HTI5" s="102"/>
      <c r="HTJ5" s="102"/>
      <c r="HTK5" s="102"/>
      <c r="HTL5" s="102"/>
      <c r="HTM5" s="102"/>
      <c r="HTN5" s="102"/>
      <c r="HTO5" s="102"/>
      <c r="HTP5" s="102"/>
      <c r="HTQ5" s="102"/>
      <c r="HTR5" s="102"/>
      <c r="HTS5" s="102"/>
      <c r="HTT5" s="102"/>
      <c r="HTU5" s="102"/>
      <c r="HTV5" s="102"/>
      <c r="HTW5" s="102"/>
      <c r="HTX5" s="102"/>
      <c r="HTY5" s="102"/>
      <c r="HTZ5" s="102"/>
      <c r="HUA5" s="102"/>
      <c r="HUB5" s="102"/>
      <c r="HUC5" s="102"/>
      <c r="HUD5" s="102"/>
      <c r="HUE5" s="102"/>
      <c r="HUF5" s="102"/>
      <c r="HUG5" s="102"/>
      <c r="HUH5" s="102"/>
      <c r="HUI5" s="102"/>
      <c r="HUJ5" s="102"/>
      <c r="HUK5" s="102"/>
      <c r="HUL5" s="102"/>
      <c r="HUM5" s="102"/>
      <c r="HUN5" s="102"/>
      <c r="HUO5" s="102"/>
      <c r="HUP5" s="102"/>
      <c r="HUQ5" s="102"/>
      <c r="HUR5" s="102"/>
      <c r="HUS5" s="102"/>
      <c r="HUT5" s="102"/>
      <c r="HUU5" s="102"/>
      <c r="HUV5" s="102"/>
      <c r="HUW5" s="102"/>
      <c r="HUX5" s="102"/>
      <c r="HUY5" s="102"/>
      <c r="HUZ5" s="102"/>
      <c r="HVA5" s="102"/>
      <c r="HVB5" s="102"/>
      <c r="HVC5" s="102"/>
      <c r="HVD5" s="102"/>
      <c r="HVE5" s="102"/>
      <c r="HVF5" s="102"/>
      <c r="HVG5" s="102"/>
      <c r="HVH5" s="102"/>
      <c r="HVI5" s="102"/>
      <c r="HVJ5" s="102"/>
      <c r="HVK5" s="102"/>
      <c r="HVL5" s="102"/>
      <c r="HVM5" s="102"/>
      <c r="HVN5" s="102"/>
      <c r="HVO5" s="102"/>
      <c r="HVP5" s="102"/>
      <c r="HVQ5" s="102"/>
      <c r="HVR5" s="102"/>
      <c r="HVS5" s="102"/>
      <c r="HVT5" s="102"/>
      <c r="HVU5" s="102"/>
      <c r="HVV5" s="102"/>
      <c r="HVW5" s="102"/>
      <c r="HVX5" s="102"/>
      <c r="HVY5" s="102"/>
      <c r="HVZ5" s="102"/>
      <c r="HWA5" s="102"/>
      <c r="HWB5" s="102"/>
      <c r="HWC5" s="102"/>
      <c r="HWD5" s="102"/>
      <c r="HWE5" s="102"/>
      <c r="HWF5" s="102"/>
      <c r="HWG5" s="102"/>
      <c r="HWH5" s="102"/>
      <c r="HWI5" s="102"/>
      <c r="HWJ5" s="102"/>
      <c r="HWK5" s="102"/>
      <c r="HWL5" s="102"/>
      <c r="HWM5" s="102"/>
      <c r="HWN5" s="102"/>
      <c r="HWO5" s="102"/>
      <c r="HWP5" s="102"/>
      <c r="HWQ5" s="102"/>
      <c r="HWR5" s="102"/>
      <c r="HWS5" s="102"/>
      <c r="HWT5" s="102"/>
      <c r="HWU5" s="102"/>
      <c r="HWV5" s="102"/>
      <c r="HWW5" s="102"/>
      <c r="HWX5" s="102"/>
      <c r="HWY5" s="102"/>
      <c r="HWZ5" s="102"/>
      <c r="HXA5" s="102"/>
      <c r="HXB5" s="102"/>
      <c r="HXC5" s="102"/>
      <c r="HXD5" s="102"/>
      <c r="HXE5" s="102"/>
      <c r="HXF5" s="102"/>
      <c r="HXG5" s="102"/>
      <c r="HXH5" s="102"/>
      <c r="HXI5" s="102"/>
      <c r="HXJ5" s="102"/>
      <c r="HXK5" s="102"/>
      <c r="HXL5" s="102"/>
      <c r="HXM5" s="102"/>
      <c r="HXN5" s="102"/>
      <c r="HXO5" s="102"/>
      <c r="HXP5" s="102"/>
      <c r="HXQ5" s="102"/>
      <c r="HXR5" s="102"/>
      <c r="HXS5" s="102"/>
      <c r="HXT5" s="102"/>
      <c r="HXU5" s="102"/>
      <c r="HXV5" s="102"/>
      <c r="HXW5" s="102"/>
      <c r="HXX5" s="102"/>
      <c r="HXY5" s="102"/>
      <c r="HXZ5" s="102"/>
      <c r="HYA5" s="102"/>
      <c r="HYB5" s="102"/>
      <c r="HYC5" s="102"/>
      <c r="HYD5" s="102"/>
      <c r="HYE5" s="102"/>
      <c r="HYF5" s="102"/>
      <c r="HYG5" s="102"/>
      <c r="HYH5" s="102"/>
      <c r="HYI5" s="102"/>
      <c r="HYJ5" s="102"/>
      <c r="HYK5" s="102"/>
      <c r="HYL5" s="102"/>
      <c r="HYM5" s="102"/>
      <c r="HYN5" s="102"/>
      <c r="HYO5" s="102"/>
      <c r="HYP5" s="102"/>
      <c r="HYQ5" s="102"/>
      <c r="HYR5" s="102"/>
      <c r="HYS5" s="102"/>
      <c r="HYT5" s="102"/>
      <c r="HYU5" s="102"/>
      <c r="HYV5" s="102"/>
      <c r="HYW5" s="102"/>
      <c r="HYX5" s="102"/>
      <c r="HYY5" s="102"/>
      <c r="HYZ5" s="102"/>
      <c r="HZA5" s="102"/>
      <c r="HZB5" s="102"/>
      <c r="HZC5" s="102"/>
      <c r="HZD5" s="102"/>
      <c r="HZE5" s="102"/>
      <c r="HZF5" s="102"/>
      <c r="HZG5" s="102"/>
      <c r="HZH5" s="102"/>
      <c r="HZI5" s="102"/>
      <c r="HZJ5" s="102"/>
      <c r="HZK5" s="102"/>
      <c r="HZL5" s="102"/>
      <c r="HZM5" s="102"/>
      <c r="HZN5" s="102"/>
      <c r="HZO5" s="102"/>
      <c r="HZP5" s="102"/>
      <c r="HZQ5" s="102"/>
      <c r="HZR5" s="102"/>
      <c r="HZS5" s="102"/>
      <c r="HZT5" s="102"/>
      <c r="HZU5" s="102"/>
      <c r="HZV5" s="102"/>
      <c r="HZW5" s="102"/>
      <c r="HZX5" s="102"/>
      <c r="HZY5" s="102"/>
      <c r="HZZ5" s="102"/>
      <c r="IAA5" s="102"/>
      <c r="IAB5" s="102"/>
      <c r="IAC5" s="102"/>
      <c r="IAD5" s="102"/>
      <c r="IAE5" s="102"/>
      <c r="IAF5" s="102"/>
      <c r="IAG5" s="102"/>
      <c r="IAH5" s="102"/>
      <c r="IAI5" s="102"/>
      <c r="IAJ5" s="102"/>
      <c r="IAK5" s="102"/>
      <c r="IAL5" s="102"/>
      <c r="IAM5" s="102"/>
      <c r="IAN5" s="102"/>
      <c r="IAO5" s="102"/>
      <c r="IAP5" s="102"/>
      <c r="IAQ5" s="102"/>
      <c r="IAR5" s="102"/>
      <c r="IAS5" s="102"/>
      <c r="IAT5" s="102"/>
      <c r="IAU5" s="102"/>
      <c r="IAV5" s="102"/>
      <c r="IAW5" s="102"/>
      <c r="IAX5" s="102"/>
      <c r="IAY5" s="102"/>
      <c r="IAZ5" s="102"/>
      <c r="IBA5" s="102"/>
      <c r="IBB5" s="102"/>
      <c r="IBC5" s="102"/>
      <c r="IBD5" s="102"/>
      <c r="IBE5" s="102"/>
      <c r="IBF5" s="102"/>
      <c r="IBG5" s="102"/>
      <c r="IBH5" s="102"/>
      <c r="IBI5" s="102"/>
      <c r="IBJ5" s="102"/>
      <c r="IBK5" s="102"/>
      <c r="IBL5" s="102"/>
      <c r="IBM5" s="102"/>
      <c r="IBN5" s="102"/>
      <c r="IBO5" s="102"/>
      <c r="IBP5" s="102"/>
      <c r="IBQ5" s="102"/>
      <c r="IBR5" s="102"/>
      <c r="IBS5" s="102"/>
      <c r="IBT5" s="102"/>
      <c r="IBU5" s="102"/>
      <c r="IBV5" s="102"/>
      <c r="IBW5" s="102"/>
      <c r="IBX5" s="102"/>
      <c r="IBY5" s="102"/>
      <c r="IBZ5" s="102"/>
      <c r="ICA5" s="102"/>
      <c r="ICB5" s="102"/>
      <c r="ICC5" s="102"/>
      <c r="ICD5" s="102"/>
      <c r="ICE5" s="102"/>
      <c r="ICF5" s="102"/>
      <c r="ICG5" s="102"/>
      <c r="ICH5" s="102"/>
      <c r="ICI5" s="102"/>
      <c r="ICJ5" s="102"/>
      <c r="ICK5" s="102"/>
      <c r="ICL5" s="102"/>
      <c r="ICM5" s="102"/>
      <c r="ICN5" s="102"/>
      <c r="ICO5" s="102"/>
      <c r="ICP5" s="102"/>
      <c r="ICQ5" s="102"/>
      <c r="ICR5" s="102"/>
      <c r="ICS5" s="102"/>
      <c r="ICT5" s="102"/>
      <c r="ICU5" s="102"/>
      <c r="ICV5" s="102"/>
      <c r="ICW5" s="102"/>
      <c r="ICX5" s="102"/>
      <c r="ICY5" s="102"/>
      <c r="ICZ5" s="102"/>
      <c r="IDA5" s="102"/>
      <c r="IDB5" s="102"/>
      <c r="IDC5" s="102"/>
      <c r="IDD5" s="102"/>
      <c r="IDE5" s="102"/>
      <c r="IDF5" s="102"/>
      <c r="IDG5" s="102"/>
      <c r="IDH5" s="102"/>
      <c r="IDI5" s="102"/>
      <c r="IDJ5" s="102"/>
      <c r="IDK5" s="102"/>
      <c r="IDL5" s="102"/>
      <c r="IDM5" s="102"/>
      <c r="IDN5" s="102"/>
      <c r="IDO5" s="102"/>
      <c r="IDP5" s="102"/>
      <c r="IDQ5" s="102"/>
      <c r="IDR5" s="102"/>
      <c r="IDS5" s="102"/>
      <c r="IDT5" s="102"/>
      <c r="IDU5" s="102"/>
      <c r="IDV5" s="102"/>
      <c r="IDW5" s="102"/>
      <c r="IDX5" s="102"/>
      <c r="IDY5" s="102"/>
      <c r="IDZ5" s="102"/>
      <c r="IEA5" s="102"/>
      <c r="IEB5" s="102"/>
      <c r="IEC5" s="102"/>
      <c r="IED5" s="102"/>
      <c r="IEE5" s="102"/>
      <c r="IEF5" s="102"/>
      <c r="IEG5" s="102"/>
      <c r="IEH5" s="102"/>
      <c r="IEI5" s="102"/>
      <c r="IEJ5" s="102"/>
      <c r="IEK5" s="102"/>
      <c r="IEL5" s="102"/>
      <c r="IEM5" s="102"/>
      <c r="IEN5" s="102"/>
      <c r="IEO5" s="102"/>
      <c r="IEP5" s="102"/>
      <c r="IEQ5" s="102"/>
      <c r="IER5" s="102"/>
      <c r="IES5" s="102"/>
      <c r="IET5" s="102"/>
      <c r="IEU5" s="102"/>
      <c r="IEV5" s="102"/>
      <c r="IEW5" s="102"/>
      <c r="IEX5" s="102"/>
      <c r="IEY5" s="102"/>
      <c r="IEZ5" s="102"/>
      <c r="IFA5" s="102"/>
      <c r="IFB5" s="102"/>
      <c r="IFC5" s="102"/>
      <c r="IFD5" s="102"/>
      <c r="IFE5" s="102"/>
      <c r="IFF5" s="102"/>
      <c r="IFG5" s="102"/>
      <c r="IFH5" s="102"/>
      <c r="IFI5" s="102"/>
      <c r="IFJ5" s="102"/>
      <c r="IFK5" s="102"/>
      <c r="IFL5" s="102"/>
      <c r="IFM5" s="102"/>
      <c r="IFN5" s="102"/>
      <c r="IFO5" s="102"/>
      <c r="IFP5" s="102"/>
      <c r="IFQ5" s="102"/>
      <c r="IFR5" s="102"/>
      <c r="IFS5" s="102"/>
      <c r="IFT5" s="102"/>
      <c r="IFU5" s="102"/>
      <c r="IFV5" s="102"/>
      <c r="IFW5" s="102"/>
      <c r="IFX5" s="102"/>
      <c r="IFY5" s="102"/>
      <c r="IFZ5" s="102"/>
      <c r="IGA5" s="102"/>
      <c r="IGB5" s="102"/>
      <c r="IGC5" s="102"/>
      <c r="IGD5" s="102"/>
      <c r="IGE5" s="102"/>
      <c r="IGF5" s="102"/>
      <c r="IGG5" s="102"/>
      <c r="IGH5" s="102"/>
      <c r="IGI5" s="102"/>
      <c r="IGJ5" s="102"/>
      <c r="IGK5" s="102"/>
      <c r="IGL5" s="102"/>
      <c r="IGM5" s="102"/>
      <c r="IGN5" s="102"/>
      <c r="IGO5" s="102"/>
      <c r="IGP5" s="102"/>
      <c r="IGQ5" s="102"/>
      <c r="IGR5" s="102"/>
      <c r="IGS5" s="102"/>
      <c r="IGT5" s="102"/>
      <c r="IGU5" s="102"/>
      <c r="IGV5" s="102"/>
      <c r="IGW5" s="102"/>
      <c r="IGX5" s="102"/>
      <c r="IGY5" s="102"/>
      <c r="IGZ5" s="102"/>
      <c r="IHA5" s="102"/>
      <c r="IHB5" s="102"/>
      <c r="IHC5" s="102"/>
      <c r="IHD5" s="102"/>
      <c r="IHE5" s="102"/>
      <c r="IHF5" s="102"/>
      <c r="IHG5" s="102"/>
      <c r="IHH5" s="102"/>
      <c r="IHI5" s="102"/>
      <c r="IHJ5" s="102"/>
      <c r="IHK5" s="102"/>
      <c r="IHL5" s="102"/>
      <c r="IHM5" s="102"/>
      <c r="IHN5" s="102"/>
      <c r="IHO5" s="102"/>
      <c r="IHP5" s="102"/>
      <c r="IHQ5" s="102"/>
      <c r="IHR5" s="102"/>
      <c r="IHS5" s="102"/>
      <c r="IHT5" s="102"/>
      <c r="IHU5" s="102"/>
      <c r="IHV5" s="102"/>
      <c r="IHW5" s="102"/>
      <c r="IHX5" s="102"/>
      <c r="IHY5" s="102"/>
      <c r="IHZ5" s="102"/>
      <c r="IIA5" s="102"/>
      <c r="IIB5" s="102"/>
      <c r="IIC5" s="102"/>
      <c r="IID5" s="102"/>
      <c r="IIE5" s="102"/>
      <c r="IIF5" s="102"/>
      <c r="IIG5" s="102"/>
      <c r="IIH5" s="102"/>
      <c r="III5" s="102"/>
      <c r="IIJ5" s="102"/>
      <c r="IIK5" s="102"/>
      <c r="IIL5" s="102"/>
      <c r="IIM5" s="102"/>
      <c r="IIN5" s="102"/>
      <c r="IIO5" s="102"/>
      <c r="IIP5" s="102"/>
      <c r="IIQ5" s="102"/>
      <c r="IIR5" s="102"/>
      <c r="IIS5" s="102"/>
      <c r="IIT5" s="102"/>
      <c r="IIU5" s="102"/>
      <c r="IIV5" s="102"/>
      <c r="IIW5" s="102"/>
      <c r="IIX5" s="102"/>
      <c r="IIY5" s="102"/>
      <c r="IIZ5" s="102"/>
      <c r="IJA5" s="102"/>
      <c r="IJB5" s="102"/>
      <c r="IJC5" s="102"/>
      <c r="IJD5" s="102"/>
      <c r="IJE5" s="102"/>
      <c r="IJF5" s="102"/>
      <c r="IJG5" s="102"/>
      <c r="IJH5" s="102"/>
      <c r="IJI5" s="102"/>
      <c r="IJJ5" s="102"/>
      <c r="IJK5" s="102"/>
      <c r="IJL5" s="102"/>
      <c r="IJM5" s="102"/>
      <c r="IJN5" s="102"/>
      <c r="IJO5" s="102"/>
      <c r="IJP5" s="102"/>
      <c r="IJQ5" s="102"/>
      <c r="IJR5" s="102"/>
      <c r="IJS5" s="102"/>
      <c r="IJT5" s="102"/>
      <c r="IJU5" s="102"/>
      <c r="IJV5" s="102"/>
      <c r="IJW5" s="102"/>
      <c r="IJX5" s="102"/>
      <c r="IJY5" s="102"/>
      <c r="IJZ5" s="102"/>
      <c r="IKA5" s="102"/>
      <c r="IKB5" s="102"/>
      <c r="IKC5" s="102"/>
      <c r="IKD5" s="102"/>
      <c r="IKE5" s="102"/>
      <c r="IKF5" s="102"/>
      <c r="IKG5" s="102"/>
      <c r="IKH5" s="102"/>
      <c r="IKI5" s="102"/>
      <c r="IKJ5" s="102"/>
      <c r="IKK5" s="102"/>
      <c r="IKL5" s="102"/>
      <c r="IKM5" s="102"/>
      <c r="IKN5" s="102"/>
      <c r="IKO5" s="102"/>
      <c r="IKP5" s="102"/>
      <c r="IKQ5" s="102"/>
      <c r="IKR5" s="102"/>
      <c r="IKS5" s="102"/>
      <c r="IKT5" s="102"/>
      <c r="IKU5" s="102"/>
      <c r="IKV5" s="102"/>
      <c r="IKW5" s="102"/>
      <c r="IKX5" s="102"/>
      <c r="IKY5" s="102"/>
      <c r="IKZ5" s="102"/>
      <c r="ILA5" s="102"/>
      <c r="ILB5" s="102"/>
      <c r="ILC5" s="102"/>
      <c r="ILD5" s="102"/>
      <c r="ILE5" s="102"/>
      <c r="ILF5" s="102"/>
      <c r="ILG5" s="102"/>
      <c r="ILH5" s="102"/>
      <c r="ILI5" s="102"/>
      <c r="ILJ5" s="102"/>
      <c r="ILK5" s="102"/>
      <c r="ILL5" s="102"/>
      <c r="ILM5" s="102"/>
      <c r="ILN5" s="102"/>
      <c r="ILO5" s="102"/>
      <c r="ILP5" s="102"/>
      <c r="ILQ5" s="102"/>
      <c r="ILR5" s="102"/>
      <c r="ILS5" s="102"/>
      <c r="ILT5" s="102"/>
      <c r="ILU5" s="102"/>
      <c r="ILV5" s="102"/>
      <c r="ILW5" s="102"/>
      <c r="ILX5" s="102"/>
      <c r="ILY5" s="102"/>
      <c r="ILZ5" s="102"/>
      <c r="IMA5" s="102"/>
      <c r="IMB5" s="102"/>
      <c r="IMC5" s="102"/>
      <c r="IMD5" s="102"/>
      <c r="IME5" s="102"/>
      <c r="IMF5" s="102"/>
      <c r="IMG5" s="102"/>
      <c r="IMH5" s="102"/>
      <c r="IMI5" s="102"/>
      <c r="IMJ5" s="102"/>
      <c r="IMK5" s="102"/>
      <c r="IML5" s="102"/>
      <c r="IMM5" s="102"/>
      <c r="IMN5" s="102"/>
      <c r="IMO5" s="102"/>
      <c r="IMP5" s="102"/>
      <c r="IMQ5" s="102"/>
      <c r="IMR5" s="102"/>
      <c r="IMS5" s="102"/>
      <c r="IMT5" s="102"/>
      <c r="IMU5" s="102"/>
      <c r="IMV5" s="102"/>
      <c r="IMW5" s="102"/>
      <c r="IMX5" s="102"/>
      <c r="IMY5" s="102"/>
      <c r="IMZ5" s="102"/>
      <c r="INA5" s="102"/>
      <c r="INB5" s="102"/>
      <c r="INC5" s="102"/>
      <c r="IND5" s="102"/>
      <c r="INE5" s="102"/>
      <c r="INF5" s="102"/>
      <c r="ING5" s="102"/>
      <c r="INH5" s="102"/>
      <c r="INI5" s="102"/>
      <c r="INJ5" s="102"/>
      <c r="INK5" s="102"/>
      <c r="INL5" s="102"/>
      <c r="INM5" s="102"/>
      <c r="INN5" s="102"/>
      <c r="INO5" s="102"/>
      <c r="INP5" s="102"/>
      <c r="INQ5" s="102"/>
      <c r="INR5" s="102"/>
      <c r="INS5" s="102"/>
      <c r="INT5" s="102"/>
      <c r="INU5" s="102"/>
      <c r="INV5" s="102"/>
      <c r="INW5" s="102"/>
      <c r="INX5" s="102"/>
      <c r="INY5" s="102"/>
      <c r="INZ5" s="102"/>
      <c r="IOA5" s="102"/>
      <c r="IOB5" s="102"/>
      <c r="IOC5" s="102"/>
      <c r="IOD5" s="102"/>
      <c r="IOE5" s="102"/>
      <c r="IOF5" s="102"/>
      <c r="IOG5" s="102"/>
      <c r="IOH5" s="102"/>
      <c r="IOI5" s="102"/>
      <c r="IOJ5" s="102"/>
      <c r="IOK5" s="102"/>
      <c r="IOL5" s="102"/>
      <c r="IOM5" s="102"/>
      <c r="ION5" s="102"/>
      <c r="IOO5" s="102"/>
      <c r="IOP5" s="102"/>
      <c r="IOQ5" s="102"/>
      <c r="IOR5" s="102"/>
      <c r="IOS5" s="102"/>
      <c r="IOT5" s="102"/>
      <c r="IOU5" s="102"/>
      <c r="IOV5" s="102"/>
      <c r="IOW5" s="102"/>
      <c r="IOX5" s="102"/>
      <c r="IOY5" s="102"/>
      <c r="IOZ5" s="102"/>
      <c r="IPA5" s="102"/>
      <c r="IPB5" s="102"/>
      <c r="IPC5" s="102"/>
      <c r="IPD5" s="102"/>
      <c r="IPE5" s="102"/>
      <c r="IPF5" s="102"/>
      <c r="IPG5" s="102"/>
      <c r="IPH5" s="102"/>
      <c r="IPI5" s="102"/>
      <c r="IPJ5" s="102"/>
      <c r="IPK5" s="102"/>
      <c r="IPL5" s="102"/>
      <c r="IPM5" s="102"/>
      <c r="IPN5" s="102"/>
      <c r="IPO5" s="102"/>
      <c r="IPP5" s="102"/>
      <c r="IPQ5" s="102"/>
      <c r="IPR5" s="102"/>
      <c r="IPS5" s="102"/>
      <c r="IPT5" s="102"/>
      <c r="IPU5" s="102"/>
      <c r="IPV5" s="102"/>
      <c r="IPW5" s="102"/>
      <c r="IPX5" s="102"/>
      <c r="IPY5" s="102"/>
      <c r="IPZ5" s="102"/>
      <c r="IQA5" s="102"/>
      <c r="IQB5" s="102"/>
      <c r="IQC5" s="102"/>
      <c r="IQD5" s="102"/>
      <c r="IQE5" s="102"/>
      <c r="IQF5" s="102"/>
      <c r="IQG5" s="102"/>
      <c r="IQH5" s="102"/>
      <c r="IQI5" s="102"/>
      <c r="IQJ5" s="102"/>
      <c r="IQK5" s="102"/>
      <c r="IQL5" s="102"/>
      <c r="IQM5" s="102"/>
      <c r="IQN5" s="102"/>
      <c r="IQO5" s="102"/>
      <c r="IQP5" s="102"/>
      <c r="IQQ5" s="102"/>
      <c r="IQR5" s="102"/>
      <c r="IQS5" s="102"/>
      <c r="IQT5" s="102"/>
      <c r="IQU5" s="102"/>
      <c r="IQV5" s="102"/>
      <c r="IQW5" s="102"/>
      <c r="IQX5" s="102"/>
      <c r="IQY5" s="102"/>
      <c r="IQZ5" s="102"/>
      <c r="IRA5" s="102"/>
      <c r="IRB5" s="102"/>
      <c r="IRC5" s="102"/>
      <c r="IRD5" s="102"/>
      <c r="IRE5" s="102"/>
      <c r="IRF5" s="102"/>
      <c r="IRG5" s="102"/>
      <c r="IRH5" s="102"/>
      <c r="IRI5" s="102"/>
      <c r="IRJ5" s="102"/>
      <c r="IRK5" s="102"/>
      <c r="IRL5" s="102"/>
      <c r="IRM5" s="102"/>
      <c r="IRN5" s="102"/>
      <c r="IRO5" s="102"/>
      <c r="IRP5" s="102"/>
      <c r="IRQ5" s="102"/>
      <c r="IRR5" s="102"/>
      <c r="IRS5" s="102"/>
      <c r="IRT5" s="102"/>
      <c r="IRU5" s="102"/>
      <c r="IRV5" s="102"/>
      <c r="IRW5" s="102"/>
      <c r="IRX5" s="102"/>
      <c r="IRY5" s="102"/>
      <c r="IRZ5" s="102"/>
      <c r="ISA5" s="102"/>
      <c r="ISB5" s="102"/>
      <c r="ISC5" s="102"/>
      <c r="ISD5" s="102"/>
      <c r="ISE5" s="102"/>
      <c r="ISF5" s="102"/>
      <c r="ISG5" s="102"/>
      <c r="ISH5" s="102"/>
      <c r="ISI5" s="102"/>
      <c r="ISJ5" s="102"/>
      <c r="ISK5" s="102"/>
      <c r="ISL5" s="102"/>
      <c r="ISM5" s="102"/>
      <c r="ISN5" s="102"/>
      <c r="ISO5" s="102"/>
      <c r="ISP5" s="102"/>
      <c r="ISQ5" s="102"/>
      <c r="ISR5" s="102"/>
      <c r="ISS5" s="102"/>
      <c r="IST5" s="102"/>
      <c r="ISU5" s="102"/>
      <c r="ISV5" s="102"/>
      <c r="ISW5" s="102"/>
      <c r="ISX5" s="102"/>
      <c r="ISY5" s="102"/>
      <c r="ISZ5" s="102"/>
      <c r="ITA5" s="102"/>
      <c r="ITB5" s="102"/>
      <c r="ITC5" s="102"/>
      <c r="ITD5" s="102"/>
      <c r="ITE5" s="102"/>
      <c r="ITF5" s="102"/>
      <c r="ITG5" s="102"/>
      <c r="ITH5" s="102"/>
      <c r="ITI5" s="102"/>
      <c r="ITJ5" s="102"/>
      <c r="ITK5" s="102"/>
      <c r="ITL5" s="102"/>
      <c r="ITM5" s="102"/>
      <c r="ITN5" s="102"/>
      <c r="ITO5" s="102"/>
      <c r="ITP5" s="102"/>
      <c r="ITQ5" s="102"/>
      <c r="ITR5" s="102"/>
      <c r="ITS5" s="102"/>
      <c r="ITT5" s="102"/>
      <c r="ITU5" s="102"/>
      <c r="ITV5" s="102"/>
      <c r="ITW5" s="102"/>
      <c r="ITX5" s="102"/>
      <c r="ITY5" s="102"/>
      <c r="ITZ5" s="102"/>
      <c r="IUA5" s="102"/>
      <c r="IUB5" s="102"/>
      <c r="IUC5" s="102"/>
      <c r="IUD5" s="102"/>
      <c r="IUE5" s="102"/>
      <c r="IUF5" s="102"/>
      <c r="IUG5" s="102"/>
      <c r="IUH5" s="102"/>
      <c r="IUI5" s="102"/>
      <c r="IUJ5" s="102"/>
      <c r="IUK5" s="102"/>
      <c r="IUL5" s="102"/>
      <c r="IUM5" s="102"/>
      <c r="IUN5" s="102"/>
      <c r="IUO5" s="102"/>
      <c r="IUP5" s="102"/>
      <c r="IUQ5" s="102"/>
      <c r="IUR5" s="102"/>
      <c r="IUS5" s="102"/>
      <c r="IUT5" s="102"/>
      <c r="IUU5" s="102"/>
      <c r="IUV5" s="102"/>
      <c r="IUW5" s="102"/>
      <c r="IUX5" s="102"/>
      <c r="IUY5" s="102"/>
      <c r="IUZ5" s="102"/>
      <c r="IVA5" s="102"/>
      <c r="IVB5" s="102"/>
      <c r="IVC5" s="102"/>
      <c r="IVD5" s="102"/>
      <c r="IVE5" s="102"/>
      <c r="IVF5" s="102"/>
      <c r="IVG5" s="102"/>
      <c r="IVH5" s="102"/>
      <c r="IVI5" s="102"/>
      <c r="IVJ5" s="102"/>
      <c r="IVK5" s="102"/>
      <c r="IVL5" s="102"/>
      <c r="IVM5" s="102"/>
      <c r="IVN5" s="102"/>
      <c r="IVO5" s="102"/>
      <c r="IVP5" s="102"/>
      <c r="IVQ5" s="102"/>
      <c r="IVR5" s="102"/>
      <c r="IVS5" s="102"/>
      <c r="IVT5" s="102"/>
      <c r="IVU5" s="102"/>
      <c r="IVV5" s="102"/>
      <c r="IVW5" s="102"/>
      <c r="IVX5" s="102"/>
      <c r="IVY5" s="102"/>
      <c r="IVZ5" s="102"/>
      <c r="IWA5" s="102"/>
      <c r="IWB5" s="102"/>
      <c r="IWC5" s="102"/>
      <c r="IWD5" s="102"/>
      <c r="IWE5" s="102"/>
      <c r="IWF5" s="102"/>
      <c r="IWG5" s="102"/>
      <c r="IWH5" s="102"/>
      <c r="IWI5" s="102"/>
      <c r="IWJ5" s="102"/>
      <c r="IWK5" s="102"/>
      <c r="IWL5" s="102"/>
      <c r="IWM5" s="102"/>
      <c r="IWN5" s="102"/>
      <c r="IWO5" s="102"/>
      <c r="IWP5" s="102"/>
      <c r="IWQ5" s="102"/>
      <c r="IWR5" s="102"/>
      <c r="IWS5" s="102"/>
      <c r="IWT5" s="102"/>
      <c r="IWU5" s="102"/>
      <c r="IWV5" s="102"/>
      <c r="IWW5" s="102"/>
      <c r="IWX5" s="102"/>
      <c r="IWY5" s="102"/>
      <c r="IWZ5" s="102"/>
      <c r="IXA5" s="102"/>
      <c r="IXB5" s="102"/>
      <c r="IXC5" s="102"/>
      <c r="IXD5" s="102"/>
      <c r="IXE5" s="102"/>
      <c r="IXF5" s="102"/>
      <c r="IXG5" s="102"/>
      <c r="IXH5" s="102"/>
      <c r="IXI5" s="102"/>
      <c r="IXJ5" s="102"/>
      <c r="IXK5" s="102"/>
      <c r="IXL5" s="102"/>
      <c r="IXM5" s="102"/>
      <c r="IXN5" s="102"/>
      <c r="IXO5" s="102"/>
      <c r="IXP5" s="102"/>
      <c r="IXQ5" s="102"/>
      <c r="IXR5" s="102"/>
      <c r="IXS5" s="102"/>
      <c r="IXT5" s="102"/>
      <c r="IXU5" s="102"/>
      <c r="IXV5" s="102"/>
      <c r="IXW5" s="102"/>
      <c r="IXX5" s="102"/>
      <c r="IXY5" s="102"/>
      <c r="IXZ5" s="102"/>
      <c r="IYA5" s="102"/>
      <c r="IYB5" s="102"/>
      <c r="IYC5" s="102"/>
      <c r="IYD5" s="102"/>
      <c r="IYE5" s="102"/>
      <c r="IYF5" s="102"/>
      <c r="IYG5" s="102"/>
      <c r="IYH5" s="102"/>
      <c r="IYI5" s="102"/>
      <c r="IYJ5" s="102"/>
      <c r="IYK5" s="102"/>
      <c r="IYL5" s="102"/>
      <c r="IYM5" s="102"/>
      <c r="IYN5" s="102"/>
      <c r="IYO5" s="102"/>
      <c r="IYP5" s="102"/>
      <c r="IYQ5" s="102"/>
      <c r="IYR5" s="102"/>
      <c r="IYS5" s="102"/>
      <c r="IYT5" s="102"/>
      <c r="IYU5" s="102"/>
      <c r="IYV5" s="102"/>
      <c r="IYW5" s="102"/>
      <c r="IYX5" s="102"/>
      <c r="IYY5" s="102"/>
      <c r="IYZ5" s="102"/>
      <c r="IZA5" s="102"/>
      <c r="IZB5" s="102"/>
      <c r="IZC5" s="102"/>
      <c r="IZD5" s="102"/>
      <c r="IZE5" s="102"/>
      <c r="IZF5" s="102"/>
      <c r="IZG5" s="102"/>
      <c r="IZH5" s="102"/>
      <c r="IZI5" s="102"/>
      <c r="IZJ5" s="102"/>
      <c r="IZK5" s="102"/>
      <c r="IZL5" s="102"/>
      <c r="IZM5" s="102"/>
      <c r="IZN5" s="102"/>
      <c r="IZO5" s="102"/>
      <c r="IZP5" s="102"/>
      <c r="IZQ5" s="102"/>
      <c r="IZR5" s="102"/>
      <c r="IZS5" s="102"/>
      <c r="IZT5" s="102"/>
      <c r="IZU5" s="102"/>
      <c r="IZV5" s="102"/>
      <c r="IZW5" s="102"/>
      <c r="IZX5" s="102"/>
      <c r="IZY5" s="102"/>
      <c r="IZZ5" s="102"/>
      <c r="JAA5" s="102"/>
      <c r="JAB5" s="102"/>
      <c r="JAC5" s="102"/>
      <c r="JAD5" s="102"/>
      <c r="JAE5" s="102"/>
      <c r="JAF5" s="102"/>
      <c r="JAG5" s="102"/>
      <c r="JAH5" s="102"/>
      <c r="JAI5" s="102"/>
      <c r="JAJ5" s="102"/>
      <c r="JAK5" s="102"/>
      <c r="JAL5" s="102"/>
      <c r="JAM5" s="102"/>
      <c r="JAN5" s="102"/>
      <c r="JAO5" s="102"/>
      <c r="JAP5" s="102"/>
      <c r="JAQ5" s="102"/>
      <c r="JAR5" s="102"/>
      <c r="JAS5" s="102"/>
      <c r="JAT5" s="102"/>
      <c r="JAU5" s="102"/>
      <c r="JAV5" s="102"/>
      <c r="JAW5" s="102"/>
      <c r="JAX5" s="102"/>
      <c r="JAY5" s="102"/>
      <c r="JAZ5" s="102"/>
      <c r="JBA5" s="102"/>
      <c r="JBB5" s="102"/>
      <c r="JBC5" s="102"/>
      <c r="JBD5" s="102"/>
      <c r="JBE5" s="102"/>
      <c r="JBF5" s="102"/>
      <c r="JBG5" s="102"/>
      <c r="JBH5" s="102"/>
      <c r="JBI5" s="102"/>
      <c r="JBJ5" s="102"/>
      <c r="JBK5" s="102"/>
      <c r="JBL5" s="102"/>
      <c r="JBM5" s="102"/>
      <c r="JBN5" s="102"/>
      <c r="JBO5" s="102"/>
      <c r="JBP5" s="102"/>
      <c r="JBQ5" s="102"/>
      <c r="JBR5" s="102"/>
      <c r="JBS5" s="102"/>
      <c r="JBT5" s="102"/>
      <c r="JBU5" s="102"/>
      <c r="JBV5" s="102"/>
      <c r="JBW5" s="102"/>
      <c r="JBX5" s="102"/>
      <c r="JBY5" s="102"/>
      <c r="JBZ5" s="102"/>
      <c r="JCA5" s="102"/>
      <c r="JCB5" s="102"/>
      <c r="JCC5" s="102"/>
      <c r="JCD5" s="102"/>
      <c r="JCE5" s="102"/>
      <c r="JCF5" s="102"/>
      <c r="JCG5" s="102"/>
      <c r="JCH5" s="102"/>
      <c r="JCI5" s="102"/>
      <c r="JCJ5" s="102"/>
      <c r="JCK5" s="102"/>
      <c r="JCL5" s="102"/>
      <c r="JCM5" s="102"/>
      <c r="JCN5" s="102"/>
      <c r="JCO5" s="102"/>
      <c r="JCP5" s="102"/>
      <c r="JCQ5" s="102"/>
      <c r="JCR5" s="102"/>
      <c r="JCS5" s="102"/>
      <c r="JCT5" s="102"/>
      <c r="JCU5" s="102"/>
      <c r="JCV5" s="102"/>
      <c r="JCW5" s="102"/>
      <c r="JCX5" s="102"/>
      <c r="JCY5" s="102"/>
      <c r="JCZ5" s="102"/>
      <c r="JDA5" s="102"/>
      <c r="JDB5" s="102"/>
      <c r="JDC5" s="102"/>
      <c r="JDD5" s="102"/>
      <c r="JDE5" s="102"/>
      <c r="JDF5" s="102"/>
      <c r="JDG5" s="102"/>
      <c r="JDH5" s="102"/>
      <c r="JDI5" s="102"/>
      <c r="JDJ5" s="102"/>
      <c r="JDK5" s="102"/>
      <c r="JDL5" s="102"/>
      <c r="JDM5" s="102"/>
      <c r="JDN5" s="102"/>
      <c r="JDO5" s="102"/>
      <c r="JDP5" s="102"/>
      <c r="JDQ5" s="102"/>
      <c r="JDR5" s="102"/>
      <c r="JDS5" s="102"/>
      <c r="JDT5" s="102"/>
      <c r="JDU5" s="102"/>
      <c r="JDV5" s="102"/>
      <c r="JDW5" s="102"/>
      <c r="JDX5" s="102"/>
      <c r="JDY5" s="102"/>
      <c r="JDZ5" s="102"/>
      <c r="JEA5" s="102"/>
      <c r="JEB5" s="102"/>
      <c r="JEC5" s="102"/>
      <c r="JED5" s="102"/>
      <c r="JEE5" s="102"/>
      <c r="JEF5" s="102"/>
      <c r="JEG5" s="102"/>
      <c r="JEH5" s="102"/>
      <c r="JEI5" s="102"/>
      <c r="JEJ5" s="102"/>
      <c r="JEK5" s="102"/>
      <c r="JEL5" s="102"/>
      <c r="JEM5" s="102"/>
      <c r="JEN5" s="102"/>
      <c r="JEO5" s="102"/>
      <c r="JEP5" s="102"/>
      <c r="JEQ5" s="102"/>
      <c r="JER5" s="102"/>
      <c r="JES5" s="102"/>
      <c r="JET5" s="102"/>
      <c r="JEU5" s="102"/>
      <c r="JEV5" s="102"/>
      <c r="JEW5" s="102"/>
      <c r="JEX5" s="102"/>
      <c r="JEY5" s="102"/>
      <c r="JEZ5" s="102"/>
      <c r="JFA5" s="102"/>
      <c r="JFB5" s="102"/>
      <c r="JFC5" s="102"/>
      <c r="JFD5" s="102"/>
      <c r="JFE5" s="102"/>
      <c r="JFF5" s="102"/>
      <c r="JFG5" s="102"/>
      <c r="JFH5" s="102"/>
      <c r="JFI5" s="102"/>
      <c r="JFJ5" s="102"/>
      <c r="JFK5" s="102"/>
      <c r="JFL5" s="102"/>
      <c r="JFM5" s="102"/>
      <c r="JFN5" s="102"/>
      <c r="JFO5" s="102"/>
      <c r="JFP5" s="102"/>
      <c r="JFQ5" s="102"/>
      <c r="JFR5" s="102"/>
      <c r="JFS5" s="102"/>
      <c r="JFT5" s="102"/>
      <c r="JFU5" s="102"/>
      <c r="JFV5" s="102"/>
      <c r="JFW5" s="102"/>
      <c r="JFX5" s="102"/>
      <c r="JFY5" s="102"/>
      <c r="JFZ5" s="102"/>
      <c r="JGA5" s="102"/>
      <c r="JGB5" s="102"/>
      <c r="JGC5" s="102"/>
      <c r="JGD5" s="102"/>
      <c r="JGE5" s="102"/>
      <c r="JGF5" s="102"/>
      <c r="JGG5" s="102"/>
      <c r="JGH5" s="102"/>
      <c r="JGI5" s="102"/>
      <c r="JGJ5" s="102"/>
      <c r="JGK5" s="102"/>
      <c r="JGL5" s="102"/>
      <c r="JGM5" s="102"/>
      <c r="JGN5" s="102"/>
      <c r="JGO5" s="102"/>
      <c r="JGP5" s="102"/>
      <c r="JGQ5" s="102"/>
      <c r="JGR5" s="102"/>
      <c r="JGS5" s="102"/>
      <c r="JGT5" s="102"/>
      <c r="JGU5" s="102"/>
      <c r="JGV5" s="102"/>
      <c r="JGW5" s="102"/>
      <c r="JGX5" s="102"/>
      <c r="JGY5" s="102"/>
      <c r="JGZ5" s="102"/>
      <c r="JHA5" s="102"/>
      <c r="JHB5" s="102"/>
      <c r="JHC5" s="102"/>
      <c r="JHD5" s="102"/>
      <c r="JHE5" s="102"/>
      <c r="JHF5" s="102"/>
      <c r="JHG5" s="102"/>
      <c r="JHH5" s="102"/>
      <c r="JHI5" s="102"/>
      <c r="JHJ5" s="102"/>
      <c r="JHK5" s="102"/>
      <c r="JHL5" s="102"/>
      <c r="JHM5" s="102"/>
      <c r="JHN5" s="102"/>
      <c r="JHO5" s="102"/>
      <c r="JHP5" s="102"/>
      <c r="JHQ5" s="102"/>
      <c r="JHR5" s="102"/>
      <c r="JHS5" s="102"/>
      <c r="JHT5" s="102"/>
      <c r="JHU5" s="102"/>
      <c r="JHV5" s="102"/>
      <c r="JHW5" s="102"/>
      <c r="JHX5" s="102"/>
      <c r="JHY5" s="102"/>
      <c r="JHZ5" s="102"/>
      <c r="JIA5" s="102"/>
      <c r="JIB5" s="102"/>
      <c r="JIC5" s="102"/>
      <c r="JID5" s="102"/>
      <c r="JIE5" s="102"/>
      <c r="JIF5" s="102"/>
      <c r="JIG5" s="102"/>
      <c r="JIH5" s="102"/>
      <c r="JII5" s="102"/>
      <c r="JIJ5" s="102"/>
      <c r="JIK5" s="102"/>
      <c r="JIL5" s="102"/>
      <c r="JIM5" s="102"/>
      <c r="JIN5" s="102"/>
      <c r="JIO5" s="102"/>
      <c r="JIP5" s="102"/>
      <c r="JIQ5" s="102"/>
      <c r="JIR5" s="102"/>
      <c r="JIS5" s="102"/>
      <c r="JIT5" s="102"/>
      <c r="JIU5" s="102"/>
      <c r="JIV5" s="102"/>
      <c r="JIW5" s="102"/>
      <c r="JIX5" s="102"/>
      <c r="JIY5" s="102"/>
      <c r="JIZ5" s="102"/>
      <c r="JJA5" s="102"/>
      <c r="JJB5" s="102"/>
      <c r="JJC5" s="102"/>
      <c r="JJD5" s="102"/>
      <c r="JJE5" s="102"/>
      <c r="JJF5" s="102"/>
      <c r="JJG5" s="102"/>
      <c r="JJH5" s="102"/>
      <c r="JJI5" s="102"/>
      <c r="JJJ5" s="102"/>
      <c r="JJK5" s="102"/>
      <c r="JJL5" s="102"/>
      <c r="JJM5" s="102"/>
      <c r="JJN5" s="102"/>
      <c r="JJO5" s="102"/>
      <c r="JJP5" s="102"/>
      <c r="JJQ5" s="102"/>
      <c r="JJR5" s="102"/>
      <c r="JJS5" s="102"/>
      <c r="JJT5" s="102"/>
      <c r="JJU5" s="102"/>
      <c r="JJV5" s="102"/>
      <c r="JJW5" s="102"/>
      <c r="JJX5" s="102"/>
      <c r="JJY5" s="102"/>
      <c r="JJZ5" s="102"/>
      <c r="JKA5" s="102"/>
      <c r="JKB5" s="102"/>
      <c r="JKC5" s="102"/>
      <c r="JKD5" s="102"/>
      <c r="JKE5" s="102"/>
      <c r="JKF5" s="102"/>
      <c r="JKG5" s="102"/>
      <c r="JKH5" s="102"/>
      <c r="JKI5" s="102"/>
      <c r="JKJ5" s="102"/>
      <c r="JKK5" s="102"/>
      <c r="JKL5" s="102"/>
      <c r="JKM5" s="102"/>
      <c r="JKN5" s="102"/>
      <c r="JKO5" s="102"/>
      <c r="JKP5" s="102"/>
      <c r="JKQ5" s="102"/>
      <c r="JKR5" s="102"/>
      <c r="JKS5" s="102"/>
      <c r="JKT5" s="102"/>
      <c r="JKU5" s="102"/>
      <c r="JKV5" s="102"/>
      <c r="JKW5" s="102"/>
      <c r="JKX5" s="102"/>
      <c r="JKY5" s="102"/>
      <c r="JKZ5" s="102"/>
      <c r="JLA5" s="102"/>
      <c r="JLB5" s="102"/>
      <c r="JLC5" s="102"/>
      <c r="JLD5" s="102"/>
      <c r="JLE5" s="102"/>
      <c r="JLF5" s="102"/>
      <c r="JLG5" s="102"/>
      <c r="JLH5" s="102"/>
      <c r="JLI5" s="102"/>
      <c r="JLJ5" s="102"/>
      <c r="JLK5" s="102"/>
      <c r="JLL5" s="102"/>
      <c r="JLM5" s="102"/>
      <c r="JLN5" s="102"/>
      <c r="JLO5" s="102"/>
      <c r="JLP5" s="102"/>
      <c r="JLQ5" s="102"/>
      <c r="JLR5" s="102"/>
      <c r="JLS5" s="102"/>
      <c r="JLT5" s="102"/>
      <c r="JLU5" s="102"/>
      <c r="JLV5" s="102"/>
      <c r="JLW5" s="102"/>
      <c r="JLX5" s="102"/>
      <c r="JLY5" s="102"/>
      <c r="JLZ5" s="102"/>
      <c r="JMA5" s="102"/>
      <c r="JMB5" s="102"/>
      <c r="JMC5" s="102"/>
      <c r="JMD5" s="102"/>
      <c r="JME5" s="102"/>
      <c r="JMF5" s="102"/>
      <c r="JMG5" s="102"/>
      <c r="JMH5" s="102"/>
      <c r="JMI5" s="102"/>
      <c r="JMJ5" s="102"/>
      <c r="JMK5" s="102"/>
      <c r="JML5" s="102"/>
      <c r="JMM5" s="102"/>
      <c r="JMN5" s="102"/>
      <c r="JMO5" s="102"/>
      <c r="JMP5" s="102"/>
      <c r="JMQ5" s="102"/>
      <c r="JMR5" s="102"/>
      <c r="JMS5" s="102"/>
      <c r="JMT5" s="102"/>
      <c r="JMU5" s="102"/>
      <c r="JMV5" s="102"/>
      <c r="JMW5" s="102"/>
      <c r="JMX5" s="102"/>
      <c r="JMY5" s="102"/>
      <c r="JMZ5" s="102"/>
      <c r="JNA5" s="102"/>
      <c r="JNB5" s="102"/>
      <c r="JNC5" s="102"/>
      <c r="JND5" s="102"/>
      <c r="JNE5" s="102"/>
      <c r="JNF5" s="102"/>
      <c r="JNG5" s="102"/>
      <c r="JNH5" s="102"/>
      <c r="JNI5" s="102"/>
      <c r="JNJ5" s="102"/>
      <c r="JNK5" s="102"/>
      <c r="JNL5" s="102"/>
      <c r="JNM5" s="102"/>
      <c r="JNN5" s="102"/>
      <c r="JNO5" s="102"/>
      <c r="JNP5" s="102"/>
      <c r="JNQ5" s="102"/>
      <c r="JNR5" s="102"/>
      <c r="JNS5" s="102"/>
      <c r="JNT5" s="102"/>
      <c r="JNU5" s="102"/>
      <c r="JNV5" s="102"/>
      <c r="JNW5" s="102"/>
      <c r="JNX5" s="102"/>
      <c r="JNY5" s="102"/>
      <c r="JNZ5" s="102"/>
      <c r="JOA5" s="102"/>
      <c r="JOB5" s="102"/>
      <c r="JOC5" s="102"/>
      <c r="JOD5" s="102"/>
      <c r="JOE5" s="102"/>
      <c r="JOF5" s="102"/>
      <c r="JOG5" s="102"/>
      <c r="JOH5" s="102"/>
      <c r="JOI5" s="102"/>
      <c r="JOJ5" s="102"/>
      <c r="JOK5" s="102"/>
      <c r="JOL5" s="102"/>
      <c r="JOM5" s="102"/>
      <c r="JON5" s="102"/>
      <c r="JOO5" s="102"/>
      <c r="JOP5" s="102"/>
      <c r="JOQ5" s="102"/>
      <c r="JOR5" s="102"/>
      <c r="JOS5" s="102"/>
      <c r="JOT5" s="102"/>
      <c r="JOU5" s="102"/>
      <c r="JOV5" s="102"/>
      <c r="JOW5" s="102"/>
      <c r="JOX5" s="102"/>
      <c r="JOY5" s="102"/>
      <c r="JOZ5" s="102"/>
      <c r="JPA5" s="102"/>
      <c r="JPB5" s="102"/>
      <c r="JPC5" s="102"/>
      <c r="JPD5" s="102"/>
      <c r="JPE5" s="102"/>
      <c r="JPF5" s="102"/>
      <c r="JPG5" s="102"/>
      <c r="JPH5" s="102"/>
      <c r="JPI5" s="102"/>
      <c r="JPJ5" s="102"/>
      <c r="JPK5" s="102"/>
      <c r="JPL5" s="102"/>
      <c r="JPM5" s="102"/>
      <c r="JPN5" s="102"/>
      <c r="JPO5" s="102"/>
      <c r="JPP5" s="102"/>
      <c r="JPQ5" s="102"/>
      <c r="JPR5" s="102"/>
      <c r="JPS5" s="102"/>
      <c r="JPT5" s="102"/>
      <c r="JPU5" s="102"/>
      <c r="JPV5" s="102"/>
      <c r="JPW5" s="102"/>
      <c r="JPX5" s="102"/>
      <c r="JPY5" s="102"/>
      <c r="JPZ5" s="102"/>
      <c r="JQA5" s="102"/>
      <c r="JQB5" s="102"/>
      <c r="JQC5" s="102"/>
      <c r="JQD5" s="102"/>
      <c r="JQE5" s="102"/>
      <c r="JQF5" s="102"/>
      <c r="JQG5" s="102"/>
      <c r="JQH5" s="102"/>
      <c r="JQI5" s="102"/>
      <c r="JQJ5" s="102"/>
      <c r="JQK5" s="102"/>
      <c r="JQL5" s="102"/>
      <c r="JQM5" s="102"/>
      <c r="JQN5" s="102"/>
      <c r="JQO5" s="102"/>
      <c r="JQP5" s="102"/>
      <c r="JQQ5" s="102"/>
      <c r="JQR5" s="102"/>
      <c r="JQS5" s="102"/>
      <c r="JQT5" s="102"/>
      <c r="JQU5" s="102"/>
      <c r="JQV5" s="102"/>
      <c r="JQW5" s="102"/>
      <c r="JQX5" s="102"/>
      <c r="JQY5" s="102"/>
      <c r="JQZ5" s="102"/>
      <c r="JRA5" s="102"/>
      <c r="JRB5" s="102"/>
      <c r="JRC5" s="102"/>
      <c r="JRD5" s="102"/>
      <c r="JRE5" s="102"/>
      <c r="JRF5" s="102"/>
      <c r="JRG5" s="102"/>
      <c r="JRH5" s="102"/>
      <c r="JRI5" s="102"/>
      <c r="JRJ5" s="102"/>
      <c r="JRK5" s="102"/>
      <c r="JRL5" s="102"/>
      <c r="JRM5" s="102"/>
      <c r="JRN5" s="102"/>
      <c r="JRO5" s="102"/>
      <c r="JRP5" s="102"/>
      <c r="JRQ5" s="102"/>
      <c r="JRR5" s="102"/>
      <c r="JRS5" s="102"/>
      <c r="JRT5" s="102"/>
      <c r="JRU5" s="102"/>
      <c r="JRV5" s="102"/>
      <c r="JRW5" s="102"/>
      <c r="JRX5" s="102"/>
      <c r="JRY5" s="102"/>
      <c r="JRZ5" s="102"/>
      <c r="JSA5" s="102"/>
      <c r="JSB5" s="102"/>
      <c r="JSC5" s="102"/>
      <c r="JSD5" s="102"/>
      <c r="JSE5" s="102"/>
      <c r="JSF5" s="102"/>
      <c r="JSG5" s="102"/>
      <c r="JSH5" s="102"/>
      <c r="JSI5" s="102"/>
      <c r="JSJ5" s="102"/>
      <c r="JSK5" s="102"/>
      <c r="JSL5" s="102"/>
      <c r="JSM5" s="102"/>
      <c r="JSN5" s="102"/>
      <c r="JSO5" s="102"/>
      <c r="JSP5" s="102"/>
      <c r="JSQ5" s="102"/>
      <c r="JSR5" s="102"/>
      <c r="JSS5" s="102"/>
      <c r="JST5" s="102"/>
      <c r="JSU5" s="102"/>
      <c r="JSV5" s="102"/>
      <c r="JSW5" s="102"/>
      <c r="JSX5" s="102"/>
      <c r="JSY5" s="102"/>
      <c r="JSZ5" s="102"/>
      <c r="JTA5" s="102"/>
      <c r="JTB5" s="102"/>
      <c r="JTC5" s="102"/>
      <c r="JTD5" s="102"/>
      <c r="JTE5" s="102"/>
      <c r="JTF5" s="102"/>
      <c r="JTG5" s="102"/>
      <c r="JTH5" s="102"/>
      <c r="JTI5" s="102"/>
      <c r="JTJ5" s="102"/>
      <c r="JTK5" s="102"/>
      <c r="JTL5" s="102"/>
      <c r="JTM5" s="102"/>
      <c r="JTN5" s="102"/>
      <c r="JTO5" s="102"/>
      <c r="JTP5" s="102"/>
      <c r="JTQ5" s="102"/>
      <c r="JTR5" s="102"/>
      <c r="JTS5" s="102"/>
      <c r="JTT5" s="102"/>
      <c r="JTU5" s="102"/>
      <c r="JTV5" s="102"/>
      <c r="JTW5" s="102"/>
      <c r="JTX5" s="102"/>
      <c r="JTY5" s="102"/>
      <c r="JTZ5" s="102"/>
      <c r="JUA5" s="102"/>
      <c r="JUB5" s="102"/>
      <c r="JUC5" s="102"/>
      <c r="JUD5" s="102"/>
      <c r="JUE5" s="102"/>
      <c r="JUF5" s="102"/>
      <c r="JUG5" s="102"/>
      <c r="JUH5" s="102"/>
      <c r="JUI5" s="102"/>
      <c r="JUJ5" s="102"/>
      <c r="JUK5" s="102"/>
      <c r="JUL5" s="102"/>
      <c r="JUM5" s="102"/>
      <c r="JUN5" s="102"/>
      <c r="JUO5" s="102"/>
      <c r="JUP5" s="102"/>
      <c r="JUQ5" s="102"/>
      <c r="JUR5" s="102"/>
      <c r="JUS5" s="102"/>
      <c r="JUT5" s="102"/>
      <c r="JUU5" s="102"/>
      <c r="JUV5" s="102"/>
      <c r="JUW5" s="102"/>
      <c r="JUX5" s="102"/>
      <c r="JUY5" s="102"/>
      <c r="JUZ5" s="102"/>
      <c r="JVA5" s="102"/>
      <c r="JVB5" s="102"/>
      <c r="JVC5" s="102"/>
      <c r="JVD5" s="102"/>
      <c r="JVE5" s="102"/>
      <c r="JVF5" s="102"/>
      <c r="JVG5" s="102"/>
      <c r="JVH5" s="102"/>
      <c r="JVI5" s="102"/>
      <c r="JVJ5" s="102"/>
      <c r="JVK5" s="102"/>
      <c r="JVL5" s="102"/>
      <c r="JVM5" s="102"/>
      <c r="JVN5" s="102"/>
      <c r="JVO5" s="102"/>
      <c r="JVP5" s="102"/>
      <c r="JVQ5" s="102"/>
      <c r="JVR5" s="102"/>
      <c r="JVS5" s="102"/>
      <c r="JVT5" s="102"/>
      <c r="JVU5" s="102"/>
      <c r="JVV5" s="102"/>
      <c r="JVW5" s="102"/>
      <c r="JVX5" s="102"/>
      <c r="JVY5" s="102"/>
      <c r="JVZ5" s="102"/>
      <c r="JWA5" s="102"/>
      <c r="JWB5" s="102"/>
      <c r="JWC5" s="102"/>
      <c r="JWD5" s="102"/>
      <c r="JWE5" s="102"/>
      <c r="JWF5" s="102"/>
      <c r="JWG5" s="102"/>
      <c r="JWH5" s="102"/>
      <c r="JWI5" s="102"/>
      <c r="JWJ5" s="102"/>
      <c r="JWK5" s="102"/>
      <c r="JWL5" s="102"/>
      <c r="JWM5" s="102"/>
      <c r="JWN5" s="102"/>
      <c r="JWO5" s="102"/>
      <c r="JWP5" s="102"/>
      <c r="JWQ5" s="102"/>
      <c r="JWR5" s="102"/>
      <c r="JWS5" s="102"/>
      <c r="JWT5" s="102"/>
      <c r="JWU5" s="102"/>
      <c r="JWV5" s="102"/>
      <c r="JWW5" s="102"/>
      <c r="JWX5" s="102"/>
      <c r="JWY5" s="102"/>
      <c r="JWZ5" s="102"/>
      <c r="JXA5" s="102"/>
      <c r="JXB5" s="102"/>
      <c r="JXC5" s="102"/>
      <c r="JXD5" s="102"/>
      <c r="JXE5" s="102"/>
      <c r="JXF5" s="102"/>
      <c r="JXG5" s="102"/>
      <c r="JXH5" s="102"/>
      <c r="JXI5" s="102"/>
      <c r="JXJ5" s="102"/>
      <c r="JXK5" s="102"/>
      <c r="JXL5" s="102"/>
      <c r="JXM5" s="102"/>
      <c r="JXN5" s="102"/>
      <c r="JXO5" s="102"/>
      <c r="JXP5" s="102"/>
      <c r="JXQ5" s="102"/>
      <c r="JXR5" s="102"/>
      <c r="JXS5" s="102"/>
      <c r="JXT5" s="102"/>
      <c r="JXU5" s="102"/>
      <c r="JXV5" s="102"/>
      <c r="JXW5" s="102"/>
      <c r="JXX5" s="102"/>
      <c r="JXY5" s="102"/>
      <c r="JXZ5" s="102"/>
      <c r="JYA5" s="102"/>
      <c r="JYB5" s="102"/>
      <c r="JYC5" s="102"/>
      <c r="JYD5" s="102"/>
      <c r="JYE5" s="102"/>
      <c r="JYF5" s="102"/>
      <c r="JYG5" s="102"/>
      <c r="JYH5" s="102"/>
      <c r="JYI5" s="102"/>
      <c r="JYJ5" s="102"/>
      <c r="JYK5" s="102"/>
      <c r="JYL5" s="102"/>
      <c r="JYM5" s="102"/>
      <c r="JYN5" s="102"/>
      <c r="JYO5" s="102"/>
      <c r="JYP5" s="102"/>
      <c r="JYQ5" s="102"/>
      <c r="JYR5" s="102"/>
      <c r="JYS5" s="102"/>
      <c r="JYT5" s="102"/>
      <c r="JYU5" s="102"/>
      <c r="JYV5" s="102"/>
      <c r="JYW5" s="102"/>
      <c r="JYX5" s="102"/>
      <c r="JYY5" s="102"/>
      <c r="JYZ5" s="102"/>
      <c r="JZA5" s="102"/>
      <c r="JZB5" s="102"/>
      <c r="JZC5" s="102"/>
      <c r="JZD5" s="102"/>
      <c r="JZE5" s="102"/>
      <c r="JZF5" s="102"/>
      <c r="JZG5" s="102"/>
      <c r="JZH5" s="102"/>
      <c r="JZI5" s="102"/>
      <c r="JZJ5" s="102"/>
      <c r="JZK5" s="102"/>
      <c r="JZL5" s="102"/>
      <c r="JZM5" s="102"/>
      <c r="JZN5" s="102"/>
      <c r="JZO5" s="102"/>
      <c r="JZP5" s="102"/>
      <c r="JZQ5" s="102"/>
      <c r="JZR5" s="102"/>
      <c r="JZS5" s="102"/>
      <c r="JZT5" s="102"/>
      <c r="JZU5" s="102"/>
      <c r="JZV5" s="102"/>
      <c r="JZW5" s="102"/>
      <c r="JZX5" s="102"/>
      <c r="JZY5" s="102"/>
      <c r="JZZ5" s="102"/>
      <c r="KAA5" s="102"/>
      <c r="KAB5" s="102"/>
      <c r="KAC5" s="102"/>
      <c r="KAD5" s="102"/>
      <c r="KAE5" s="102"/>
      <c r="KAF5" s="102"/>
      <c r="KAG5" s="102"/>
      <c r="KAH5" s="102"/>
      <c r="KAI5" s="102"/>
      <c r="KAJ5" s="102"/>
      <c r="KAK5" s="102"/>
      <c r="KAL5" s="102"/>
      <c r="KAM5" s="102"/>
      <c r="KAN5" s="102"/>
      <c r="KAO5" s="102"/>
      <c r="KAP5" s="102"/>
      <c r="KAQ5" s="102"/>
      <c r="KAR5" s="102"/>
      <c r="KAS5" s="102"/>
      <c r="KAT5" s="102"/>
      <c r="KAU5" s="102"/>
      <c r="KAV5" s="102"/>
      <c r="KAW5" s="102"/>
      <c r="KAX5" s="102"/>
      <c r="KAY5" s="102"/>
      <c r="KAZ5" s="102"/>
      <c r="KBA5" s="102"/>
      <c r="KBB5" s="102"/>
      <c r="KBC5" s="102"/>
      <c r="KBD5" s="102"/>
      <c r="KBE5" s="102"/>
      <c r="KBF5" s="102"/>
      <c r="KBG5" s="102"/>
      <c r="KBH5" s="102"/>
      <c r="KBI5" s="102"/>
      <c r="KBJ5" s="102"/>
      <c r="KBK5" s="102"/>
      <c r="KBL5" s="102"/>
      <c r="KBM5" s="102"/>
      <c r="KBN5" s="102"/>
      <c r="KBO5" s="102"/>
      <c r="KBP5" s="102"/>
      <c r="KBQ5" s="102"/>
      <c r="KBR5" s="102"/>
      <c r="KBS5" s="102"/>
      <c r="KBT5" s="102"/>
      <c r="KBU5" s="102"/>
      <c r="KBV5" s="102"/>
      <c r="KBW5" s="102"/>
      <c r="KBX5" s="102"/>
      <c r="KBY5" s="102"/>
      <c r="KBZ5" s="102"/>
      <c r="KCA5" s="102"/>
      <c r="KCB5" s="102"/>
      <c r="KCC5" s="102"/>
      <c r="KCD5" s="102"/>
      <c r="KCE5" s="102"/>
      <c r="KCF5" s="102"/>
      <c r="KCG5" s="102"/>
      <c r="KCH5" s="102"/>
      <c r="KCI5" s="102"/>
      <c r="KCJ5" s="102"/>
      <c r="KCK5" s="102"/>
      <c r="KCL5" s="102"/>
      <c r="KCM5" s="102"/>
      <c r="KCN5" s="102"/>
      <c r="KCO5" s="102"/>
      <c r="KCP5" s="102"/>
      <c r="KCQ5" s="102"/>
      <c r="KCR5" s="102"/>
      <c r="KCS5" s="102"/>
      <c r="KCT5" s="102"/>
      <c r="KCU5" s="102"/>
      <c r="KCV5" s="102"/>
      <c r="KCW5" s="102"/>
      <c r="KCX5" s="102"/>
      <c r="KCY5" s="102"/>
      <c r="KCZ5" s="102"/>
      <c r="KDA5" s="102"/>
      <c r="KDB5" s="102"/>
      <c r="KDC5" s="102"/>
      <c r="KDD5" s="102"/>
      <c r="KDE5" s="102"/>
      <c r="KDF5" s="102"/>
      <c r="KDG5" s="102"/>
      <c r="KDH5" s="102"/>
      <c r="KDI5" s="102"/>
      <c r="KDJ5" s="102"/>
      <c r="KDK5" s="102"/>
      <c r="KDL5" s="102"/>
      <c r="KDM5" s="102"/>
      <c r="KDN5" s="102"/>
      <c r="KDO5" s="102"/>
      <c r="KDP5" s="102"/>
      <c r="KDQ5" s="102"/>
      <c r="KDR5" s="102"/>
      <c r="KDS5" s="102"/>
      <c r="KDT5" s="102"/>
      <c r="KDU5" s="102"/>
      <c r="KDV5" s="102"/>
      <c r="KDW5" s="102"/>
      <c r="KDX5" s="102"/>
      <c r="KDY5" s="102"/>
      <c r="KDZ5" s="102"/>
      <c r="KEA5" s="102"/>
      <c r="KEB5" s="102"/>
      <c r="KEC5" s="102"/>
      <c r="KED5" s="102"/>
      <c r="KEE5" s="102"/>
      <c r="KEF5" s="102"/>
      <c r="KEG5" s="102"/>
      <c r="KEH5" s="102"/>
      <c r="KEI5" s="102"/>
      <c r="KEJ5" s="102"/>
      <c r="KEK5" s="102"/>
      <c r="KEL5" s="102"/>
      <c r="KEM5" s="102"/>
      <c r="KEN5" s="102"/>
      <c r="KEO5" s="102"/>
      <c r="KEP5" s="102"/>
      <c r="KEQ5" s="102"/>
      <c r="KER5" s="102"/>
      <c r="KES5" s="102"/>
      <c r="KET5" s="102"/>
      <c r="KEU5" s="102"/>
      <c r="KEV5" s="102"/>
      <c r="KEW5" s="102"/>
      <c r="KEX5" s="102"/>
      <c r="KEY5" s="102"/>
      <c r="KEZ5" s="102"/>
      <c r="KFA5" s="102"/>
      <c r="KFB5" s="102"/>
      <c r="KFC5" s="102"/>
      <c r="KFD5" s="102"/>
      <c r="KFE5" s="102"/>
      <c r="KFF5" s="102"/>
      <c r="KFG5" s="102"/>
      <c r="KFH5" s="102"/>
      <c r="KFI5" s="102"/>
      <c r="KFJ5" s="102"/>
      <c r="KFK5" s="102"/>
      <c r="KFL5" s="102"/>
      <c r="KFM5" s="102"/>
      <c r="KFN5" s="102"/>
      <c r="KFO5" s="102"/>
      <c r="KFP5" s="102"/>
      <c r="KFQ5" s="102"/>
      <c r="KFR5" s="102"/>
      <c r="KFS5" s="102"/>
      <c r="KFT5" s="102"/>
      <c r="KFU5" s="102"/>
      <c r="KFV5" s="102"/>
      <c r="KFW5" s="102"/>
      <c r="KFX5" s="102"/>
      <c r="KFY5" s="102"/>
      <c r="KFZ5" s="102"/>
      <c r="KGA5" s="102"/>
      <c r="KGB5" s="102"/>
      <c r="KGC5" s="102"/>
      <c r="KGD5" s="102"/>
      <c r="KGE5" s="102"/>
      <c r="KGF5" s="102"/>
      <c r="KGG5" s="102"/>
      <c r="KGH5" s="102"/>
      <c r="KGI5" s="102"/>
      <c r="KGJ5" s="102"/>
      <c r="KGK5" s="102"/>
      <c r="KGL5" s="102"/>
      <c r="KGM5" s="102"/>
      <c r="KGN5" s="102"/>
      <c r="KGO5" s="102"/>
      <c r="KGP5" s="102"/>
      <c r="KGQ5" s="102"/>
      <c r="KGR5" s="102"/>
      <c r="KGS5" s="102"/>
      <c r="KGT5" s="102"/>
      <c r="KGU5" s="102"/>
      <c r="KGV5" s="102"/>
      <c r="KGW5" s="102"/>
      <c r="KGX5" s="102"/>
      <c r="KGY5" s="102"/>
      <c r="KGZ5" s="102"/>
      <c r="KHA5" s="102"/>
      <c r="KHB5" s="102"/>
      <c r="KHC5" s="102"/>
      <c r="KHD5" s="102"/>
      <c r="KHE5" s="102"/>
      <c r="KHF5" s="102"/>
      <c r="KHG5" s="102"/>
      <c r="KHH5" s="102"/>
      <c r="KHI5" s="102"/>
      <c r="KHJ5" s="102"/>
      <c r="KHK5" s="102"/>
      <c r="KHL5" s="102"/>
      <c r="KHM5" s="102"/>
      <c r="KHN5" s="102"/>
      <c r="KHO5" s="102"/>
      <c r="KHP5" s="102"/>
      <c r="KHQ5" s="102"/>
      <c r="KHR5" s="102"/>
      <c r="KHS5" s="102"/>
      <c r="KHT5" s="102"/>
      <c r="KHU5" s="102"/>
      <c r="KHV5" s="102"/>
      <c r="KHW5" s="102"/>
      <c r="KHX5" s="102"/>
      <c r="KHY5" s="102"/>
      <c r="KHZ5" s="102"/>
      <c r="KIA5" s="102"/>
      <c r="KIB5" s="102"/>
      <c r="KIC5" s="102"/>
      <c r="KID5" s="102"/>
      <c r="KIE5" s="102"/>
      <c r="KIF5" s="102"/>
      <c r="KIG5" s="102"/>
      <c r="KIH5" s="102"/>
      <c r="KII5" s="102"/>
      <c r="KIJ5" s="102"/>
      <c r="KIK5" s="102"/>
      <c r="KIL5" s="102"/>
      <c r="KIM5" s="102"/>
      <c r="KIN5" s="102"/>
      <c r="KIO5" s="102"/>
      <c r="KIP5" s="102"/>
      <c r="KIQ5" s="102"/>
      <c r="KIR5" s="102"/>
      <c r="KIS5" s="102"/>
      <c r="KIT5" s="102"/>
      <c r="KIU5" s="102"/>
      <c r="KIV5" s="102"/>
      <c r="KIW5" s="102"/>
      <c r="KIX5" s="102"/>
      <c r="KIY5" s="102"/>
      <c r="KIZ5" s="102"/>
      <c r="KJA5" s="102"/>
      <c r="KJB5" s="102"/>
      <c r="KJC5" s="102"/>
      <c r="KJD5" s="102"/>
      <c r="KJE5" s="102"/>
      <c r="KJF5" s="102"/>
      <c r="KJG5" s="102"/>
      <c r="KJH5" s="102"/>
      <c r="KJI5" s="102"/>
      <c r="KJJ5" s="102"/>
      <c r="KJK5" s="102"/>
      <c r="KJL5" s="102"/>
      <c r="KJM5" s="102"/>
      <c r="KJN5" s="102"/>
      <c r="KJO5" s="102"/>
      <c r="KJP5" s="102"/>
      <c r="KJQ5" s="102"/>
      <c r="KJR5" s="102"/>
      <c r="KJS5" s="102"/>
      <c r="KJT5" s="102"/>
      <c r="KJU5" s="102"/>
      <c r="KJV5" s="102"/>
      <c r="KJW5" s="102"/>
      <c r="KJX5" s="102"/>
      <c r="KJY5" s="102"/>
      <c r="KJZ5" s="102"/>
      <c r="KKA5" s="102"/>
      <c r="KKB5" s="102"/>
      <c r="KKC5" s="102"/>
      <c r="KKD5" s="102"/>
      <c r="KKE5" s="102"/>
      <c r="KKF5" s="102"/>
      <c r="KKG5" s="102"/>
      <c r="KKH5" s="102"/>
      <c r="KKI5" s="102"/>
      <c r="KKJ5" s="102"/>
      <c r="KKK5" s="102"/>
      <c r="KKL5" s="102"/>
      <c r="KKM5" s="102"/>
      <c r="KKN5" s="102"/>
      <c r="KKO5" s="102"/>
      <c r="KKP5" s="102"/>
      <c r="KKQ5" s="102"/>
      <c r="KKR5" s="102"/>
      <c r="KKS5" s="102"/>
      <c r="KKT5" s="102"/>
      <c r="KKU5" s="102"/>
      <c r="KKV5" s="102"/>
      <c r="KKW5" s="102"/>
      <c r="KKX5" s="102"/>
      <c r="KKY5" s="102"/>
      <c r="KKZ5" s="102"/>
      <c r="KLA5" s="102"/>
      <c r="KLB5" s="102"/>
      <c r="KLC5" s="102"/>
      <c r="KLD5" s="102"/>
      <c r="KLE5" s="102"/>
      <c r="KLF5" s="102"/>
      <c r="KLG5" s="102"/>
      <c r="KLH5" s="102"/>
      <c r="KLI5" s="102"/>
      <c r="KLJ5" s="102"/>
      <c r="KLK5" s="102"/>
      <c r="KLL5" s="102"/>
      <c r="KLM5" s="102"/>
      <c r="KLN5" s="102"/>
      <c r="KLO5" s="102"/>
      <c r="KLP5" s="102"/>
      <c r="KLQ5" s="102"/>
      <c r="KLR5" s="102"/>
      <c r="KLS5" s="102"/>
      <c r="KLT5" s="102"/>
      <c r="KLU5" s="102"/>
      <c r="KLV5" s="102"/>
      <c r="KLW5" s="102"/>
      <c r="KLX5" s="102"/>
      <c r="KLY5" s="102"/>
      <c r="KLZ5" s="102"/>
      <c r="KMA5" s="102"/>
      <c r="KMB5" s="102"/>
      <c r="KMC5" s="102"/>
      <c r="KMD5" s="102"/>
      <c r="KME5" s="102"/>
      <c r="KMF5" s="102"/>
      <c r="KMG5" s="102"/>
      <c r="KMH5" s="102"/>
      <c r="KMI5" s="102"/>
      <c r="KMJ5" s="102"/>
      <c r="KMK5" s="102"/>
      <c r="KML5" s="102"/>
      <c r="KMM5" s="102"/>
      <c r="KMN5" s="102"/>
      <c r="KMO5" s="102"/>
      <c r="KMP5" s="102"/>
      <c r="KMQ5" s="102"/>
      <c r="KMR5" s="102"/>
      <c r="KMS5" s="102"/>
      <c r="KMT5" s="102"/>
      <c r="KMU5" s="102"/>
      <c r="KMV5" s="102"/>
      <c r="KMW5" s="102"/>
      <c r="KMX5" s="102"/>
      <c r="KMY5" s="102"/>
      <c r="KMZ5" s="102"/>
      <c r="KNA5" s="102"/>
      <c r="KNB5" s="102"/>
      <c r="KNC5" s="102"/>
      <c r="KND5" s="102"/>
      <c r="KNE5" s="102"/>
      <c r="KNF5" s="102"/>
      <c r="KNG5" s="102"/>
      <c r="KNH5" s="102"/>
      <c r="KNI5" s="102"/>
      <c r="KNJ5" s="102"/>
      <c r="KNK5" s="102"/>
      <c r="KNL5" s="102"/>
      <c r="KNM5" s="102"/>
      <c r="KNN5" s="102"/>
      <c r="KNO5" s="102"/>
      <c r="KNP5" s="102"/>
      <c r="KNQ5" s="102"/>
      <c r="KNR5" s="102"/>
      <c r="KNS5" s="102"/>
      <c r="KNT5" s="102"/>
      <c r="KNU5" s="102"/>
      <c r="KNV5" s="102"/>
      <c r="KNW5" s="102"/>
      <c r="KNX5" s="102"/>
      <c r="KNY5" s="102"/>
      <c r="KNZ5" s="102"/>
      <c r="KOA5" s="102"/>
      <c r="KOB5" s="102"/>
      <c r="KOC5" s="102"/>
      <c r="KOD5" s="102"/>
      <c r="KOE5" s="102"/>
      <c r="KOF5" s="102"/>
      <c r="KOG5" s="102"/>
      <c r="KOH5" s="102"/>
      <c r="KOI5" s="102"/>
      <c r="KOJ5" s="102"/>
      <c r="KOK5" s="102"/>
      <c r="KOL5" s="102"/>
      <c r="KOM5" s="102"/>
      <c r="KON5" s="102"/>
      <c r="KOO5" s="102"/>
      <c r="KOP5" s="102"/>
      <c r="KOQ5" s="102"/>
      <c r="KOR5" s="102"/>
      <c r="KOS5" s="102"/>
      <c r="KOT5" s="102"/>
      <c r="KOU5" s="102"/>
      <c r="KOV5" s="102"/>
      <c r="KOW5" s="102"/>
      <c r="KOX5" s="102"/>
      <c r="KOY5" s="102"/>
      <c r="KOZ5" s="102"/>
      <c r="KPA5" s="102"/>
      <c r="KPB5" s="102"/>
      <c r="KPC5" s="102"/>
      <c r="KPD5" s="102"/>
      <c r="KPE5" s="102"/>
      <c r="KPF5" s="102"/>
      <c r="KPG5" s="102"/>
      <c r="KPH5" s="102"/>
      <c r="KPI5" s="102"/>
      <c r="KPJ5" s="102"/>
      <c r="KPK5" s="102"/>
      <c r="KPL5" s="102"/>
      <c r="KPM5" s="102"/>
      <c r="KPN5" s="102"/>
      <c r="KPO5" s="102"/>
      <c r="KPP5" s="102"/>
      <c r="KPQ5" s="102"/>
      <c r="KPR5" s="102"/>
      <c r="KPS5" s="102"/>
      <c r="KPT5" s="102"/>
      <c r="KPU5" s="102"/>
      <c r="KPV5" s="102"/>
      <c r="KPW5" s="102"/>
      <c r="KPX5" s="102"/>
      <c r="KPY5" s="102"/>
      <c r="KPZ5" s="102"/>
      <c r="KQA5" s="102"/>
      <c r="KQB5" s="102"/>
      <c r="KQC5" s="102"/>
      <c r="KQD5" s="102"/>
      <c r="KQE5" s="102"/>
      <c r="KQF5" s="102"/>
      <c r="KQG5" s="102"/>
      <c r="KQH5" s="102"/>
      <c r="KQI5" s="102"/>
      <c r="KQJ5" s="102"/>
      <c r="KQK5" s="102"/>
      <c r="KQL5" s="102"/>
      <c r="KQM5" s="102"/>
      <c r="KQN5" s="102"/>
      <c r="KQO5" s="102"/>
      <c r="KQP5" s="102"/>
      <c r="KQQ5" s="102"/>
      <c r="KQR5" s="102"/>
      <c r="KQS5" s="102"/>
      <c r="KQT5" s="102"/>
      <c r="KQU5" s="102"/>
      <c r="KQV5" s="102"/>
      <c r="KQW5" s="102"/>
      <c r="KQX5" s="102"/>
      <c r="KQY5" s="102"/>
      <c r="KQZ5" s="102"/>
      <c r="KRA5" s="102"/>
      <c r="KRB5" s="102"/>
      <c r="KRC5" s="102"/>
      <c r="KRD5" s="102"/>
      <c r="KRE5" s="102"/>
      <c r="KRF5" s="102"/>
      <c r="KRG5" s="102"/>
      <c r="KRH5" s="102"/>
      <c r="KRI5" s="102"/>
      <c r="KRJ5" s="102"/>
      <c r="KRK5" s="102"/>
      <c r="KRL5" s="102"/>
      <c r="KRM5" s="102"/>
      <c r="KRN5" s="102"/>
      <c r="KRO5" s="102"/>
      <c r="KRP5" s="102"/>
      <c r="KRQ5" s="102"/>
      <c r="KRR5" s="102"/>
      <c r="KRS5" s="102"/>
      <c r="KRT5" s="102"/>
      <c r="KRU5" s="102"/>
      <c r="KRV5" s="102"/>
      <c r="KRW5" s="102"/>
      <c r="KRX5" s="102"/>
      <c r="KRY5" s="102"/>
      <c r="KRZ5" s="102"/>
      <c r="KSA5" s="102"/>
      <c r="KSB5" s="102"/>
      <c r="KSC5" s="102"/>
      <c r="KSD5" s="102"/>
      <c r="KSE5" s="102"/>
      <c r="KSF5" s="102"/>
      <c r="KSG5" s="102"/>
      <c r="KSH5" s="102"/>
      <c r="KSI5" s="102"/>
      <c r="KSJ5" s="102"/>
      <c r="KSK5" s="102"/>
      <c r="KSL5" s="102"/>
      <c r="KSM5" s="102"/>
      <c r="KSN5" s="102"/>
      <c r="KSO5" s="102"/>
      <c r="KSP5" s="102"/>
      <c r="KSQ5" s="102"/>
      <c r="KSR5" s="102"/>
      <c r="KSS5" s="102"/>
      <c r="KST5" s="102"/>
      <c r="KSU5" s="102"/>
      <c r="KSV5" s="102"/>
      <c r="KSW5" s="102"/>
      <c r="KSX5" s="102"/>
      <c r="KSY5" s="102"/>
      <c r="KSZ5" s="102"/>
      <c r="KTA5" s="102"/>
      <c r="KTB5" s="102"/>
      <c r="KTC5" s="102"/>
      <c r="KTD5" s="102"/>
      <c r="KTE5" s="102"/>
      <c r="KTF5" s="102"/>
      <c r="KTG5" s="102"/>
      <c r="KTH5" s="102"/>
      <c r="KTI5" s="102"/>
      <c r="KTJ5" s="102"/>
      <c r="KTK5" s="102"/>
      <c r="KTL5" s="102"/>
      <c r="KTM5" s="102"/>
      <c r="KTN5" s="102"/>
      <c r="KTO5" s="102"/>
      <c r="KTP5" s="102"/>
      <c r="KTQ5" s="102"/>
      <c r="KTR5" s="102"/>
      <c r="KTS5" s="102"/>
      <c r="KTT5" s="102"/>
      <c r="KTU5" s="102"/>
      <c r="KTV5" s="102"/>
      <c r="KTW5" s="102"/>
      <c r="KTX5" s="102"/>
      <c r="KTY5" s="102"/>
      <c r="KTZ5" s="102"/>
      <c r="KUA5" s="102"/>
      <c r="KUB5" s="102"/>
      <c r="KUC5" s="102"/>
      <c r="KUD5" s="102"/>
      <c r="KUE5" s="102"/>
      <c r="KUF5" s="102"/>
      <c r="KUG5" s="102"/>
      <c r="KUH5" s="102"/>
      <c r="KUI5" s="102"/>
      <c r="KUJ5" s="102"/>
      <c r="KUK5" s="102"/>
      <c r="KUL5" s="102"/>
      <c r="KUM5" s="102"/>
      <c r="KUN5" s="102"/>
      <c r="KUO5" s="102"/>
      <c r="KUP5" s="102"/>
      <c r="KUQ5" s="102"/>
      <c r="KUR5" s="102"/>
      <c r="KUS5" s="102"/>
      <c r="KUT5" s="102"/>
      <c r="KUU5" s="102"/>
      <c r="KUV5" s="102"/>
      <c r="KUW5" s="102"/>
      <c r="KUX5" s="102"/>
      <c r="KUY5" s="102"/>
      <c r="KUZ5" s="102"/>
      <c r="KVA5" s="102"/>
      <c r="KVB5" s="102"/>
      <c r="KVC5" s="102"/>
      <c r="KVD5" s="102"/>
      <c r="KVE5" s="102"/>
      <c r="KVF5" s="102"/>
      <c r="KVG5" s="102"/>
      <c r="KVH5" s="102"/>
      <c r="KVI5" s="102"/>
      <c r="KVJ5" s="102"/>
      <c r="KVK5" s="102"/>
      <c r="KVL5" s="102"/>
      <c r="KVM5" s="102"/>
      <c r="KVN5" s="102"/>
      <c r="KVO5" s="102"/>
      <c r="KVP5" s="102"/>
      <c r="KVQ5" s="102"/>
      <c r="KVR5" s="102"/>
      <c r="KVS5" s="102"/>
      <c r="KVT5" s="102"/>
      <c r="KVU5" s="102"/>
      <c r="KVV5" s="102"/>
      <c r="KVW5" s="102"/>
      <c r="KVX5" s="102"/>
      <c r="KVY5" s="102"/>
      <c r="KVZ5" s="102"/>
      <c r="KWA5" s="102"/>
      <c r="KWB5" s="102"/>
      <c r="KWC5" s="102"/>
      <c r="KWD5" s="102"/>
      <c r="KWE5" s="102"/>
      <c r="KWF5" s="102"/>
      <c r="KWG5" s="102"/>
      <c r="KWH5" s="102"/>
      <c r="KWI5" s="102"/>
      <c r="KWJ5" s="102"/>
      <c r="KWK5" s="102"/>
      <c r="KWL5" s="102"/>
      <c r="KWM5" s="102"/>
      <c r="KWN5" s="102"/>
      <c r="KWO5" s="102"/>
      <c r="KWP5" s="102"/>
      <c r="KWQ5" s="102"/>
      <c r="KWR5" s="102"/>
      <c r="KWS5" s="102"/>
      <c r="KWT5" s="102"/>
      <c r="KWU5" s="102"/>
      <c r="KWV5" s="102"/>
      <c r="KWW5" s="102"/>
      <c r="KWX5" s="102"/>
      <c r="KWY5" s="102"/>
      <c r="KWZ5" s="102"/>
      <c r="KXA5" s="102"/>
      <c r="KXB5" s="102"/>
      <c r="KXC5" s="102"/>
      <c r="KXD5" s="102"/>
      <c r="KXE5" s="102"/>
      <c r="KXF5" s="102"/>
      <c r="KXG5" s="102"/>
      <c r="KXH5" s="102"/>
      <c r="KXI5" s="102"/>
      <c r="KXJ5" s="102"/>
      <c r="KXK5" s="102"/>
      <c r="KXL5" s="102"/>
      <c r="KXM5" s="102"/>
      <c r="KXN5" s="102"/>
      <c r="KXO5" s="102"/>
      <c r="KXP5" s="102"/>
      <c r="KXQ5" s="102"/>
      <c r="KXR5" s="102"/>
      <c r="KXS5" s="102"/>
      <c r="KXT5" s="102"/>
      <c r="KXU5" s="102"/>
      <c r="KXV5" s="102"/>
      <c r="KXW5" s="102"/>
      <c r="KXX5" s="102"/>
      <c r="KXY5" s="102"/>
      <c r="KXZ5" s="102"/>
      <c r="KYA5" s="102"/>
      <c r="KYB5" s="102"/>
      <c r="KYC5" s="102"/>
      <c r="KYD5" s="102"/>
      <c r="KYE5" s="102"/>
      <c r="KYF5" s="102"/>
      <c r="KYG5" s="102"/>
      <c r="KYH5" s="102"/>
      <c r="KYI5" s="102"/>
      <c r="KYJ5" s="102"/>
      <c r="KYK5" s="102"/>
      <c r="KYL5" s="102"/>
      <c r="KYM5" s="102"/>
      <c r="KYN5" s="102"/>
      <c r="KYO5" s="102"/>
      <c r="KYP5" s="102"/>
      <c r="KYQ5" s="102"/>
      <c r="KYR5" s="102"/>
      <c r="KYS5" s="102"/>
      <c r="KYT5" s="102"/>
      <c r="KYU5" s="102"/>
      <c r="KYV5" s="102"/>
      <c r="KYW5" s="102"/>
      <c r="KYX5" s="102"/>
      <c r="KYY5" s="102"/>
      <c r="KYZ5" s="102"/>
      <c r="KZA5" s="102"/>
      <c r="KZB5" s="102"/>
      <c r="KZC5" s="102"/>
      <c r="KZD5" s="102"/>
      <c r="KZE5" s="102"/>
      <c r="KZF5" s="102"/>
      <c r="KZG5" s="102"/>
      <c r="KZH5" s="102"/>
      <c r="KZI5" s="102"/>
      <c r="KZJ5" s="102"/>
      <c r="KZK5" s="102"/>
      <c r="KZL5" s="102"/>
      <c r="KZM5" s="102"/>
      <c r="KZN5" s="102"/>
      <c r="KZO5" s="102"/>
      <c r="KZP5" s="102"/>
      <c r="KZQ5" s="102"/>
      <c r="KZR5" s="102"/>
      <c r="KZS5" s="102"/>
      <c r="KZT5" s="102"/>
      <c r="KZU5" s="102"/>
      <c r="KZV5" s="102"/>
      <c r="KZW5" s="102"/>
      <c r="KZX5" s="102"/>
      <c r="KZY5" s="102"/>
      <c r="KZZ5" s="102"/>
      <c r="LAA5" s="102"/>
      <c r="LAB5" s="102"/>
      <c r="LAC5" s="102"/>
      <c r="LAD5" s="102"/>
      <c r="LAE5" s="102"/>
      <c r="LAF5" s="102"/>
      <c r="LAG5" s="102"/>
      <c r="LAH5" s="102"/>
      <c r="LAI5" s="102"/>
      <c r="LAJ5" s="102"/>
      <c r="LAK5" s="102"/>
      <c r="LAL5" s="102"/>
      <c r="LAM5" s="102"/>
      <c r="LAN5" s="102"/>
      <c r="LAO5" s="102"/>
      <c r="LAP5" s="102"/>
      <c r="LAQ5" s="102"/>
      <c r="LAR5" s="102"/>
      <c r="LAS5" s="102"/>
      <c r="LAT5" s="102"/>
      <c r="LAU5" s="102"/>
      <c r="LAV5" s="102"/>
      <c r="LAW5" s="102"/>
      <c r="LAX5" s="102"/>
      <c r="LAY5" s="102"/>
      <c r="LAZ5" s="102"/>
      <c r="LBA5" s="102"/>
      <c r="LBB5" s="102"/>
      <c r="LBC5" s="102"/>
      <c r="LBD5" s="102"/>
      <c r="LBE5" s="102"/>
      <c r="LBF5" s="102"/>
      <c r="LBG5" s="102"/>
      <c r="LBH5" s="102"/>
      <c r="LBI5" s="102"/>
      <c r="LBJ5" s="102"/>
      <c r="LBK5" s="102"/>
      <c r="LBL5" s="102"/>
      <c r="LBM5" s="102"/>
      <c r="LBN5" s="102"/>
      <c r="LBO5" s="102"/>
      <c r="LBP5" s="102"/>
      <c r="LBQ5" s="102"/>
      <c r="LBR5" s="102"/>
      <c r="LBS5" s="102"/>
      <c r="LBT5" s="102"/>
      <c r="LBU5" s="102"/>
      <c r="LBV5" s="102"/>
      <c r="LBW5" s="102"/>
      <c r="LBX5" s="102"/>
      <c r="LBY5" s="102"/>
      <c r="LBZ5" s="102"/>
      <c r="LCA5" s="102"/>
      <c r="LCB5" s="102"/>
      <c r="LCC5" s="102"/>
      <c r="LCD5" s="102"/>
      <c r="LCE5" s="102"/>
      <c r="LCF5" s="102"/>
      <c r="LCG5" s="102"/>
      <c r="LCH5" s="102"/>
      <c r="LCI5" s="102"/>
      <c r="LCJ5" s="102"/>
      <c r="LCK5" s="102"/>
      <c r="LCL5" s="102"/>
      <c r="LCM5" s="102"/>
      <c r="LCN5" s="102"/>
      <c r="LCO5" s="102"/>
      <c r="LCP5" s="102"/>
      <c r="LCQ5" s="102"/>
      <c r="LCR5" s="102"/>
      <c r="LCS5" s="102"/>
      <c r="LCT5" s="102"/>
      <c r="LCU5" s="102"/>
      <c r="LCV5" s="102"/>
      <c r="LCW5" s="102"/>
      <c r="LCX5" s="102"/>
      <c r="LCY5" s="102"/>
      <c r="LCZ5" s="102"/>
      <c r="LDA5" s="102"/>
      <c r="LDB5" s="102"/>
      <c r="LDC5" s="102"/>
      <c r="LDD5" s="102"/>
      <c r="LDE5" s="102"/>
      <c r="LDF5" s="102"/>
      <c r="LDG5" s="102"/>
      <c r="LDH5" s="102"/>
      <c r="LDI5" s="102"/>
      <c r="LDJ5" s="102"/>
      <c r="LDK5" s="102"/>
      <c r="LDL5" s="102"/>
      <c r="LDM5" s="102"/>
      <c r="LDN5" s="102"/>
      <c r="LDO5" s="102"/>
      <c r="LDP5" s="102"/>
      <c r="LDQ5" s="102"/>
      <c r="LDR5" s="102"/>
      <c r="LDS5" s="102"/>
      <c r="LDT5" s="102"/>
      <c r="LDU5" s="102"/>
      <c r="LDV5" s="102"/>
      <c r="LDW5" s="102"/>
      <c r="LDX5" s="102"/>
      <c r="LDY5" s="102"/>
      <c r="LDZ5" s="102"/>
      <c r="LEA5" s="102"/>
      <c r="LEB5" s="102"/>
      <c r="LEC5" s="102"/>
      <c r="LED5" s="102"/>
      <c r="LEE5" s="102"/>
      <c r="LEF5" s="102"/>
      <c r="LEG5" s="102"/>
      <c r="LEH5" s="102"/>
      <c r="LEI5" s="102"/>
      <c r="LEJ5" s="102"/>
      <c r="LEK5" s="102"/>
      <c r="LEL5" s="102"/>
      <c r="LEM5" s="102"/>
      <c r="LEN5" s="102"/>
      <c r="LEO5" s="102"/>
      <c r="LEP5" s="102"/>
      <c r="LEQ5" s="102"/>
      <c r="LER5" s="102"/>
      <c r="LES5" s="102"/>
      <c r="LET5" s="102"/>
      <c r="LEU5" s="102"/>
      <c r="LEV5" s="102"/>
      <c r="LEW5" s="102"/>
      <c r="LEX5" s="102"/>
      <c r="LEY5" s="102"/>
      <c r="LEZ5" s="102"/>
      <c r="LFA5" s="102"/>
      <c r="LFB5" s="102"/>
      <c r="LFC5" s="102"/>
      <c r="LFD5" s="102"/>
      <c r="LFE5" s="102"/>
      <c r="LFF5" s="102"/>
      <c r="LFG5" s="102"/>
      <c r="LFH5" s="102"/>
      <c r="LFI5" s="102"/>
      <c r="LFJ5" s="102"/>
      <c r="LFK5" s="102"/>
      <c r="LFL5" s="102"/>
      <c r="LFM5" s="102"/>
      <c r="LFN5" s="102"/>
      <c r="LFO5" s="102"/>
      <c r="LFP5" s="102"/>
      <c r="LFQ5" s="102"/>
      <c r="LFR5" s="102"/>
      <c r="LFS5" s="102"/>
      <c r="LFT5" s="102"/>
      <c r="LFU5" s="102"/>
      <c r="LFV5" s="102"/>
      <c r="LFW5" s="102"/>
      <c r="LFX5" s="102"/>
      <c r="LFY5" s="102"/>
      <c r="LFZ5" s="102"/>
      <c r="LGA5" s="102"/>
      <c r="LGB5" s="102"/>
      <c r="LGC5" s="102"/>
      <c r="LGD5" s="102"/>
      <c r="LGE5" s="102"/>
      <c r="LGF5" s="102"/>
      <c r="LGG5" s="102"/>
      <c r="LGH5" s="102"/>
      <c r="LGI5" s="102"/>
      <c r="LGJ5" s="102"/>
      <c r="LGK5" s="102"/>
      <c r="LGL5" s="102"/>
      <c r="LGM5" s="102"/>
      <c r="LGN5" s="102"/>
      <c r="LGO5" s="102"/>
      <c r="LGP5" s="102"/>
      <c r="LGQ5" s="102"/>
      <c r="LGR5" s="102"/>
      <c r="LGS5" s="102"/>
      <c r="LGT5" s="102"/>
      <c r="LGU5" s="102"/>
      <c r="LGV5" s="102"/>
      <c r="LGW5" s="102"/>
      <c r="LGX5" s="102"/>
      <c r="LGY5" s="102"/>
      <c r="LGZ5" s="102"/>
      <c r="LHA5" s="102"/>
      <c r="LHB5" s="102"/>
      <c r="LHC5" s="102"/>
      <c r="LHD5" s="102"/>
      <c r="LHE5" s="102"/>
      <c r="LHF5" s="102"/>
      <c r="LHG5" s="102"/>
      <c r="LHH5" s="102"/>
      <c r="LHI5" s="102"/>
      <c r="LHJ5" s="102"/>
      <c r="LHK5" s="102"/>
      <c r="LHL5" s="102"/>
      <c r="LHM5" s="102"/>
      <c r="LHN5" s="102"/>
      <c r="LHO5" s="102"/>
      <c r="LHP5" s="102"/>
      <c r="LHQ5" s="102"/>
      <c r="LHR5" s="102"/>
      <c r="LHS5" s="102"/>
      <c r="LHT5" s="102"/>
      <c r="LHU5" s="102"/>
      <c r="LHV5" s="102"/>
      <c r="LHW5" s="102"/>
      <c r="LHX5" s="102"/>
      <c r="LHY5" s="102"/>
      <c r="LHZ5" s="102"/>
      <c r="LIA5" s="102"/>
      <c r="LIB5" s="102"/>
      <c r="LIC5" s="102"/>
      <c r="LID5" s="102"/>
      <c r="LIE5" s="102"/>
      <c r="LIF5" s="102"/>
      <c r="LIG5" s="102"/>
      <c r="LIH5" s="102"/>
      <c r="LII5" s="102"/>
      <c r="LIJ5" s="102"/>
      <c r="LIK5" s="102"/>
      <c r="LIL5" s="102"/>
      <c r="LIM5" s="102"/>
      <c r="LIN5" s="102"/>
      <c r="LIO5" s="102"/>
      <c r="LIP5" s="102"/>
      <c r="LIQ5" s="102"/>
      <c r="LIR5" s="102"/>
      <c r="LIS5" s="102"/>
      <c r="LIT5" s="102"/>
      <c r="LIU5" s="102"/>
      <c r="LIV5" s="102"/>
      <c r="LIW5" s="102"/>
      <c r="LIX5" s="102"/>
      <c r="LIY5" s="102"/>
      <c r="LIZ5" s="102"/>
      <c r="LJA5" s="102"/>
      <c r="LJB5" s="102"/>
      <c r="LJC5" s="102"/>
      <c r="LJD5" s="102"/>
      <c r="LJE5" s="102"/>
      <c r="LJF5" s="102"/>
      <c r="LJG5" s="102"/>
      <c r="LJH5" s="102"/>
      <c r="LJI5" s="102"/>
      <c r="LJJ5" s="102"/>
      <c r="LJK5" s="102"/>
      <c r="LJL5" s="102"/>
      <c r="LJM5" s="102"/>
      <c r="LJN5" s="102"/>
      <c r="LJO5" s="102"/>
      <c r="LJP5" s="102"/>
      <c r="LJQ5" s="102"/>
      <c r="LJR5" s="102"/>
      <c r="LJS5" s="102"/>
      <c r="LJT5" s="102"/>
      <c r="LJU5" s="102"/>
      <c r="LJV5" s="102"/>
      <c r="LJW5" s="102"/>
      <c r="LJX5" s="102"/>
      <c r="LJY5" s="102"/>
      <c r="LJZ5" s="102"/>
      <c r="LKA5" s="102"/>
      <c r="LKB5" s="102"/>
      <c r="LKC5" s="102"/>
      <c r="LKD5" s="102"/>
      <c r="LKE5" s="102"/>
      <c r="LKF5" s="102"/>
      <c r="LKG5" s="102"/>
      <c r="LKH5" s="102"/>
      <c r="LKI5" s="102"/>
      <c r="LKJ5" s="102"/>
      <c r="LKK5" s="102"/>
      <c r="LKL5" s="102"/>
      <c r="LKM5" s="102"/>
      <c r="LKN5" s="102"/>
      <c r="LKO5" s="102"/>
      <c r="LKP5" s="102"/>
      <c r="LKQ5" s="102"/>
      <c r="LKR5" s="102"/>
      <c r="LKS5" s="102"/>
      <c r="LKT5" s="102"/>
      <c r="LKU5" s="102"/>
      <c r="LKV5" s="102"/>
      <c r="LKW5" s="102"/>
      <c r="LKX5" s="102"/>
      <c r="LKY5" s="102"/>
      <c r="LKZ5" s="102"/>
      <c r="LLA5" s="102"/>
      <c r="LLB5" s="102"/>
      <c r="LLC5" s="102"/>
      <c r="LLD5" s="102"/>
      <c r="LLE5" s="102"/>
      <c r="LLF5" s="102"/>
      <c r="LLG5" s="102"/>
      <c r="LLH5" s="102"/>
      <c r="LLI5" s="102"/>
      <c r="LLJ5" s="102"/>
      <c r="LLK5" s="102"/>
      <c r="LLL5" s="102"/>
      <c r="LLM5" s="102"/>
      <c r="LLN5" s="102"/>
      <c r="LLO5" s="102"/>
      <c r="LLP5" s="102"/>
      <c r="LLQ5" s="102"/>
      <c r="LLR5" s="102"/>
      <c r="LLS5" s="102"/>
      <c r="LLT5" s="102"/>
      <c r="LLU5" s="102"/>
      <c r="LLV5" s="102"/>
      <c r="LLW5" s="102"/>
      <c r="LLX5" s="102"/>
      <c r="LLY5" s="102"/>
      <c r="LLZ5" s="102"/>
      <c r="LMA5" s="102"/>
      <c r="LMB5" s="102"/>
      <c r="LMC5" s="102"/>
      <c r="LMD5" s="102"/>
      <c r="LME5" s="102"/>
      <c r="LMF5" s="102"/>
      <c r="LMG5" s="102"/>
      <c r="LMH5" s="102"/>
      <c r="LMI5" s="102"/>
      <c r="LMJ5" s="102"/>
      <c r="LMK5" s="102"/>
      <c r="LML5" s="102"/>
      <c r="LMM5" s="102"/>
      <c r="LMN5" s="102"/>
      <c r="LMO5" s="102"/>
      <c r="LMP5" s="102"/>
      <c r="LMQ5" s="102"/>
      <c r="LMR5" s="102"/>
      <c r="LMS5" s="102"/>
      <c r="LMT5" s="102"/>
      <c r="LMU5" s="102"/>
      <c r="LMV5" s="102"/>
      <c r="LMW5" s="102"/>
      <c r="LMX5" s="102"/>
      <c r="LMY5" s="102"/>
      <c r="LMZ5" s="102"/>
      <c r="LNA5" s="102"/>
      <c r="LNB5" s="102"/>
      <c r="LNC5" s="102"/>
      <c r="LND5" s="102"/>
      <c r="LNE5" s="102"/>
      <c r="LNF5" s="102"/>
      <c r="LNG5" s="102"/>
      <c r="LNH5" s="102"/>
      <c r="LNI5" s="102"/>
      <c r="LNJ5" s="102"/>
      <c r="LNK5" s="102"/>
      <c r="LNL5" s="102"/>
      <c r="LNM5" s="102"/>
      <c r="LNN5" s="102"/>
      <c r="LNO5" s="102"/>
      <c r="LNP5" s="102"/>
      <c r="LNQ5" s="102"/>
      <c r="LNR5" s="102"/>
      <c r="LNS5" s="102"/>
      <c r="LNT5" s="102"/>
      <c r="LNU5" s="102"/>
      <c r="LNV5" s="102"/>
      <c r="LNW5" s="102"/>
      <c r="LNX5" s="102"/>
      <c r="LNY5" s="102"/>
      <c r="LNZ5" s="102"/>
      <c r="LOA5" s="102"/>
      <c r="LOB5" s="102"/>
      <c r="LOC5" s="102"/>
      <c r="LOD5" s="102"/>
      <c r="LOE5" s="102"/>
      <c r="LOF5" s="102"/>
      <c r="LOG5" s="102"/>
      <c r="LOH5" s="102"/>
      <c r="LOI5" s="102"/>
      <c r="LOJ5" s="102"/>
      <c r="LOK5" s="102"/>
      <c r="LOL5" s="102"/>
      <c r="LOM5" s="102"/>
      <c r="LON5" s="102"/>
      <c r="LOO5" s="102"/>
      <c r="LOP5" s="102"/>
      <c r="LOQ5" s="102"/>
      <c r="LOR5" s="102"/>
      <c r="LOS5" s="102"/>
      <c r="LOT5" s="102"/>
      <c r="LOU5" s="102"/>
      <c r="LOV5" s="102"/>
      <c r="LOW5" s="102"/>
      <c r="LOX5" s="102"/>
      <c r="LOY5" s="102"/>
      <c r="LOZ5" s="102"/>
      <c r="LPA5" s="102"/>
      <c r="LPB5" s="102"/>
      <c r="LPC5" s="102"/>
      <c r="LPD5" s="102"/>
      <c r="LPE5" s="102"/>
      <c r="LPF5" s="102"/>
      <c r="LPG5" s="102"/>
      <c r="LPH5" s="102"/>
      <c r="LPI5" s="102"/>
      <c r="LPJ5" s="102"/>
      <c r="LPK5" s="102"/>
      <c r="LPL5" s="102"/>
      <c r="LPM5" s="102"/>
      <c r="LPN5" s="102"/>
      <c r="LPO5" s="102"/>
      <c r="LPP5" s="102"/>
      <c r="LPQ5" s="102"/>
      <c r="LPR5" s="102"/>
      <c r="LPS5" s="102"/>
      <c r="LPT5" s="102"/>
      <c r="LPU5" s="102"/>
      <c r="LPV5" s="102"/>
      <c r="LPW5" s="102"/>
      <c r="LPX5" s="102"/>
      <c r="LPY5" s="102"/>
      <c r="LPZ5" s="102"/>
      <c r="LQA5" s="102"/>
      <c r="LQB5" s="102"/>
      <c r="LQC5" s="102"/>
      <c r="LQD5" s="102"/>
      <c r="LQE5" s="102"/>
      <c r="LQF5" s="102"/>
      <c r="LQG5" s="102"/>
      <c r="LQH5" s="102"/>
      <c r="LQI5" s="102"/>
      <c r="LQJ5" s="102"/>
      <c r="LQK5" s="102"/>
      <c r="LQL5" s="102"/>
      <c r="LQM5" s="102"/>
      <c r="LQN5" s="102"/>
      <c r="LQO5" s="102"/>
      <c r="LQP5" s="102"/>
      <c r="LQQ5" s="102"/>
      <c r="LQR5" s="102"/>
      <c r="LQS5" s="102"/>
      <c r="LQT5" s="102"/>
      <c r="LQU5" s="102"/>
      <c r="LQV5" s="102"/>
      <c r="LQW5" s="102"/>
      <c r="LQX5" s="102"/>
      <c r="LQY5" s="102"/>
      <c r="LQZ5" s="102"/>
      <c r="LRA5" s="102"/>
      <c r="LRB5" s="102"/>
      <c r="LRC5" s="102"/>
      <c r="LRD5" s="102"/>
      <c r="LRE5" s="102"/>
      <c r="LRF5" s="102"/>
      <c r="LRG5" s="102"/>
      <c r="LRH5" s="102"/>
      <c r="LRI5" s="102"/>
      <c r="LRJ5" s="102"/>
      <c r="LRK5" s="102"/>
      <c r="LRL5" s="102"/>
      <c r="LRM5" s="102"/>
      <c r="LRN5" s="102"/>
      <c r="LRO5" s="102"/>
      <c r="LRP5" s="102"/>
      <c r="LRQ5" s="102"/>
      <c r="LRR5" s="102"/>
      <c r="LRS5" s="102"/>
      <c r="LRT5" s="102"/>
      <c r="LRU5" s="102"/>
      <c r="LRV5" s="102"/>
      <c r="LRW5" s="102"/>
      <c r="LRX5" s="102"/>
      <c r="LRY5" s="102"/>
      <c r="LRZ5" s="102"/>
      <c r="LSA5" s="102"/>
      <c r="LSB5" s="102"/>
      <c r="LSC5" s="102"/>
      <c r="LSD5" s="102"/>
      <c r="LSE5" s="102"/>
      <c r="LSF5" s="102"/>
      <c r="LSG5" s="102"/>
      <c r="LSH5" s="102"/>
      <c r="LSI5" s="102"/>
      <c r="LSJ5" s="102"/>
      <c r="LSK5" s="102"/>
      <c r="LSL5" s="102"/>
      <c r="LSM5" s="102"/>
      <c r="LSN5" s="102"/>
      <c r="LSO5" s="102"/>
      <c r="LSP5" s="102"/>
      <c r="LSQ5" s="102"/>
      <c r="LSR5" s="102"/>
      <c r="LSS5" s="102"/>
      <c r="LST5" s="102"/>
      <c r="LSU5" s="102"/>
      <c r="LSV5" s="102"/>
      <c r="LSW5" s="102"/>
      <c r="LSX5" s="102"/>
      <c r="LSY5" s="102"/>
      <c r="LSZ5" s="102"/>
      <c r="LTA5" s="102"/>
      <c r="LTB5" s="102"/>
      <c r="LTC5" s="102"/>
      <c r="LTD5" s="102"/>
      <c r="LTE5" s="102"/>
      <c r="LTF5" s="102"/>
      <c r="LTG5" s="102"/>
      <c r="LTH5" s="102"/>
      <c r="LTI5" s="102"/>
      <c r="LTJ5" s="102"/>
      <c r="LTK5" s="102"/>
      <c r="LTL5" s="102"/>
      <c r="LTM5" s="102"/>
      <c r="LTN5" s="102"/>
      <c r="LTO5" s="102"/>
      <c r="LTP5" s="102"/>
      <c r="LTQ5" s="102"/>
      <c r="LTR5" s="102"/>
      <c r="LTS5" s="102"/>
      <c r="LTT5" s="102"/>
      <c r="LTU5" s="102"/>
      <c r="LTV5" s="102"/>
      <c r="LTW5" s="102"/>
      <c r="LTX5" s="102"/>
      <c r="LTY5" s="102"/>
      <c r="LTZ5" s="102"/>
      <c r="LUA5" s="102"/>
      <c r="LUB5" s="102"/>
      <c r="LUC5" s="102"/>
      <c r="LUD5" s="102"/>
      <c r="LUE5" s="102"/>
      <c r="LUF5" s="102"/>
      <c r="LUG5" s="102"/>
      <c r="LUH5" s="102"/>
      <c r="LUI5" s="102"/>
      <c r="LUJ5" s="102"/>
      <c r="LUK5" s="102"/>
      <c r="LUL5" s="102"/>
      <c r="LUM5" s="102"/>
      <c r="LUN5" s="102"/>
      <c r="LUO5" s="102"/>
      <c r="LUP5" s="102"/>
      <c r="LUQ5" s="102"/>
      <c r="LUR5" s="102"/>
      <c r="LUS5" s="102"/>
      <c r="LUT5" s="102"/>
      <c r="LUU5" s="102"/>
      <c r="LUV5" s="102"/>
      <c r="LUW5" s="102"/>
      <c r="LUX5" s="102"/>
      <c r="LUY5" s="102"/>
      <c r="LUZ5" s="102"/>
      <c r="LVA5" s="102"/>
      <c r="LVB5" s="102"/>
      <c r="LVC5" s="102"/>
      <c r="LVD5" s="102"/>
      <c r="LVE5" s="102"/>
      <c r="LVF5" s="102"/>
      <c r="LVG5" s="102"/>
      <c r="LVH5" s="102"/>
      <c r="LVI5" s="102"/>
      <c r="LVJ5" s="102"/>
      <c r="LVK5" s="102"/>
      <c r="LVL5" s="102"/>
      <c r="LVM5" s="102"/>
      <c r="LVN5" s="102"/>
      <c r="LVO5" s="102"/>
      <c r="LVP5" s="102"/>
      <c r="LVQ5" s="102"/>
      <c r="LVR5" s="102"/>
      <c r="LVS5" s="102"/>
      <c r="LVT5" s="102"/>
      <c r="LVU5" s="102"/>
      <c r="LVV5" s="102"/>
      <c r="LVW5" s="102"/>
      <c r="LVX5" s="102"/>
      <c r="LVY5" s="102"/>
      <c r="LVZ5" s="102"/>
      <c r="LWA5" s="102"/>
      <c r="LWB5" s="102"/>
      <c r="LWC5" s="102"/>
      <c r="LWD5" s="102"/>
      <c r="LWE5" s="102"/>
      <c r="LWF5" s="102"/>
      <c r="LWG5" s="102"/>
      <c r="LWH5" s="102"/>
      <c r="LWI5" s="102"/>
      <c r="LWJ5" s="102"/>
      <c r="LWK5" s="102"/>
      <c r="LWL5" s="102"/>
      <c r="LWM5" s="102"/>
      <c r="LWN5" s="102"/>
      <c r="LWO5" s="102"/>
      <c r="LWP5" s="102"/>
      <c r="LWQ5" s="102"/>
      <c r="LWR5" s="102"/>
      <c r="LWS5" s="102"/>
      <c r="LWT5" s="102"/>
      <c r="LWU5" s="102"/>
      <c r="LWV5" s="102"/>
      <c r="LWW5" s="102"/>
      <c r="LWX5" s="102"/>
      <c r="LWY5" s="102"/>
      <c r="LWZ5" s="102"/>
      <c r="LXA5" s="102"/>
      <c r="LXB5" s="102"/>
      <c r="LXC5" s="102"/>
      <c r="LXD5" s="102"/>
      <c r="LXE5" s="102"/>
      <c r="LXF5" s="102"/>
      <c r="LXG5" s="102"/>
      <c r="LXH5" s="102"/>
      <c r="LXI5" s="102"/>
      <c r="LXJ5" s="102"/>
      <c r="LXK5" s="102"/>
      <c r="LXL5" s="102"/>
      <c r="LXM5" s="102"/>
      <c r="LXN5" s="102"/>
      <c r="LXO5" s="102"/>
      <c r="LXP5" s="102"/>
      <c r="LXQ5" s="102"/>
      <c r="LXR5" s="102"/>
      <c r="LXS5" s="102"/>
      <c r="LXT5" s="102"/>
      <c r="LXU5" s="102"/>
      <c r="LXV5" s="102"/>
      <c r="LXW5" s="102"/>
      <c r="LXX5" s="102"/>
      <c r="LXY5" s="102"/>
      <c r="LXZ5" s="102"/>
      <c r="LYA5" s="102"/>
      <c r="LYB5" s="102"/>
      <c r="LYC5" s="102"/>
      <c r="LYD5" s="102"/>
      <c r="LYE5" s="102"/>
      <c r="LYF5" s="102"/>
      <c r="LYG5" s="102"/>
      <c r="LYH5" s="102"/>
      <c r="LYI5" s="102"/>
      <c r="LYJ5" s="102"/>
      <c r="LYK5" s="102"/>
      <c r="LYL5" s="102"/>
      <c r="LYM5" s="102"/>
      <c r="LYN5" s="102"/>
      <c r="LYO5" s="102"/>
      <c r="LYP5" s="102"/>
      <c r="LYQ5" s="102"/>
      <c r="LYR5" s="102"/>
      <c r="LYS5" s="102"/>
      <c r="LYT5" s="102"/>
      <c r="LYU5" s="102"/>
      <c r="LYV5" s="102"/>
      <c r="LYW5" s="102"/>
      <c r="LYX5" s="102"/>
      <c r="LYY5" s="102"/>
      <c r="LYZ5" s="102"/>
      <c r="LZA5" s="102"/>
      <c r="LZB5" s="102"/>
      <c r="LZC5" s="102"/>
      <c r="LZD5" s="102"/>
      <c r="LZE5" s="102"/>
      <c r="LZF5" s="102"/>
      <c r="LZG5" s="102"/>
      <c r="LZH5" s="102"/>
      <c r="LZI5" s="102"/>
      <c r="LZJ5" s="102"/>
      <c r="LZK5" s="102"/>
      <c r="LZL5" s="102"/>
      <c r="LZM5" s="102"/>
      <c r="LZN5" s="102"/>
      <c r="LZO5" s="102"/>
      <c r="LZP5" s="102"/>
      <c r="LZQ5" s="102"/>
      <c r="LZR5" s="102"/>
      <c r="LZS5" s="102"/>
      <c r="LZT5" s="102"/>
      <c r="LZU5" s="102"/>
      <c r="LZV5" s="102"/>
      <c r="LZW5" s="102"/>
      <c r="LZX5" s="102"/>
      <c r="LZY5" s="102"/>
      <c r="LZZ5" s="102"/>
      <c r="MAA5" s="102"/>
      <c r="MAB5" s="102"/>
      <c r="MAC5" s="102"/>
      <c r="MAD5" s="102"/>
      <c r="MAE5" s="102"/>
      <c r="MAF5" s="102"/>
      <c r="MAG5" s="102"/>
      <c r="MAH5" s="102"/>
      <c r="MAI5" s="102"/>
      <c r="MAJ5" s="102"/>
      <c r="MAK5" s="102"/>
      <c r="MAL5" s="102"/>
      <c r="MAM5" s="102"/>
      <c r="MAN5" s="102"/>
      <c r="MAO5" s="102"/>
      <c r="MAP5" s="102"/>
      <c r="MAQ5" s="102"/>
      <c r="MAR5" s="102"/>
      <c r="MAS5" s="102"/>
      <c r="MAT5" s="102"/>
      <c r="MAU5" s="102"/>
      <c r="MAV5" s="102"/>
      <c r="MAW5" s="102"/>
      <c r="MAX5" s="102"/>
      <c r="MAY5" s="102"/>
      <c r="MAZ5" s="102"/>
      <c r="MBA5" s="102"/>
      <c r="MBB5" s="102"/>
      <c r="MBC5" s="102"/>
      <c r="MBD5" s="102"/>
      <c r="MBE5" s="102"/>
      <c r="MBF5" s="102"/>
      <c r="MBG5" s="102"/>
      <c r="MBH5" s="102"/>
      <c r="MBI5" s="102"/>
      <c r="MBJ5" s="102"/>
      <c r="MBK5" s="102"/>
      <c r="MBL5" s="102"/>
      <c r="MBM5" s="102"/>
      <c r="MBN5" s="102"/>
      <c r="MBO5" s="102"/>
      <c r="MBP5" s="102"/>
      <c r="MBQ5" s="102"/>
      <c r="MBR5" s="102"/>
      <c r="MBS5" s="102"/>
      <c r="MBT5" s="102"/>
      <c r="MBU5" s="102"/>
      <c r="MBV5" s="102"/>
      <c r="MBW5" s="102"/>
      <c r="MBX5" s="102"/>
      <c r="MBY5" s="102"/>
      <c r="MBZ5" s="102"/>
      <c r="MCA5" s="102"/>
      <c r="MCB5" s="102"/>
      <c r="MCC5" s="102"/>
      <c r="MCD5" s="102"/>
      <c r="MCE5" s="102"/>
      <c r="MCF5" s="102"/>
      <c r="MCG5" s="102"/>
      <c r="MCH5" s="102"/>
      <c r="MCI5" s="102"/>
      <c r="MCJ5" s="102"/>
      <c r="MCK5" s="102"/>
      <c r="MCL5" s="102"/>
      <c r="MCM5" s="102"/>
      <c r="MCN5" s="102"/>
      <c r="MCO5" s="102"/>
      <c r="MCP5" s="102"/>
      <c r="MCQ5" s="102"/>
      <c r="MCR5" s="102"/>
      <c r="MCS5" s="102"/>
      <c r="MCT5" s="102"/>
      <c r="MCU5" s="102"/>
      <c r="MCV5" s="102"/>
      <c r="MCW5" s="102"/>
      <c r="MCX5" s="102"/>
      <c r="MCY5" s="102"/>
      <c r="MCZ5" s="102"/>
      <c r="MDA5" s="102"/>
      <c r="MDB5" s="102"/>
      <c r="MDC5" s="102"/>
      <c r="MDD5" s="102"/>
      <c r="MDE5" s="102"/>
      <c r="MDF5" s="102"/>
      <c r="MDG5" s="102"/>
      <c r="MDH5" s="102"/>
      <c r="MDI5" s="102"/>
      <c r="MDJ5" s="102"/>
      <c r="MDK5" s="102"/>
      <c r="MDL5" s="102"/>
      <c r="MDM5" s="102"/>
      <c r="MDN5" s="102"/>
      <c r="MDO5" s="102"/>
      <c r="MDP5" s="102"/>
      <c r="MDQ5" s="102"/>
      <c r="MDR5" s="102"/>
      <c r="MDS5" s="102"/>
      <c r="MDT5" s="102"/>
      <c r="MDU5" s="102"/>
      <c r="MDV5" s="102"/>
      <c r="MDW5" s="102"/>
      <c r="MDX5" s="102"/>
      <c r="MDY5" s="102"/>
      <c r="MDZ5" s="102"/>
      <c r="MEA5" s="102"/>
      <c r="MEB5" s="102"/>
      <c r="MEC5" s="102"/>
      <c r="MED5" s="102"/>
      <c r="MEE5" s="102"/>
      <c r="MEF5" s="102"/>
      <c r="MEG5" s="102"/>
      <c r="MEH5" s="102"/>
      <c r="MEI5" s="102"/>
      <c r="MEJ5" s="102"/>
      <c r="MEK5" s="102"/>
      <c r="MEL5" s="102"/>
      <c r="MEM5" s="102"/>
      <c r="MEN5" s="102"/>
      <c r="MEO5" s="102"/>
      <c r="MEP5" s="102"/>
      <c r="MEQ5" s="102"/>
      <c r="MER5" s="102"/>
      <c r="MES5" s="102"/>
      <c r="MET5" s="102"/>
      <c r="MEU5" s="102"/>
      <c r="MEV5" s="102"/>
      <c r="MEW5" s="102"/>
      <c r="MEX5" s="102"/>
      <c r="MEY5" s="102"/>
      <c r="MEZ5" s="102"/>
      <c r="MFA5" s="102"/>
      <c r="MFB5" s="102"/>
      <c r="MFC5" s="102"/>
      <c r="MFD5" s="102"/>
      <c r="MFE5" s="102"/>
      <c r="MFF5" s="102"/>
      <c r="MFG5" s="102"/>
      <c r="MFH5" s="102"/>
      <c r="MFI5" s="102"/>
      <c r="MFJ5" s="102"/>
      <c r="MFK5" s="102"/>
      <c r="MFL5" s="102"/>
      <c r="MFM5" s="102"/>
      <c r="MFN5" s="102"/>
      <c r="MFO5" s="102"/>
      <c r="MFP5" s="102"/>
      <c r="MFQ5" s="102"/>
      <c r="MFR5" s="102"/>
      <c r="MFS5" s="102"/>
      <c r="MFT5" s="102"/>
      <c r="MFU5" s="102"/>
      <c r="MFV5" s="102"/>
      <c r="MFW5" s="102"/>
      <c r="MFX5" s="102"/>
      <c r="MFY5" s="102"/>
      <c r="MFZ5" s="102"/>
      <c r="MGA5" s="102"/>
      <c r="MGB5" s="102"/>
      <c r="MGC5" s="102"/>
      <c r="MGD5" s="102"/>
      <c r="MGE5" s="102"/>
      <c r="MGF5" s="102"/>
      <c r="MGG5" s="102"/>
      <c r="MGH5" s="102"/>
      <c r="MGI5" s="102"/>
      <c r="MGJ5" s="102"/>
      <c r="MGK5" s="102"/>
      <c r="MGL5" s="102"/>
      <c r="MGM5" s="102"/>
      <c r="MGN5" s="102"/>
      <c r="MGO5" s="102"/>
      <c r="MGP5" s="102"/>
      <c r="MGQ5" s="102"/>
      <c r="MGR5" s="102"/>
      <c r="MGS5" s="102"/>
      <c r="MGT5" s="102"/>
      <c r="MGU5" s="102"/>
      <c r="MGV5" s="102"/>
      <c r="MGW5" s="102"/>
      <c r="MGX5" s="102"/>
      <c r="MGY5" s="102"/>
      <c r="MGZ5" s="102"/>
      <c r="MHA5" s="102"/>
      <c r="MHB5" s="102"/>
      <c r="MHC5" s="102"/>
      <c r="MHD5" s="102"/>
      <c r="MHE5" s="102"/>
      <c r="MHF5" s="102"/>
      <c r="MHG5" s="102"/>
      <c r="MHH5" s="102"/>
      <c r="MHI5" s="102"/>
      <c r="MHJ5" s="102"/>
      <c r="MHK5" s="102"/>
      <c r="MHL5" s="102"/>
      <c r="MHM5" s="102"/>
      <c r="MHN5" s="102"/>
      <c r="MHO5" s="102"/>
      <c r="MHP5" s="102"/>
      <c r="MHQ5" s="102"/>
      <c r="MHR5" s="102"/>
      <c r="MHS5" s="102"/>
      <c r="MHT5" s="102"/>
      <c r="MHU5" s="102"/>
      <c r="MHV5" s="102"/>
      <c r="MHW5" s="102"/>
      <c r="MHX5" s="102"/>
      <c r="MHY5" s="102"/>
      <c r="MHZ5" s="102"/>
      <c r="MIA5" s="102"/>
      <c r="MIB5" s="102"/>
      <c r="MIC5" s="102"/>
      <c r="MID5" s="102"/>
      <c r="MIE5" s="102"/>
      <c r="MIF5" s="102"/>
      <c r="MIG5" s="102"/>
      <c r="MIH5" s="102"/>
      <c r="MII5" s="102"/>
      <c r="MIJ5" s="102"/>
      <c r="MIK5" s="102"/>
      <c r="MIL5" s="102"/>
      <c r="MIM5" s="102"/>
      <c r="MIN5" s="102"/>
      <c r="MIO5" s="102"/>
      <c r="MIP5" s="102"/>
      <c r="MIQ5" s="102"/>
      <c r="MIR5" s="102"/>
      <c r="MIS5" s="102"/>
      <c r="MIT5" s="102"/>
      <c r="MIU5" s="102"/>
      <c r="MIV5" s="102"/>
      <c r="MIW5" s="102"/>
      <c r="MIX5" s="102"/>
      <c r="MIY5" s="102"/>
      <c r="MIZ5" s="102"/>
      <c r="MJA5" s="102"/>
      <c r="MJB5" s="102"/>
      <c r="MJC5" s="102"/>
      <c r="MJD5" s="102"/>
      <c r="MJE5" s="102"/>
      <c r="MJF5" s="102"/>
      <c r="MJG5" s="102"/>
      <c r="MJH5" s="102"/>
      <c r="MJI5" s="102"/>
      <c r="MJJ5" s="102"/>
      <c r="MJK5" s="102"/>
      <c r="MJL5" s="102"/>
      <c r="MJM5" s="102"/>
      <c r="MJN5" s="102"/>
      <c r="MJO5" s="102"/>
      <c r="MJP5" s="102"/>
      <c r="MJQ5" s="102"/>
      <c r="MJR5" s="102"/>
      <c r="MJS5" s="102"/>
      <c r="MJT5" s="102"/>
      <c r="MJU5" s="102"/>
      <c r="MJV5" s="102"/>
      <c r="MJW5" s="102"/>
      <c r="MJX5" s="102"/>
      <c r="MJY5" s="102"/>
      <c r="MJZ5" s="102"/>
      <c r="MKA5" s="102"/>
      <c r="MKB5" s="102"/>
      <c r="MKC5" s="102"/>
      <c r="MKD5" s="102"/>
      <c r="MKE5" s="102"/>
      <c r="MKF5" s="102"/>
      <c r="MKG5" s="102"/>
      <c r="MKH5" s="102"/>
      <c r="MKI5" s="102"/>
      <c r="MKJ5" s="102"/>
      <c r="MKK5" s="102"/>
      <c r="MKL5" s="102"/>
      <c r="MKM5" s="102"/>
      <c r="MKN5" s="102"/>
      <c r="MKO5" s="102"/>
      <c r="MKP5" s="102"/>
      <c r="MKQ5" s="102"/>
      <c r="MKR5" s="102"/>
      <c r="MKS5" s="102"/>
      <c r="MKT5" s="102"/>
      <c r="MKU5" s="102"/>
      <c r="MKV5" s="102"/>
      <c r="MKW5" s="102"/>
      <c r="MKX5" s="102"/>
      <c r="MKY5" s="102"/>
      <c r="MKZ5" s="102"/>
      <c r="MLA5" s="102"/>
      <c r="MLB5" s="102"/>
      <c r="MLC5" s="102"/>
      <c r="MLD5" s="102"/>
      <c r="MLE5" s="102"/>
      <c r="MLF5" s="102"/>
      <c r="MLG5" s="102"/>
      <c r="MLH5" s="102"/>
      <c r="MLI5" s="102"/>
      <c r="MLJ5" s="102"/>
      <c r="MLK5" s="102"/>
      <c r="MLL5" s="102"/>
      <c r="MLM5" s="102"/>
      <c r="MLN5" s="102"/>
      <c r="MLO5" s="102"/>
      <c r="MLP5" s="102"/>
      <c r="MLQ5" s="102"/>
      <c r="MLR5" s="102"/>
      <c r="MLS5" s="102"/>
      <c r="MLT5" s="102"/>
      <c r="MLU5" s="102"/>
      <c r="MLV5" s="102"/>
      <c r="MLW5" s="102"/>
      <c r="MLX5" s="102"/>
      <c r="MLY5" s="102"/>
      <c r="MLZ5" s="102"/>
      <c r="MMA5" s="102"/>
      <c r="MMB5" s="102"/>
      <c r="MMC5" s="102"/>
      <c r="MMD5" s="102"/>
      <c r="MME5" s="102"/>
      <c r="MMF5" s="102"/>
      <c r="MMG5" s="102"/>
      <c r="MMH5" s="102"/>
      <c r="MMI5" s="102"/>
      <c r="MMJ5" s="102"/>
      <c r="MMK5" s="102"/>
      <c r="MML5" s="102"/>
      <c r="MMM5" s="102"/>
      <c r="MMN5" s="102"/>
      <c r="MMO5" s="102"/>
      <c r="MMP5" s="102"/>
      <c r="MMQ5" s="102"/>
      <c r="MMR5" s="102"/>
      <c r="MMS5" s="102"/>
      <c r="MMT5" s="102"/>
      <c r="MMU5" s="102"/>
      <c r="MMV5" s="102"/>
      <c r="MMW5" s="102"/>
      <c r="MMX5" s="102"/>
      <c r="MMY5" s="102"/>
      <c r="MMZ5" s="102"/>
      <c r="MNA5" s="102"/>
      <c r="MNB5" s="102"/>
      <c r="MNC5" s="102"/>
      <c r="MND5" s="102"/>
      <c r="MNE5" s="102"/>
      <c r="MNF5" s="102"/>
      <c r="MNG5" s="102"/>
      <c r="MNH5" s="102"/>
      <c r="MNI5" s="102"/>
      <c r="MNJ5" s="102"/>
      <c r="MNK5" s="102"/>
      <c r="MNL5" s="102"/>
      <c r="MNM5" s="102"/>
      <c r="MNN5" s="102"/>
      <c r="MNO5" s="102"/>
      <c r="MNP5" s="102"/>
      <c r="MNQ5" s="102"/>
      <c r="MNR5" s="102"/>
      <c r="MNS5" s="102"/>
      <c r="MNT5" s="102"/>
      <c r="MNU5" s="102"/>
      <c r="MNV5" s="102"/>
      <c r="MNW5" s="102"/>
      <c r="MNX5" s="102"/>
      <c r="MNY5" s="102"/>
      <c r="MNZ5" s="102"/>
      <c r="MOA5" s="102"/>
      <c r="MOB5" s="102"/>
      <c r="MOC5" s="102"/>
      <c r="MOD5" s="102"/>
      <c r="MOE5" s="102"/>
      <c r="MOF5" s="102"/>
      <c r="MOG5" s="102"/>
      <c r="MOH5" s="102"/>
      <c r="MOI5" s="102"/>
      <c r="MOJ5" s="102"/>
      <c r="MOK5" s="102"/>
      <c r="MOL5" s="102"/>
      <c r="MOM5" s="102"/>
      <c r="MON5" s="102"/>
      <c r="MOO5" s="102"/>
      <c r="MOP5" s="102"/>
      <c r="MOQ5" s="102"/>
      <c r="MOR5" s="102"/>
      <c r="MOS5" s="102"/>
      <c r="MOT5" s="102"/>
      <c r="MOU5" s="102"/>
      <c r="MOV5" s="102"/>
      <c r="MOW5" s="102"/>
      <c r="MOX5" s="102"/>
      <c r="MOY5" s="102"/>
      <c r="MOZ5" s="102"/>
      <c r="MPA5" s="102"/>
      <c r="MPB5" s="102"/>
      <c r="MPC5" s="102"/>
      <c r="MPD5" s="102"/>
      <c r="MPE5" s="102"/>
      <c r="MPF5" s="102"/>
      <c r="MPG5" s="102"/>
      <c r="MPH5" s="102"/>
      <c r="MPI5" s="102"/>
      <c r="MPJ5" s="102"/>
      <c r="MPK5" s="102"/>
      <c r="MPL5" s="102"/>
      <c r="MPM5" s="102"/>
      <c r="MPN5" s="102"/>
      <c r="MPO5" s="102"/>
      <c r="MPP5" s="102"/>
      <c r="MPQ5" s="102"/>
      <c r="MPR5" s="102"/>
      <c r="MPS5" s="102"/>
      <c r="MPT5" s="102"/>
      <c r="MPU5" s="102"/>
      <c r="MPV5" s="102"/>
      <c r="MPW5" s="102"/>
      <c r="MPX5" s="102"/>
      <c r="MPY5" s="102"/>
      <c r="MPZ5" s="102"/>
      <c r="MQA5" s="102"/>
      <c r="MQB5" s="102"/>
      <c r="MQC5" s="102"/>
      <c r="MQD5" s="102"/>
      <c r="MQE5" s="102"/>
      <c r="MQF5" s="102"/>
      <c r="MQG5" s="102"/>
      <c r="MQH5" s="102"/>
      <c r="MQI5" s="102"/>
      <c r="MQJ5" s="102"/>
      <c r="MQK5" s="102"/>
      <c r="MQL5" s="102"/>
      <c r="MQM5" s="102"/>
      <c r="MQN5" s="102"/>
      <c r="MQO5" s="102"/>
      <c r="MQP5" s="102"/>
      <c r="MQQ5" s="102"/>
      <c r="MQR5" s="102"/>
      <c r="MQS5" s="102"/>
      <c r="MQT5" s="102"/>
      <c r="MQU5" s="102"/>
      <c r="MQV5" s="102"/>
      <c r="MQW5" s="102"/>
      <c r="MQX5" s="102"/>
      <c r="MQY5" s="102"/>
      <c r="MQZ5" s="102"/>
      <c r="MRA5" s="102"/>
      <c r="MRB5" s="102"/>
      <c r="MRC5" s="102"/>
      <c r="MRD5" s="102"/>
      <c r="MRE5" s="102"/>
      <c r="MRF5" s="102"/>
      <c r="MRG5" s="102"/>
      <c r="MRH5" s="102"/>
      <c r="MRI5" s="102"/>
      <c r="MRJ5" s="102"/>
      <c r="MRK5" s="102"/>
      <c r="MRL5" s="102"/>
      <c r="MRM5" s="102"/>
      <c r="MRN5" s="102"/>
      <c r="MRO5" s="102"/>
      <c r="MRP5" s="102"/>
      <c r="MRQ5" s="102"/>
      <c r="MRR5" s="102"/>
      <c r="MRS5" s="102"/>
      <c r="MRT5" s="102"/>
      <c r="MRU5" s="102"/>
      <c r="MRV5" s="102"/>
      <c r="MRW5" s="102"/>
      <c r="MRX5" s="102"/>
      <c r="MRY5" s="102"/>
      <c r="MRZ5" s="102"/>
      <c r="MSA5" s="102"/>
      <c r="MSB5" s="102"/>
      <c r="MSC5" s="102"/>
      <c r="MSD5" s="102"/>
      <c r="MSE5" s="102"/>
      <c r="MSF5" s="102"/>
      <c r="MSG5" s="102"/>
      <c r="MSH5" s="102"/>
      <c r="MSI5" s="102"/>
      <c r="MSJ5" s="102"/>
      <c r="MSK5" s="102"/>
      <c r="MSL5" s="102"/>
      <c r="MSM5" s="102"/>
      <c r="MSN5" s="102"/>
      <c r="MSO5" s="102"/>
      <c r="MSP5" s="102"/>
      <c r="MSQ5" s="102"/>
      <c r="MSR5" s="102"/>
      <c r="MSS5" s="102"/>
      <c r="MST5" s="102"/>
      <c r="MSU5" s="102"/>
      <c r="MSV5" s="102"/>
      <c r="MSW5" s="102"/>
      <c r="MSX5" s="102"/>
      <c r="MSY5" s="102"/>
      <c r="MSZ5" s="102"/>
      <c r="MTA5" s="102"/>
      <c r="MTB5" s="102"/>
      <c r="MTC5" s="102"/>
      <c r="MTD5" s="102"/>
      <c r="MTE5" s="102"/>
      <c r="MTF5" s="102"/>
      <c r="MTG5" s="102"/>
      <c r="MTH5" s="102"/>
      <c r="MTI5" s="102"/>
      <c r="MTJ5" s="102"/>
      <c r="MTK5" s="102"/>
      <c r="MTL5" s="102"/>
      <c r="MTM5" s="102"/>
      <c r="MTN5" s="102"/>
      <c r="MTO5" s="102"/>
      <c r="MTP5" s="102"/>
      <c r="MTQ5" s="102"/>
      <c r="MTR5" s="102"/>
      <c r="MTS5" s="102"/>
      <c r="MTT5" s="102"/>
      <c r="MTU5" s="102"/>
      <c r="MTV5" s="102"/>
      <c r="MTW5" s="102"/>
      <c r="MTX5" s="102"/>
      <c r="MTY5" s="102"/>
      <c r="MTZ5" s="102"/>
      <c r="MUA5" s="102"/>
      <c r="MUB5" s="102"/>
      <c r="MUC5" s="102"/>
      <c r="MUD5" s="102"/>
      <c r="MUE5" s="102"/>
      <c r="MUF5" s="102"/>
      <c r="MUG5" s="102"/>
      <c r="MUH5" s="102"/>
      <c r="MUI5" s="102"/>
      <c r="MUJ5" s="102"/>
      <c r="MUK5" s="102"/>
      <c r="MUL5" s="102"/>
      <c r="MUM5" s="102"/>
      <c r="MUN5" s="102"/>
      <c r="MUO5" s="102"/>
      <c r="MUP5" s="102"/>
      <c r="MUQ5" s="102"/>
      <c r="MUR5" s="102"/>
      <c r="MUS5" s="102"/>
      <c r="MUT5" s="102"/>
      <c r="MUU5" s="102"/>
      <c r="MUV5" s="102"/>
      <c r="MUW5" s="102"/>
      <c r="MUX5" s="102"/>
      <c r="MUY5" s="102"/>
      <c r="MUZ5" s="102"/>
      <c r="MVA5" s="102"/>
      <c r="MVB5" s="102"/>
      <c r="MVC5" s="102"/>
      <c r="MVD5" s="102"/>
      <c r="MVE5" s="102"/>
      <c r="MVF5" s="102"/>
      <c r="MVG5" s="102"/>
      <c r="MVH5" s="102"/>
      <c r="MVI5" s="102"/>
      <c r="MVJ5" s="102"/>
      <c r="MVK5" s="102"/>
      <c r="MVL5" s="102"/>
      <c r="MVM5" s="102"/>
      <c r="MVN5" s="102"/>
      <c r="MVO5" s="102"/>
      <c r="MVP5" s="102"/>
      <c r="MVQ5" s="102"/>
      <c r="MVR5" s="102"/>
      <c r="MVS5" s="102"/>
      <c r="MVT5" s="102"/>
      <c r="MVU5" s="102"/>
      <c r="MVV5" s="102"/>
      <c r="MVW5" s="102"/>
      <c r="MVX5" s="102"/>
      <c r="MVY5" s="102"/>
      <c r="MVZ5" s="102"/>
      <c r="MWA5" s="102"/>
      <c r="MWB5" s="102"/>
      <c r="MWC5" s="102"/>
      <c r="MWD5" s="102"/>
      <c r="MWE5" s="102"/>
      <c r="MWF5" s="102"/>
      <c r="MWG5" s="102"/>
      <c r="MWH5" s="102"/>
      <c r="MWI5" s="102"/>
      <c r="MWJ5" s="102"/>
      <c r="MWK5" s="102"/>
      <c r="MWL5" s="102"/>
      <c r="MWM5" s="102"/>
      <c r="MWN5" s="102"/>
      <c r="MWO5" s="102"/>
      <c r="MWP5" s="102"/>
      <c r="MWQ5" s="102"/>
      <c r="MWR5" s="102"/>
      <c r="MWS5" s="102"/>
      <c r="MWT5" s="102"/>
      <c r="MWU5" s="102"/>
      <c r="MWV5" s="102"/>
      <c r="MWW5" s="102"/>
      <c r="MWX5" s="102"/>
      <c r="MWY5" s="102"/>
      <c r="MWZ5" s="102"/>
      <c r="MXA5" s="102"/>
      <c r="MXB5" s="102"/>
      <c r="MXC5" s="102"/>
      <c r="MXD5" s="102"/>
      <c r="MXE5" s="102"/>
      <c r="MXF5" s="102"/>
      <c r="MXG5" s="102"/>
      <c r="MXH5" s="102"/>
      <c r="MXI5" s="102"/>
      <c r="MXJ5" s="102"/>
      <c r="MXK5" s="102"/>
      <c r="MXL5" s="102"/>
      <c r="MXM5" s="102"/>
      <c r="MXN5" s="102"/>
      <c r="MXO5" s="102"/>
      <c r="MXP5" s="102"/>
      <c r="MXQ5" s="102"/>
      <c r="MXR5" s="102"/>
      <c r="MXS5" s="102"/>
      <c r="MXT5" s="102"/>
      <c r="MXU5" s="102"/>
      <c r="MXV5" s="102"/>
      <c r="MXW5" s="102"/>
      <c r="MXX5" s="102"/>
      <c r="MXY5" s="102"/>
      <c r="MXZ5" s="102"/>
      <c r="MYA5" s="102"/>
      <c r="MYB5" s="102"/>
      <c r="MYC5" s="102"/>
      <c r="MYD5" s="102"/>
      <c r="MYE5" s="102"/>
      <c r="MYF5" s="102"/>
      <c r="MYG5" s="102"/>
      <c r="MYH5" s="102"/>
      <c r="MYI5" s="102"/>
      <c r="MYJ5" s="102"/>
      <c r="MYK5" s="102"/>
      <c r="MYL5" s="102"/>
      <c r="MYM5" s="102"/>
      <c r="MYN5" s="102"/>
      <c r="MYO5" s="102"/>
      <c r="MYP5" s="102"/>
      <c r="MYQ5" s="102"/>
      <c r="MYR5" s="102"/>
      <c r="MYS5" s="102"/>
      <c r="MYT5" s="102"/>
      <c r="MYU5" s="102"/>
      <c r="MYV5" s="102"/>
      <c r="MYW5" s="102"/>
      <c r="MYX5" s="102"/>
      <c r="MYY5" s="102"/>
      <c r="MYZ5" s="102"/>
      <c r="MZA5" s="102"/>
      <c r="MZB5" s="102"/>
      <c r="MZC5" s="102"/>
      <c r="MZD5" s="102"/>
      <c r="MZE5" s="102"/>
      <c r="MZF5" s="102"/>
      <c r="MZG5" s="102"/>
      <c r="MZH5" s="102"/>
      <c r="MZI5" s="102"/>
      <c r="MZJ5" s="102"/>
      <c r="MZK5" s="102"/>
      <c r="MZL5" s="102"/>
      <c r="MZM5" s="102"/>
      <c r="MZN5" s="102"/>
      <c r="MZO5" s="102"/>
      <c r="MZP5" s="102"/>
      <c r="MZQ5" s="102"/>
      <c r="MZR5" s="102"/>
      <c r="MZS5" s="102"/>
      <c r="MZT5" s="102"/>
      <c r="MZU5" s="102"/>
      <c r="MZV5" s="102"/>
      <c r="MZW5" s="102"/>
      <c r="MZX5" s="102"/>
      <c r="MZY5" s="102"/>
      <c r="MZZ5" s="102"/>
      <c r="NAA5" s="102"/>
      <c r="NAB5" s="102"/>
      <c r="NAC5" s="102"/>
      <c r="NAD5" s="102"/>
      <c r="NAE5" s="102"/>
      <c r="NAF5" s="102"/>
      <c r="NAG5" s="102"/>
      <c r="NAH5" s="102"/>
      <c r="NAI5" s="102"/>
      <c r="NAJ5" s="102"/>
      <c r="NAK5" s="102"/>
      <c r="NAL5" s="102"/>
      <c r="NAM5" s="102"/>
      <c r="NAN5" s="102"/>
      <c r="NAO5" s="102"/>
      <c r="NAP5" s="102"/>
      <c r="NAQ5" s="102"/>
      <c r="NAR5" s="102"/>
      <c r="NAS5" s="102"/>
      <c r="NAT5" s="102"/>
      <c r="NAU5" s="102"/>
      <c r="NAV5" s="102"/>
      <c r="NAW5" s="102"/>
      <c r="NAX5" s="102"/>
      <c r="NAY5" s="102"/>
      <c r="NAZ5" s="102"/>
      <c r="NBA5" s="102"/>
      <c r="NBB5" s="102"/>
      <c r="NBC5" s="102"/>
      <c r="NBD5" s="102"/>
      <c r="NBE5" s="102"/>
      <c r="NBF5" s="102"/>
      <c r="NBG5" s="102"/>
      <c r="NBH5" s="102"/>
      <c r="NBI5" s="102"/>
      <c r="NBJ5" s="102"/>
      <c r="NBK5" s="102"/>
      <c r="NBL5" s="102"/>
      <c r="NBM5" s="102"/>
      <c r="NBN5" s="102"/>
      <c r="NBO5" s="102"/>
      <c r="NBP5" s="102"/>
      <c r="NBQ5" s="102"/>
      <c r="NBR5" s="102"/>
      <c r="NBS5" s="102"/>
      <c r="NBT5" s="102"/>
      <c r="NBU5" s="102"/>
      <c r="NBV5" s="102"/>
      <c r="NBW5" s="102"/>
      <c r="NBX5" s="102"/>
      <c r="NBY5" s="102"/>
      <c r="NBZ5" s="102"/>
      <c r="NCA5" s="102"/>
      <c r="NCB5" s="102"/>
      <c r="NCC5" s="102"/>
      <c r="NCD5" s="102"/>
      <c r="NCE5" s="102"/>
      <c r="NCF5" s="102"/>
      <c r="NCG5" s="102"/>
      <c r="NCH5" s="102"/>
      <c r="NCI5" s="102"/>
      <c r="NCJ5" s="102"/>
      <c r="NCK5" s="102"/>
      <c r="NCL5" s="102"/>
      <c r="NCM5" s="102"/>
      <c r="NCN5" s="102"/>
      <c r="NCO5" s="102"/>
      <c r="NCP5" s="102"/>
      <c r="NCQ5" s="102"/>
      <c r="NCR5" s="102"/>
      <c r="NCS5" s="102"/>
      <c r="NCT5" s="102"/>
      <c r="NCU5" s="102"/>
      <c r="NCV5" s="102"/>
      <c r="NCW5" s="102"/>
      <c r="NCX5" s="102"/>
      <c r="NCY5" s="102"/>
      <c r="NCZ5" s="102"/>
      <c r="NDA5" s="102"/>
      <c r="NDB5" s="102"/>
      <c r="NDC5" s="102"/>
      <c r="NDD5" s="102"/>
      <c r="NDE5" s="102"/>
      <c r="NDF5" s="102"/>
      <c r="NDG5" s="102"/>
      <c r="NDH5" s="102"/>
      <c r="NDI5" s="102"/>
      <c r="NDJ5" s="102"/>
      <c r="NDK5" s="102"/>
      <c r="NDL5" s="102"/>
      <c r="NDM5" s="102"/>
      <c r="NDN5" s="102"/>
      <c r="NDO5" s="102"/>
      <c r="NDP5" s="102"/>
      <c r="NDQ5" s="102"/>
      <c r="NDR5" s="102"/>
      <c r="NDS5" s="102"/>
      <c r="NDT5" s="102"/>
      <c r="NDU5" s="102"/>
      <c r="NDV5" s="102"/>
      <c r="NDW5" s="102"/>
      <c r="NDX5" s="102"/>
      <c r="NDY5" s="102"/>
      <c r="NDZ5" s="102"/>
      <c r="NEA5" s="102"/>
      <c r="NEB5" s="102"/>
      <c r="NEC5" s="102"/>
      <c r="NED5" s="102"/>
      <c r="NEE5" s="102"/>
      <c r="NEF5" s="102"/>
      <c r="NEG5" s="102"/>
      <c r="NEH5" s="102"/>
      <c r="NEI5" s="102"/>
      <c r="NEJ5" s="102"/>
      <c r="NEK5" s="102"/>
      <c r="NEL5" s="102"/>
      <c r="NEM5" s="102"/>
      <c r="NEN5" s="102"/>
      <c r="NEO5" s="102"/>
      <c r="NEP5" s="102"/>
      <c r="NEQ5" s="102"/>
      <c r="NER5" s="102"/>
      <c r="NES5" s="102"/>
      <c r="NET5" s="102"/>
      <c r="NEU5" s="102"/>
      <c r="NEV5" s="102"/>
      <c r="NEW5" s="102"/>
      <c r="NEX5" s="102"/>
      <c r="NEY5" s="102"/>
      <c r="NEZ5" s="102"/>
      <c r="NFA5" s="102"/>
      <c r="NFB5" s="102"/>
      <c r="NFC5" s="102"/>
      <c r="NFD5" s="102"/>
      <c r="NFE5" s="102"/>
      <c r="NFF5" s="102"/>
      <c r="NFG5" s="102"/>
      <c r="NFH5" s="102"/>
      <c r="NFI5" s="102"/>
      <c r="NFJ5" s="102"/>
      <c r="NFK5" s="102"/>
      <c r="NFL5" s="102"/>
      <c r="NFM5" s="102"/>
      <c r="NFN5" s="102"/>
      <c r="NFO5" s="102"/>
      <c r="NFP5" s="102"/>
      <c r="NFQ5" s="102"/>
      <c r="NFR5" s="102"/>
      <c r="NFS5" s="102"/>
      <c r="NFT5" s="102"/>
      <c r="NFU5" s="102"/>
      <c r="NFV5" s="102"/>
      <c r="NFW5" s="102"/>
      <c r="NFX5" s="102"/>
      <c r="NFY5" s="102"/>
      <c r="NFZ5" s="102"/>
      <c r="NGA5" s="102"/>
      <c r="NGB5" s="102"/>
      <c r="NGC5" s="102"/>
      <c r="NGD5" s="102"/>
      <c r="NGE5" s="102"/>
      <c r="NGF5" s="102"/>
      <c r="NGG5" s="102"/>
      <c r="NGH5" s="102"/>
      <c r="NGI5" s="102"/>
      <c r="NGJ5" s="102"/>
      <c r="NGK5" s="102"/>
      <c r="NGL5" s="102"/>
      <c r="NGM5" s="102"/>
      <c r="NGN5" s="102"/>
      <c r="NGO5" s="102"/>
      <c r="NGP5" s="102"/>
      <c r="NGQ5" s="102"/>
      <c r="NGR5" s="102"/>
      <c r="NGS5" s="102"/>
      <c r="NGT5" s="102"/>
      <c r="NGU5" s="102"/>
      <c r="NGV5" s="102"/>
      <c r="NGW5" s="102"/>
      <c r="NGX5" s="102"/>
      <c r="NGY5" s="102"/>
      <c r="NGZ5" s="102"/>
      <c r="NHA5" s="102"/>
      <c r="NHB5" s="102"/>
      <c r="NHC5" s="102"/>
      <c r="NHD5" s="102"/>
      <c r="NHE5" s="102"/>
      <c r="NHF5" s="102"/>
      <c r="NHG5" s="102"/>
      <c r="NHH5" s="102"/>
      <c r="NHI5" s="102"/>
      <c r="NHJ5" s="102"/>
      <c r="NHK5" s="102"/>
      <c r="NHL5" s="102"/>
      <c r="NHM5" s="102"/>
      <c r="NHN5" s="102"/>
      <c r="NHO5" s="102"/>
      <c r="NHP5" s="102"/>
      <c r="NHQ5" s="102"/>
      <c r="NHR5" s="102"/>
      <c r="NHS5" s="102"/>
      <c r="NHT5" s="102"/>
      <c r="NHU5" s="102"/>
      <c r="NHV5" s="102"/>
      <c r="NHW5" s="102"/>
      <c r="NHX5" s="102"/>
      <c r="NHY5" s="102"/>
      <c r="NHZ5" s="102"/>
      <c r="NIA5" s="102"/>
      <c r="NIB5" s="102"/>
      <c r="NIC5" s="102"/>
      <c r="NID5" s="102"/>
      <c r="NIE5" s="102"/>
      <c r="NIF5" s="102"/>
      <c r="NIG5" s="102"/>
      <c r="NIH5" s="102"/>
      <c r="NII5" s="102"/>
      <c r="NIJ5" s="102"/>
      <c r="NIK5" s="102"/>
      <c r="NIL5" s="102"/>
      <c r="NIM5" s="102"/>
      <c r="NIN5" s="102"/>
      <c r="NIO5" s="102"/>
      <c r="NIP5" s="102"/>
      <c r="NIQ5" s="102"/>
      <c r="NIR5" s="102"/>
      <c r="NIS5" s="102"/>
      <c r="NIT5" s="102"/>
      <c r="NIU5" s="102"/>
      <c r="NIV5" s="102"/>
      <c r="NIW5" s="102"/>
      <c r="NIX5" s="102"/>
      <c r="NIY5" s="102"/>
      <c r="NIZ5" s="102"/>
      <c r="NJA5" s="102"/>
      <c r="NJB5" s="102"/>
      <c r="NJC5" s="102"/>
      <c r="NJD5" s="102"/>
      <c r="NJE5" s="102"/>
      <c r="NJF5" s="102"/>
      <c r="NJG5" s="102"/>
      <c r="NJH5" s="102"/>
      <c r="NJI5" s="102"/>
      <c r="NJJ5" s="102"/>
      <c r="NJK5" s="102"/>
      <c r="NJL5" s="102"/>
      <c r="NJM5" s="102"/>
      <c r="NJN5" s="102"/>
      <c r="NJO5" s="102"/>
      <c r="NJP5" s="102"/>
      <c r="NJQ5" s="102"/>
      <c r="NJR5" s="102"/>
      <c r="NJS5" s="102"/>
      <c r="NJT5" s="102"/>
      <c r="NJU5" s="102"/>
      <c r="NJV5" s="102"/>
      <c r="NJW5" s="102"/>
      <c r="NJX5" s="102"/>
      <c r="NJY5" s="102"/>
      <c r="NJZ5" s="102"/>
      <c r="NKA5" s="102"/>
      <c r="NKB5" s="102"/>
      <c r="NKC5" s="102"/>
      <c r="NKD5" s="102"/>
      <c r="NKE5" s="102"/>
      <c r="NKF5" s="102"/>
      <c r="NKG5" s="102"/>
      <c r="NKH5" s="102"/>
      <c r="NKI5" s="102"/>
      <c r="NKJ5" s="102"/>
      <c r="NKK5" s="102"/>
      <c r="NKL5" s="102"/>
      <c r="NKM5" s="102"/>
      <c r="NKN5" s="102"/>
      <c r="NKO5" s="102"/>
      <c r="NKP5" s="102"/>
      <c r="NKQ5" s="102"/>
      <c r="NKR5" s="102"/>
      <c r="NKS5" s="102"/>
      <c r="NKT5" s="102"/>
      <c r="NKU5" s="102"/>
      <c r="NKV5" s="102"/>
      <c r="NKW5" s="102"/>
      <c r="NKX5" s="102"/>
      <c r="NKY5" s="102"/>
      <c r="NKZ5" s="102"/>
      <c r="NLA5" s="102"/>
      <c r="NLB5" s="102"/>
      <c r="NLC5" s="102"/>
      <c r="NLD5" s="102"/>
      <c r="NLE5" s="102"/>
      <c r="NLF5" s="102"/>
      <c r="NLG5" s="102"/>
      <c r="NLH5" s="102"/>
      <c r="NLI5" s="102"/>
      <c r="NLJ5" s="102"/>
      <c r="NLK5" s="102"/>
      <c r="NLL5" s="102"/>
      <c r="NLM5" s="102"/>
      <c r="NLN5" s="102"/>
      <c r="NLO5" s="102"/>
      <c r="NLP5" s="102"/>
      <c r="NLQ5" s="102"/>
      <c r="NLR5" s="102"/>
      <c r="NLS5" s="102"/>
      <c r="NLT5" s="102"/>
      <c r="NLU5" s="102"/>
      <c r="NLV5" s="102"/>
      <c r="NLW5" s="102"/>
      <c r="NLX5" s="102"/>
      <c r="NLY5" s="102"/>
      <c r="NLZ5" s="102"/>
      <c r="NMA5" s="102"/>
      <c r="NMB5" s="102"/>
      <c r="NMC5" s="102"/>
      <c r="NMD5" s="102"/>
      <c r="NME5" s="102"/>
      <c r="NMF5" s="102"/>
      <c r="NMG5" s="102"/>
      <c r="NMH5" s="102"/>
      <c r="NMI5" s="102"/>
      <c r="NMJ5" s="102"/>
      <c r="NMK5" s="102"/>
      <c r="NML5" s="102"/>
      <c r="NMM5" s="102"/>
      <c r="NMN5" s="102"/>
      <c r="NMO5" s="102"/>
      <c r="NMP5" s="102"/>
      <c r="NMQ5" s="102"/>
      <c r="NMR5" s="102"/>
      <c r="NMS5" s="102"/>
      <c r="NMT5" s="102"/>
      <c r="NMU5" s="102"/>
      <c r="NMV5" s="102"/>
      <c r="NMW5" s="102"/>
      <c r="NMX5" s="102"/>
      <c r="NMY5" s="102"/>
      <c r="NMZ5" s="102"/>
      <c r="NNA5" s="102"/>
      <c r="NNB5" s="102"/>
      <c r="NNC5" s="102"/>
      <c r="NND5" s="102"/>
      <c r="NNE5" s="102"/>
      <c r="NNF5" s="102"/>
      <c r="NNG5" s="102"/>
      <c r="NNH5" s="102"/>
      <c r="NNI5" s="102"/>
      <c r="NNJ5" s="102"/>
      <c r="NNK5" s="102"/>
      <c r="NNL5" s="102"/>
      <c r="NNM5" s="102"/>
      <c r="NNN5" s="102"/>
      <c r="NNO5" s="102"/>
      <c r="NNP5" s="102"/>
      <c r="NNQ5" s="102"/>
      <c r="NNR5" s="102"/>
      <c r="NNS5" s="102"/>
      <c r="NNT5" s="102"/>
      <c r="NNU5" s="102"/>
      <c r="NNV5" s="102"/>
      <c r="NNW5" s="102"/>
      <c r="NNX5" s="102"/>
      <c r="NNY5" s="102"/>
      <c r="NNZ5" s="102"/>
      <c r="NOA5" s="102"/>
      <c r="NOB5" s="102"/>
      <c r="NOC5" s="102"/>
      <c r="NOD5" s="102"/>
      <c r="NOE5" s="102"/>
      <c r="NOF5" s="102"/>
      <c r="NOG5" s="102"/>
      <c r="NOH5" s="102"/>
      <c r="NOI5" s="102"/>
      <c r="NOJ5" s="102"/>
      <c r="NOK5" s="102"/>
      <c r="NOL5" s="102"/>
      <c r="NOM5" s="102"/>
      <c r="NON5" s="102"/>
      <c r="NOO5" s="102"/>
      <c r="NOP5" s="102"/>
      <c r="NOQ5" s="102"/>
      <c r="NOR5" s="102"/>
      <c r="NOS5" s="102"/>
      <c r="NOT5" s="102"/>
      <c r="NOU5" s="102"/>
      <c r="NOV5" s="102"/>
      <c r="NOW5" s="102"/>
      <c r="NOX5" s="102"/>
      <c r="NOY5" s="102"/>
      <c r="NOZ5" s="102"/>
      <c r="NPA5" s="102"/>
      <c r="NPB5" s="102"/>
      <c r="NPC5" s="102"/>
      <c r="NPD5" s="102"/>
      <c r="NPE5" s="102"/>
      <c r="NPF5" s="102"/>
      <c r="NPG5" s="102"/>
      <c r="NPH5" s="102"/>
      <c r="NPI5" s="102"/>
      <c r="NPJ5" s="102"/>
      <c r="NPK5" s="102"/>
      <c r="NPL5" s="102"/>
      <c r="NPM5" s="102"/>
      <c r="NPN5" s="102"/>
      <c r="NPO5" s="102"/>
      <c r="NPP5" s="102"/>
      <c r="NPQ5" s="102"/>
      <c r="NPR5" s="102"/>
      <c r="NPS5" s="102"/>
      <c r="NPT5" s="102"/>
      <c r="NPU5" s="102"/>
      <c r="NPV5" s="102"/>
      <c r="NPW5" s="102"/>
      <c r="NPX5" s="102"/>
      <c r="NPY5" s="102"/>
      <c r="NPZ5" s="102"/>
      <c r="NQA5" s="102"/>
      <c r="NQB5" s="102"/>
      <c r="NQC5" s="102"/>
      <c r="NQD5" s="102"/>
      <c r="NQE5" s="102"/>
      <c r="NQF5" s="102"/>
      <c r="NQG5" s="102"/>
      <c r="NQH5" s="102"/>
      <c r="NQI5" s="102"/>
      <c r="NQJ5" s="102"/>
      <c r="NQK5" s="102"/>
      <c r="NQL5" s="102"/>
      <c r="NQM5" s="102"/>
      <c r="NQN5" s="102"/>
      <c r="NQO5" s="102"/>
      <c r="NQP5" s="102"/>
      <c r="NQQ5" s="102"/>
      <c r="NQR5" s="102"/>
      <c r="NQS5" s="102"/>
      <c r="NQT5" s="102"/>
      <c r="NQU5" s="102"/>
      <c r="NQV5" s="102"/>
      <c r="NQW5" s="102"/>
      <c r="NQX5" s="102"/>
      <c r="NQY5" s="102"/>
      <c r="NQZ5" s="102"/>
      <c r="NRA5" s="102"/>
      <c r="NRB5" s="102"/>
      <c r="NRC5" s="102"/>
      <c r="NRD5" s="102"/>
      <c r="NRE5" s="102"/>
      <c r="NRF5" s="102"/>
      <c r="NRG5" s="102"/>
      <c r="NRH5" s="102"/>
      <c r="NRI5" s="102"/>
      <c r="NRJ5" s="102"/>
      <c r="NRK5" s="102"/>
      <c r="NRL5" s="102"/>
      <c r="NRM5" s="102"/>
      <c r="NRN5" s="102"/>
      <c r="NRO5" s="102"/>
      <c r="NRP5" s="102"/>
      <c r="NRQ5" s="102"/>
      <c r="NRR5" s="102"/>
      <c r="NRS5" s="102"/>
      <c r="NRT5" s="102"/>
      <c r="NRU5" s="102"/>
      <c r="NRV5" s="102"/>
      <c r="NRW5" s="102"/>
      <c r="NRX5" s="102"/>
      <c r="NRY5" s="102"/>
      <c r="NRZ5" s="102"/>
      <c r="NSA5" s="102"/>
      <c r="NSB5" s="102"/>
      <c r="NSC5" s="102"/>
      <c r="NSD5" s="102"/>
      <c r="NSE5" s="102"/>
      <c r="NSF5" s="102"/>
      <c r="NSG5" s="102"/>
      <c r="NSH5" s="102"/>
      <c r="NSI5" s="102"/>
      <c r="NSJ5" s="102"/>
      <c r="NSK5" s="102"/>
      <c r="NSL5" s="102"/>
      <c r="NSM5" s="102"/>
      <c r="NSN5" s="102"/>
      <c r="NSO5" s="102"/>
      <c r="NSP5" s="102"/>
      <c r="NSQ5" s="102"/>
      <c r="NSR5" s="102"/>
      <c r="NSS5" s="102"/>
      <c r="NST5" s="102"/>
      <c r="NSU5" s="102"/>
      <c r="NSV5" s="102"/>
      <c r="NSW5" s="102"/>
      <c r="NSX5" s="102"/>
      <c r="NSY5" s="102"/>
      <c r="NSZ5" s="102"/>
      <c r="NTA5" s="102"/>
      <c r="NTB5" s="102"/>
      <c r="NTC5" s="102"/>
      <c r="NTD5" s="102"/>
      <c r="NTE5" s="102"/>
      <c r="NTF5" s="102"/>
      <c r="NTG5" s="102"/>
      <c r="NTH5" s="102"/>
      <c r="NTI5" s="102"/>
      <c r="NTJ5" s="102"/>
      <c r="NTK5" s="102"/>
      <c r="NTL5" s="102"/>
      <c r="NTM5" s="102"/>
      <c r="NTN5" s="102"/>
      <c r="NTO5" s="102"/>
      <c r="NTP5" s="102"/>
      <c r="NTQ5" s="102"/>
      <c r="NTR5" s="102"/>
      <c r="NTS5" s="102"/>
      <c r="NTT5" s="102"/>
      <c r="NTU5" s="102"/>
      <c r="NTV5" s="102"/>
      <c r="NTW5" s="102"/>
      <c r="NTX5" s="102"/>
      <c r="NTY5" s="102"/>
      <c r="NTZ5" s="102"/>
      <c r="NUA5" s="102"/>
      <c r="NUB5" s="102"/>
      <c r="NUC5" s="102"/>
      <c r="NUD5" s="102"/>
      <c r="NUE5" s="102"/>
      <c r="NUF5" s="102"/>
      <c r="NUG5" s="102"/>
      <c r="NUH5" s="102"/>
      <c r="NUI5" s="102"/>
      <c r="NUJ5" s="102"/>
      <c r="NUK5" s="102"/>
      <c r="NUL5" s="102"/>
      <c r="NUM5" s="102"/>
      <c r="NUN5" s="102"/>
      <c r="NUO5" s="102"/>
      <c r="NUP5" s="102"/>
      <c r="NUQ5" s="102"/>
      <c r="NUR5" s="102"/>
      <c r="NUS5" s="102"/>
      <c r="NUT5" s="102"/>
      <c r="NUU5" s="102"/>
      <c r="NUV5" s="102"/>
      <c r="NUW5" s="102"/>
      <c r="NUX5" s="102"/>
      <c r="NUY5" s="102"/>
      <c r="NUZ5" s="102"/>
      <c r="NVA5" s="102"/>
      <c r="NVB5" s="102"/>
      <c r="NVC5" s="102"/>
      <c r="NVD5" s="102"/>
      <c r="NVE5" s="102"/>
      <c r="NVF5" s="102"/>
      <c r="NVG5" s="102"/>
      <c r="NVH5" s="102"/>
      <c r="NVI5" s="102"/>
      <c r="NVJ5" s="102"/>
      <c r="NVK5" s="102"/>
      <c r="NVL5" s="102"/>
      <c r="NVM5" s="102"/>
      <c r="NVN5" s="102"/>
      <c r="NVO5" s="102"/>
      <c r="NVP5" s="102"/>
      <c r="NVQ5" s="102"/>
      <c r="NVR5" s="102"/>
      <c r="NVS5" s="102"/>
      <c r="NVT5" s="102"/>
      <c r="NVU5" s="102"/>
      <c r="NVV5" s="102"/>
      <c r="NVW5" s="102"/>
      <c r="NVX5" s="102"/>
      <c r="NVY5" s="102"/>
      <c r="NVZ5" s="102"/>
      <c r="NWA5" s="102"/>
      <c r="NWB5" s="102"/>
      <c r="NWC5" s="102"/>
      <c r="NWD5" s="102"/>
      <c r="NWE5" s="102"/>
      <c r="NWF5" s="102"/>
      <c r="NWG5" s="102"/>
      <c r="NWH5" s="102"/>
      <c r="NWI5" s="102"/>
      <c r="NWJ5" s="102"/>
      <c r="NWK5" s="102"/>
      <c r="NWL5" s="102"/>
      <c r="NWM5" s="102"/>
      <c r="NWN5" s="102"/>
      <c r="NWO5" s="102"/>
      <c r="NWP5" s="102"/>
      <c r="NWQ5" s="102"/>
      <c r="NWR5" s="102"/>
      <c r="NWS5" s="102"/>
      <c r="NWT5" s="102"/>
      <c r="NWU5" s="102"/>
      <c r="NWV5" s="102"/>
      <c r="NWW5" s="102"/>
      <c r="NWX5" s="102"/>
      <c r="NWY5" s="102"/>
      <c r="NWZ5" s="102"/>
      <c r="NXA5" s="102"/>
      <c r="NXB5" s="102"/>
      <c r="NXC5" s="102"/>
      <c r="NXD5" s="102"/>
      <c r="NXE5" s="102"/>
      <c r="NXF5" s="102"/>
      <c r="NXG5" s="102"/>
      <c r="NXH5" s="102"/>
      <c r="NXI5" s="102"/>
      <c r="NXJ5" s="102"/>
      <c r="NXK5" s="102"/>
      <c r="NXL5" s="102"/>
      <c r="NXM5" s="102"/>
      <c r="NXN5" s="102"/>
      <c r="NXO5" s="102"/>
      <c r="NXP5" s="102"/>
      <c r="NXQ5" s="102"/>
      <c r="NXR5" s="102"/>
      <c r="NXS5" s="102"/>
      <c r="NXT5" s="102"/>
      <c r="NXU5" s="102"/>
      <c r="NXV5" s="102"/>
      <c r="NXW5" s="102"/>
      <c r="NXX5" s="102"/>
      <c r="NXY5" s="102"/>
      <c r="NXZ5" s="102"/>
      <c r="NYA5" s="102"/>
      <c r="NYB5" s="102"/>
      <c r="NYC5" s="102"/>
      <c r="NYD5" s="102"/>
      <c r="NYE5" s="102"/>
      <c r="NYF5" s="102"/>
      <c r="NYG5" s="102"/>
      <c r="NYH5" s="102"/>
      <c r="NYI5" s="102"/>
      <c r="NYJ5" s="102"/>
      <c r="NYK5" s="102"/>
      <c r="NYL5" s="102"/>
      <c r="NYM5" s="102"/>
      <c r="NYN5" s="102"/>
      <c r="NYO5" s="102"/>
      <c r="NYP5" s="102"/>
      <c r="NYQ5" s="102"/>
      <c r="NYR5" s="102"/>
      <c r="NYS5" s="102"/>
      <c r="NYT5" s="102"/>
      <c r="NYU5" s="102"/>
      <c r="NYV5" s="102"/>
      <c r="NYW5" s="102"/>
      <c r="NYX5" s="102"/>
      <c r="NYY5" s="102"/>
      <c r="NYZ5" s="102"/>
      <c r="NZA5" s="102"/>
      <c r="NZB5" s="102"/>
      <c r="NZC5" s="102"/>
      <c r="NZD5" s="102"/>
      <c r="NZE5" s="102"/>
      <c r="NZF5" s="102"/>
      <c r="NZG5" s="102"/>
      <c r="NZH5" s="102"/>
      <c r="NZI5" s="102"/>
      <c r="NZJ5" s="102"/>
      <c r="NZK5" s="102"/>
      <c r="NZL5" s="102"/>
      <c r="NZM5" s="102"/>
      <c r="NZN5" s="102"/>
      <c r="NZO5" s="102"/>
      <c r="NZP5" s="102"/>
      <c r="NZQ5" s="102"/>
      <c r="NZR5" s="102"/>
      <c r="NZS5" s="102"/>
      <c r="NZT5" s="102"/>
      <c r="NZU5" s="102"/>
      <c r="NZV5" s="102"/>
      <c r="NZW5" s="102"/>
      <c r="NZX5" s="102"/>
      <c r="NZY5" s="102"/>
      <c r="NZZ5" s="102"/>
      <c r="OAA5" s="102"/>
      <c r="OAB5" s="102"/>
      <c r="OAC5" s="102"/>
      <c r="OAD5" s="102"/>
      <c r="OAE5" s="102"/>
      <c r="OAF5" s="102"/>
      <c r="OAG5" s="102"/>
      <c r="OAH5" s="102"/>
      <c r="OAI5" s="102"/>
      <c r="OAJ5" s="102"/>
      <c r="OAK5" s="102"/>
      <c r="OAL5" s="102"/>
      <c r="OAM5" s="102"/>
      <c r="OAN5" s="102"/>
      <c r="OAO5" s="102"/>
      <c r="OAP5" s="102"/>
      <c r="OAQ5" s="102"/>
      <c r="OAR5" s="102"/>
      <c r="OAS5" s="102"/>
      <c r="OAT5" s="102"/>
      <c r="OAU5" s="102"/>
      <c r="OAV5" s="102"/>
      <c r="OAW5" s="102"/>
      <c r="OAX5" s="102"/>
      <c r="OAY5" s="102"/>
      <c r="OAZ5" s="102"/>
      <c r="OBA5" s="102"/>
      <c r="OBB5" s="102"/>
      <c r="OBC5" s="102"/>
      <c r="OBD5" s="102"/>
      <c r="OBE5" s="102"/>
      <c r="OBF5" s="102"/>
      <c r="OBG5" s="102"/>
      <c r="OBH5" s="102"/>
      <c r="OBI5" s="102"/>
      <c r="OBJ5" s="102"/>
      <c r="OBK5" s="102"/>
      <c r="OBL5" s="102"/>
      <c r="OBM5" s="102"/>
      <c r="OBN5" s="102"/>
      <c r="OBO5" s="102"/>
      <c r="OBP5" s="102"/>
      <c r="OBQ5" s="102"/>
      <c r="OBR5" s="102"/>
      <c r="OBS5" s="102"/>
      <c r="OBT5" s="102"/>
      <c r="OBU5" s="102"/>
      <c r="OBV5" s="102"/>
      <c r="OBW5" s="102"/>
      <c r="OBX5" s="102"/>
      <c r="OBY5" s="102"/>
      <c r="OBZ5" s="102"/>
      <c r="OCA5" s="102"/>
      <c r="OCB5" s="102"/>
      <c r="OCC5" s="102"/>
      <c r="OCD5" s="102"/>
      <c r="OCE5" s="102"/>
      <c r="OCF5" s="102"/>
      <c r="OCG5" s="102"/>
      <c r="OCH5" s="102"/>
      <c r="OCI5" s="102"/>
      <c r="OCJ5" s="102"/>
      <c r="OCK5" s="102"/>
      <c r="OCL5" s="102"/>
      <c r="OCM5" s="102"/>
      <c r="OCN5" s="102"/>
      <c r="OCO5" s="102"/>
      <c r="OCP5" s="102"/>
      <c r="OCQ5" s="102"/>
      <c r="OCR5" s="102"/>
      <c r="OCS5" s="102"/>
      <c r="OCT5" s="102"/>
      <c r="OCU5" s="102"/>
      <c r="OCV5" s="102"/>
      <c r="OCW5" s="102"/>
      <c r="OCX5" s="102"/>
      <c r="OCY5" s="102"/>
      <c r="OCZ5" s="102"/>
      <c r="ODA5" s="102"/>
      <c r="ODB5" s="102"/>
      <c r="ODC5" s="102"/>
      <c r="ODD5" s="102"/>
      <c r="ODE5" s="102"/>
      <c r="ODF5" s="102"/>
      <c r="ODG5" s="102"/>
      <c r="ODH5" s="102"/>
      <c r="ODI5" s="102"/>
      <c r="ODJ5" s="102"/>
      <c r="ODK5" s="102"/>
      <c r="ODL5" s="102"/>
      <c r="ODM5" s="102"/>
      <c r="ODN5" s="102"/>
      <c r="ODO5" s="102"/>
      <c r="ODP5" s="102"/>
      <c r="ODQ5" s="102"/>
      <c r="ODR5" s="102"/>
      <c r="ODS5" s="102"/>
      <c r="ODT5" s="102"/>
      <c r="ODU5" s="102"/>
      <c r="ODV5" s="102"/>
      <c r="ODW5" s="102"/>
      <c r="ODX5" s="102"/>
      <c r="ODY5" s="102"/>
      <c r="ODZ5" s="102"/>
      <c r="OEA5" s="102"/>
      <c r="OEB5" s="102"/>
      <c r="OEC5" s="102"/>
      <c r="OED5" s="102"/>
      <c r="OEE5" s="102"/>
      <c r="OEF5" s="102"/>
      <c r="OEG5" s="102"/>
      <c r="OEH5" s="102"/>
      <c r="OEI5" s="102"/>
      <c r="OEJ5" s="102"/>
      <c r="OEK5" s="102"/>
      <c r="OEL5" s="102"/>
      <c r="OEM5" s="102"/>
      <c r="OEN5" s="102"/>
      <c r="OEO5" s="102"/>
      <c r="OEP5" s="102"/>
      <c r="OEQ5" s="102"/>
      <c r="OER5" s="102"/>
      <c r="OES5" s="102"/>
      <c r="OET5" s="102"/>
      <c r="OEU5" s="102"/>
      <c r="OEV5" s="102"/>
      <c r="OEW5" s="102"/>
      <c r="OEX5" s="102"/>
      <c r="OEY5" s="102"/>
      <c r="OEZ5" s="102"/>
      <c r="OFA5" s="102"/>
      <c r="OFB5" s="102"/>
      <c r="OFC5" s="102"/>
      <c r="OFD5" s="102"/>
      <c r="OFE5" s="102"/>
      <c r="OFF5" s="102"/>
      <c r="OFG5" s="102"/>
      <c r="OFH5" s="102"/>
      <c r="OFI5" s="102"/>
      <c r="OFJ5" s="102"/>
      <c r="OFK5" s="102"/>
      <c r="OFL5" s="102"/>
      <c r="OFM5" s="102"/>
      <c r="OFN5" s="102"/>
      <c r="OFO5" s="102"/>
      <c r="OFP5" s="102"/>
      <c r="OFQ5" s="102"/>
      <c r="OFR5" s="102"/>
      <c r="OFS5" s="102"/>
      <c r="OFT5" s="102"/>
      <c r="OFU5" s="102"/>
      <c r="OFV5" s="102"/>
      <c r="OFW5" s="102"/>
      <c r="OFX5" s="102"/>
      <c r="OFY5" s="102"/>
      <c r="OFZ5" s="102"/>
      <c r="OGA5" s="102"/>
      <c r="OGB5" s="102"/>
      <c r="OGC5" s="102"/>
      <c r="OGD5" s="102"/>
      <c r="OGE5" s="102"/>
      <c r="OGF5" s="102"/>
      <c r="OGG5" s="102"/>
      <c r="OGH5" s="102"/>
      <c r="OGI5" s="102"/>
      <c r="OGJ5" s="102"/>
      <c r="OGK5" s="102"/>
      <c r="OGL5" s="102"/>
      <c r="OGM5" s="102"/>
      <c r="OGN5" s="102"/>
      <c r="OGO5" s="102"/>
      <c r="OGP5" s="102"/>
      <c r="OGQ5" s="102"/>
      <c r="OGR5" s="102"/>
      <c r="OGS5" s="102"/>
      <c r="OGT5" s="102"/>
      <c r="OGU5" s="102"/>
      <c r="OGV5" s="102"/>
      <c r="OGW5" s="102"/>
      <c r="OGX5" s="102"/>
      <c r="OGY5" s="102"/>
      <c r="OGZ5" s="102"/>
      <c r="OHA5" s="102"/>
      <c r="OHB5" s="102"/>
      <c r="OHC5" s="102"/>
      <c r="OHD5" s="102"/>
      <c r="OHE5" s="102"/>
      <c r="OHF5" s="102"/>
      <c r="OHG5" s="102"/>
      <c r="OHH5" s="102"/>
      <c r="OHI5" s="102"/>
      <c r="OHJ5" s="102"/>
      <c r="OHK5" s="102"/>
      <c r="OHL5" s="102"/>
      <c r="OHM5" s="102"/>
      <c r="OHN5" s="102"/>
      <c r="OHO5" s="102"/>
      <c r="OHP5" s="102"/>
      <c r="OHQ5" s="102"/>
      <c r="OHR5" s="102"/>
      <c r="OHS5" s="102"/>
      <c r="OHT5" s="102"/>
      <c r="OHU5" s="102"/>
      <c r="OHV5" s="102"/>
      <c r="OHW5" s="102"/>
      <c r="OHX5" s="102"/>
      <c r="OHY5" s="102"/>
      <c r="OHZ5" s="102"/>
      <c r="OIA5" s="102"/>
      <c r="OIB5" s="102"/>
      <c r="OIC5" s="102"/>
      <c r="OID5" s="102"/>
      <c r="OIE5" s="102"/>
      <c r="OIF5" s="102"/>
      <c r="OIG5" s="102"/>
      <c r="OIH5" s="102"/>
      <c r="OII5" s="102"/>
      <c r="OIJ5" s="102"/>
      <c r="OIK5" s="102"/>
      <c r="OIL5" s="102"/>
      <c r="OIM5" s="102"/>
      <c r="OIN5" s="102"/>
      <c r="OIO5" s="102"/>
      <c r="OIP5" s="102"/>
      <c r="OIQ5" s="102"/>
      <c r="OIR5" s="102"/>
      <c r="OIS5" s="102"/>
      <c r="OIT5" s="102"/>
      <c r="OIU5" s="102"/>
      <c r="OIV5" s="102"/>
      <c r="OIW5" s="102"/>
      <c r="OIX5" s="102"/>
      <c r="OIY5" s="102"/>
      <c r="OIZ5" s="102"/>
      <c r="OJA5" s="102"/>
      <c r="OJB5" s="102"/>
      <c r="OJC5" s="102"/>
      <c r="OJD5" s="102"/>
      <c r="OJE5" s="102"/>
      <c r="OJF5" s="102"/>
      <c r="OJG5" s="102"/>
      <c r="OJH5" s="102"/>
      <c r="OJI5" s="102"/>
      <c r="OJJ5" s="102"/>
      <c r="OJK5" s="102"/>
      <c r="OJL5" s="102"/>
      <c r="OJM5" s="102"/>
      <c r="OJN5" s="102"/>
      <c r="OJO5" s="102"/>
      <c r="OJP5" s="102"/>
      <c r="OJQ5" s="102"/>
      <c r="OJR5" s="102"/>
      <c r="OJS5" s="102"/>
      <c r="OJT5" s="102"/>
      <c r="OJU5" s="102"/>
      <c r="OJV5" s="102"/>
      <c r="OJW5" s="102"/>
      <c r="OJX5" s="102"/>
      <c r="OJY5" s="102"/>
      <c r="OJZ5" s="102"/>
      <c r="OKA5" s="102"/>
      <c r="OKB5" s="102"/>
      <c r="OKC5" s="102"/>
      <c r="OKD5" s="102"/>
      <c r="OKE5" s="102"/>
      <c r="OKF5" s="102"/>
      <c r="OKG5" s="102"/>
      <c r="OKH5" s="102"/>
      <c r="OKI5" s="102"/>
      <c r="OKJ5" s="102"/>
      <c r="OKK5" s="102"/>
      <c r="OKL5" s="102"/>
      <c r="OKM5" s="102"/>
      <c r="OKN5" s="102"/>
      <c r="OKO5" s="102"/>
      <c r="OKP5" s="102"/>
      <c r="OKQ5" s="102"/>
      <c r="OKR5" s="102"/>
      <c r="OKS5" s="102"/>
      <c r="OKT5" s="102"/>
      <c r="OKU5" s="102"/>
      <c r="OKV5" s="102"/>
      <c r="OKW5" s="102"/>
      <c r="OKX5" s="102"/>
      <c r="OKY5" s="102"/>
      <c r="OKZ5" s="102"/>
      <c r="OLA5" s="102"/>
      <c r="OLB5" s="102"/>
      <c r="OLC5" s="102"/>
      <c r="OLD5" s="102"/>
      <c r="OLE5" s="102"/>
      <c r="OLF5" s="102"/>
      <c r="OLG5" s="102"/>
      <c r="OLH5" s="102"/>
      <c r="OLI5" s="102"/>
      <c r="OLJ5" s="102"/>
      <c r="OLK5" s="102"/>
      <c r="OLL5" s="102"/>
      <c r="OLM5" s="102"/>
      <c r="OLN5" s="102"/>
      <c r="OLO5" s="102"/>
      <c r="OLP5" s="102"/>
      <c r="OLQ5" s="102"/>
      <c r="OLR5" s="102"/>
      <c r="OLS5" s="102"/>
      <c r="OLT5" s="102"/>
      <c r="OLU5" s="102"/>
      <c r="OLV5" s="102"/>
      <c r="OLW5" s="102"/>
      <c r="OLX5" s="102"/>
      <c r="OLY5" s="102"/>
      <c r="OLZ5" s="102"/>
      <c r="OMA5" s="102"/>
      <c r="OMB5" s="102"/>
      <c r="OMC5" s="102"/>
      <c r="OMD5" s="102"/>
      <c r="OME5" s="102"/>
      <c r="OMF5" s="102"/>
      <c r="OMG5" s="102"/>
      <c r="OMH5" s="102"/>
      <c r="OMI5" s="102"/>
      <c r="OMJ5" s="102"/>
      <c r="OMK5" s="102"/>
      <c r="OML5" s="102"/>
      <c r="OMM5" s="102"/>
      <c r="OMN5" s="102"/>
      <c r="OMO5" s="102"/>
      <c r="OMP5" s="102"/>
      <c r="OMQ5" s="102"/>
      <c r="OMR5" s="102"/>
      <c r="OMS5" s="102"/>
      <c r="OMT5" s="102"/>
      <c r="OMU5" s="102"/>
      <c r="OMV5" s="102"/>
      <c r="OMW5" s="102"/>
      <c r="OMX5" s="102"/>
      <c r="OMY5" s="102"/>
      <c r="OMZ5" s="102"/>
      <c r="ONA5" s="102"/>
      <c r="ONB5" s="102"/>
      <c r="ONC5" s="102"/>
      <c r="OND5" s="102"/>
      <c r="ONE5" s="102"/>
      <c r="ONF5" s="102"/>
      <c r="ONG5" s="102"/>
      <c r="ONH5" s="102"/>
      <c r="ONI5" s="102"/>
      <c r="ONJ5" s="102"/>
      <c r="ONK5" s="102"/>
      <c r="ONL5" s="102"/>
      <c r="ONM5" s="102"/>
      <c r="ONN5" s="102"/>
      <c r="ONO5" s="102"/>
      <c r="ONP5" s="102"/>
      <c r="ONQ5" s="102"/>
      <c r="ONR5" s="102"/>
      <c r="ONS5" s="102"/>
      <c r="ONT5" s="102"/>
      <c r="ONU5" s="102"/>
      <c r="ONV5" s="102"/>
      <c r="ONW5" s="102"/>
      <c r="ONX5" s="102"/>
      <c r="ONY5" s="102"/>
      <c r="ONZ5" s="102"/>
      <c r="OOA5" s="102"/>
      <c r="OOB5" s="102"/>
      <c r="OOC5" s="102"/>
      <c r="OOD5" s="102"/>
      <c r="OOE5" s="102"/>
      <c r="OOF5" s="102"/>
      <c r="OOG5" s="102"/>
      <c r="OOH5" s="102"/>
      <c r="OOI5" s="102"/>
      <c r="OOJ5" s="102"/>
      <c r="OOK5" s="102"/>
      <c r="OOL5" s="102"/>
      <c r="OOM5" s="102"/>
      <c r="OON5" s="102"/>
      <c r="OOO5" s="102"/>
      <c r="OOP5" s="102"/>
      <c r="OOQ5" s="102"/>
      <c r="OOR5" s="102"/>
      <c r="OOS5" s="102"/>
      <c r="OOT5" s="102"/>
      <c r="OOU5" s="102"/>
      <c r="OOV5" s="102"/>
      <c r="OOW5" s="102"/>
      <c r="OOX5" s="102"/>
      <c r="OOY5" s="102"/>
      <c r="OOZ5" s="102"/>
      <c r="OPA5" s="102"/>
      <c r="OPB5" s="102"/>
      <c r="OPC5" s="102"/>
      <c r="OPD5" s="102"/>
      <c r="OPE5" s="102"/>
      <c r="OPF5" s="102"/>
      <c r="OPG5" s="102"/>
      <c r="OPH5" s="102"/>
      <c r="OPI5" s="102"/>
      <c r="OPJ5" s="102"/>
      <c r="OPK5" s="102"/>
      <c r="OPL5" s="102"/>
      <c r="OPM5" s="102"/>
      <c r="OPN5" s="102"/>
      <c r="OPO5" s="102"/>
      <c r="OPP5" s="102"/>
      <c r="OPQ5" s="102"/>
      <c r="OPR5" s="102"/>
      <c r="OPS5" s="102"/>
      <c r="OPT5" s="102"/>
      <c r="OPU5" s="102"/>
      <c r="OPV5" s="102"/>
      <c r="OPW5" s="102"/>
      <c r="OPX5" s="102"/>
      <c r="OPY5" s="102"/>
      <c r="OPZ5" s="102"/>
      <c r="OQA5" s="102"/>
      <c r="OQB5" s="102"/>
      <c r="OQC5" s="102"/>
      <c r="OQD5" s="102"/>
      <c r="OQE5" s="102"/>
      <c r="OQF5" s="102"/>
      <c r="OQG5" s="102"/>
      <c r="OQH5" s="102"/>
      <c r="OQI5" s="102"/>
      <c r="OQJ5" s="102"/>
      <c r="OQK5" s="102"/>
      <c r="OQL5" s="102"/>
      <c r="OQM5" s="102"/>
      <c r="OQN5" s="102"/>
      <c r="OQO5" s="102"/>
      <c r="OQP5" s="102"/>
      <c r="OQQ5" s="102"/>
      <c r="OQR5" s="102"/>
      <c r="OQS5" s="102"/>
      <c r="OQT5" s="102"/>
      <c r="OQU5" s="102"/>
      <c r="OQV5" s="102"/>
      <c r="OQW5" s="102"/>
      <c r="OQX5" s="102"/>
      <c r="OQY5" s="102"/>
      <c r="OQZ5" s="102"/>
      <c r="ORA5" s="102"/>
      <c r="ORB5" s="102"/>
      <c r="ORC5" s="102"/>
      <c r="ORD5" s="102"/>
      <c r="ORE5" s="102"/>
      <c r="ORF5" s="102"/>
      <c r="ORG5" s="102"/>
      <c r="ORH5" s="102"/>
      <c r="ORI5" s="102"/>
      <c r="ORJ5" s="102"/>
      <c r="ORK5" s="102"/>
      <c r="ORL5" s="102"/>
      <c r="ORM5" s="102"/>
      <c r="ORN5" s="102"/>
      <c r="ORO5" s="102"/>
      <c r="ORP5" s="102"/>
      <c r="ORQ5" s="102"/>
      <c r="ORR5" s="102"/>
      <c r="ORS5" s="102"/>
      <c r="ORT5" s="102"/>
      <c r="ORU5" s="102"/>
      <c r="ORV5" s="102"/>
      <c r="ORW5" s="102"/>
      <c r="ORX5" s="102"/>
      <c r="ORY5" s="102"/>
      <c r="ORZ5" s="102"/>
      <c r="OSA5" s="102"/>
      <c r="OSB5" s="102"/>
      <c r="OSC5" s="102"/>
      <c r="OSD5" s="102"/>
      <c r="OSE5" s="102"/>
      <c r="OSF5" s="102"/>
      <c r="OSG5" s="102"/>
      <c r="OSH5" s="102"/>
      <c r="OSI5" s="102"/>
      <c r="OSJ5" s="102"/>
      <c r="OSK5" s="102"/>
      <c r="OSL5" s="102"/>
      <c r="OSM5" s="102"/>
      <c r="OSN5" s="102"/>
      <c r="OSO5" s="102"/>
      <c r="OSP5" s="102"/>
      <c r="OSQ5" s="102"/>
      <c r="OSR5" s="102"/>
      <c r="OSS5" s="102"/>
      <c r="OST5" s="102"/>
      <c r="OSU5" s="102"/>
      <c r="OSV5" s="102"/>
      <c r="OSW5" s="102"/>
      <c r="OSX5" s="102"/>
      <c r="OSY5" s="102"/>
      <c r="OSZ5" s="102"/>
      <c r="OTA5" s="102"/>
      <c r="OTB5" s="102"/>
      <c r="OTC5" s="102"/>
      <c r="OTD5" s="102"/>
      <c r="OTE5" s="102"/>
      <c r="OTF5" s="102"/>
      <c r="OTG5" s="102"/>
      <c r="OTH5" s="102"/>
      <c r="OTI5" s="102"/>
      <c r="OTJ5" s="102"/>
      <c r="OTK5" s="102"/>
      <c r="OTL5" s="102"/>
      <c r="OTM5" s="102"/>
      <c r="OTN5" s="102"/>
      <c r="OTO5" s="102"/>
      <c r="OTP5" s="102"/>
      <c r="OTQ5" s="102"/>
      <c r="OTR5" s="102"/>
      <c r="OTS5" s="102"/>
      <c r="OTT5" s="102"/>
      <c r="OTU5" s="102"/>
      <c r="OTV5" s="102"/>
      <c r="OTW5" s="102"/>
      <c r="OTX5" s="102"/>
      <c r="OTY5" s="102"/>
      <c r="OTZ5" s="102"/>
      <c r="OUA5" s="102"/>
      <c r="OUB5" s="102"/>
      <c r="OUC5" s="102"/>
      <c r="OUD5" s="102"/>
      <c r="OUE5" s="102"/>
      <c r="OUF5" s="102"/>
      <c r="OUG5" s="102"/>
      <c r="OUH5" s="102"/>
      <c r="OUI5" s="102"/>
      <c r="OUJ5" s="102"/>
      <c r="OUK5" s="102"/>
      <c r="OUL5" s="102"/>
      <c r="OUM5" s="102"/>
      <c r="OUN5" s="102"/>
      <c r="OUO5" s="102"/>
      <c r="OUP5" s="102"/>
      <c r="OUQ5" s="102"/>
      <c r="OUR5" s="102"/>
      <c r="OUS5" s="102"/>
      <c r="OUT5" s="102"/>
      <c r="OUU5" s="102"/>
      <c r="OUV5" s="102"/>
      <c r="OUW5" s="102"/>
      <c r="OUX5" s="102"/>
      <c r="OUY5" s="102"/>
      <c r="OUZ5" s="102"/>
      <c r="OVA5" s="102"/>
      <c r="OVB5" s="102"/>
      <c r="OVC5" s="102"/>
      <c r="OVD5" s="102"/>
      <c r="OVE5" s="102"/>
      <c r="OVF5" s="102"/>
      <c r="OVG5" s="102"/>
      <c r="OVH5" s="102"/>
      <c r="OVI5" s="102"/>
      <c r="OVJ5" s="102"/>
      <c r="OVK5" s="102"/>
      <c r="OVL5" s="102"/>
      <c r="OVM5" s="102"/>
      <c r="OVN5" s="102"/>
      <c r="OVO5" s="102"/>
      <c r="OVP5" s="102"/>
      <c r="OVQ5" s="102"/>
      <c r="OVR5" s="102"/>
      <c r="OVS5" s="102"/>
      <c r="OVT5" s="102"/>
      <c r="OVU5" s="102"/>
      <c r="OVV5" s="102"/>
      <c r="OVW5" s="102"/>
      <c r="OVX5" s="102"/>
      <c r="OVY5" s="102"/>
      <c r="OVZ5" s="102"/>
      <c r="OWA5" s="102"/>
      <c r="OWB5" s="102"/>
      <c r="OWC5" s="102"/>
      <c r="OWD5" s="102"/>
      <c r="OWE5" s="102"/>
      <c r="OWF5" s="102"/>
      <c r="OWG5" s="102"/>
      <c r="OWH5" s="102"/>
      <c r="OWI5" s="102"/>
      <c r="OWJ5" s="102"/>
      <c r="OWK5" s="102"/>
      <c r="OWL5" s="102"/>
      <c r="OWM5" s="102"/>
      <c r="OWN5" s="102"/>
      <c r="OWO5" s="102"/>
      <c r="OWP5" s="102"/>
      <c r="OWQ5" s="102"/>
      <c r="OWR5" s="102"/>
      <c r="OWS5" s="102"/>
      <c r="OWT5" s="102"/>
      <c r="OWU5" s="102"/>
      <c r="OWV5" s="102"/>
      <c r="OWW5" s="102"/>
      <c r="OWX5" s="102"/>
      <c r="OWY5" s="102"/>
      <c r="OWZ5" s="102"/>
      <c r="OXA5" s="102"/>
      <c r="OXB5" s="102"/>
      <c r="OXC5" s="102"/>
      <c r="OXD5" s="102"/>
      <c r="OXE5" s="102"/>
      <c r="OXF5" s="102"/>
      <c r="OXG5" s="102"/>
      <c r="OXH5" s="102"/>
      <c r="OXI5" s="102"/>
      <c r="OXJ5" s="102"/>
      <c r="OXK5" s="102"/>
      <c r="OXL5" s="102"/>
      <c r="OXM5" s="102"/>
      <c r="OXN5" s="102"/>
      <c r="OXO5" s="102"/>
      <c r="OXP5" s="102"/>
      <c r="OXQ5" s="102"/>
      <c r="OXR5" s="102"/>
      <c r="OXS5" s="102"/>
      <c r="OXT5" s="102"/>
      <c r="OXU5" s="102"/>
      <c r="OXV5" s="102"/>
      <c r="OXW5" s="102"/>
      <c r="OXX5" s="102"/>
      <c r="OXY5" s="102"/>
      <c r="OXZ5" s="102"/>
      <c r="OYA5" s="102"/>
      <c r="OYB5" s="102"/>
      <c r="OYC5" s="102"/>
      <c r="OYD5" s="102"/>
      <c r="OYE5" s="102"/>
      <c r="OYF5" s="102"/>
      <c r="OYG5" s="102"/>
      <c r="OYH5" s="102"/>
      <c r="OYI5" s="102"/>
      <c r="OYJ5" s="102"/>
      <c r="OYK5" s="102"/>
      <c r="OYL5" s="102"/>
      <c r="OYM5" s="102"/>
      <c r="OYN5" s="102"/>
      <c r="OYO5" s="102"/>
      <c r="OYP5" s="102"/>
      <c r="OYQ5" s="102"/>
      <c r="OYR5" s="102"/>
      <c r="OYS5" s="102"/>
      <c r="OYT5" s="102"/>
      <c r="OYU5" s="102"/>
      <c r="OYV5" s="102"/>
      <c r="OYW5" s="102"/>
      <c r="OYX5" s="102"/>
      <c r="OYY5" s="102"/>
      <c r="OYZ5" s="102"/>
      <c r="OZA5" s="102"/>
      <c r="OZB5" s="102"/>
      <c r="OZC5" s="102"/>
      <c r="OZD5" s="102"/>
      <c r="OZE5" s="102"/>
      <c r="OZF5" s="102"/>
      <c r="OZG5" s="102"/>
      <c r="OZH5" s="102"/>
      <c r="OZI5" s="102"/>
      <c r="OZJ5" s="102"/>
      <c r="OZK5" s="102"/>
      <c r="OZL5" s="102"/>
      <c r="OZM5" s="102"/>
      <c r="OZN5" s="102"/>
      <c r="OZO5" s="102"/>
      <c r="OZP5" s="102"/>
      <c r="OZQ5" s="102"/>
      <c r="OZR5" s="102"/>
      <c r="OZS5" s="102"/>
      <c r="OZT5" s="102"/>
      <c r="OZU5" s="102"/>
      <c r="OZV5" s="102"/>
      <c r="OZW5" s="102"/>
      <c r="OZX5" s="102"/>
      <c r="OZY5" s="102"/>
      <c r="OZZ5" s="102"/>
      <c r="PAA5" s="102"/>
      <c r="PAB5" s="102"/>
      <c r="PAC5" s="102"/>
      <c r="PAD5" s="102"/>
      <c r="PAE5" s="102"/>
      <c r="PAF5" s="102"/>
      <c r="PAG5" s="102"/>
      <c r="PAH5" s="102"/>
      <c r="PAI5" s="102"/>
      <c r="PAJ5" s="102"/>
      <c r="PAK5" s="102"/>
      <c r="PAL5" s="102"/>
      <c r="PAM5" s="102"/>
      <c r="PAN5" s="102"/>
      <c r="PAO5" s="102"/>
      <c r="PAP5" s="102"/>
      <c r="PAQ5" s="102"/>
      <c r="PAR5" s="102"/>
      <c r="PAS5" s="102"/>
      <c r="PAT5" s="102"/>
      <c r="PAU5" s="102"/>
      <c r="PAV5" s="102"/>
      <c r="PAW5" s="102"/>
      <c r="PAX5" s="102"/>
      <c r="PAY5" s="102"/>
      <c r="PAZ5" s="102"/>
      <c r="PBA5" s="102"/>
      <c r="PBB5" s="102"/>
      <c r="PBC5" s="102"/>
      <c r="PBD5" s="102"/>
      <c r="PBE5" s="102"/>
      <c r="PBF5" s="102"/>
      <c r="PBG5" s="102"/>
      <c r="PBH5" s="102"/>
      <c r="PBI5" s="102"/>
      <c r="PBJ5" s="102"/>
      <c r="PBK5" s="102"/>
      <c r="PBL5" s="102"/>
      <c r="PBM5" s="102"/>
      <c r="PBN5" s="102"/>
      <c r="PBO5" s="102"/>
      <c r="PBP5" s="102"/>
      <c r="PBQ5" s="102"/>
      <c r="PBR5" s="102"/>
      <c r="PBS5" s="102"/>
      <c r="PBT5" s="102"/>
      <c r="PBU5" s="102"/>
      <c r="PBV5" s="102"/>
      <c r="PBW5" s="102"/>
      <c r="PBX5" s="102"/>
      <c r="PBY5" s="102"/>
      <c r="PBZ5" s="102"/>
      <c r="PCA5" s="102"/>
      <c r="PCB5" s="102"/>
      <c r="PCC5" s="102"/>
      <c r="PCD5" s="102"/>
      <c r="PCE5" s="102"/>
      <c r="PCF5" s="102"/>
      <c r="PCG5" s="102"/>
      <c r="PCH5" s="102"/>
      <c r="PCI5" s="102"/>
      <c r="PCJ5" s="102"/>
      <c r="PCK5" s="102"/>
      <c r="PCL5" s="102"/>
      <c r="PCM5" s="102"/>
      <c r="PCN5" s="102"/>
      <c r="PCO5" s="102"/>
      <c r="PCP5" s="102"/>
      <c r="PCQ5" s="102"/>
      <c r="PCR5" s="102"/>
      <c r="PCS5" s="102"/>
      <c r="PCT5" s="102"/>
      <c r="PCU5" s="102"/>
      <c r="PCV5" s="102"/>
      <c r="PCW5" s="102"/>
      <c r="PCX5" s="102"/>
      <c r="PCY5" s="102"/>
      <c r="PCZ5" s="102"/>
      <c r="PDA5" s="102"/>
      <c r="PDB5" s="102"/>
      <c r="PDC5" s="102"/>
      <c r="PDD5" s="102"/>
      <c r="PDE5" s="102"/>
      <c r="PDF5" s="102"/>
      <c r="PDG5" s="102"/>
      <c r="PDH5" s="102"/>
      <c r="PDI5" s="102"/>
      <c r="PDJ5" s="102"/>
      <c r="PDK5" s="102"/>
      <c r="PDL5" s="102"/>
      <c r="PDM5" s="102"/>
      <c r="PDN5" s="102"/>
      <c r="PDO5" s="102"/>
      <c r="PDP5" s="102"/>
      <c r="PDQ5" s="102"/>
      <c r="PDR5" s="102"/>
      <c r="PDS5" s="102"/>
      <c r="PDT5" s="102"/>
      <c r="PDU5" s="102"/>
      <c r="PDV5" s="102"/>
      <c r="PDW5" s="102"/>
      <c r="PDX5" s="102"/>
      <c r="PDY5" s="102"/>
      <c r="PDZ5" s="102"/>
      <c r="PEA5" s="102"/>
      <c r="PEB5" s="102"/>
      <c r="PEC5" s="102"/>
      <c r="PED5" s="102"/>
      <c r="PEE5" s="102"/>
      <c r="PEF5" s="102"/>
      <c r="PEG5" s="102"/>
      <c r="PEH5" s="102"/>
      <c r="PEI5" s="102"/>
      <c r="PEJ5" s="102"/>
      <c r="PEK5" s="102"/>
      <c r="PEL5" s="102"/>
      <c r="PEM5" s="102"/>
      <c r="PEN5" s="102"/>
      <c r="PEO5" s="102"/>
      <c r="PEP5" s="102"/>
      <c r="PEQ5" s="102"/>
      <c r="PER5" s="102"/>
      <c r="PES5" s="102"/>
      <c r="PET5" s="102"/>
      <c r="PEU5" s="102"/>
      <c r="PEV5" s="102"/>
      <c r="PEW5" s="102"/>
      <c r="PEX5" s="102"/>
      <c r="PEY5" s="102"/>
      <c r="PEZ5" s="102"/>
      <c r="PFA5" s="102"/>
      <c r="PFB5" s="102"/>
      <c r="PFC5" s="102"/>
      <c r="PFD5" s="102"/>
      <c r="PFE5" s="102"/>
      <c r="PFF5" s="102"/>
      <c r="PFG5" s="102"/>
      <c r="PFH5" s="102"/>
      <c r="PFI5" s="102"/>
      <c r="PFJ5" s="102"/>
      <c r="PFK5" s="102"/>
      <c r="PFL5" s="102"/>
      <c r="PFM5" s="102"/>
      <c r="PFN5" s="102"/>
      <c r="PFO5" s="102"/>
      <c r="PFP5" s="102"/>
      <c r="PFQ5" s="102"/>
      <c r="PFR5" s="102"/>
      <c r="PFS5" s="102"/>
      <c r="PFT5" s="102"/>
      <c r="PFU5" s="102"/>
      <c r="PFV5" s="102"/>
      <c r="PFW5" s="102"/>
      <c r="PFX5" s="102"/>
      <c r="PFY5" s="102"/>
      <c r="PFZ5" s="102"/>
      <c r="PGA5" s="102"/>
      <c r="PGB5" s="102"/>
      <c r="PGC5" s="102"/>
      <c r="PGD5" s="102"/>
      <c r="PGE5" s="102"/>
      <c r="PGF5" s="102"/>
      <c r="PGG5" s="102"/>
      <c r="PGH5" s="102"/>
      <c r="PGI5" s="102"/>
      <c r="PGJ5" s="102"/>
      <c r="PGK5" s="102"/>
      <c r="PGL5" s="102"/>
      <c r="PGM5" s="102"/>
      <c r="PGN5" s="102"/>
      <c r="PGO5" s="102"/>
      <c r="PGP5" s="102"/>
      <c r="PGQ5" s="102"/>
      <c r="PGR5" s="102"/>
      <c r="PGS5" s="102"/>
      <c r="PGT5" s="102"/>
      <c r="PGU5" s="102"/>
      <c r="PGV5" s="102"/>
      <c r="PGW5" s="102"/>
      <c r="PGX5" s="102"/>
      <c r="PGY5" s="102"/>
      <c r="PGZ5" s="102"/>
      <c r="PHA5" s="102"/>
      <c r="PHB5" s="102"/>
      <c r="PHC5" s="102"/>
      <c r="PHD5" s="102"/>
      <c r="PHE5" s="102"/>
      <c r="PHF5" s="102"/>
      <c r="PHG5" s="102"/>
      <c r="PHH5" s="102"/>
      <c r="PHI5" s="102"/>
      <c r="PHJ5" s="102"/>
      <c r="PHK5" s="102"/>
      <c r="PHL5" s="102"/>
      <c r="PHM5" s="102"/>
      <c r="PHN5" s="102"/>
      <c r="PHO5" s="102"/>
      <c r="PHP5" s="102"/>
      <c r="PHQ5" s="102"/>
      <c r="PHR5" s="102"/>
      <c r="PHS5" s="102"/>
      <c r="PHT5" s="102"/>
      <c r="PHU5" s="102"/>
      <c r="PHV5" s="102"/>
      <c r="PHW5" s="102"/>
      <c r="PHX5" s="102"/>
      <c r="PHY5" s="102"/>
      <c r="PHZ5" s="102"/>
      <c r="PIA5" s="102"/>
      <c r="PIB5" s="102"/>
      <c r="PIC5" s="102"/>
      <c r="PID5" s="102"/>
      <c r="PIE5" s="102"/>
      <c r="PIF5" s="102"/>
      <c r="PIG5" s="102"/>
      <c r="PIH5" s="102"/>
      <c r="PII5" s="102"/>
      <c r="PIJ5" s="102"/>
      <c r="PIK5" s="102"/>
      <c r="PIL5" s="102"/>
      <c r="PIM5" s="102"/>
      <c r="PIN5" s="102"/>
      <c r="PIO5" s="102"/>
      <c r="PIP5" s="102"/>
      <c r="PIQ5" s="102"/>
      <c r="PIR5" s="102"/>
      <c r="PIS5" s="102"/>
      <c r="PIT5" s="102"/>
      <c r="PIU5" s="102"/>
      <c r="PIV5" s="102"/>
      <c r="PIW5" s="102"/>
      <c r="PIX5" s="102"/>
      <c r="PIY5" s="102"/>
      <c r="PIZ5" s="102"/>
      <c r="PJA5" s="102"/>
      <c r="PJB5" s="102"/>
      <c r="PJC5" s="102"/>
      <c r="PJD5" s="102"/>
      <c r="PJE5" s="102"/>
      <c r="PJF5" s="102"/>
      <c r="PJG5" s="102"/>
      <c r="PJH5" s="102"/>
      <c r="PJI5" s="102"/>
      <c r="PJJ5" s="102"/>
      <c r="PJK5" s="102"/>
      <c r="PJL5" s="102"/>
      <c r="PJM5" s="102"/>
      <c r="PJN5" s="102"/>
      <c r="PJO5" s="102"/>
      <c r="PJP5" s="102"/>
      <c r="PJQ5" s="102"/>
      <c r="PJR5" s="102"/>
      <c r="PJS5" s="102"/>
      <c r="PJT5" s="102"/>
      <c r="PJU5" s="102"/>
      <c r="PJV5" s="102"/>
      <c r="PJW5" s="102"/>
      <c r="PJX5" s="102"/>
      <c r="PJY5" s="102"/>
      <c r="PJZ5" s="102"/>
      <c r="PKA5" s="102"/>
      <c r="PKB5" s="102"/>
      <c r="PKC5" s="102"/>
      <c r="PKD5" s="102"/>
      <c r="PKE5" s="102"/>
      <c r="PKF5" s="102"/>
      <c r="PKG5" s="102"/>
      <c r="PKH5" s="102"/>
      <c r="PKI5" s="102"/>
      <c r="PKJ5" s="102"/>
      <c r="PKK5" s="102"/>
      <c r="PKL5" s="102"/>
      <c r="PKM5" s="102"/>
      <c r="PKN5" s="102"/>
      <c r="PKO5" s="102"/>
      <c r="PKP5" s="102"/>
      <c r="PKQ5" s="102"/>
      <c r="PKR5" s="102"/>
      <c r="PKS5" s="102"/>
      <c r="PKT5" s="102"/>
      <c r="PKU5" s="102"/>
      <c r="PKV5" s="102"/>
      <c r="PKW5" s="102"/>
      <c r="PKX5" s="102"/>
      <c r="PKY5" s="102"/>
      <c r="PKZ5" s="102"/>
      <c r="PLA5" s="102"/>
      <c r="PLB5" s="102"/>
      <c r="PLC5" s="102"/>
      <c r="PLD5" s="102"/>
      <c r="PLE5" s="102"/>
      <c r="PLF5" s="102"/>
      <c r="PLG5" s="102"/>
      <c r="PLH5" s="102"/>
      <c r="PLI5" s="102"/>
      <c r="PLJ5" s="102"/>
      <c r="PLK5" s="102"/>
      <c r="PLL5" s="102"/>
      <c r="PLM5" s="102"/>
      <c r="PLN5" s="102"/>
      <c r="PLO5" s="102"/>
      <c r="PLP5" s="102"/>
      <c r="PLQ5" s="102"/>
      <c r="PLR5" s="102"/>
      <c r="PLS5" s="102"/>
      <c r="PLT5" s="102"/>
      <c r="PLU5" s="102"/>
      <c r="PLV5" s="102"/>
      <c r="PLW5" s="102"/>
      <c r="PLX5" s="102"/>
      <c r="PLY5" s="102"/>
      <c r="PLZ5" s="102"/>
      <c r="PMA5" s="102"/>
      <c r="PMB5" s="102"/>
      <c r="PMC5" s="102"/>
      <c r="PMD5" s="102"/>
      <c r="PME5" s="102"/>
      <c r="PMF5" s="102"/>
      <c r="PMG5" s="102"/>
      <c r="PMH5" s="102"/>
      <c r="PMI5" s="102"/>
      <c r="PMJ5" s="102"/>
      <c r="PMK5" s="102"/>
      <c r="PML5" s="102"/>
      <c r="PMM5" s="102"/>
      <c r="PMN5" s="102"/>
      <c r="PMO5" s="102"/>
      <c r="PMP5" s="102"/>
      <c r="PMQ5" s="102"/>
      <c r="PMR5" s="102"/>
      <c r="PMS5" s="102"/>
      <c r="PMT5" s="102"/>
      <c r="PMU5" s="102"/>
      <c r="PMV5" s="102"/>
      <c r="PMW5" s="102"/>
      <c r="PMX5" s="102"/>
      <c r="PMY5" s="102"/>
      <c r="PMZ5" s="102"/>
      <c r="PNA5" s="102"/>
      <c r="PNB5" s="102"/>
      <c r="PNC5" s="102"/>
      <c r="PND5" s="102"/>
      <c r="PNE5" s="102"/>
      <c r="PNF5" s="102"/>
      <c r="PNG5" s="102"/>
      <c r="PNH5" s="102"/>
      <c r="PNI5" s="102"/>
      <c r="PNJ5" s="102"/>
      <c r="PNK5" s="102"/>
      <c r="PNL5" s="102"/>
      <c r="PNM5" s="102"/>
      <c r="PNN5" s="102"/>
      <c r="PNO5" s="102"/>
      <c r="PNP5" s="102"/>
      <c r="PNQ5" s="102"/>
      <c r="PNR5" s="102"/>
      <c r="PNS5" s="102"/>
      <c r="PNT5" s="102"/>
      <c r="PNU5" s="102"/>
      <c r="PNV5" s="102"/>
      <c r="PNW5" s="102"/>
      <c r="PNX5" s="102"/>
      <c r="PNY5" s="102"/>
      <c r="PNZ5" s="102"/>
      <c r="POA5" s="102"/>
      <c r="POB5" s="102"/>
      <c r="POC5" s="102"/>
      <c r="POD5" s="102"/>
      <c r="POE5" s="102"/>
      <c r="POF5" s="102"/>
      <c r="POG5" s="102"/>
      <c r="POH5" s="102"/>
      <c r="POI5" s="102"/>
      <c r="POJ5" s="102"/>
      <c r="POK5" s="102"/>
      <c r="POL5" s="102"/>
      <c r="POM5" s="102"/>
      <c r="PON5" s="102"/>
      <c r="POO5" s="102"/>
      <c r="POP5" s="102"/>
      <c r="POQ5" s="102"/>
      <c r="POR5" s="102"/>
      <c r="POS5" s="102"/>
      <c r="POT5" s="102"/>
      <c r="POU5" s="102"/>
      <c r="POV5" s="102"/>
      <c r="POW5" s="102"/>
      <c r="POX5" s="102"/>
      <c r="POY5" s="102"/>
      <c r="POZ5" s="102"/>
      <c r="PPA5" s="102"/>
      <c r="PPB5" s="102"/>
      <c r="PPC5" s="102"/>
      <c r="PPD5" s="102"/>
      <c r="PPE5" s="102"/>
      <c r="PPF5" s="102"/>
      <c r="PPG5" s="102"/>
      <c r="PPH5" s="102"/>
      <c r="PPI5" s="102"/>
      <c r="PPJ5" s="102"/>
      <c r="PPK5" s="102"/>
      <c r="PPL5" s="102"/>
      <c r="PPM5" s="102"/>
      <c r="PPN5" s="102"/>
      <c r="PPO5" s="102"/>
      <c r="PPP5" s="102"/>
      <c r="PPQ5" s="102"/>
      <c r="PPR5" s="102"/>
      <c r="PPS5" s="102"/>
      <c r="PPT5" s="102"/>
      <c r="PPU5" s="102"/>
      <c r="PPV5" s="102"/>
      <c r="PPW5" s="102"/>
      <c r="PPX5" s="102"/>
      <c r="PPY5" s="102"/>
      <c r="PPZ5" s="102"/>
      <c r="PQA5" s="102"/>
      <c r="PQB5" s="102"/>
      <c r="PQC5" s="102"/>
      <c r="PQD5" s="102"/>
      <c r="PQE5" s="102"/>
      <c r="PQF5" s="102"/>
      <c r="PQG5" s="102"/>
      <c r="PQH5" s="102"/>
      <c r="PQI5" s="102"/>
      <c r="PQJ5" s="102"/>
      <c r="PQK5" s="102"/>
      <c r="PQL5" s="102"/>
      <c r="PQM5" s="102"/>
      <c r="PQN5" s="102"/>
      <c r="PQO5" s="102"/>
      <c r="PQP5" s="102"/>
      <c r="PQQ5" s="102"/>
      <c r="PQR5" s="102"/>
      <c r="PQS5" s="102"/>
      <c r="PQT5" s="102"/>
      <c r="PQU5" s="102"/>
      <c r="PQV5" s="102"/>
      <c r="PQW5" s="102"/>
      <c r="PQX5" s="102"/>
      <c r="PQY5" s="102"/>
      <c r="PQZ5" s="102"/>
      <c r="PRA5" s="102"/>
      <c r="PRB5" s="102"/>
      <c r="PRC5" s="102"/>
      <c r="PRD5" s="102"/>
      <c r="PRE5" s="102"/>
      <c r="PRF5" s="102"/>
      <c r="PRG5" s="102"/>
      <c r="PRH5" s="102"/>
      <c r="PRI5" s="102"/>
      <c r="PRJ5" s="102"/>
      <c r="PRK5" s="102"/>
      <c r="PRL5" s="102"/>
      <c r="PRM5" s="102"/>
      <c r="PRN5" s="102"/>
      <c r="PRO5" s="102"/>
      <c r="PRP5" s="102"/>
      <c r="PRQ5" s="102"/>
      <c r="PRR5" s="102"/>
      <c r="PRS5" s="102"/>
      <c r="PRT5" s="102"/>
      <c r="PRU5" s="102"/>
      <c r="PRV5" s="102"/>
      <c r="PRW5" s="102"/>
      <c r="PRX5" s="102"/>
      <c r="PRY5" s="102"/>
      <c r="PRZ5" s="102"/>
      <c r="PSA5" s="102"/>
      <c r="PSB5" s="102"/>
      <c r="PSC5" s="102"/>
      <c r="PSD5" s="102"/>
      <c r="PSE5" s="102"/>
      <c r="PSF5" s="102"/>
      <c r="PSG5" s="102"/>
      <c r="PSH5" s="102"/>
      <c r="PSI5" s="102"/>
      <c r="PSJ5" s="102"/>
      <c r="PSK5" s="102"/>
      <c r="PSL5" s="102"/>
      <c r="PSM5" s="102"/>
      <c r="PSN5" s="102"/>
      <c r="PSO5" s="102"/>
      <c r="PSP5" s="102"/>
      <c r="PSQ5" s="102"/>
      <c r="PSR5" s="102"/>
      <c r="PSS5" s="102"/>
      <c r="PST5" s="102"/>
      <c r="PSU5" s="102"/>
      <c r="PSV5" s="102"/>
      <c r="PSW5" s="102"/>
      <c r="PSX5" s="102"/>
      <c r="PSY5" s="102"/>
      <c r="PSZ5" s="102"/>
      <c r="PTA5" s="102"/>
      <c r="PTB5" s="102"/>
      <c r="PTC5" s="102"/>
      <c r="PTD5" s="102"/>
      <c r="PTE5" s="102"/>
      <c r="PTF5" s="102"/>
      <c r="PTG5" s="102"/>
      <c r="PTH5" s="102"/>
      <c r="PTI5" s="102"/>
      <c r="PTJ5" s="102"/>
      <c r="PTK5" s="102"/>
      <c r="PTL5" s="102"/>
      <c r="PTM5" s="102"/>
      <c r="PTN5" s="102"/>
      <c r="PTO5" s="102"/>
      <c r="PTP5" s="102"/>
      <c r="PTQ5" s="102"/>
      <c r="PTR5" s="102"/>
      <c r="PTS5" s="102"/>
      <c r="PTT5" s="102"/>
      <c r="PTU5" s="102"/>
      <c r="PTV5" s="102"/>
      <c r="PTW5" s="102"/>
      <c r="PTX5" s="102"/>
      <c r="PTY5" s="102"/>
      <c r="PTZ5" s="102"/>
      <c r="PUA5" s="102"/>
      <c r="PUB5" s="102"/>
      <c r="PUC5" s="102"/>
      <c r="PUD5" s="102"/>
      <c r="PUE5" s="102"/>
      <c r="PUF5" s="102"/>
      <c r="PUG5" s="102"/>
      <c r="PUH5" s="102"/>
      <c r="PUI5" s="102"/>
      <c r="PUJ5" s="102"/>
      <c r="PUK5" s="102"/>
      <c r="PUL5" s="102"/>
      <c r="PUM5" s="102"/>
      <c r="PUN5" s="102"/>
      <c r="PUO5" s="102"/>
      <c r="PUP5" s="102"/>
      <c r="PUQ5" s="102"/>
      <c r="PUR5" s="102"/>
      <c r="PUS5" s="102"/>
      <c r="PUT5" s="102"/>
      <c r="PUU5" s="102"/>
      <c r="PUV5" s="102"/>
      <c r="PUW5" s="102"/>
      <c r="PUX5" s="102"/>
      <c r="PUY5" s="102"/>
      <c r="PUZ5" s="102"/>
      <c r="PVA5" s="102"/>
      <c r="PVB5" s="102"/>
      <c r="PVC5" s="102"/>
      <c r="PVD5" s="102"/>
      <c r="PVE5" s="102"/>
      <c r="PVF5" s="102"/>
      <c r="PVG5" s="102"/>
      <c r="PVH5" s="102"/>
      <c r="PVI5" s="102"/>
      <c r="PVJ5" s="102"/>
      <c r="PVK5" s="102"/>
      <c r="PVL5" s="102"/>
      <c r="PVM5" s="102"/>
      <c r="PVN5" s="102"/>
      <c r="PVO5" s="102"/>
      <c r="PVP5" s="102"/>
      <c r="PVQ5" s="102"/>
      <c r="PVR5" s="102"/>
      <c r="PVS5" s="102"/>
      <c r="PVT5" s="102"/>
      <c r="PVU5" s="102"/>
      <c r="PVV5" s="102"/>
      <c r="PVW5" s="102"/>
      <c r="PVX5" s="102"/>
      <c r="PVY5" s="102"/>
      <c r="PVZ5" s="102"/>
      <c r="PWA5" s="102"/>
      <c r="PWB5" s="102"/>
      <c r="PWC5" s="102"/>
      <c r="PWD5" s="102"/>
      <c r="PWE5" s="102"/>
      <c r="PWF5" s="102"/>
      <c r="PWG5" s="102"/>
      <c r="PWH5" s="102"/>
      <c r="PWI5" s="102"/>
      <c r="PWJ5" s="102"/>
      <c r="PWK5" s="102"/>
      <c r="PWL5" s="102"/>
      <c r="PWM5" s="102"/>
      <c r="PWN5" s="102"/>
      <c r="PWO5" s="102"/>
      <c r="PWP5" s="102"/>
      <c r="PWQ5" s="102"/>
      <c r="PWR5" s="102"/>
      <c r="PWS5" s="102"/>
      <c r="PWT5" s="102"/>
      <c r="PWU5" s="102"/>
      <c r="PWV5" s="102"/>
      <c r="PWW5" s="102"/>
      <c r="PWX5" s="102"/>
      <c r="PWY5" s="102"/>
      <c r="PWZ5" s="102"/>
      <c r="PXA5" s="102"/>
      <c r="PXB5" s="102"/>
      <c r="PXC5" s="102"/>
      <c r="PXD5" s="102"/>
      <c r="PXE5" s="102"/>
      <c r="PXF5" s="102"/>
      <c r="PXG5" s="102"/>
      <c r="PXH5" s="102"/>
      <c r="PXI5" s="102"/>
      <c r="PXJ5" s="102"/>
      <c r="PXK5" s="102"/>
      <c r="PXL5" s="102"/>
      <c r="PXM5" s="102"/>
      <c r="PXN5" s="102"/>
      <c r="PXO5" s="102"/>
      <c r="PXP5" s="102"/>
      <c r="PXQ5" s="102"/>
      <c r="PXR5" s="102"/>
      <c r="PXS5" s="102"/>
      <c r="PXT5" s="102"/>
      <c r="PXU5" s="102"/>
      <c r="PXV5" s="102"/>
      <c r="PXW5" s="102"/>
      <c r="PXX5" s="102"/>
      <c r="PXY5" s="102"/>
      <c r="PXZ5" s="102"/>
      <c r="PYA5" s="102"/>
      <c r="PYB5" s="102"/>
      <c r="PYC5" s="102"/>
      <c r="PYD5" s="102"/>
      <c r="PYE5" s="102"/>
      <c r="PYF5" s="102"/>
      <c r="PYG5" s="102"/>
      <c r="PYH5" s="102"/>
      <c r="PYI5" s="102"/>
      <c r="PYJ5" s="102"/>
      <c r="PYK5" s="102"/>
      <c r="PYL5" s="102"/>
      <c r="PYM5" s="102"/>
      <c r="PYN5" s="102"/>
      <c r="PYO5" s="102"/>
      <c r="PYP5" s="102"/>
      <c r="PYQ5" s="102"/>
      <c r="PYR5" s="102"/>
      <c r="PYS5" s="102"/>
      <c r="PYT5" s="102"/>
      <c r="PYU5" s="102"/>
      <c r="PYV5" s="102"/>
      <c r="PYW5" s="102"/>
      <c r="PYX5" s="102"/>
      <c r="PYY5" s="102"/>
      <c r="PYZ5" s="102"/>
      <c r="PZA5" s="102"/>
      <c r="PZB5" s="102"/>
      <c r="PZC5" s="102"/>
      <c r="PZD5" s="102"/>
      <c r="PZE5" s="102"/>
      <c r="PZF5" s="102"/>
      <c r="PZG5" s="102"/>
      <c r="PZH5" s="102"/>
      <c r="PZI5" s="102"/>
      <c r="PZJ5" s="102"/>
      <c r="PZK5" s="102"/>
      <c r="PZL5" s="102"/>
      <c r="PZM5" s="102"/>
      <c r="PZN5" s="102"/>
      <c r="PZO5" s="102"/>
      <c r="PZP5" s="102"/>
      <c r="PZQ5" s="102"/>
      <c r="PZR5" s="102"/>
      <c r="PZS5" s="102"/>
      <c r="PZT5" s="102"/>
      <c r="PZU5" s="102"/>
      <c r="PZV5" s="102"/>
      <c r="PZW5" s="102"/>
      <c r="PZX5" s="102"/>
      <c r="PZY5" s="102"/>
      <c r="PZZ5" s="102"/>
      <c r="QAA5" s="102"/>
      <c r="QAB5" s="102"/>
      <c r="QAC5" s="102"/>
      <c r="QAD5" s="102"/>
      <c r="QAE5" s="102"/>
      <c r="QAF5" s="102"/>
      <c r="QAG5" s="102"/>
      <c r="QAH5" s="102"/>
      <c r="QAI5" s="102"/>
      <c r="QAJ5" s="102"/>
      <c r="QAK5" s="102"/>
      <c r="QAL5" s="102"/>
      <c r="QAM5" s="102"/>
      <c r="QAN5" s="102"/>
      <c r="QAO5" s="102"/>
      <c r="QAP5" s="102"/>
      <c r="QAQ5" s="102"/>
      <c r="QAR5" s="102"/>
      <c r="QAS5" s="102"/>
      <c r="QAT5" s="102"/>
      <c r="QAU5" s="102"/>
      <c r="QAV5" s="102"/>
      <c r="QAW5" s="102"/>
      <c r="QAX5" s="102"/>
      <c r="QAY5" s="102"/>
      <c r="QAZ5" s="102"/>
      <c r="QBA5" s="102"/>
      <c r="QBB5" s="102"/>
      <c r="QBC5" s="102"/>
      <c r="QBD5" s="102"/>
      <c r="QBE5" s="102"/>
      <c r="QBF5" s="102"/>
      <c r="QBG5" s="102"/>
      <c r="QBH5" s="102"/>
      <c r="QBI5" s="102"/>
      <c r="QBJ5" s="102"/>
      <c r="QBK5" s="102"/>
      <c r="QBL5" s="102"/>
      <c r="QBM5" s="102"/>
      <c r="QBN5" s="102"/>
      <c r="QBO5" s="102"/>
      <c r="QBP5" s="102"/>
      <c r="QBQ5" s="102"/>
      <c r="QBR5" s="102"/>
      <c r="QBS5" s="102"/>
      <c r="QBT5" s="102"/>
      <c r="QBU5" s="102"/>
      <c r="QBV5" s="102"/>
      <c r="QBW5" s="102"/>
      <c r="QBX5" s="102"/>
      <c r="QBY5" s="102"/>
      <c r="QBZ5" s="102"/>
      <c r="QCA5" s="102"/>
      <c r="QCB5" s="102"/>
      <c r="QCC5" s="102"/>
      <c r="QCD5" s="102"/>
      <c r="QCE5" s="102"/>
      <c r="QCF5" s="102"/>
      <c r="QCG5" s="102"/>
      <c r="QCH5" s="102"/>
      <c r="QCI5" s="102"/>
      <c r="QCJ5" s="102"/>
      <c r="QCK5" s="102"/>
      <c r="QCL5" s="102"/>
      <c r="QCM5" s="102"/>
      <c r="QCN5" s="102"/>
      <c r="QCO5" s="102"/>
      <c r="QCP5" s="102"/>
      <c r="QCQ5" s="102"/>
      <c r="QCR5" s="102"/>
      <c r="QCS5" s="102"/>
      <c r="QCT5" s="102"/>
      <c r="QCU5" s="102"/>
      <c r="QCV5" s="102"/>
      <c r="QCW5" s="102"/>
      <c r="QCX5" s="102"/>
      <c r="QCY5" s="102"/>
      <c r="QCZ5" s="102"/>
      <c r="QDA5" s="102"/>
      <c r="QDB5" s="102"/>
      <c r="QDC5" s="102"/>
      <c r="QDD5" s="102"/>
      <c r="QDE5" s="102"/>
      <c r="QDF5" s="102"/>
      <c r="QDG5" s="102"/>
      <c r="QDH5" s="102"/>
      <c r="QDI5" s="102"/>
      <c r="QDJ5" s="102"/>
      <c r="QDK5" s="102"/>
      <c r="QDL5" s="102"/>
      <c r="QDM5" s="102"/>
      <c r="QDN5" s="102"/>
      <c r="QDO5" s="102"/>
      <c r="QDP5" s="102"/>
      <c r="QDQ5" s="102"/>
      <c r="QDR5" s="102"/>
      <c r="QDS5" s="102"/>
      <c r="QDT5" s="102"/>
      <c r="QDU5" s="102"/>
      <c r="QDV5" s="102"/>
      <c r="QDW5" s="102"/>
      <c r="QDX5" s="102"/>
      <c r="QDY5" s="102"/>
      <c r="QDZ5" s="102"/>
      <c r="QEA5" s="102"/>
      <c r="QEB5" s="102"/>
      <c r="QEC5" s="102"/>
      <c r="QED5" s="102"/>
      <c r="QEE5" s="102"/>
      <c r="QEF5" s="102"/>
      <c r="QEG5" s="102"/>
      <c r="QEH5" s="102"/>
      <c r="QEI5" s="102"/>
      <c r="QEJ5" s="102"/>
      <c r="QEK5" s="102"/>
      <c r="QEL5" s="102"/>
      <c r="QEM5" s="102"/>
      <c r="QEN5" s="102"/>
      <c r="QEO5" s="102"/>
      <c r="QEP5" s="102"/>
      <c r="QEQ5" s="102"/>
      <c r="QER5" s="102"/>
      <c r="QES5" s="102"/>
      <c r="QET5" s="102"/>
      <c r="QEU5" s="102"/>
      <c r="QEV5" s="102"/>
      <c r="QEW5" s="102"/>
      <c r="QEX5" s="102"/>
      <c r="QEY5" s="102"/>
      <c r="QEZ5" s="102"/>
      <c r="QFA5" s="102"/>
      <c r="QFB5" s="102"/>
      <c r="QFC5" s="102"/>
      <c r="QFD5" s="102"/>
      <c r="QFE5" s="102"/>
      <c r="QFF5" s="102"/>
      <c r="QFG5" s="102"/>
      <c r="QFH5" s="102"/>
      <c r="QFI5" s="102"/>
      <c r="QFJ5" s="102"/>
      <c r="QFK5" s="102"/>
      <c r="QFL5" s="102"/>
      <c r="QFM5" s="102"/>
      <c r="QFN5" s="102"/>
      <c r="QFO5" s="102"/>
      <c r="QFP5" s="102"/>
      <c r="QFQ5" s="102"/>
      <c r="QFR5" s="102"/>
      <c r="QFS5" s="102"/>
      <c r="QFT5" s="102"/>
      <c r="QFU5" s="102"/>
      <c r="QFV5" s="102"/>
      <c r="QFW5" s="102"/>
      <c r="QFX5" s="102"/>
      <c r="QFY5" s="102"/>
      <c r="QFZ5" s="102"/>
      <c r="QGA5" s="102"/>
      <c r="QGB5" s="102"/>
      <c r="QGC5" s="102"/>
      <c r="QGD5" s="102"/>
      <c r="QGE5" s="102"/>
      <c r="QGF5" s="102"/>
      <c r="QGG5" s="102"/>
      <c r="QGH5" s="102"/>
      <c r="QGI5" s="102"/>
      <c r="QGJ5" s="102"/>
      <c r="QGK5" s="102"/>
      <c r="QGL5" s="102"/>
      <c r="QGM5" s="102"/>
      <c r="QGN5" s="102"/>
      <c r="QGO5" s="102"/>
      <c r="QGP5" s="102"/>
      <c r="QGQ5" s="102"/>
      <c r="QGR5" s="102"/>
      <c r="QGS5" s="102"/>
      <c r="QGT5" s="102"/>
      <c r="QGU5" s="102"/>
      <c r="QGV5" s="102"/>
      <c r="QGW5" s="102"/>
      <c r="QGX5" s="102"/>
      <c r="QGY5" s="102"/>
      <c r="QGZ5" s="102"/>
      <c r="QHA5" s="102"/>
      <c r="QHB5" s="102"/>
      <c r="QHC5" s="102"/>
      <c r="QHD5" s="102"/>
      <c r="QHE5" s="102"/>
      <c r="QHF5" s="102"/>
      <c r="QHG5" s="102"/>
      <c r="QHH5" s="102"/>
      <c r="QHI5" s="102"/>
      <c r="QHJ5" s="102"/>
      <c r="QHK5" s="102"/>
      <c r="QHL5" s="102"/>
      <c r="QHM5" s="102"/>
      <c r="QHN5" s="102"/>
      <c r="QHO5" s="102"/>
      <c r="QHP5" s="102"/>
      <c r="QHQ5" s="102"/>
      <c r="QHR5" s="102"/>
      <c r="QHS5" s="102"/>
      <c r="QHT5" s="102"/>
      <c r="QHU5" s="102"/>
      <c r="QHV5" s="102"/>
      <c r="QHW5" s="102"/>
      <c r="QHX5" s="102"/>
      <c r="QHY5" s="102"/>
      <c r="QHZ5" s="102"/>
      <c r="QIA5" s="102"/>
      <c r="QIB5" s="102"/>
      <c r="QIC5" s="102"/>
      <c r="QID5" s="102"/>
      <c r="QIE5" s="102"/>
      <c r="QIF5" s="102"/>
      <c r="QIG5" s="102"/>
      <c r="QIH5" s="102"/>
      <c r="QII5" s="102"/>
      <c r="QIJ5" s="102"/>
      <c r="QIK5" s="102"/>
      <c r="QIL5" s="102"/>
      <c r="QIM5" s="102"/>
      <c r="QIN5" s="102"/>
      <c r="QIO5" s="102"/>
      <c r="QIP5" s="102"/>
      <c r="QIQ5" s="102"/>
      <c r="QIR5" s="102"/>
      <c r="QIS5" s="102"/>
      <c r="QIT5" s="102"/>
      <c r="QIU5" s="102"/>
      <c r="QIV5" s="102"/>
      <c r="QIW5" s="102"/>
      <c r="QIX5" s="102"/>
      <c r="QIY5" s="102"/>
      <c r="QIZ5" s="102"/>
      <c r="QJA5" s="102"/>
      <c r="QJB5" s="102"/>
      <c r="QJC5" s="102"/>
      <c r="QJD5" s="102"/>
      <c r="QJE5" s="102"/>
      <c r="QJF5" s="102"/>
      <c r="QJG5" s="102"/>
      <c r="QJH5" s="102"/>
      <c r="QJI5" s="102"/>
      <c r="QJJ5" s="102"/>
      <c r="QJK5" s="102"/>
      <c r="QJL5" s="102"/>
      <c r="QJM5" s="102"/>
      <c r="QJN5" s="102"/>
      <c r="QJO5" s="102"/>
      <c r="QJP5" s="102"/>
      <c r="QJQ5" s="102"/>
      <c r="QJR5" s="102"/>
      <c r="QJS5" s="102"/>
      <c r="QJT5" s="102"/>
      <c r="QJU5" s="102"/>
      <c r="QJV5" s="102"/>
      <c r="QJW5" s="102"/>
      <c r="QJX5" s="102"/>
      <c r="QJY5" s="102"/>
      <c r="QJZ5" s="102"/>
      <c r="QKA5" s="102"/>
      <c r="QKB5" s="102"/>
      <c r="QKC5" s="102"/>
      <c r="QKD5" s="102"/>
      <c r="QKE5" s="102"/>
      <c r="QKF5" s="102"/>
      <c r="QKG5" s="102"/>
      <c r="QKH5" s="102"/>
      <c r="QKI5" s="102"/>
      <c r="QKJ5" s="102"/>
      <c r="QKK5" s="102"/>
      <c r="QKL5" s="102"/>
      <c r="QKM5" s="102"/>
      <c r="QKN5" s="102"/>
      <c r="QKO5" s="102"/>
      <c r="QKP5" s="102"/>
      <c r="QKQ5" s="102"/>
      <c r="QKR5" s="102"/>
      <c r="QKS5" s="102"/>
      <c r="QKT5" s="102"/>
      <c r="QKU5" s="102"/>
      <c r="QKV5" s="102"/>
      <c r="QKW5" s="102"/>
      <c r="QKX5" s="102"/>
      <c r="QKY5" s="102"/>
      <c r="QKZ5" s="102"/>
      <c r="QLA5" s="102"/>
      <c r="QLB5" s="102"/>
      <c r="QLC5" s="102"/>
      <c r="QLD5" s="102"/>
      <c r="QLE5" s="102"/>
      <c r="QLF5" s="102"/>
      <c r="QLG5" s="102"/>
      <c r="QLH5" s="102"/>
      <c r="QLI5" s="102"/>
      <c r="QLJ5" s="102"/>
      <c r="QLK5" s="102"/>
      <c r="QLL5" s="102"/>
      <c r="QLM5" s="102"/>
      <c r="QLN5" s="102"/>
      <c r="QLO5" s="102"/>
      <c r="QLP5" s="102"/>
      <c r="QLQ5" s="102"/>
      <c r="QLR5" s="102"/>
      <c r="QLS5" s="102"/>
      <c r="QLT5" s="102"/>
      <c r="QLU5" s="102"/>
      <c r="QLV5" s="102"/>
      <c r="QLW5" s="102"/>
      <c r="QLX5" s="102"/>
      <c r="QLY5" s="102"/>
      <c r="QLZ5" s="102"/>
      <c r="QMA5" s="102"/>
      <c r="QMB5" s="102"/>
      <c r="QMC5" s="102"/>
      <c r="QMD5" s="102"/>
      <c r="QME5" s="102"/>
      <c r="QMF5" s="102"/>
      <c r="QMG5" s="102"/>
      <c r="QMH5" s="102"/>
      <c r="QMI5" s="102"/>
      <c r="QMJ5" s="102"/>
      <c r="QMK5" s="102"/>
      <c r="QML5" s="102"/>
      <c r="QMM5" s="102"/>
      <c r="QMN5" s="102"/>
      <c r="QMO5" s="102"/>
      <c r="QMP5" s="102"/>
      <c r="QMQ5" s="102"/>
      <c r="QMR5" s="102"/>
      <c r="QMS5" s="102"/>
      <c r="QMT5" s="102"/>
      <c r="QMU5" s="102"/>
      <c r="QMV5" s="102"/>
      <c r="QMW5" s="102"/>
      <c r="QMX5" s="102"/>
      <c r="QMY5" s="102"/>
      <c r="QMZ5" s="102"/>
      <c r="QNA5" s="102"/>
      <c r="QNB5" s="102"/>
      <c r="QNC5" s="102"/>
      <c r="QND5" s="102"/>
      <c r="QNE5" s="102"/>
      <c r="QNF5" s="102"/>
      <c r="QNG5" s="102"/>
      <c r="QNH5" s="102"/>
      <c r="QNI5" s="102"/>
      <c r="QNJ5" s="102"/>
      <c r="QNK5" s="102"/>
      <c r="QNL5" s="102"/>
      <c r="QNM5" s="102"/>
      <c r="QNN5" s="102"/>
      <c r="QNO5" s="102"/>
      <c r="QNP5" s="102"/>
      <c r="QNQ5" s="102"/>
      <c r="QNR5" s="102"/>
      <c r="QNS5" s="102"/>
      <c r="QNT5" s="102"/>
      <c r="QNU5" s="102"/>
      <c r="QNV5" s="102"/>
      <c r="QNW5" s="102"/>
      <c r="QNX5" s="102"/>
      <c r="QNY5" s="102"/>
      <c r="QNZ5" s="102"/>
      <c r="QOA5" s="102"/>
      <c r="QOB5" s="102"/>
      <c r="QOC5" s="102"/>
      <c r="QOD5" s="102"/>
      <c r="QOE5" s="102"/>
      <c r="QOF5" s="102"/>
      <c r="QOG5" s="102"/>
      <c r="QOH5" s="102"/>
      <c r="QOI5" s="102"/>
      <c r="QOJ5" s="102"/>
      <c r="QOK5" s="102"/>
      <c r="QOL5" s="102"/>
      <c r="QOM5" s="102"/>
      <c r="QON5" s="102"/>
      <c r="QOO5" s="102"/>
      <c r="QOP5" s="102"/>
      <c r="QOQ5" s="102"/>
      <c r="QOR5" s="102"/>
      <c r="QOS5" s="102"/>
      <c r="QOT5" s="102"/>
      <c r="QOU5" s="102"/>
      <c r="QOV5" s="102"/>
      <c r="QOW5" s="102"/>
      <c r="QOX5" s="102"/>
      <c r="QOY5" s="102"/>
      <c r="QOZ5" s="102"/>
      <c r="QPA5" s="102"/>
      <c r="QPB5" s="102"/>
      <c r="QPC5" s="102"/>
      <c r="QPD5" s="102"/>
      <c r="QPE5" s="102"/>
      <c r="QPF5" s="102"/>
      <c r="QPG5" s="102"/>
      <c r="QPH5" s="102"/>
      <c r="QPI5" s="102"/>
      <c r="QPJ5" s="102"/>
      <c r="QPK5" s="102"/>
      <c r="QPL5" s="102"/>
      <c r="QPM5" s="102"/>
      <c r="QPN5" s="102"/>
      <c r="QPO5" s="102"/>
      <c r="QPP5" s="102"/>
      <c r="QPQ5" s="102"/>
      <c r="QPR5" s="102"/>
      <c r="QPS5" s="102"/>
      <c r="QPT5" s="102"/>
      <c r="QPU5" s="102"/>
      <c r="QPV5" s="102"/>
      <c r="QPW5" s="102"/>
      <c r="QPX5" s="102"/>
      <c r="QPY5" s="102"/>
      <c r="QPZ5" s="102"/>
      <c r="QQA5" s="102"/>
      <c r="QQB5" s="102"/>
      <c r="QQC5" s="102"/>
      <c r="QQD5" s="102"/>
      <c r="QQE5" s="102"/>
      <c r="QQF5" s="102"/>
      <c r="QQG5" s="102"/>
      <c r="QQH5" s="102"/>
      <c r="QQI5" s="102"/>
      <c r="QQJ5" s="102"/>
      <c r="QQK5" s="102"/>
      <c r="QQL5" s="102"/>
      <c r="QQM5" s="102"/>
      <c r="QQN5" s="102"/>
      <c r="QQO5" s="102"/>
      <c r="QQP5" s="102"/>
      <c r="QQQ5" s="102"/>
      <c r="QQR5" s="102"/>
      <c r="QQS5" s="102"/>
      <c r="QQT5" s="102"/>
      <c r="QQU5" s="102"/>
      <c r="QQV5" s="102"/>
      <c r="QQW5" s="102"/>
      <c r="QQX5" s="102"/>
      <c r="QQY5" s="102"/>
      <c r="QQZ5" s="102"/>
      <c r="QRA5" s="102"/>
      <c r="QRB5" s="102"/>
      <c r="QRC5" s="102"/>
      <c r="QRD5" s="102"/>
      <c r="QRE5" s="102"/>
      <c r="QRF5" s="102"/>
      <c r="QRG5" s="102"/>
      <c r="QRH5" s="102"/>
      <c r="QRI5" s="102"/>
      <c r="QRJ5" s="102"/>
      <c r="QRK5" s="102"/>
      <c r="QRL5" s="102"/>
      <c r="QRM5" s="102"/>
      <c r="QRN5" s="102"/>
      <c r="QRO5" s="102"/>
      <c r="QRP5" s="102"/>
      <c r="QRQ5" s="102"/>
      <c r="QRR5" s="102"/>
      <c r="QRS5" s="102"/>
      <c r="QRT5" s="102"/>
      <c r="QRU5" s="102"/>
      <c r="QRV5" s="102"/>
      <c r="QRW5" s="102"/>
      <c r="QRX5" s="102"/>
      <c r="QRY5" s="102"/>
      <c r="QRZ5" s="102"/>
      <c r="QSA5" s="102"/>
      <c r="QSB5" s="102"/>
      <c r="QSC5" s="102"/>
      <c r="QSD5" s="102"/>
      <c r="QSE5" s="102"/>
      <c r="QSF5" s="102"/>
      <c r="QSG5" s="102"/>
      <c r="QSH5" s="102"/>
      <c r="QSI5" s="102"/>
      <c r="QSJ5" s="102"/>
      <c r="QSK5" s="102"/>
      <c r="QSL5" s="102"/>
      <c r="QSM5" s="102"/>
      <c r="QSN5" s="102"/>
      <c r="QSO5" s="102"/>
      <c r="QSP5" s="102"/>
      <c r="QSQ5" s="102"/>
      <c r="QSR5" s="102"/>
      <c r="QSS5" s="102"/>
      <c r="QST5" s="102"/>
      <c r="QSU5" s="102"/>
      <c r="QSV5" s="102"/>
      <c r="QSW5" s="102"/>
      <c r="QSX5" s="102"/>
      <c r="QSY5" s="102"/>
      <c r="QSZ5" s="102"/>
      <c r="QTA5" s="102"/>
      <c r="QTB5" s="102"/>
      <c r="QTC5" s="102"/>
      <c r="QTD5" s="102"/>
      <c r="QTE5" s="102"/>
      <c r="QTF5" s="102"/>
      <c r="QTG5" s="102"/>
      <c r="QTH5" s="102"/>
      <c r="QTI5" s="102"/>
      <c r="QTJ5" s="102"/>
      <c r="QTK5" s="102"/>
      <c r="QTL5" s="102"/>
      <c r="QTM5" s="102"/>
      <c r="QTN5" s="102"/>
      <c r="QTO5" s="102"/>
      <c r="QTP5" s="102"/>
      <c r="QTQ5" s="102"/>
      <c r="QTR5" s="102"/>
      <c r="QTS5" s="102"/>
      <c r="QTT5" s="102"/>
      <c r="QTU5" s="102"/>
      <c r="QTV5" s="102"/>
      <c r="QTW5" s="102"/>
      <c r="QTX5" s="102"/>
      <c r="QTY5" s="102"/>
      <c r="QTZ5" s="102"/>
      <c r="QUA5" s="102"/>
      <c r="QUB5" s="102"/>
      <c r="QUC5" s="102"/>
      <c r="QUD5" s="102"/>
      <c r="QUE5" s="102"/>
      <c r="QUF5" s="102"/>
      <c r="QUG5" s="102"/>
      <c r="QUH5" s="102"/>
      <c r="QUI5" s="102"/>
      <c r="QUJ5" s="102"/>
      <c r="QUK5" s="102"/>
      <c r="QUL5" s="102"/>
      <c r="QUM5" s="102"/>
      <c r="QUN5" s="102"/>
      <c r="QUO5" s="102"/>
      <c r="QUP5" s="102"/>
      <c r="QUQ5" s="102"/>
      <c r="QUR5" s="102"/>
      <c r="QUS5" s="102"/>
      <c r="QUT5" s="102"/>
      <c r="QUU5" s="102"/>
      <c r="QUV5" s="102"/>
      <c r="QUW5" s="102"/>
      <c r="QUX5" s="102"/>
      <c r="QUY5" s="102"/>
      <c r="QUZ5" s="102"/>
      <c r="QVA5" s="102"/>
      <c r="QVB5" s="102"/>
      <c r="QVC5" s="102"/>
      <c r="QVD5" s="102"/>
      <c r="QVE5" s="102"/>
      <c r="QVF5" s="102"/>
      <c r="QVG5" s="102"/>
      <c r="QVH5" s="102"/>
      <c r="QVI5" s="102"/>
      <c r="QVJ5" s="102"/>
      <c r="QVK5" s="102"/>
      <c r="QVL5" s="102"/>
      <c r="QVM5" s="102"/>
      <c r="QVN5" s="102"/>
      <c r="QVO5" s="102"/>
      <c r="QVP5" s="102"/>
      <c r="QVQ5" s="102"/>
      <c r="QVR5" s="102"/>
      <c r="QVS5" s="102"/>
      <c r="QVT5" s="102"/>
      <c r="QVU5" s="102"/>
      <c r="QVV5" s="102"/>
      <c r="QVW5" s="102"/>
      <c r="QVX5" s="102"/>
      <c r="QVY5" s="102"/>
      <c r="QVZ5" s="102"/>
      <c r="QWA5" s="102"/>
      <c r="QWB5" s="102"/>
      <c r="QWC5" s="102"/>
      <c r="QWD5" s="102"/>
      <c r="QWE5" s="102"/>
      <c r="QWF5" s="102"/>
      <c r="QWG5" s="102"/>
      <c r="QWH5" s="102"/>
      <c r="QWI5" s="102"/>
      <c r="QWJ5" s="102"/>
      <c r="QWK5" s="102"/>
      <c r="QWL5" s="102"/>
      <c r="QWM5" s="102"/>
      <c r="QWN5" s="102"/>
      <c r="QWO5" s="102"/>
      <c r="QWP5" s="102"/>
      <c r="QWQ5" s="102"/>
      <c r="QWR5" s="102"/>
      <c r="QWS5" s="102"/>
      <c r="QWT5" s="102"/>
      <c r="QWU5" s="102"/>
      <c r="QWV5" s="102"/>
      <c r="QWW5" s="102"/>
      <c r="QWX5" s="102"/>
      <c r="QWY5" s="102"/>
      <c r="QWZ5" s="102"/>
      <c r="QXA5" s="102"/>
      <c r="QXB5" s="102"/>
      <c r="QXC5" s="102"/>
      <c r="QXD5" s="102"/>
      <c r="QXE5" s="102"/>
      <c r="QXF5" s="102"/>
      <c r="QXG5" s="102"/>
      <c r="QXH5" s="102"/>
      <c r="QXI5" s="102"/>
      <c r="QXJ5" s="102"/>
      <c r="QXK5" s="102"/>
      <c r="QXL5" s="102"/>
      <c r="QXM5" s="102"/>
      <c r="QXN5" s="102"/>
      <c r="QXO5" s="102"/>
      <c r="QXP5" s="102"/>
      <c r="QXQ5" s="102"/>
      <c r="QXR5" s="102"/>
      <c r="QXS5" s="102"/>
      <c r="QXT5" s="102"/>
      <c r="QXU5" s="102"/>
      <c r="QXV5" s="102"/>
      <c r="QXW5" s="102"/>
      <c r="QXX5" s="102"/>
      <c r="QXY5" s="102"/>
      <c r="QXZ5" s="102"/>
      <c r="QYA5" s="102"/>
      <c r="QYB5" s="102"/>
      <c r="QYC5" s="102"/>
      <c r="QYD5" s="102"/>
      <c r="QYE5" s="102"/>
      <c r="QYF5" s="102"/>
      <c r="QYG5" s="102"/>
      <c r="QYH5" s="102"/>
      <c r="QYI5" s="102"/>
      <c r="QYJ5" s="102"/>
      <c r="QYK5" s="102"/>
      <c r="QYL5" s="102"/>
      <c r="QYM5" s="102"/>
      <c r="QYN5" s="102"/>
      <c r="QYO5" s="102"/>
      <c r="QYP5" s="102"/>
      <c r="QYQ5" s="102"/>
      <c r="QYR5" s="102"/>
      <c r="QYS5" s="102"/>
      <c r="QYT5" s="102"/>
      <c r="QYU5" s="102"/>
      <c r="QYV5" s="102"/>
      <c r="QYW5" s="102"/>
      <c r="QYX5" s="102"/>
      <c r="QYY5" s="102"/>
      <c r="QYZ5" s="102"/>
      <c r="QZA5" s="102"/>
      <c r="QZB5" s="102"/>
      <c r="QZC5" s="102"/>
      <c r="QZD5" s="102"/>
      <c r="QZE5" s="102"/>
      <c r="QZF5" s="102"/>
      <c r="QZG5" s="102"/>
      <c r="QZH5" s="102"/>
      <c r="QZI5" s="102"/>
      <c r="QZJ5" s="102"/>
      <c r="QZK5" s="102"/>
      <c r="QZL5" s="102"/>
      <c r="QZM5" s="102"/>
      <c r="QZN5" s="102"/>
      <c r="QZO5" s="102"/>
      <c r="QZP5" s="102"/>
      <c r="QZQ5" s="102"/>
      <c r="QZR5" s="102"/>
      <c r="QZS5" s="102"/>
      <c r="QZT5" s="102"/>
      <c r="QZU5" s="102"/>
      <c r="QZV5" s="102"/>
      <c r="QZW5" s="102"/>
      <c r="QZX5" s="102"/>
      <c r="QZY5" s="102"/>
      <c r="QZZ5" s="102"/>
      <c r="RAA5" s="102"/>
      <c r="RAB5" s="102"/>
      <c r="RAC5" s="102"/>
      <c r="RAD5" s="102"/>
      <c r="RAE5" s="102"/>
      <c r="RAF5" s="102"/>
      <c r="RAG5" s="102"/>
      <c r="RAH5" s="102"/>
      <c r="RAI5" s="102"/>
      <c r="RAJ5" s="102"/>
      <c r="RAK5" s="102"/>
      <c r="RAL5" s="102"/>
      <c r="RAM5" s="102"/>
      <c r="RAN5" s="102"/>
      <c r="RAO5" s="102"/>
      <c r="RAP5" s="102"/>
      <c r="RAQ5" s="102"/>
      <c r="RAR5" s="102"/>
      <c r="RAS5" s="102"/>
      <c r="RAT5" s="102"/>
      <c r="RAU5" s="102"/>
      <c r="RAV5" s="102"/>
      <c r="RAW5" s="102"/>
      <c r="RAX5" s="102"/>
      <c r="RAY5" s="102"/>
      <c r="RAZ5" s="102"/>
      <c r="RBA5" s="102"/>
      <c r="RBB5" s="102"/>
      <c r="RBC5" s="102"/>
      <c r="RBD5" s="102"/>
      <c r="RBE5" s="102"/>
      <c r="RBF5" s="102"/>
      <c r="RBG5" s="102"/>
      <c r="RBH5" s="102"/>
      <c r="RBI5" s="102"/>
      <c r="RBJ5" s="102"/>
      <c r="RBK5" s="102"/>
      <c r="RBL5" s="102"/>
      <c r="RBM5" s="102"/>
      <c r="RBN5" s="102"/>
      <c r="RBO5" s="102"/>
      <c r="RBP5" s="102"/>
      <c r="RBQ5" s="102"/>
      <c r="RBR5" s="102"/>
      <c r="RBS5" s="102"/>
      <c r="RBT5" s="102"/>
      <c r="RBU5" s="102"/>
      <c r="RBV5" s="102"/>
      <c r="RBW5" s="102"/>
      <c r="RBX5" s="102"/>
      <c r="RBY5" s="102"/>
      <c r="RBZ5" s="102"/>
      <c r="RCA5" s="102"/>
      <c r="RCB5" s="102"/>
      <c r="RCC5" s="102"/>
      <c r="RCD5" s="102"/>
      <c r="RCE5" s="102"/>
      <c r="RCF5" s="102"/>
      <c r="RCG5" s="102"/>
      <c r="RCH5" s="102"/>
      <c r="RCI5" s="102"/>
      <c r="RCJ5" s="102"/>
      <c r="RCK5" s="102"/>
      <c r="RCL5" s="102"/>
      <c r="RCM5" s="102"/>
      <c r="RCN5" s="102"/>
      <c r="RCO5" s="102"/>
      <c r="RCP5" s="102"/>
      <c r="RCQ5" s="102"/>
      <c r="RCR5" s="102"/>
      <c r="RCS5" s="102"/>
      <c r="RCT5" s="102"/>
      <c r="RCU5" s="102"/>
      <c r="RCV5" s="102"/>
      <c r="RCW5" s="102"/>
      <c r="RCX5" s="102"/>
      <c r="RCY5" s="102"/>
      <c r="RCZ5" s="102"/>
      <c r="RDA5" s="102"/>
      <c r="RDB5" s="102"/>
      <c r="RDC5" s="102"/>
      <c r="RDD5" s="102"/>
      <c r="RDE5" s="102"/>
      <c r="RDF5" s="102"/>
      <c r="RDG5" s="102"/>
      <c r="RDH5" s="102"/>
      <c r="RDI5" s="102"/>
      <c r="RDJ5" s="102"/>
      <c r="RDK5" s="102"/>
      <c r="RDL5" s="102"/>
      <c r="RDM5" s="102"/>
      <c r="RDN5" s="102"/>
      <c r="RDO5" s="102"/>
      <c r="RDP5" s="102"/>
      <c r="RDQ5" s="102"/>
      <c r="RDR5" s="102"/>
      <c r="RDS5" s="102"/>
      <c r="RDT5" s="102"/>
      <c r="RDU5" s="102"/>
      <c r="RDV5" s="102"/>
      <c r="RDW5" s="102"/>
      <c r="RDX5" s="102"/>
      <c r="RDY5" s="102"/>
      <c r="RDZ5" s="102"/>
      <c r="REA5" s="102"/>
      <c r="REB5" s="102"/>
      <c r="REC5" s="102"/>
      <c r="RED5" s="102"/>
      <c r="REE5" s="102"/>
      <c r="REF5" s="102"/>
      <c r="REG5" s="102"/>
      <c r="REH5" s="102"/>
      <c r="REI5" s="102"/>
      <c r="REJ5" s="102"/>
      <c r="REK5" s="102"/>
      <c r="REL5" s="102"/>
      <c r="REM5" s="102"/>
      <c r="REN5" s="102"/>
      <c r="REO5" s="102"/>
      <c r="REP5" s="102"/>
      <c r="REQ5" s="102"/>
      <c r="RER5" s="102"/>
      <c r="RES5" s="102"/>
      <c r="RET5" s="102"/>
      <c r="REU5" s="102"/>
      <c r="REV5" s="102"/>
      <c r="REW5" s="102"/>
      <c r="REX5" s="102"/>
      <c r="REY5" s="102"/>
      <c r="REZ5" s="102"/>
      <c r="RFA5" s="102"/>
      <c r="RFB5" s="102"/>
      <c r="RFC5" s="102"/>
      <c r="RFD5" s="102"/>
      <c r="RFE5" s="102"/>
      <c r="RFF5" s="102"/>
      <c r="RFG5" s="102"/>
      <c r="RFH5" s="102"/>
      <c r="RFI5" s="102"/>
      <c r="RFJ5" s="102"/>
      <c r="RFK5" s="102"/>
      <c r="RFL5" s="102"/>
      <c r="RFM5" s="102"/>
      <c r="RFN5" s="102"/>
      <c r="RFO5" s="102"/>
      <c r="RFP5" s="102"/>
      <c r="RFQ5" s="102"/>
      <c r="RFR5" s="102"/>
      <c r="RFS5" s="102"/>
      <c r="RFT5" s="102"/>
      <c r="RFU5" s="102"/>
      <c r="RFV5" s="102"/>
      <c r="RFW5" s="102"/>
      <c r="RFX5" s="102"/>
      <c r="RFY5" s="102"/>
      <c r="RFZ5" s="102"/>
      <c r="RGA5" s="102"/>
      <c r="RGB5" s="102"/>
      <c r="RGC5" s="102"/>
      <c r="RGD5" s="102"/>
      <c r="RGE5" s="102"/>
      <c r="RGF5" s="102"/>
      <c r="RGG5" s="102"/>
      <c r="RGH5" s="102"/>
      <c r="RGI5" s="102"/>
      <c r="RGJ5" s="102"/>
      <c r="RGK5" s="102"/>
      <c r="RGL5" s="102"/>
      <c r="RGM5" s="102"/>
      <c r="RGN5" s="102"/>
      <c r="RGO5" s="102"/>
      <c r="RGP5" s="102"/>
      <c r="RGQ5" s="102"/>
      <c r="RGR5" s="102"/>
      <c r="RGS5" s="102"/>
      <c r="RGT5" s="102"/>
      <c r="RGU5" s="102"/>
      <c r="RGV5" s="102"/>
      <c r="RGW5" s="102"/>
      <c r="RGX5" s="102"/>
      <c r="RGY5" s="102"/>
      <c r="RGZ5" s="102"/>
      <c r="RHA5" s="102"/>
      <c r="RHB5" s="102"/>
      <c r="RHC5" s="102"/>
      <c r="RHD5" s="102"/>
      <c r="RHE5" s="102"/>
      <c r="RHF5" s="102"/>
      <c r="RHG5" s="102"/>
      <c r="RHH5" s="102"/>
      <c r="RHI5" s="102"/>
      <c r="RHJ5" s="102"/>
      <c r="RHK5" s="102"/>
      <c r="RHL5" s="102"/>
      <c r="RHM5" s="102"/>
      <c r="RHN5" s="102"/>
      <c r="RHO5" s="102"/>
      <c r="RHP5" s="102"/>
      <c r="RHQ5" s="102"/>
      <c r="RHR5" s="102"/>
      <c r="RHS5" s="102"/>
      <c r="RHT5" s="102"/>
      <c r="RHU5" s="102"/>
      <c r="RHV5" s="102"/>
      <c r="RHW5" s="102"/>
      <c r="RHX5" s="102"/>
      <c r="RHY5" s="102"/>
      <c r="RHZ5" s="102"/>
      <c r="RIA5" s="102"/>
      <c r="RIB5" s="102"/>
      <c r="RIC5" s="102"/>
      <c r="RID5" s="102"/>
      <c r="RIE5" s="102"/>
      <c r="RIF5" s="102"/>
      <c r="RIG5" s="102"/>
      <c r="RIH5" s="102"/>
      <c r="RII5" s="102"/>
      <c r="RIJ5" s="102"/>
      <c r="RIK5" s="102"/>
      <c r="RIL5" s="102"/>
      <c r="RIM5" s="102"/>
      <c r="RIN5" s="102"/>
      <c r="RIO5" s="102"/>
      <c r="RIP5" s="102"/>
      <c r="RIQ5" s="102"/>
      <c r="RIR5" s="102"/>
      <c r="RIS5" s="102"/>
      <c r="RIT5" s="102"/>
      <c r="RIU5" s="102"/>
      <c r="RIV5" s="102"/>
      <c r="RIW5" s="102"/>
      <c r="RIX5" s="102"/>
      <c r="RIY5" s="102"/>
      <c r="RIZ5" s="102"/>
      <c r="RJA5" s="102"/>
      <c r="RJB5" s="102"/>
      <c r="RJC5" s="102"/>
      <c r="RJD5" s="102"/>
      <c r="RJE5" s="102"/>
      <c r="RJF5" s="102"/>
      <c r="RJG5" s="102"/>
      <c r="RJH5" s="102"/>
      <c r="RJI5" s="102"/>
      <c r="RJJ5" s="102"/>
      <c r="RJK5" s="102"/>
      <c r="RJL5" s="102"/>
      <c r="RJM5" s="102"/>
      <c r="RJN5" s="102"/>
      <c r="RJO5" s="102"/>
      <c r="RJP5" s="102"/>
      <c r="RJQ5" s="102"/>
      <c r="RJR5" s="102"/>
      <c r="RJS5" s="102"/>
      <c r="RJT5" s="102"/>
      <c r="RJU5" s="102"/>
      <c r="RJV5" s="102"/>
      <c r="RJW5" s="102"/>
      <c r="RJX5" s="102"/>
      <c r="RJY5" s="102"/>
      <c r="RJZ5" s="102"/>
      <c r="RKA5" s="102"/>
      <c r="RKB5" s="102"/>
      <c r="RKC5" s="102"/>
      <c r="RKD5" s="102"/>
      <c r="RKE5" s="102"/>
      <c r="RKF5" s="102"/>
      <c r="RKG5" s="102"/>
      <c r="RKH5" s="102"/>
      <c r="RKI5" s="102"/>
      <c r="RKJ5" s="102"/>
      <c r="RKK5" s="102"/>
      <c r="RKL5" s="102"/>
      <c r="RKM5" s="102"/>
      <c r="RKN5" s="102"/>
      <c r="RKO5" s="102"/>
      <c r="RKP5" s="102"/>
      <c r="RKQ5" s="102"/>
      <c r="RKR5" s="102"/>
      <c r="RKS5" s="102"/>
      <c r="RKT5" s="102"/>
      <c r="RKU5" s="102"/>
      <c r="RKV5" s="102"/>
      <c r="RKW5" s="102"/>
      <c r="RKX5" s="102"/>
      <c r="RKY5" s="102"/>
      <c r="RKZ5" s="102"/>
      <c r="RLA5" s="102"/>
      <c r="RLB5" s="102"/>
      <c r="RLC5" s="102"/>
      <c r="RLD5" s="102"/>
      <c r="RLE5" s="102"/>
      <c r="RLF5" s="102"/>
      <c r="RLG5" s="102"/>
      <c r="RLH5" s="102"/>
      <c r="RLI5" s="102"/>
      <c r="RLJ5" s="102"/>
      <c r="RLK5" s="102"/>
      <c r="RLL5" s="102"/>
      <c r="RLM5" s="102"/>
      <c r="RLN5" s="102"/>
      <c r="RLO5" s="102"/>
      <c r="RLP5" s="102"/>
      <c r="RLQ5" s="102"/>
      <c r="RLR5" s="102"/>
      <c r="RLS5" s="102"/>
      <c r="RLT5" s="102"/>
      <c r="RLU5" s="102"/>
      <c r="RLV5" s="102"/>
      <c r="RLW5" s="102"/>
      <c r="RLX5" s="102"/>
      <c r="RLY5" s="102"/>
      <c r="RLZ5" s="102"/>
      <c r="RMA5" s="102"/>
      <c r="RMB5" s="102"/>
      <c r="RMC5" s="102"/>
      <c r="RMD5" s="102"/>
      <c r="RME5" s="102"/>
      <c r="RMF5" s="102"/>
      <c r="RMG5" s="102"/>
      <c r="RMH5" s="102"/>
      <c r="RMI5" s="102"/>
      <c r="RMJ5" s="102"/>
      <c r="RMK5" s="102"/>
      <c r="RML5" s="102"/>
      <c r="RMM5" s="102"/>
      <c r="RMN5" s="102"/>
      <c r="RMO5" s="102"/>
      <c r="RMP5" s="102"/>
      <c r="RMQ5" s="102"/>
      <c r="RMR5" s="102"/>
      <c r="RMS5" s="102"/>
      <c r="RMT5" s="102"/>
      <c r="RMU5" s="102"/>
      <c r="RMV5" s="102"/>
      <c r="RMW5" s="102"/>
      <c r="RMX5" s="102"/>
      <c r="RMY5" s="102"/>
      <c r="RMZ5" s="102"/>
      <c r="RNA5" s="102"/>
      <c r="RNB5" s="102"/>
      <c r="RNC5" s="102"/>
      <c r="RND5" s="102"/>
      <c r="RNE5" s="102"/>
      <c r="RNF5" s="102"/>
      <c r="RNG5" s="102"/>
      <c r="RNH5" s="102"/>
      <c r="RNI5" s="102"/>
      <c r="RNJ5" s="102"/>
      <c r="RNK5" s="102"/>
      <c r="RNL5" s="102"/>
      <c r="RNM5" s="102"/>
      <c r="RNN5" s="102"/>
      <c r="RNO5" s="102"/>
      <c r="RNP5" s="102"/>
      <c r="RNQ5" s="102"/>
      <c r="RNR5" s="102"/>
      <c r="RNS5" s="102"/>
      <c r="RNT5" s="102"/>
      <c r="RNU5" s="102"/>
      <c r="RNV5" s="102"/>
      <c r="RNW5" s="102"/>
      <c r="RNX5" s="102"/>
      <c r="RNY5" s="102"/>
      <c r="RNZ5" s="102"/>
      <c r="ROA5" s="102"/>
      <c r="ROB5" s="102"/>
      <c r="ROC5" s="102"/>
      <c r="ROD5" s="102"/>
      <c r="ROE5" s="102"/>
      <c r="ROF5" s="102"/>
      <c r="ROG5" s="102"/>
      <c r="ROH5" s="102"/>
      <c r="ROI5" s="102"/>
      <c r="ROJ5" s="102"/>
      <c r="ROK5" s="102"/>
      <c r="ROL5" s="102"/>
      <c r="ROM5" s="102"/>
      <c r="RON5" s="102"/>
      <c r="ROO5" s="102"/>
      <c r="ROP5" s="102"/>
      <c r="ROQ5" s="102"/>
      <c r="ROR5" s="102"/>
      <c r="ROS5" s="102"/>
      <c r="ROT5" s="102"/>
      <c r="ROU5" s="102"/>
      <c r="ROV5" s="102"/>
      <c r="ROW5" s="102"/>
      <c r="ROX5" s="102"/>
      <c r="ROY5" s="102"/>
      <c r="ROZ5" s="102"/>
      <c r="RPA5" s="102"/>
      <c r="RPB5" s="102"/>
      <c r="RPC5" s="102"/>
      <c r="RPD5" s="102"/>
      <c r="RPE5" s="102"/>
      <c r="RPF5" s="102"/>
      <c r="RPG5" s="102"/>
      <c r="RPH5" s="102"/>
      <c r="RPI5" s="102"/>
      <c r="RPJ5" s="102"/>
      <c r="RPK5" s="102"/>
      <c r="RPL5" s="102"/>
      <c r="RPM5" s="102"/>
      <c r="RPN5" s="102"/>
      <c r="RPO5" s="102"/>
      <c r="RPP5" s="102"/>
      <c r="RPQ5" s="102"/>
      <c r="RPR5" s="102"/>
      <c r="RPS5" s="102"/>
      <c r="RPT5" s="102"/>
      <c r="RPU5" s="102"/>
      <c r="RPV5" s="102"/>
      <c r="RPW5" s="102"/>
      <c r="RPX5" s="102"/>
      <c r="RPY5" s="102"/>
      <c r="RPZ5" s="102"/>
      <c r="RQA5" s="102"/>
      <c r="RQB5" s="102"/>
      <c r="RQC5" s="102"/>
      <c r="RQD5" s="102"/>
      <c r="RQE5" s="102"/>
      <c r="RQF5" s="102"/>
      <c r="RQG5" s="102"/>
      <c r="RQH5" s="102"/>
      <c r="RQI5" s="102"/>
      <c r="RQJ5" s="102"/>
      <c r="RQK5" s="102"/>
      <c r="RQL5" s="102"/>
      <c r="RQM5" s="102"/>
      <c r="RQN5" s="102"/>
      <c r="RQO5" s="102"/>
      <c r="RQP5" s="102"/>
      <c r="RQQ5" s="102"/>
      <c r="RQR5" s="102"/>
      <c r="RQS5" s="102"/>
      <c r="RQT5" s="102"/>
      <c r="RQU5" s="102"/>
      <c r="RQV5" s="102"/>
      <c r="RQW5" s="102"/>
      <c r="RQX5" s="102"/>
      <c r="RQY5" s="102"/>
      <c r="RQZ5" s="102"/>
      <c r="RRA5" s="102"/>
      <c r="RRB5" s="102"/>
      <c r="RRC5" s="102"/>
      <c r="RRD5" s="102"/>
      <c r="RRE5" s="102"/>
      <c r="RRF5" s="102"/>
      <c r="RRG5" s="102"/>
      <c r="RRH5" s="102"/>
      <c r="RRI5" s="102"/>
      <c r="RRJ5" s="102"/>
      <c r="RRK5" s="102"/>
      <c r="RRL5" s="102"/>
      <c r="RRM5" s="102"/>
      <c r="RRN5" s="102"/>
      <c r="RRO5" s="102"/>
      <c r="RRP5" s="102"/>
      <c r="RRQ5" s="102"/>
      <c r="RRR5" s="102"/>
      <c r="RRS5" s="102"/>
      <c r="RRT5" s="102"/>
      <c r="RRU5" s="102"/>
      <c r="RRV5" s="102"/>
      <c r="RRW5" s="102"/>
      <c r="RRX5" s="102"/>
      <c r="RRY5" s="102"/>
      <c r="RRZ5" s="102"/>
      <c r="RSA5" s="102"/>
      <c r="RSB5" s="102"/>
      <c r="RSC5" s="102"/>
      <c r="RSD5" s="102"/>
      <c r="RSE5" s="102"/>
      <c r="RSF5" s="102"/>
      <c r="RSG5" s="102"/>
      <c r="RSH5" s="102"/>
      <c r="RSI5" s="102"/>
      <c r="RSJ5" s="102"/>
      <c r="RSK5" s="102"/>
      <c r="RSL5" s="102"/>
      <c r="RSM5" s="102"/>
      <c r="RSN5" s="102"/>
      <c r="RSO5" s="102"/>
      <c r="RSP5" s="102"/>
      <c r="RSQ5" s="102"/>
      <c r="RSR5" s="102"/>
      <c r="RSS5" s="102"/>
      <c r="RST5" s="102"/>
      <c r="RSU5" s="102"/>
      <c r="RSV5" s="102"/>
      <c r="RSW5" s="102"/>
      <c r="RSX5" s="102"/>
      <c r="RSY5" s="102"/>
      <c r="RSZ5" s="102"/>
      <c r="RTA5" s="102"/>
      <c r="RTB5" s="102"/>
      <c r="RTC5" s="102"/>
      <c r="RTD5" s="102"/>
      <c r="RTE5" s="102"/>
      <c r="RTF5" s="102"/>
      <c r="RTG5" s="102"/>
      <c r="RTH5" s="102"/>
      <c r="RTI5" s="102"/>
      <c r="RTJ5" s="102"/>
      <c r="RTK5" s="102"/>
      <c r="RTL5" s="102"/>
      <c r="RTM5" s="102"/>
      <c r="RTN5" s="102"/>
      <c r="RTO5" s="102"/>
      <c r="RTP5" s="102"/>
      <c r="RTQ5" s="102"/>
      <c r="RTR5" s="102"/>
      <c r="RTS5" s="102"/>
      <c r="RTT5" s="102"/>
      <c r="RTU5" s="102"/>
      <c r="RTV5" s="102"/>
      <c r="RTW5" s="102"/>
      <c r="RTX5" s="102"/>
      <c r="RTY5" s="102"/>
      <c r="RTZ5" s="102"/>
      <c r="RUA5" s="102"/>
      <c r="RUB5" s="102"/>
      <c r="RUC5" s="102"/>
      <c r="RUD5" s="102"/>
      <c r="RUE5" s="102"/>
      <c r="RUF5" s="102"/>
      <c r="RUG5" s="102"/>
      <c r="RUH5" s="102"/>
      <c r="RUI5" s="102"/>
      <c r="RUJ5" s="102"/>
      <c r="RUK5" s="102"/>
      <c r="RUL5" s="102"/>
      <c r="RUM5" s="102"/>
      <c r="RUN5" s="102"/>
      <c r="RUO5" s="102"/>
      <c r="RUP5" s="102"/>
      <c r="RUQ5" s="102"/>
      <c r="RUR5" s="102"/>
      <c r="RUS5" s="102"/>
      <c r="RUT5" s="102"/>
      <c r="RUU5" s="102"/>
      <c r="RUV5" s="102"/>
      <c r="RUW5" s="102"/>
      <c r="RUX5" s="102"/>
      <c r="RUY5" s="102"/>
      <c r="RUZ5" s="102"/>
      <c r="RVA5" s="102"/>
      <c r="RVB5" s="102"/>
      <c r="RVC5" s="102"/>
      <c r="RVD5" s="102"/>
      <c r="RVE5" s="102"/>
      <c r="RVF5" s="102"/>
      <c r="RVG5" s="102"/>
      <c r="RVH5" s="102"/>
      <c r="RVI5" s="102"/>
      <c r="RVJ5" s="102"/>
      <c r="RVK5" s="102"/>
      <c r="RVL5" s="102"/>
      <c r="RVM5" s="102"/>
      <c r="RVN5" s="102"/>
      <c r="RVO5" s="102"/>
      <c r="RVP5" s="102"/>
      <c r="RVQ5" s="102"/>
      <c r="RVR5" s="102"/>
      <c r="RVS5" s="102"/>
      <c r="RVT5" s="102"/>
      <c r="RVU5" s="102"/>
      <c r="RVV5" s="102"/>
      <c r="RVW5" s="102"/>
      <c r="RVX5" s="102"/>
      <c r="RVY5" s="102"/>
      <c r="RVZ5" s="102"/>
      <c r="RWA5" s="102"/>
      <c r="RWB5" s="102"/>
      <c r="RWC5" s="102"/>
      <c r="RWD5" s="102"/>
      <c r="RWE5" s="102"/>
      <c r="RWF5" s="102"/>
      <c r="RWG5" s="102"/>
      <c r="RWH5" s="102"/>
      <c r="RWI5" s="102"/>
      <c r="RWJ5" s="102"/>
      <c r="RWK5" s="102"/>
      <c r="RWL5" s="102"/>
      <c r="RWM5" s="102"/>
      <c r="RWN5" s="102"/>
      <c r="RWO5" s="102"/>
      <c r="RWP5" s="102"/>
      <c r="RWQ5" s="102"/>
      <c r="RWR5" s="102"/>
      <c r="RWS5" s="102"/>
      <c r="RWT5" s="102"/>
      <c r="RWU5" s="102"/>
      <c r="RWV5" s="102"/>
      <c r="RWW5" s="102"/>
      <c r="RWX5" s="102"/>
      <c r="RWY5" s="102"/>
      <c r="RWZ5" s="102"/>
      <c r="RXA5" s="102"/>
      <c r="RXB5" s="102"/>
      <c r="RXC5" s="102"/>
      <c r="RXD5" s="102"/>
      <c r="RXE5" s="102"/>
      <c r="RXF5" s="102"/>
      <c r="RXG5" s="102"/>
      <c r="RXH5" s="102"/>
      <c r="RXI5" s="102"/>
      <c r="RXJ5" s="102"/>
      <c r="RXK5" s="102"/>
      <c r="RXL5" s="102"/>
      <c r="RXM5" s="102"/>
      <c r="RXN5" s="102"/>
      <c r="RXO5" s="102"/>
      <c r="RXP5" s="102"/>
      <c r="RXQ5" s="102"/>
      <c r="RXR5" s="102"/>
      <c r="RXS5" s="102"/>
      <c r="RXT5" s="102"/>
      <c r="RXU5" s="102"/>
      <c r="RXV5" s="102"/>
      <c r="RXW5" s="102"/>
      <c r="RXX5" s="102"/>
      <c r="RXY5" s="102"/>
      <c r="RXZ5" s="102"/>
      <c r="RYA5" s="102"/>
      <c r="RYB5" s="102"/>
      <c r="RYC5" s="102"/>
      <c r="RYD5" s="102"/>
      <c r="RYE5" s="102"/>
      <c r="RYF5" s="102"/>
      <c r="RYG5" s="102"/>
      <c r="RYH5" s="102"/>
      <c r="RYI5" s="102"/>
      <c r="RYJ5" s="102"/>
      <c r="RYK5" s="102"/>
      <c r="RYL5" s="102"/>
      <c r="RYM5" s="102"/>
      <c r="RYN5" s="102"/>
      <c r="RYO5" s="102"/>
      <c r="RYP5" s="102"/>
      <c r="RYQ5" s="102"/>
      <c r="RYR5" s="102"/>
      <c r="RYS5" s="102"/>
      <c r="RYT5" s="102"/>
      <c r="RYU5" s="102"/>
      <c r="RYV5" s="102"/>
      <c r="RYW5" s="102"/>
      <c r="RYX5" s="102"/>
      <c r="RYY5" s="102"/>
      <c r="RYZ5" s="102"/>
      <c r="RZA5" s="102"/>
      <c r="RZB5" s="102"/>
      <c r="RZC5" s="102"/>
      <c r="RZD5" s="102"/>
      <c r="RZE5" s="102"/>
      <c r="RZF5" s="102"/>
      <c r="RZG5" s="102"/>
      <c r="RZH5" s="102"/>
      <c r="RZI5" s="102"/>
      <c r="RZJ5" s="102"/>
      <c r="RZK5" s="102"/>
      <c r="RZL5" s="102"/>
      <c r="RZM5" s="102"/>
      <c r="RZN5" s="102"/>
      <c r="RZO5" s="102"/>
      <c r="RZP5" s="102"/>
      <c r="RZQ5" s="102"/>
      <c r="RZR5" s="102"/>
      <c r="RZS5" s="102"/>
      <c r="RZT5" s="102"/>
      <c r="RZU5" s="102"/>
      <c r="RZV5" s="102"/>
      <c r="RZW5" s="102"/>
      <c r="RZX5" s="102"/>
      <c r="RZY5" s="102"/>
      <c r="RZZ5" s="102"/>
      <c r="SAA5" s="102"/>
      <c r="SAB5" s="102"/>
      <c r="SAC5" s="102"/>
      <c r="SAD5" s="102"/>
      <c r="SAE5" s="102"/>
      <c r="SAF5" s="102"/>
      <c r="SAG5" s="102"/>
      <c r="SAH5" s="102"/>
      <c r="SAI5" s="102"/>
      <c r="SAJ5" s="102"/>
      <c r="SAK5" s="102"/>
      <c r="SAL5" s="102"/>
      <c r="SAM5" s="102"/>
      <c r="SAN5" s="102"/>
      <c r="SAO5" s="102"/>
      <c r="SAP5" s="102"/>
      <c r="SAQ5" s="102"/>
      <c r="SAR5" s="102"/>
      <c r="SAS5" s="102"/>
      <c r="SAT5" s="102"/>
      <c r="SAU5" s="102"/>
      <c r="SAV5" s="102"/>
      <c r="SAW5" s="102"/>
      <c r="SAX5" s="102"/>
      <c r="SAY5" s="102"/>
      <c r="SAZ5" s="102"/>
      <c r="SBA5" s="102"/>
      <c r="SBB5" s="102"/>
      <c r="SBC5" s="102"/>
      <c r="SBD5" s="102"/>
      <c r="SBE5" s="102"/>
      <c r="SBF5" s="102"/>
      <c r="SBG5" s="102"/>
      <c r="SBH5" s="102"/>
      <c r="SBI5" s="102"/>
      <c r="SBJ5" s="102"/>
      <c r="SBK5" s="102"/>
      <c r="SBL5" s="102"/>
      <c r="SBM5" s="102"/>
      <c r="SBN5" s="102"/>
      <c r="SBO5" s="102"/>
      <c r="SBP5" s="102"/>
      <c r="SBQ5" s="102"/>
      <c r="SBR5" s="102"/>
      <c r="SBS5" s="102"/>
      <c r="SBT5" s="102"/>
      <c r="SBU5" s="102"/>
      <c r="SBV5" s="102"/>
      <c r="SBW5" s="102"/>
      <c r="SBX5" s="102"/>
      <c r="SBY5" s="102"/>
      <c r="SBZ5" s="102"/>
      <c r="SCA5" s="102"/>
      <c r="SCB5" s="102"/>
      <c r="SCC5" s="102"/>
      <c r="SCD5" s="102"/>
      <c r="SCE5" s="102"/>
      <c r="SCF5" s="102"/>
      <c r="SCG5" s="102"/>
      <c r="SCH5" s="102"/>
      <c r="SCI5" s="102"/>
      <c r="SCJ5" s="102"/>
      <c r="SCK5" s="102"/>
      <c r="SCL5" s="102"/>
      <c r="SCM5" s="102"/>
      <c r="SCN5" s="102"/>
      <c r="SCO5" s="102"/>
      <c r="SCP5" s="102"/>
      <c r="SCQ5" s="102"/>
      <c r="SCR5" s="102"/>
      <c r="SCS5" s="102"/>
      <c r="SCT5" s="102"/>
      <c r="SCU5" s="102"/>
      <c r="SCV5" s="102"/>
      <c r="SCW5" s="102"/>
      <c r="SCX5" s="102"/>
      <c r="SCY5" s="102"/>
      <c r="SCZ5" s="102"/>
      <c r="SDA5" s="102"/>
      <c r="SDB5" s="102"/>
      <c r="SDC5" s="102"/>
      <c r="SDD5" s="102"/>
      <c r="SDE5" s="102"/>
      <c r="SDF5" s="102"/>
      <c r="SDG5" s="102"/>
      <c r="SDH5" s="102"/>
      <c r="SDI5" s="102"/>
      <c r="SDJ5" s="102"/>
      <c r="SDK5" s="102"/>
      <c r="SDL5" s="102"/>
      <c r="SDM5" s="102"/>
      <c r="SDN5" s="102"/>
      <c r="SDO5" s="102"/>
      <c r="SDP5" s="102"/>
      <c r="SDQ5" s="102"/>
      <c r="SDR5" s="102"/>
      <c r="SDS5" s="102"/>
      <c r="SDT5" s="102"/>
      <c r="SDU5" s="102"/>
      <c r="SDV5" s="102"/>
      <c r="SDW5" s="102"/>
      <c r="SDX5" s="102"/>
      <c r="SDY5" s="102"/>
      <c r="SDZ5" s="102"/>
      <c r="SEA5" s="102"/>
      <c r="SEB5" s="102"/>
      <c r="SEC5" s="102"/>
      <c r="SED5" s="102"/>
      <c r="SEE5" s="102"/>
      <c r="SEF5" s="102"/>
      <c r="SEG5" s="102"/>
      <c r="SEH5" s="102"/>
      <c r="SEI5" s="102"/>
      <c r="SEJ5" s="102"/>
      <c r="SEK5" s="102"/>
      <c r="SEL5" s="102"/>
      <c r="SEM5" s="102"/>
      <c r="SEN5" s="102"/>
      <c r="SEO5" s="102"/>
      <c r="SEP5" s="102"/>
      <c r="SEQ5" s="102"/>
      <c r="SER5" s="102"/>
      <c r="SES5" s="102"/>
      <c r="SET5" s="102"/>
      <c r="SEU5" s="102"/>
      <c r="SEV5" s="102"/>
      <c r="SEW5" s="102"/>
      <c r="SEX5" s="102"/>
      <c r="SEY5" s="102"/>
      <c r="SEZ5" s="102"/>
      <c r="SFA5" s="102"/>
      <c r="SFB5" s="102"/>
      <c r="SFC5" s="102"/>
      <c r="SFD5" s="102"/>
      <c r="SFE5" s="102"/>
      <c r="SFF5" s="102"/>
      <c r="SFG5" s="102"/>
      <c r="SFH5" s="102"/>
      <c r="SFI5" s="102"/>
      <c r="SFJ5" s="102"/>
      <c r="SFK5" s="102"/>
      <c r="SFL5" s="102"/>
      <c r="SFM5" s="102"/>
      <c r="SFN5" s="102"/>
      <c r="SFO5" s="102"/>
      <c r="SFP5" s="102"/>
      <c r="SFQ5" s="102"/>
      <c r="SFR5" s="102"/>
      <c r="SFS5" s="102"/>
      <c r="SFT5" s="102"/>
      <c r="SFU5" s="102"/>
      <c r="SFV5" s="102"/>
      <c r="SFW5" s="102"/>
      <c r="SFX5" s="102"/>
      <c r="SFY5" s="102"/>
      <c r="SFZ5" s="102"/>
      <c r="SGA5" s="102"/>
      <c r="SGB5" s="102"/>
      <c r="SGC5" s="102"/>
      <c r="SGD5" s="102"/>
      <c r="SGE5" s="102"/>
      <c r="SGF5" s="102"/>
      <c r="SGG5" s="102"/>
      <c r="SGH5" s="102"/>
      <c r="SGI5" s="102"/>
      <c r="SGJ5" s="102"/>
      <c r="SGK5" s="102"/>
      <c r="SGL5" s="102"/>
      <c r="SGM5" s="102"/>
      <c r="SGN5" s="102"/>
      <c r="SGO5" s="102"/>
      <c r="SGP5" s="102"/>
      <c r="SGQ5" s="102"/>
      <c r="SGR5" s="102"/>
      <c r="SGS5" s="102"/>
      <c r="SGT5" s="102"/>
      <c r="SGU5" s="102"/>
      <c r="SGV5" s="102"/>
      <c r="SGW5" s="102"/>
      <c r="SGX5" s="102"/>
      <c r="SGY5" s="102"/>
      <c r="SGZ5" s="102"/>
      <c r="SHA5" s="102"/>
      <c r="SHB5" s="102"/>
      <c r="SHC5" s="102"/>
      <c r="SHD5" s="102"/>
      <c r="SHE5" s="102"/>
      <c r="SHF5" s="102"/>
      <c r="SHG5" s="102"/>
      <c r="SHH5" s="102"/>
      <c r="SHI5" s="102"/>
      <c r="SHJ5" s="102"/>
      <c r="SHK5" s="102"/>
      <c r="SHL5" s="102"/>
      <c r="SHM5" s="102"/>
      <c r="SHN5" s="102"/>
      <c r="SHO5" s="102"/>
      <c r="SHP5" s="102"/>
      <c r="SHQ5" s="102"/>
      <c r="SHR5" s="102"/>
      <c r="SHS5" s="102"/>
      <c r="SHT5" s="102"/>
      <c r="SHU5" s="102"/>
      <c r="SHV5" s="102"/>
      <c r="SHW5" s="102"/>
      <c r="SHX5" s="102"/>
      <c r="SHY5" s="102"/>
      <c r="SHZ5" s="102"/>
      <c r="SIA5" s="102"/>
      <c r="SIB5" s="102"/>
      <c r="SIC5" s="102"/>
      <c r="SID5" s="102"/>
      <c r="SIE5" s="102"/>
      <c r="SIF5" s="102"/>
      <c r="SIG5" s="102"/>
      <c r="SIH5" s="102"/>
      <c r="SII5" s="102"/>
      <c r="SIJ5" s="102"/>
      <c r="SIK5" s="102"/>
      <c r="SIL5" s="102"/>
      <c r="SIM5" s="102"/>
      <c r="SIN5" s="102"/>
      <c r="SIO5" s="102"/>
      <c r="SIP5" s="102"/>
      <c r="SIQ5" s="102"/>
      <c r="SIR5" s="102"/>
      <c r="SIS5" s="102"/>
      <c r="SIT5" s="102"/>
      <c r="SIU5" s="102"/>
      <c r="SIV5" s="102"/>
      <c r="SIW5" s="102"/>
      <c r="SIX5" s="102"/>
      <c r="SIY5" s="102"/>
      <c r="SIZ5" s="102"/>
      <c r="SJA5" s="102"/>
      <c r="SJB5" s="102"/>
      <c r="SJC5" s="102"/>
      <c r="SJD5" s="102"/>
      <c r="SJE5" s="102"/>
      <c r="SJF5" s="102"/>
      <c r="SJG5" s="102"/>
      <c r="SJH5" s="102"/>
      <c r="SJI5" s="102"/>
      <c r="SJJ5" s="102"/>
      <c r="SJK5" s="102"/>
      <c r="SJL5" s="102"/>
      <c r="SJM5" s="102"/>
      <c r="SJN5" s="102"/>
      <c r="SJO5" s="102"/>
      <c r="SJP5" s="102"/>
      <c r="SJQ5" s="102"/>
      <c r="SJR5" s="102"/>
      <c r="SJS5" s="102"/>
      <c r="SJT5" s="102"/>
      <c r="SJU5" s="102"/>
      <c r="SJV5" s="102"/>
      <c r="SJW5" s="102"/>
      <c r="SJX5" s="102"/>
      <c r="SJY5" s="102"/>
      <c r="SJZ5" s="102"/>
      <c r="SKA5" s="102"/>
      <c r="SKB5" s="102"/>
      <c r="SKC5" s="102"/>
      <c r="SKD5" s="102"/>
      <c r="SKE5" s="102"/>
      <c r="SKF5" s="102"/>
      <c r="SKG5" s="102"/>
      <c r="SKH5" s="102"/>
      <c r="SKI5" s="102"/>
      <c r="SKJ5" s="102"/>
      <c r="SKK5" s="102"/>
      <c r="SKL5" s="102"/>
      <c r="SKM5" s="102"/>
      <c r="SKN5" s="102"/>
      <c r="SKO5" s="102"/>
      <c r="SKP5" s="102"/>
      <c r="SKQ5" s="102"/>
      <c r="SKR5" s="102"/>
      <c r="SKS5" s="102"/>
      <c r="SKT5" s="102"/>
      <c r="SKU5" s="102"/>
      <c r="SKV5" s="102"/>
      <c r="SKW5" s="102"/>
      <c r="SKX5" s="102"/>
      <c r="SKY5" s="102"/>
      <c r="SKZ5" s="102"/>
      <c r="SLA5" s="102"/>
      <c r="SLB5" s="102"/>
      <c r="SLC5" s="102"/>
      <c r="SLD5" s="102"/>
      <c r="SLE5" s="102"/>
      <c r="SLF5" s="102"/>
      <c r="SLG5" s="102"/>
      <c r="SLH5" s="102"/>
      <c r="SLI5" s="102"/>
      <c r="SLJ5" s="102"/>
      <c r="SLK5" s="102"/>
      <c r="SLL5" s="102"/>
      <c r="SLM5" s="102"/>
      <c r="SLN5" s="102"/>
      <c r="SLO5" s="102"/>
      <c r="SLP5" s="102"/>
      <c r="SLQ5" s="102"/>
      <c r="SLR5" s="102"/>
      <c r="SLS5" s="102"/>
      <c r="SLT5" s="102"/>
      <c r="SLU5" s="102"/>
      <c r="SLV5" s="102"/>
      <c r="SLW5" s="102"/>
      <c r="SLX5" s="102"/>
      <c r="SLY5" s="102"/>
      <c r="SLZ5" s="102"/>
      <c r="SMA5" s="102"/>
      <c r="SMB5" s="102"/>
      <c r="SMC5" s="102"/>
      <c r="SMD5" s="102"/>
      <c r="SME5" s="102"/>
      <c r="SMF5" s="102"/>
      <c r="SMG5" s="102"/>
      <c r="SMH5" s="102"/>
      <c r="SMI5" s="102"/>
      <c r="SMJ5" s="102"/>
      <c r="SMK5" s="102"/>
      <c r="SML5" s="102"/>
      <c r="SMM5" s="102"/>
      <c r="SMN5" s="102"/>
      <c r="SMO5" s="102"/>
      <c r="SMP5" s="102"/>
      <c r="SMQ5" s="102"/>
      <c r="SMR5" s="102"/>
      <c r="SMS5" s="102"/>
      <c r="SMT5" s="102"/>
      <c r="SMU5" s="102"/>
      <c r="SMV5" s="102"/>
      <c r="SMW5" s="102"/>
      <c r="SMX5" s="102"/>
      <c r="SMY5" s="102"/>
      <c r="SMZ5" s="102"/>
      <c r="SNA5" s="102"/>
      <c r="SNB5" s="102"/>
      <c r="SNC5" s="102"/>
      <c r="SND5" s="102"/>
      <c r="SNE5" s="102"/>
      <c r="SNF5" s="102"/>
      <c r="SNG5" s="102"/>
      <c r="SNH5" s="102"/>
      <c r="SNI5" s="102"/>
      <c r="SNJ5" s="102"/>
      <c r="SNK5" s="102"/>
      <c r="SNL5" s="102"/>
      <c r="SNM5" s="102"/>
      <c r="SNN5" s="102"/>
      <c r="SNO5" s="102"/>
      <c r="SNP5" s="102"/>
      <c r="SNQ5" s="102"/>
      <c r="SNR5" s="102"/>
      <c r="SNS5" s="102"/>
      <c r="SNT5" s="102"/>
      <c r="SNU5" s="102"/>
      <c r="SNV5" s="102"/>
      <c r="SNW5" s="102"/>
      <c r="SNX5" s="102"/>
      <c r="SNY5" s="102"/>
      <c r="SNZ5" s="102"/>
      <c r="SOA5" s="102"/>
      <c r="SOB5" s="102"/>
      <c r="SOC5" s="102"/>
      <c r="SOD5" s="102"/>
      <c r="SOE5" s="102"/>
      <c r="SOF5" s="102"/>
      <c r="SOG5" s="102"/>
      <c r="SOH5" s="102"/>
      <c r="SOI5" s="102"/>
      <c r="SOJ5" s="102"/>
      <c r="SOK5" s="102"/>
      <c r="SOL5" s="102"/>
      <c r="SOM5" s="102"/>
      <c r="SON5" s="102"/>
      <c r="SOO5" s="102"/>
      <c r="SOP5" s="102"/>
      <c r="SOQ5" s="102"/>
      <c r="SOR5" s="102"/>
      <c r="SOS5" s="102"/>
      <c r="SOT5" s="102"/>
      <c r="SOU5" s="102"/>
      <c r="SOV5" s="102"/>
      <c r="SOW5" s="102"/>
      <c r="SOX5" s="102"/>
      <c r="SOY5" s="102"/>
      <c r="SOZ5" s="102"/>
      <c r="SPA5" s="102"/>
      <c r="SPB5" s="102"/>
      <c r="SPC5" s="102"/>
      <c r="SPD5" s="102"/>
      <c r="SPE5" s="102"/>
      <c r="SPF5" s="102"/>
      <c r="SPG5" s="102"/>
      <c r="SPH5" s="102"/>
      <c r="SPI5" s="102"/>
      <c r="SPJ5" s="102"/>
      <c r="SPK5" s="102"/>
      <c r="SPL5" s="102"/>
      <c r="SPM5" s="102"/>
      <c r="SPN5" s="102"/>
      <c r="SPO5" s="102"/>
      <c r="SPP5" s="102"/>
      <c r="SPQ5" s="102"/>
      <c r="SPR5" s="102"/>
      <c r="SPS5" s="102"/>
      <c r="SPT5" s="102"/>
      <c r="SPU5" s="102"/>
      <c r="SPV5" s="102"/>
      <c r="SPW5" s="102"/>
      <c r="SPX5" s="102"/>
      <c r="SPY5" s="102"/>
      <c r="SPZ5" s="102"/>
      <c r="SQA5" s="102"/>
      <c r="SQB5" s="102"/>
      <c r="SQC5" s="102"/>
      <c r="SQD5" s="102"/>
      <c r="SQE5" s="102"/>
      <c r="SQF5" s="102"/>
      <c r="SQG5" s="102"/>
      <c r="SQH5" s="102"/>
      <c r="SQI5" s="102"/>
      <c r="SQJ5" s="102"/>
      <c r="SQK5" s="102"/>
      <c r="SQL5" s="102"/>
      <c r="SQM5" s="102"/>
      <c r="SQN5" s="102"/>
      <c r="SQO5" s="102"/>
      <c r="SQP5" s="102"/>
      <c r="SQQ5" s="102"/>
      <c r="SQR5" s="102"/>
      <c r="SQS5" s="102"/>
      <c r="SQT5" s="102"/>
      <c r="SQU5" s="102"/>
      <c r="SQV5" s="102"/>
      <c r="SQW5" s="102"/>
      <c r="SQX5" s="102"/>
      <c r="SQY5" s="102"/>
      <c r="SQZ5" s="102"/>
      <c r="SRA5" s="102"/>
      <c r="SRB5" s="102"/>
      <c r="SRC5" s="102"/>
      <c r="SRD5" s="102"/>
      <c r="SRE5" s="102"/>
      <c r="SRF5" s="102"/>
      <c r="SRG5" s="102"/>
      <c r="SRH5" s="102"/>
      <c r="SRI5" s="102"/>
      <c r="SRJ5" s="102"/>
      <c r="SRK5" s="102"/>
      <c r="SRL5" s="102"/>
      <c r="SRM5" s="102"/>
      <c r="SRN5" s="102"/>
      <c r="SRO5" s="102"/>
      <c r="SRP5" s="102"/>
      <c r="SRQ5" s="102"/>
      <c r="SRR5" s="102"/>
      <c r="SRS5" s="102"/>
      <c r="SRT5" s="102"/>
      <c r="SRU5" s="102"/>
      <c r="SRV5" s="102"/>
      <c r="SRW5" s="102"/>
      <c r="SRX5" s="102"/>
      <c r="SRY5" s="102"/>
      <c r="SRZ5" s="102"/>
      <c r="SSA5" s="102"/>
      <c r="SSB5" s="102"/>
      <c r="SSC5" s="102"/>
      <c r="SSD5" s="102"/>
      <c r="SSE5" s="102"/>
      <c r="SSF5" s="102"/>
      <c r="SSG5" s="102"/>
      <c r="SSH5" s="102"/>
      <c r="SSI5" s="102"/>
      <c r="SSJ5" s="102"/>
      <c r="SSK5" s="102"/>
      <c r="SSL5" s="102"/>
      <c r="SSM5" s="102"/>
      <c r="SSN5" s="102"/>
      <c r="SSO5" s="102"/>
      <c r="SSP5" s="102"/>
      <c r="SSQ5" s="102"/>
      <c r="SSR5" s="102"/>
      <c r="SSS5" s="102"/>
      <c r="SST5" s="102"/>
      <c r="SSU5" s="102"/>
      <c r="SSV5" s="102"/>
      <c r="SSW5" s="102"/>
      <c r="SSX5" s="102"/>
      <c r="SSY5" s="102"/>
      <c r="SSZ5" s="102"/>
      <c r="STA5" s="102"/>
      <c r="STB5" s="102"/>
      <c r="STC5" s="102"/>
      <c r="STD5" s="102"/>
      <c r="STE5" s="102"/>
      <c r="STF5" s="102"/>
      <c r="STG5" s="102"/>
      <c r="STH5" s="102"/>
      <c r="STI5" s="102"/>
      <c r="STJ5" s="102"/>
      <c r="STK5" s="102"/>
      <c r="STL5" s="102"/>
      <c r="STM5" s="102"/>
      <c r="STN5" s="102"/>
      <c r="STO5" s="102"/>
      <c r="STP5" s="102"/>
      <c r="STQ5" s="102"/>
      <c r="STR5" s="102"/>
      <c r="STS5" s="102"/>
      <c r="STT5" s="102"/>
      <c r="STU5" s="102"/>
      <c r="STV5" s="102"/>
      <c r="STW5" s="102"/>
      <c r="STX5" s="102"/>
      <c r="STY5" s="102"/>
      <c r="STZ5" s="102"/>
      <c r="SUA5" s="102"/>
      <c r="SUB5" s="102"/>
      <c r="SUC5" s="102"/>
      <c r="SUD5" s="102"/>
      <c r="SUE5" s="102"/>
      <c r="SUF5" s="102"/>
      <c r="SUG5" s="102"/>
      <c r="SUH5" s="102"/>
      <c r="SUI5" s="102"/>
      <c r="SUJ5" s="102"/>
      <c r="SUK5" s="102"/>
      <c r="SUL5" s="102"/>
      <c r="SUM5" s="102"/>
      <c r="SUN5" s="102"/>
      <c r="SUO5" s="102"/>
      <c r="SUP5" s="102"/>
      <c r="SUQ5" s="102"/>
      <c r="SUR5" s="102"/>
      <c r="SUS5" s="102"/>
      <c r="SUT5" s="102"/>
      <c r="SUU5" s="102"/>
      <c r="SUV5" s="102"/>
      <c r="SUW5" s="102"/>
      <c r="SUX5" s="102"/>
      <c r="SUY5" s="102"/>
      <c r="SUZ5" s="102"/>
      <c r="SVA5" s="102"/>
      <c r="SVB5" s="102"/>
      <c r="SVC5" s="102"/>
      <c r="SVD5" s="102"/>
      <c r="SVE5" s="102"/>
      <c r="SVF5" s="102"/>
      <c r="SVG5" s="102"/>
      <c r="SVH5" s="102"/>
      <c r="SVI5" s="102"/>
      <c r="SVJ5" s="102"/>
      <c r="SVK5" s="102"/>
      <c r="SVL5" s="102"/>
      <c r="SVM5" s="102"/>
      <c r="SVN5" s="102"/>
      <c r="SVO5" s="102"/>
      <c r="SVP5" s="102"/>
      <c r="SVQ5" s="102"/>
      <c r="SVR5" s="102"/>
      <c r="SVS5" s="102"/>
      <c r="SVT5" s="102"/>
      <c r="SVU5" s="102"/>
      <c r="SVV5" s="102"/>
      <c r="SVW5" s="102"/>
      <c r="SVX5" s="102"/>
      <c r="SVY5" s="102"/>
      <c r="SVZ5" s="102"/>
      <c r="SWA5" s="102"/>
      <c r="SWB5" s="102"/>
      <c r="SWC5" s="102"/>
      <c r="SWD5" s="102"/>
      <c r="SWE5" s="102"/>
      <c r="SWF5" s="102"/>
      <c r="SWG5" s="102"/>
      <c r="SWH5" s="102"/>
      <c r="SWI5" s="102"/>
      <c r="SWJ5" s="102"/>
      <c r="SWK5" s="102"/>
      <c r="SWL5" s="102"/>
      <c r="SWM5" s="102"/>
      <c r="SWN5" s="102"/>
      <c r="SWO5" s="102"/>
      <c r="SWP5" s="102"/>
      <c r="SWQ5" s="102"/>
      <c r="SWR5" s="102"/>
      <c r="SWS5" s="102"/>
      <c r="SWT5" s="102"/>
      <c r="SWU5" s="102"/>
      <c r="SWV5" s="102"/>
      <c r="SWW5" s="102"/>
      <c r="SWX5" s="102"/>
      <c r="SWY5" s="102"/>
      <c r="SWZ5" s="102"/>
      <c r="SXA5" s="102"/>
      <c r="SXB5" s="102"/>
      <c r="SXC5" s="102"/>
      <c r="SXD5" s="102"/>
      <c r="SXE5" s="102"/>
      <c r="SXF5" s="102"/>
      <c r="SXG5" s="102"/>
      <c r="SXH5" s="102"/>
      <c r="SXI5" s="102"/>
      <c r="SXJ5" s="102"/>
      <c r="SXK5" s="102"/>
      <c r="SXL5" s="102"/>
      <c r="SXM5" s="102"/>
      <c r="SXN5" s="102"/>
      <c r="SXO5" s="102"/>
      <c r="SXP5" s="102"/>
      <c r="SXQ5" s="102"/>
      <c r="SXR5" s="102"/>
      <c r="SXS5" s="102"/>
      <c r="SXT5" s="102"/>
      <c r="SXU5" s="102"/>
      <c r="SXV5" s="102"/>
      <c r="SXW5" s="102"/>
      <c r="SXX5" s="102"/>
      <c r="SXY5" s="102"/>
      <c r="SXZ5" s="102"/>
      <c r="SYA5" s="102"/>
      <c r="SYB5" s="102"/>
      <c r="SYC5" s="102"/>
      <c r="SYD5" s="102"/>
      <c r="SYE5" s="102"/>
      <c r="SYF5" s="102"/>
      <c r="SYG5" s="102"/>
      <c r="SYH5" s="102"/>
      <c r="SYI5" s="102"/>
      <c r="SYJ5" s="102"/>
      <c r="SYK5" s="102"/>
      <c r="SYL5" s="102"/>
      <c r="SYM5" s="102"/>
      <c r="SYN5" s="102"/>
      <c r="SYO5" s="102"/>
      <c r="SYP5" s="102"/>
      <c r="SYQ5" s="102"/>
      <c r="SYR5" s="102"/>
      <c r="SYS5" s="102"/>
      <c r="SYT5" s="102"/>
      <c r="SYU5" s="102"/>
      <c r="SYV5" s="102"/>
      <c r="SYW5" s="102"/>
      <c r="SYX5" s="102"/>
      <c r="SYY5" s="102"/>
      <c r="SYZ5" s="102"/>
      <c r="SZA5" s="102"/>
      <c r="SZB5" s="102"/>
      <c r="SZC5" s="102"/>
      <c r="SZD5" s="102"/>
      <c r="SZE5" s="102"/>
      <c r="SZF5" s="102"/>
      <c r="SZG5" s="102"/>
      <c r="SZH5" s="102"/>
      <c r="SZI5" s="102"/>
      <c r="SZJ5" s="102"/>
      <c r="SZK5" s="102"/>
      <c r="SZL5" s="102"/>
      <c r="SZM5" s="102"/>
      <c r="SZN5" s="102"/>
      <c r="SZO5" s="102"/>
      <c r="SZP5" s="102"/>
      <c r="SZQ5" s="102"/>
      <c r="SZR5" s="102"/>
      <c r="SZS5" s="102"/>
      <c r="SZT5" s="102"/>
      <c r="SZU5" s="102"/>
      <c r="SZV5" s="102"/>
      <c r="SZW5" s="102"/>
      <c r="SZX5" s="102"/>
      <c r="SZY5" s="102"/>
      <c r="SZZ5" s="102"/>
      <c r="TAA5" s="102"/>
      <c r="TAB5" s="102"/>
      <c r="TAC5" s="102"/>
      <c r="TAD5" s="102"/>
      <c r="TAE5" s="102"/>
      <c r="TAF5" s="102"/>
      <c r="TAG5" s="102"/>
      <c r="TAH5" s="102"/>
      <c r="TAI5" s="102"/>
      <c r="TAJ5" s="102"/>
      <c r="TAK5" s="102"/>
      <c r="TAL5" s="102"/>
      <c r="TAM5" s="102"/>
      <c r="TAN5" s="102"/>
      <c r="TAO5" s="102"/>
      <c r="TAP5" s="102"/>
      <c r="TAQ5" s="102"/>
      <c r="TAR5" s="102"/>
      <c r="TAS5" s="102"/>
      <c r="TAT5" s="102"/>
      <c r="TAU5" s="102"/>
      <c r="TAV5" s="102"/>
      <c r="TAW5" s="102"/>
      <c r="TAX5" s="102"/>
      <c r="TAY5" s="102"/>
      <c r="TAZ5" s="102"/>
      <c r="TBA5" s="102"/>
      <c r="TBB5" s="102"/>
      <c r="TBC5" s="102"/>
      <c r="TBD5" s="102"/>
      <c r="TBE5" s="102"/>
      <c r="TBF5" s="102"/>
      <c r="TBG5" s="102"/>
      <c r="TBH5" s="102"/>
      <c r="TBI5" s="102"/>
      <c r="TBJ5" s="102"/>
      <c r="TBK5" s="102"/>
      <c r="TBL5" s="102"/>
      <c r="TBM5" s="102"/>
      <c r="TBN5" s="102"/>
      <c r="TBO5" s="102"/>
      <c r="TBP5" s="102"/>
      <c r="TBQ5" s="102"/>
      <c r="TBR5" s="102"/>
      <c r="TBS5" s="102"/>
      <c r="TBT5" s="102"/>
      <c r="TBU5" s="102"/>
      <c r="TBV5" s="102"/>
      <c r="TBW5" s="102"/>
      <c r="TBX5" s="102"/>
      <c r="TBY5" s="102"/>
      <c r="TBZ5" s="102"/>
      <c r="TCA5" s="102"/>
      <c r="TCB5" s="102"/>
      <c r="TCC5" s="102"/>
      <c r="TCD5" s="102"/>
      <c r="TCE5" s="102"/>
      <c r="TCF5" s="102"/>
      <c r="TCG5" s="102"/>
      <c r="TCH5" s="102"/>
      <c r="TCI5" s="102"/>
      <c r="TCJ5" s="102"/>
      <c r="TCK5" s="102"/>
      <c r="TCL5" s="102"/>
      <c r="TCM5" s="102"/>
      <c r="TCN5" s="102"/>
      <c r="TCO5" s="102"/>
      <c r="TCP5" s="102"/>
      <c r="TCQ5" s="102"/>
      <c r="TCR5" s="102"/>
      <c r="TCS5" s="102"/>
      <c r="TCT5" s="102"/>
      <c r="TCU5" s="102"/>
      <c r="TCV5" s="102"/>
      <c r="TCW5" s="102"/>
      <c r="TCX5" s="102"/>
      <c r="TCY5" s="102"/>
      <c r="TCZ5" s="102"/>
      <c r="TDA5" s="102"/>
      <c r="TDB5" s="102"/>
      <c r="TDC5" s="102"/>
      <c r="TDD5" s="102"/>
      <c r="TDE5" s="102"/>
      <c r="TDF5" s="102"/>
      <c r="TDG5" s="102"/>
      <c r="TDH5" s="102"/>
      <c r="TDI5" s="102"/>
      <c r="TDJ5" s="102"/>
      <c r="TDK5" s="102"/>
      <c r="TDL5" s="102"/>
      <c r="TDM5" s="102"/>
      <c r="TDN5" s="102"/>
      <c r="TDO5" s="102"/>
      <c r="TDP5" s="102"/>
      <c r="TDQ5" s="102"/>
      <c r="TDR5" s="102"/>
      <c r="TDS5" s="102"/>
      <c r="TDT5" s="102"/>
      <c r="TDU5" s="102"/>
      <c r="TDV5" s="102"/>
      <c r="TDW5" s="102"/>
      <c r="TDX5" s="102"/>
      <c r="TDY5" s="102"/>
      <c r="TDZ5" s="102"/>
      <c r="TEA5" s="102"/>
      <c r="TEB5" s="102"/>
      <c r="TEC5" s="102"/>
      <c r="TED5" s="102"/>
      <c r="TEE5" s="102"/>
      <c r="TEF5" s="102"/>
      <c r="TEG5" s="102"/>
      <c r="TEH5" s="102"/>
      <c r="TEI5" s="102"/>
      <c r="TEJ5" s="102"/>
      <c r="TEK5" s="102"/>
      <c r="TEL5" s="102"/>
      <c r="TEM5" s="102"/>
      <c r="TEN5" s="102"/>
      <c r="TEO5" s="102"/>
      <c r="TEP5" s="102"/>
      <c r="TEQ5" s="102"/>
      <c r="TER5" s="102"/>
      <c r="TES5" s="102"/>
      <c r="TET5" s="102"/>
      <c r="TEU5" s="102"/>
      <c r="TEV5" s="102"/>
      <c r="TEW5" s="102"/>
      <c r="TEX5" s="102"/>
      <c r="TEY5" s="102"/>
      <c r="TEZ5" s="102"/>
      <c r="TFA5" s="102"/>
      <c r="TFB5" s="102"/>
      <c r="TFC5" s="102"/>
      <c r="TFD5" s="102"/>
      <c r="TFE5" s="102"/>
      <c r="TFF5" s="102"/>
      <c r="TFG5" s="102"/>
      <c r="TFH5" s="102"/>
      <c r="TFI5" s="102"/>
      <c r="TFJ5" s="102"/>
      <c r="TFK5" s="102"/>
      <c r="TFL5" s="102"/>
      <c r="TFM5" s="102"/>
      <c r="TFN5" s="102"/>
      <c r="TFO5" s="102"/>
      <c r="TFP5" s="102"/>
      <c r="TFQ5" s="102"/>
      <c r="TFR5" s="102"/>
      <c r="TFS5" s="102"/>
      <c r="TFT5" s="102"/>
      <c r="TFU5" s="102"/>
      <c r="TFV5" s="102"/>
      <c r="TFW5" s="102"/>
      <c r="TFX5" s="102"/>
      <c r="TFY5" s="102"/>
      <c r="TFZ5" s="102"/>
      <c r="TGA5" s="102"/>
      <c r="TGB5" s="102"/>
      <c r="TGC5" s="102"/>
      <c r="TGD5" s="102"/>
      <c r="TGE5" s="102"/>
      <c r="TGF5" s="102"/>
      <c r="TGG5" s="102"/>
      <c r="TGH5" s="102"/>
      <c r="TGI5" s="102"/>
      <c r="TGJ5" s="102"/>
      <c r="TGK5" s="102"/>
      <c r="TGL5" s="102"/>
      <c r="TGM5" s="102"/>
      <c r="TGN5" s="102"/>
      <c r="TGO5" s="102"/>
      <c r="TGP5" s="102"/>
      <c r="TGQ5" s="102"/>
      <c r="TGR5" s="102"/>
      <c r="TGS5" s="102"/>
      <c r="TGT5" s="102"/>
      <c r="TGU5" s="102"/>
      <c r="TGV5" s="102"/>
      <c r="TGW5" s="102"/>
      <c r="TGX5" s="102"/>
      <c r="TGY5" s="102"/>
      <c r="TGZ5" s="102"/>
      <c r="THA5" s="102"/>
      <c r="THB5" s="102"/>
      <c r="THC5" s="102"/>
      <c r="THD5" s="102"/>
      <c r="THE5" s="102"/>
      <c r="THF5" s="102"/>
      <c r="THG5" s="102"/>
      <c r="THH5" s="102"/>
      <c r="THI5" s="102"/>
      <c r="THJ5" s="102"/>
      <c r="THK5" s="102"/>
      <c r="THL5" s="102"/>
      <c r="THM5" s="102"/>
      <c r="THN5" s="102"/>
      <c r="THO5" s="102"/>
      <c r="THP5" s="102"/>
      <c r="THQ5" s="102"/>
      <c r="THR5" s="102"/>
      <c r="THS5" s="102"/>
      <c r="THT5" s="102"/>
      <c r="THU5" s="102"/>
      <c r="THV5" s="102"/>
      <c r="THW5" s="102"/>
      <c r="THX5" s="102"/>
      <c r="THY5" s="102"/>
      <c r="THZ5" s="102"/>
      <c r="TIA5" s="102"/>
      <c r="TIB5" s="102"/>
      <c r="TIC5" s="102"/>
      <c r="TID5" s="102"/>
      <c r="TIE5" s="102"/>
      <c r="TIF5" s="102"/>
      <c r="TIG5" s="102"/>
      <c r="TIH5" s="102"/>
      <c r="TII5" s="102"/>
      <c r="TIJ5" s="102"/>
      <c r="TIK5" s="102"/>
      <c r="TIL5" s="102"/>
      <c r="TIM5" s="102"/>
      <c r="TIN5" s="102"/>
      <c r="TIO5" s="102"/>
      <c r="TIP5" s="102"/>
      <c r="TIQ5" s="102"/>
      <c r="TIR5" s="102"/>
      <c r="TIS5" s="102"/>
      <c r="TIT5" s="102"/>
      <c r="TIU5" s="102"/>
      <c r="TIV5" s="102"/>
      <c r="TIW5" s="102"/>
      <c r="TIX5" s="102"/>
      <c r="TIY5" s="102"/>
      <c r="TIZ5" s="102"/>
      <c r="TJA5" s="102"/>
      <c r="TJB5" s="102"/>
      <c r="TJC5" s="102"/>
      <c r="TJD5" s="102"/>
      <c r="TJE5" s="102"/>
      <c r="TJF5" s="102"/>
      <c r="TJG5" s="102"/>
      <c r="TJH5" s="102"/>
      <c r="TJI5" s="102"/>
      <c r="TJJ5" s="102"/>
      <c r="TJK5" s="102"/>
      <c r="TJL5" s="102"/>
      <c r="TJM5" s="102"/>
      <c r="TJN5" s="102"/>
      <c r="TJO5" s="102"/>
      <c r="TJP5" s="102"/>
      <c r="TJQ5" s="102"/>
      <c r="TJR5" s="102"/>
      <c r="TJS5" s="102"/>
      <c r="TJT5" s="102"/>
      <c r="TJU5" s="102"/>
      <c r="TJV5" s="102"/>
      <c r="TJW5" s="102"/>
      <c r="TJX5" s="102"/>
      <c r="TJY5" s="102"/>
      <c r="TJZ5" s="102"/>
      <c r="TKA5" s="102"/>
      <c r="TKB5" s="102"/>
      <c r="TKC5" s="102"/>
      <c r="TKD5" s="102"/>
      <c r="TKE5" s="102"/>
      <c r="TKF5" s="102"/>
      <c r="TKG5" s="102"/>
      <c r="TKH5" s="102"/>
      <c r="TKI5" s="102"/>
      <c r="TKJ5" s="102"/>
      <c r="TKK5" s="102"/>
      <c r="TKL5" s="102"/>
      <c r="TKM5" s="102"/>
      <c r="TKN5" s="102"/>
      <c r="TKO5" s="102"/>
      <c r="TKP5" s="102"/>
      <c r="TKQ5" s="102"/>
      <c r="TKR5" s="102"/>
      <c r="TKS5" s="102"/>
      <c r="TKT5" s="102"/>
      <c r="TKU5" s="102"/>
      <c r="TKV5" s="102"/>
      <c r="TKW5" s="102"/>
      <c r="TKX5" s="102"/>
      <c r="TKY5" s="102"/>
      <c r="TKZ5" s="102"/>
      <c r="TLA5" s="102"/>
      <c r="TLB5" s="102"/>
      <c r="TLC5" s="102"/>
      <c r="TLD5" s="102"/>
      <c r="TLE5" s="102"/>
      <c r="TLF5" s="102"/>
      <c r="TLG5" s="102"/>
      <c r="TLH5" s="102"/>
      <c r="TLI5" s="102"/>
      <c r="TLJ5" s="102"/>
      <c r="TLK5" s="102"/>
      <c r="TLL5" s="102"/>
      <c r="TLM5" s="102"/>
      <c r="TLN5" s="102"/>
      <c r="TLO5" s="102"/>
      <c r="TLP5" s="102"/>
      <c r="TLQ5" s="102"/>
      <c r="TLR5" s="102"/>
      <c r="TLS5" s="102"/>
      <c r="TLT5" s="102"/>
      <c r="TLU5" s="102"/>
      <c r="TLV5" s="102"/>
      <c r="TLW5" s="102"/>
      <c r="TLX5" s="102"/>
      <c r="TLY5" s="102"/>
      <c r="TLZ5" s="102"/>
      <c r="TMA5" s="102"/>
      <c r="TMB5" s="102"/>
      <c r="TMC5" s="102"/>
      <c r="TMD5" s="102"/>
      <c r="TME5" s="102"/>
      <c r="TMF5" s="102"/>
      <c r="TMG5" s="102"/>
      <c r="TMH5" s="102"/>
      <c r="TMI5" s="102"/>
      <c r="TMJ5" s="102"/>
      <c r="TMK5" s="102"/>
      <c r="TML5" s="102"/>
      <c r="TMM5" s="102"/>
      <c r="TMN5" s="102"/>
      <c r="TMO5" s="102"/>
      <c r="TMP5" s="102"/>
      <c r="TMQ5" s="102"/>
      <c r="TMR5" s="102"/>
      <c r="TMS5" s="102"/>
      <c r="TMT5" s="102"/>
      <c r="TMU5" s="102"/>
      <c r="TMV5" s="102"/>
      <c r="TMW5" s="102"/>
      <c r="TMX5" s="102"/>
      <c r="TMY5" s="102"/>
      <c r="TMZ5" s="102"/>
      <c r="TNA5" s="102"/>
      <c r="TNB5" s="102"/>
      <c r="TNC5" s="102"/>
      <c r="TND5" s="102"/>
      <c r="TNE5" s="102"/>
      <c r="TNF5" s="102"/>
      <c r="TNG5" s="102"/>
      <c r="TNH5" s="102"/>
      <c r="TNI5" s="102"/>
      <c r="TNJ5" s="102"/>
      <c r="TNK5" s="102"/>
      <c r="TNL5" s="102"/>
      <c r="TNM5" s="102"/>
      <c r="TNN5" s="102"/>
      <c r="TNO5" s="102"/>
      <c r="TNP5" s="102"/>
      <c r="TNQ5" s="102"/>
      <c r="TNR5" s="102"/>
      <c r="TNS5" s="102"/>
      <c r="TNT5" s="102"/>
      <c r="TNU5" s="102"/>
      <c r="TNV5" s="102"/>
      <c r="TNW5" s="102"/>
      <c r="TNX5" s="102"/>
      <c r="TNY5" s="102"/>
      <c r="TNZ5" s="102"/>
      <c r="TOA5" s="102"/>
      <c r="TOB5" s="102"/>
      <c r="TOC5" s="102"/>
      <c r="TOD5" s="102"/>
      <c r="TOE5" s="102"/>
      <c r="TOF5" s="102"/>
      <c r="TOG5" s="102"/>
      <c r="TOH5" s="102"/>
      <c r="TOI5" s="102"/>
      <c r="TOJ5" s="102"/>
      <c r="TOK5" s="102"/>
      <c r="TOL5" s="102"/>
      <c r="TOM5" s="102"/>
      <c r="TON5" s="102"/>
      <c r="TOO5" s="102"/>
      <c r="TOP5" s="102"/>
      <c r="TOQ5" s="102"/>
      <c r="TOR5" s="102"/>
      <c r="TOS5" s="102"/>
      <c r="TOT5" s="102"/>
      <c r="TOU5" s="102"/>
      <c r="TOV5" s="102"/>
      <c r="TOW5" s="102"/>
      <c r="TOX5" s="102"/>
      <c r="TOY5" s="102"/>
      <c r="TOZ5" s="102"/>
      <c r="TPA5" s="102"/>
      <c r="TPB5" s="102"/>
      <c r="TPC5" s="102"/>
      <c r="TPD5" s="102"/>
      <c r="TPE5" s="102"/>
      <c r="TPF5" s="102"/>
      <c r="TPG5" s="102"/>
      <c r="TPH5" s="102"/>
      <c r="TPI5" s="102"/>
      <c r="TPJ5" s="102"/>
      <c r="TPK5" s="102"/>
      <c r="TPL5" s="102"/>
      <c r="TPM5" s="102"/>
      <c r="TPN5" s="102"/>
      <c r="TPO5" s="102"/>
      <c r="TPP5" s="102"/>
      <c r="TPQ5" s="102"/>
      <c r="TPR5" s="102"/>
      <c r="TPS5" s="102"/>
      <c r="TPT5" s="102"/>
      <c r="TPU5" s="102"/>
      <c r="TPV5" s="102"/>
      <c r="TPW5" s="102"/>
      <c r="TPX5" s="102"/>
      <c r="TPY5" s="102"/>
      <c r="TPZ5" s="102"/>
      <c r="TQA5" s="102"/>
      <c r="TQB5" s="102"/>
      <c r="TQC5" s="102"/>
      <c r="TQD5" s="102"/>
      <c r="TQE5" s="102"/>
      <c r="TQF5" s="102"/>
      <c r="TQG5" s="102"/>
      <c r="TQH5" s="102"/>
      <c r="TQI5" s="102"/>
      <c r="TQJ5" s="102"/>
      <c r="TQK5" s="102"/>
      <c r="TQL5" s="102"/>
      <c r="TQM5" s="102"/>
      <c r="TQN5" s="102"/>
      <c r="TQO5" s="102"/>
      <c r="TQP5" s="102"/>
      <c r="TQQ5" s="102"/>
      <c r="TQR5" s="102"/>
      <c r="TQS5" s="102"/>
      <c r="TQT5" s="102"/>
      <c r="TQU5" s="102"/>
      <c r="TQV5" s="102"/>
      <c r="TQW5" s="102"/>
      <c r="TQX5" s="102"/>
      <c r="TQY5" s="102"/>
      <c r="TQZ5" s="102"/>
      <c r="TRA5" s="102"/>
      <c r="TRB5" s="102"/>
      <c r="TRC5" s="102"/>
      <c r="TRD5" s="102"/>
      <c r="TRE5" s="102"/>
      <c r="TRF5" s="102"/>
      <c r="TRG5" s="102"/>
      <c r="TRH5" s="102"/>
      <c r="TRI5" s="102"/>
      <c r="TRJ5" s="102"/>
      <c r="TRK5" s="102"/>
      <c r="TRL5" s="102"/>
      <c r="TRM5" s="102"/>
      <c r="TRN5" s="102"/>
      <c r="TRO5" s="102"/>
      <c r="TRP5" s="102"/>
      <c r="TRQ5" s="102"/>
      <c r="TRR5" s="102"/>
      <c r="TRS5" s="102"/>
      <c r="TRT5" s="102"/>
      <c r="TRU5" s="102"/>
      <c r="TRV5" s="102"/>
      <c r="TRW5" s="102"/>
      <c r="TRX5" s="102"/>
      <c r="TRY5" s="102"/>
      <c r="TRZ5" s="102"/>
      <c r="TSA5" s="102"/>
      <c r="TSB5" s="102"/>
      <c r="TSC5" s="102"/>
      <c r="TSD5" s="102"/>
      <c r="TSE5" s="102"/>
      <c r="TSF5" s="102"/>
      <c r="TSG5" s="102"/>
      <c r="TSH5" s="102"/>
      <c r="TSI5" s="102"/>
      <c r="TSJ5" s="102"/>
      <c r="TSK5" s="102"/>
      <c r="TSL5" s="102"/>
      <c r="TSM5" s="102"/>
      <c r="TSN5" s="102"/>
      <c r="TSO5" s="102"/>
      <c r="TSP5" s="102"/>
      <c r="TSQ5" s="102"/>
      <c r="TSR5" s="102"/>
      <c r="TSS5" s="102"/>
      <c r="TST5" s="102"/>
      <c r="TSU5" s="102"/>
      <c r="TSV5" s="102"/>
      <c r="TSW5" s="102"/>
      <c r="TSX5" s="102"/>
      <c r="TSY5" s="102"/>
      <c r="TSZ5" s="102"/>
      <c r="TTA5" s="102"/>
      <c r="TTB5" s="102"/>
      <c r="TTC5" s="102"/>
      <c r="TTD5" s="102"/>
      <c r="TTE5" s="102"/>
      <c r="TTF5" s="102"/>
      <c r="TTG5" s="102"/>
      <c r="TTH5" s="102"/>
      <c r="TTI5" s="102"/>
      <c r="TTJ5" s="102"/>
      <c r="TTK5" s="102"/>
      <c r="TTL5" s="102"/>
      <c r="TTM5" s="102"/>
      <c r="TTN5" s="102"/>
      <c r="TTO5" s="102"/>
      <c r="TTP5" s="102"/>
      <c r="TTQ5" s="102"/>
      <c r="TTR5" s="102"/>
      <c r="TTS5" s="102"/>
      <c r="TTT5" s="102"/>
      <c r="TTU5" s="102"/>
      <c r="TTV5" s="102"/>
      <c r="TTW5" s="102"/>
      <c r="TTX5" s="102"/>
      <c r="TTY5" s="102"/>
      <c r="TTZ5" s="102"/>
      <c r="TUA5" s="102"/>
      <c r="TUB5" s="102"/>
      <c r="TUC5" s="102"/>
      <c r="TUD5" s="102"/>
      <c r="TUE5" s="102"/>
      <c r="TUF5" s="102"/>
      <c r="TUG5" s="102"/>
      <c r="TUH5" s="102"/>
      <c r="TUI5" s="102"/>
      <c r="TUJ5" s="102"/>
      <c r="TUK5" s="102"/>
      <c r="TUL5" s="102"/>
      <c r="TUM5" s="102"/>
      <c r="TUN5" s="102"/>
      <c r="TUO5" s="102"/>
      <c r="TUP5" s="102"/>
      <c r="TUQ5" s="102"/>
      <c r="TUR5" s="102"/>
      <c r="TUS5" s="102"/>
      <c r="TUT5" s="102"/>
      <c r="TUU5" s="102"/>
      <c r="TUV5" s="102"/>
      <c r="TUW5" s="102"/>
      <c r="TUX5" s="102"/>
      <c r="TUY5" s="102"/>
      <c r="TUZ5" s="102"/>
      <c r="TVA5" s="102"/>
      <c r="TVB5" s="102"/>
      <c r="TVC5" s="102"/>
      <c r="TVD5" s="102"/>
      <c r="TVE5" s="102"/>
      <c r="TVF5" s="102"/>
      <c r="TVG5" s="102"/>
      <c r="TVH5" s="102"/>
      <c r="TVI5" s="102"/>
      <c r="TVJ5" s="102"/>
      <c r="TVK5" s="102"/>
      <c r="TVL5" s="102"/>
      <c r="TVM5" s="102"/>
      <c r="TVN5" s="102"/>
      <c r="TVO5" s="102"/>
      <c r="TVP5" s="102"/>
      <c r="TVQ5" s="102"/>
      <c r="TVR5" s="102"/>
      <c r="TVS5" s="102"/>
      <c r="TVT5" s="102"/>
      <c r="TVU5" s="102"/>
      <c r="TVV5" s="102"/>
      <c r="TVW5" s="102"/>
      <c r="TVX5" s="102"/>
      <c r="TVY5" s="102"/>
      <c r="TVZ5" s="102"/>
      <c r="TWA5" s="102"/>
      <c r="TWB5" s="102"/>
      <c r="TWC5" s="102"/>
      <c r="TWD5" s="102"/>
      <c r="TWE5" s="102"/>
      <c r="TWF5" s="102"/>
      <c r="TWG5" s="102"/>
      <c r="TWH5" s="102"/>
      <c r="TWI5" s="102"/>
      <c r="TWJ5" s="102"/>
      <c r="TWK5" s="102"/>
      <c r="TWL5" s="102"/>
      <c r="TWM5" s="102"/>
      <c r="TWN5" s="102"/>
      <c r="TWO5" s="102"/>
      <c r="TWP5" s="102"/>
      <c r="TWQ5" s="102"/>
      <c r="TWR5" s="102"/>
      <c r="TWS5" s="102"/>
      <c r="TWT5" s="102"/>
      <c r="TWU5" s="102"/>
      <c r="TWV5" s="102"/>
      <c r="TWW5" s="102"/>
      <c r="TWX5" s="102"/>
      <c r="TWY5" s="102"/>
      <c r="TWZ5" s="102"/>
      <c r="TXA5" s="102"/>
      <c r="TXB5" s="102"/>
      <c r="TXC5" s="102"/>
      <c r="TXD5" s="102"/>
      <c r="TXE5" s="102"/>
      <c r="TXF5" s="102"/>
      <c r="TXG5" s="102"/>
      <c r="TXH5" s="102"/>
      <c r="TXI5" s="102"/>
      <c r="TXJ5" s="102"/>
      <c r="TXK5" s="102"/>
      <c r="TXL5" s="102"/>
      <c r="TXM5" s="102"/>
      <c r="TXN5" s="102"/>
      <c r="TXO5" s="102"/>
      <c r="TXP5" s="102"/>
      <c r="TXQ5" s="102"/>
      <c r="TXR5" s="102"/>
      <c r="TXS5" s="102"/>
      <c r="TXT5" s="102"/>
      <c r="TXU5" s="102"/>
      <c r="TXV5" s="102"/>
      <c r="TXW5" s="102"/>
      <c r="TXX5" s="102"/>
      <c r="TXY5" s="102"/>
      <c r="TXZ5" s="102"/>
      <c r="TYA5" s="102"/>
      <c r="TYB5" s="102"/>
      <c r="TYC5" s="102"/>
      <c r="TYD5" s="102"/>
      <c r="TYE5" s="102"/>
      <c r="TYF5" s="102"/>
      <c r="TYG5" s="102"/>
      <c r="TYH5" s="102"/>
      <c r="TYI5" s="102"/>
      <c r="TYJ5" s="102"/>
      <c r="TYK5" s="102"/>
      <c r="TYL5" s="102"/>
      <c r="TYM5" s="102"/>
      <c r="TYN5" s="102"/>
      <c r="TYO5" s="102"/>
      <c r="TYP5" s="102"/>
      <c r="TYQ5" s="102"/>
      <c r="TYR5" s="102"/>
      <c r="TYS5" s="102"/>
      <c r="TYT5" s="102"/>
      <c r="TYU5" s="102"/>
      <c r="TYV5" s="102"/>
      <c r="TYW5" s="102"/>
      <c r="TYX5" s="102"/>
      <c r="TYY5" s="102"/>
      <c r="TYZ5" s="102"/>
      <c r="TZA5" s="102"/>
      <c r="TZB5" s="102"/>
      <c r="TZC5" s="102"/>
      <c r="TZD5" s="102"/>
      <c r="TZE5" s="102"/>
      <c r="TZF5" s="102"/>
      <c r="TZG5" s="102"/>
      <c r="TZH5" s="102"/>
      <c r="TZI5" s="102"/>
      <c r="TZJ5" s="102"/>
      <c r="TZK5" s="102"/>
      <c r="TZL5" s="102"/>
      <c r="TZM5" s="102"/>
      <c r="TZN5" s="102"/>
      <c r="TZO5" s="102"/>
      <c r="TZP5" s="102"/>
      <c r="TZQ5" s="102"/>
      <c r="TZR5" s="102"/>
      <c r="TZS5" s="102"/>
      <c r="TZT5" s="102"/>
      <c r="TZU5" s="102"/>
      <c r="TZV5" s="102"/>
      <c r="TZW5" s="102"/>
      <c r="TZX5" s="102"/>
      <c r="TZY5" s="102"/>
      <c r="TZZ5" s="102"/>
      <c r="UAA5" s="102"/>
      <c r="UAB5" s="102"/>
      <c r="UAC5" s="102"/>
      <c r="UAD5" s="102"/>
      <c r="UAE5" s="102"/>
      <c r="UAF5" s="102"/>
      <c r="UAG5" s="102"/>
      <c r="UAH5" s="102"/>
      <c r="UAI5" s="102"/>
      <c r="UAJ5" s="102"/>
      <c r="UAK5" s="102"/>
      <c r="UAL5" s="102"/>
      <c r="UAM5" s="102"/>
      <c r="UAN5" s="102"/>
      <c r="UAO5" s="102"/>
      <c r="UAP5" s="102"/>
      <c r="UAQ5" s="102"/>
      <c r="UAR5" s="102"/>
      <c r="UAS5" s="102"/>
      <c r="UAT5" s="102"/>
      <c r="UAU5" s="102"/>
      <c r="UAV5" s="102"/>
      <c r="UAW5" s="102"/>
      <c r="UAX5" s="102"/>
      <c r="UAY5" s="102"/>
      <c r="UAZ5" s="102"/>
      <c r="UBA5" s="102"/>
      <c r="UBB5" s="102"/>
      <c r="UBC5" s="102"/>
      <c r="UBD5" s="102"/>
      <c r="UBE5" s="102"/>
      <c r="UBF5" s="102"/>
      <c r="UBG5" s="102"/>
      <c r="UBH5" s="102"/>
      <c r="UBI5" s="102"/>
      <c r="UBJ5" s="102"/>
      <c r="UBK5" s="102"/>
      <c r="UBL5" s="102"/>
      <c r="UBM5" s="102"/>
      <c r="UBN5" s="102"/>
      <c r="UBO5" s="102"/>
      <c r="UBP5" s="102"/>
      <c r="UBQ5" s="102"/>
      <c r="UBR5" s="102"/>
      <c r="UBS5" s="102"/>
      <c r="UBT5" s="102"/>
      <c r="UBU5" s="102"/>
      <c r="UBV5" s="102"/>
      <c r="UBW5" s="102"/>
      <c r="UBX5" s="102"/>
      <c r="UBY5" s="102"/>
      <c r="UBZ5" s="102"/>
      <c r="UCA5" s="102"/>
      <c r="UCB5" s="102"/>
      <c r="UCC5" s="102"/>
      <c r="UCD5" s="102"/>
      <c r="UCE5" s="102"/>
      <c r="UCF5" s="102"/>
      <c r="UCG5" s="102"/>
      <c r="UCH5" s="102"/>
      <c r="UCI5" s="102"/>
      <c r="UCJ5" s="102"/>
      <c r="UCK5" s="102"/>
      <c r="UCL5" s="102"/>
      <c r="UCM5" s="102"/>
      <c r="UCN5" s="102"/>
      <c r="UCO5" s="102"/>
      <c r="UCP5" s="102"/>
      <c r="UCQ5" s="102"/>
      <c r="UCR5" s="102"/>
      <c r="UCS5" s="102"/>
      <c r="UCT5" s="102"/>
      <c r="UCU5" s="102"/>
      <c r="UCV5" s="102"/>
      <c r="UCW5" s="102"/>
      <c r="UCX5" s="102"/>
      <c r="UCY5" s="102"/>
      <c r="UCZ5" s="102"/>
      <c r="UDA5" s="102"/>
      <c r="UDB5" s="102"/>
      <c r="UDC5" s="102"/>
      <c r="UDD5" s="102"/>
      <c r="UDE5" s="102"/>
      <c r="UDF5" s="102"/>
      <c r="UDG5" s="102"/>
      <c r="UDH5" s="102"/>
      <c r="UDI5" s="102"/>
      <c r="UDJ5" s="102"/>
      <c r="UDK5" s="102"/>
      <c r="UDL5" s="102"/>
      <c r="UDM5" s="102"/>
      <c r="UDN5" s="102"/>
      <c r="UDO5" s="102"/>
      <c r="UDP5" s="102"/>
      <c r="UDQ5" s="102"/>
      <c r="UDR5" s="102"/>
      <c r="UDS5" s="102"/>
      <c r="UDT5" s="102"/>
      <c r="UDU5" s="102"/>
      <c r="UDV5" s="102"/>
      <c r="UDW5" s="102"/>
      <c r="UDX5" s="102"/>
      <c r="UDY5" s="102"/>
      <c r="UDZ5" s="102"/>
      <c r="UEA5" s="102"/>
      <c r="UEB5" s="102"/>
      <c r="UEC5" s="102"/>
      <c r="UED5" s="102"/>
      <c r="UEE5" s="102"/>
      <c r="UEF5" s="102"/>
      <c r="UEG5" s="102"/>
      <c r="UEH5" s="102"/>
      <c r="UEI5" s="102"/>
      <c r="UEJ5" s="102"/>
      <c r="UEK5" s="102"/>
      <c r="UEL5" s="102"/>
      <c r="UEM5" s="102"/>
      <c r="UEN5" s="102"/>
      <c r="UEO5" s="102"/>
      <c r="UEP5" s="102"/>
      <c r="UEQ5" s="102"/>
      <c r="UER5" s="102"/>
      <c r="UES5" s="102"/>
      <c r="UET5" s="102"/>
      <c r="UEU5" s="102"/>
      <c r="UEV5" s="102"/>
      <c r="UEW5" s="102"/>
      <c r="UEX5" s="102"/>
      <c r="UEY5" s="102"/>
      <c r="UEZ5" s="102"/>
      <c r="UFA5" s="102"/>
      <c r="UFB5" s="102"/>
      <c r="UFC5" s="102"/>
      <c r="UFD5" s="102"/>
      <c r="UFE5" s="102"/>
      <c r="UFF5" s="102"/>
      <c r="UFG5" s="102"/>
      <c r="UFH5" s="102"/>
      <c r="UFI5" s="102"/>
      <c r="UFJ5" s="102"/>
      <c r="UFK5" s="102"/>
      <c r="UFL5" s="102"/>
      <c r="UFM5" s="102"/>
      <c r="UFN5" s="102"/>
      <c r="UFO5" s="102"/>
      <c r="UFP5" s="102"/>
      <c r="UFQ5" s="102"/>
      <c r="UFR5" s="102"/>
      <c r="UFS5" s="102"/>
      <c r="UFT5" s="102"/>
      <c r="UFU5" s="102"/>
      <c r="UFV5" s="102"/>
      <c r="UFW5" s="102"/>
      <c r="UFX5" s="102"/>
      <c r="UFY5" s="102"/>
      <c r="UFZ5" s="102"/>
      <c r="UGA5" s="102"/>
      <c r="UGB5" s="102"/>
      <c r="UGC5" s="102"/>
      <c r="UGD5" s="102"/>
      <c r="UGE5" s="102"/>
      <c r="UGF5" s="102"/>
      <c r="UGG5" s="102"/>
      <c r="UGH5" s="102"/>
      <c r="UGI5" s="102"/>
      <c r="UGJ5" s="102"/>
      <c r="UGK5" s="102"/>
      <c r="UGL5" s="102"/>
      <c r="UGM5" s="102"/>
      <c r="UGN5" s="102"/>
      <c r="UGO5" s="102"/>
      <c r="UGP5" s="102"/>
      <c r="UGQ5" s="102"/>
      <c r="UGR5" s="102"/>
      <c r="UGS5" s="102"/>
      <c r="UGT5" s="102"/>
      <c r="UGU5" s="102"/>
      <c r="UGV5" s="102"/>
      <c r="UGW5" s="102"/>
      <c r="UGX5" s="102"/>
      <c r="UGY5" s="102"/>
      <c r="UGZ5" s="102"/>
      <c r="UHA5" s="102"/>
      <c r="UHB5" s="102"/>
      <c r="UHC5" s="102"/>
      <c r="UHD5" s="102"/>
      <c r="UHE5" s="102"/>
      <c r="UHF5" s="102"/>
      <c r="UHG5" s="102"/>
      <c r="UHH5" s="102"/>
      <c r="UHI5" s="102"/>
      <c r="UHJ5" s="102"/>
      <c r="UHK5" s="102"/>
      <c r="UHL5" s="102"/>
      <c r="UHM5" s="102"/>
      <c r="UHN5" s="102"/>
      <c r="UHO5" s="102"/>
      <c r="UHP5" s="102"/>
      <c r="UHQ5" s="102"/>
      <c r="UHR5" s="102"/>
      <c r="UHS5" s="102"/>
      <c r="UHT5" s="102"/>
      <c r="UHU5" s="102"/>
      <c r="UHV5" s="102"/>
      <c r="UHW5" s="102"/>
      <c r="UHX5" s="102"/>
      <c r="UHY5" s="102"/>
      <c r="UHZ5" s="102"/>
      <c r="UIA5" s="102"/>
      <c r="UIB5" s="102"/>
      <c r="UIC5" s="102"/>
      <c r="UID5" s="102"/>
      <c r="UIE5" s="102"/>
      <c r="UIF5" s="102"/>
      <c r="UIG5" s="102"/>
      <c r="UIH5" s="102"/>
      <c r="UII5" s="102"/>
      <c r="UIJ5" s="102"/>
      <c r="UIK5" s="102"/>
      <c r="UIL5" s="102"/>
      <c r="UIM5" s="102"/>
      <c r="UIN5" s="102"/>
      <c r="UIO5" s="102"/>
      <c r="UIP5" s="102"/>
      <c r="UIQ5" s="102"/>
      <c r="UIR5" s="102"/>
      <c r="UIS5" s="102"/>
      <c r="UIT5" s="102"/>
      <c r="UIU5" s="102"/>
      <c r="UIV5" s="102"/>
      <c r="UIW5" s="102"/>
      <c r="UIX5" s="102"/>
      <c r="UIY5" s="102"/>
      <c r="UIZ5" s="102"/>
      <c r="UJA5" s="102"/>
      <c r="UJB5" s="102"/>
      <c r="UJC5" s="102"/>
      <c r="UJD5" s="102"/>
      <c r="UJE5" s="102"/>
      <c r="UJF5" s="102"/>
      <c r="UJG5" s="102"/>
      <c r="UJH5" s="102"/>
      <c r="UJI5" s="102"/>
      <c r="UJJ5" s="102"/>
      <c r="UJK5" s="102"/>
      <c r="UJL5" s="102"/>
      <c r="UJM5" s="102"/>
      <c r="UJN5" s="102"/>
      <c r="UJO5" s="102"/>
      <c r="UJP5" s="102"/>
      <c r="UJQ5" s="102"/>
      <c r="UJR5" s="102"/>
      <c r="UJS5" s="102"/>
      <c r="UJT5" s="102"/>
      <c r="UJU5" s="102"/>
      <c r="UJV5" s="102"/>
      <c r="UJW5" s="102"/>
      <c r="UJX5" s="102"/>
      <c r="UJY5" s="102"/>
      <c r="UJZ5" s="102"/>
      <c r="UKA5" s="102"/>
      <c r="UKB5" s="102"/>
      <c r="UKC5" s="102"/>
      <c r="UKD5" s="102"/>
      <c r="UKE5" s="102"/>
      <c r="UKF5" s="102"/>
      <c r="UKG5" s="102"/>
      <c r="UKH5" s="102"/>
      <c r="UKI5" s="102"/>
      <c r="UKJ5" s="102"/>
      <c r="UKK5" s="102"/>
      <c r="UKL5" s="102"/>
      <c r="UKM5" s="102"/>
      <c r="UKN5" s="102"/>
      <c r="UKO5" s="102"/>
      <c r="UKP5" s="102"/>
      <c r="UKQ5" s="102"/>
      <c r="UKR5" s="102"/>
      <c r="UKS5" s="102"/>
      <c r="UKT5" s="102"/>
      <c r="UKU5" s="102"/>
      <c r="UKV5" s="102"/>
      <c r="UKW5" s="102"/>
      <c r="UKX5" s="102"/>
      <c r="UKY5" s="102"/>
      <c r="UKZ5" s="102"/>
      <c r="ULA5" s="102"/>
      <c r="ULB5" s="102"/>
      <c r="ULC5" s="102"/>
      <c r="ULD5" s="102"/>
      <c r="ULE5" s="102"/>
      <c r="ULF5" s="102"/>
      <c r="ULG5" s="102"/>
      <c r="ULH5" s="102"/>
      <c r="ULI5" s="102"/>
      <c r="ULJ5" s="102"/>
      <c r="ULK5" s="102"/>
      <c r="ULL5" s="102"/>
      <c r="ULM5" s="102"/>
      <c r="ULN5" s="102"/>
      <c r="ULO5" s="102"/>
      <c r="ULP5" s="102"/>
      <c r="ULQ5" s="102"/>
      <c r="ULR5" s="102"/>
      <c r="ULS5" s="102"/>
      <c r="ULT5" s="102"/>
      <c r="ULU5" s="102"/>
      <c r="ULV5" s="102"/>
      <c r="ULW5" s="102"/>
      <c r="ULX5" s="102"/>
      <c r="ULY5" s="102"/>
      <c r="ULZ5" s="102"/>
      <c r="UMA5" s="102"/>
      <c r="UMB5" s="102"/>
      <c r="UMC5" s="102"/>
      <c r="UMD5" s="102"/>
      <c r="UME5" s="102"/>
      <c r="UMF5" s="102"/>
      <c r="UMG5" s="102"/>
      <c r="UMH5" s="102"/>
      <c r="UMI5" s="102"/>
      <c r="UMJ5" s="102"/>
      <c r="UMK5" s="102"/>
      <c r="UML5" s="102"/>
      <c r="UMM5" s="102"/>
      <c r="UMN5" s="102"/>
      <c r="UMO5" s="102"/>
      <c r="UMP5" s="102"/>
      <c r="UMQ5" s="102"/>
      <c r="UMR5" s="102"/>
      <c r="UMS5" s="102"/>
      <c r="UMT5" s="102"/>
      <c r="UMU5" s="102"/>
      <c r="UMV5" s="102"/>
      <c r="UMW5" s="102"/>
      <c r="UMX5" s="102"/>
      <c r="UMY5" s="102"/>
      <c r="UMZ5" s="102"/>
      <c r="UNA5" s="102"/>
      <c r="UNB5" s="102"/>
      <c r="UNC5" s="102"/>
      <c r="UND5" s="102"/>
      <c r="UNE5" s="102"/>
      <c r="UNF5" s="102"/>
      <c r="UNG5" s="102"/>
      <c r="UNH5" s="102"/>
      <c r="UNI5" s="102"/>
      <c r="UNJ5" s="102"/>
      <c r="UNK5" s="102"/>
      <c r="UNL5" s="102"/>
      <c r="UNM5" s="102"/>
      <c r="UNN5" s="102"/>
      <c r="UNO5" s="102"/>
      <c r="UNP5" s="102"/>
      <c r="UNQ5" s="102"/>
      <c r="UNR5" s="102"/>
      <c r="UNS5" s="102"/>
      <c r="UNT5" s="102"/>
      <c r="UNU5" s="102"/>
      <c r="UNV5" s="102"/>
      <c r="UNW5" s="102"/>
      <c r="UNX5" s="102"/>
      <c r="UNY5" s="102"/>
      <c r="UNZ5" s="102"/>
      <c r="UOA5" s="102"/>
      <c r="UOB5" s="102"/>
      <c r="UOC5" s="102"/>
      <c r="UOD5" s="102"/>
      <c r="UOE5" s="102"/>
      <c r="UOF5" s="102"/>
      <c r="UOG5" s="102"/>
      <c r="UOH5" s="102"/>
      <c r="UOI5" s="102"/>
      <c r="UOJ5" s="102"/>
      <c r="UOK5" s="102"/>
      <c r="UOL5" s="102"/>
      <c r="UOM5" s="102"/>
      <c r="UON5" s="102"/>
      <c r="UOO5" s="102"/>
      <c r="UOP5" s="102"/>
      <c r="UOQ5" s="102"/>
      <c r="UOR5" s="102"/>
      <c r="UOS5" s="102"/>
      <c r="UOT5" s="102"/>
      <c r="UOU5" s="102"/>
      <c r="UOV5" s="102"/>
      <c r="UOW5" s="102"/>
      <c r="UOX5" s="102"/>
      <c r="UOY5" s="102"/>
      <c r="UOZ5" s="102"/>
      <c r="UPA5" s="102"/>
      <c r="UPB5" s="102"/>
      <c r="UPC5" s="102"/>
      <c r="UPD5" s="102"/>
      <c r="UPE5" s="102"/>
      <c r="UPF5" s="102"/>
      <c r="UPG5" s="102"/>
      <c r="UPH5" s="102"/>
      <c r="UPI5" s="102"/>
      <c r="UPJ5" s="102"/>
      <c r="UPK5" s="102"/>
      <c r="UPL5" s="102"/>
      <c r="UPM5" s="102"/>
      <c r="UPN5" s="102"/>
      <c r="UPO5" s="102"/>
      <c r="UPP5" s="102"/>
      <c r="UPQ5" s="102"/>
      <c r="UPR5" s="102"/>
      <c r="UPS5" s="102"/>
      <c r="UPT5" s="102"/>
      <c r="UPU5" s="102"/>
      <c r="UPV5" s="102"/>
      <c r="UPW5" s="102"/>
      <c r="UPX5" s="102"/>
      <c r="UPY5" s="102"/>
      <c r="UPZ5" s="102"/>
      <c r="UQA5" s="102"/>
      <c r="UQB5" s="102"/>
      <c r="UQC5" s="102"/>
      <c r="UQD5" s="102"/>
      <c r="UQE5" s="102"/>
      <c r="UQF5" s="102"/>
      <c r="UQG5" s="102"/>
      <c r="UQH5" s="102"/>
      <c r="UQI5" s="102"/>
      <c r="UQJ5" s="102"/>
      <c r="UQK5" s="102"/>
      <c r="UQL5" s="102"/>
      <c r="UQM5" s="102"/>
      <c r="UQN5" s="102"/>
      <c r="UQO5" s="102"/>
      <c r="UQP5" s="102"/>
      <c r="UQQ5" s="102"/>
      <c r="UQR5" s="102"/>
      <c r="UQS5" s="102"/>
      <c r="UQT5" s="102"/>
      <c r="UQU5" s="102"/>
      <c r="UQV5" s="102"/>
      <c r="UQW5" s="102"/>
      <c r="UQX5" s="102"/>
      <c r="UQY5" s="102"/>
      <c r="UQZ5" s="102"/>
      <c r="URA5" s="102"/>
      <c r="URB5" s="102"/>
      <c r="URC5" s="102"/>
      <c r="URD5" s="102"/>
      <c r="URE5" s="102"/>
      <c r="URF5" s="102"/>
      <c r="URG5" s="102"/>
      <c r="URH5" s="102"/>
      <c r="URI5" s="102"/>
      <c r="URJ5" s="102"/>
      <c r="URK5" s="102"/>
      <c r="URL5" s="102"/>
      <c r="URM5" s="102"/>
      <c r="URN5" s="102"/>
      <c r="URO5" s="102"/>
      <c r="URP5" s="102"/>
      <c r="URQ5" s="102"/>
      <c r="URR5" s="102"/>
      <c r="URS5" s="102"/>
      <c r="URT5" s="102"/>
      <c r="URU5" s="102"/>
      <c r="URV5" s="102"/>
      <c r="URW5" s="102"/>
      <c r="URX5" s="102"/>
      <c r="URY5" s="102"/>
      <c r="URZ5" s="102"/>
      <c r="USA5" s="102"/>
      <c r="USB5" s="102"/>
      <c r="USC5" s="102"/>
      <c r="USD5" s="102"/>
      <c r="USE5" s="102"/>
      <c r="USF5" s="102"/>
      <c r="USG5" s="102"/>
      <c r="USH5" s="102"/>
      <c r="USI5" s="102"/>
      <c r="USJ5" s="102"/>
      <c r="USK5" s="102"/>
      <c r="USL5" s="102"/>
      <c r="USM5" s="102"/>
      <c r="USN5" s="102"/>
      <c r="USO5" s="102"/>
      <c r="USP5" s="102"/>
      <c r="USQ5" s="102"/>
      <c r="USR5" s="102"/>
      <c r="USS5" s="102"/>
      <c r="UST5" s="102"/>
      <c r="USU5" s="102"/>
      <c r="USV5" s="102"/>
      <c r="USW5" s="102"/>
      <c r="USX5" s="102"/>
      <c r="USY5" s="102"/>
      <c r="USZ5" s="102"/>
      <c r="UTA5" s="102"/>
      <c r="UTB5" s="102"/>
      <c r="UTC5" s="102"/>
      <c r="UTD5" s="102"/>
      <c r="UTE5" s="102"/>
      <c r="UTF5" s="102"/>
      <c r="UTG5" s="102"/>
      <c r="UTH5" s="102"/>
      <c r="UTI5" s="102"/>
      <c r="UTJ5" s="102"/>
      <c r="UTK5" s="102"/>
      <c r="UTL5" s="102"/>
      <c r="UTM5" s="102"/>
      <c r="UTN5" s="102"/>
      <c r="UTO5" s="102"/>
      <c r="UTP5" s="102"/>
      <c r="UTQ5" s="102"/>
      <c r="UTR5" s="102"/>
      <c r="UTS5" s="102"/>
      <c r="UTT5" s="102"/>
      <c r="UTU5" s="102"/>
      <c r="UTV5" s="102"/>
      <c r="UTW5" s="102"/>
      <c r="UTX5" s="102"/>
      <c r="UTY5" s="102"/>
      <c r="UTZ5" s="102"/>
      <c r="UUA5" s="102"/>
      <c r="UUB5" s="102"/>
      <c r="UUC5" s="102"/>
      <c r="UUD5" s="102"/>
      <c r="UUE5" s="102"/>
      <c r="UUF5" s="102"/>
      <c r="UUG5" s="102"/>
      <c r="UUH5" s="102"/>
      <c r="UUI5" s="102"/>
      <c r="UUJ5" s="102"/>
      <c r="UUK5" s="102"/>
      <c r="UUL5" s="102"/>
      <c r="UUM5" s="102"/>
      <c r="UUN5" s="102"/>
      <c r="UUO5" s="102"/>
      <c r="UUP5" s="102"/>
      <c r="UUQ5" s="102"/>
      <c r="UUR5" s="102"/>
      <c r="UUS5" s="102"/>
      <c r="UUT5" s="102"/>
      <c r="UUU5" s="102"/>
      <c r="UUV5" s="102"/>
      <c r="UUW5" s="102"/>
      <c r="UUX5" s="102"/>
      <c r="UUY5" s="102"/>
      <c r="UUZ5" s="102"/>
      <c r="UVA5" s="102"/>
      <c r="UVB5" s="102"/>
      <c r="UVC5" s="102"/>
      <c r="UVD5" s="102"/>
      <c r="UVE5" s="102"/>
      <c r="UVF5" s="102"/>
      <c r="UVG5" s="102"/>
      <c r="UVH5" s="102"/>
      <c r="UVI5" s="102"/>
      <c r="UVJ5" s="102"/>
      <c r="UVK5" s="102"/>
      <c r="UVL5" s="102"/>
      <c r="UVM5" s="102"/>
      <c r="UVN5" s="102"/>
      <c r="UVO5" s="102"/>
      <c r="UVP5" s="102"/>
      <c r="UVQ5" s="102"/>
      <c r="UVR5" s="102"/>
      <c r="UVS5" s="102"/>
      <c r="UVT5" s="102"/>
      <c r="UVU5" s="102"/>
      <c r="UVV5" s="102"/>
      <c r="UVW5" s="102"/>
      <c r="UVX5" s="102"/>
      <c r="UVY5" s="102"/>
      <c r="UVZ5" s="102"/>
      <c r="UWA5" s="102"/>
      <c r="UWB5" s="102"/>
      <c r="UWC5" s="102"/>
      <c r="UWD5" s="102"/>
      <c r="UWE5" s="102"/>
      <c r="UWF5" s="102"/>
      <c r="UWG5" s="102"/>
      <c r="UWH5" s="102"/>
      <c r="UWI5" s="102"/>
      <c r="UWJ5" s="102"/>
      <c r="UWK5" s="102"/>
      <c r="UWL5" s="102"/>
      <c r="UWM5" s="102"/>
      <c r="UWN5" s="102"/>
      <c r="UWO5" s="102"/>
      <c r="UWP5" s="102"/>
      <c r="UWQ5" s="102"/>
      <c r="UWR5" s="102"/>
      <c r="UWS5" s="102"/>
      <c r="UWT5" s="102"/>
      <c r="UWU5" s="102"/>
      <c r="UWV5" s="102"/>
      <c r="UWW5" s="102"/>
      <c r="UWX5" s="102"/>
      <c r="UWY5" s="102"/>
      <c r="UWZ5" s="102"/>
      <c r="UXA5" s="102"/>
      <c r="UXB5" s="102"/>
      <c r="UXC5" s="102"/>
      <c r="UXD5" s="102"/>
      <c r="UXE5" s="102"/>
      <c r="UXF5" s="102"/>
      <c r="UXG5" s="102"/>
      <c r="UXH5" s="102"/>
      <c r="UXI5" s="102"/>
      <c r="UXJ5" s="102"/>
      <c r="UXK5" s="102"/>
      <c r="UXL5" s="102"/>
      <c r="UXM5" s="102"/>
      <c r="UXN5" s="102"/>
      <c r="UXO5" s="102"/>
      <c r="UXP5" s="102"/>
      <c r="UXQ5" s="102"/>
      <c r="UXR5" s="102"/>
      <c r="UXS5" s="102"/>
      <c r="UXT5" s="102"/>
      <c r="UXU5" s="102"/>
      <c r="UXV5" s="102"/>
      <c r="UXW5" s="102"/>
      <c r="UXX5" s="102"/>
      <c r="UXY5" s="102"/>
      <c r="UXZ5" s="102"/>
      <c r="UYA5" s="102"/>
      <c r="UYB5" s="102"/>
      <c r="UYC5" s="102"/>
      <c r="UYD5" s="102"/>
      <c r="UYE5" s="102"/>
      <c r="UYF5" s="102"/>
      <c r="UYG5" s="102"/>
      <c r="UYH5" s="102"/>
      <c r="UYI5" s="102"/>
      <c r="UYJ5" s="102"/>
      <c r="UYK5" s="102"/>
      <c r="UYL5" s="102"/>
      <c r="UYM5" s="102"/>
      <c r="UYN5" s="102"/>
      <c r="UYO5" s="102"/>
      <c r="UYP5" s="102"/>
      <c r="UYQ5" s="102"/>
      <c r="UYR5" s="102"/>
      <c r="UYS5" s="102"/>
      <c r="UYT5" s="102"/>
      <c r="UYU5" s="102"/>
      <c r="UYV5" s="102"/>
      <c r="UYW5" s="102"/>
      <c r="UYX5" s="102"/>
      <c r="UYY5" s="102"/>
      <c r="UYZ5" s="102"/>
      <c r="UZA5" s="102"/>
      <c r="UZB5" s="102"/>
      <c r="UZC5" s="102"/>
      <c r="UZD5" s="102"/>
      <c r="UZE5" s="102"/>
      <c r="UZF5" s="102"/>
      <c r="UZG5" s="102"/>
      <c r="UZH5" s="102"/>
      <c r="UZI5" s="102"/>
      <c r="UZJ5" s="102"/>
      <c r="UZK5" s="102"/>
      <c r="UZL5" s="102"/>
      <c r="UZM5" s="102"/>
      <c r="UZN5" s="102"/>
      <c r="UZO5" s="102"/>
      <c r="UZP5" s="102"/>
      <c r="UZQ5" s="102"/>
      <c r="UZR5" s="102"/>
      <c r="UZS5" s="102"/>
      <c r="UZT5" s="102"/>
      <c r="UZU5" s="102"/>
      <c r="UZV5" s="102"/>
      <c r="UZW5" s="102"/>
      <c r="UZX5" s="102"/>
      <c r="UZY5" s="102"/>
      <c r="UZZ5" s="102"/>
      <c r="VAA5" s="102"/>
      <c r="VAB5" s="102"/>
      <c r="VAC5" s="102"/>
      <c r="VAD5" s="102"/>
      <c r="VAE5" s="102"/>
      <c r="VAF5" s="102"/>
      <c r="VAG5" s="102"/>
      <c r="VAH5" s="102"/>
      <c r="VAI5" s="102"/>
      <c r="VAJ5" s="102"/>
      <c r="VAK5" s="102"/>
      <c r="VAL5" s="102"/>
      <c r="VAM5" s="102"/>
      <c r="VAN5" s="102"/>
      <c r="VAO5" s="102"/>
      <c r="VAP5" s="102"/>
      <c r="VAQ5" s="102"/>
      <c r="VAR5" s="102"/>
      <c r="VAS5" s="102"/>
      <c r="VAT5" s="102"/>
      <c r="VAU5" s="102"/>
      <c r="VAV5" s="102"/>
      <c r="VAW5" s="102"/>
      <c r="VAX5" s="102"/>
      <c r="VAY5" s="102"/>
      <c r="VAZ5" s="102"/>
      <c r="VBA5" s="102"/>
      <c r="VBB5" s="102"/>
      <c r="VBC5" s="102"/>
      <c r="VBD5" s="102"/>
      <c r="VBE5" s="102"/>
      <c r="VBF5" s="102"/>
      <c r="VBG5" s="102"/>
      <c r="VBH5" s="102"/>
      <c r="VBI5" s="102"/>
      <c r="VBJ5" s="102"/>
      <c r="VBK5" s="102"/>
      <c r="VBL5" s="102"/>
      <c r="VBM5" s="102"/>
      <c r="VBN5" s="102"/>
      <c r="VBO5" s="102"/>
      <c r="VBP5" s="102"/>
      <c r="VBQ5" s="102"/>
      <c r="VBR5" s="102"/>
      <c r="VBS5" s="102"/>
      <c r="VBT5" s="102"/>
      <c r="VBU5" s="102"/>
      <c r="VBV5" s="102"/>
      <c r="VBW5" s="102"/>
      <c r="VBX5" s="102"/>
      <c r="VBY5" s="102"/>
      <c r="VBZ5" s="102"/>
      <c r="VCA5" s="102"/>
      <c r="VCB5" s="102"/>
      <c r="VCC5" s="102"/>
      <c r="VCD5" s="102"/>
      <c r="VCE5" s="102"/>
      <c r="VCF5" s="102"/>
      <c r="VCG5" s="102"/>
      <c r="VCH5" s="102"/>
      <c r="VCI5" s="102"/>
      <c r="VCJ5" s="102"/>
      <c r="VCK5" s="102"/>
      <c r="VCL5" s="102"/>
      <c r="VCM5" s="102"/>
      <c r="VCN5" s="102"/>
      <c r="VCO5" s="102"/>
      <c r="VCP5" s="102"/>
      <c r="VCQ5" s="102"/>
      <c r="VCR5" s="102"/>
      <c r="VCS5" s="102"/>
      <c r="VCT5" s="102"/>
      <c r="VCU5" s="102"/>
      <c r="VCV5" s="102"/>
      <c r="VCW5" s="102"/>
      <c r="VCX5" s="102"/>
      <c r="VCY5" s="102"/>
      <c r="VCZ5" s="102"/>
      <c r="VDA5" s="102"/>
      <c r="VDB5" s="102"/>
      <c r="VDC5" s="102"/>
      <c r="VDD5" s="102"/>
      <c r="VDE5" s="102"/>
      <c r="VDF5" s="102"/>
      <c r="VDG5" s="102"/>
      <c r="VDH5" s="102"/>
      <c r="VDI5" s="102"/>
      <c r="VDJ5" s="102"/>
      <c r="VDK5" s="102"/>
      <c r="VDL5" s="102"/>
      <c r="VDM5" s="102"/>
      <c r="VDN5" s="102"/>
      <c r="VDO5" s="102"/>
      <c r="VDP5" s="102"/>
      <c r="VDQ5" s="102"/>
      <c r="VDR5" s="102"/>
      <c r="VDS5" s="102"/>
      <c r="VDT5" s="102"/>
      <c r="VDU5" s="102"/>
      <c r="VDV5" s="102"/>
      <c r="VDW5" s="102"/>
      <c r="VDX5" s="102"/>
      <c r="VDY5" s="102"/>
      <c r="VDZ5" s="102"/>
      <c r="VEA5" s="102"/>
      <c r="VEB5" s="102"/>
      <c r="VEC5" s="102"/>
      <c r="VED5" s="102"/>
      <c r="VEE5" s="102"/>
      <c r="VEF5" s="102"/>
      <c r="VEG5" s="102"/>
      <c r="VEH5" s="102"/>
      <c r="VEI5" s="102"/>
      <c r="VEJ5" s="102"/>
      <c r="VEK5" s="102"/>
      <c r="VEL5" s="102"/>
      <c r="VEM5" s="102"/>
      <c r="VEN5" s="102"/>
      <c r="VEO5" s="102"/>
      <c r="VEP5" s="102"/>
      <c r="VEQ5" s="102"/>
      <c r="VER5" s="102"/>
      <c r="VES5" s="102"/>
      <c r="VET5" s="102"/>
      <c r="VEU5" s="102"/>
      <c r="VEV5" s="102"/>
      <c r="VEW5" s="102"/>
      <c r="VEX5" s="102"/>
      <c r="VEY5" s="102"/>
      <c r="VEZ5" s="102"/>
      <c r="VFA5" s="102"/>
      <c r="VFB5" s="102"/>
      <c r="VFC5" s="102"/>
      <c r="VFD5" s="102"/>
      <c r="VFE5" s="102"/>
      <c r="VFF5" s="102"/>
      <c r="VFG5" s="102"/>
      <c r="VFH5" s="102"/>
      <c r="VFI5" s="102"/>
      <c r="VFJ5" s="102"/>
      <c r="VFK5" s="102"/>
      <c r="VFL5" s="102"/>
      <c r="VFM5" s="102"/>
      <c r="VFN5" s="102"/>
      <c r="VFO5" s="102"/>
      <c r="VFP5" s="102"/>
      <c r="VFQ5" s="102"/>
      <c r="VFR5" s="102"/>
      <c r="VFS5" s="102"/>
      <c r="VFT5" s="102"/>
      <c r="VFU5" s="102"/>
      <c r="VFV5" s="102"/>
      <c r="VFW5" s="102"/>
      <c r="VFX5" s="102"/>
      <c r="VFY5" s="102"/>
      <c r="VFZ5" s="102"/>
      <c r="VGA5" s="102"/>
      <c r="VGB5" s="102"/>
      <c r="VGC5" s="102"/>
      <c r="VGD5" s="102"/>
      <c r="VGE5" s="102"/>
      <c r="VGF5" s="102"/>
      <c r="VGG5" s="102"/>
      <c r="VGH5" s="102"/>
      <c r="VGI5" s="102"/>
      <c r="VGJ5" s="102"/>
      <c r="VGK5" s="102"/>
      <c r="VGL5" s="102"/>
      <c r="VGM5" s="102"/>
      <c r="VGN5" s="102"/>
      <c r="VGO5" s="102"/>
      <c r="VGP5" s="102"/>
      <c r="VGQ5" s="102"/>
      <c r="VGR5" s="102"/>
      <c r="VGS5" s="102"/>
      <c r="VGT5" s="102"/>
      <c r="VGU5" s="102"/>
      <c r="VGV5" s="102"/>
      <c r="VGW5" s="102"/>
      <c r="VGX5" s="102"/>
      <c r="VGY5" s="102"/>
      <c r="VGZ5" s="102"/>
      <c r="VHA5" s="102"/>
      <c r="VHB5" s="102"/>
      <c r="VHC5" s="102"/>
      <c r="VHD5" s="102"/>
      <c r="VHE5" s="102"/>
      <c r="VHF5" s="102"/>
      <c r="VHG5" s="102"/>
      <c r="VHH5" s="102"/>
      <c r="VHI5" s="102"/>
      <c r="VHJ5" s="102"/>
      <c r="VHK5" s="102"/>
      <c r="VHL5" s="102"/>
      <c r="VHM5" s="102"/>
      <c r="VHN5" s="102"/>
      <c r="VHO5" s="102"/>
      <c r="VHP5" s="102"/>
      <c r="VHQ5" s="102"/>
      <c r="VHR5" s="102"/>
      <c r="VHS5" s="102"/>
      <c r="VHT5" s="102"/>
      <c r="VHU5" s="102"/>
      <c r="VHV5" s="102"/>
      <c r="VHW5" s="102"/>
      <c r="VHX5" s="102"/>
      <c r="VHY5" s="102"/>
      <c r="VHZ5" s="102"/>
      <c r="VIA5" s="102"/>
      <c r="VIB5" s="102"/>
      <c r="VIC5" s="102"/>
      <c r="VID5" s="102"/>
      <c r="VIE5" s="102"/>
      <c r="VIF5" s="102"/>
      <c r="VIG5" s="102"/>
      <c r="VIH5" s="102"/>
      <c r="VII5" s="102"/>
      <c r="VIJ5" s="102"/>
      <c r="VIK5" s="102"/>
      <c r="VIL5" s="102"/>
      <c r="VIM5" s="102"/>
      <c r="VIN5" s="102"/>
      <c r="VIO5" s="102"/>
      <c r="VIP5" s="102"/>
      <c r="VIQ5" s="102"/>
      <c r="VIR5" s="102"/>
      <c r="VIS5" s="102"/>
      <c r="VIT5" s="102"/>
      <c r="VIU5" s="102"/>
      <c r="VIV5" s="102"/>
      <c r="VIW5" s="102"/>
      <c r="VIX5" s="102"/>
      <c r="VIY5" s="102"/>
      <c r="VIZ5" s="102"/>
      <c r="VJA5" s="102"/>
      <c r="VJB5" s="102"/>
      <c r="VJC5" s="102"/>
      <c r="VJD5" s="102"/>
      <c r="VJE5" s="102"/>
      <c r="VJF5" s="102"/>
      <c r="VJG5" s="102"/>
      <c r="VJH5" s="102"/>
      <c r="VJI5" s="102"/>
      <c r="VJJ5" s="102"/>
      <c r="VJK5" s="102"/>
      <c r="VJL5" s="102"/>
      <c r="VJM5" s="102"/>
      <c r="VJN5" s="102"/>
      <c r="VJO5" s="102"/>
      <c r="VJP5" s="102"/>
      <c r="VJQ5" s="102"/>
      <c r="VJR5" s="102"/>
      <c r="VJS5" s="102"/>
      <c r="VJT5" s="102"/>
      <c r="VJU5" s="102"/>
      <c r="VJV5" s="102"/>
      <c r="VJW5" s="102"/>
      <c r="VJX5" s="102"/>
      <c r="VJY5" s="102"/>
      <c r="VJZ5" s="102"/>
      <c r="VKA5" s="102"/>
      <c r="VKB5" s="102"/>
      <c r="VKC5" s="102"/>
      <c r="VKD5" s="102"/>
      <c r="VKE5" s="102"/>
      <c r="VKF5" s="102"/>
      <c r="VKG5" s="102"/>
      <c r="VKH5" s="102"/>
      <c r="VKI5" s="102"/>
      <c r="VKJ5" s="102"/>
      <c r="VKK5" s="102"/>
      <c r="VKL5" s="102"/>
      <c r="VKM5" s="102"/>
      <c r="VKN5" s="102"/>
      <c r="VKO5" s="102"/>
      <c r="VKP5" s="102"/>
      <c r="VKQ5" s="102"/>
      <c r="VKR5" s="102"/>
      <c r="VKS5" s="102"/>
      <c r="VKT5" s="102"/>
      <c r="VKU5" s="102"/>
      <c r="VKV5" s="102"/>
      <c r="VKW5" s="102"/>
      <c r="VKX5" s="102"/>
      <c r="VKY5" s="102"/>
      <c r="VKZ5" s="102"/>
      <c r="VLA5" s="102"/>
      <c r="VLB5" s="102"/>
      <c r="VLC5" s="102"/>
      <c r="VLD5" s="102"/>
      <c r="VLE5" s="102"/>
      <c r="VLF5" s="102"/>
      <c r="VLG5" s="102"/>
      <c r="VLH5" s="102"/>
      <c r="VLI5" s="102"/>
      <c r="VLJ5" s="102"/>
      <c r="VLK5" s="102"/>
      <c r="VLL5" s="102"/>
      <c r="VLM5" s="102"/>
      <c r="VLN5" s="102"/>
      <c r="VLO5" s="102"/>
      <c r="VLP5" s="102"/>
      <c r="VLQ5" s="102"/>
      <c r="VLR5" s="102"/>
      <c r="VLS5" s="102"/>
      <c r="VLT5" s="102"/>
      <c r="VLU5" s="102"/>
      <c r="VLV5" s="102"/>
      <c r="VLW5" s="102"/>
      <c r="VLX5" s="102"/>
      <c r="VLY5" s="102"/>
      <c r="VLZ5" s="102"/>
      <c r="VMA5" s="102"/>
      <c r="VMB5" s="102"/>
      <c r="VMC5" s="102"/>
      <c r="VMD5" s="102"/>
      <c r="VME5" s="102"/>
      <c r="VMF5" s="102"/>
      <c r="VMG5" s="102"/>
      <c r="VMH5" s="102"/>
      <c r="VMI5" s="102"/>
      <c r="VMJ5" s="102"/>
      <c r="VMK5" s="102"/>
      <c r="VML5" s="102"/>
      <c r="VMM5" s="102"/>
      <c r="VMN5" s="102"/>
      <c r="VMO5" s="102"/>
      <c r="VMP5" s="102"/>
      <c r="VMQ5" s="102"/>
      <c r="VMR5" s="102"/>
      <c r="VMS5" s="102"/>
      <c r="VMT5" s="102"/>
      <c r="VMU5" s="102"/>
      <c r="VMV5" s="102"/>
      <c r="VMW5" s="102"/>
      <c r="VMX5" s="102"/>
      <c r="VMY5" s="102"/>
      <c r="VMZ5" s="102"/>
      <c r="VNA5" s="102"/>
      <c r="VNB5" s="102"/>
      <c r="VNC5" s="102"/>
      <c r="VND5" s="102"/>
      <c r="VNE5" s="102"/>
      <c r="VNF5" s="102"/>
      <c r="VNG5" s="102"/>
      <c r="VNH5" s="102"/>
      <c r="VNI5" s="102"/>
      <c r="VNJ5" s="102"/>
      <c r="VNK5" s="102"/>
      <c r="VNL5" s="102"/>
      <c r="VNM5" s="102"/>
      <c r="VNN5" s="102"/>
      <c r="VNO5" s="102"/>
      <c r="VNP5" s="102"/>
      <c r="VNQ5" s="102"/>
      <c r="VNR5" s="102"/>
      <c r="VNS5" s="102"/>
      <c r="VNT5" s="102"/>
      <c r="VNU5" s="102"/>
      <c r="VNV5" s="102"/>
      <c r="VNW5" s="102"/>
      <c r="VNX5" s="102"/>
      <c r="VNY5" s="102"/>
      <c r="VNZ5" s="102"/>
      <c r="VOA5" s="102"/>
      <c r="VOB5" s="102"/>
      <c r="VOC5" s="102"/>
      <c r="VOD5" s="102"/>
      <c r="VOE5" s="102"/>
      <c r="VOF5" s="102"/>
      <c r="VOG5" s="102"/>
      <c r="VOH5" s="102"/>
      <c r="VOI5" s="102"/>
      <c r="VOJ5" s="102"/>
      <c r="VOK5" s="102"/>
      <c r="VOL5" s="102"/>
      <c r="VOM5" s="102"/>
      <c r="VON5" s="102"/>
      <c r="VOO5" s="102"/>
      <c r="VOP5" s="102"/>
      <c r="VOQ5" s="102"/>
      <c r="VOR5" s="102"/>
      <c r="VOS5" s="102"/>
      <c r="VOT5" s="102"/>
      <c r="VOU5" s="102"/>
      <c r="VOV5" s="102"/>
      <c r="VOW5" s="102"/>
      <c r="VOX5" s="102"/>
      <c r="VOY5" s="102"/>
      <c r="VOZ5" s="102"/>
      <c r="VPA5" s="102"/>
      <c r="VPB5" s="102"/>
      <c r="VPC5" s="102"/>
      <c r="VPD5" s="102"/>
      <c r="VPE5" s="102"/>
      <c r="VPF5" s="102"/>
      <c r="VPG5" s="102"/>
      <c r="VPH5" s="102"/>
      <c r="VPI5" s="102"/>
      <c r="VPJ5" s="102"/>
      <c r="VPK5" s="102"/>
      <c r="VPL5" s="102"/>
      <c r="VPM5" s="102"/>
      <c r="VPN5" s="102"/>
      <c r="VPO5" s="102"/>
      <c r="VPP5" s="102"/>
      <c r="VPQ5" s="102"/>
      <c r="VPR5" s="102"/>
      <c r="VPS5" s="102"/>
      <c r="VPT5" s="102"/>
      <c r="VPU5" s="102"/>
      <c r="VPV5" s="102"/>
      <c r="VPW5" s="102"/>
      <c r="VPX5" s="102"/>
      <c r="VPY5" s="102"/>
      <c r="VPZ5" s="102"/>
      <c r="VQA5" s="102"/>
      <c r="VQB5" s="102"/>
      <c r="VQC5" s="102"/>
      <c r="VQD5" s="102"/>
      <c r="VQE5" s="102"/>
      <c r="VQF5" s="102"/>
      <c r="VQG5" s="102"/>
      <c r="VQH5" s="102"/>
      <c r="VQI5" s="102"/>
      <c r="VQJ5" s="102"/>
      <c r="VQK5" s="102"/>
      <c r="VQL5" s="102"/>
      <c r="VQM5" s="102"/>
      <c r="VQN5" s="102"/>
      <c r="VQO5" s="102"/>
      <c r="VQP5" s="102"/>
      <c r="VQQ5" s="102"/>
      <c r="VQR5" s="102"/>
      <c r="VQS5" s="102"/>
      <c r="VQT5" s="102"/>
      <c r="VQU5" s="102"/>
      <c r="VQV5" s="102"/>
      <c r="VQW5" s="102"/>
      <c r="VQX5" s="102"/>
      <c r="VQY5" s="102"/>
      <c r="VQZ5" s="102"/>
      <c r="VRA5" s="102"/>
      <c r="VRB5" s="102"/>
      <c r="VRC5" s="102"/>
      <c r="VRD5" s="102"/>
      <c r="VRE5" s="102"/>
      <c r="VRF5" s="102"/>
      <c r="VRG5" s="102"/>
      <c r="VRH5" s="102"/>
      <c r="VRI5" s="102"/>
      <c r="VRJ5" s="102"/>
      <c r="VRK5" s="102"/>
      <c r="VRL5" s="102"/>
      <c r="VRM5" s="102"/>
      <c r="VRN5" s="102"/>
      <c r="VRO5" s="102"/>
      <c r="VRP5" s="102"/>
      <c r="VRQ5" s="102"/>
      <c r="VRR5" s="102"/>
      <c r="VRS5" s="102"/>
      <c r="VRT5" s="102"/>
      <c r="VRU5" s="102"/>
      <c r="VRV5" s="102"/>
      <c r="VRW5" s="102"/>
      <c r="VRX5" s="102"/>
      <c r="VRY5" s="102"/>
      <c r="VRZ5" s="102"/>
      <c r="VSA5" s="102"/>
      <c r="VSB5" s="102"/>
      <c r="VSC5" s="102"/>
      <c r="VSD5" s="102"/>
      <c r="VSE5" s="102"/>
      <c r="VSF5" s="102"/>
      <c r="VSG5" s="102"/>
      <c r="VSH5" s="102"/>
      <c r="VSI5" s="102"/>
      <c r="VSJ5" s="102"/>
      <c r="VSK5" s="102"/>
      <c r="VSL5" s="102"/>
      <c r="VSM5" s="102"/>
      <c r="VSN5" s="102"/>
      <c r="VSO5" s="102"/>
      <c r="VSP5" s="102"/>
      <c r="VSQ5" s="102"/>
      <c r="VSR5" s="102"/>
      <c r="VSS5" s="102"/>
      <c r="VST5" s="102"/>
      <c r="VSU5" s="102"/>
      <c r="VSV5" s="102"/>
      <c r="VSW5" s="102"/>
      <c r="VSX5" s="102"/>
      <c r="VSY5" s="102"/>
      <c r="VSZ5" s="102"/>
      <c r="VTA5" s="102"/>
      <c r="VTB5" s="102"/>
      <c r="VTC5" s="102"/>
      <c r="VTD5" s="102"/>
      <c r="VTE5" s="102"/>
      <c r="VTF5" s="102"/>
      <c r="VTG5" s="102"/>
      <c r="VTH5" s="102"/>
      <c r="VTI5" s="102"/>
      <c r="VTJ5" s="102"/>
      <c r="VTK5" s="102"/>
      <c r="VTL5" s="102"/>
      <c r="VTM5" s="102"/>
      <c r="VTN5" s="102"/>
      <c r="VTO5" s="102"/>
      <c r="VTP5" s="102"/>
      <c r="VTQ5" s="102"/>
      <c r="VTR5" s="102"/>
      <c r="VTS5" s="102"/>
      <c r="VTT5" s="102"/>
      <c r="VTU5" s="102"/>
      <c r="VTV5" s="102"/>
      <c r="VTW5" s="102"/>
      <c r="VTX5" s="102"/>
      <c r="VTY5" s="102"/>
      <c r="VTZ5" s="102"/>
      <c r="VUA5" s="102"/>
      <c r="VUB5" s="102"/>
      <c r="VUC5" s="102"/>
      <c r="VUD5" s="102"/>
      <c r="VUE5" s="102"/>
      <c r="VUF5" s="102"/>
      <c r="VUG5" s="102"/>
      <c r="VUH5" s="102"/>
      <c r="VUI5" s="102"/>
      <c r="VUJ5" s="102"/>
      <c r="VUK5" s="102"/>
      <c r="VUL5" s="102"/>
      <c r="VUM5" s="102"/>
      <c r="VUN5" s="102"/>
      <c r="VUO5" s="102"/>
      <c r="VUP5" s="102"/>
      <c r="VUQ5" s="102"/>
      <c r="VUR5" s="102"/>
      <c r="VUS5" s="102"/>
      <c r="VUT5" s="102"/>
      <c r="VUU5" s="102"/>
      <c r="VUV5" s="102"/>
      <c r="VUW5" s="102"/>
      <c r="VUX5" s="102"/>
      <c r="VUY5" s="102"/>
      <c r="VUZ5" s="102"/>
      <c r="VVA5" s="102"/>
      <c r="VVB5" s="102"/>
      <c r="VVC5" s="102"/>
      <c r="VVD5" s="102"/>
      <c r="VVE5" s="102"/>
      <c r="VVF5" s="102"/>
      <c r="VVG5" s="102"/>
      <c r="VVH5" s="102"/>
      <c r="VVI5" s="102"/>
      <c r="VVJ5" s="102"/>
      <c r="VVK5" s="102"/>
      <c r="VVL5" s="102"/>
      <c r="VVM5" s="102"/>
      <c r="VVN5" s="102"/>
      <c r="VVO5" s="102"/>
      <c r="VVP5" s="102"/>
      <c r="VVQ5" s="102"/>
      <c r="VVR5" s="102"/>
      <c r="VVS5" s="102"/>
      <c r="VVT5" s="102"/>
      <c r="VVU5" s="102"/>
      <c r="VVV5" s="102"/>
      <c r="VVW5" s="102"/>
      <c r="VVX5" s="102"/>
      <c r="VVY5" s="102"/>
      <c r="VVZ5" s="102"/>
      <c r="VWA5" s="102"/>
      <c r="VWB5" s="102"/>
      <c r="VWC5" s="102"/>
      <c r="VWD5" s="102"/>
      <c r="VWE5" s="102"/>
      <c r="VWF5" s="102"/>
      <c r="VWG5" s="102"/>
      <c r="VWH5" s="102"/>
      <c r="VWI5" s="102"/>
      <c r="VWJ5" s="102"/>
      <c r="VWK5" s="102"/>
      <c r="VWL5" s="102"/>
      <c r="VWM5" s="102"/>
      <c r="VWN5" s="102"/>
      <c r="VWO5" s="102"/>
      <c r="VWP5" s="102"/>
      <c r="VWQ5" s="102"/>
      <c r="VWR5" s="102"/>
      <c r="VWS5" s="102"/>
      <c r="VWT5" s="102"/>
      <c r="VWU5" s="102"/>
      <c r="VWV5" s="102"/>
      <c r="VWW5" s="102"/>
      <c r="VWX5" s="102"/>
      <c r="VWY5" s="102"/>
      <c r="VWZ5" s="102"/>
      <c r="VXA5" s="102"/>
      <c r="VXB5" s="102"/>
      <c r="VXC5" s="102"/>
      <c r="VXD5" s="102"/>
      <c r="VXE5" s="102"/>
      <c r="VXF5" s="102"/>
      <c r="VXG5" s="102"/>
      <c r="VXH5" s="102"/>
      <c r="VXI5" s="102"/>
      <c r="VXJ5" s="102"/>
      <c r="VXK5" s="102"/>
      <c r="VXL5" s="102"/>
      <c r="VXM5" s="102"/>
      <c r="VXN5" s="102"/>
      <c r="VXO5" s="102"/>
      <c r="VXP5" s="102"/>
      <c r="VXQ5" s="102"/>
      <c r="VXR5" s="102"/>
      <c r="VXS5" s="102"/>
      <c r="VXT5" s="102"/>
      <c r="VXU5" s="102"/>
      <c r="VXV5" s="102"/>
      <c r="VXW5" s="102"/>
      <c r="VXX5" s="102"/>
      <c r="VXY5" s="102"/>
      <c r="VXZ5" s="102"/>
      <c r="VYA5" s="102"/>
      <c r="VYB5" s="102"/>
      <c r="VYC5" s="102"/>
      <c r="VYD5" s="102"/>
      <c r="VYE5" s="102"/>
      <c r="VYF5" s="102"/>
      <c r="VYG5" s="102"/>
      <c r="VYH5" s="102"/>
      <c r="VYI5" s="102"/>
      <c r="VYJ5" s="102"/>
      <c r="VYK5" s="102"/>
      <c r="VYL5" s="102"/>
      <c r="VYM5" s="102"/>
      <c r="VYN5" s="102"/>
      <c r="VYO5" s="102"/>
      <c r="VYP5" s="102"/>
      <c r="VYQ5" s="102"/>
      <c r="VYR5" s="102"/>
      <c r="VYS5" s="102"/>
      <c r="VYT5" s="102"/>
      <c r="VYU5" s="102"/>
      <c r="VYV5" s="102"/>
      <c r="VYW5" s="102"/>
      <c r="VYX5" s="102"/>
      <c r="VYY5" s="102"/>
      <c r="VYZ5" s="102"/>
      <c r="VZA5" s="102"/>
      <c r="VZB5" s="102"/>
      <c r="VZC5" s="102"/>
      <c r="VZD5" s="102"/>
      <c r="VZE5" s="102"/>
      <c r="VZF5" s="102"/>
      <c r="VZG5" s="102"/>
      <c r="VZH5" s="102"/>
      <c r="VZI5" s="102"/>
      <c r="VZJ5" s="102"/>
      <c r="VZK5" s="102"/>
      <c r="VZL5" s="102"/>
      <c r="VZM5" s="102"/>
      <c r="VZN5" s="102"/>
      <c r="VZO5" s="102"/>
      <c r="VZP5" s="102"/>
      <c r="VZQ5" s="102"/>
      <c r="VZR5" s="102"/>
      <c r="VZS5" s="102"/>
      <c r="VZT5" s="102"/>
      <c r="VZU5" s="102"/>
      <c r="VZV5" s="102"/>
      <c r="VZW5" s="102"/>
      <c r="VZX5" s="102"/>
      <c r="VZY5" s="102"/>
      <c r="VZZ5" s="102"/>
      <c r="WAA5" s="102"/>
      <c r="WAB5" s="102"/>
      <c r="WAC5" s="102"/>
      <c r="WAD5" s="102"/>
      <c r="WAE5" s="102"/>
      <c r="WAF5" s="102"/>
      <c r="WAG5" s="102"/>
      <c r="WAH5" s="102"/>
      <c r="WAI5" s="102"/>
      <c r="WAJ5" s="102"/>
      <c r="WAK5" s="102"/>
      <c r="WAL5" s="102"/>
      <c r="WAM5" s="102"/>
      <c r="WAN5" s="102"/>
      <c r="WAO5" s="102"/>
      <c r="WAP5" s="102"/>
      <c r="WAQ5" s="102"/>
      <c r="WAR5" s="102"/>
      <c r="WAS5" s="102"/>
      <c r="WAT5" s="102"/>
      <c r="WAU5" s="102"/>
      <c r="WAV5" s="102"/>
      <c r="WAW5" s="102"/>
      <c r="WAX5" s="102"/>
      <c r="WAY5" s="102"/>
      <c r="WAZ5" s="102"/>
      <c r="WBA5" s="102"/>
      <c r="WBB5" s="102"/>
      <c r="WBC5" s="102"/>
      <c r="WBD5" s="102"/>
      <c r="WBE5" s="102"/>
      <c r="WBF5" s="102"/>
      <c r="WBG5" s="102"/>
      <c r="WBH5" s="102"/>
      <c r="WBI5" s="102"/>
      <c r="WBJ5" s="102"/>
      <c r="WBK5" s="102"/>
      <c r="WBL5" s="102"/>
      <c r="WBM5" s="102"/>
      <c r="WBN5" s="102"/>
      <c r="WBO5" s="102"/>
      <c r="WBP5" s="102"/>
      <c r="WBQ5" s="102"/>
      <c r="WBR5" s="102"/>
      <c r="WBS5" s="102"/>
      <c r="WBT5" s="102"/>
      <c r="WBU5" s="102"/>
      <c r="WBV5" s="102"/>
      <c r="WBW5" s="102"/>
      <c r="WBX5" s="102"/>
      <c r="WBY5" s="102"/>
      <c r="WBZ5" s="102"/>
      <c r="WCA5" s="102"/>
      <c r="WCB5" s="102"/>
      <c r="WCC5" s="102"/>
      <c r="WCD5" s="102"/>
      <c r="WCE5" s="102"/>
      <c r="WCF5" s="102"/>
      <c r="WCG5" s="102"/>
      <c r="WCH5" s="102"/>
      <c r="WCI5" s="102"/>
      <c r="WCJ5" s="102"/>
      <c r="WCK5" s="102"/>
      <c r="WCL5" s="102"/>
      <c r="WCM5" s="102"/>
      <c r="WCN5" s="102"/>
      <c r="WCO5" s="102"/>
      <c r="WCP5" s="102"/>
      <c r="WCQ5" s="102"/>
      <c r="WCR5" s="102"/>
      <c r="WCS5" s="102"/>
      <c r="WCT5" s="102"/>
      <c r="WCU5" s="102"/>
      <c r="WCV5" s="102"/>
      <c r="WCW5" s="102"/>
      <c r="WCX5" s="102"/>
      <c r="WCY5" s="102"/>
      <c r="WCZ5" s="102"/>
      <c r="WDA5" s="102"/>
      <c r="WDB5" s="102"/>
      <c r="WDC5" s="102"/>
      <c r="WDD5" s="102"/>
      <c r="WDE5" s="102"/>
      <c r="WDF5" s="102"/>
      <c r="WDG5" s="102"/>
      <c r="WDH5" s="102"/>
      <c r="WDI5" s="102"/>
      <c r="WDJ5" s="102"/>
      <c r="WDK5" s="102"/>
      <c r="WDL5" s="102"/>
      <c r="WDM5" s="102"/>
      <c r="WDN5" s="102"/>
      <c r="WDO5" s="102"/>
      <c r="WDP5" s="102"/>
      <c r="WDQ5" s="102"/>
      <c r="WDR5" s="102"/>
      <c r="WDS5" s="102"/>
      <c r="WDT5" s="102"/>
      <c r="WDU5" s="102"/>
      <c r="WDV5" s="102"/>
      <c r="WDW5" s="102"/>
      <c r="WDX5" s="102"/>
      <c r="WDY5" s="102"/>
      <c r="WDZ5" s="102"/>
      <c r="WEA5" s="102"/>
      <c r="WEB5" s="102"/>
      <c r="WEC5" s="102"/>
      <c r="WED5" s="102"/>
      <c r="WEE5" s="102"/>
      <c r="WEF5" s="102"/>
      <c r="WEG5" s="102"/>
      <c r="WEH5" s="102"/>
      <c r="WEI5" s="102"/>
      <c r="WEJ5" s="102"/>
      <c r="WEK5" s="102"/>
      <c r="WEL5" s="102"/>
      <c r="WEM5" s="102"/>
      <c r="WEN5" s="102"/>
      <c r="WEO5" s="102"/>
      <c r="WEP5" s="102"/>
      <c r="WEQ5" s="102"/>
      <c r="WER5" s="102"/>
      <c r="WES5" s="102"/>
      <c r="WET5" s="102"/>
      <c r="WEU5" s="102"/>
      <c r="WEV5" s="102"/>
      <c r="WEW5" s="102"/>
      <c r="WEX5" s="102"/>
      <c r="WEY5" s="102"/>
      <c r="WEZ5" s="102"/>
      <c r="WFA5" s="102"/>
      <c r="WFB5" s="102"/>
      <c r="WFC5" s="102"/>
      <c r="WFD5" s="102"/>
      <c r="WFE5" s="102"/>
      <c r="WFF5" s="102"/>
      <c r="WFG5" s="102"/>
      <c r="WFH5" s="102"/>
      <c r="WFI5" s="102"/>
      <c r="WFJ5" s="102"/>
      <c r="WFK5" s="102"/>
      <c r="WFL5" s="102"/>
      <c r="WFM5" s="102"/>
      <c r="WFN5" s="102"/>
      <c r="WFO5" s="102"/>
      <c r="WFP5" s="102"/>
      <c r="WFQ5" s="102"/>
      <c r="WFR5" s="102"/>
      <c r="WFS5" s="102"/>
      <c r="WFT5" s="102"/>
      <c r="WFU5" s="102"/>
      <c r="WFV5" s="102"/>
      <c r="WFW5" s="102"/>
      <c r="WFX5" s="102"/>
      <c r="WFY5" s="102"/>
      <c r="WFZ5" s="102"/>
      <c r="WGA5" s="102"/>
      <c r="WGB5" s="102"/>
      <c r="WGC5" s="102"/>
      <c r="WGD5" s="102"/>
      <c r="WGE5" s="102"/>
      <c r="WGF5" s="102"/>
      <c r="WGG5" s="102"/>
      <c r="WGH5" s="102"/>
      <c r="WGI5" s="102"/>
      <c r="WGJ5" s="102"/>
      <c r="WGK5" s="102"/>
      <c r="WGL5" s="102"/>
      <c r="WGM5" s="102"/>
      <c r="WGN5" s="102"/>
      <c r="WGO5" s="102"/>
      <c r="WGP5" s="102"/>
      <c r="WGQ5" s="102"/>
      <c r="WGR5" s="102"/>
      <c r="WGS5" s="102"/>
      <c r="WGT5" s="102"/>
      <c r="WGU5" s="102"/>
      <c r="WGV5" s="102"/>
      <c r="WGW5" s="102"/>
      <c r="WGX5" s="102"/>
      <c r="WGY5" s="102"/>
      <c r="WGZ5" s="102"/>
      <c r="WHA5" s="102"/>
      <c r="WHB5" s="102"/>
      <c r="WHC5" s="102"/>
      <c r="WHD5" s="102"/>
      <c r="WHE5" s="102"/>
      <c r="WHF5" s="102"/>
      <c r="WHG5" s="102"/>
      <c r="WHH5" s="102"/>
      <c r="WHI5" s="102"/>
      <c r="WHJ5" s="102"/>
      <c r="WHK5" s="102"/>
      <c r="WHL5" s="102"/>
      <c r="WHM5" s="102"/>
      <c r="WHN5" s="102"/>
      <c r="WHO5" s="102"/>
      <c r="WHP5" s="102"/>
      <c r="WHQ5" s="102"/>
      <c r="WHR5" s="102"/>
      <c r="WHS5" s="102"/>
      <c r="WHT5" s="102"/>
      <c r="WHU5" s="102"/>
      <c r="WHV5" s="102"/>
      <c r="WHW5" s="102"/>
      <c r="WHX5" s="102"/>
      <c r="WHY5" s="102"/>
      <c r="WHZ5" s="102"/>
      <c r="WIA5" s="102"/>
      <c r="WIB5" s="102"/>
      <c r="WIC5" s="102"/>
      <c r="WID5" s="102"/>
      <c r="WIE5" s="102"/>
      <c r="WIF5" s="102"/>
      <c r="WIG5" s="102"/>
      <c r="WIH5" s="102"/>
      <c r="WII5" s="102"/>
      <c r="WIJ5" s="102"/>
      <c r="WIK5" s="102"/>
      <c r="WIL5" s="102"/>
      <c r="WIM5" s="102"/>
      <c r="WIN5" s="102"/>
      <c r="WIO5" s="102"/>
      <c r="WIP5" s="102"/>
      <c r="WIQ5" s="102"/>
      <c r="WIR5" s="102"/>
      <c r="WIS5" s="102"/>
      <c r="WIT5" s="102"/>
      <c r="WIU5" s="102"/>
      <c r="WIV5" s="102"/>
      <c r="WIW5" s="102"/>
      <c r="WIX5" s="102"/>
      <c r="WIY5" s="102"/>
      <c r="WIZ5" s="102"/>
      <c r="WJA5" s="102"/>
      <c r="WJB5" s="102"/>
      <c r="WJC5" s="102"/>
      <c r="WJD5" s="102"/>
      <c r="WJE5" s="102"/>
      <c r="WJF5" s="102"/>
      <c r="WJG5" s="102"/>
      <c r="WJH5" s="102"/>
      <c r="WJI5" s="102"/>
      <c r="WJJ5" s="102"/>
      <c r="WJK5" s="102"/>
      <c r="WJL5" s="102"/>
      <c r="WJM5" s="102"/>
      <c r="WJN5" s="102"/>
      <c r="WJO5" s="102"/>
      <c r="WJP5" s="102"/>
      <c r="WJQ5" s="102"/>
      <c r="WJR5" s="102"/>
      <c r="WJS5" s="102"/>
      <c r="WJT5" s="102"/>
      <c r="WJU5" s="102"/>
      <c r="WJV5" s="102"/>
      <c r="WJW5" s="102"/>
      <c r="WJX5" s="102"/>
      <c r="WJY5" s="102"/>
      <c r="WJZ5" s="102"/>
      <c r="WKA5" s="102"/>
      <c r="WKB5" s="102"/>
      <c r="WKC5" s="102"/>
      <c r="WKD5" s="102"/>
      <c r="WKE5" s="102"/>
      <c r="WKF5" s="102"/>
      <c r="WKG5" s="102"/>
      <c r="WKH5" s="102"/>
      <c r="WKI5" s="102"/>
      <c r="WKJ5" s="102"/>
      <c r="WKK5" s="102"/>
      <c r="WKL5" s="102"/>
      <c r="WKM5" s="102"/>
      <c r="WKN5" s="102"/>
      <c r="WKO5" s="102"/>
      <c r="WKP5" s="102"/>
      <c r="WKQ5" s="102"/>
      <c r="WKR5" s="102"/>
      <c r="WKS5" s="102"/>
      <c r="WKT5" s="102"/>
      <c r="WKU5" s="102"/>
      <c r="WKV5" s="102"/>
      <c r="WKW5" s="102"/>
      <c r="WKX5" s="102"/>
      <c r="WKY5" s="102"/>
      <c r="WKZ5" s="102"/>
      <c r="WLA5" s="102"/>
      <c r="WLB5" s="102"/>
      <c r="WLC5" s="102"/>
      <c r="WLD5" s="102"/>
      <c r="WLE5" s="102"/>
      <c r="WLF5" s="102"/>
      <c r="WLG5" s="102"/>
      <c r="WLH5" s="102"/>
      <c r="WLI5" s="102"/>
      <c r="WLJ5" s="102"/>
      <c r="WLK5" s="102"/>
      <c r="WLL5" s="102"/>
      <c r="WLM5" s="102"/>
      <c r="WLN5" s="102"/>
      <c r="WLO5" s="102"/>
      <c r="WLP5" s="102"/>
      <c r="WLQ5" s="102"/>
      <c r="WLR5" s="102"/>
      <c r="WLS5" s="102"/>
      <c r="WLT5" s="102"/>
      <c r="WLU5" s="102"/>
      <c r="WLV5" s="102"/>
      <c r="WLW5" s="102"/>
      <c r="WLX5" s="102"/>
      <c r="WLY5" s="102"/>
      <c r="WLZ5" s="102"/>
      <c r="WMA5" s="102"/>
      <c r="WMB5" s="102"/>
      <c r="WMC5" s="102"/>
      <c r="WMD5" s="102"/>
      <c r="WME5" s="102"/>
      <c r="WMF5" s="102"/>
      <c r="WMG5" s="102"/>
      <c r="WMH5" s="102"/>
      <c r="WMI5" s="102"/>
      <c r="WMJ5" s="102"/>
      <c r="WMK5" s="102"/>
      <c r="WML5" s="102"/>
      <c r="WMM5" s="102"/>
      <c r="WMN5" s="102"/>
      <c r="WMO5" s="102"/>
      <c r="WMP5" s="102"/>
      <c r="WMQ5" s="102"/>
      <c r="WMR5" s="102"/>
      <c r="WMS5" s="102"/>
      <c r="WMT5" s="102"/>
      <c r="WMU5" s="102"/>
      <c r="WMV5" s="102"/>
      <c r="WMW5" s="102"/>
      <c r="WMX5" s="102"/>
      <c r="WMY5" s="102"/>
      <c r="WMZ5" s="102"/>
      <c r="WNA5" s="102"/>
      <c r="WNB5" s="102"/>
      <c r="WNC5" s="102"/>
      <c r="WND5" s="102"/>
      <c r="WNE5" s="102"/>
      <c r="WNF5" s="102"/>
      <c r="WNG5" s="102"/>
      <c r="WNH5" s="102"/>
      <c r="WNI5" s="102"/>
      <c r="WNJ5" s="102"/>
      <c r="WNK5" s="102"/>
      <c r="WNL5" s="102"/>
      <c r="WNM5" s="102"/>
      <c r="WNN5" s="102"/>
      <c r="WNO5" s="102"/>
      <c r="WNP5" s="102"/>
      <c r="WNQ5" s="102"/>
      <c r="WNR5" s="102"/>
      <c r="WNS5" s="102"/>
      <c r="WNT5" s="102"/>
      <c r="WNU5" s="102"/>
      <c r="WNV5" s="102"/>
      <c r="WNW5" s="102"/>
      <c r="WNX5" s="102"/>
      <c r="WNY5" s="102"/>
      <c r="WNZ5" s="102"/>
      <c r="WOA5" s="102"/>
      <c r="WOB5" s="102"/>
      <c r="WOC5" s="102"/>
      <c r="WOD5" s="102"/>
      <c r="WOE5" s="102"/>
      <c r="WOF5" s="102"/>
      <c r="WOG5" s="102"/>
      <c r="WOH5" s="102"/>
      <c r="WOI5" s="102"/>
      <c r="WOJ5" s="102"/>
      <c r="WOK5" s="102"/>
      <c r="WOL5" s="102"/>
      <c r="WOM5" s="102"/>
      <c r="WON5" s="102"/>
      <c r="WOO5" s="102"/>
      <c r="WOP5" s="102"/>
      <c r="WOQ5" s="102"/>
      <c r="WOR5" s="102"/>
      <c r="WOS5" s="102"/>
      <c r="WOT5" s="102"/>
      <c r="WOU5" s="102"/>
      <c r="WOV5" s="102"/>
      <c r="WOW5" s="102"/>
      <c r="WOX5" s="102"/>
      <c r="WOY5" s="102"/>
      <c r="WOZ5" s="102"/>
      <c r="WPA5" s="102"/>
      <c r="WPB5" s="102"/>
      <c r="WPC5" s="102"/>
      <c r="WPD5" s="102"/>
      <c r="WPE5" s="102"/>
      <c r="WPF5" s="102"/>
      <c r="WPG5" s="102"/>
      <c r="WPH5" s="102"/>
      <c r="WPI5" s="102"/>
      <c r="WPJ5" s="102"/>
      <c r="WPK5" s="102"/>
      <c r="WPL5" s="102"/>
      <c r="WPM5" s="102"/>
      <c r="WPN5" s="102"/>
      <c r="WPO5" s="102"/>
      <c r="WPP5" s="102"/>
      <c r="WPQ5" s="102"/>
      <c r="WPR5" s="102"/>
      <c r="WPS5" s="102"/>
      <c r="WPT5" s="102"/>
      <c r="WPU5" s="102"/>
      <c r="WPV5" s="102"/>
      <c r="WPW5" s="102"/>
      <c r="WPX5" s="102"/>
      <c r="WPY5" s="102"/>
      <c r="WPZ5" s="102"/>
      <c r="WQA5" s="102"/>
      <c r="WQB5" s="102"/>
      <c r="WQC5" s="102"/>
      <c r="WQD5" s="102"/>
      <c r="WQE5" s="102"/>
      <c r="WQF5" s="102"/>
      <c r="WQG5" s="102"/>
      <c r="WQH5" s="102"/>
      <c r="WQI5" s="102"/>
      <c r="WQJ5" s="102"/>
      <c r="WQK5" s="102"/>
      <c r="WQL5" s="102"/>
      <c r="WQM5" s="102"/>
      <c r="WQN5" s="102"/>
      <c r="WQO5" s="102"/>
      <c r="WQP5" s="102"/>
      <c r="WQQ5" s="102"/>
      <c r="WQR5" s="102"/>
      <c r="WQS5" s="102"/>
      <c r="WQT5" s="102"/>
      <c r="WQU5" s="102"/>
      <c r="WQV5" s="102"/>
      <c r="WQW5" s="102"/>
      <c r="WQX5" s="102"/>
      <c r="WQY5" s="102"/>
      <c r="WQZ5" s="102"/>
      <c r="WRA5" s="102"/>
      <c r="WRB5" s="102"/>
      <c r="WRC5" s="102"/>
      <c r="WRD5" s="102"/>
      <c r="WRE5" s="102"/>
      <c r="WRF5" s="102"/>
      <c r="WRG5" s="102"/>
      <c r="WRH5" s="102"/>
      <c r="WRI5" s="102"/>
      <c r="WRJ5" s="102"/>
      <c r="WRK5" s="102"/>
      <c r="WRL5" s="102"/>
      <c r="WRM5" s="102"/>
      <c r="WRN5" s="102"/>
      <c r="WRO5" s="102"/>
      <c r="WRP5" s="102"/>
      <c r="WRQ5" s="102"/>
      <c r="WRR5" s="102"/>
      <c r="WRS5" s="102"/>
      <c r="WRT5" s="102"/>
      <c r="WRU5" s="102"/>
      <c r="WRV5" s="102"/>
      <c r="WRW5" s="102"/>
      <c r="WRX5" s="102"/>
      <c r="WRY5" s="102"/>
      <c r="WRZ5" s="102"/>
      <c r="WSA5" s="102"/>
      <c r="WSB5" s="102"/>
      <c r="WSC5" s="102"/>
      <c r="WSD5" s="102"/>
      <c r="WSE5" s="102"/>
      <c r="WSF5" s="102"/>
      <c r="WSG5" s="102"/>
      <c r="WSH5" s="102"/>
      <c r="WSI5" s="102"/>
      <c r="WSJ5" s="102"/>
      <c r="WSK5" s="102"/>
      <c r="WSL5" s="102"/>
      <c r="WSM5" s="102"/>
      <c r="WSN5" s="102"/>
      <c r="WSO5" s="102"/>
      <c r="WSP5" s="102"/>
      <c r="WSQ5" s="102"/>
      <c r="WSR5" s="102"/>
      <c r="WSS5" s="102"/>
      <c r="WST5" s="102"/>
      <c r="WSU5" s="102"/>
      <c r="WSV5" s="102"/>
      <c r="WSW5" s="102"/>
      <c r="WSX5" s="102"/>
      <c r="WSY5" s="102"/>
      <c r="WSZ5" s="102"/>
      <c r="WTA5" s="102"/>
      <c r="WTB5" s="102"/>
      <c r="WTC5" s="102"/>
      <c r="WTD5" s="102"/>
      <c r="WTE5" s="102"/>
      <c r="WTF5" s="102"/>
      <c r="WTG5" s="102"/>
      <c r="WTH5" s="102"/>
      <c r="WTI5" s="102"/>
      <c r="WTJ5" s="102"/>
      <c r="WTK5" s="102"/>
      <c r="WTL5" s="102"/>
      <c r="WTM5" s="102"/>
      <c r="WTN5" s="102"/>
      <c r="WTO5" s="102"/>
      <c r="WTP5" s="102"/>
      <c r="WTQ5" s="102"/>
      <c r="WTR5" s="102"/>
      <c r="WTS5" s="102"/>
      <c r="WTT5" s="102"/>
      <c r="WTU5" s="102"/>
      <c r="WTV5" s="102"/>
      <c r="WTW5" s="102"/>
      <c r="WTX5" s="102"/>
      <c r="WTY5" s="102"/>
      <c r="WTZ5" s="102"/>
      <c r="WUA5" s="102"/>
      <c r="WUB5" s="102"/>
      <c r="WUC5" s="102"/>
      <c r="WUD5" s="102"/>
      <c r="WUE5" s="102"/>
      <c r="WUF5" s="102"/>
      <c r="WUG5" s="102"/>
      <c r="WUH5" s="102"/>
      <c r="WUI5" s="102"/>
      <c r="WUJ5" s="102"/>
      <c r="WUK5" s="102"/>
      <c r="WUL5" s="102"/>
      <c r="WUM5" s="102"/>
      <c r="WUN5" s="102"/>
      <c r="WUO5" s="102"/>
      <c r="WUP5" s="102"/>
      <c r="WUQ5" s="102"/>
      <c r="WUR5" s="102"/>
      <c r="WUS5" s="102"/>
      <c r="WUT5" s="102"/>
      <c r="WUU5" s="102"/>
      <c r="WUV5" s="102"/>
      <c r="WUW5" s="102"/>
      <c r="WUX5" s="102"/>
      <c r="WUY5" s="102"/>
      <c r="WUZ5" s="102"/>
      <c r="WVA5" s="102"/>
      <c r="WVB5" s="102"/>
      <c r="WVC5" s="102"/>
      <c r="WVD5" s="102"/>
      <c r="WVE5" s="102"/>
      <c r="WVF5" s="102"/>
      <c r="WVG5" s="102"/>
      <c r="WVH5" s="102"/>
      <c r="WVI5" s="102"/>
      <c r="WVJ5" s="102"/>
      <c r="WVK5" s="102"/>
      <c r="WVL5" s="102"/>
      <c r="WVM5" s="102"/>
      <c r="WVN5" s="102"/>
      <c r="WVO5" s="102"/>
      <c r="WVP5" s="102"/>
      <c r="WVQ5" s="102"/>
      <c r="WVR5" s="102"/>
      <c r="WVS5" s="102"/>
      <c r="WVT5" s="102"/>
      <c r="WVU5" s="102"/>
      <c r="WVV5" s="102"/>
      <c r="WVW5" s="102"/>
      <c r="WVX5" s="102"/>
      <c r="WVY5" s="102"/>
      <c r="WVZ5" s="102"/>
      <c r="WWA5" s="102"/>
      <c r="WWB5" s="102"/>
      <c r="WWC5" s="102"/>
      <c r="WWD5" s="102"/>
      <c r="WWE5" s="102"/>
      <c r="WWF5" s="102"/>
      <c r="WWG5" s="102"/>
      <c r="WWH5" s="102"/>
      <c r="WWI5" s="102"/>
      <c r="WWJ5" s="102"/>
      <c r="WWK5" s="102"/>
      <c r="WWL5" s="102"/>
      <c r="WWM5" s="102"/>
      <c r="WWN5" s="102"/>
      <c r="WWO5" s="102"/>
      <c r="WWP5" s="102"/>
      <c r="WWQ5" s="102"/>
      <c r="WWR5" s="102"/>
      <c r="WWS5" s="102"/>
      <c r="WWT5" s="102"/>
      <c r="WWU5" s="102"/>
      <c r="WWV5" s="102"/>
      <c r="WWW5" s="102"/>
      <c r="WWX5" s="102"/>
      <c r="WWY5" s="102"/>
      <c r="WWZ5" s="102"/>
      <c r="WXA5" s="102"/>
      <c r="WXB5" s="102"/>
      <c r="WXC5" s="102"/>
      <c r="WXD5" s="102"/>
      <c r="WXE5" s="102"/>
      <c r="WXF5" s="102"/>
      <c r="WXG5" s="102"/>
      <c r="WXH5" s="102"/>
      <c r="WXI5" s="102"/>
      <c r="WXJ5" s="102"/>
      <c r="WXK5" s="102"/>
      <c r="WXL5" s="102"/>
      <c r="WXM5" s="102"/>
      <c r="WXN5" s="102"/>
      <c r="WXO5" s="102"/>
      <c r="WXP5" s="102"/>
      <c r="WXQ5" s="102"/>
      <c r="WXR5" s="102"/>
      <c r="WXS5" s="102"/>
      <c r="WXT5" s="102"/>
      <c r="WXU5" s="102"/>
      <c r="WXV5" s="102"/>
      <c r="WXW5" s="102"/>
      <c r="WXX5" s="102"/>
      <c r="WXY5" s="102"/>
      <c r="WXZ5" s="102"/>
      <c r="WYA5" s="102"/>
      <c r="WYB5" s="102"/>
      <c r="WYC5" s="102"/>
      <c r="WYD5" s="102"/>
      <c r="WYE5" s="102"/>
      <c r="WYF5" s="102"/>
      <c r="WYG5" s="102"/>
      <c r="WYH5" s="102"/>
      <c r="WYI5" s="102"/>
      <c r="WYJ5" s="102"/>
      <c r="WYK5" s="102"/>
      <c r="WYL5" s="102"/>
      <c r="WYM5" s="102"/>
      <c r="WYN5" s="102"/>
      <c r="WYO5" s="102"/>
      <c r="WYP5" s="102"/>
      <c r="WYQ5" s="102"/>
      <c r="WYR5" s="102"/>
      <c r="WYS5" s="102"/>
      <c r="WYT5" s="102"/>
      <c r="WYU5" s="102"/>
      <c r="WYV5" s="102"/>
      <c r="WYW5" s="102"/>
      <c r="WYX5" s="102"/>
      <c r="WYY5" s="102"/>
      <c r="WYZ5" s="102"/>
      <c r="WZA5" s="102"/>
      <c r="WZB5" s="102"/>
      <c r="WZC5" s="102"/>
      <c r="WZD5" s="102"/>
      <c r="WZE5" s="102"/>
      <c r="WZF5" s="102"/>
      <c r="WZG5" s="102"/>
      <c r="WZH5" s="102"/>
      <c r="WZI5" s="102"/>
      <c r="WZJ5" s="102"/>
      <c r="WZK5" s="102"/>
      <c r="WZL5" s="102"/>
      <c r="WZM5" s="102"/>
      <c r="WZN5" s="102"/>
      <c r="WZO5" s="102"/>
      <c r="WZP5" s="102"/>
      <c r="WZQ5" s="102"/>
      <c r="WZR5" s="102"/>
      <c r="WZS5" s="102"/>
      <c r="WZT5" s="102"/>
      <c r="WZU5" s="102"/>
      <c r="WZV5" s="102"/>
      <c r="WZW5" s="102"/>
      <c r="WZX5" s="102"/>
      <c r="WZY5" s="102"/>
      <c r="WZZ5" s="102"/>
      <c r="XAA5" s="102"/>
      <c r="XAB5" s="102"/>
      <c r="XAC5" s="102"/>
      <c r="XAD5" s="102"/>
      <c r="XAE5" s="102"/>
      <c r="XAF5" s="102"/>
      <c r="XAG5" s="102"/>
      <c r="XAH5" s="102"/>
      <c r="XAI5" s="102"/>
      <c r="XAJ5" s="102"/>
      <c r="XAK5" s="102"/>
      <c r="XAL5" s="102"/>
      <c r="XAM5" s="102"/>
      <c r="XAN5" s="102"/>
      <c r="XAO5" s="102"/>
      <c r="XAP5" s="102"/>
      <c r="XAQ5" s="102"/>
      <c r="XAR5" s="102"/>
      <c r="XAS5" s="102"/>
      <c r="XAT5" s="102"/>
      <c r="XAU5" s="102"/>
      <c r="XAV5" s="102"/>
      <c r="XAW5" s="102"/>
      <c r="XAX5" s="102"/>
      <c r="XAY5" s="102"/>
      <c r="XAZ5" s="102"/>
      <c r="XBA5" s="102"/>
      <c r="XBB5" s="102"/>
      <c r="XBC5" s="102"/>
      <c r="XBD5" s="102"/>
      <c r="XBE5" s="102"/>
      <c r="XBF5" s="102"/>
      <c r="XBG5" s="102"/>
      <c r="XBH5" s="102"/>
      <c r="XBI5" s="102"/>
      <c r="XBJ5" s="102"/>
      <c r="XBK5" s="102"/>
      <c r="XBL5" s="102"/>
      <c r="XBM5" s="102"/>
      <c r="XBN5" s="102"/>
      <c r="XBO5" s="102"/>
      <c r="XBP5" s="102"/>
      <c r="XBQ5" s="102"/>
      <c r="XBR5" s="102"/>
      <c r="XBS5" s="102"/>
      <c r="XBT5" s="102"/>
      <c r="XBU5" s="102"/>
      <c r="XBV5" s="102"/>
      <c r="XBW5" s="102"/>
      <c r="XBX5" s="102"/>
      <c r="XBY5" s="102"/>
      <c r="XBZ5" s="102"/>
      <c r="XCA5" s="102"/>
      <c r="XCB5" s="102"/>
      <c r="XCC5" s="102"/>
      <c r="XCD5" s="102"/>
      <c r="XCE5" s="102"/>
      <c r="XCF5" s="102"/>
      <c r="XCG5" s="102"/>
      <c r="XCH5" s="102"/>
      <c r="XCI5" s="102"/>
      <c r="XCJ5" s="102"/>
      <c r="XCK5" s="102"/>
      <c r="XCL5" s="102"/>
      <c r="XCM5" s="102"/>
      <c r="XCN5" s="102"/>
      <c r="XCO5" s="102"/>
      <c r="XCP5" s="102"/>
      <c r="XCQ5" s="102"/>
      <c r="XCR5" s="102"/>
      <c r="XCS5" s="102"/>
      <c r="XCT5" s="102"/>
      <c r="XCU5" s="102"/>
      <c r="XCV5" s="102"/>
      <c r="XCW5" s="102"/>
      <c r="XCX5" s="102"/>
      <c r="XCY5" s="102"/>
      <c r="XCZ5" s="102"/>
      <c r="XDA5" s="102"/>
      <c r="XDB5" s="102"/>
      <c r="XDC5" s="102"/>
      <c r="XDD5" s="102"/>
      <c r="XDE5" s="102"/>
      <c r="XDF5" s="102"/>
      <c r="XDG5" s="102"/>
      <c r="XDH5" s="102"/>
      <c r="XDI5" s="102"/>
      <c r="XDJ5" s="102"/>
      <c r="XDK5" s="102"/>
      <c r="XDL5" s="102"/>
      <c r="XDM5" s="102"/>
      <c r="XDN5" s="102"/>
      <c r="XDO5" s="102"/>
      <c r="XDP5" s="102"/>
      <c r="XDQ5" s="102"/>
      <c r="XDR5" s="102"/>
      <c r="XDS5" s="102"/>
      <c r="XDT5" s="102"/>
      <c r="XDU5" s="102"/>
      <c r="XDV5" s="102"/>
      <c r="XDW5" s="102"/>
      <c r="XDX5" s="102"/>
      <c r="XDY5" s="102"/>
      <c r="XDZ5" s="102"/>
      <c r="XEA5" s="102"/>
      <c r="XEB5" s="102"/>
      <c r="XEC5" s="102"/>
      <c r="XED5" s="102"/>
      <c r="XEE5" s="102"/>
      <c r="XEF5" s="102"/>
      <c r="XEG5" s="102"/>
      <c r="XEH5" s="102"/>
      <c r="XEI5" s="102"/>
      <c r="XEJ5" s="102"/>
      <c r="XEK5" s="102"/>
      <c r="XEL5" s="102"/>
      <c r="XEM5" s="102"/>
      <c r="XEN5" s="102"/>
      <c r="XEO5" s="102"/>
      <c r="XEP5" s="102"/>
      <c r="XEQ5" s="102"/>
      <c r="XER5" s="102"/>
      <c r="XES5" s="102"/>
      <c r="XET5" s="102"/>
      <c r="XEU5" s="102"/>
      <c r="XEV5" s="102"/>
      <c r="XEW5" s="102"/>
      <c r="XEX5" s="102"/>
      <c r="XEY5" s="102"/>
    </row>
    <row r="6" spans="1:16379" ht="12.75" customHeight="1">
      <c r="A6" s="95" t="str">
        <f>+Inputs!A10</f>
        <v>Solar Project - Kusum Scheme</v>
      </c>
      <c r="B6" s="194">
        <f>'CFS Raj'!C18</f>
        <v>0</v>
      </c>
      <c r="C6" s="194">
        <f>'CFS Raj'!D18</f>
        <v>0</v>
      </c>
      <c r="D6" s="194">
        <f>'CFS Raj'!E18</f>
        <v>0</v>
      </c>
      <c r="E6" s="194">
        <f>'CFS Raj'!F18</f>
        <v>5.2390799999999995</v>
      </c>
      <c r="F6" s="194">
        <f>'CFS Raj'!G18</f>
        <v>5.2128845999999998</v>
      </c>
      <c r="G6" s="194">
        <f>'CFS Raj'!H18</f>
        <v>5.1868201770000004</v>
      </c>
      <c r="H6" s="194">
        <f>'CFS Raj'!I18</f>
        <v>5.1608860761150002</v>
      </c>
      <c r="I6" s="194">
        <f>'CFS Raj'!J18</f>
        <v>5.1350816457344246</v>
      </c>
      <c r="J6" s="194">
        <f>'CFS Raj'!K18</f>
        <v>5.1094062375057527</v>
      </c>
      <c r="K6" s="194">
        <f>'CFS Raj'!L18</f>
        <v>5.0838592063182233</v>
      </c>
      <c r="L6" s="194">
        <f>'CFS Raj'!M18</f>
        <v>5.0584399102866326</v>
      </c>
      <c r="M6" s="194">
        <f>'CFS Raj'!N18</f>
        <v>5.0331477107352001</v>
      </c>
      <c r="N6" s="194">
        <f>'CFS Raj'!O18</f>
        <v>5.0079819721815237</v>
      </c>
      <c r="O6" s="194">
        <f>'CFS Raj'!P18</f>
        <v>4.9829420623206158</v>
      </c>
      <c r="P6" s="194">
        <f>'CFS Raj'!Q18</f>
        <v>4.9580273520090135</v>
      </c>
      <c r="Q6" s="194">
        <f>'CFS Raj'!R18</f>
        <v>4.9332372152489681</v>
      </c>
      <c r="R6" s="194">
        <f>'CFS Raj'!S18</f>
        <v>4.9085710291727223</v>
      </c>
      <c r="S6" s="194">
        <f>'CFS Raj'!T18</f>
        <v>4.8840281740268594</v>
      </c>
      <c r="T6" s="194">
        <f>'CFS Raj'!U18</f>
        <v>4.8596080331567251</v>
      </c>
      <c r="U6" s="194">
        <f>'CFS Raj'!V18</f>
        <v>4.8353099929909407</v>
      </c>
      <c r="V6" s="194">
        <f>'CFS Raj'!W18</f>
        <v>4.8111334430259856</v>
      </c>
      <c r="W6" s="194">
        <f>'CFS Raj'!X18</f>
        <v>4.7870777758108556</v>
      </c>
      <c r="X6" s="194">
        <f>'CFS Raj'!Y18</f>
        <v>4.7631423869318015</v>
      </c>
      <c r="Y6" s="194">
        <f>'CFS Raj'!Z18</f>
        <v>4.7393266749971428</v>
      </c>
      <c r="Z6" s="194">
        <f>'CFS Raj'!AA18</f>
        <v>4.7156300416221564</v>
      </c>
      <c r="AA6" s="229">
        <f>'CFS Raj'!AB18</f>
        <v>4.6920518914140459</v>
      </c>
    </row>
    <row r="7" spans="1:16379" ht="12.75" hidden="1" customHeight="1">
      <c r="A7" s="95" t="str">
        <f>+Inputs!A11</f>
        <v>Karnataka</v>
      </c>
      <c r="B7" s="194">
        <f>'CFS K''ka'!C18</f>
        <v>0</v>
      </c>
      <c r="C7" s="194">
        <f>'CFS K''ka'!D18</f>
        <v>0</v>
      </c>
      <c r="D7" s="194">
        <f>'CFS K''ka'!E18</f>
        <v>0</v>
      </c>
      <c r="E7" s="194">
        <f>'CFS K''ka'!F18</f>
        <v>0</v>
      </c>
      <c r="F7" s="194">
        <f>'CFS K''ka'!G18</f>
        <v>0</v>
      </c>
      <c r="G7" s="194">
        <f>'CFS K''ka'!H18</f>
        <v>0</v>
      </c>
      <c r="H7" s="194">
        <f>'CFS K''ka'!I18</f>
        <v>0</v>
      </c>
      <c r="I7" s="194">
        <f>'CFS K''ka'!J18</f>
        <v>0</v>
      </c>
      <c r="J7" s="194">
        <f>'CFS K''ka'!K18</f>
        <v>0</v>
      </c>
      <c r="K7" s="194">
        <f>'CFS K''ka'!L18</f>
        <v>0</v>
      </c>
      <c r="L7" s="194">
        <f>'CFS K''ka'!M18</f>
        <v>0</v>
      </c>
      <c r="M7" s="194">
        <f>'CFS K''ka'!N18</f>
        <v>0</v>
      </c>
      <c r="N7" s="194">
        <f>'CFS K''ka'!O18</f>
        <v>0</v>
      </c>
      <c r="O7" s="194">
        <f>'CFS K''ka'!P18</f>
        <v>0</v>
      </c>
      <c r="P7" s="194">
        <f>'CFS K''ka'!Q18</f>
        <v>0</v>
      </c>
      <c r="Q7" s="194">
        <f>'CFS K''ka'!R18</f>
        <v>0</v>
      </c>
      <c r="R7" s="194">
        <f>'CFS K''ka'!S18</f>
        <v>0</v>
      </c>
      <c r="S7" s="194">
        <f>'CFS K''ka'!T18</f>
        <v>0</v>
      </c>
      <c r="T7" s="194">
        <f>'CFS K''ka'!U18</f>
        <v>0</v>
      </c>
      <c r="U7" s="194">
        <f>'CFS K''ka'!V18</f>
        <v>0</v>
      </c>
      <c r="V7" s="194">
        <f>'CFS K''ka'!W18</f>
        <v>0</v>
      </c>
      <c r="W7" s="194">
        <f>'CFS K''ka'!X18</f>
        <v>0</v>
      </c>
      <c r="X7" s="194">
        <f>'CFS K''ka'!Y18</f>
        <v>0</v>
      </c>
      <c r="Y7" s="194">
        <f>'CFS K''ka'!Z18</f>
        <v>0</v>
      </c>
      <c r="Z7" s="194">
        <f>'CFS K''ka'!AA18</f>
        <v>0</v>
      </c>
      <c r="AA7" s="229">
        <f>'CFS K''ka'!AB18</f>
        <v>0</v>
      </c>
      <c r="AB7" s="194"/>
      <c r="AC7" s="194"/>
      <c r="AD7" s="194"/>
      <c r="AE7" s="194"/>
      <c r="AF7" s="194"/>
      <c r="AG7" s="194"/>
      <c r="AH7" s="194"/>
      <c r="AI7" s="194"/>
      <c r="AJ7" s="194"/>
      <c r="AK7" s="194"/>
      <c r="AL7" s="194"/>
      <c r="AM7" s="194"/>
      <c r="AN7" s="194"/>
      <c r="AO7" s="194"/>
      <c r="AP7" s="194"/>
      <c r="AQ7" s="194"/>
      <c r="AR7" s="194"/>
      <c r="AS7" s="194"/>
      <c r="AT7" s="194"/>
      <c r="AU7" s="194"/>
      <c r="AV7" s="194"/>
      <c r="AW7" s="194"/>
      <c r="AX7" s="194"/>
      <c r="AY7" s="194"/>
      <c r="AZ7" s="194"/>
      <c r="BA7" s="194"/>
      <c r="BB7" s="194"/>
      <c r="BC7" s="194"/>
      <c r="BD7" s="194"/>
      <c r="BE7" s="194"/>
      <c r="BF7" s="194"/>
      <c r="BG7" s="194"/>
      <c r="BH7" s="194"/>
      <c r="BI7" s="194"/>
      <c r="BJ7" s="194"/>
      <c r="BK7" s="194"/>
      <c r="BL7" s="194"/>
      <c r="BM7" s="194"/>
      <c r="BN7" s="194"/>
      <c r="BO7" s="194"/>
      <c r="BP7" s="194"/>
      <c r="BQ7" s="194"/>
      <c r="BR7" s="194"/>
      <c r="BS7" s="194"/>
      <c r="BT7" s="194"/>
      <c r="BU7" s="194"/>
      <c r="BV7" s="194"/>
      <c r="BW7" s="194"/>
      <c r="BX7" s="194"/>
      <c r="BY7" s="194"/>
      <c r="BZ7" s="194"/>
      <c r="CA7" s="194"/>
      <c r="CB7" s="194"/>
      <c r="CC7" s="194"/>
      <c r="CD7" s="194"/>
      <c r="CE7" s="194"/>
      <c r="CF7" s="194"/>
      <c r="CG7" s="194"/>
      <c r="CH7" s="194"/>
      <c r="CI7" s="194"/>
      <c r="CJ7" s="194"/>
      <c r="CK7" s="194"/>
      <c r="CL7" s="194"/>
      <c r="CM7" s="194"/>
      <c r="CN7" s="194"/>
      <c r="CO7" s="194"/>
      <c r="CP7" s="194"/>
      <c r="CQ7" s="194"/>
      <c r="CR7" s="194"/>
      <c r="CS7" s="194"/>
      <c r="CT7" s="194"/>
      <c r="CU7" s="194"/>
      <c r="CV7" s="194"/>
      <c r="CW7" s="194"/>
      <c r="CX7" s="194"/>
      <c r="CY7" s="194"/>
      <c r="CZ7" s="194"/>
      <c r="DA7" s="194"/>
      <c r="DB7" s="194"/>
      <c r="DC7" s="194"/>
      <c r="DD7" s="194"/>
      <c r="DE7" s="194"/>
      <c r="DF7" s="194"/>
      <c r="DG7" s="194"/>
      <c r="DH7" s="194"/>
      <c r="DI7" s="194"/>
      <c r="DJ7" s="194"/>
      <c r="DK7" s="194"/>
      <c r="DL7" s="194"/>
      <c r="DM7" s="194"/>
      <c r="DN7" s="194"/>
      <c r="DO7" s="194"/>
      <c r="DP7" s="194"/>
      <c r="DQ7" s="194"/>
      <c r="DR7" s="194"/>
      <c r="DS7" s="194"/>
      <c r="DT7" s="194"/>
      <c r="DU7" s="194"/>
      <c r="DV7" s="194"/>
      <c r="DW7" s="194"/>
      <c r="DX7" s="194"/>
      <c r="DY7" s="194"/>
      <c r="DZ7" s="194"/>
      <c r="EA7" s="194"/>
      <c r="EB7" s="194"/>
      <c r="EC7" s="194"/>
      <c r="ED7" s="194"/>
      <c r="EE7" s="194"/>
      <c r="EF7" s="194"/>
      <c r="EG7" s="194"/>
      <c r="EH7" s="194"/>
      <c r="EI7" s="194"/>
      <c r="EJ7" s="194"/>
      <c r="EK7" s="194"/>
      <c r="EL7" s="194"/>
      <c r="EM7" s="194"/>
      <c r="EN7" s="194"/>
      <c r="EO7" s="194"/>
      <c r="EP7" s="194"/>
      <c r="EQ7" s="194"/>
      <c r="ER7" s="194"/>
      <c r="ES7" s="194"/>
      <c r="ET7" s="194"/>
      <c r="EU7" s="194"/>
      <c r="EV7" s="194"/>
      <c r="EW7" s="194"/>
      <c r="EX7" s="194"/>
      <c r="EY7" s="194"/>
      <c r="EZ7" s="194"/>
      <c r="FA7" s="194"/>
      <c r="FB7" s="194"/>
      <c r="FC7" s="194"/>
      <c r="FD7" s="194"/>
      <c r="FE7" s="194"/>
      <c r="FF7" s="194"/>
      <c r="FG7" s="194"/>
      <c r="FH7" s="194"/>
      <c r="FI7" s="194"/>
      <c r="FJ7" s="194"/>
      <c r="FK7" s="194"/>
      <c r="FL7" s="194"/>
      <c r="FM7" s="194"/>
      <c r="FN7" s="194"/>
      <c r="FO7" s="194"/>
      <c r="FP7" s="194"/>
      <c r="FQ7" s="194"/>
      <c r="FR7" s="194"/>
      <c r="FS7" s="194"/>
      <c r="FT7" s="194"/>
      <c r="FU7" s="194"/>
      <c r="FV7" s="194"/>
      <c r="FW7" s="194"/>
      <c r="FX7" s="194"/>
      <c r="FY7" s="194"/>
      <c r="FZ7" s="194"/>
      <c r="GA7" s="194"/>
      <c r="GB7" s="194"/>
      <c r="GC7" s="194"/>
      <c r="GD7" s="194"/>
      <c r="GE7" s="194"/>
      <c r="GF7" s="194"/>
      <c r="GG7" s="194"/>
      <c r="GH7" s="194"/>
      <c r="GI7" s="194"/>
      <c r="GJ7" s="194"/>
      <c r="GK7" s="194"/>
      <c r="GL7" s="194"/>
      <c r="GM7" s="194"/>
      <c r="GN7" s="194"/>
      <c r="GO7" s="194"/>
      <c r="GP7" s="194"/>
      <c r="GQ7" s="194"/>
      <c r="GR7" s="194"/>
      <c r="GS7" s="194"/>
      <c r="GT7" s="194"/>
      <c r="GU7" s="194"/>
      <c r="GV7" s="194"/>
      <c r="GW7" s="194"/>
      <c r="GX7" s="194"/>
      <c r="GY7" s="194"/>
      <c r="GZ7" s="194"/>
      <c r="HA7" s="194"/>
      <c r="HB7" s="194"/>
      <c r="HC7" s="194"/>
      <c r="HD7" s="194"/>
      <c r="HE7" s="194"/>
      <c r="HF7" s="194"/>
      <c r="HG7" s="194"/>
      <c r="HH7" s="194"/>
      <c r="HI7" s="194"/>
      <c r="HJ7" s="194"/>
      <c r="HK7" s="194"/>
      <c r="HL7" s="194"/>
      <c r="HM7" s="194"/>
      <c r="HN7" s="194"/>
      <c r="HO7" s="194"/>
      <c r="HP7" s="194"/>
      <c r="HQ7" s="194"/>
      <c r="HR7" s="194"/>
      <c r="HS7" s="194"/>
      <c r="HT7" s="194"/>
      <c r="HU7" s="194"/>
      <c r="HV7" s="194"/>
      <c r="HW7" s="194"/>
      <c r="HX7" s="194"/>
      <c r="HY7" s="194"/>
      <c r="HZ7" s="194"/>
      <c r="IA7" s="194"/>
      <c r="IB7" s="194"/>
      <c r="IC7" s="194"/>
      <c r="ID7" s="194"/>
      <c r="IE7" s="194"/>
      <c r="IF7" s="194"/>
      <c r="IG7" s="194"/>
      <c r="IH7" s="194"/>
      <c r="II7" s="194"/>
      <c r="IJ7" s="194"/>
      <c r="IK7" s="194"/>
      <c r="IL7" s="194"/>
      <c r="IM7" s="194"/>
      <c r="IN7" s="194"/>
      <c r="IO7" s="194"/>
      <c r="IP7" s="194"/>
      <c r="IQ7" s="194"/>
      <c r="IR7" s="194"/>
      <c r="IS7" s="194"/>
      <c r="IT7" s="194"/>
      <c r="IU7" s="194"/>
      <c r="IV7" s="194"/>
      <c r="IW7" s="194"/>
      <c r="IX7" s="194"/>
      <c r="IY7" s="194"/>
      <c r="IZ7" s="194"/>
      <c r="JA7" s="194"/>
      <c r="JB7" s="194"/>
      <c r="JC7" s="194"/>
      <c r="JD7" s="194"/>
      <c r="JE7" s="194"/>
      <c r="JF7" s="194"/>
      <c r="JG7" s="194"/>
      <c r="JH7" s="194"/>
      <c r="JI7" s="194"/>
      <c r="JJ7" s="194"/>
      <c r="JK7" s="194"/>
      <c r="JL7" s="194"/>
      <c r="JM7" s="194"/>
      <c r="JN7" s="194"/>
      <c r="JO7" s="194"/>
      <c r="JP7" s="194"/>
      <c r="JQ7" s="194"/>
      <c r="JR7" s="194"/>
      <c r="JS7" s="194"/>
      <c r="JT7" s="194"/>
      <c r="JU7" s="194"/>
      <c r="JV7" s="194"/>
      <c r="JW7" s="194"/>
      <c r="JX7" s="194"/>
      <c r="JY7" s="194"/>
      <c r="JZ7" s="194"/>
      <c r="KA7" s="194"/>
      <c r="KB7" s="194"/>
      <c r="KC7" s="194"/>
      <c r="KD7" s="194"/>
      <c r="KE7" s="194"/>
      <c r="KF7" s="194"/>
      <c r="KG7" s="194"/>
      <c r="KH7" s="194"/>
      <c r="KI7" s="194"/>
      <c r="KJ7" s="194"/>
      <c r="KK7" s="194"/>
      <c r="KL7" s="194"/>
      <c r="KM7" s="194"/>
      <c r="KN7" s="194"/>
      <c r="KO7" s="194"/>
      <c r="KP7" s="194"/>
      <c r="KQ7" s="194"/>
      <c r="KR7" s="194"/>
      <c r="KS7" s="194"/>
      <c r="KT7" s="194"/>
      <c r="KU7" s="194"/>
      <c r="KV7" s="194"/>
      <c r="KW7" s="194"/>
      <c r="KX7" s="194"/>
      <c r="KY7" s="194"/>
      <c r="KZ7" s="194"/>
      <c r="LA7" s="194"/>
      <c r="LB7" s="194"/>
      <c r="LC7" s="194"/>
      <c r="LD7" s="194"/>
      <c r="LE7" s="194"/>
      <c r="LF7" s="194"/>
      <c r="LG7" s="194"/>
      <c r="LH7" s="194"/>
      <c r="LI7" s="194"/>
      <c r="LJ7" s="194"/>
      <c r="LK7" s="194"/>
      <c r="LL7" s="194"/>
      <c r="LM7" s="194"/>
      <c r="LN7" s="194"/>
      <c r="LO7" s="194"/>
      <c r="LP7" s="194"/>
      <c r="LQ7" s="194"/>
      <c r="LR7" s="194"/>
      <c r="LS7" s="194"/>
      <c r="LT7" s="194"/>
      <c r="LU7" s="194"/>
      <c r="LV7" s="194"/>
      <c r="LW7" s="194"/>
      <c r="LX7" s="194"/>
      <c r="LY7" s="194"/>
      <c r="LZ7" s="194"/>
      <c r="MA7" s="194"/>
      <c r="MB7" s="194"/>
      <c r="MC7" s="194"/>
      <c r="MD7" s="194"/>
      <c r="ME7" s="194"/>
      <c r="MF7" s="194"/>
      <c r="MG7" s="194"/>
      <c r="MH7" s="194"/>
      <c r="MI7" s="194"/>
      <c r="MJ7" s="194"/>
      <c r="MK7" s="194"/>
      <c r="ML7" s="194"/>
      <c r="MM7" s="194"/>
      <c r="MN7" s="194"/>
      <c r="MO7" s="194"/>
      <c r="MP7" s="194"/>
      <c r="MQ7" s="194"/>
      <c r="MR7" s="194"/>
      <c r="MS7" s="194"/>
      <c r="MT7" s="194"/>
      <c r="MU7" s="194"/>
      <c r="MV7" s="194"/>
      <c r="MW7" s="194"/>
      <c r="MX7" s="194"/>
      <c r="MY7" s="194"/>
      <c r="MZ7" s="194"/>
      <c r="NA7" s="194"/>
      <c r="NB7" s="194"/>
      <c r="NC7" s="194"/>
      <c r="ND7" s="194"/>
      <c r="NE7" s="194"/>
      <c r="NF7" s="194"/>
      <c r="NG7" s="194"/>
      <c r="NH7" s="194"/>
      <c r="NI7" s="194"/>
      <c r="NJ7" s="194"/>
      <c r="NK7" s="194"/>
      <c r="NL7" s="194"/>
      <c r="NM7" s="194"/>
      <c r="NN7" s="194"/>
      <c r="NO7" s="194"/>
      <c r="NP7" s="194"/>
      <c r="NQ7" s="194"/>
      <c r="NR7" s="194"/>
      <c r="NS7" s="194"/>
      <c r="NT7" s="194"/>
      <c r="NU7" s="194"/>
      <c r="NV7" s="194"/>
      <c r="NW7" s="194"/>
      <c r="NX7" s="194"/>
      <c r="NY7" s="194"/>
      <c r="NZ7" s="194"/>
      <c r="OA7" s="194"/>
      <c r="OB7" s="194"/>
      <c r="OC7" s="194"/>
      <c r="OD7" s="194"/>
      <c r="OE7" s="194"/>
      <c r="OF7" s="194"/>
      <c r="OG7" s="194"/>
      <c r="OH7" s="194"/>
      <c r="OI7" s="194"/>
      <c r="OJ7" s="194"/>
      <c r="OK7" s="194"/>
      <c r="OL7" s="194"/>
      <c r="OM7" s="194"/>
      <c r="ON7" s="194"/>
      <c r="OO7" s="194"/>
      <c r="OP7" s="194"/>
      <c r="OQ7" s="194"/>
      <c r="OR7" s="194"/>
      <c r="OS7" s="194"/>
      <c r="OT7" s="194"/>
      <c r="OU7" s="194"/>
      <c r="OV7" s="194"/>
      <c r="OW7" s="194"/>
      <c r="OX7" s="194"/>
      <c r="OY7" s="194"/>
      <c r="OZ7" s="194"/>
      <c r="PA7" s="194"/>
      <c r="PB7" s="194"/>
      <c r="PC7" s="194"/>
      <c r="PD7" s="194"/>
      <c r="PE7" s="194"/>
      <c r="PF7" s="194"/>
      <c r="PG7" s="194"/>
      <c r="PH7" s="194"/>
      <c r="PI7" s="194"/>
      <c r="PJ7" s="194"/>
      <c r="PK7" s="194"/>
      <c r="PL7" s="194"/>
      <c r="PM7" s="194"/>
      <c r="PN7" s="194"/>
      <c r="PO7" s="194"/>
      <c r="PP7" s="194"/>
      <c r="PQ7" s="194"/>
      <c r="PR7" s="194"/>
      <c r="PS7" s="194"/>
      <c r="PT7" s="194"/>
      <c r="PU7" s="194"/>
      <c r="PV7" s="194"/>
      <c r="PW7" s="194"/>
      <c r="PX7" s="194"/>
      <c r="PY7" s="194"/>
      <c r="PZ7" s="194"/>
      <c r="QA7" s="194"/>
      <c r="QB7" s="194"/>
      <c r="QC7" s="194"/>
      <c r="QD7" s="194"/>
      <c r="QE7" s="194"/>
      <c r="QF7" s="194"/>
      <c r="QG7" s="194"/>
      <c r="QH7" s="194"/>
      <c r="QI7" s="194"/>
      <c r="QJ7" s="194"/>
      <c r="QK7" s="194"/>
      <c r="QL7" s="194"/>
      <c r="QM7" s="194"/>
      <c r="QN7" s="194"/>
      <c r="QO7" s="194"/>
      <c r="QP7" s="194"/>
      <c r="QQ7" s="194"/>
      <c r="QR7" s="194"/>
      <c r="QS7" s="194"/>
      <c r="QT7" s="194"/>
      <c r="QU7" s="194"/>
      <c r="QV7" s="194"/>
      <c r="QW7" s="194"/>
      <c r="QX7" s="194"/>
      <c r="QY7" s="194"/>
      <c r="QZ7" s="194"/>
      <c r="RA7" s="194"/>
      <c r="RB7" s="194"/>
      <c r="RC7" s="194"/>
      <c r="RD7" s="194"/>
      <c r="RE7" s="194"/>
      <c r="RF7" s="194"/>
      <c r="RG7" s="194"/>
      <c r="RH7" s="194"/>
      <c r="RI7" s="194"/>
      <c r="RJ7" s="194"/>
      <c r="RK7" s="194"/>
      <c r="RL7" s="194"/>
      <c r="RM7" s="194"/>
      <c r="RN7" s="194"/>
      <c r="RO7" s="194"/>
      <c r="RP7" s="194"/>
      <c r="RQ7" s="194"/>
      <c r="RR7" s="194"/>
      <c r="RS7" s="194"/>
      <c r="RT7" s="194"/>
      <c r="RU7" s="194"/>
      <c r="RV7" s="194"/>
      <c r="RW7" s="194"/>
      <c r="RX7" s="194"/>
      <c r="RY7" s="194"/>
      <c r="RZ7" s="194"/>
      <c r="SA7" s="194"/>
      <c r="SB7" s="194"/>
      <c r="SC7" s="194"/>
      <c r="SD7" s="194"/>
      <c r="SE7" s="194"/>
      <c r="SF7" s="194"/>
      <c r="SG7" s="194"/>
      <c r="SH7" s="194"/>
      <c r="SI7" s="194"/>
      <c r="SJ7" s="194"/>
      <c r="SK7" s="194"/>
      <c r="SL7" s="194"/>
      <c r="SM7" s="194"/>
      <c r="SN7" s="194"/>
      <c r="SO7" s="194"/>
      <c r="SP7" s="194"/>
      <c r="SQ7" s="194"/>
      <c r="SR7" s="194"/>
      <c r="SS7" s="194"/>
      <c r="ST7" s="194"/>
      <c r="SU7" s="194"/>
      <c r="SV7" s="194"/>
      <c r="SW7" s="194"/>
      <c r="SX7" s="194"/>
      <c r="SY7" s="194"/>
      <c r="SZ7" s="194"/>
      <c r="TA7" s="194"/>
      <c r="TB7" s="194"/>
      <c r="TC7" s="194"/>
      <c r="TD7" s="194"/>
      <c r="TE7" s="194"/>
      <c r="TF7" s="194"/>
      <c r="TG7" s="194"/>
      <c r="TH7" s="194"/>
      <c r="TI7" s="194"/>
      <c r="TJ7" s="194"/>
      <c r="TK7" s="194"/>
      <c r="TL7" s="194"/>
      <c r="TM7" s="194"/>
      <c r="TN7" s="194"/>
      <c r="TO7" s="194"/>
      <c r="TP7" s="194"/>
      <c r="TQ7" s="194"/>
      <c r="TR7" s="194"/>
      <c r="TS7" s="194"/>
      <c r="TT7" s="194"/>
      <c r="TU7" s="194"/>
      <c r="TV7" s="194"/>
      <c r="TW7" s="194"/>
      <c r="TX7" s="194"/>
      <c r="TY7" s="194"/>
      <c r="TZ7" s="194"/>
      <c r="UA7" s="194"/>
      <c r="UB7" s="194"/>
      <c r="UC7" s="194"/>
      <c r="UD7" s="194"/>
      <c r="UE7" s="194"/>
      <c r="UF7" s="194"/>
      <c r="UG7" s="194"/>
      <c r="UH7" s="194"/>
      <c r="UI7" s="194"/>
      <c r="UJ7" s="194"/>
      <c r="UK7" s="194"/>
      <c r="UL7" s="194"/>
      <c r="UM7" s="194"/>
      <c r="UN7" s="194"/>
      <c r="UO7" s="194"/>
      <c r="UP7" s="194"/>
      <c r="UQ7" s="194"/>
      <c r="UR7" s="194"/>
      <c r="US7" s="194"/>
      <c r="UT7" s="194"/>
      <c r="UU7" s="194"/>
      <c r="UV7" s="194"/>
      <c r="UW7" s="194"/>
      <c r="UX7" s="194"/>
      <c r="UY7" s="194"/>
      <c r="UZ7" s="194"/>
      <c r="VA7" s="194"/>
      <c r="VB7" s="194"/>
      <c r="VC7" s="194"/>
      <c r="VD7" s="194"/>
      <c r="VE7" s="194"/>
      <c r="VF7" s="194"/>
      <c r="VG7" s="194"/>
      <c r="VH7" s="194"/>
      <c r="VI7" s="194"/>
      <c r="VJ7" s="194"/>
      <c r="VK7" s="194"/>
      <c r="VL7" s="194"/>
      <c r="VM7" s="194"/>
      <c r="VN7" s="194"/>
      <c r="VO7" s="194"/>
      <c r="VP7" s="194"/>
      <c r="VQ7" s="194"/>
      <c r="VR7" s="194"/>
      <c r="VS7" s="194"/>
      <c r="VT7" s="194"/>
      <c r="VU7" s="194"/>
      <c r="VV7" s="194"/>
      <c r="VW7" s="194"/>
      <c r="VX7" s="194"/>
      <c r="VY7" s="194"/>
      <c r="VZ7" s="194"/>
      <c r="WA7" s="194"/>
      <c r="WB7" s="194"/>
      <c r="WC7" s="194"/>
      <c r="WD7" s="194"/>
      <c r="WE7" s="194"/>
      <c r="WF7" s="194"/>
      <c r="WG7" s="194"/>
      <c r="WH7" s="194"/>
      <c r="WI7" s="194"/>
      <c r="WJ7" s="194"/>
      <c r="WK7" s="194"/>
      <c r="WL7" s="194"/>
      <c r="WM7" s="194"/>
      <c r="WN7" s="194"/>
      <c r="WO7" s="194"/>
      <c r="WP7" s="194"/>
      <c r="WQ7" s="194"/>
      <c r="WR7" s="194"/>
      <c r="WS7" s="194"/>
      <c r="WT7" s="194"/>
      <c r="WU7" s="194"/>
      <c r="WV7" s="194"/>
      <c r="WW7" s="194"/>
      <c r="WX7" s="194"/>
      <c r="WY7" s="194"/>
      <c r="WZ7" s="194"/>
      <c r="XA7" s="194"/>
      <c r="XB7" s="194"/>
      <c r="XC7" s="194"/>
      <c r="XD7" s="194"/>
      <c r="XE7" s="194"/>
      <c r="XF7" s="194"/>
      <c r="XG7" s="194"/>
      <c r="XH7" s="194"/>
      <c r="XI7" s="194"/>
      <c r="XJ7" s="194"/>
      <c r="XK7" s="194"/>
      <c r="XL7" s="194"/>
      <c r="XM7" s="194"/>
      <c r="XN7" s="194"/>
      <c r="XO7" s="194"/>
      <c r="XP7" s="194"/>
      <c r="XQ7" s="194"/>
      <c r="XR7" s="194"/>
      <c r="XS7" s="194"/>
      <c r="XT7" s="194"/>
      <c r="XU7" s="194"/>
      <c r="XV7" s="194"/>
      <c r="XW7" s="194"/>
      <c r="XX7" s="194"/>
      <c r="XY7" s="194"/>
      <c r="XZ7" s="194"/>
      <c r="YA7" s="194"/>
      <c r="YB7" s="194"/>
      <c r="YC7" s="194"/>
      <c r="YD7" s="194"/>
      <c r="YE7" s="194"/>
      <c r="YF7" s="194"/>
      <c r="YG7" s="194"/>
      <c r="YH7" s="194"/>
      <c r="YI7" s="194"/>
      <c r="YJ7" s="194"/>
      <c r="YK7" s="194"/>
      <c r="YL7" s="194"/>
      <c r="YM7" s="194"/>
      <c r="YN7" s="194"/>
      <c r="YO7" s="194"/>
      <c r="YP7" s="194"/>
      <c r="YQ7" s="194"/>
      <c r="YR7" s="194"/>
      <c r="YS7" s="194"/>
      <c r="YT7" s="194"/>
      <c r="YU7" s="194"/>
      <c r="YV7" s="194"/>
      <c r="YW7" s="194"/>
      <c r="YX7" s="194"/>
      <c r="YY7" s="194"/>
      <c r="YZ7" s="194"/>
      <c r="ZA7" s="194"/>
      <c r="ZB7" s="194"/>
      <c r="ZC7" s="194"/>
      <c r="ZD7" s="194"/>
      <c r="ZE7" s="194"/>
      <c r="ZF7" s="194"/>
      <c r="ZG7" s="194"/>
      <c r="ZH7" s="194"/>
      <c r="ZI7" s="194"/>
      <c r="ZJ7" s="194"/>
      <c r="ZK7" s="194"/>
      <c r="ZL7" s="194"/>
      <c r="ZM7" s="194"/>
      <c r="ZN7" s="194"/>
      <c r="ZO7" s="194"/>
      <c r="ZP7" s="194"/>
      <c r="ZQ7" s="194"/>
      <c r="ZR7" s="194"/>
      <c r="ZS7" s="194"/>
      <c r="ZT7" s="194"/>
      <c r="ZU7" s="194"/>
      <c r="ZV7" s="194"/>
      <c r="ZW7" s="194"/>
      <c r="ZX7" s="194"/>
      <c r="ZY7" s="194"/>
      <c r="ZZ7" s="194"/>
      <c r="AAA7" s="194"/>
      <c r="AAB7" s="194"/>
      <c r="AAC7" s="194"/>
      <c r="AAD7" s="194"/>
      <c r="AAE7" s="194"/>
      <c r="AAF7" s="194"/>
      <c r="AAG7" s="194"/>
      <c r="AAH7" s="194"/>
      <c r="AAI7" s="194"/>
      <c r="AAJ7" s="194"/>
      <c r="AAK7" s="194"/>
      <c r="AAL7" s="194"/>
      <c r="AAM7" s="194"/>
      <c r="AAN7" s="194"/>
      <c r="AAO7" s="194"/>
      <c r="AAP7" s="194"/>
      <c r="AAQ7" s="194"/>
      <c r="AAR7" s="194"/>
      <c r="AAS7" s="194"/>
      <c r="AAT7" s="194"/>
      <c r="AAU7" s="194"/>
      <c r="AAV7" s="194"/>
      <c r="AAW7" s="194"/>
      <c r="AAX7" s="194"/>
      <c r="AAY7" s="194"/>
      <c r="AAZ7" s="194"/>
      <c r="ABA7" s="194"/>
      <c r="ABB7" s="194"/>
      <c r="ABC7" s="194"/>
      <c r="ABD7" s="194"/>
      <c r="ABE7" s="194"/>
      <c r="ABF7" s="194"/>
      <c r="ABG7" s="194"/>
      <c r="ABH7" s="194"/>
      <c r="ABI7" s="194"/>
      <c r="ABJ7" s="194"/>
      <c r="ABK7" s="194"/>
      <c r="ABL7" s="194"/>
      <c r="ABM7" s="194"/>
      <c r="ABN7" s="194"/>
      <c r="ABO7" s="194"/>
      <c r="ABP7" s="194"/>
      <c r="ABQ7" s="194"/>
      <c r="ABR7" s="194"/>
      <c r="ABS7" s="194"/>
      <c r="ABT7" s="194"/>
      <c r="ABU7" s="194"/>
      <c r="ABV7" s="194"/>
      <c r="ABW7" s="194"/>
      <c r="ABX7" s="194"/>
      <c r="ABY7" s="194"/>
      <c r="ABZ7" s="194"/>
      <c r="ACA7" s="194"/>
      <c r="ACB7" s="194"/>
      <c r="ACC7" s="194"/>
      <c r="ACD7" s="194"/>
      <c r="ACE7" s="194"/>
      <c r="ACF7" s="194"/>
      <c r="ACG7" s="194"/>
      <c r="ACH7" s="194"/>
      <c r="ACI7" s="194"/>
      <c r="ACJ7" s="194"/>
      <c r="ACK7" s="194"/>
      <c r="ACL7" s="194"/>
      <c r="ACM7" s="194"/>
      <c r="ACN7" s="194"/>
      <c r="ACO7" s="194"/>
      <c r="ACP7" s="194"/>
      <c r="ACQ7" s="194"/>
      <c r="ACR7" s="194"/>
      <c r="ACS7" s="194"/>
      <c r="ACT7" s="194"/>
      <c r="ACU7" s="194"/>
      <c r="ACV7" s="194"/>
      <c r="ACW7" s="194"/>
      <c r="ACX7" s="194"/>
      <c r="ACY7" s="194"/>
      <c r="ACZ7" s="194"/>
      <c r="ADA7" s="194"/>
      <c r="ADB7" s="194"/>
      <c r="ADC7" s="194"/>
      <c r="ADD7" s="194"/>
      <c r="ADE7" s="194"/>
      <c r="ADF7" s="194"/>
      <c r="ADG7" s="194"/>
      <c r="ADH7" s="194"/>
      <c r="ADI7" s="194"/>
      <c r="ADJ7" s="194"/>
      <c r="ADK7" s="194"/>
      <c r="ADL7" s="194"/>
      <c r="ADM7" s="194"/>
      <c r="ADN7" s="194"/>
      <c r="ADO7" s="194"/>
      <c r="ADP7" s="194"/>
      <c r="ADQ7" s="194"/>
      <c r="ADR7" s="194"/>
      <c r="ADS7" s="194"/>
      <c r="ADT7" s="194"/>
      <c r="ADU7" s="194"/>
      <c r="ADV7" s="194"/>
      <c r="ADW7" s="194"/>
      <c r="ADX7" s="194"/>
      <c r="ADY7" s="194"/>
      <c r="ADZ7" s="194"/>
      <c r="AEA7" s="194"/>
      <c r="AEB7" s="194"/>
      <c r="AEC7" s="194"/>
      <c r="AED7" s="194"/>
      <c r="AEE7" s="194"/>
      <c r="AEF7" s="194"/>
      <c r="AEG7" s="194"/>
      <c r="AEH7" s="194"/>
      <c r="AEI7" s="194"/>
      <c r="AEJ7" s="194"/>
      <c r="AEK7" s="194"/>
      <c r="AEL7" s="194"/>
      <c r="AEM7" s="194"/>
      <c r="AEN7" s="194"/>
      <c r="AEO7" s="194"/>
      <c r="AEP7" s="194"/>
      <c r="AEQ7" s="194"/>
      <c r="AER7" s="194"/>
      <c r="AES7" s="194"/>
      <c r="AET7" s="194"/>
      <c r="AEU7" s="194"/>
      <c r="AEV7" s="194"/>
      <c r="AEW7" s="194"/>
      <c r="AEX7" s="194"/>
      <c r="AEY7" s="194"/>
      <c r="AEZ7" s="194"/>
      <c r="AFA7" s="194"/>
      <c r="AFB7" s="194"/>
      <c r="AFC7" s="194"/>
      <c r="AFD7" s="194"/>
      <c r="AFE7" s="194"/>
      <c r="AFF7" s="194"/>
      <c r="AFG7" s="194"/>
      <c r="AFH7" s="194"/>
      <c r="AFI7" s="194"/>
      <c r="AFJ7" s="194"/>
      <c r="AFK7" s="194"/>
      <c r="AFL7" s="194"/>
      <c r="AFM7" s="194"/>
      <c r="AFN7" s="194"/>
      <c r="AFO7" s="194"/>
      <c r="AFP7" s="194"/>
      <c r="AFQ7" s="194"/>
      <c r="AFR7" s="194"/>
      <c r="AFS7" s="194"/>
      <c r="AFT7" s="194"/>
      <c r="AFU7" s="194"/>
      <c r="AFV7" s="194"/>
      <c r="AFW7" s="194"/>
      <c r="AFX7" s="194"/>
      <c r="AFY7" s="194"/>
      <c r="AFZ7" s="194"/>
      <c r="AGA7" s="194"/>
      <c r="AGB7" s="194"/>
      <c r="AGC7" s="194"/>
      <c r="AGD7" s="194"/>
      <c r="AGE7" s="194"/>
      <c r="AGF7" s="194"/>
      <c r="AGG7" s="194"/>
      <c r="AGH7" s="194"/>
      <c r="AGI7" s="194"/>
      <c r="AGJ7" s="194"/>
      <c r="AGK7" s="194"/>
      <c r="AGL7" s="194"/>
      <c r="AGM7" s="194"/>
      <c r="AGN7" s="194"/>
      <c r="AGO7" s="194"/>
      <c r="AGP7" s="194"/>
      <c r="AGQ7" s="194"/>
      <c r="AGR7" s="194"/>
      <c r="AGS7" s="194"/>
      <c r="AGT7" s="194"/>
      <c r="AGU7" s="194"/>
      <c r="AGV7" s="194"/>
      <c r="AGW7" s="194"/>
      <c r="AGX7" s="194"/>
      <c r="AGY7" s="194"/>
      <c r="AGZ7" s="194"/>
      <c r="AHA7" s="194"/>
      <c r="AHB7" s="194"/>
      <c r="AHC7" s="194"/>
      <c r="AHD7" s="194"/>
      <c r="AHE7" s="194"/>
      <c r="AHF7" s="194"/>
      <c r="AHG7" s="194"/>
      <c r="AHH7" s="194"/>
      <c r="AHI7" s="194"/>
      <c r="AHJ7" s="194"/>
      <c r="AHK7" s="194"/>
      <c r="AHL7" s="194"/>
      <c r="AHM7" s="194"/>
      <c r="AHN7" s="194"/>
      <c r="AHO7" s="194"/>
      <c r="AHP7" s="194"/>
      <c r="AHQ7" s="194"/>
      <c r="AHR7" s="194"/>
      <c r="AHS7" s="194"/>
      <c r="AHT7" s="194"/>
      <c r="AHU7" s="194"/>
      <c r="AHV7" s="194"/>
      <c r="AHW7" s="194"/>
      <c r="AHX7" s="194"/>
      <c r="AHY7" s="194"/>
      <c r="AHZ7" s="194"/>
      <c r="AIA7" s="194"/>
      <c r="AIB7" s="194"/>
      <c r="AIC7" s="194"/>
      <c r="AID7" s="194"/>
      <c r="AIE7" s="194"/>
      <c r="AIF7" s="194"/>
      <c r="AIG7" s="194"/>
      <c r="AIH7" s="194"/>
      <c r="AII7" s="194"/>
      <c r="AIJ7" s="194"/>
      <c r="AIK7" s="194"/>
      <c r="AIL7" s="194"/>
      <c r="AIM7" s="194"/>
      <c r="AIN7" s="194"/>
      <c r="AIO7" s="194"/>
      <c r="AIP7" s="194"/>
      <c r="AIQ7" s="194"/>
      <c r="AIR7" s="194"/>
      <c r="AIS7" s="194"/>
      <c r="AIT7" s="194"/>
      <c r="AIU7" s="194"/>
      <c r="AIV7" s="194"/>
      <c r="AIW7" s="194"/>
      <c r="AIX7" s="194"/>
      <c r="AIY7" s="194"/>
      <c r="AIZ7" s="194"/>
      <c r="AJA7" s="194"/>
      <c r="AJB7" s="194"/>
      <c r="AJC7" s="194"/>
      <c r="AJD7" s="194"/>
      <c r="AJE7" s="194"/>
      <c r="AJF7" s="194"/>
      <c r="AJG7" s="194"/>
      <c r="AJH7" s="194"/>
      <c r="AJI7" s="194"/>
      <c r="AJJ7" s="194"/>
      <c r="AJK7" s="194"/>
      <c r="AJL7" s="194"/>
      <c r="AJM7" s="194"/>
      <c r="AJN7" s="194"/>
      <c r="AJO7" s="194"/>
      <c r="AJP7" s="194"/>
      <c r="AJQ7" s="194"/>
      <c r="AJR7" s="194"/>
      <c r="AJS7" s="194"/>
      <c r="AJT7" s="194"/>
      <c r="AJU7" s="194"/>
      <c r="AJV7" s="194"/>
      <c r="AJW7" s="194"/>
      <c r="AJX7" s="194"/>
      <c r="AJY7" s="194"/>
      <c r="AJZ7" s="194"/>
      <c r="AKA7" s="194"/>
      <c r="AKB7" s="194"/>
      <c r="AKC7" s="194"/>
      <c r="AKD7" s="194"/>
      <c r="AKE7" s="194"/>
      <c r="AKF7" s="194"/>
      <c r="AKG7" s="194"/>
      <c r="AKH7" s="194"/>
      <c r="AKI7" s="194"/>
      <c r="AKJ7" s="194"/>
      <c r="AKK7" s="194"/>
      <c r="AKL7" s="194"/>
      <c r="AKM7" s="194"/>
      <c r="AKN7" s="194"/>
      <c r="AKO7" s="194"/>
      <c r="AKP7" s="194"/>
      <c r="AKQ7" s="194"/>
      <c r="AKR7" s="194"/>
      <c r="AKS7" s="194"/>
      <c r="AKT7" s="194"/>
      <c r="AKU7" s="194"/>
      <c r="AKV7" s="194"/>
      <c r="AKW7" s="194"/>
      <c r="AKX7" s="194"/>
      <c r="AKY7" s="194"/>
      <c r="AKZ7" s="194"/>
      <c r="ALA7" s="194"/>
      <c r="ALB7" s="194"/>
      <c r="ALC7" s="194"/>
      <c r="ALD7" s="194"/>
      <c r="ALE7" s="194"/>
      <c r="ALF7" s="194"/>
      <c r="ALG7" s="194"/>
      <c r="ALH7" s="194"/>
      <c r="ALI7" s="194"/>
      <c r="ALJ7" s="194"/>
      <c r="ALK7" s="194"/>
      <c r="ALL7" s="194"/>
      <c r="ALM7" s="194"/>
      <c r="ALN7" s="194"/>
      <c r="ALO7" s="194"/>
      <c r="ALP7" s="194"/>
      <c r="ALQ7" s="194"/>
      <c r="ALR7" s="194"/>
      <c r="ALS7" s="194"/>
      <c r="ALT7" s="194"/>
      <c r="ALU7" s="194"/>
      <c r="ALV7" s="194"/>
      <c r="ALW7" s="194"/>
      <c r="ALX7" s="194"/>
      <c r="ALY7" s="194"/>
      <c r="ALZ7" s="194"/>
      <c r="AMA7" s="194"/>
      <c r="AMB7" s="194"/>
      <c r="AMC7" s="194"/>
      <c r="AMD7" s="194"/>
      <c r="AME7" s="194"/>
      <c r="AMF7" s="194"/>
      <c r="AMG7" s="194"/>
      <c r="AMH7" s="194"/>
      <c r="AMI7" s="194"/>
      <c r="AMJ7" s="194"/>
      <c r="AMK7" s="194"/>
      <c r="AML7" s="194"/>
      <c r="AMM7" s="194"/>
      <c r="AMN7" s="194"/>
      <c r="AMO7" s="194"/>
      <c r="AMP7" s="194"/>
      <c r="AMQ7" s="194"/>
      <c r="AMR7" s="194"/>
      <c r="AMS7" s="194"/>
      <c r="AMT7" s="194"/>
      <c r="AMU7" s="194"/>
      <c r="AMV7" s="194"/>
      <c r="AMW7" s="194"/>
      <c r="AMX7" s="194"/>
      <c r="AMY7" s="194"/>
      <c r="AMZ7" s="194"/>
      <c r="ANA7" s="194"/>
      <c r="ANB7" s="194"/>
      <c r="ANC7" s="194"/>
      <c r="AND7" s="194"/>
      <c r="ANE7" s="194"/>
      <c r="ANF7" s="194"/>
      <c r="ANG7" s="194"/>
      <c r="ANH7" s="194"/>
      <c r="ANI7" s="194"/>
      <c r="ANJ7" s="194"/>
      <c r="ANK7" s="194"/>
      <c r="ANL7" s="194"/>
      <c r="ANM7" s="194"/>
      <c r="ANN7" s="194"/>
      <c r="ANO7" s="194"/>
      <c r="ANP7" s="194"/>
      <c r="ANQ7" s="194"/>
      <c r="ANR7" s="194"/>
      <c r="ANS7" s="194"/>
      <c r="ANT7" s="194"/>
      <c r="ANU7" s="194"/>
      <c r="ANV7" s="194"/>
      <c r="ANW7" s="194"/>
      <c r="ANX7" s="194"/>
      <c r="ANY7" s="194"/>
      <c r="ANZ7" s="194"/>
      <c r="AOA7" s="194"/>
      <c r="AOB7" s="194"/>
      <c r="AOC7" s="194"/>
      <c r="AOD7" s="194"/>
      <c r="AOE7" s="194"/>
      <c r="AOF7" s="194"/>
      <c r="AOG7" s="194"/>
      <c r="AOH7" s="194"/>
      <c r="AOI7" s="194"/>
      <c r="AOJ7" s="194"/>
      <c r="AOK7" s="194"/>
      <c r="AOL7" s="194"/>
      <c r="AOM7" s="194"/>
      <c r="AON7" s="194"/>
      <c r="AOO7" s="194"/>
      <c r="AOP7" s="194"/>
      <c r="AOQ7" s="194"/>
      <c r="AOR7" s="194"/>
      <c r="AOS7" s="194"/>
      <c r="AOT7" s="194"/>
      <c r="AOU7" s="194"/>
      <c r="AOV7" s="194"/>
      <c r="AOW7" s="194"/>
      <c r="AOX7" s="194"/>
      <c r="AOY7" s="194"/>
      <c r="AOZ7" s="194"/>
      <c r="APA7" s="194"/>
      <c r="APB7" s="194"/>
      <c r="APC7" s="194"/>
      <c r="APD7" s="194"/>
      <c r="APE7" s="194"/>
      <c r="APF7" s="194"/>
      <c r="APG7" s="194"/>
      <c r="APH7" s="194"/>
      <c r="API7" s="194"/>
      <c r="APJ7" s="194"/>
      <c r="APK7" s="194"/>
      <c r="APL7" s="194"/>
      <c r="APM7" s="194"/>
      <c r="APN7" s="194"/>
      <c r="APO7" s="194"/>
      <c r="APP7" s="194"/>
      <c r="APQ7" s="194"/>
      <c r="APR7" s="194"/>
      <c r="APS7" s="194"/>
      <c r="APT7" s="194"/>
      <c r="APU7" s="194"/>
      <c r="APV7" s="194"/>
      <c r="APW7" s="194"/>
      <c r="APX7" s="194"/>
      <c r="APY7" s="194"/>
      <c r="APZ7" s="194"/>
      <c r="AQA7" s="194"/>
      <c r="AQB7" s="194"/>
      <c r="AQC7" s="194"/>
      <c r="AQD7" s="194"/>
      <c r="AQE7" s="194"/>
      <c r="AQF7" s="194"/>
      <c r="AQG7" s="194"/>
      <c r="AQH7" s="194"/>
      <c r="AQI7" s="194"/>
      <c r="AQJ7" s="194"/>
      <c r="AQK7" s="194"/>
      <c r="AQL7" s="194"/>
      <c r="AQM7" s="194"/>
      <c r="AQN7" s="194"/>
      <c r="AQO7" s="194"/>
      <c r="AQP7" s="194"/>
      <c r="AQQ7" s="194"/>
      <c r="AQR7" s="194"/>
      <c r="AQS7" s="194"/>
      <c r="AQT7" s="194"/>
      <c r="AQU7" s="194"/>
      <c r="AQV7" s="194"/>
      <c r="AQW7" s="194"/>
      <c r="AQX7" s="194"/>
      <c r="AQY7" s="194"/>
      <c r="AQZ7" s="194"/>
      <c r="ARA7" s="194"/>
      <c r="ARB7" s="194"/>
      <c r="ARC7" s="194"/>
      <c r="ARD7" s="194"/>
      <c r="ARE7" s="194"/>
      <c r="ARF7" s="194"/>
      <c r="ARG7" s="194"/>
      <c r="ARH7" s="194"/>
      <c r="ARI7" s="194"/>
      <c r="ARJ7" s="194"/>
      <c r="ARK7" s="194"/>
      <c r="ARL7" s="194"/>
      <c r="ARM7" s="194"/>
      <c r="ARN7" s="194"/>
      <c r="ARO7" s="194"/>
      <c r="ARP7" s="194"/>
      <c r="ARQ7" s="194"/>
      <c r="ARR7" s="194"/>
      <c r="ARS7" s="194"/>
      <c r="ART7" s="194"/>
      <c r="ARU7" s="194"/>
      <c r="ARV7" s="194"/>
      <c r="ARW7" s="194"/>
      <c r="ARX7" s="194"/>
      <c r="ARY7" s="194"/>
      <c r="ARZ7" s="194"/>
      <c r="ASA7" s="194"/>
      <c r="ASB7" s="194"/>
      <c r="ASC7" s="194"/>
      <c r="ASD7" s="194"/>
      <c r="ASE7" s="194"/>
      <c r="ASF7" s="194"/>
      <c r="ASG7" s="194"/>
      <c r="ASH7" s="194"/>
      <c r="ASI7" s="194"/>
      <c r="ASJ7" s="194"/>
      <c r="ASK7" s="194"/>
      <c r="ASL7" s="194"/>
      <c r="ASM7" s="194"/>
      <c r="ASN7" s="194"/>
      <c r="ASO7" s="194"/>
      <c r="ASP7" s="194"/>
      <c r="ASQ7" s="194"/>
      <c r="ASR7" s="194"/>
      <c r="ASS7" s="194"/>
      <c r="AST7" s="194"/>
      <c r="ASU7" s="194"/>
      <c r="ASV7" s="194"/>
      <c r="ASW7" s="194"/>
      <c r="ASX7" s="194"/>
      <c r="ASY7" s="194"/>
      <c r="ASZ7" s="194"/>
      <c r="ATA7" s="194"/>
      <c r="ATB7" s="194"/>
      <c r="ATC7" s="194"/>
      <c r="ATD7" s="194"/>
      <c r="ATE7" s="194"/>
      <c r="ATF7" s="194"/>
      <c r="ATG7" s="194"/>
      <c r="ATH7" s="194"/>
      <c r="ATI7" s="194"/>
      <c r="ATJ7" s="194"/>
      <c r="ATK7" s="194"/>
      <c r="ATL7" s="194"/>
      <c r="ATM7" s="194"/>
      <c r="ATN7" s="194"/>
      <c r="ATO7" s="194"/>
      <c r="ATP7" s="194"/>
      <c r="ATQ7" s="194"/>
      <c r="ATR7" s="194"/>
      <c r="ATS7" s="194"/>
      <c r="ATT7" s="194"/>
      <c r="ATU7" s="194"/>
      <c r="ATV7" s="194"/>
      <c r="ATW7" s="194"/>
      <c r="ATX7" s="194"/>
      <c r="ATY7" s="194"/>
      <c r="ATZ7" s="194"/>
      <c r="AUA7" s="194"/>
      <c r="AUB7" s="194"/>
      <c r="AUC7" s="194"/>
      <c r="AUD7" s="194"/>
      <c r="AUE7" s="194"/>
      <c r="AUF7" s="194"/>
      <c r="AUG7" s="194"/>
      <c r="AUH7" s="194"/>
      <c r="AUI7" s="194"/>
      <c r="AUJ7" s="194"/>
      <c r="AUK7" s="194"/>
      <c r="AUL7" s="194"/>
      <c r="AUM7" s="194"/>
      <c r="AUN7" s="194"/>
      <c r="AUO7" s="194"/>
      <c r="AUP7" s="194"/>
      <c r="AUQ7" s="194"/>
      <c r="AUR7" s="194"/>
      <c r="AUS7" s="194"/>
      <c r="AUT7" s="194"/>
      <c r="AUU7" s="194"/>
      <c r="AUV7" s="194"/>
      <c r="AUW7" s="194"/>
      <c r="AUX7" s="194"/>
      <c r="AUY7" s="194"/>
      <c r="AUZ7" s="194"/>
      <c r="AVA7" s="194"/>
      <c r="AVB7" s="194"/>
      <c r="AVC7" s="194"/>
      <c r="AVD7" s="194"/>
      <c r="AVE7" s="194"/>
      <c r="AVF7" s="194"/>
      <c r="AVG7" s="194"/>
      <c r="AVH7" s="194"/>
      <c r="AVI7" s="194"/>
      <c r="AVJ7" s="194"/>
      <c r="AVK7" s="194"/>
      <c r="AVL7" s="194"/>
      <c r="AVM7" s="194"/>
      <c r="AVN7" s="194"/>
      <c r="AVO7" s="194"/>
      <c r="AVP7" s="194"/>
      <c r="AVQ7" s="194"/>
      <c r="AVR7" s="194"/>
      <c r="AVS7" s="194"/>
      <c r="AVT7" s="194"/>
      <c r="AVU7" s="194"/>
      <c r="AVV7" s="194"/>
      <c r="AVW7" s="194"/>
      <c r="AVX7" s="194"/>
      <c r="AVY7" s="194"/>
      <c r="AVZ7" s="194"/>
      <c r="AWA7" s="194"/>
      <c r="AWB7" s="194"/>
      <c r="AWC7" s="194"/>
      <c r="AWD7" s="194"/>
      <c r="AWE7" s="194"/>
      <c r="AWF7" s="194"/>
      <c r="AWG7" s="194"/>
      <c r="AWH7" s="194"/>
      <c r="AWI7" s="194"/>
      <c r="AWJ7" s="194"/>
      <c r="AWK7" s="194"/>
      <c r="AWL7" s="194"/>
      <c r="AWM7" s="194"/>
      <c r="AWN7" s="194"/>
      <c r="AWO7" s="194"/>
      <c r="AWP7" s="194"/>
      <c r="AWQ7" s="194"/>
      <c r="AWR7" s="194"/>
      <c r="AWS7" s="194"/>
      <c r="AWT7" s="194"/>
      <c r="AWU7" s="194"/>
      <c r="AWV7" s="194"/>
      <c r="AWW7" s="194"/>
      <c r="AWX7" s="194"/>
      <c r="AWY7" s="194"/>
      <c r="AWZ7" s="194"/>
      <c r="AXA7" s="194"/>
      <c r="AXB7" s="194"/>
      <c r="AXC7" s="194"/>
      <c r="AXD7" s="194"/>
      <c r="AXE7" s="194"/>
      <c r="AXF7" s="194"/>
      <c r="AXG7" s="194"/>
      <c r="AXH7" s="194"/>
      <c r="AXI7" s="194"/>
      <c r="AXJ7" s="194"/>
      <c r="AXK7" s="194"/>
      <c r="AXL7" s="194"/>
      <c r="AXM7" s="194"/>
      <c r="AXN7" s="194"/>
      <c r="AXO7" s="194"/>
      <c r="AXP7" s="194"/>
      <c r="AXQ7" s="194"/>
      <c r="AXR7" s="194"/>
      <c r="AXS7" s="194"/>
      <c r="AXT7" s="194"/>
      <c r="AXU7" s="194"/>
      <c r="AXV7" s="194"/>
      <c r="AXW7" s="194"/>
      <c r="AXX7" s="194"/>
      <c r="AXY7" s="194"/>
      <c r="AXZ7" s="194"/>
      <c r="AYA7" s="194"/>
      <c r="AYB7" s="194"/>
      <c r="AYC7" s="194"/>
      <c r="AYD7" s="194"/>
      <c r="AYE7" s="194"/>
      <c r="AYF7" s="194"/>
      <c r="AYG7" s="194"/>
      <c r="AYH7" s="194"/>
      <c r="AYI7" s="194"/>
      <c r="AYJ7" s="194"/>
      <c r="AYK7" s="194"/>
      <c r="AYL7" s="194"/>
      <c r="AYM7" s="194"/>
      <c r="AYN7" s="194"/>
      <c r="AYO7" s="194"/>
      <c r="AYP7" s="194"/>
      <c r="AYQ7" s="194"/>
      <c r="AYR7" s="194"/>
      <c r="AYS7" s="194"/>
      <c r="AYT7" s="194"/>
      <c r="AYU7" s="194"/>
      <c r="AYV7" s="194"/>
      <c r="AYW7" s="194"/>
      <c r="AYX7" s="194"/>
      <c r="AYY7" s="194"/>
      <c r="AYZ7" s="194"/>
      <c r="AZA7" s="194"/>
      <c r="AZB7" s="194"/>
      <c r="AZC7" s="194"/>
      <c r="AZD7" s="194"/>
      <c r="AZE7" s="194"/>
      <c r="AZF7" s="194"/>
      <c r="AZG7" s="194"/>
      <c r="AZH7" s="194"/>
      <c r="AZI7" s="194"/>
      <c r="AZJ7" s="194"/>
      <c r="AZK7" s="194"/>
      <c r="AZL7" s="194"/>
      <c r="AZM7" s="194"/>
      <c r="AZN7" s="194"/>
      <c r="AZO7" s="194"/>
      <c r="AZP7" s="194"/>
      <c r="AZQ7" s="194"/>
      <c r="AZR7" s="194"/>
      <c r="AZS7" s="194"/>
      <c r="AZT7" s="194"/>
      <c r="AZU7" s="194"/>
      <c r="AZV7" s="194"/>
      <c r="AZW7" s="194"/>
      <c r="AZX7" s="194"/>
      <c r="AZY7" s="194"/>
      <c r="AZZ7" s="194"/>
      <c r="BAA7" s="194"/>
      <c r="BAB7" s="194"/>
      <c r="BAC7" s="194"/>
      <c r="BAD7" s="194"/>
      <c r="BAE7" s="194"/>
      <c r="BAF7" s="194"/>
      <c r="BAG7" s="194"/>
      <c r="BAH7" s="194"/>
      <c r="BAI7" s="194"/>
      <c r="BAJ7" s="194"/>
      <c r="BAK7" s="194"/>
      <c r="BAL7" s="194"/>
      <c r="BAM7" s="194"/>
      <c r="BAN7" s="194"/>
      <c r="BAO7" s="194"/>
      <c r="BAP7" s="194"/>
      <c r="BAQ7" s="194"/>
      <c r="BAR7" s="194"/>
      <c r="BAS7" s="194"/>
      <c r="BAT7" s="194"/>
      <c r="BAU7" s="194"/>
      <c r="BAV7" s="194"/>
      <c r="BAW7" s="194"/>
      <c r="BAX7" s="194"/>
      <c r="BAY7" s="194"/>
      <c r="BAZ7" s="194"/>
      <c r="BBA7" s="194"/>
      <c r="BBB7" s="194"/>
      <c r="BBC7" s="194"/>
      <c r="BBD7" s="194"/>
      <c r="BBE7" s="194"/>
      <c r="BBF7" s="194"/>
      <c r="BBG7" s="194"/>
      <c r="BBH7" s="194"/>
      <c r="BBI7" s="194"/>
      <c r="BBJ7" s="194"/>
      <c r="BBK7" s="194"/>
      <c r="BBL7" s="194"/>
      <c r="BBM7" s="194"/>
      <c r="BBN7" s="194"/>
      <c r="BBO7" s="194"/>
      <c r="BBP7" s="194"/>
      <c r="BBQ7" s="194"/>
      <c r="BBR7" s="194"/>
      <c r="BBS7" s="194"/>
      <c r="BBT7" s="194"/>
      <c r="BBU7" s="194"/>
      <c r="BBV7" s="194"/>
      <c r="BBW7" s="194"/>
      <c r="BBX7" s="194"/>
      <c r="BBY7" s="194"/>
      <c r="BBZ7" s="194"/>
      <c r="BCA7" s="194"/>
      <c r="BCB7" s="194"/>
      <c r="BCC7" s="194"/>
      <c r="BCD7" s="194"/>
      <c r="BCE7" s="194"/>
      <c r="BCF7" s="194"/>
      <c r="BCG7" s="194"/>
      <c r="BCH7" s="194"/>
      <c r="BCI7" s="194"/>
      <c r="BCJ7" s="194"/>
      <c r="BCK7" s="194"/>
      <c r="BCL7" s="194"/>
      <c r="BCM7" s="194"/>
      <c r="BCN7" s="194"/>
      <c r="BCO7" s="194"/>
      <c r="BCP7" s="194"/>
      <c r="BCQ7" s="194"/>
      <c r="BCR7" s="194"/>
      <c r="BCS7" s="194"/>
      <c r="BCT7" s="194"/>
      <c r="BCU7" s="194"/>
      <c r="BCV7" s="194"/>
      <c r="BCW7" s="194"/>
      <c r="BCX7" s="194"/>
      <c r="BCY7" s="194"/>
      <c r="BCZ7" s="194"/>
      <c r="BDA7" s="194"/>
      <c r="BDB7" s="194"/>
      <c r="BDC7" s="194"/>
      <c r="BDD7" s="194"/>
      <c r="BDE7" s="194"/>
      <c r="BDF7" s="194"/>
      <c r="BDG7" s="194"/>
      <c r="BDH7" s="194"/>
      <c r="BDI7" s="194"/>
      <c r="BDJ7" s="194"/>
      <c r="BDK7" s="194"/>
      <c r="BDL7" s="194"/>
      <c r="BDM7" s="194"/>
      <c r="BDN7" s="194"/>
      <c r="BDO7" s="194"/>
      <c r="BDP7" s="194"/>
      <c r="BDQ7" s="194"/>
      <c r="BDR7" s="194"/>
      <c r="BDS7" s="194"/>
      <c r="BDT7" s="194"/>
      <c r="BDU7" s="194"/>
      <c r="BDV7" s="194"/>
      <c r="BDW7" s="194"/>
      <c r="BDX7" s="194"/>
      <c r="BDY7" s="194"/>
      <c r="BDZ7" s="194"/>
      <c r="BEA7" s="194"/>
      <c r="BEB7" s="194"/>
      <c r="BEC7" s="194"/>
      <c r="BED7" s="194"/>
      <c r="BEE7" s="194"/>
      <c r="BEF7" s="194"/>
      <c r="BEG7" s="194"/>
      <c r="BEH7" s="194"/>
      <c r="BEI7" s="194"/>
      <c r="BEJ7" s="194"/>
      <c r="BEK7" s="194"/>
      <c r="BEL7" s="194"/>
      <c r="BEM7" s="194"/>
      <c r="BEN7" s="194"/>
      <c r="BEO7" s="194"/>
      <c r="BEP7" s="194"/>
      <c r="BEQ7" s="194"/>
      <c r="BER7" s="194"/>
      <c r="BES7" s="194"/>
      <c r="BET7" s="194"/>
      <c r="BEU7" s="194"/>
      <c r="BEV7" s="194"/>
      <c r="BEW7" s="194"/>
      <c r="BEX7" s="194"/>
      <c r="BEY7" s="194"/>
      <c r="BEZ7" s="194"/>
      <c r="BFA7" s="194"/>
      <c r="BFB7" s="194"/>
      <c r="BFC7" s="194"/>
      <c r="BFD7" s="194"/>
      <c r="BFE7" s="194"/>
      <c r="BFF7" s="194"/>
      <c r="BFG7" s="194"/>
      <c r="BFH7" s="194"/>
      <c r="BFI7" s="194"/>
      <c r="BFJ7" s="194"/>
      <c r="BFK7" s="194"/>
      <c r="BFL7" s="194"/>
      <c r="BFM7" s="194"/>
      <c r="BFN7" s="194"/>
      <c r="BFO7" s="194"/>
      <c r="BFP7" s="194"/>
      <c r="BFQ7" s="194"/>
      <c r="BFR7" s="194"/>
      <c r="BFS7" s="194"/>
      <c r="BFT7" s="194"/>
      <c r="BFU7" s="194"/>
      <c r="BFV7" s="194"/>
      <c r="BFW7" s="194"/>
      <c r="BFX7" s="194"/>
      <c r="BFY7" s="194"/>
      <c r="BFZ7" s="194"/>
      <c r="BGA7" s="194"/>
      <c r="BGB7" s="194"/>
      <c r="BGC7" s="194"/>
      <c r="BGD7" s="194"/>
      <c r="BGE7" s="194"/>
      <c r="BGF7" s="194"/>
      <c r="BGG7" s="194"/>
      <c r="BGH7" s="194"/>
      <c r="BGI7" s="194"/>
      <c r="BGJ7" s="194"/>
      <c r="BGK7" s="194"/>
      <c r="BGL7" s="194"/>
      <c r="BGM7" s="194"/>
      <c r="BGN7" s="194"/>
      <c r="BGO7" s="194"/>
      <c r="BGP7" s="194"/>
      <c r="BGQ7" s="194"/>
      <c r="BGR7" s="194"/>
      <c r="BGS7" s="194"/>
      <c r="BGT7" s="194"/>
      <c r="BGU7" s="194"/>
      <c r="BGV7" s="194"/>
      <c r="BGW7" s="194"/>
      <c r="BGX7" s="194"/>
      <c r="BGY7" s="194"/>
      <c r="BGZ7" s="194"/>
      <c r="BHA7" s="194"/>
      <c r="BHB7" s="194"/>
      <c r="BHC7" s="194"/>
      <c r="BHD7" s="194"/>
      <c r="BHE7" s="194"/>
      <c r="BHF7" s="194"/>
      <c r="BHG7" s="194"/>
      <c r="BHH7" s="194"/>
      <c r="BHI7" s="194"/>
      <c r="BHJ7" s="194"/>
      <c r="BHK7" s="194"/>
      <c r="BHL7" s="194"/>
      <c r="BHM7" s="194"/>
      <c r="BHN7" s="194"/>
      <c r="BHO7" s="194"/>
      <c r="BHP7" s="194"/>
      <c r="BHQ7" s="194"/>
      <c r="BHR7" s="194"/>
      <c r="BHS7" s="194"/>
      <c r="BHT7" s="194"/>
      <c r="BHU7" s="194"/>
      <c r="BHV7" s="194"/>
      <c r="BHW7" s="194"/>
      <c r="BHX7" s="194"/>
      <c r="BHY7" s="194"/>
      <c r="BHZ7" s="194"/>
      <c r="BIA7" s="194"/>
      <c r="BIB7" s="194"/>
      <c r="BIC7" s="194"/>
      <c r="BID7" s="194"/>
      <c r="BIE7" s="194"/>
      <c r="BIF7" s="194"/>
      <c r="BIG7" s="194"/>
      <c r="BIH7" s="194"/>
      <c r="BII7" s="194"/>
      <c r="BIJ7" s="194"/>
      <c r="BIK7" s="194"/>
      <c r="BIL7" s="194"/>
      <c r="BIM7" s="194"/>
      <c r="BIN7" s="194"/>
      <c r="BIO7" s="194"/>
      <c r="BIP7" s="194"/>
      <c r="BIQ7" s="194"/>
      <c r="BIR7" s="194"/>
      <c r="BIS7" s="194"/>
      <c r="BIT7" s="194"/>
      <c r="BIU7" s="194"/>
      <c r="BIV7" s="194"/>
      <c r="BIW7" s="194"/>
      <c r="BIX7" s="194"/>
      <c r="BIY7" s="194"/>
      <c r="BIZ7" s="194"/>
      <c r="BJA7" s="194"/>
      <c r="BJB7" s="194"/>
      <c r="BJC7" s="194"/>
      <c r="BJD7" s="194"/>
      <c r="BJE7" s="194"/>
      <c r="BJF7" s="194"/>
      <c r="BJG7" s="194"/>
      <c r="BJH7" s="194"/>
      <c r="BJI7" s="194"/>
      <c r="BJJ7" s="194"/>
      <c r="BJK7" s="194"/>
      <c r="BJL7" s="194"/>
      <c r="BJM7" s="194"/>
      <c r="BJN7" s="194"/>
      <c r="BJO7" s="194"/>
      <c r="BJP7" s="194"/>
      <c r="BJQ7" s="194"/>
      <c r="BJR7" s="194"/>
      <c r="BJS7" s="194"/>
      <c r="BJT7" s="194"/>
      <c r="BJU7" s="194"/>
      <c r="BJV7" s="194"/>
      <c r="BJW7" s="194"/>
      <c r="BJX7" s="194"/>
      <c r="BJY7" s="194"/>
      <c r="BJZ7" s="194"/>
      <c r="BKA7" s="194"/>
      <c r="BKB7" s="194"/>
      <c r="BKC7" s="194"/>
      <c r="BKD7" s="194"/>
      <c r="BKE7" s="194"/>
      <c r="BKF7" s="194"/>
      <c r="BKG7" s="194"/>
      <c r="BKH7" s="194"/>
      <c r="BKI7" s="194"/>
      <c r="BKJ7" s="194"/>
      <c r="BKK7" s="194"/>
      <c r="BKL7" s="194"/>
      <c r="BKM7" s="194"/>
      <c r="BKN7" s="194"/>
      <c r="BKO7" s="194"/>
      <c r="BKP7" s="194"/>
      <c r="BKQ7" s="194"/>
      <c r="BKR7" s="194"/>
      <c r="BKS7" s="194"/>
      <c r="BKT7" s="194"/>
      <c r="BKU7" s="194"/>
      <c r="BKV7" s="194"/>
      <c r="BKW7" s="194"/>
      <c r="BKX7" s="194"/>
      <c r="BKY7" s="194"/>
      <c r="BKZ7" s="194"/>
      <c r="BLA7" s="194"/>
      <c r="BLB7" s="194"/>
      <c r="BLC7" s="194"/>
      <c r="BLD7" s="194"/>
      <c r="BLE7" s="194"/>
      <c r="BLF7" s="194"/>
      <c r="BLG7" s="194"/>
      <c r="BLH7" s="194"/>
      <c r="BLI7" s="194"/>
      <c r="BLJ7" s="194"/>
      <c r="BLK7" s="194"/>
      <c r="BLL7" s="194"/>
      <c r="BLM7" s="194"/>
      <c r="BLN7" s="194"/>
      <c r="BLO7" s="194"/>
      <c r="BLP7" s="194"/>
      <c r="BLQ7" s="194"/>
      <c r="BLR7" s="194"/>
      <c r="BLS7" s="194"/>
      <c r="BLT7" s="194"/>
      <c r="BLU7" s="194"/>
      <c r="BLV7" s="194"/>
      <c r="BLW7" s="194"/>
      <c r="BLX7" s="194"/>
      <c r="BLY7" s="194"/>
      <c r="BLZ7" s="194"/>
      <c r="BMA7" s="194"/>
      <c r="BMB7" s="194"/>
      <c r="BMC7" s="194"/>
      <c r="BMD7" s="194"/>
      <c r="BME7" s="194"/>
      <c r="BMF7" s="194"/>
      <c r="BMG7" s="194"/>
      <c r="BMH7" s="194"/>
      <c r="BMI7" s="194"/>
      <c r="BMJ7" s="194"/>
      <c r="BMK7" s="194"/>
      <c r="BML7" s="194"/>
      <c r="BMM7" s="194"/>
      <c r="BMN7" s="194"/>
      <c r="BMO7" s="194"/>
      <c r="BMP7" s="194"/>
      <c r="BMQ7" s="194"/>
      <c r="BMR7" s="194"/>
      <c r="BMS7" s="194"/>
      <c r="BMT7" s="194"/>
      <c r="BMU7" s="194"/>
      <c r="BMV7" s="194"/>
      <c r="BMW7" s="194"/>
      <c r="BMX7" s="194"/>
      <c r="BMY7" s="194"/>
      <c r="BMZ7" s="194"/>
      <c r="BNA7" s="194"/>
      <c r="BNB7" s="194"/>
      <c r="BNC7" s="194"/>
      <c r="BND7" s="194"/>
      <c r="BNE7" s="194"/>
      <c r="BNF7" s="194"/>
      <c r="BNG7" s="194"/>
      <c r="BNH7" s="194"/>
      <c r="BNI7" s="194"/>
      <c r="BNJ7" s="194"/>
      <c r="BNK7" s="194"/>
      <c r="BNL7" s="194"/>
      <c r="BNM7" s="194"/>
      <c r="BNN7" s="194"/>
      <c r="BNO7" s="194"/>
      <c r="BNP7" s="194"/>
      <c r="BNQ7" s="194"/>
      <c r="BNR7" s="194"/>
      <c r="BNS7" s="194"/>
      <c r="BNT7" s="194"/>
      <c r="BNU7" s="194"/>
      <c r="BNV7" s="194"/>
      <c r="BNW7" s="194"/>
      <c r="BNX7" s="194"/>
      <c r="BNY7" s="194"/>
      <c r="BNZ7" s="194"/>
      <c r="BOA7" s="194"/>
      <c r="BOB7" s="194"/>
      <c r="BOC7" s="194"/>
      <c r="BOD7" s="194"/>
      <c r="BOE7" s="194"/>
      <c r="BOF7" s="194"/>
      <c r="BOG7" s="194"/>
      <c r="BOH7" s="194"/>
      <c r="BOI7" s="194"/>
      <c r="BOJ7" s="194"/>
      <c r="BOK7" s="194"/>
      <c r="BOL7" s="194"/>
      <c r="BOM7" s="194"/>
      <c r="BON7" s="194"/>
      <c r="BOO7" s="194"/>
      <c r="BOP7" s="194"/>
      <c r="BOQ7" s="194"/>
      <c r="BOR7" s="194"/>
      <c r="BOS7" s="194"/>
      <c r="BOT7" s="194"/>
      <c r="BOU7" s="194"/>
      <c r="BOV7" s="194"/>
      <c r="BOW7" s="194"/>
      <c r="BOX7" s="194"/>
      <c r="BOY7" s="194"/>
      <c r="BOZ7" s="194"/>
      <c r="BPA7" s="194"/>
      <c r="BPB7" s="194"/>
      <c r="BPC7" s="194"/>
      <c r="BPD7" s="194"/>
      <c r="BPE7" s="194"/>
      <c r="BPF7" s="194"/>
      <c r="BPG7" s="194"/>
      <c r="BPH7" s="194"/>
      <c r="BPI7" s="194"/>
      <c r="BPJ7" s="194"/>
      <c r="BPK7" s="194"/>
      <c r="BPL7" s="194"/>
      <c r="BPM7" s="194"/>
      <c r="BPN7" s="194"/>
      <c r="BPO7" s="194"/>
      <c r="BPP7" s="194"/>
      <c r="BPQ7" s="194"/>
      <c r="BPR7" s="194"/>
      <c r="BPS7" s="194"/>
      <c r="BPT7" s="194"/>
      <c r="BPU7" s="194"/>
      <c r="BPV7" s="194"/>
      <c r="BPW7" s="194"/>
      <c r="BPX7" s="194"/>
      <c r="BPY7" s="194"/>
      <c r="BPZ7" s="194"/>
      <c r="BQA7" s="194"/>
      <c r="BQB7" s="194"/>
      <c r="BQC7" s="194"/>
      <c r="BQD7" s="194"/>
      <c r="BQE7" s="194"/>
      <c r="BQF7" s="194"/>
      <c r="BQG7" s="194"/>
      <c r="BQH7" s="194"/>
      <c r="BQI7" s="194"/>
      <c r="BQJ7" s="194"/>
      <c r="BQK7" s="194"/>
      <c r="BQL7" s="194"/>
      <c r="BQM7" s="194"/>
      <c r="BQN7" s="194"/>
      <c r="BQO7" s="194"/>
      <c r="BQP7" s="194"/>
      <c r="BQQ7" s="194"/>
      <c r="BQR7" s="194"/>
      <c r="BQS7" s="194"/>
      <c r="BQT7" s="194"/>
      <c r="BQU7" s="194"/>
      <c r="BQV7" s="194"/>
      <c r="BQW7" s="194"/>
      <c r="BQX7" s="194"/>
      <c r="BQY7" s="194"/>
      <c r="BQZ7" s="194"/>
      <c r="BRA7" s="194"/>
      <c r="BRB7" s="194"/>
      <c r="BRC7" s="194"/>
      <c r="BRD7" s="194"/>
      <c r="BRE7" s="194"/>
      <c r="BRF7" s="194"/>
      <c r="BRG7" s="194"/>
      <c r="BRH7" s="194"/>
      <c r="BRI7" s="194"/>
      <c r="BRJ7" s="194"/>
      <c r="BRK7" s="194"/>
      <c r="BRL7" s="194"/>
      <c r="BRM7" s="194"/>
      <c r="BRN7" s="194"/>
      <c r="BRO7" s="194"/>
      <c r="BRP7" s="194"/>
      <c r="BRQ7" s="194"/>
      <c r="BRR7" s="194"/>
      <c r="BRS7" s="194"/>
      <c r="BRT7" s="194"/>
      <c r="BRU7" s="194"/>
      <c r="BRV7" s="194"/>
      <c r="BRW7" s="194"/>
      <c r="BRX7" s="194"/>
      <c r="BRY7" s="194"/>
      <c r="BRZ7" s="194"/>
      <c r="BSA7" s="194"/>
      <c r="BSB7" s="194"/>
      <c r="BSC7" s="194"/>
      <c r="BSD7" s="194"/>
      <c r="BSE7" s="194"/>
      <c r="BSF7" s="194"/>
      <c r="BSG7" s="194"/>
      <c r="BSH7" s="194"/>
      <c r="BSI7" s="194"/>
      <c r="BSJ7" s="194"/>
      <c r="BSK7" s="194"/>
      <c r="BSL7" s="194"/>
      <c r="BSM7" s="194"/>
      <c r="BSN7" s="194"/>
      <c r="BSO7" s="194"/>
      <c r="BSP7" s="194"/>
      <c r="BSQ7" s="194"/>
      <c r="BSR7" s="194"/>
      <c r="BSS7" s="194"/>
      <c r="BST7" s="194"/>
      <c r="BSU7" s="194"/>
      <c r="BSV7" s="194"/>
      <c r="BSW7" s="194"/>
      <c r="BSX7" s="194"/>
      <c r="BSY7" s="194"/>
      <c r="BSZ7" s="194"/>
      <c r="BTA7" s="194"/>
      <c r="BTB7" s="194"/>
      <c r="BTC7" s="194"/>
      <c r="BTD7" s="194"/>
      <c r="BTE7" s="194"/>
      <c r="BTF7" s="194"/>
      <c r="BTG7" s="194"/>
      <c r="BTH7" s="194"/>
      <c r="BTI7" s="194"/>
      <c r="BTJ7" s="194"/>
      <c r="BTK7" s="194"/>
      <c r="BTL7" s="194"/>
      <c r="BTM7" s="194"/>
      <c r="BTN7" s="194"/>
      <c r="BTO7" s="194"/>
      <c r="BTP7" s="194"/>
      <c r="BTQ7" s="194"/>
      <c r="BTR7" s="194"/>
      <c r="BTS7" s="194"/>
      <c r="BTT7" s="194"/>
      <c r="BTU7" s="194"/>
      <c r="BTV7" s="194"/>
      <c r="BTW7" s="194"/>
      <c r="BTX7" s="194"/>
      <c r="BTY7" s="194"/>
      <c r="BTZ7" s="194"/>
      <c r="BUA7" s="194"/>
      <c r="BUB7" s="194"/>
      <c r="BUC7" s="194"/>
      <c r="BUD7" s="194"/>
      <c r="BUE7" s="194"/>
      <c r="BUF7" s="194"/>
      <c r="BUG7" s="194"/>
      <c r="BUH7" s="194"/>
      <c r="BUI7" s="194"/>
      <c r="BUJ7" s="194"/>
      <c r="BUK7" s="194"/>
      <c r="BUL7" s="194"/>
      <c r="BUM7" s="194"/>
      <c r="BUN7" s="194"/>
      <c r="BUO7" s="194"/>
      <c r="BUP7" s="194"/>
      <c r="BUQ7" s="194"/>
      <c r="BUR7" s="194"/>
      <c r="BUS7" s="194"/>
      <c r="BUT7" s="194"/>
      <c r="BUU7" s="194"/>
      <c r="BUV7" s="194"/>
      <c r="BUW7" s="194"/>
      <c r="BUX7" s="194"/>
      <c r="BUY7" s="194"/>
      <c r="BUZ7" s="194"/>
      <c r="BVA7" s="194"/>
      <c r="BVB7" s="194"/>
      <c r="BVC7" s="194"/>
      <c r="BVD7" s="194"/>
      <c r="BVE7" s="194"/>
      <c r="BVF7" s="194"/>
      <c r="BVG7" s="194"/>
      <c r="BVH7" s="194"/>
      <c r="BVI7" s="194"/>
      <c r="BVJ7" s="194"/>
      <c r="BVK7" s="194"/>
      <c r="BVL7" s="194"/>
      <c r="BVM7" s="194"/>
      <c r="BVN7" s="194"/>
      <c r="BVO7" s="194"/>
      <c r="BVP7" s="194"/>
      <c r="BVQ7" s="194"/>
      <c r="BVR7" s="194"/>
      <c r="BVS7" s="194"/>
      <c r="BVT7" s="194"/>
      <c r="BVU7" s="194"/>
      <c r="BVV7" s="194"/>
      <c r="BVW7" s="194"/>
      <c r="BVX7" s="194"/>
      <c r="BVY7" s="194"/>
      <c r="BVZ7" s="194"/>
      <c r="BWA7" s="194"/>
      <c r="BWB7" s="194"/>
      <c r="BWC7" s="194"/>
      <c r="BWD7" s="194"/>
      <c r="BWE7" s="194"/>
      <c r="BWF7" s="194"/>
      <c r="BWG7" s="194"/>
      <c r="BWH7" s="194"/>
      <c r="BWI7" s="194"/>
      <c r="BWJ7" s="194"/>
      <c r="BWK7" s="194"/>
      <c r="BWL7" s="194"/>
      <c r="BWM7" s="194"/>
      <c r="BWN7" s="194"/>
      <c r="BWO7" s="194"/>
      <c r="BWP7" s="194"/>
      <c r="BWQ7" s="194"/>
      <c r="BWR7" s="194"/>
      <c r="BWS7" s="194"/>
      <c r="BWT7" s="194"/>
      <c r="BWU7" s="194"/>
      <c r="BWV7" s="194"/>
      <c r="BWW7" s="194"/>
      <c r="BWX7" s="194"/>
      <c r="BWY7" s="194"/>
      <c r="BWZ7" s="194"/>
      <c r="BXA7" s="194"/>
      <c r="BXB7" s="194"/>
      <c r="BXC7" s="194"/>
      <c r="BXD7" s="194"/>
      <c r="BXE7" s="194"/>
      <c r="BXF7" s="194"/>
      <c r="BXG7" s="194"/>
      <c r="BXH7" s="194"/>
      <c r="BXI7" s="194"/>
      <c r="BXJ7" s="194"/>
      <c r="BXK7" s="194"/>
      <c r="BXL7" s="194"/>
      <c r="BXM7" s="194"/>
      <c r="BXN7" s="194"/>
      <c r="BXO7" s="194"/>
      <c r="BXP7" s="194"/>
      <c r="BXQ7" s="194"/>
      <c r="BXR7" s="194"/>
      <c r="BXS7" s="194"/>
      <c r="BXT7" s="194"/>
      <c r="BXU7" s="194"/>
      <c r="BXV7" s="194"/>
      <c r="BXW7" s="194"/>
      <c r="BXX7" s="194"/>
      <c r="BXY7" s="194"/>
      <c r="BXZ7" s="194"/>
      <c r="BYA7" s="194"/>
      <c r="BYB7" s="194"/>
      <c r="BYC7" s="194"/>
      <c r="BYD7" s="194"/>
      <c r="BYE7" s="194"/>
      <c r="BYF7" s="194"/>
      <c r="BYG7" s="194"/>
      <c r="BYH7" s="194"/>
      <c r="BYI7" s="194"/>
      <c r="BYJ7" s="194"/>
      <c r="BYK7" s="194"/>
      <c r="BYL7" s="194"/>
      <c r="BYM7" s="194"/>
      <c r="BYN7" s="194"/>
      <c r="BYO7" s="194"/>
      <c r="BYP7" s="194"/>
      <c r="BYQ7" s="194"/>
      <c r="BYR7" s="194"/>
      <c r="BYS7" s="194"/>
      <c r="BYT7" s="194"/>
      <c r="BYU7" s="194"/>
      <c r="BYV7" s="194"/>
      <c r="BYW7" s="194"/>
      <c r="BYX7" s="194"/>
      <c r="BYY7" s="194"/>
      <c r="BYZ7" s="194"/>
      <c r="BZA7" s="194"/>
      <c r="BZB7" s="194"/>
      <c r="BZC7" s="194"/>
      <c r="BZD7" s="194"/>
      <c r="BZE7" s="194"/>
      <c r="BZF7" s="194"/>
      <c r="BZG7" s="194"/>
      <c r="BZH7" s="194"/>
      <c r="BZI7" s="194"/>
      <c r="BZJ7" s="194"/>
      <c r="BZK7" s="194"/>
      <c r="BZL7" s="194"/>
      <c r="BZM7" s="194"/>
      <c r="BZN7" s="194"/>
      <c r="BZO7" s="194"/>
      <c r="BZP7" s="194"/>
      <c r="BZQ7" s="194"/>
      <c r="BZR7" s="194"/>
      <c r="BZS7" s="194"/>
      <c r="BZT7" s="194"/>
      <c r="BZU7" s="194"/>
      <c r="BZV7" s="194"/>
      <c r="BZW7" s="194"/>
      <c r="BZX7" s="194"/>
      <c r="BZY7" s="194"/>
      <c r="BZZ7" s="194"/>
      <c r="CAA7" s="194"/>
      <c r="CAB7" s="194"/>
      <c r="CAC7" s="194"/>
      <c r="CAD7" s="194"/>
      <c r="CAE7" s="194"/>
      <c r="CAF7" s="194"/>
      <c r="CAG7" s="194"/>
      <c r="CAH7" s="194"/>
      <c r="CAI7" s="194"/>
      <c r="CAJ7" s="194"/>
      <c r="CAK7" s="194"/>
      <c r="CAL7" s="194"/>
      <c r="CAM7" s="194"/>
      <c r="CAN7" s="194"/>
      <c r="CAO7" s="194"/>
      <c r="CAP7" s="194"/>
      <c r="CAQ7" s="194"/>
      <c r="CAR7" s="194"/>
      <c r="CAS7" s="194"/>
      <c r="CAT7" s="194"/>
      <c r="CAU7" s="194"/>
      <c r="CAV7" s="194"/>
      <c r="CAW7" s="194"/>
      <c r="CAX7" s="194"/>
      <c r="CAY7" s="194"/>
      <c r="CAZ7" s="194"/>
      <c r="CBA7" s="194"/>
      <c r="CBB7" s="194"/>
      <c r="CBC7" s="194"/>
      <c r="CBD7" s="194"/>
      <c r="CBE7" s="194"/>
      <c r="CBF7" s="194"/>
      <c r="CBG7" s="194"/>
      <c r="CBH7" s="194"/>
      <c r="CBI7" s="194"/>
      <c r="CBJ7" s="194"/>
      <c r="CBK7" s="194"/>
      <c r="CBL7" s="194"/>
      <c r="CBM7" s="194"/>
      <c r="CBN7" s="194"/>
      <c r="CBO7" s="194"/>
      <c r="CBP7" s="194"/>
      <c r="CBQ7" s="194"/>
      <c r="CBR7" s="194"/>
      <c r="CBS7" s="194"/>
      <c r="CBT7" s="194"/>
      <c r="CBU7" s="194"/>
      <c r="CBV7" s="194"/>
      <c r="CBW7" s="194"/>
      <c r="CBX7" s="194"/>
      <c r="CBY7" s="194"/>
      <c r="CBZ7" s="194"/>
      <c r="CCA7" s="194"/>
      <c r="CCB7" s="194"/>
      <c r="CCC7" s="194"/>
      <c r="CCD7" s="194"/>
      <c r="CCE7" s="194"/>
      <c r="CCF7" s="194"/>
      <c r="CCG7" s="194"/>
      <c r="CCH7" s="194"/>
      <c r="CCI7" s="194"/>
      <c r="CCJ7" s="194"/>
      <c r="CCK7" s="194"/>
      <c r="CCL7" s="194"/>
      <c r="CCM7" s="194"/>
      <c r="CCN7" s="194"/>
      <c r="CCO7" s="194"/>
      <c r="CCP7" s="194"/>
      <c r="CCQ7" s="194"/>
      <c r="CCR7" s="194"/>
      <c r="CCS7" s="194"/>
      <c r="CCT7" s="194"/>
      <c r="CCU7" s="194"/>
      <c r="CCV7" s="194"/>
      <c r="CCW7" s="194"/>
      <c r="CCX7" s="194"/>
      <c r="CCY7" s="194"/>
      <c r="CCZ7" s="194"/>
      <c r="CDA7" s="194"/>
      <c r="CDB7" s="194"/>
      <c r="CDC7" s="194"/>
      <c r="CDD7" s="194"/>
      <c r="CDE7" s="194"/>
      <c r="CDF7" s="194"/>
      <c r="CDG7" s="194"/>
      <c r="CDH7" s="194"/>
      <c r="CDI7" s="194"/>
      <c r="CDJ7" s="194"/>
      <c r="CDK7" s="194"/>
      <c r="CDL7" s="194"/>
      <c r="CDM7" s="194"/>
      <c r="CDN7" s="194"/>
      <c r="CDO7" s="194"/>
      <c r="CDP7" s="194"/>
      <c r="CDQ7" s="194"/>
      <c r="CDR7" s="194"/>
      <c r="CDS7" s="194"/>
      <c r="CDT7" s="194"/>
      <c r="CDU7" s="194"/>
      <c r="CDV7" s="194"/>
      <c r="CDW7" s="194"/>
      <c r="CDX7" s="194"/>
      <c r="CDY7" s="194"/>
      <c r="CDZ7" s="194"/>
      <c r="CEA7" s="194"/>
      <c r="CEB7" s="194"/>
      <c r="CEC7" s="194"/>
      <c r="CED7" s="194"/>
      <c r="CEE7" s="194"/>
      <c r="CEF7" s="194"/>
      <c r="CEG7" s="194"/>
      <c r="CEH7" s="194"/>
      <c r="CEI7" s="194"/>
      <c r="CEJ7" s="194"/>
      <c r="CEK7" s="194"/>
      <c r="CEL7" s="194"/>
      <c r="CEM7" s="194"/>
      <c r="CEN7" s="194"/>
      <c r="CEO7" s="194"/>
      <c r="CEP7" s="194"/>
      <c r="CEQ7" s="194"/>
      <c r="CER7" s="194"/>
      <c r="CES7" s="194"/>
      <c r="CET7" s="194"/>
      <c r="CEU7" s="194"/>
      <c r="CEV7" s="194"/>
      <c r="CEW7" s="194"/>
      <c r="CEX7" s="194"/>
      <c r="CEY7" s="194"/>
      <c r="CEZ7" s="194"/>
      <c r="CFA7" s="194"/>
      <c r="CFB7" s="194"/>
      <c r="CFC7" s="194"/>
      <c r="CFD7" s="194"/>
      <c r="CFE7" s="194"/>
      <c r="CFF7" s="194"/>
      <c r="CFG7" s="194"/>
      <c r="CFH7" s="194"/>
      <c r="CFI7" s="194"/>
      <c r="CFJ7" s="194"/>
      <c r="CFK7" s="194"/>
      <c r="CFL7" s="194"/>
      <c r="CFM7" s="194"/>
      <c r="CFN7" s="194"/>
      <c r="CFO7" s="194"/>
      <c r="CFP7" s="194"/>
      <c r="CFQ7" s="194"/>
      <c r="CFR7" s="194"/>
      <c r="CFS7" s="194"/>
      <c r="CFT7" s="194"/>
      <c r="CFU7" s="194"/>
      <c r="CFV7" s="194"/>
      <c r="CFW7" s="194"/>
      <c r="CFX7" s="194"/>
      <c r="CFY7" s="194"/>
      <c r="CFZ7" s="194"/>
      <c r="CGA7" s="194"/>
      <c r="CGB7" s="194"/>
      <c r="CGC7" s="194"/>
      <c r="CGD7" s="194"/>
      <c r="CGE7" s="194"/>
      <c r="CGF7" s="194"/>
      <c r="CGG7" s="194"/>
      <c r="CGH7" s="194"/>
      <c r="CGI7" s="194"/>
      <c r="CGJ7" s="194"/>
      <c r="CGK7" s="194"/>
      <c r="CGL7" s="194"/>
      <c r="CGM7" s="194"/>
      <c r="CGN7" s="194"/>
      <c r="CGO7" s="194"/>
      <c r="CGP7" s="194"/>
      <c r="CGQ7" s="194"/>
      <c r="CGR7" s="194"/>
      <c r="CGS7" s="194"/>
      <c r="CGT7" s="194"/>
      <c r="CGU7" s="194"/>
      <c r="CGV7" s="194"/>
      <c r="CGW7" s="194"/>
      <c r="CGX7" s="194"/>
      <c r="CGY7" s="194"/>
      <c r="CGZ7" s="194"/>
      <c r="CHA7" s="194"/>
      <c r="CHB7" s="194"/>
      <c r="CHC7" s="194"/>
      <c r="CHD7" s="194"/>
      <c r="CHE7" s="194"/>
      <c r="CHF7" s="194"/>
      <c r="CHG7" s="194"/>
      <c r="CHH7" s="194"/>
      <c r="CHI7" s="194"/>
      <c r="CHJ7" s="194"/>
      <c r="CHK7" s="194"/>
      <c r="CHL7" s="194"/>
      <c r="CHM7" s="194"/>
      <c r="CHN7" s="194"/>
      <c r="CHO7" s="194"/>
      <c r="CHP7" s="194"/>
      <c r="CHQ7" s="194"/>
      <c r="CHR7" s="194"/>
      <c r="CHS7" s="194"/>
      <c r="CHT7" s="194"/>
      <c r="CHU7" s="194"/>
      <c r="CHV7" s="194"/>
      <c r="CHW7" s="194"/>
      <c r="CHX7" s="194"/>
      <c r="CHY7" s="194"/>
      <c r="CHZ7" s="194"/>
      <c r="CIA7" s="194"/>
      <c r="CIB7" s="194"/>
      <c r="CIC7" s="194"/>
      <c r="CID7" s="194"/>
      <c r="CIE7" s="194"/>
      <c r="CIF7" s="194"/>
      <c r="CIG7" s="194"/>
      <c r="CIH7" s="194"/>
      <c r="CII7" s="194"/>
      <c r="CIJ7" s="194"/>
      <c r="CIK7" s="194"/>
      <c r="CIL7" s="194"/>
      <c r="CIM7" s="194"/>
      <c r="CIN7" s="194"/>
      <c r="CIO7" s="194"/>
      <c r="CIP7" s="194"/>
      <c r="CIQ7" s="194"/>
      <c r="CIR7" s="194"/>
      <c r="CIS7" s="194"/>
      <c r="CIT7" s="194"/>
      <c r="CIU7" s="194"/>
      <c r="CIV7" s="194"/>
      <c r="CIW7" s="194"/>
      <c r="CIX7" s="194"/>
      <c r="CIY7" s="194"/>
      <c r="CIZ7" s="194"/>
      <c r="CJA7" s="194"/>
      <c r="CJB7" s="194"/>
      <c r="CJC7" s="194"/>
      <c r="CJD7" s="194"/>
      <c r="CJE7" s="194"/>
      <c r="CJF7" s="194"/>
      <c r="CJG7" s="194"/>
      <c r="CJH7" s="194"/>
      <c r="CJI7" s="194"/>
      <c r="CJJ7" s="194"/>
      <c r="CJK7" s="194"/>
      <c r="CJL7" s="194"/>
      <c r="CJM7" s="194"/>
      <c r="CJN7" s="194"/>
      <c r="CJO7" s="194"/>
      <c r="CJP7" s="194"/>
      <c r="CJQ7" s="194"/>
      <c r="CJR7" s="194"/>
      <c r="CJS7" s="194"/>
      <c r="CJT7" s="194"/>
      <c r="CJU7" s="194"/>
      <c r="CJV7" s="194"/>
      <c r="CJW7" s="194"/>
      <c r="CJX7" s="194"/>
      <c r="CJY7" s="194"/>
      <c r="CJZ7" s="194"/>
      <c r="CKA7" s="194"/>
      <c r="CKB7" s="194"/>
      <c r="CKC7" s="194"/>
      <c r="CKD7" s="194"/>
      <c r="CKE7" s="194"/>
      <c r="CKF7" s="194"/>
      <c r="CKG7" s="194"/>
      <c r="CKH7" s="194"/>
      <c r="CKI7" s="194"/>
      <c r="CKJ7" s="194"/>
      <c r="CKK7" s="194"/>
      <c r="CKL7" s="194"/>
      <c r="CKM7" s="194"/>
      <c r="CKN7" s="194"/>
      <c r="CKO7" s="194"/>
      <c r="CKP7" s="194"/>
      <c r="CKQ7" s="194"/>
      <c r="CKR7" s="194"/>
      <c r="CKS7" s="194"/>
      <c r="CKT7" s="194"/>
      <c r="CKU7" s="194"/>
      <c r="CKV7" s="194"/>
      <c r="CKW7" s="194"/>
      <c r="CKX7" s="194"/>
      <c r="CKY7" s="194"/>
      <c r="CKZ7" s="194"/>
      <c r="CLA7" s="194"/>
      <c r="CLB7" s="194"/>
      <c r="CLC7" s="194"/>
      <c r="CLD7" s="194"/>
      <c r="CLE7" s="194"/>
      <c r="CLF7" s="194"/>
      <c r="CLG7" s="194"/>
      <c r="CLH7" s="194"/>
      <c r="CLI7" s="194"/>
      <c r="CLJ7" s="194"/>
      <c r="CLK7" s="194"/>
      <c r="CLL7" s="194"/>
      <c r="CLM7" s="194"/>
      <c r="CLN7" s="194"/>
      <c r="CLO7" s="194"/>
      <c r="CLP7" s="194"/>
      <c r="CLQ7" s="194"/>
      <c r="CLR7" s="194"/>
      <c r="CLS7" s="194"/>
      <c r="CLT7" s="194"/>
      <c r="CLU7" s="194"/>
      <c r="CLV7" s="194"/>
      <c r="CLW7" s="194"/>
      <c r="CLX7" s="194"/>
      <c r="CLY7" s="194"/>
      <c r="CLZ7" s="194"/>
      <c r="CMA7" s="194"/>
      <c r="CMB7" s="194"/>
      <c r="CMC7" s="194"/>
      <c r="CMD7" s="194"/>
      <c r="CME7" s="194"/>
      <c r="CMF7" s="194"/>
      <c r="CMG7" s="194"/>
      <c r="CMH7" s="194"/>
      <c r="CMI7" s="194"/>
      <c r="CMJ7" s="194"/>
      <c r="CMK7" s="194"/>
      <c r="CML7" s="194"/>
      <c r="CMM7" s="194"/>
      <c r="CMN7" s="194"/>
      <c r="CMO7" s="194"/>
      <c r="CMP7" s="194"/>
      <c r="CMQ7" s="194"/>
      <c r="CMR7" s="194"/>
      <c r="CMS7" s="194"/>
      <c r="CMT7" s="194"/>
      <c r="CMU7" s="194"/>
      <c r="CMV7" s="194"/>
      <c r="CMW7" s="194"/>
      <c r="CMX7" s="194"/>
      <c r="CMY7" s="194"/>
      <c r="CMZ7" s="194"/>
      <c r="CNA7" s="194"/>
      <c r="CNB7" s="194"/>
      <c r="CNC7" s="194"/>
      <c r="CND7" s="194"/>
      <c r="CNE7" s="194"/>
      <c r="CNF7" s="194"/>
      <c r="CNG7" s="194"/>
      <c r="CNH7" s="194"/>
      <c r="CNI7" s="194"/>
      <c r="CNJ7" s="194"/>
      <c r="CNK7" s="194"/>
      <c r="CNL7" s="194"/>
      <c r="CNM7" s="194"/>
      <c r="CNN7" s="194"/>
      <c r="CNO7" s="194"/>
      <c r="CNP7" s="194"/>
      <c r="CNQ7" s="194"/>
      <c r="CNR7" s="194"/>
      <c r="CNS7" s="194"/>
      <c r="CNT7" s="194"/>
      <c r="CNU7" s="194"/>
      <c r="CNV7" s="194"/>
      <c r="CNW7" s="194"/>
      <c r="CNX7" s="194"/>
      <c r="CNY7" s="194"/>
      <c r="CNZ7" s="194"/>
      <c r="COA7" s="194"/>
      <c r="COB7" s="194"/>
      <c r="COC7" s="194"/>
      <c r="COD7" s="194"/>
      <c r="COE7" s="194"/>
      <c r="COF7" s="194"/>
      <c r="COG7" s="194"/>
      <c r="COH7" s="194"/>
      <c r="COI7" s="194"/>
      <c r="COJ7" s="194"/>
      <c r="COK7" s="194"/>
      <c r="COL7" s="194"/>
      <c r="COM7" s="194"/>
      <c r="CON7" s="194"/>
      <c r="COO7" s="194"/>
      <c r="COP7" s="194"/>
      <c r="COQ7" s="194"/>
      <c r="COR7" s="194"/>
      <c r="COS7" s="194"/>
      <c r="COT7" s="194"/>
      <c r="COU7" s="194"/>
      <c r="COV7" s="194"/>
      <c r="COW7" s="194"/>
      <c r="COX7" s="194"/>
      <c r="COY7" s="194"/>
      <c r="COZ7" s="194"/>
      <c r="CPA7" s="194"/>
      <c r="CPB7" s="194"/>
      <c r="CPC7" s="194"/>
      <c r="CPD7" s="194"/>
      <c r="CPE7" s="194"/>
      <c r="CPF7" s="194"/>
      <c r="CPG7" s="194"/>
      <c r="CPH7" s="194"/>
      <c r="CPI7" s="194"/>
      <c r="CPJ7" s="194"/>
      <c r="CPK7" s="194"/>
      <c r="CPL7" s="194"/>
      <c r="CPM7" s="194"/>
      <c r="CPN7" s="194"/>
      <c r="CPO7" s="194"/>
      <c r="CPP7" s="194"/>
      <c r="CPQ7" s="194"/>
      <c r="CPR7" s="194"/>
      <c r="CPS7" s="194"/>
      <c r="CPT7" s="194"/>
      <c r="CPU7" s="194"/>
      <c r="CPV7" s="194"/>
      <c r="CPW7" s="194"/>
      <c r="CPX7" s="194"/>
      <c r="CPY7" s="194"/>
      <c r="CPZ7" s="194"/>
      <c r="CQA7" s="194"/>
      <c r="CQB7" s="194"/>
      <c r="CQC7" s="194"/>
      <c r="CQD7" s="194"/>
      <c r="CQE7" s="194"/>
      <c r="CQF7" s="194"/>
      <c r="CQG7" s="194"/>
      <c r="CQH7" s="194"/>
      <c r="CQI7" s="194"/>
      <c r="CQJ7" s="194"/>
      <c r="CQK7" s="194"/>
      <c r="CQL7" s="194"/>
      <c r="CQM7" s="194"/>
      <c r="CQN7" s="194"/>
      <c r="CQO7" s="194"/>
      <c r="CQP7" s="194"/>
      <c r="CQQ7" s="194"/>
      <c r="CQR7" s="194"/>
      <c r="CQS7" s="194"/>
      <c r="CQT7" s="194"/>
      <c r="CQU7" s="194"/>
      <c r="CQV7" s="194"/>
      <c r="CQW7" s="194"/>
      <c r="CQX7" s="194"/>
      <c r="CQY7" s="194"/>
      <c r="CQZ7" s="194"/>
      <c r="CRA7" s="194"/>
      <c r="CRB7" s="194"/>
      <c r="CRC7" s="194"/>
      <c r="CRD7" s="194"/>
      <c r="CRE7" s="194"/>
      <c r="CRF7" s="194"/>
      <c r="CRG7" s="194"/>
      <c r="CRH7" s="194"/>
      <c r="CRI7" s="194"/>
      <c r="CRJ7" s="194"/>
      <c r="CRK7" s="194"/>
      <c r="CRL7" s="194"/>
      <c r="CRM7" s="194"/>
      <c r="CRN7" s="194"/>
      <c r="CRO7" s="194"/>
      <c r="CRP7" s="194"/>
      <c r="CRQ7" s="194"/>
      <c r="CRR7" s="194"/>
      <c r="CRS7" s="194"/>
      <c r="CRT7" s="194"/>
      <c r="CRU7" s="194"/>
      <c r="CRV7" s="194"/>
      <c r="CRW7" s="194"/>
      <c r="CRX7" s="194"/>
      <c r="CRY7" s="194"/>
      <c r="CRZ7" s="194"/>
      <c r="CSA7" s="194"/>
      <c r="CSB7" s="194"/>
      <c r="CSC7" s="194"/>
      <c r="CSD7" s="194"/>
      <c r="CSE7" s="194"/>
      <c r="CSF7" s="194"/>
      <c r="CSG7" s="194"/>
      <c r="CSH7" s="194"/>
      <c r="CSI7" s="194"/>
      <c r="CSJ7" s="194"/>
      <c r="CSK7" s="194"/>
      <c r="CSL7" s="194"/>
      <c r="CSM7" s="194"/>
      <c r="CSN7" s="194"/>
      <c r="CSO7" s="194"/>
      <c r="CSP7" s="194"/>
      <c r="CSQ7" s="194"/>
      <c r="CSR7" s="194"/>
      <c r="CSS7" s="194"/>
      <c r="CST7" s="194"/>
      <c r="CSU7" s="194"/>
      <c r="CSV7" s="194"/>
      <c r="CSW7" s="194"/>
      <c r="CSX7" s="194"/>
      <c r="CSY7" s="194"/>
      <c r="CSZ7" s="194"/>
      <c r="CTA7" s="194"/>
      <c r="CTB7" s="194"/>
      <c r="CTC7" s="194"/>
      <c r="CTD7" s="194"/>
      <c r="CTE7" s="194"/>
      <c r="CTF7" s="194"/>
      <c r="CTG7" s="194"/>
      <c r="CTH7" s="194"/>
      <c r="CTI7" s="194"/>
      <c r="CTJ7" s="194"/>
      <c r="CTK7" s="194"/>
      <c r="CTL7" s="194"/>
      <c r="CTM7" s="194"/>
      <c r="CTN7" s="194"/>
      <c r="CTO7" s="194"/>
      <c r="CTP7" s="194"/>
      <c r="CTQ7" s="194"/>
      <c r="CTR7" s="194"/>
      <c r="CTS7" s="194"/>
      <c r="CTT7" s="194"/>
      <c r="CTU7" s="194"/>
      <c r="CTV7" s="194"/>
      <c r="CTW7" s="194"/>
      <c r="CTX7" s="194"/>
      <c r="CTY7" s="194"/>
      <c r="CTZ7" s="194"/>
      <c r="CUA7" s="194"/>
      <c r="CUB7" s="194"/>
      <c r="CUC7" s="194"/>
      <c r="CUD7" s="194"/>
      <c r="CUE7" s="194"/>
      <c r="CUF7" s="194"/>
      <c r="CUG7" s="194"/>
      <c r="CUH7" s="194"/>
      <c r="CUI7" s="194"/>
      <c r="CUJ7" s="194"/>
      <c r="CUK7" s="194"/>
      <c r="CUL7" s="194"/>
      <c r="CUM7" s="194"/>
      <c r="CUN7" s="194"/>
      <c r="CUO7" s="194"/>
      <c r="CUP7" s="194"/>
      <c r="CUQ7" s="194"/>
      <c r="CUR7" s="194"/>
      <c r="CUS7" s="194"/>
      <c r="CUT7" s="194"/>
      <c r="CUU7" s="194"/>
      <c r="CUV7" s="194"/>
      <c r="CUW7" s="194"/>
      <c r="CUX7" s="194"/>
      <c r="CUY7" s="194"/>
      <c r="CUZ7" s="194"/>
      <c r="CVA7" s="194"/>
      <c r="CVB7" s="194"/>
      <c r="CVC7" s="194"/>
      <c r="CVD7" s="194"/>
      <c r="CVE7" s="194"/>
      <c r="CVF7" s="194"/>
      <c r="CVG7" s="194"/>
      <c r="CVH7" s="194"/>
      <c r="CVI7" s="194"/>
      <c r="CVJ7" s="194"/>
      <c r="CVK7" s="194"/>
      <c r="CVL7" s="194"/>
      <c r="CVM7" s="194"/>
      <c r="CVN7" s="194"/>
      <c r="CVO7" s="194"/>
      <c r="CVP7" s="194"/>
      <c r="CVQ7" s="194"/>
      <c r="CVR7" s="194"/>
      <c r="CVS7" s="194"/>
      <c r="CVT7" s="194"/>
      <c r="CVU7" s="194"/>
      <c r="CVV7" s="194"/>
      <c r="CVW7" s="194"/>
      <c r="CVX7" s="194"/>
      <c r="CVY7" s="194"/>
      <c r="CVZ7" s="194"/>
      <c r="CWA7" s="194"/>
      <c r="CWB7" s="194"/>
      <c r="CWC7" s="194"/>
      <c r="CWD7" s="194"/>
      <c r="CWE7" s="194"/>
      <c r="CWF7" s="194"/>
      <c r="CWG7" s="194"/>
      <c r="CWH7" s="194"/>
      <c r="CWI7" s="194"/>
      <c r="CWJ7" s="194"/>
      <c r="CWK7" s="194"/>
      <c r="CWL7" s="194"/>
      <c r="CWM7" s="194"/>
      <c r="CWN7" s="194"/>
      <c r="CWO7" s="194"/>
      <c r="CWP7" s="194"/>
      <c r="CWQ7" s="194"/>
      <c r="CWR7" s="194"/>
      <c r="CWS7" s="194"/>
      <c r="CWT7" s="194"/>
      <c r="CWU7" s="194"/>
      <c r="CWV7" s="194"/>
      <c r="CWW7" s="194"/>
      <c r="CWX7" s="194"/>
      <c r="CWY7" s="194"/>
      <c r="CWZ7" s="194"/>
      <c r="CXA7" s="194"/>
      <c r="CXB7" s="194"/>
      <c r="CXC7" s="194"/>
      <c r="CXD7" s="194"/>
      <c r="CXE7" s="194"/>
      <c r="CXF7" s="194"/>
      <c r="CXG7" s="194"/>
      <c r="CXH7" s="194"/>
      <c r="CXI7" s="194"/>
      <c r="CXJ7" s="194"/>
      <c r="CXK7" s="194"/>
      <c r="CXL7" s="194"/>
      <c r="CXM7" s="194"/>
      <c r="CXN7" s="194"/>
      <c r="CXO7" s="194"/>
      <c r="CXP7" s="194"/>
      <c r="CXQ7" s="194"/>
      <c r="CXR7" s="194"/>
      <c r="CXS7" s="194"/>
      <c r="CXT7" s="194"/>
      <c r="CXU7" s="194"/>
      <c r="CXV7" s="194"/>
      <c r="CXW7" s="194"/>
      <c r="CXX7" s="194"/>
      <c r="CXY7" s="194"/>
      <c r="CXZ7" s="194"/>
      <c r="CYA7" s="194"/>
      <c r="CYB7" s="194"/>
      <c r="CYC7" s="194"/>
      <c r="CYD7" s="194"/>
      <c r="CYE7" s="194"/>
      <c r="CYF7" s="194"/>
      <c r="CYG7" s="194"/>
      <c r="CYH7" s="194"/>
      <c r="CYI7" s="194"/>
      <c r="CYJ7" s="194"/>
      <c r="CYK7" s="194"/>
      <c r="CYL7" s="194"/>
      <c r="CYM7" s="194"/>
      <c r="CYN7" s="194"/>
      <c r="CYO7" s="194"/>
      <c r="CYP7" s="194"/>
      <c r="CYQ7" s="194"/>
      <c r="CYR7" s="194"/>
      <c r="CYS7" s="194"/>
      <c r="CYT7" s="194"/>
      <c r="CYU7" s="194"/>
      <c r="CYV7" s="194"/>
      <c r="CYW7" s="194"/>
      <c r="CYX7" s="194"/>
      <c r="CYY7" s="194"/>
      <c r="CYZ7" s="194"/>
      <c r="CZA7" s="194"/>
      <c r="CZB7" s="194"/>
      <c r="CZC7" s="194"/>
      <c r="CZD7" s="194"/>
      <c r="CZE7" s="194"/>
      <c r="CZF7" s="194"/>
      <c r="CZG7" s="194"/>
      <c r="CZH7" s="194"/>
      <c r="CZI7" s="194"/>
      <c r="CZJ7" s="194"/>
      <c r="CZK7" s="194"/>
      <c r="CZL7" s="194"/>
      <c r="CZM7" s="194"/>
      <c r="CZN7" s="194"/>
      <c r="CZO7" s="194"/>
      <c r="CZP7" s="194"/>
      <c r="CZQ7" s="194"/>
      <c r="CZR7" s="194"/>
      <c r="CZS7" s="194"/>
      <c r="CZT7" s="194"/>
      <c r="CZU7" s="194"/>
      <c r="CZV7" s="194"/>
      <c r="CZW7" s="194"/>
      <c r="CZX7" s="194"/>
      <c r="CZY7" s="194"/>
      <c r="CZZ7" s="194"/>
      <c r="DAA7" s="194"/>
      <c r="DAB7" s="194"/>
      <c r="DAC7" s="194"/>
      <c r="DAD7" s="194"/>
      <c r="DAE7" s="194"/>
      <c r="DAF7" s="194"/>
      <c r="DAG7" s="194"/>
      <c r="DAH7" s="194"/>
      <c r="DAI7" s="194"/>
      <c r="DAJ7" s="194"/>
      <c r="DAK7" s="194"/>
      <c r="DAL7" s="194"/>
      <c r="DAM7" s="194"/>
      <c r="DAN7" s="194"/>
      <c r="DAO7" s="194"/>
      <c r="DAP7" s="194"/>
      <c r="DAQ7" s="194"/>
      <c r="DAR7" s="194"/>
      <c r="DAS7" s="194"/>
      <c r="DAT7" s="194"/>
      <c r="DAU7" s="194"/>
      <c r="DAV7" s="194"/>
      <c r="DAW7" s="194"/>
      <c r="DAX7" s="194"/>
      <c r="DAY7" s="194"/>
      <c r="DAZ7" s="194"/>
      <c r="DBA7" s="194"/>
      <c r="DBB7" s="194"/>
      <c r="DBC7" s="194"/>
      <c r="DBD7" s="194"/>
      <c r="DBE7" s="194"/>
      <c r="DBF7" s="194"/>
      <c r="DBG7" s="194"/>
      <c r="DBH7" s="194"/>
      <c r="DBI7" s="194"/>
      <c r="DBJ7" s="194"/>
      <c r="DBK7" s="194"/>
      <c r="DBL7" s="194"/>
      <c r="DBM7" s="194"/>
      <c r="DBN7" s="194"/>
      <c r="DBO7" s="194"/>
      <c r="DBP7" s="194"/>
      <c r="DBQ7" s="194"/>
      <c r="DBR7" s="194"/>
      <c r="DBS7" s="194"/>
      <c r="DBT7" s="194"/>
      <c r="DBU7" s="194"/>
      <c r="DBV7" s="194"/>
      <c r="DBW7" s="194"/>
      <c r="DBX7" s="194"/>
      <c r="DBY7" s="194"/>
      <c r="DBZ7" s="194"/>
      <c r="DCA7" s="194"/>
      <c r="DCB7" s="194"/>
      <c r="DCC7" s="194"/>
      <c r="DCD7" s="194"/>
      <c r="DCE7" s="194"/>
      <c r="DCF7" s="194"/>
      <c r="DCG7" s="194"/>
      <c r="DCH7" s="194"/>
      <c r="DCI7" s="194"/>
      <c r="DCJ7" s="194"/>
      <c r="DCK7" s="194"/>
      <c r="DCL7" s="194"/>
      <c r="DCM7" s="194"/>
      <c r="DCN7" s="194"/>
      <c r="DCO7" s="194"/>
      <c r="DCP7" s="194"/>
      <c r="DCQ7" s="194"/>
      <c r="DCR7" s="194"/>
      <c r="DCS7" s="194"/>
      <c r="DCT7" s="194"/>
      <c r="DCU7" s="194"/>
      <c r="DCV7" s="194"/>
      <c r="DCW7" s="194"/>
      <c r="DCX7" s="194"/>
      <c r="DCY7" s="194"/>
      <c r="DCZ7" s="194"/>
      <c r="DDA7" s="194"/>
      <c r="DDB7" s="194"/>
      <c r="DDC7" s="194"/>
      <c r="DDD7" s="194"/>
      <c r="DDE7" s="194"/>
      <c r="DDF7" s="194"/>
      <c r="DDG7" s="194"/>
      <c r="DDH7" s="194"/>
      <c r="DDI7" s="194"/>
      <c r="DDJ7" s="194"/>
      <c r="DDK7" s="194"/>
      <c r="DDL7" s="194"/>
      <c r="DDM7" s="194"/>
      <c r="DDN7" s="194"/>
      <c r="DDO7" s="194"/>
      <c r="DDP7" s="194"/>
      <c r="DDQ7" s="194"/>
      <c r="DDR7" s="194"/>
      <c r="DDS7" s="194"/>
      <c r="DDT7" s="194"/>
      <c r="DDU7" s="194"/>
      <c r="DDV7" s="194"/>
      <c r="DDW7" s="194"/>
      <c r="DDX7" s="194"/>
      <c r="DDY7" s="194"/>
      <c r="DDZ7" s="194"/>
      <c r="DEA7" s="194"/>
      <c r="DEB7" s="194"/>
      <c r="DEC7" s="194"/>
      <c r="DED7" s="194"/>
      <c r="DEE7" s="194"/>
      <c r="DEF7" s="194"/>
      <c r="DEG7" s="194"/>
      <c r="DEH7" s="194"/>
      <c r="DEI7" s="194"/>
      <c r="DEJ7" s="194"/>
      <c r="DEK7" s="194"/>
      <c r="DEL7" s="194"/>
      <c r="DEM7" s="194"/>
      <c r="DEN7" s="194"/>
      <c r="DEO7" s="194"/>
      <c r="DEP7" s="194"/>
      <c r="DEQ7" s="194"/>
      <c r="DER7" s="194"/>
      <c r="DES7" s="194"/>
      <c r="DET7" s="194"/>
      <c r="DEU7" s="194"/>
      <c r="DEV7" s="194"/>
      <c r="DEW7" s="194"/>
      <c r="DEX7" s="194"/>
      <c r="DEY7" s="194"/>
      <c r="DEZ7" s="194"/>
      <c r="DFA7" s="194"/>
      <c r="DFB7" s="194"/>
      <c r="DFC7" s="194"/>
      <c r="DFD7" s="194"/>
      <c r="DFE7" s="194"/>
      <c r="DFF7" s="194"/>
      <c r="DFG7" s="194"/>
      <c r="DFH7" s="194"/>
      <c r="DFI7" s="194"/>
      <c r="DFJ7" s="194"/>
      <c r="DFK7" s="194"/>
      <c r="DFL7" s="194"/>
      <c r="DFM7" s="194"/>
      <c r="DFN7" s="194"/>
      <c r="DFO7" s="194"/>
      <c r="DFP7" s="194"/>
      <c r="DFQ7" s="194"/>
      <c r="DFR7" s="194"/>
      <c r="DFS7" s="194"/>
      <c r="DFT7" s="194"/>
      <c r="DFU7" s="194"/>
      <c r="DFV7" s="194"/>
      <c r="DFW7" s="194"/>
      <c r="DFX7" s="194"/>
      <c r="DFY7" s="194"/>
      <c r="DFZ7" s="194"/>
      <c r="DGA7" s="194"/>
      <c r="DGB7" s="194"/>
      <c r="DGC7" s="194"/>
      <c r="DGD7" s="194"/>
      <c r="DGE7" s="194"/>
      <c r="DGF7" s="194"/>
      <c r="DGG7" s="194"/>
      <c r="DGH7" s="194"/>
      <c r="DGI7" s="194"/>
      <c r="DGJ7" s="194"/>
      <c r="DGK7" s="194"/>
      <c r="DGL7" s="194"/>
      <c r="DGM7" s="194"/>
      <c r="DGN7" s="194"/>
      <c r="DGO7" s="194"/>
      <c r="DGP7" s="194"/>
      <c r="DGQ7" s="194"/>
      <c r="DGR7" s="194"/>
      <c r="DGS7" s="194"/>
      <c r="DGT7" s="194"/>
      <c r="DGU7" s="194"/>
      <c r="DGV7" s="194"/>
      <c r="DGW7" s="194"/>
      <c r="DGX7" s="194"/>
      <c r="DGY7" s="194"/>
      <c r="DGZ7" s="194"/>
      <c r="DHA7" s="194"/>
      <c r="DHB7" s="194"/>
      <c r="DHC7" s="194"/>
      <c r="DHD7" s="194"/>
      <c r="DHE7" s="194"/>
      <c r="DHF7" s="194"/>
      <c r="DHG7" s="194"/>
      <c r="DHH7" s="194"/>
      <c r="DHI7" s="194"/>
      <c r="DHJ7" s="194"/>
      <c r="DHK7" s="194"/>
      <c r="DHL7" s="194"/>
      <c r="DHM7" s="194"/>
      <c r="DHN7" s="194"/>
      <c r="DHO7" s="194"/>
      <c r="DHP7" s="194"/>
      <c r="DHQ7" s="194"/>
      <c r="DHR7" s="194"/>
      <c r="DHS7" s="194"/>
      <c r="DHT7" s="194"/>
      <c r="DHU7" s="194"/>
      <c r="DHV7" s="194"/>
      <c r="DHW7" s="194"/>
      <c r="DHX7" s="194"/>
      <c r="DHY7" s="194"/>
      <c r="DHZ7" s="194"/>
      <c r="DIA7" s="194"/>
      <c r="DIB7" s="194"/>
      <c r="DIC7" s="194"/>
      <c r="DID7" s="194"/>
      <c r="DIE7" s="194"/>
      <c r="DIF7" s="194"/>
      <c r="DIG7" s="194"/>
      <c r="DIH7" s="194"/>
      <c r="DII7" s="194"/>
      <c r="DIJ7" s="194"/>
      <c r="DIK7" s="194"/>
      <c r="DIL7" s="194"/>
      <c r="DIM7" s="194"/>
      <c r="DIN7" s="194"/>
      <c r="DIO7" s="194"/>
      <c r="DIP7" s="194"/>
      <c r="DIQ7" s="194"/>
      <c r="DIR7" s="194"/>
      <c r="DIS7" s="194"/>
      <c r="DIT7" s="194"/>
      <c r="DIU7" s="194"/>
      <c r="DIV7" s="194"/>
      <c r="DIW7" s="194"/>
      <c r="DIX7" s="194"/>
      <c r="DIY7" s="194"/>
      <c r="DIZ7" s="194"/>
      <c r="DJA7" s="194"/>
      <c r="DJB7" s="194"/>
      <c r="DJC7" s="194"/>
      <c r="DJD7" s="194"/>
      <c r="DJE7" s="194"/>
      <c r="DJF7" s="194"/>
      <c r="DJG7" s="194"/>
      <c r="DJH7" s="194"/>
      <c r="DJI7" s="194"/>
      <c r="DJJ7" s="194"/>
      <c r="DJK7" s="194"/>
      <c r="DJL7" s="194"/>
      <c r="DJM7" s="194"/>
      <c r="DJN7" s="194"/>
      <c r="DJO7" s="194"/>
      <c r="DJP7" s="194"/>
      <c r="DJQ7" s="194"/>
      <c r="DJR7" s="194"/>
      <c r="DJS7" s="194"/>
      <c r="DJT7" s="194"/>
      <c r="DJU7" s="194"/>
      <c r="DJV7" s="194"/>
      <c r="DJW7" s="194"/>
      <c r="DJX7" s="194"/>
      <c r="DJY7" s="194"/>
      <c r="DJZ7" s="194"/>
      <c r="DKA7" s="194"/>
      <c r="DKB7" s="194"/>
      <c r="DKC7" s="194"/>
      <c r="DKD7" s="194"/>
      <c r="DKE7" s="194"/>
      <c r="DKF7" s="194"/>
      <c r="DKG7" s="194"/>
      <c r="DKH7" s="194"/>
      <c r="DKI7" s="194"/>
      <c r="DKJ7" s="194"/>
      <c r="DKK7" s="194"/>
      <c r="DKL7" s="194"/>
      <c r="DKM7" s="194"/>
      <c r="DKN7" s="194"/>
      <c r="DKO7" s="194"/>
      <c r="DKP7" s="194"/>
      <c r="DKQ7" s="194"/>
      <c r="DKR7" s="194"/>
      <c r="DKS7" s="194"/>
      <c r="DKT7" s="194"/>
      <c r="DKU7" s="194"/>
      <c r="DKV7" s="194"/>
      <c r="DKW7" s="194"/>
      <c r="DKX7" s="194"/>
      <c r="DKY7" s="194"/>
      <c r="DKZ7" s="194"/>
      <c r="DLA7" s="194"/>
      <c r="DLB7" s="194"/>
      <c r="DLC7" s="194"/>
      <c r="DLD7" s="194"/>
      <c r="DLE7" s="194"/>
      <c r="DLF7" s="194"/>
      <c r="DLG7" s="194"/>
      <c r="DLH7" s="194"/>
      <c r="DLI7" s="194"/>
      <c r="DLJ7" s="194"/>
      <c r="DLK7" s="194"/>
      <c r="DLL7" s="194"/>
      <c r="DLM7" s="194"/>
      <c r="DLN7" s="194"/>
      <c r="DLO7" s="194"/>
      <c r="DLP7" s="194"/>
      <c r="DLQ7" s="194"/>
      <c r="DLR7" s="194"/>
      <c r="DLS7" s="194"/>
      <c r="DLT7" s="194"/>
      <c r="DLU7" s="194"/>
      <c r="DLV7" s="194"/>
      <c r="DLW7" s="194"/>
      <c r="DLX7" s="194"/>
      <c r="DLY7" s="194"/>
      <c r="DLZ7" s="194"/>
      <c r="DMA7" s="194"/>
      <c r="DMB7" s="194"/>
      <c r="DMC7" s="194"/>
      <c r="DMD7" s="194"/>
      <c r="DME7" s="194"/>
      <c r="DMF7" s="194"/>
      <c r="DMG7" s="194"/>
      <c r="DMH7" s="194"/>
      <c r="DMI7" s="194"/>
      <c r="DMJ7" s="194"/>
      <c r="DMK7" s="194"/>
      <c r="DML7" s="194"/>
      <c r="DMM7" s="194"/>
      <c r="DMN7" s="194"/>
      <c r="DMO7" s="194"/>
      <c r="DMP7" s="194"/>
      <c r="DMQ7" s="194"/>
      <c r="DMR7" s="194"/>
      <c r="DMS7" s="194"/>
      <c r="DMT7" s="194"/>
      <c r="DMU7" s="194"/>
      <c r="DMV7" s="194"/>
      <c r="DMW7" s="194"/>
      <c r="DMX7" s="194"/>
      <c r="DMY7" s="194"/>
      <c r="DMZ7" s="194"/>
      <c r="DNA7" s="194"/>
      <c r="DNB7" s="194"/>
      <c r="DNC7" s="194"/>
      <c r="DND7" s="194"/>
      <c r="DNE7" s="194"/>
      <c r="DNF7" s="194"/>
      <c r="DNG7" s="194"/>
      <c r="DNH7" s="194"/>
      <c r="DNI7" s="194"/>
      <c r="DNJ7" s="194"/>
      <c r="DNK7" s="194"/>
      <c r="DNL7" s="194"/>
      <c r="DNM7" s="194"/>
      <c r="DNN7" s="194"/>
      <c r="DNO7" s="194"/>
      <c r="DNP7" s="194"/>
      <c r="DNQ7" s="194"/>
      <c r="DNR7" s="194"/>
      <c r="DNS7" s="194"/>
      <c r="DNT7" s="194"/>
      <c r="DNU7" s="194"/>
      <c r="DNV7" s="194"/>
      <c r="DNW7" s="194"/>
      <c r="DNX7" s="194"/>
      <c r="DNY7" s="194"/>
      <c r="DNZ7" s="194"/>
      <c r="DOA7" s="194"/>
      <c r="DOB7" s="194"/>
      <c r="DOC7" s="194"/>
      <c r="DOD7" s="194"/>
      <c r="DOE7" s="194"/>
      <c r="DOF7" s="194"/>
      <c r="DOG7" s="194"/>
      <c r="DOH7" s="194"/>
      <c r="DOI7" s="194"/>
      <c r="DOJ7" s="194"/>
      <c r="DOK7" s="194"/>
      <c r="DOL7" s="194"/>
      <c r="DOM7" s="194"/>
      <c r="DON7" s="194"/>
      <c r="DOO7" s="194"/>
      <c r="DOP7" s="194"/>
      <c r="DOQ7" s="194"/>
      <c r="DOR7" s="194"/>
      <c r="DOS7" s="194"/>
      <c r="DOT7" s="194"/>
      <c r="DOU7" s="194"/>
      <c r="DOV7" s="194"/>
      <c r="DOW7" s="194"/>
      <c r="DOX7" s="194"/>
      <c r="DOY7" s="194"/>
      <c r="DOZ7" s="194"/>
      <c r="DPA7" s="194"/>
      <c r="DPB7" s="194"/>
      <c r="DPC7" s="194"/>
      <c r="DPD7" s="194"/>
      <c r="DPE7" s="194"/>
      <c r="DPF7" s="194"/>
      <c r="DPG7" s="194"/>
      <c r="DPH7" s="194"/>
      <c r="DPI7" s="194"/>
      <c r="DPJ7" s="194"/>
      <c r="DPK7" s="194"/>
      <c r="DPL7" s="194"/>
      <c r="DPM7" s="194"/>
      <c r="DPN7" s="194"/>
      <c r="DPO7" s="194"/>
      <c r="DPP7" s="194"/>
      <c r="DPQ7" s="194"/>
      <c r="DPR7" s="194"/>
      <c r="DPS7" s="194"/>
      <c r="DPT7" s="194"/>
      <c r="DPU7" s="194"/>
      <c r="DPV7" s="194"/>
      <c r="DPW7" s="194"/>
      <c r="DPX7" s="194"/>
      <c r="DPY7" s="194"/>
      <c r="DPZ7" s="194"/>
      <c r="DQA7" s="194"/>
      <c r="DQB7" s="194"/>
      <c r="DQC7" s="194"/>
      <c r="DQD7" s="194"/>
      <c r="DQE7" s="194"/>
      <c r="DQF7" s="194"/>
      <c r="DQG7" s="194"/>
      <c r="DQH7" s="194"/>
      <c r="DQI7" s="194"/>
      <c r="DQJ7" s="194"/>
      <c r="DQK7" s="194"/>
      <c r="DQL7" s="194"/>
      <c r="DQM7" s="194"/>
      <c r="DQN7" s="194"/>
      <c r="DQO7" s="194"/>
      <c r="DQP7" s="194"/>
      <c r="DQQ7" s="194"/>
      <c r="DQR7" s="194"/>
      <c r="DQS7" s="194"/>
      <c r="DQT7" s="194"/>
      <c r="DQU7" s="194"/>
      <c r="DQV7" s="194"/>
      <c r="DQW7" s="194"/>
      <c r="DQX7" s="194"/>
      <c r="DQY7" s="194"/>
      <c r="DQZ7" s="194"/>
      <c r="DRA7" s="194"/>
      <c r="DRB7" s="194"/>
      <c r="DRC7" s="194"/>
      <c r="DRD7" s="194"/>
      <c r="DRE7" s="194"/>
      <c r="DRF7" s="194"/>
      <c r="DRG7" s="194"/>
      <c r="DRH7" s="194"/>
      <c r="DRI7" s="194"/>
      <c r="DRJ7" s="194"/>
      <c r="DRK7" s="194"/>
      <c r="DRL7" s="194"/>
      <c r="DRM7" s="194"/>
      <c r="DRN7" s="194"/>
      <c r="DRO7" s="194"/>
      <c r="DRP7" s="194"/>
      <c r="DRQ7" s="194"/>
      <c r="DRR7" s="194"/>
      <c r="DRS7" s="194"/>
      <c r="DRT7" s="194"/>
      <c r="DRU7" s="194"/>
      <c r="DRV7" s="194"/>
      <c r="DRW7" s="194"/>
      <c r="DRX7" s="194"/>
      <c r="DRY7" s="194"/>
      <c r="DRZ7" s="194"/>
      <c r="DSA7" s="194"/>
      <c r="DSB7" s="194"/>
      <c r="DSC7" s="194"/>
      <c r="DSD7" s="194"/>
      <c r="DSE7" s="194"/>
      <c r="DSF7" s="194"/>
      <c r="DSG7" s="194"/>
      <c r="DSH7" s="194"/>
      <c r="DSI7" s="194"/>
      <c r="DSJ7" s="194"/>
      <c r="DSK7" s="194"/>
      <c r="DSL7" s="194"/>
      <c r="DSM7" s="194"/>
      <c r="DSN7" s="194"/>
      <c r="DSO7" s="194"/>
      <c r="DSP7" s="194"/>
      <c r="DSQ7" s="194"/>
      <c r="DSR7" s="194"/>
      <c r="DSS7" s="194"/>
      <c r="DST7" s="194"/>
      <c r="DSU7" s="194"/>
      <c r="DSV7" s="194"/>
      <c r="DSW7" s="194"/>
      <c r="DSX7" s="194"/>
      <c r="DSY7" s="194"/>
      <c r="DSZ7" s="194"/>
      <c r="DTA7" s="194"/>
      <c r="DTB7" s="194"/>
      <c r="DTC7" s="194"/>
      <c r="DTD7" s="194"/>
      <c r="DTE7" s="194"/>
      <c r="DTF7" s="194"/>
      <c r="DTG7" s="194"/>
      <c r="DTH7" s="194"/>
      <c r="DTI7" s="194"/>
      <c r="DTJ7" s="194"/>
      <c r="DTK7" s="194"/>
      <c r="DTL7" s="194"/>
      <c r="DTM7" s="194"/>
      <c r="DTN7" s="194"/>
      <c r="DTO7" s="194"/>
      <c r="DTP7" s="194"/>
      <c r="DTQ7" s="194"/>
      <c r="DTR7" s="194"/>
      <c r="DTS7" s="194"/>
      <c r="DTT7" s="194"/>
      <c r="DTU7" s="194"/>
      <c r="DTV7" s="194"/>
      <c r="DTW7" s="194"/>
      <c r="DTX7" s="194"/>
      <c r="DTY7" s="194"/>
      <c r="DTZ7" s="194"/>
      <c r="DUA7" s="194"/>
      <c r="DUB7" s="194"/>
      <c r="DUC7" s="194"/>
      <c r="DUD7" s="194"/>
      <c r="DUE7" s="194"/>
      <c r="DUF7" s="194"/>
      <c r="DUG7" s="194"/>
      <c r="DUH7" s="194"/>
      <c r="DUI7" s="194"/>
      <c r="DUJ7" s="194"/>
      <c r="DUK7" s="194"/>
      <c r="DUL7" s="194"/>
      <c r="DUM7" s="194"/>
      <c r="DUN7" s="194"/>
      <c r="DUO7" s="194"/>
      <c r="DUP7" s="194"/>
      <c r="DUQ7" s="194"/>
      <c r="DUR7" s="194"/>
      <c r="DUS7" s="194"/>
      <c r="DUT7" s="194"/>
      <c r="DUU7" s="194"/>
      <c r="DUV7" s="194"/>
      <c r="DUW7" s="194"/>
      <c r="DUX7" s="194"/>
      <c r="DUY7" s="194"/>
      <c r="DUZ7" s="194"/>
      <c r="DVA7" s="194"/>
      <c r="DVB7" s="194"/>
      <c r="DVC7" s="194"/>
      <c r="DVD7" s="194"/>
      <c r="DVE7" s="194"/>
      <c r="DVF7" s="194"/>
      <c r="DVG7" s="194"/>
      <c r="DVH7" s="194"/>
      <c r="DVI7" s="194"/>
      <c r="DVJ7" s="194"/>
      <c r="DVK7" s="194"/>
      <c r="DVL7" s="194"/>
      <c r="DVM7" s="194"/>
      <c r="DVN7" s="194"/>
      <c r="DVO7" s="194"/>
      <c r="DVP7" s="194"/>
      <c r="DVQ7" s="194"/>
      <c r="DVR7" s="194"/>
      <c r="DVS7" s="194"/>
      <c r="DVT7" s="194"/>
      <c r="DVU7" s="194"/>
      <c r="DVV7" s="194"/>
      <c r="DVW7" s="194"/>
      <c r="DVX7" s="194"/>
      <c r="DVY7" s="194"/>
      <c r="DVZ7" s="194"/>
      <c r="DWA7" s="194"/>
      <c r="DWB7" s="194"/>
      <c r="DWC7" s="194"/>
      <c r="DWD7" s="194"/>
      <c r="DWE7" s="194"/>
      <c r="DWF7" s="194"/>
      <c r="DWG7" s="194"/>
      <c r="DWH7" s="194"/>
      <c r="DWI7" s="194"/>
      <c r="DWJ7" s="194"/>
      <c r="DWK7" s="194"/>
      <c r="DWL7" s="194"/>
      <c r="DWM7" s="194"/>
      <c r="DWN7" s="194"/>
      <c r="DWO7" s="194"/>
      <c r="DWP7" s="194"/>
      <c r="DWQ7" s="194"/>
      <c r="DWR7" s="194"/>
      <c r="DWS7" s="194"/>
      <c r="DWT7" s="194"/>
      <c r="DWU7" s="194"/>
      <c r="DWV7" s="194"/>
      <c r="DWW7" s="194"/>
      <c r="DWX7" s="194"/>
      <c r="DWY7" s="194"/>
      <c r="DWZ7" s="194"/>
      <c r="DXA7" s="194"/>
      <c r="DXB7" s="194"/>
      <c r="DXC7" s="194"/>
      <c r="DXD7" s="194"/>
      <c r="DXE7" s="194"/>
      <c r="DXF7" s="194"/>
      <c r="DXG7" s="194"/>
      <c r="DXH7" s="194"/>
      <c r="DXI7" s="194"/>
      <c r="DXJ7" s="194"/>
      <c r="DXK7" s="194"/>
      <c r="DXL7" s="194"/>
      <c r="DXM7" s="194"/>
      <c r="DXN7" s="194"/>
      <c r="DXO7" s="194"/>
      <c r="DXP7" s="194"/>
      <c r="DXQ7" s="194"/>
      <c r="DXR7" s="194"/>
      <c r="DXS7" s="194"/>
      <c r="DXT7" s="194"/>
      <c r="DXU7" s="194"/>
      <c r="DXV7" s="194"/>
      <c r="DXW7" s="194"/>
      <c r="DXX7" s="194"/>
      <c r="DXY7" s="194"/>
      <c r="DXZ7" s="194"/>
      <c r="DYA7" s="194"/>
      <c r="DYB7" s="194"/>
      <c r="DYC7" s="194"/>
      <c r="DYD7" s="194"/>
      <c r="DYE7" s="194"/>
      <c r="DYF7" s="194"/>
      <c r="DYG7" s="194"/>
      <c r="DYH7" s="194"/>
      <c r="DYI7" s="194"/>
      <c r="DYJ7" s="194"/>
      <c r="DYK7" s="194"/>
      <c r="DYL7" s="194"/>
      <c r="DYM7" s="194"/>
      <c r="DYN7" s="194"/>
      <c r="DYO7" s="194"/>
      <c r="DYP7" s="194"/>
      <c r="DYQ7" s="194"/>
      <c r="DYR7" s="194"/>
      <c r="DYS7" s="194"/>
      <c r="DYT7" s="194"/>
      <c r="DYU7" s="194"/>
      <c r="DYV7" s="194"/>
      <c r="DYW7" s="194"/>
      <c r="DYX7" s="194"/>
      <c r="DYY7" s="194"/>
      <c r="DYZ7" s="194"/>
      <c r="DZA7" s="194"/>
      <c r="DZB7" s="194"/>
      <c r="DZC7" s="194"/>
      <c r="DZD7" s="194"/>
      <c r="DZE7" s="194"/>
      <c r="DZF7" s="194"/>
      <c r="DZG7" s="194"/>
      <c r="DZH7" s="194"/>
      <c r="DZI7" s="194"/>
      <c r="DZJ7" s="194"/>
      <c r="DZK7" s="194"/>
      <c r="DZL7" s="194"/>
      <c r="DZM7" s="194"/>
      <c r="DZN7" s="194"/>
      <c r="DZO7" s="194"/>
      <c r="DZP7" s="194"/>
      <c r="DZQ7" s="194"/>
      <c r="DZR7" s="194"/>
      <c r="DZS7" s="194"/>
      <c r="DZT7" s="194"/>
      <c r="DZU7" s="194"/>
      <c r="DZV7" s="194"/>
      <c r="DZW7" s="194"/>
      <c r="DZX7" s="194"/>
      <c r="DZY7" s="194"/>
      <c r="DZZ7" s="194"/>
      <c r="EAA7" s="194"/>
      <c r="EAB7" s="194"/>
      <c r="EAC7" s="194"/>
      <c r="EAD7" s="194"/>
      <c r="EAE7" s="194"/>
      <c r="EAF7" s="194"/>
      <c r="EAG7" s="194"/>
      <c r="EAH7" s="194"/>
      <c r="EAI7" s="194"/>
      <c r="EAJ7" s="194"/>
      <c r="EAK7" s="194"/>
      <c r="EAL7" s="194"/>
      <c r="EAM7" s="194"/>
      <c r="EAN7" s="194"/>
      <c r="EAO7" s="194"/>
      <c r="EAP7" s="194"/>
      <c r="EAQ7" s="194"/>
      <c r="EAR7" s="194"/>
      <c r="EAS7" s="194"/>
      <c r="EAT7" s="194"/>
      <c r="EAU7" s="194"/>
      <c r="EAV7" s="194"/>
      <c r="EAW7" s="194"/>
      <c r="EAX7" s="194"/>
      <c r="EAY7" s="194"/>
      <c r="EAZ7" s="194"/>
      <c r="EBA7" s="194"/>
      <c r="EBB7" s="194"/>
      <c r="EBC7" s="194"/>
      <c r="EBD7" s="194"/>
      <c r="EBE7" s="194"/>
      <c r="EBF7" s="194"/>
      <c r="EBG7" s="194"/>
      <c r="EBH7" s="194"/>
      <c r="EBI7" s="194"/>
      <c r="EBJ7" s="194"/>
      <c r="EBK7" s="194"/>
      <c r="EBL7" s="194"/>
      <c r="EBM7" s="194"/>
      <c r="EBN7" s="194"/>
      <c r="EBO7" s="194"/>
      <c r="EBP7" s="194"/>
      <c r="EBQ7" s="194"/>
      <c r="EBR7" s="194"/>
      <c r="EBS7" s="194"/>
      <c r="EBT7" s="194"/>
      <c r="EBU7" s="194"/>
      <c r="EBV7" s="194"/>
      <c r="EBW7" s="194"/>
      <c r="EBX7" s="194"/>
      <c r="EBY7" s="194"/>
      <c r="EBZ7" s="194"/>
      <c r="ECA7" s="194"/>
      <c r="ECB7" s="194"/>
      <c r="ECC7" s="194"/>
      <c r="ECD7" s="194"/>
      <c r="ECE7" s="194"/>
      <c r="ECF7" s="194"/>
      <c r="ECG7" s="194"/>
      <c r="ECH7" s="194"/>
      <c r="ECI7" s="194"/>
      <c r="ECJ7" s="194"/>
      <c r="ECK7" s="194"/>
      <c r="ECL7" s="194"/>
      <c r="ECM7" s="194"/>
      <c r="ECN7" s="194"/>
      <c r="ECO7" s="194"/>
      <c r="ECP7" s="194"/>
      <c r="ECQ7" s="194"/>
      <c r="ECR7" s="194"/>
      <c r="ECS7" s="194"/>
      <c r="ECT7" s="194"/>
      <c r="ECU7" s="194"/>
      <c r="ECV7" s="194"/>
      <c r="ECW7" s="194"/>
      <c r="ECX7" s="194"/>
      <c r="ECY7" s="194"/>
      <c r="ECZ7" s="194"/>
      <c r="EDA7" s="194"/>
      <c r="EDB7" s="194"/>
      <c r="EDC7" s="194"/>
      <c r="EDD7" s="194"/>
      <c r="EDE7" s="194"/>
      <c r="EDF7" s="194"/>
      <c r="EDG7" s="194"/>
      <c r="EDH7" s="194"/>
      <c r="EDI7" s="194"/>
      <c r="EDJ7" s="194"/>
      <c r="EDK7" s="194"/>
      <c r="EDL7" s="194"/>
      <c r="EDM7" s="194"/>
      <c r="EDN7" s="194"/>
      <c r="EDO7" s="194"/>
      <c r="EDP7" s="194"/>
      <c r="EDQ7" s="194"/>
      <c r="EDR7" s="194"/>
      <c r="EDS7" s="194"/>
      <c r="EDT7" s="194"/>
      <c r="EDU7" s="194"/>
      <c r="EDV7" s="194"/>
      <c r="EDW7" s="194"/>
      <c r="EDX7" s="194"/>
      <c r="EDY7" s="194"/>
      <c r="EDZ7" s="194"/>
      <c r="EEA7" s="194"/>
      <c r="EEB7" s="194"/>
      <c r="EEC7" s="194"/>
      <c r="EED7" s="194"/>
      <c r="EEE7" s="194"/>
      <c r="EEF7" s="194"/>
      <c r="EEG7" s="194"/>
      <c r="EEH7" s="194"/>
      <c r="EEI7" s="194"/>
      <c r="EEJ7" s="194"/>
      <c r="EEK7" s="194"/>
      <c r="EEL7" s="194"/>
      <c r="EEM7" s="194"/>
      <c r="EEN7" s="194"/>
      <c r="EEO7" s="194"/>
      <c r="EEP7" s="194"/>
      <c r="EEQ7" s="194"/>
      <c r="EER7" s="194"/>
      <c r="EES7" s="194"/>
      <c r="EET7" s="194"/>
      <c r="EEU7" s="194"/>
      <c r="EEV7" s="194"/>
      <c r="EEW7" s="194"/>
      <c r="EEX7" s="194"/>
      <c r="EEY7" s="194"/>
      <c r="EEZ7" s="194"/>
      <c r="EFA7" s="194"/>
      <c r="EFB7" s="194"/>
      <c r="EFC7" s="194"/>
      <c r="EFD7" s="194"/>
      <c r="EFE7" s="194"/>
      <c r="EFF7" s="194"/>
      <c r="EFG7" s="194"/>
      <c r="EFH7" s="194"/>
      <c r="EFI7" s="194"/>
      <c r="EFJ7" s="194"/>
      <c r="EFK7" s="194"/>
      <c r="EFL7" s="194"/>
      <c r="EFM7" s="194"/>
      <c r="EFN7" s="194"/>
      <c r="EFO7" s="194"/>
      <c r="EFP7" s="194"/>
      <c r="EFQ7" s="194"/>
      <c r="EFR7" s="194"/>
      <c r="EFS7" s="194"/>
      <c r="EFT7" s="194"/>
      <c r="EFU7" s="194"/>
      <c r="EFV7" s="194"/>
      <c r="EFW7" s="194"/>
      <c r="EFX7" s="194"/>
      <c r="EFY7" s="194"/>
      <c r="EFZ7" s="194"/>
      <c r="EGA7" s="194"/>
      <c r="EGB7" s="194"/>
      <c r="EGC7" s="194"/>
      <c r="EGD7" s="194"/>
      <c r="EGE7" s="194"/>
      <c r="EGF7" s="194"/>
      <c r="EGG7" s="194"/>
      <c r="EGH7" s="194"/>
      <c r="EGI7" s="194"/>
      <c r="EGJ7" s="194"/>
      <c r="EGK7" s="194"/>
      <c r="EGL7" s="194"/>
      <c r="EGM7" s="194"/>
      <c r="EGN7" s="194"/>
      <c r="EGO7" s="194"/>
      <c r="EGP7" s="194"/>
      <c r="EGQ7" s="194"/>
      <c r="EGR7" s="194"/>
      <c r="EGS7" s="194"/>
      <c r="EGT7" s="194"/>
      <c r="EGU7" s="194"/>
      <c r="EGV7" s="194"/>
      <c r="EGW7" s="194"/>
      <c r="EGX7" s="194"/>
      <c r="EGY7" s="194"/>
      <c r="EGZ7" s="194"/>
      <c r="EHA7" s="194"/>
      <c r="EHB7" s="194"/>
      <c r="EHC7" s="194"/>
      <c r="EHD7" s="194"/>
      <c r="EHE7" s="194"/>
      <c r="EHF7" s="194"/>
      <c r="EHG7" s="194"/>
      <c r="EHH7" s="194"/>
      <c r="EHI7" s="194"/>
      <c r="EHJ7" s="194"/>
      <c r="EHK7" s="194"/>
      <c r="EHL7" s="194"/>
      <c r="EHM7" s="194"/>
      <c r="EHN7" s="194"/>
      <c r="EHO7" s="194"/>
      <c r="EHP7" s="194"/>
      <c r="EHQ7" s="194"/>
      <c r="EHR7" s="194"/>
      <c r="EHS7" s="194"/>
      <c r="EHT7" s="194"/>
      <c r="EHU7" s="194"/>
      <c r="EHV7" s="194"/>
      <c r="EHW7" s="194"/>
      <c r="EHX7" s="194"/>
      <c r="EHY7" s="194"/>
      <c r="EHZ7" s="194"/>
      <c r="EIA7" s="194"/>
      <c r="EIB7" s="194"/>
      <c r="EIC7" s="194"/>
      <c r="EID7" s="194"/>
      <c r="EIE7" s="194"/>
      <c r="EIF7" s="194"/>
      <c r="EIG7" s="194"/>
      <c r="EIH7" s="194"/>
      <c r="EII7" s="194"/>
      <c r="EIJ7" s="194"/>
      <c r="EIK7" s="194"/>
      <c r="EIL7" s="194"/>
      <c r="EIM7" s="194"/>
      <c r="EIN7" s="194"/>
      <c r="EIO7" s="194"/>
      <c r="EIP7" s="194"/>
      <c r="EIQ7" s="194"/>
      <c r="EIR7" s="194"/>
      <c r="EIS7" s="194"/>
      <c r="EIT7" s="194"/>
      <c r="EIU7" s="194"/>
      <c r="EIV7" s="194"/>
      <c r="EIW7" s="194"/>
      <c r="EIX7" s="194"/>
      <c r="EIY7" s="194"/>
      <c r="EIZ7" s="194"/>
      <c r="EJA7" s="194"/>
      <c r="EJB7" s="194"/>
      <c r="EJC7" s="194"/>
      <c r="EJD7" s="194"/>
      <c r="EJE7" s="194"/>
      <c r="EJF7" s="194"/>
      <c r="EJG7" s="194"/>
      <c r="EJH7" s="194"/>
      <c r="EJI7" s="194"/>
      <c r="EJJ7" s="194"/>
      <c r="EJK7" s="194"/>
      <c r="EJL7" s="194"/>
      <c r="EJM7" s="194"/>
      <c r="EJN7" s="194"/>
      <c r="EJO7" s="194"/>
      <c r="EJP7" s="194"/>
      <c r="EJQ7" s="194"/>
      <c r="EJR7" s="194"/>
      <c r="EJS7" s="194"/>
      <c r="EJT7" s="194"/>
      <c r="EJU7" s="194"/>
      <c r="EJV7" s="194"/>
      <c r="EJW7" s="194"/>
      <c r="EJX7" s="194"/>
      <c r="EJY7" s="194"/>
      <c r="EJZ7" s="194"/>
      <c r="EKA7" s="194"/>
      <c r="EKB7" s="194"/>
      <c r="EKC7" s="194"/>
      <c r="EKD7" s="194"/>
      <c r="EKE7" s="194"/>
      <c r="EKF7" s="194"/>
      <c r="EKG7" s="194"/>
      <c r="EKH7" s="194"/>
      <c r="EKI7" s="194"/>
      <c r="EKJ7" s="194"/>
      <c r="EKK7" s="194"/>
      <c r="EKL7" s="194"/>
      <c r="EKM7" s="194"/>
      <c r="EKN7" s="194"/>
      <c r="EKO7" s="194"/>
      <c r="EKP7" s="194"/>
      <c r="EKQ7" s="194"/>
      <c r="EKR7" s="194"/>
      <c r="EKS7" s="194"/>
      <c r="EKT7" s="194"/>
      <c r="EKU7" s="194"/>
      <c r="EKV7" s="194"/>
      <c r="EKW7" s="194"/>
      <c r="EKX7" s="194"/>
      <c r="EKY7" s="194"/>
      <c r="EKZ7" s="194"/>
      <c r="ELA7" s="194"/>
      <c r="ELB7" s="194"/>
      <c r="ELC7" s="194"/>
      <c r="ELD7" s="194"/>
      <c r="ELE7" s="194"/>
      <c r="ELF7" s="194"/>
      <c r="ELG7" s="194"/>
      <c r="ELH7" s="194"/>
      <c r="ELI7" s="194"/>
      <c r="ELJ7" s="194"/>
      <c r="ELK7" s="194"/>
      <c r="ELL7" s="194"/>
      <c r="ELM7" s="194"/>
      <c r="ELN7" s="194"/>
      <c r="ELO7" s="194"/>
      <c r="ELP7" s="194"/>
      <c r="ELQ7" s="194"/>
      <c r="ELR7" s="194"/>
      <c r="ELS7" s="194"/>
      <c r="ELT7" s="194"/>
      <c r="ELU7" s="194"/>
      <c r="ELV7" s="194"/>
      <c r="ELW7" s="194"/>
      <c r="ELX7" s="194"/>
      <c r="ELY7" s="194"/>
      <c r="ELZ7" s="194"/>
      <c r="EMA7" s="194"/>
      <c r="EMB7" s="194"/>
      <c r="EMC7" s="194"/>
      <c r="EMD7" s="194"/>
      <c r="EME7" s="194"/>
      <c r="EMF7" s="194"/>
      <c r="EMG7" s="194"/>
      <c r="EMH7" s="194"/>
      <c r="EMI7" s="194"/>
      <c r="EMJ7" s="194"/>
      <c r="EMK7" s="194"/>
      <c r="EML7" s="194"/>
      <c r="EMM7" s="194"/>
      <c r="EMN7" s="194"/>
      <c r="EMO7" s="194"/>
      <c r="EMP7" s="194"/>
      <c r="EMQ7" s="194"/>
      <c r="EMR7" s="194"/>
      <c r="EMS7" s="194"/>
      <c r="EMT7" s="194"/>
      <c r="EMU7" s="194"/>
      <c r="EMV7" s="194"/>
      <c r="EMW7" s="194"/>
      <c r="EMX7" s="194"/>
      <c r="EMY7" s="194"/>
      <c r="EMZ7" s="194"/>
      <c r="ENA7" s="194"/>
      <c r="ENB7" s="194"/>
      <c r="ENC7" s="194"/>
      <c r="END7" s="194"/>
      <c r="ENE7" s="194"/>
      <c r="ENF7" s="194"/>
      <c r="ENG7" s="194"/>
      <c r="ENH7" s="194"/>
      <c r="ENI7" s="194"/>
      <c r="ENJ7" s="194"/>
      <c r="ENK7" s="194"/>
      <c r="ENL7" s="194"/>
      <c r="ENM7" s="194"/>
      <c r="ENN7" s="194"/>
      <c r="ENO7" s="194"/>
      <c r="ENP7" s="194"/>
      <c r="ENQ7" s="194"/>
      <c r="ENR7" s="194"/>
      <c r="ENS7" s="194"/>
      <c r="ENT7" s="194"/>
      <c r="ENU7" s="194"/>
      <c r="ENV7" s="194"/>
      <c r="ENW7" s="194"/>
      <c r="ENX7" s="194"/>
      <c r="ENY7" s="194"/>
      <c r="ENZ7" s="194"/>
      <c r="EOA7" s="194"/>
      <c r="EOB7" s="194"/>
      <c r="EOC7" s="194"/>
      <c r="EOD7" s="194"/>
      <c r="EOE7" s="194"/>
      <c r="EOF7" s="194"/>
      <c r="EOG7" s="194"/>
      <c r="EOH7" s="194"/>
      <c r="EOI7" s="194"/>
      <c r="EOJ7" s="194"/>
      <c r="EOK7" s="194"/>
      <c r="EOL7" s="194"/>
      <c r="EOM7" s="194"/>
      <c r="EON7" s="194"/>
      <c r="EOO7" s="194"/>
      <c r="EOP7" s="194"/>
      <c r="EOQ7" s="194"/>
      <c r="EOR7" s="194"/>
      <c r="EOS7" s="194"/>
      <c r="EOT7" s="194"/>
      <c r="EOU7" s="194"/>
      <c r="EOV7" s="194"/>
      <c r="EOW7" s="194"/>
      <c r="EOX7" s="194"/>
      <c r="EOY7" s="194"/>
      <c r="EOZ7" s="194"/>
      <c r="EPA7" s="194"/>
      <c r="EPB7" s="194"/>
      <c r="EPC7" s="194"/>
      <c r="EPD7" s="194"/>
      <c r="EPE7" s="194"/>
      <c r="EPF7" s="194"/>
      <c r="EPG7" s="194"/>
      <c r="EPH7" s="194"/>
      <c r="EPI7" s="194"/>
      <c r="EPJ7" s="194"/>
      <c r="EPK7" s="194"/>
      <c r="EPL7" s="194"/>
      <c r="EPM7" s="194"/>
      <c r="EPN7" s="194"/>
      <c r="EPO7" s="194"/>
      <c r="EPP7" s="194"/>
      <c r="EPQ7" s="194"/>
      <c r="EPR7" s="194"/>
      <c r="EPS7" s="194"/>
      <c r="EPT7" s="194"/>
      <c r="EPU7" s="194"/>
      <c r="EPV7" s="194"/>
      <c r="EPW7" s="194"/>
      <c r="EPX7" s="194"/>
      <c r="EPY7" s="194"/>
      <c r="EPZ7" s="194"/>
      <c r="EQA7" s="194"/>
      <c r="EQB7" s="194"/>
      <c r="EQC7" s="194"/>
      <c r="EQD7" s="194"/>
      <c r="EQE7" s="194"/>
      <c r="EQF7" s="194"/>
      <c r="EQG7" s="194"/>
      <c r="EQH7" s="194"/>
      <c r="EQI7" s="194"/>
      <c r="EQJ7" s="194"/>
      <c r="EQK7" s="194"/>
      <c r="EQL7" s="194"/>
      <c r="EQM7" s="194"/>
      <c r="EQN7" s="194"/>
      <c r="EQO7" s="194"/>
      <c r="EQP7" s="194"/>
      <c r="EQQ7" s="194"/>
      <c r="EQR7" s="194"/>
      <c r="EQS7" s="194"/>
      <c r="EQT7" s="194"/>
      <c r="EQU7" s="194"/>
      <c r="EQV7" s="194"/>
      <c r="EQW7" s="194"/>
      <c r="EQX7" s="194"/>
      <c r="EQY7" s="194"/>
      <c r="EQZ7" s="194"/>
      <c r="ERA7" s="194"/>
      <c r="ERB7" s="194"/>
      <c r="ERC7" s="194"/>
      <c r="ERD7" s="194"/>
      <c r="ERE7" s="194"/>
      <c r="ERF7" s="194"/>
      <c r="ERG7" s="194"/>
      <c r="ERH7" s="194"/>
      <c r="ERI7" s="194"/>
      <c r="ERJ7" s="194"/>
      <c r="ERK7" s="194"/>
      <c r="ERL7" s="194"/>
      <c r="ERM7" s="194"/>
      <c r="ERN7" s="194"/>
      <c r="ERO7" s="194"/>
      <c r="ERP7" s="194"/>
      <c r="ERQ7" s="194"/>
      <c r="ERR7" s="194"/>
      <c r="ERS7" s="194"/>
      <c r="ERT7" s="194"/>
      <c r="ERU7" s="194"/>
      <c r="ERV7" s="194"/>
      <c r="ERW7" s="194"/>
      <c r="ERX7" s="194"/>
      <c r="ERY7" s="194"/>
      <c r="ERZ7" s="194"/>
      <c r="ESA7" s="194"/>
      <c r="ESB7" s="194"/>
      <c r="ESC7" s="194"/>
      <c r="ESD7" s="194"/>
      <c r="ESE7" s="194"/>
      <c r="ESF7" s="194"/>
      <c r="ESG7" s="194"/>
      <c r="ESH7" s="194"/>
      <c r="ESI7" s="194"/>
      <c r="ESJ7" s="194"/>
      <c r="ESK7" s="194"/>
      <c r="ESL7" s="194"/>
      <c r="ESM7" s="194"/>
      <c r="ESN7" s="194"/>
      <c r="ESO7" s="194"/>
      <c r="ESP7" s="194"/>
      <c r="ESQ7" s="194"/>
      <c r="ESR7" s="194"/>
      <c r="ESS7" s="194"/>
      <c r="EST7" s="194"/>
      <c r="ESU7" s="194"/>
      <c r="ESV7" s="194"/>
      <c r="ESW7" s="194"/>
      <c r="ESX7" s="194"/>
      <c r="ESY7" s="194"/>
      <c r="ESZ7" s="194"/>
      <c r="ETA7" s="194"/>
      <c r="ETB7" s="194"/>
      <c r="ETC7" s="194"/>
      <c r="ETD7" s="194"/>
      <c r="ETE7" s="194"/>
      <c r="ETF7" s="194"/>
      <c r="ETG7" s="194"/>
      <c r="ETH7" s="194"/>
      <c r="ETI7" s="194"/>
      <c r="ETJ7" s="194"/>
      <c r="ETK7" s="194"/>
      <c r="ETL7" s="194"/>
      <c r="ETM7" s="194"/>
      <c r="ETN7" s="194"/>
      <c r="ETO7" s="194"/>
      <c r="ETP7" s="194"/>
      <c r="ETQ7" s="194"/>
      <c r="ETR7" s="194"/>
      <c r="ETS7" s="194"/>
      <c r="ETT7" s="194"/>
      <c r="ETU7" s="194"/>
      <c r="ETV7" s="194"/>
      <c r="ETW7" s="194"/>
      <c r="ETX7" s="194"/>
      <c r="ETY7" s="194"/>
      <c r="ETZ7" s="194"/>
      <c r="EUA7" s="194"/>
      <c r="EUB7" s="194"/>
      <c r="EUC7" s="194"/>
      <c r="EUD7" s="194"/>
      <c r="EUE7" s="194"/>
      <c r="EUF7" s="194"/>
      <c r="EUG7" s="194"/>
      <c r="EUH7" s="194"/>
      <c r="EUI7" s="194"/>
      <c r="EUJ7" s="194"/>
      <c r="EUK7" s="194"/>
      <c r="EUL7" s="194"/>
      <c r="EUM7" s="194"/>
      <c r="EUN7" s="194"/>
      <c r="EUO7" s="194"/>
      <c r="EUP7" s="194"/>
      <c r="EUQ7" s="194"/>
      <c r="EUR7" s="194"/>
      <c r="EUS7" s="194"/>
      <c r="EUT7" s="194"/>
      <c r="EUU7" s="194"/>
      <c r="EUV7" s="194"/>
      <c r="EUW7" s="194"/>
      <c r="EUX7" s="194"/>
      <c r="EUY7" s="194"/>
      <c r="EUZ7" s="194"/>
      <c r="EVA7" s="194"/>
      <c r="EVB7" s="194"/>
      <c r="EVC7" s="194"/>
      <c r="EVD7" s="194"/>
      <c r="EVE7" s="194"/>
      <c r="EVF7" s="194"/>
      <c r="EVG7" s="194"/>
      <c r="EVH7" s="194"/>
      <c r="EVI7" s="194"/>
      <c r="EVJ7" s="194"/>
      <c r="EVK7" s="194"/>
      <c r="EVL7" s="194"/>
      <c r="EVM7" s="194"/>
      <c r="EVN7" s="194"/>
      <c r="EVO7" s="194"/>
      <c r="EVP7" s="194"/>
      <c r="EVQ7" s="194"/>
      <c r="EVR7" s="194"/>
      <c r="EVS7" s="194"/>
      <c r="EVT7" s="194"/>
      <c r="EVU7" s="194"/>
      <c r="EVV7" s="194"/>
      <c r="EVW7" s="194"/>
      <c r="EVX7" s="194"/>
      <c r="EVY7" s="194"/>
      <c r="EVZ7" s="194"/>
      <c r="EWA7" s="194"/>
      <c r="EWB7" s="194"/>
      <c r="EWC7" s="194"/>
      <c r="EWD7" s="194"/>
      <c r="EWE7" s="194"/>
      <c r="EWF7" s="194"/>
      <c r="EWG7" s="194"/>
      <c r="EWH7" s="194"/>
      <c r="EWI7" s="194"/>
      <c r="EWJ7" s="194"/>
      <c r="EWK7" s="194"/>
      <c r="EWL7" s="194"/>
      <c r="EWM7" s="194"/>
      <c r="EWN7" s="194"/>
      <c r="EWO7" s="194"/>
      <c r="EWP7" s="194"/>
      <c r="EWQ7" s="194"/>
      <c r="EWR7" s="194"/>
      <c r="EWS7" s="194"/>
      <c r="EWT7" s="194"/>
      <c r="EWU7" s="194"/>
      <c r="EWV7" s="194"/>
      <c r="EWW7" s="194"/>
      <c r="EWX7" s="194"/>
      <c r="EWY7" s="194"/>
      <c r="EWZ7" s="194"/>
      <c r="EXA7" s="194"/>
      <c r="EXB7" s="194"/>
      <c r="EXC7" s="194"/>
      <c r="EXD7" s="194"/>
      <c r="EXE7" s="194"/>
      <c r="EXF7" s="194"/>
      <c r="EXG7" s="194"/>
      <c r="EXH7" s="194"/>
      <c r="EXI7" s="194"/>
      <c r="EXJ7" s="194"/>
      <c r="EXK7" s="194"/>
      <c r="EXL7" s="194"/>
      <c r="EXM7" s="194"/>
      <c r="EXN7" s="194"/>
      <c r="EXO7" s="194"/>
      <c r="EXP7" s="194"/>
      <c r="EXQ7" s="194"/>
      <c r="EXR7" s="194"/>
      <c r="EXS7" s="194"/>
      <c r="EXT7" s="194"/>
      <c r="EXU7" s="194"/>
      <c r="EXV7" s="194"/>
      <c r="EXW7" s="194"/>
      <c r="EXX7" s="194"/>
      <c r="EXY7" s="194"/>
      <c r="EXZ7" s="194"/>
      <c r="EYA7" s="194"/>
      <c r="EYB7" s="194"/>
      <c r="EYC7" s="194"/>
      <c r="EYD7" s="194"/>
      <c r="EYE7" s="194"/>
      <c r="EYF7" s="194"/>
      <c r="EYG7" s="194"/>
      <c r="EYH7" s="194"/>
      <c r="EYI7" s="194"/>
      <c r="EYJ7" s="194"/>
      <c r="EYK7" s="194"/>
      <c r="EYL7" s="194"/>
      <c r="EYM7" s="194"/>
      <c r="EYN7" s="194"/>
      <c r="EYO7" s="194"/>
      <c r="EYP7" s="194"/>
      <c r="EYQ7" s="194"/>
      <c r="EYR7" s="194"/>
      <c r="EYS7" s="194"/>
      <c r="EYT7" s="194"/>
      <c r="EYU7" s="194"/>
      <c r="EYV7" s="194"/>
      <c r="EYW7" s="194"/>
      <c r="EYX7" s="194"/>
      <c r="EYY7" s="194"/>
      <c r="EYZ7" s="194"/>
      <c r="EZA7" s="194"/>
      <c r="EZB7" s="194"/>
      <c r="EZC7" s="194"/>
      <c r="EZD7" s="194"/>
      <c r="EZE7" s="194"/>
      <c r="EZF7" s="194"/>
      <c r="EZG7" s="194"/>
      <c r="EZH7" s="194"/>
      <c r="EZI7" s="194"/>
      <c r="EZJ7" s="194"/>
      <c r="EZK7" s="194"/>
      <c r="EZL7" s="194"/>
      <c r="EZM7" s="194"/>
      <c r="EZN7" s="194"/>
      <c r="EZO7" s="194"/>
      <c r="EZP7" s="194"/>
      <c r="EZQ7" s="194"/>
      <c r="EZR7" s="194"/>
      <c r="EZS7" s="194"/>
      <c r="EZT7" s="194"/>
      <c r="EZU7" s="194"/>
      <c r="EZV7" s="194"/>
      <c r="EZW7" s="194"/>
      <c r="EZX7" s="194"/>
      <c r="EZY7" s="194"/>
      <c r="EZZ7" s="194"/>
      <c r="FAA7" s="194"/>
      <c r="FAB7" s="194"/>
      <c r="FAC7" s="194"/>
      <c r="FAD7" s="194"/>
      <c r="FAE7" s="194"/>
      <c r="FAF7" s="194"/>
      <c r="FAG7" s="194"/>
      <c r="FAH7" s="194"/>
      <c r="FAI7" s="194"/>
      <c r="FAJ7" s="194"/>
      <c r="FAK7" s="194"/>
      <c r="FAL7" s="194"/>
      <c r="FAM7" s="194"/>
      <c r="FAN7" s="194"/>
      <c r="FAO7" s="194"/>
      <c r="FAP7" s="194"/>
      <c r="FAQ7" s="194"/>
      <c r="FAR7" s="194"/>
      <c r="FAS7" s="194"/>
      <c r="FAT7" s="194"/>
      <c r="FAU7" s="194"/>
      <c r="FAV7" s="194"/>
      <c r="FAW7" s="194"/>
      <c r="FAX7" s="194"/>
      <c r="FAY7" s="194"/>
      <c r="FAZ7" s="194"/>
      <c r="FBA7" s="194"/>
      <c r="FBB7" s="194"/>
      <c r="FBC7" s="194"/>
      <c r="FBD7" s="194"/>
      <c r="FBE7" s="194"/>
      <c r="FBF7" s="194"/>
      <c r="FBG7" s="194"/>
      <c r="FBH7" s="194"/>
      <c r="FBI7" s="194"/>
      <c r="FBJ7" s="194"/>
      <c r="FBK7" s="194"/>
      <c r="FBL7" s="194"/>
      <c r="FBM7" s="194"/>
      <c r="FBN7" s="194"/>
      <c r="FBO7" s="194"/>
      <c r="FBP7" s="194"/>
      <c r="FBQ7" s="194"/>
      <c r="FBR7" s="194"/>
      <c r="FBS7" s="194"/>
      <c r="FBT7" s="194"/>
      <c r="FBU7" s="194"/>
      <c r="FBV7" s="194"/>
      <c r="FBW7" s="194"/>
      <c r="FBX7" s="194"/>
      <c r="FBY7" s="194"/>
      <c r="FBZ7" s="194"/>
      <c r="FCA7" s="194"/>
      <c r="FCB7" s="194"/>
      <c r="FCC7" s="194"/>
      <c r="FCD7" s="194"/>
      <c r="FCE7" s="194"/>
      <c r="FCF7" s="194"/>
      <c r="FCG7" s="194"/>
      <c r="FCH7" s="194"/>
      <c r="FCI7" s="194"/>
      <c r="FCJ7" s="194"/>
      <c r="FCK7" s="194"/>
      <c r="FCL7" s="194"/>
      <c r="FCM7" s="194"/>
      <c r="FCN7" s="194"/>
      <c r="FCO7" s="194"/>
      <c r="FCP7" s="194"/>
      <c r="FCQ7" s="194"/>
      <c r="FCR7" s="194"/>
      <c r="FCS7" s="194"/>
      <c r="FCT7" s="194"/>
      <c r="FCU7" s="194"/>
      <c r="FCV7" s="194"/>
      <c r="FCW7" s="194"/>
      <c r="FCX7" s="194"/>
      <c r="FCY7" s="194"/>
      <c r="FCZ7" s="194"/>
      <c r="FDA7" s="194"/>
      <c r="FDB7" s="194"/>
      <c r="FDC7" s="194"/>
      <c r="FDD7" s="194"/>
      <c r="FDE7" s="194"/>
      <c r="FDF7" s="194"/>
      <c r="FDG7" s="194"/>
      <c r="FDH7" s="194"/>
      <c r="FDI7" s="194"/>
      <c r="FDJ7" s="194"/>
      <c r="FDK7" s="194"/>
      <c r="FDL7" s="194"/>
      <c r="FDM7" s="194"/>
      <c r="FDN7" s="194"/>
      <c r="FDO7" s="194"/>
      <c r="FDP7" s="194"/>
      <c r="FDQ7" s="194"/>
      <c r="FDR7" s="194"/>
      <c r="FDS7" s="194"/>
      <c r="FDT7" s="194"/>
      <c r="FDU7" s="194"/>
      <c r="FDV7" s="194"/>
      <c r="FDW7" s="194"/>
      <c r="FDX7" s="194"/>
      <c r="FDY7" s="194"/>
      <c r="FDZ7" s="194"/>
      <c r="FEA7" s="194"/>
      <c r="FEB7" s="194"/>
      <c r="FEC7" s="194"/>
      <c r="FED7" s="194"/>
      <c r="FEE7" s="194"/>
      <c r="FEF7" s="194"/>
      <c r="FEG7" s="194"/>
      <c r="FEH7" s="194"/>
      <c r="FEI7" s="194"/>
      <c r="FEJ7" s="194"/>
      <c r="FEK7" s="194"/>
      <c r="FEL7" s="194"/>
      <c r="FEM7" s="194"/>
      <c r="FEN7" s="194"/>
      <c r="FEO7" s="194"/>
      <c r="FEP7" s="194"/>
      <c r="FEQ7" s="194"/>
      <c r="FER7" s="194"/>
      <c r="FES7" s="194"/>
      <c r="FET7" s="194"/>
      <c r="FEU7" s="194"/>
      <c r="FEV7" s="194"/>
      <c r="FEW7" s="194"/>
      <c r="FEX7" s="194"/>
      <c r="FEY7" s="194"/>
      <c r="FEZ7" s="194"/>
      <c r="FFA7" s="194"/>
      <c r="FFB7" s="194"/>
      <c r="FFC7" s="194"/>
      <c r="FFD7" s="194"/>
      <c r="FFE7" s="194"/>
      <c r="FFF7" s="194"/>
      <c r="FFG7" s="194"/>
      <c r="FFH7" s="194"/>
      <c r="FFI7" s="194"/>
      <c r="FFJ7" s="194"/>
      <c r="FFK7" s="194"/>
      <c r="FFL7" s="194"/>
      <c r="FFM7" s="194"/>
      <c r="FFN7" s="194"/>
      <c r="FFO7" s="194"/>
      <c r="FFP7" s="194"/>
      <c r="FFQ7" s="194"/>
      <c r="FFR7" s="194"/>
      <c r="FFS7" s="194"/>
      <c r="FFT7" s="194"/>
      <c r="FFU7" s="194"/>
      <c r="FFV7" s="194"/>
      <c r="FFW7" s="194"/>
      <c r="FFX7" s="194"/>
      <c r="FFY7" s="194"/>
      <c r="FFZ7" s="194"/>
      <c r="FGA7" s="194"/>
      <c r="FGB7" s="194"/>
      <c r="FGC7" s="194"/>
      <c r="FGD7" s="194"/>
      <c r="FGE7" s="194"/>
      <c r="FGF7" s="194"/>
      <c r="FGG7" s="194"/>
      <c r="FGH7" s="194"/>
      <c r="FGI7" s="194"/>
      <c r="FGJ7" s="194"/>
      <c r="FGK7" s="194"/>
      <c r="FGL7" s="194"/>
      <c r="FGM7" s="194"/>
      <c r="FGN7" s="194"/>
      <c r="FGO7" s="194"/>
      <c r="FGP7" s="194"/>
      <c r="FGQ7" s="194"/>
      <c r="FGR7" s="194"/>
      <c r="FGS7" s="194"/>
      <c r="FGT7" s="194"/>
      <c r="FGU7" s="194"/>
      <c r="FGV7" s="194"/>
      <c r="FGW7" s="194"/>
      <c r="FGX7" s="194"/>
      <c r="FGY7" s="194"/>
      <c r="FGZ7" s="194"/>
      <c r="FHA7" s="194"/>
      <c r="FHB7" s="194"/>
      <c r="FHC7" s="194"/>
      <c r="FHD7" s="194"/>
      <c r="FHE7" s="194"/>
      <c r="FHF7" s="194"/>
      <c r="FHG7" s="194"/>
      <c r="FHH7" s="194"/>
      <c r="FHI7" s="194"/>
      <c r="FHJ7" s="194"/>
      <c r="FHK7" s="194"/>
      <c r="FHL7" s="194"/>
      <c r="FHM7" s="194"/>
      <c r="FHN7" s="194"/>
      <c r="FHO7" s="194"/>
      <c r="FHP7" s="194"/>
      <c r="FHQ7" s="194"/>
      <c r="FHR7" s="194"/>
      <c r="FHS7" s="194"/>
      <c r="FHT7" s="194"/>
      <c r="FHU7" s="194"/>
      <c r="FHV7" s="194"/>
      <c r="FHW7" s="194"/>
      <c r="FHX7" s="194"/>
      <c r="FHY7" s="194"/>
      <c r="FHZ7" s="194"/>
      <c r="FIA7" s="194"/>
      <c r="FIB7" s="194"/>
      <c r="FIC7" s="194"/>
      <c r="FID7" s="194"/>
      <c r="FIE7" s="194"/>
      <c r="FIF7" s="194"/>
      <c r="FIG7" s="194"/>
      <c r="FIH7" s="194"/>
      <c r="FII7" s="194"/>
      <c r="FIJ7" s="194"/>
      <c r="FIK7" s="194"/>
      <c r="FIL7" s="194"/>
      <c r="FIM7" s="194"/>
      <c r="FIN7" s="194"/>
      <c r="FIO7" s="194"/>
      <c r="FIP7" s="194"/>
      <c r="FIQ7" s="194"/>
      <c r="FIR7" s="194"/>
      <c r="FIS7" s="194"/>
      <c r="FIT7" s="194"/>
      <c r="FIU7" s="194"/>
      <c r="FIV7" s="194"/>
      <c r="FIW7" s="194"/>
      <c r="FIX7" s="194"/>
      <c r="FIY7" s="194"/>
      <c r="FIZ7" s="194"/>
      <c r="FJA7" s="194"/>
      <c r="FJB7" s="194"/>
      <c r="FJC7" s="194"/>
      <c r="FJD7" s="194"/>
      <c r="FJE7" s="194"/>
      <c r="FJF7" s="194"/>
      <c r="FJG7" s="194"/>
      <c r="FJH7" s="194"/>
      <c r="FJI7" s="194"/>
      <c r="FJJ7" s="194"/>
      <c r="FJK7" s="194"/>
      <c r="FJL7" s="194"/>
      <c r="FJM7" s="194"/>
      <c r="FJN7" s="194"/>
      <c r="FJO7" s="194"/>
      <c r="FJP7" s="194"/>
      <c r="FJQ7" s="194"/>
      <c r="FJR7" s="194"/>
      <c r="FJS7" s="194"/>
      <c r="FJT7" s="194"/>
      <c r="FJU7" s="194"/>
      <c r="FJV7" s="194"/>
      <c r="FJW7" s="194"/>
      <c r="FJX7" s="194"/>
      <c r="FJY7" s="194"/>
      <c r="FJZ7" s="194"/>
      <c r="FKA7" s="194"/>
      <c r="FKB7" s="194"/>
      <c r="FKC7" s="194"/>
      <c r="FKD7" s="194"/>
      <c r="FKE7" s="194"/>
      <c r="FKF7" s="194"/>
      <c r="FKG7" s="194"/>
      <c r="FKH7" s="194"/>
      <c r="FKI7" s="194"/>
      <c r="FKJ7" s="194"/>
      <c r="FKK7" s="194"/>
      <c r="FKL7" s="194"/>
      <c r="FKM7" s="194"/>
      <c r="FKN7" s="194"/>
      <c r="FKO7" s="194"/>
      <c r="FKP7" s="194"/>
      <c r="FKQ7" s="194"/>
      <c r="FKR7" s="194"/>
      <c r="FKS7" s="194"/>
      <c r="FKT7" s="194"/>
      <c r="FKU7" s="194"/>
      <c r="FKV7" s="194"/>
      <c r="FKW7" s="194"/>
      <c r="FKX7" s="194"/>
      <c r="FKY7" s="194"/>
      <c r="FKZ7" s="194"/>
      <c r="FLA7" s="194"/>
      <c r="FLB7" s="194"/>
      <c r="FLC7" s="194"/>
      <c r="FLD7" s="194"/>
      <c r="FLE7" s="194"/>
      <c r="FLF7" s="194"/>
      <c r="FLG7" s="194"/>
      <c r="FLH7" s="194"/>
      <c r="FLI7" s="194"/>
      <c r="FLJ7" s="194"/>
      <c r="FLK7" s="194"/>
      <c r="FLL7" s="194"/>
      <c r="FLM7" s="194"/>
      <c r="FLN7" s="194"/>
      <c r="FLO7" s="194"/>
      <c r="FLP7" s="194"/>
      <c r="FLQ7" s="194"/>
      <c r="FLR7" s="194"/>
      <c r="FLS7" s="194"/>
      <c r="FLT7" s="194"/>
      <c r="FLU7" s="194"/>
      <c r="FLV7" s="194"/>
      <c r="FLW7" s="194"/>
      <c r="FLX7" s="194"/>
      <c r="FLY7" s="194"/>
      <c r="FLZ7" s="194"/>
      <c r="FMA7" s="194"/>
      <c r="FMB7" s="194"/>
      <c r="FMC7" s="194"/>
      <c r="FMD7" s="194"/>
      <c r="FME7" s="194"/>
      <c r="FMF7" s="194"/>
      <c r="FMG7" s="194"/>
      <c r="FMH7" s="194"/>
      <c r="FMI7" s="194"/>
      <c r="FMJ7" s="194"/>
      <c r="FMK7" s="194"/>
      <c r="FML7" s="194"/>
      <c r="FMM7" s="194"/>
      <c r="FMN7" s="194"/>
      <c r="FMO7" s="194"/>
      <c r="FMP7" s="194"/>
      <c r="FMQ7" s="194"/>
      <c r="FMR7" s="194"/>
      <c r="FMS7" s="194"/>
      <c r="FMT7" s="194"/>
      <c r="FMU7" s="194"/>
      <c r="FMV7" s="194"/>
      <c r="FMW7" s="194"/>
      <c r="FMX7" s="194"/>
      <c r="FMY7" s="194"/>
      <c r="FMZ7" s="194"/>
      <c r="FNA7" s="194"/>
      <c r="FNB7" s="194"/>
      <c r="FNC7" s="194"/>
      <c r="FND7" s="194"/>
      <c r="FNE7" s="194"/>
      <c r="FNF7" s="194"/>
      <c r="FNG7" s="194"/>
      <c r="FNH7" s="194"/>
      <c r="FNI7" s="194"/>
      <c r="FNJ7" s="194"/>
      <c r="FNK7" s="194"/>
      <c r="FNL7" s="194"/>
      <c r="FNM7" s="194"/>
      <c r="FNN7" s="194"/>
      <c r="FNO7" s="194"/>
      <c r="FNP7" s="194"/>
      <c r="FNQ7" s="194"/>
      <c r="FNR7" s="194"/>
      <c r="FNS7" s="194"/>
      <c r="FNT7" s="194"/>
      <c r="FNU7" s="194"/>
      <c r="FNV7" s="194"/>
      <c r="FNW7" s="194"/>
      <c r="FNX7" s="194"/>
      <c r="FNY7" s="194"/>
      <c r="FNZ7" s="194"/>
      <c r="FOA7" s="194"/>
      <c r="FOB7" s="194"/>
      <c r="FOC7" s="194"/>
      <c r="FOD7" s="194"/>
      <c r="FOE7" s="194"/>
      <c r="FOF7" s="194"/>
      <c r="FOG7" s="194"/>
      <c r="FOH7" s="194"/>
      <c r="FOI7" s="194"/>
      <c r="FOJ7" s="194"/>
      <c r="FOK7" s="194"/>
      <c r="FOL7" s="194"/>
      <c r="FOM7" s="194"/>
      <c r="FON7" s="194"/>
      <c r="FOO7" s="194"/>
      <c r="FOP7" s="194"/>
      <c r="FOQ7" s="194"/>
      <c r="FOR7" s="194"/>
      <c r="FOS7" s="194"/>
      <c r="FOT7" s="194"/>
      <c r="FOU7" s="194"/>
      <c r="FOV7" s="194"/>
      <c r="FOW7" s="194"/>
      <c r="FOX7" s="194"/>
      <c r="FOY7" s="194"/>
      <c r="FOZ7" s="194"/>
      <c r="FPA7" s="194"/>
      <c r="FPB7" s="194"/>
      <c r="FPC7" s="194"/>
      <c r="FPD7" s="194"/>
      <c r="FPE7" s="194"/>
      <c r="FPF7" s="194"/>
      <c r="FPG7" s="194"/>
      <c r="FPH7" s="194"/>
      <c r="FPI7" s="194"/>
      <c r="FPJ7" s="194"/>
      <c r="FPK7" s="194"/>
      <c r="FPL7" s="194"/>
      <c r="FPM7" s="194"/>
      <c r="FPN7" s="194"/>
      <c r="FPO7" s="194"/>
      <c r="FPP7" s="194"/>
      <c r="FPQ7" s="194"/>
      <c r="FPR7" s="194"/>
      <c r="FPS7" s="194"/>
      <c r="FPT7" s="194"/>
      <c r="FPU7" s="194"/>
      <c r="FPV7" s="194"/>
      <c r="FPW7" s="194"/>
      <c r="FPX7" s="194"/>
      <c r="FPY7" s="194"/>
      <c r="FPZ7" s="194"/>
      <c r="FQA7" s="194"/>
      <c r="FQB7" s="194"/>
      <c r="FQC7" s="194"/>
      <c r="FQD7" s="194"/>
      <c r="FQE7" s="194"/>
      <c r="FQF7" s="194"/>
      <c r="FQG7" s="194"/>
      <c r="FQH7" s="194"/>
      <c r="FQI7" s="194"/>
      <c r="FQJ7" s="194"/>
      <c r="FQK7" s="194"/>
      <c r="FQL7" s="194"/>
      <c r="FQM7" s="194"/>
      <c r="FQN7" s="194"/>
      <c r="FQO7" s="194"/>
      <c r="FQP7" s="194"/>
      <c r="FQQ7" s="194"/>
      <c r="FQR7" s="194"/>
      <c r="FQS7" s="194"/>
      <c r="FQT7" s="194"/>
      <c r="FQU7" s="194"/>
      <c r="FQV7" s="194"/>
      <c r="FQW7" s="194"/>
      <c r="FQX7" s="194"/>
      <c r="FQY7" s="194"/>
      <c r="FQZ7" s="194"/>
      <c r="FRA7" s="194"/>
      <c r="FRB7" s="194"/>
      <c r="FRC7" s="194"/>
      <c r="FRD7" s="194"/>
      <c r="FRE7" s="194"/>
      <c r="FRF7" s="194"/>
      <c r="FRG7" s="194"/>
      <c r="FRH7" s="194"/>
      <c r="FRI7" s="194"/>
      <c r="FRJ7" s="194"/>
      <c r="FRK7" s="194"/>
      <c r="FRL7" s="194"/>
      <c r="FRM7" s="194"/>
      <c r="FRN7" s="194"/>
      <c r="FRO7" s="194"/>
      <c r="FRP7" s="194"/>
      <c r="FRQ7" s="194"/>
      <c r="FRR7" s="194"/>
      <c r="FRS7" s="194"/>
      <c r="FRT7" s="194"/>
      <c r="FRU7" s="194"/>
      <c r="FRV7" s="194"/>
      <c r="FRW7" s="194"/>
      <c r="FRX7" s="194"/>
      <c r="FRY7" s="194"/>
      <c r="FRZ7" s="194"/>
      <c r="FSA7" s="194"/>
      <c r="FSB7" s="194"/>
      <c r="FSC7" s="194"/>
      <c r="FSD7" s="194"/>
      <c r="FSE7" s="194"/>
      <c r="FSF7" s="194"/>
      <c r="FSG7" s="194"/>
      <c r="FSH7" s="194"/>
      <c r="FSI7" s="194"/>
      <c r="FSJ7" s="194"/>
      <c r="FSK7" s="194"/>
      <c r="FSL7" s="194"/>
      <c r="FSM7" s="194"/>
      <c r="FSN7" s="194"/>
      <c r="FSO7" s="194"/>
      <c r="FSP7" s="194"/>
      <c r="FSQ7" s="194"/>
      <c r="FSR7" s="194"/>
      <c r="FSS7" s="194"/>
      <c r="FST7" s="194"/>
      <c r="FSU7" s="194"/>
      <c r="FSV7" s="194"/>
      <c r="FSW7" s="194"/>
      <c r="FSX7" s="194"/>
      <c r="FSY7" s="194"/>
      <c r="FSZ7" s="194"/>
      <c r="FTA7" s="194"/>
      <c r="FTB7" s="194"/>
      <c r="FTC7" s="194"/>
      <c r="FTD7" s="194"/>
      <c r="FTE7" s="194"/>
      <c r="FTF7" s="194"/>
      <c r="FTG7" s="194"/>
      <c r="FTH7" s="194"/>
      <c r="FTI7" s="194"/>
      <c r="FTJ7" s="194"/>
      <c r="FTK7" s="194"/>
      <c r="FTL7" s="194"/>
      <c r="FTM7" s="194"/>
      <c r="FTN7" s="194"/>
      <c r="FTO7" s="194"/>
      <c r="FTP7" s="194"/>
      <c r="FTQ7" s="194"/>
      <c r="FTR7" s="194"/>
      <c r="FTS7" s="194"/>
      <c r="FTT7" s="194"/>
      <c r="FTU7" s="194"/>
      <c r="FTV7" s="194"/>
      <c r="FTW7" s="194"/>
      <c r="FTX7" s="194"/>
      <c r="FTY7" s="194"/>
      <c r="FTZ7" s="194"/>
      <c r="FUA7" s="194"/>
      <c r="FUB7" s="194"/>
      <c r="FUC7" s="194"/>
      <c r="FUD7" s="194"/>
      <c r="FUE7" s="194"/>
      <c r="FUF7" s="194"/>
      <c r="FUG7" s="194"/>
      <c r="FUH7" s="194"/>
      <c r="FUI7" s="194"/>
      <c r="FUJ7" s="194"/>
      <c r="FUK7" s="194"/>
      <c r="FUL7" s="194"/>
      <c r="FUM7" s="194"/>
      <c r="FUN7" s="194"/>
      <c r="FUO7" s="194"/>
      <c r="FUP7" s="194"/>
      <c r="FUQ7" s="194"/>
      <c r="FUR7" s="194"/>
      <c r="FUS7" s="194"/>
      <c r="FUT7" s="194"/>
      <c r="FUU7" s="194"/>
      <c r="FUV7" s="194"/>
      <c r="FUW7" s="194"/>
      <c r="FUX7" s="194"/>
      <c r="FUY7" s="194"/>
      <c r="FUZ7" s="194"/>
      <c r="FVA7" s="194"/>
      <c r="FVB7" s="194"/>
      <c r="FVC7" s="194"/>
      <c r="FVD7" s="194"/>
      <c r="FVE7" s="194"/>
      <c r="FVF7" s="194"/>
      <c r="FVG7" s="194"/>
      <c r="FVH7" s="194"/>
      <c r="FVI7" s="194"/>
      <c r="FVJ7" s="194"/>
      <c r="FVK7" s="194"/>
      <c r="FVL7" s="194"/>
      <c r="FVM7" s="194"/>
      <c r="FVN7" s="194"/>
      <c r="FVO7" s="194"/>
      <c r="FVP7" s="194"/>
      <c r="FVQ7" s="194"/>
      <c r="FVR7" s="194"/>
      <c r="FVS7" s="194"/>
      <c r="FVT7" s="194"/>
      <c r="FVU7" s="194"/>
      <c r="FVV7" s="194"/>
      <c r="FVW7" s="194"/>
      <c r="FVX7" s="194"/>
      <c r="FVY7" s="194"/>
      <c r="FVZ7" s="194"/>
      <c r="FWA7" s="194"/>
      <c r="FWB7" s="194"/>
      <c r="FWC7" s="194"/>
      <c r="FWD7" s="194"/>
      <c r="FWE7" s="194"/>
      <c r="FWF7" s="194"/>
      <c r="FWG7" s="194"/>
      <c r="FWH7" s="194"/>
      <c r="FWI7" s="194"/>
      <c r="FWJ7" s="194"/>
      <c r="FWK7" s="194"/>
      <c r="FWL7" s="194"/>
      <c r="FWM7" s="194"/>
      <c r="FWN7" s="194"/>
      <c r="FWO7" s="194"/>
      <c r="FWP7" s="194"/>
      <c r="FWQ7" s="194"/>
      <c r="FWR7" s="194"/>
      <c r="FWS7" s="194"/>
      <c r="FWT7" s="194"/>
      <c r="FWU7" s="194"/>
      <c r="FWV7" s="194"/>
      <c r="FWW7" s="194"/>
      <c r="FWX7" s="194"/>
      <c r="FWY7" s="194"/>
      <c r="FWZ7" s="194"/>
      <c r="FXA7" s="194"/>
      <c r="FXB7" s="194"/>
      <c r="FXC7" s="194"/>
      <c r="FXD7" s="194"/>
      <c r="FXE7" s="194"/>
      <c r="FXF7" s="194"/>
      <c r="FXG7" s="194"/>
      <c r="FXH7" s="194"/>
      <c r="FXI7" s="194"/>
      <c r="FXJ7" s="194"/>
      <c r="FXK7" s="194"/>
      <c r="FXL7" s="194"/>
      <c r="FXM7" s="194"/>
      <c r="FXN7" s="194"/>
      <c r="FXO7" s="194"/>
      <c r="FXP7" s="194"/>
      <c r="FXQ7" s="194"/>
      <c r="FXR7" s="194"/>
      <c r="FXS7" s="194"/>
      <c r="FXT7" s="194"/>
      <c r="FXU7" s="194"/>
      <c r="FXV7" s="194"/>
      <c r="FXW7" s="194"/>
      <c r="FXX7" s="194"/>
      <c r="FXY7" s="194"/>
      <c r="FXZ7" s="194"/>
      <c r="FYA7" s="194"/>
      <c r="FYB7" s="194"/>
      <c r="FYC7" s="194"/>
      <c r="FYD7" s="194"/>
      <c r="FYE7" s="194"/>
      <c r="FYF7" s="194"/>
      <c r="FYG7" s="194"/>
      <c r="FYH7" s="194"/>
      <c r="FYI7" s="194"/>
      <c r="FYJ7" s="194"/>
      <c r="FYK7" s="194"/>
      <c r="FYL7" s="194"/>
      <c r="FYM7" s="194"/>
      <c r="FYN7" s="194"/>
      <c r="FYO7" s="194"/>
      <c r="FYP7" s="194"/>
      <c r="FYQ7" s="194"/>
      <c r="FYR7" s="194"/>
      <c r="FYS7" s="194"/>
      <c r="FYT7" s="194"/>
      <c r="FYU7" s="194"/>
      <c r="FYV7" s="194"/>
      <c r="FYW7" s="194"/>
      <c r="FYX7" s="194"/>
      <c r="FYY7" s="194"/>
      <c r="FYZ7" s="194"/>
      <c r="FZA7" s="194"/>
      <c r="FZB7" s="194"/>
      <c r="FZC7" s="194"/>
      <c r="FZD7" s="194"/>
      <c r="FZE7" s="194"/>
      <c r="FZF7" s="194"/>
      <c r="FZG7" s="194"/>
      <c r="FZH7" s="194"/>
      <c r="FZI7" s="194"/>
      <c r="FZJ7" s="194"/>
      <c r="FZK7" s="194"/>
      <c r="FZL7" s="194"/>
      <c r="FZM7" s="194"/>
      <c r="FZN7" s="194"/>
      <c r="FZO7" s="194"/>
      <c r="FZP7" s="194"/>
      <c r="FZQ7" s="194"/>
      <c r="FZR7" s="194"/>
      <c r="FZS7" s="194"/>
      <c r="FZT7" s="194"/>
      <c r="FZU7" s="194"/>
      <c r="FZV7" s="194"/>
      <c r="FZW7" s="194"/>
      <c r="FZX7" s="194"/>
      <c r="FZY7" s="194"/>
      <c r="FZZ7" s="194"/>
      <c r="GAA7" s="194"/>
      <c r="GAB7" s="194"/>
      <c r="GAC7" s="194"/>
      <c r="GAD7" s="194"/>
      <c r="GAE7" s="194"/>
      <c r="GAF7" s="194"/>
      <c r="GAG7" s="194"/>
      <c r="GAH7" s="194"/>
      <c r="GAI7" s="194"/>
      <c r="GAJ7" s="194"/>
      <c r="GAK7" s="194"/>
      <c r="GAL7" s="194"/>
      <c r="GAM7" s="194"/>
      <c r="GAN7" s="194"/>
      <c r="GAO7" s="194"/>
      <c r="GAP7" s="194"/>
      <c r="GAQ7" s="194"/>
      <c r="GAR7" s="194"/>
      <c r="GAS7" s="194"/>
      <c r="GAT7" s="194"/>
      <c r="GAU7" s="194"/>
      <c r="GAV7" s="194"/>
      <c r="GAW7" s="194"/>
      <c r="GAX7" s="194"/>
      <c r="GAY7" s="194"/>
      <c r="GAZ7" s="194"/>
      <c r="GBA7" s="194"/>
      <c r="GBB7" s="194"/>
      <c r="GBC7" s="194"/>
      <c r="GBD7" s="194"/>
      <c r="GBE7" s="194"/>
      <c r="GBF7" s="194"/>
      <c r="GBG7" s="194"/>
      <c r="GBH7" s="194"/>
      <c r="GBI7" s="194"/>
      <c r="GBJ7" s="194"/>
      <c r="GBK7" s="194"/>
      <c r="GBL7" s="194"/>
      <c r="GBM7" s="194"/>
      <c r="GBN7" s="194"/>
      <c r="GBO7" s="194"/>
      <c r="GBP7" s="194"/>
      <c r="GBQ7" s="194"/>
      <c r="GBR7" s="194"/>
      <c r="GBS7" s="194"/>
      <c r="GBT7" s="194"/>
      <c r="GBU7" s="194"/>
      <c r="GBV7" s="194"/>
      <c r="GBW7" s="194"/>
      <c r="GBX7" s="194"/>
      <c r="GBY7" s="194"/>
      <c r="GBZ7" s="194"/>
      <c r="GCA7" s="194"/>
      <c r="GCB7" s="194"/>
      <c r="GCC7" s="194"/>
      <c r="GCD7" s="194"/>
      <c r="GCE7" s="194"/>
      <c r="GCF7" s="194"/>
      <c r="GCG7" s="194"/>
      <c r="GCH7" s="194"/>
      <c r="GCI7" s="194"/>
      <c r="GCJ7" s="194"/>
      <c r="GCK7" s="194"/>
      <c r="GCL7" s="194"/>
      <c r="GCM7" s="194"/>
      <c r="GCN7" s="194"/>
      <c r="GCO7" s="194"/>
      <c r="GCP7" s="194"/>
      <c r="GCQ7" s="194"/>
      <c r="GCR7" s="194"/>
      <c r="GCS7" s="194"/>
      <c r="GCT7" s="194"/>
      <c r="GCU7" s="194"/>
      <c r="GCV7" s="194"/>
      <c r="GCW7" s="194"/>
      <c r="GCX7" s="194"/>
      <c r="GCY7" s="194"/>
      <c r="GCZ7" s="194"/>
      <c r="GDA7" s="194"/>
      <c r="GDB7" s="194"/>
      <c r="GDC7" s="194"/>
      <c r="GDD7" s="194"/>
      <c r="GDE7" s="194"/>
      <c r="GDF7" s="194"/>
      <c r="GDG7" s="194"/>
      <c r="GDH7" s="194"/>
      <c r="GDI7" s="194"/>
      <c r="GDJ7" s="194"/>
      <c r="GDK7" s="194"/>
      <c r="GDL7" s="194"/>
      <c r="GDM7" s="194"/>
      <c r="GDN7" s="194"/>
      <c r="GDO7" s="194"/>
      <c r="GDP7" s="194"/>
      <c r="GDQ7" s="194"/>
      <c r="GDR7" s="194"/>
      <c r="GDS7" s="194"/>
      <c r="GDT7" s="194"/>
      <c r="GDU7" s="194"/>
      <c r="GDV7" s="194"/>
      <c r="GDW7" s="194"/>
      <c r="GDX7" s="194"/>
      <c r="GDY7" s="194"/>
      <c r="GDZ7" s="194"/>
      <c r="GEA7" s="194"/>
      <c r="GEB7" s="194"/>
      <c r="GEC7" s="194"/>
      <c r="GED7" s="194"/>
      <c r="GEE7" s="194"/>
      <c r="GEF7" s="194"/>
      <c r="GEG7" s="194"/>
      <c r="GEH7" s="194"/>
      <c r="GEI7" s="194"/>
      <c r="GEJ7" s="194"/>
      <c r="GEK7" s="194"/>
      <c r="GEL7" s="194"/>
      <c r="GEM7" s="194"/>
      <c r="GEN7" s="194"/>
      <c r="GEO7" s="194"/>
      <c r="GEP7" s="194"/>
      <c r="GEQ7" s="194"/>
      <c r="GER7" s="194"/>
      <c r="GES7" s="194"/>
      <c r="GET7" s="194"/>
      <c r="GEU7" s="194"/>
      <c r="GEV7" s="194"/>
      <c r="GEW7" s="194"/>
      <c r="GEX7" s="194"/>
      <c r="GEY7" s="194"/>
      <c r="GEZ7" s="194"/>
      <c r="GFA7" s="194"/>
      <c r="GFB7" s="194"/>
      <c r="GFC7" s="194"/>
      <c r="GFD7" s="194"/>
      <c r="GFE7" s="194"/>
      <c r="GFF7" s="194"/>
      <c r="GFG7" s="194"/>
      <c r="GFH7" s="194"/>
      <c r="GFI7" s="194"/>
      <c r="GFJ7" s="194"/>
      <c r="GFK7" s="194"/>
      <c r="GFL7" s="194"/>
      <c r="GFM7" s="194"/>
      <c r="GFN7" s="194"/>
      <c r="GFO7" s="194"/>
      <c r="GFP7" s="194"/>
      <c r="GFQ7" s="194"/>
      <c r="GFR7" s="194"/>
      <c r="GFS7" s="194"/>
      <c r="GFT7" s="194"/>
      <c r="GFU7" s="194"/>
      <c r="GFV7" s="194"/>
      <c r="GFW7" s="194"/>
      <c r="GFX7" s="194"/>
      <c r="GFY7" s="194"/>
      <c r="GFZ7" s="194"/>
      <c r="GGA7" s="194"/>
      <c r="GGB7" s="194"/>
      <c r="GGC7" s="194"/>
      <c r="GGD7" s="194"/>
      <c r="GGE7" s="194"/>
      <c r="GGF7" s="194"/>
      <c r="GGG7" s="194"/>
      <c r="GGH7" s="194"/>
      <c r="GGI7" s="194"/>
      <c r="GGJ7" s="194"/>
      <c r="GGK7" s="194"/>
      <c r="GGL7" s="194"/>
      <c r="GGM7" s="194"/>
      <c r="GGN7" s="194"/>
      <c r="GGO7" s="194"/>
      <c r="GGP7" s="194"/>
      <c r="GGQ7" s="194"/>
      <c r="GGR7" s="194"/>
      <c r="GGS7" s="194"/>
      <c r="GGT7" s="194"/>
      <c r="GGU7" s="194"/>
      <c r="GGV7" s="194"/>
      <c r="GGW7" s="194"/>
      <c r="GGX7" s="194"/>
      <c r="GGY7" s="194"/>
      <c r="GGZ7" s="194"/>
      <c r="GHA7" s="194"/>
      <c r="GHB7" s="194"/>
      <c r="GHC7" s="194"/>
      <c r="GHD7" s="194"/>
      <c r="GHE7" s="194"/>
      <c r="GHF7" s="194"/>
      <c r="GHG7" s="194"/>
      <c r="GHH7" s="194"/>
      <c r="GHI7" s="194"/>
      <c r="GHJ7" s="194"/>
      <c r="GHK7" s="194"/>
      <c r="GHL7" s="194"/>
      <c r="GHM7" s="194"/>
      <c r="GHN7" s="194"/>
      <c r="GHO7" s="194"/>
      <c r="GHP7" s="194"/>
      <c r="GHQ7" s="194"/>
      <c r="GHR7" s="194"/>
      <c r="GHS7" s="194"/>
      <c r="GHT7" s="194"/>
      <c r="GHU7" s="194"/>
      <c r="GHV7" s="194"/>
      <c r="GHW7" s="194"/>
      <c r="GHX7" s="194"/>
      <c r="GHY7" s="194"/>
      <c r="GHZ7" s="194"/>
      <c r="GIA7" s="194"/>
      <c r="GIB7" s="194"/>
      <c r="GIC7" s="194"/>
      <c r="GID7" s="194"/>
      <c r="GIE7" s="194"/>
      <c r="GIF7" s="194"/>
      <c r="GIG7" s="194"/>
      <c r="GIH7" s="194"/>
      <c r="GII7" s="194"/>
      <c r="GIJ7" s="194"/>
      <c r="GIK7" s="194"/>
      <c r="GIL7" s="194"/>
      <c r="GIM7" s="194"/>
      <c r="GIN7" s="194"/>
      <c r="GIO7" s="194"/>
      <c r="GIP7" s="194"/>
      <c r="GIQ7" s="194"/>
      <c r="GIR7" s="194"/>
      <c r="GIS7" s="194"/>
      <c r="GIT7" s="194"/>
      <c r="GIU7" s="194"/>
      <c r="GIV7" s="194"/>
      <c r="GIW7" s="194"/>
      <c r="GIX7" s="194"/>
      <c r="GIY7" s="194"/>
      <c r="GIZ7" s="194"/>
      <c r="GJA7" s="194"/>
      <c r="GJB7" s="194"/>
      <c r="GJC7" s="194"/>
      <c r="GJD7" s="194"/>
      <c r="GJE7" s="194"/>
      <c r="GJF7" s="194"/>
      <c r="GJG7" s="194"/>
      <c r="GJH7" s="194"/>
      <c r="GJI7" s="194"/>
      <c r="GJJ7" s="194"/>
      <c r="GJK7" s="194"/>
      <c r="GJL7" s="194"/>
      <c r="GJM7" s="194"/>
      <c r="GJN7" s="194"/>
      <c r="GJO7" s="194"/>
      <c r="GJP7" s="194"/>
      <c r="GJQ7" s="194"/>
      <c r="GJR7" s="194"/>
      <c r="GJS7" s="194"/>
      <c r="GJT7" s="194"/>
      <c r="GJU7" s="194"/>
      <c r="GJV7" s="194"/>
      <c r="GJW7" s="194"/>
      <c r="GJX7" s="194"/>
      <c r="GJY7" s="194"/>
      <c r="GJZ7" s="194"/>
      <c r="GKA7" s="194"/>
      <c r="GKB7" s="194"/>
      <c r="GKC7" s="194"/>
      <c r="GKD7" s="194"/>
      <c r="GKE7" s="194"/>
      <c r="GKF7" s="194"/>
      <c r="GKG7" s="194"/>
      <c r="GKH7" s="194"/>
      <c r="GKI7" s="194"/>
      <c r="GKJ7" s="194"/>
      <c r="GKK7" s="194"/>
      <c r="GKL7" s="194"/>
      <c r="GKM7" s="194"/>
      <c r="GKN7" s="194"/>
      <c r="GKO7" s="194"/>
      <c r="GKP7" s="194"/>
      <c r="GKQ7" s="194"/>
      <c r="GKR7" s="194"/>
      <c r="GKS7" s="194"/>
      <c r="GKT7" s="194"/>
      <c r="GKU7" s="194"/>
      <c r="GKV7" s="194"/>
      <c r="GKW7" s="194"/>
      <c r="GKX7" s="194"/>
      <c r="GKY7" s="194"/>
      <c r="GKZ7" s="194"/>
      <c r="GLA7" s="194"/>
      <c r="GLB7" s="194"/>
      <c r="GLC7" s="194"/>
      <c r="GLD7" s="194"/>
      <c r="GLE7" s="194"/>
      <c r="GLF7" s="194"/>
      <c r="GLG7" s="194"/>
      <c r="GLH7" s="194"/>
      <c r="GLI7" s="194"/>
      <c r="GLJ7" s="194"/>
      <c r="GLK7" s="194"/>
      <c r="GLL7" s="194"/>
      <c r="GLM7" s="194"/>
      <c r="GLN7" s="194"/>
      <c r="GLO7" s="194"/>
      <c r="GLP7" s="194"/>
      <c r="GLQ7" s="194"/>
      <c r="GLR7" s="194"/>
      <c r="GLS7" s="194"/>
      <c r="GLT7" s="194"/>
      <c r="GLU7" s="194"/>
      <c r="GLV7" s="194"/>
      <c r="GLW7" s="194"/>
      <c r="GLX7" s="194"/>
      <c r="GLY7" s="194"/>
      <c r="GLZ7" s="194"/>
      <c r="GMA7" s="194"/>
      <c r="GMB7" s="194"/>
      <c r="GMC7" s="194"/>
      <c r="GMD7" s="194"/>
      <c r="GME7" s="194"/>
      <c r="GMF7" s="194"/>
      <c r="GMG7" s="194"/>
      <c r="GMH7" s="194"/>
      <c r="GMI7" s="194"/>
      <c r="GMJ7" s="194"/>
      <c r="GMK7" s="194"/>
      <c r="GML7" s="194"/>
      <c r="GMM7" s="194"/>
      <c r="GMN7" s="194"/>
      <c r="GMO7" s="194"/>
      <c r="GMP7" s="194"/>
      <c r="GMQ7" s="194"/>
      <c r="GMR7" s="194"/>
      <c r="GMS7" s="194"/>
      <c r="GMT7" s="194"/>
      <c r="GMU7" s="194"/>
      <c r="GMV7" s="194"/>
      <c r="GMW7" s="194"/>
      <c r="GMX7" s="194"/>
      <c r="GMY7" s="194"/>
      <c r="GMZ7" s="194"/>
      <c r="GNA7" s="194"/>
      <c r="GNB7" s="194"/>
      <c r="GNC7" s="194"/>
      <c r="GND7" s="194"/>
      <c r="GNE7" s="194"/>
      <c r="GNF7" s="194"/>
      <c r="GNG7" s="194"/>
      <c r="GNH7" s="194"/>
      <c r="GNI7" s="194"/>
      <c r="GNJ7" s="194"/>
      <c r="GNK7" s="194"/>
      <c r="GNL7" s="194"/>
      <c r="GNM7" s="194"/>
      <c r="GNN7" s="194"/>
      <c r="GNO7" s="194"/>
      <c r="GNP7" s="194"/>
      <c r="GNQ7" s="194"/>
      <c r="GNR7" s="194"/>
      <c r="GNS7" s="194"/>
      <c r="GNT7" s="194"/>
      <c r="GNU7" s="194"/>
      <c r="GNV7" s="194"/>
      <c r="GNW7" s="194"/>
      <c r="GNX7" s="194"/>
      <c r="GNY7" s="194"/>
      <c r="GNZ7" s="194"/>
      <c r="GOA7" s="194"/>
      <c r="GOB7" s="194"/>
      <c r="GOC7" s="194"/>
      <c r="GOD7" s="194"/>
      <c r="GOE7" s="194"/>
      <c r="GOF7" s="194"/>
      <c r="GOG7" s="194"/>
      <c r="GOH7" s="194"/>
      <c r="GOI7" s="194"/>
      <c r="GOJ7" s="194"/>
      <c r="GOK7" s="194"/>
      <c r="GOL7" s="194"/>
      <c r="GOM7" s="194"/>
      <c r="GON7" s="194"/>
      <c r="GOO7" s="194"/>
      <c r="GOP7" s="194"/>
      <c r="GOQ7" s="194"/>
      <c r="GOR7" s="194"/>
      <c r="GOS7" s="194"/>
      <c r="GOT7" s="194"/>
      <c r="GOU7" s="194"/>
      <c r="GOV7" s="194"/>
      <c r="GOW7" s="194"/>
      <c r="GOX7" s="194"/>
      <c r="GOY7" s="194"/>
      <c r="GOZ7" s="194"/>
      <c r="GPA7" s="194"/>
      <c r="GPB7" s="194"/>
      <c r="GPC7" s="194"/>
      <c r="GPD7" s="194"/>
      <c r="GPE7" s="194"/>
      <c r="GPF7" s="194"/>
      <c r="GPG7" s="194"/>
      <c r="GPH7" s="194"/>
      <c r="GPI7" s="194"/>
      <c r="GPJ7" s="194"/>
      <c r="GPK7" s="194"/>
      <c r="GPL7" s="194"/>
      <c r="GPM7" s="194"/>
      <c r="GPN7" s="194"/>
      <c r="GPO7" s="194"/>
      <c r="GPP7" s="194"/>
      <c r="GPQ7" s="194"/>
      <c r="GPR7" s="194"/>
      <c r="GPS7" s="194"/>
      <c r="GPT7" s="194"/>
      <c r="GPU7" s="194"/>
      <c r="GPV7" s="194"/>
      <c r="GPW7" s="194"/>
      <c r="GPX7" s="194"/>
      <c r="GPY7" s="194"/>
      <c r="GPZ7" s="194"/>
      <c r="GQA7" s="194"/>
      <c r="GQB7" s="194"/>
      <c r="GQC7" s="194"/>
      <c r="GQD7" s="194"/>
      <c r="GQE7" s="194"/>
      <c r="GQF7" s="194"/>
      <c r="GQG7" s="194"/>
      <c r="GQH7" s="194"/>
      <c r="GQI7" s="194"/>
      <c r="GQJ7" s="194"/>
      <c r="GQK7" s="194"/>
      <c r="GQL7" s="194"/>
      <c r="GQM7" s="194"/>
      <c r="GQN7" s="194"/>
      <c r="GQO7" s="194"/>
      <c r="GQP7" s="194"/>
      <c r="GQQ7" s="194"/>
      <c r="GQR7" s="194"/>
      <c r="GQS7" s="194"/>
      <c r="GQT7" s="194"/>
      <c r="GQU7" s="194"/>
      <c r="GQV7" s="194"/>
      <c r="GQW7" s="194"/>
      <c r="GQX7" s="194"/>
      <c r="GQY7" s="194"/>
      <c r="GQZ7" s="194"/>
      <c r="GRA7" s="194"/>
      <c r="GRB7" s="194"/>
      <c r="GRC7" s="194"/>
      <c r="GRD7" s="194"/>
      <c r="GRE7" s="194"/>
      <c r="GRF7" s="194"/>
      <c r="GRG7" s="194"/>
      <c r="GRH7" s="194"/>
      <c r="GRI7" s="194"/>
      <c r="GRJ7" s="194"/>
      <c r="GRK7" s="194"/>
      <c r="GRL7" s="194"/>
      <c r="GRM7" s="194"/>
      <c r="GRN7" s="194"/>
      <c r="GRO7" s="194"/>
      <c r="GRP7" s="194"/>
      <c r="GRQ7" s="194"/>
      <c r="GRR7" s="194"/>
      <c r="GRS7" s="194"/>
      <c r="GRT7" s="194"/>
      <c r="GRU7" s="194"/>
      <c r="GRV7" s="194"/>
      <c r="GRW7" s="194"/>
      <c r="GRX7" s="194"/>
      <c r="GRY7" s="194"/>
      <c r="GRZ7" s="194"/>
      <c r="GSA7" s="194"/>
      <c r="GSB7" s="194"/>
      <c r="GSC7" s="194"/>
      <c r="GSD7" s="194"/>
      <c r="GSE7" s="194"/>
      <c r="GSF7" s="194"/>
      <c r="GSG7" s="194"/>
      <c r="GSH7" s="194"/>
      <c r="GSI7" s="194"/>
      <c r="GSJ7" s="194"/>
      <c r="GSK7" s="194"/>
      <c r="GSL7" s="194"/>
      <c r="GSM7" s="194"/>
      <c r="GSN7" s="194"/>
      <c r="GSO7" s="194"/>
      <c r="GSP7" s="194"/>
      <c r="GSQ7" s="194"/>
      <c r="GSR7" s="194"/>
      <c r="GSS7" s="194"/>
      <c r="GST7" s="194"/>
      <c r="GSU7" s="194"/>
      <c r="GSV7" s="194"/>
      <c r="GSW7" s="194"/>
      <c r="GSX7" s="194"/>
      <c r="GSY7" s="194"/>
      <c r="GSZ7" s="194"/>
      <c r="GTA7" s="194"/>
      <c r="GTB7" s="194"/>
      <c r="GTC7" s="194"/>
      <c r="GTD7" s="194"/>
      <c r="GTE7" s="194"/>
      <c r="GTF7" s="194"/>
      <c r="GTG7" s="194"/>
      <c r="GTH7" s="194"/>
      <c r="GTI7" s="194"/>
      <c r="GTJ7" s="194"/>
      <c r="GTK7" s="194"/>
      <c r="GTL7" s="194"/>
      <c r="GTM7" s="194"/>
      <c r="GTN7" s="194"/>
      <c r="GTO7" s="194"/>
      <c r="GTP7" s="194"/>
      <c r="GTQ7" s="194"/>
      <c r="GTR7" s="194"/>
      <c r="GTS7" s="194"/>
      <c r="GTT7" s="194"/>
      <c r="GTU7" s="194"/>
      <c r="GTV7" s="194"/>
      <c r="GTW7" s="194"/>
      <c r="GTX7" s="194"/>
      <c r="GTY7" s="194"/>
      <c r="GTZ7" s="194"/>
      <c r="GUA7" s="194"/>
      <c r="GUB7" s="194"/>
      <c r="GUC7" s="194"/>
      <c r="GUD7" s="194"/>
      <c r="GUE7" s="194"/>
      <c r="GUF7" s="194"/>
      <c r="GUG7" s="194"/>
      <c r="GUH7" s="194"/>
      <c r="GUI7" s="194"/>
      <c r="GUJ7" s="194"/>
      <c r="GUK7" s="194"/>
      <c r="GUL7" s="194"/>
      <c r="GUM7" s="194"/>
      <c r="GUN7" s="194"/>
      <c r="GUO7" s="194"/>
      <c r="GUP7" s="194"/>
      <c r="GUQ7" s="194"/>
      <c r="GUR7" s="194"/>
      <c r="GUS7" s="194"/>
      <c r="GUT7" s="194"/>
      <c r="GUU7" s="194"/>
      <c r="GUV7" s="194"/>
      <c r="GUW7" s="194"/>
      <c r="GUX7" s="194"/>
      <c r="GUY7" s="194"/>
      <c r="GUZ7" s="194"/>
      <c r="GVA7" s="194"/>
      <c r="GVB7" s="194"/>
      <c r="GVC7" s="194"/>
      <c r="GVD7" s="194"/>
      <c r="GVE7" s="194"/>
      <c r="GVF7" s="194"/>
      <c r="GVG7" s="194"/>
      <c r="GVH7" s="194"/>
      <c r="GVI7" s="194"/>
      <c r="GVJ7" s="194"/>
      <c r="GVK7" s="194"/>
      <c r="GVL7" s="194"/>
      <c r="GVM7" s="194"/>
      <c r="GVN7" s="194"/>
      <c r="GVO7" s="194"/>
      <c r="GVP7" s="194"/>
      <c r="GVQ7" s="194"/>
      <c r="GVR7" s="194"/>
      <c r="GVS7" s="194"/>
      <c r="GVT7" s="194"/>
      <c r="GVU7" s="194"/>
      <c r="GVV7" s="194"/>
      <c r="GVW7" s="194"/>
      <c r="GVX7" s="194"/>
      <c r="GVY7" s="194"/>
      <c r="GVZ7" s="194"/>
      <c r="GWA7" s="194"/>
      <c r="GWB7" s="194"/>
      <c r="GWC7" s="194"/>
      <c r="GWD7" s="194"/>
      <c r="GWE7" s="194"/>
      <c r="GWF7" s="194"/>
      <c r="GWG7" s="194"/>
      <c r="GWH7" s="194"/>
      <c r="GWI7" s="194"/>
      <c r="GWJ7" s="194"/>
      <c r="GWK7" s="194"/>
      <c r="GWL7" s="194"/>
      <c r="GWM7" s="194"/>
      <c r="GWN7" s="194"/>
      <c r="GWO7" s="194"/>
      <c r="GWP7" s="194"/>
      <c r="GWQ7" s="194"/>
      <c r="GWR7" s="194"/>
      <c r="GWS7" s="194"/>
      <c r="GWT7" s="194"/>
      <c r="GWU7" s="194"/>
      <c r="GWV7" s="194"/>
      <c r="GWW7" s="194"/>
      <c r="GWX7" s="194"/>
      <c r="GWY7" s="194"/>
      <c r="GWZ7" s="194"/>
      <c r="GXA7" s="194"/>
      <c r="GXB7" s="194"/>
      <c r="GXC7" s="194"/>
      <c r="GXD7" s="194"/>
      <c r="GXE7" s="194"/>
      <c r="GXF7" s="194"/>
      <c r="GXG7" s="194"/>
      <c r="GXH7" s="194"/>
      <c r="GXI7" s="194"/>
      <c r="GXJ7" s="194"/>
      <c r="GXK7" s="194"/>
      <c r="GXL7" s="194"/>
      <c r="GXM7" s="194"/>
      <c r="GXN7" s="194"/>
      <c r="GXO7" s="194"/>
      <c r="GXP7" s="194"/>
      <c r="GXQ7" s="194"/>
      <c r="GXR7" s="194"/>
      <c r="GXS7" s="194"/>
      <c r="GXT7" s="194"/>
      <c r="GXU7" s="194"/>
      <c r="GXV7" s="194"/>
      <c r="GXW7" s="194"/>
      <c r="GXX7" s="194"/>
      <c r="GXY7" s="194"/>
      <c r="GXZ7" s="194"/>
      <c r="GYA7" s="194"/>
      <c r="GYB7" s="194"/>
      <c r="GYC7" s="194"/>
      <c r="GYD7" s="194"/>
      <c r="GYE7" s="194"/>
      <c r="GYF7" s="194"/>
      <c r="GYG7" s="194"/>
      <c r="GYH7" s="194"/>
      <c r="GYI7" s="194"/>
      <c r="GYJ7" s="194"/>
      <c r="GYK7" s="194"/>
      <c r="GYL7" s="194"/>
      <c r="GYM7" s="194"/>
      <c r="GYN7" s="194"/>
      <c r="GYO7" s="194"/>
      <c r="GYP7" s="194"/>
      <c r="GYQ7" s="194"/>
      <c r="GYR7" s="194"/>
      <c r="GYS7" s="194"/>
      <c r="GYT7" s="194"/>
      <c r="GYU7" s="194"/>
      <c r="GYV7" s="194"/>
      <c r="GYW7" s="194"/>
      <c r="GYX7" s="194"/>
      <c r="GYY7" s="194"/>
      <c r="GYZ7" s="194"/>
      <c r="GZA7" s="194"/>
      <c r="GZB7" s="194"/>
      <c r="GZC7" s="194"/>
      <c r="GZD7" s="194"/>
      <c r="GZE7" s="194"/>
      <c r="GZF7" s="194"/>
      <c r="GZG7" s="194"/>
      <c r="GZH7" s="194"/>
      <c r="GZI7" s="194"/>
      <c r="GZJ7" s="194"/>
      <c r="GZK7" s="194"/>
      <c r="GZL7" s="194"/>
      <c r="GZM7" s="194"/>
      <c r="GZN7" s="194"/>
      <c r="GZO7" s="194"/>
      <c r="GZP7" s="194"/>
      <c r="GZQ7" s="194"/>
      <c r="GZR7" s="194"/>
      <c r="GZS7" s="194"/>
      <c r="GZT7" s="194"/>
      <c r="GZU7" s="194"/>
      <c r="GZV7" s="194"/>
      <c r="GZW7" s="194"/>
      <c r="GZX7" s="194"/>
      <c r="GZY7" s="194"/>
      <c r="GZZ7" s="194"/>
      <c r="HAA7" s="194"/>
      <c r="HAB7" s="194"/>
      <c r="HAC7" s="194"/>
      <c r="HAD7" s="194"/>
      <c r="HAE7" s="194"/>
      <c r="HAF7" s="194"/>
      <c r="HAG7" s="194"/>
      <c r="HAH7" s="194"/>
      <c r="HAI7" s="194"/>
      <c r="HAJ7" s="194"/>
      <c r="HAK7" s="194"/>
      <c r="HAL7" s="194"/>
      <c r="HAM7" s="194"/>
      <c r="HAN7" s="194"/>
      <c r="HAO7" s="194"/>
      <c r="HAP7" s="194"/>
      <c r="HAQ7" s="194"/>
      <c r="HAR7" s="194"/>
      <c r="HAS7" s="194"/>
      <c r="HAT7" s="194"/>
      <c r="HAU7" s="194"/>
      <c r="HAV7" s="194"/>
      <c r="HAW7" s="194"/>
      <c r="HAX7" s="194"/>
      <c r="HAY7" s="194"/>
      <c r="HAZ7" s="194"/>
      <c r="HBA7" s="194"/>
      <c r="HBB7" s="194"/>
      <c r="HBC7" s="194"/>
      <c r="HBD7" s="194"/>
      <c r="HBE7" s="194"/>
      <c r="HBF7" s="194"/>
      <c r="HBG7" s="194"/>
      <c r="HBH7" s="194"/>
      <c r="HBI7" s="194"/>
      <c r="HBJ7" s="194"/>
      <c r="HBK7" s="194"/>
      <c r="HBL7" s="194"/>
      <c r="HBM7" s="194"/>
      <c r="HBN7" s="194"/>
      <c r="HBO7" s="194"/>
      <c r="HBP7" s="194"/>
      <c r="HBQ7" s="194"/>
      <c r="HBR7" s="194"/>
      <c r="HBS7" s="194"/>
      <c r="HBT7" s="194"/>
      <c r="HBU7" s="194"/>
      <c r="HBV7" s="194"/>
      <c r="HBW7" s="194"/>
      <c r="HBX7" s="194"/>
      <c r="HBY7" s="194"/>
      <c r="HBZ7" s="194"/>
      <c r="HCA7" s="194"/>
      <c r="HCB7" s="194"/>
      <c r="HCC7" s="194"/>
      <c r="HCD7" s="194"/>
      <c r="HCE7" s="194"/>
      <c r="HCF7" s="194"/>
      <c r="HCG7" s="194"/>
      <c r="HCH7" s="194"/>
      <c r="HCI7" s="194"/>
      <c r="HCJ7" s="194"/>
      <c r="HCK7" s="194"/>
      <c r="HCL7" s="194"/>
      <c r="HCM7" s="194"/>
      <c r="HCN7" s="194"/>
      <c r="HCO7" s="194"/>
      <c r="HCP7" s="194"/>
      <c r="HCQ7" s="194"/>
      <c r="HCR7" s="194"/>
      <c r="HCS7" s="194"/>
      <c r="HCT7" s="194"/>
      <c r="HCU7" s="194"/>
      <c r="HCV7" s="194"/>
      <c r="HCW7" s="194"/>
      <c r="HCX7" s="194"/>
      <c r="HCY7" s="194"/>
      <c r="HCZ7" s="194"/>
      <c r="HDA7" s="194"/>
      <c r="HDB7" s="194"/>
      <c r="HDC7" s="194"/>
      <c r="HDD7" s="194"/>
      <c r="HDE7" s="194"/>
      <c r="HDF7" s="194"/>
      <c r="HDG7" s="194"/>
      <c r="HDH7" s="194"/>
      <c r="HDI7" s="194"/>
      <c r="HDJ7" s="194"/>
      <c r="HDK7" s="194"/>
      <c r="HDL7" s="194"/>
      <c r="HDM7" s="194"/>
      <c r="HDN7" s="194"/>
      <c r="HDO7" s="194"/>
      <c r="HDP7" s="194"/>
      <c r="HDQ7" s="194"/>
      <c r="HDR7" s="194"/>
      <c r="HDS7" s="194"/>
      <c r="HDT7" s="194"/>
      <c r="HDU7" s="194"/>
      <c r="HDV7" s="194"/>
      <c r="HDW7" s="194"/>
      <c r="HDX7" s="194"/>
      <c r="HDY7" s="194"/>
      <c r="HDZ7" s="194"/>
      <c r="HEA7" s="194"/>
      <c r="HEB7" s="194"/>
      <c r="HEC7" s="194"/>
      <c r="HED7" s="194"/>
      <c r="HEE7" s="194"/>
      <c r="HEF7" s="194"/>
      <c r="HEG7" s="194"/>
      <c r="HEH7" s="194"/>
      <c r="HEI7" s="194"/>
      <c r="HEJ7" s="194"/>
      <c r="HEK7" s="194"/>
      <c r="HEL7" s="194"/>
      <c r="HEM7" s="194"/>
      <c r="HEN7" s="194"/>
      <c r="HEO7" s="194"/>
      <c r="HEP7" s="194"/>
      <c r="HEQ7" s="194"/>
      <c r="HER7" s="194"/>
      <c r="HES7" s="194"/>
      <c r="HET7" s="194"/>
      <c r="HEU7" s="194"/>
      <c r="HEV7" s="194"/>
      <c r="HEW7" s="194"/>
      <c r="HEX7" s="194"/>
      <c r="HEY7" s="194"/>
      <c r="HEZ7" s="194"/>
      <c r="HFA7" s="194"/>
      <c r="HFB7" s="194"/>
      <c r="HFC7" s="194"/>
      <c r="HFD7" s="194"/>
      <c r="HFE7" s="194"/>
      <c r="HFF7" s="194"/>
      <c r="HFG7" s="194"/>
      <c r="HFH7" s="194"/>
      <c r="HFI7" s="194"/>
      <c r="HFJ7" s="194"/>
      <c r="HFK7" s="194"/>
      <c r="HFL7" s="194"/>
      <c r="HFM7" s="194"/>
      <c r="HFN7" s="194"/>
      <c r="HFO7" s="194"/>
      <c r="HFP7" s="194"/>
      <c r="HFQ7" s="194"/>
      <c r="HFR7" s="194"/>
      <c r="HFS7" s="194"/>
      <c r="HFT7" s="194"/>
      <c r="HFU7" s="194"/>
      <c r="HFV7" s="194"/>
      <c r="HFW7" s="194"/>
      <c r="HFX7" s="194"/>
      <c r="HFY7" s="194"/>
      <c r="HFZ7" s="194"/>
      <c r="HGA7" s="194"/>
      <c r="HGB7" s="194"/>
      <c r="HGC7" s="194"/>
      <c r="HGD7" s="194"/>
      <c r="HGE7" s="194"/>
      <c r="HGF7" s="194"/>
      <c r="HGG7" s="194"/>
      <c r="HGH7" s="194"/>
      <c r="HGI7" s="194"/>
      <c r="HGJ7" s="194"/>
      <c r="HGK7" s="194"/>
      <c r="HGL7" s="194"/>
      <c r="HGM7" s="194"/>
      <c r="HGN7" s="194"/>
      <c r="HGO7" s="194"/>
      <c r="HGP7" s="194"/>
      <c r="HGQ7" s="194"/>
      <c r="HGR7" s="194"/>
      <c r="HGS7" s="194"/>
      <c r="HGT7" s="194"/>
      <c r="HGU7" s="194"/>
      <c r="HGV7" s="194"/>
      <c r="HGW7" s="194"/>
      <c r="HGX7" s="194"/>
      <c r="HGY7" s="194"/>
      <c r="HGZ7" s="194"/>
      <c r="HHA7" s="194"/>
      <c r="HHB7" s="194"/>
      <c r="HHC7" s="194"/>
      <c r="HHD7" s="194"/>
      <c r="HHE7" s="194"/>
      <c r="HHF7" s="194"/>
      <c r="HHG7" s="194"/>
      <c r="HHH7" s="194"/>
      <c r="HHI7" s="194"/>
      <c r="HHJ7" s="194"/>
      <c r="HHK7" s="194"/>
      <c r="HHL7" s="194"/>
      <c r="HHM7" s="194"/>
      <c r="HHN7" s="194"/>
      <c r="HHO7" s="194"/>
      <c r="HHP7" s="194"/>
      <c r="HHQ7" s="194"/>
      <c r="HHR7" s="194"/>
      <c r="HHS7" s="194"/>
      <c r="HHT7" s="194"/>
      <c r="HHU7" s="194"/>
      <c r="HHV7" s="194"/>
      <c r="HHW7" s="194"/>
      <c r="HHX7" s="194"/>
      <c r="HHY7" s="194"/>
      <c r="HHZ7" s="194"/>
      <c r="HIA7" s="194"/>
      <c r="HIB7" s="194"/>
      <c r="HIC7" s="194"/>
      <c r="HID7" s="194"/>
      <c r="HIE7" s="194"/>
      <c r="HIF7" s="194"/>
      <c r="HIG7" s="194"/>
      <c r="HIH7" s="194"/>
      <c r="HII7" s="194"/>
      <c r="HIJ7" s="194"/>
      <c r="HIK7" s="194"/>
      <c r="HIL7" s="194"/>
      <c r="HIM7" s="194"/>
      <c r="HIN7" s="194"/>
      <c r="HIO7" s="194"/>
      <c r="HIP7" s="194"/>
      <c r="HIQ7" s="194"/>
      <c r="HIR7" s="194"/>
      <c r="HIS7" s="194"/>
      <c r="HIT7" s="194"/>
      <c r="HIU7" s="194"/>
      <c r="HIV7" s="194"/>
      <c r="HIW7" s="194"/>
      <c r="HIX7" s="194"/>
      <c r="HIY7" s="194"/>
      <c r="HIZ7" s="194"/>
      <c r="HJA7" s="194"/>
      <c r="HJB7" s="194"/>
      <c r="HJC7" s="194"/>
      <c r="HJD7" s="194"/>
      <c r="HJE7" s="194"/>
      <c r="HJF7" s="194"/>
      <c r="HJG7" s="194"/>
      <c r="HJH7" s="194"/>
      <c r="HJI7" s="194"/>
      <c r="HJJ7" s="194"/>
      <c r="HJK7" s="194"/>
      <c r="HJL7" s="194"/>
      <c r="HJM7" s="194"/>
      <c r="HJN7" s="194"/>
      <c r="HJO7" s="194"/>
      <c r="HJP7" s="194"/>
      <c r="HJQ7" s="194"/>
      <c r="HJR7" s="194"/>
      <c r="HJS7" s="194"/>
      <c r="HJT7" s="194"/>
      <c r="HJU7" s="194"/>
      <c r="HJV7" s="194"/>
      <c r="HJW7" s="194"/>
      <c r="HJX7" s="194"/>
      <c r="HJY7" s="194"/>
      <c r="HJZ7" s="194"/>
      <c r="HKA7" s="194"/>
      <c r="HKB7" s="194"/>
      <c r="HKC7" s="194"/>
      <c r="HKD7" s="194"/>
      <c r="HKE7" s="194"/>
      <c r="HKF7" s="194"/>
      <c r="HKG7" s="194"/>
      <c r="HKH7" s="194"/>
      <c r="HKI7" s="194"/>
      <c r="HKJ7" s="194"/>
      <c r="HKK7" s="194"/>
      <c r="HKL7" s="194"/>
      <c r="HKM7" s="194"/>
      <c r="HKN7" s="194"/>
      <c r="HKO7" s="194"/>
      <c r="HKP7" s="194"/>
      <c r="HKQ7" s="194"/>
      <c r="HKR7" s="194"/>
      <c r="HKS7" s="194"/>
      <c r="HKT7" s="194"/>
      <c r="HKU7" s="194"/>
      <c r="HKV7" s="194"/>
      <c r="HKW7" s="194"/>
      <c r="HKX7" s="194"/>
      <c r="HKY7" s="194"/>
      <c r="HKZ7" s="194"/>
      <c r="HLA7" s="194"/>
      <c r="HLB7" s="194"/>
      <c r="HLC7" s="194"/>
      <c r="HLD7" s="194"/>
      <c r="HLE7" s="194"/>
      <c r="HLF7" s="194"/>
      <c r="HLG7" s="194"/>
      <c r="HLH7" s="194"/>
      <c r="HLI7" s="194"/>
      <c r="HLJ7" s="194"/>
      <c r="HLK7" s="194"/>
      <c r="HLL7" s="194"/>
      <c r="HLM7" s="194"/>
      <c r="HLN7" s="194"/>
      <c r="HLO7" s="194"/>
      <c r="HLP7" s="194"/>
      <c r="HLQ7" s="194"/>
      <c r="HLR7" s="194"/>
      <c r="HLS7" s="194"/>
      <c r="HLT7" s="194"/>
      <c r="HLU7" s="194"/>
      <c r="HLV7" s="194"/>
      <c r="HLW7" s="194"/>
      <c r="HLX7" s="194"/>
      <c r="HLY7" s="194"/>
      <c r="HLZ7" s="194"/>
      <c r="HMA7" s="194"/>
      <c r="HMB7" s="194"/>
      <c r="HMC7" s="194"/>
      <c r="HMD7" s="194"/>
      <c r="HME7" s="194"/>
      <c r="HMF7" s="194"/>
      <c r="HMG7" s="194"/>
      <c r="HMH7" s="194"/>
      <c r="HMI7" s="194"/>
      <c r="HMJ7" s="194"/>
      <c r="HMK7" s="194"/>
      <c r="HML7" s="194"/>
      <c r="HMM7" s="194"/>
      <c r="HMN7" s="194"/>
      <c r="HMO7" s="194"/>
      <c r="HMP7" s="194"/>
      <c r="HMQ7" s="194"/>
      <c r="HMR7" s="194"/>
      <c r="HMS7" s="194"/>
      <c r="HMT7" s="194"/>
      <c r="HMU7" s="194"/>
      <c r="HMV7" s="194"/>
      <c r="HMW7" s="194"/>
      <c r="HMX7" s="194"/>
      <c r="HMY7" s="194"/>
      <c r="HMZ7" s="194"/>
      <c r="HNA7" s="194"/>
      <c r="HNB7" s="194"/>
      <c r="HNC7" s="194"/>
      <c r="HND7" s="194"/>
      <c r="HNE7" s="194"/>
      <c r="HNF7" s="194"/>
      <c r="HNG7" s="194"/>
      <c r="HNH7" s="194"/>
      <c r="HNI7" s="194"/>
      <c r="HNJ7" s="194"/>
      <c r="HNK7" s="194"/>
      <c r="HNL7" s="194"/>
      <c r="HNM7" s="194"/>
      <c r="HNN7" s="194"/>
      <c r="HNO7" s="194"/>
      <c r="HNP7" s="194"/>
      <c r="HNQ7" s="194"/>
      <c r="HNR7" s="194"/>
      <c r="HNS7" s="194"/>
      <c r="HNT7" s="194"/>
      <c r="HNU7" s="194"/>
      <c r="HNV7" s="194"/>
      <c r="HNW7" s="194"/>
      <c r="HNX7" s="194"/>
      <c r="HNY7" s="194"/>
      <c r="HNZ7" s="194"/>
      <c r="HOA7" s="194"/>
      <c r="HOB7" s="194"/>
      <c r="HOC7" s="194"/>
      <c r="HOD7" s="194"/>
      <c r="HOE7" s="194"/>
      <c r="HOF7" s="194"/>
      <c r="HOG7" s="194"/>
      <c r="HOH7" s="194"/>
      <c r="HOI7" s="194"/>
      <c r="HOJ7" s="194"/>
      <c r="HOK7" s="194"/>
      <c r="HOL7" s="194"/>
      <c r="HOM7" s="194"/>
      <c r="HON7" s="194"/>
      <c r="HOO7" s="194"/>
      <c r="HOP7" s="194"/>
      <c r="HOQ7" s="194"/>
      <c r="HOR7" s="194"/>
      <c r="HOS7" s="194"/>
      <c r="HOT7" s="194"/>
      <c r="HOU7" s="194"/>
      <c r="HOV7" s="194"/>
      <c r="HOW7" s="194"/>
      <c r="HOX7" s="194"/>
      <c r="HOY7" s="194"/>
      <c r="HOZ7" s="194"/>
      <c r="HPA7" s="194"/>
      <c r="HPB7" s="194"/>
      <c r="HPC7" s="194"/>
      <c r="HPD7" s="194"/>
      <c r="HPE7" s="194"/>
      <c r="HPF7" s="194"/>
      <c r="HPG7" s="194"/>
      <c r="HPH7" s="194"/>
      <c r="HPI7" s="194"/>
      <c r="HPJ7" s="194"/>
      <c r="HPK7" s="194"/>
      <c r="HPL7" s="194"/>
      <c r="HPM7" s="194"/>
      <c r="HPN7" s="194"/>
      <c r="HPO7" s="194"/>
      <c r="HPP7" s="194"/>
      <c r="HPQ7" s="194"/>
      <c r="HPR7" s="194"/>
      <c r="HPS7" s="194"/>
      <c r="HPT7" s="194"/>
      <c r="HPU7" s="194"/>
      <c r="HPV7" s="194"/>
      <c r="HPW7" s="194"/>
      <c r="HPX7" s="194"/>
      <c r="HPY7" s="194"/>
      <c r="HPZ7" s="194"/>
      <c r="HQA7" s="194"/>
      <c r="HQB7" s="194"/>
      <c r="HQC7" s="194"/>
      <c r="HQD7" s="194"/>
      <c r="HQE7" s="194"/>
      <c r="HQF7" s="194"/>
      <c r="HQG7" s="194"/>
      <c r="HQH7" s="194"/>
      <c r="HQI7" s="194"/>
      <c r="HQJ7" s="194"/>
      <c r="HQK7" s="194"/>
      <c r="HQL7" s="194"/>
      <c r="HQM7" s="194"/>
      <c r="HQN7" s="194"/>
      <c r="HQO7" s="194"/>
      <c r="HQP7" s="194"/>
      <c r="HQQ7" s="194"/>
      <c r="HQR7" s="194"/>
      <c r="HQS7" s="194"/>
      <c r="HQT7" s="194"/>
      <c r="HQU7" s="194"/>
      <c r="HQV7" s="194"/>
      <c r="HQW7" s="194"/>
      <c r="HQX7" s="194"/>
      <c r="HQY7" s="194"/>
      <c r="HQZ7" s="194"/>
      <c r="HRA7" s="194"/>
      <c r="HRB7" s="194"/>
      <c r="HRC7" s="194"/>
      <c r="HRD7" s="194"/>
      <c r="HRE7" s="194"/>
      <c r="HRF7" s="194"/>
      <c r="HRG7" s="194"/>
      <c r="HRH7" s="194"/>
      <c r="HRI7" s="194"/>
      <c r="HRJ7" s="194"/>
      <c r="HRK7" s="194"/>
      <c r="HRL7" s="194"/>
      <c r="HRM7" s="194"/>
      <c r="HRN7" s="194"/>
      <c r="HRO7" s="194"/>
      <c r="HRP7" s="194"/>
      <c r="HRQ7" s="194"/>
      <c r="HRR7" s="194"/>
      <c r="HRS7" s="194"/>
      <c r="HRT7" s="194"/>
      <c r="HRU7" s="194"/>
      <c r="HRV7" s="194"/>
      <c r="HRW7" s="194"/>
      <c r="HRX7" s="194"/>
      <c r="HRY7" s="194"/>
      <c r="HRZ7" s="194"/>
      <c r="HSA7" s="194"/>
      <c r="HSB7" s="194"/>
      <c r="HSC7" s="194"/>
      <c r="HSD7" s="194"/>
      <c r="HSE7" s="194"/>
      <c r="HSF7" s="194"/>
      <c r="HSG7" s="194"/>
      <c r="HSH7" s="194"/>
      <c r="HSI7" s="194"/>
      <c r="HSJ7" s="194"/>
      <c r="HSK7" s="194"/>
      <c r="HSL7" s="194"/>
      <c r="HSM7" s="194"/>
      <c r="HSN7" s="194"/>
      <c r="HSO7" s="194"/>
      <c r="HSP7" s="194"/>
      <c r="HSQ7" s="194"/>
      <c r="HSR7" s="194"/>
      <c r="HSS7" s="194"/>
      <c r="HST7" s="194"/>
      <c r="HSU7" s="194"/>
      <c r="HSV7" s="194"/>
      <c r="HSW7" s="194"/>
      <c r="HSX7" s="194"/>
      <c r="HSY7" s="194"/>
      <c r="HSZ7" s="194"/>
      <c r="HTA7" s="194"/>
      <c r="HTB7" s="194"/>
      <c r="HTC7" s="194"/>
      <c r="HTD7" s="194"/>
      <c r="HTE7" s="194"/>
      <c r="HTF7" s="194"/>
      <c r="HTG7" s="194"/>
      <c r="HTH7" s="194"/>
      <c r="HTI7" s="194"/>
      <c r="HTJ7" s="194"/>
      <c r="HTK7" s="194"/>
      <c r="HTL7" s="194"/>
      <c r="HTM7" s="194"/>
      <c r="HTN7" s="194"/>
      <c r="HTO7" s="194"/>
      <c r="HTP7" s="194"/>
      <c r="HTQ7" s="194"/>
      <c r="HTR7" s="194"/>
      <c r="HTS7" s="194"/>
      <c r="HTT7" s="194"/>
      <c r="HTU7" s="194"/>
      <c r="HTV7" s="194"/>
      <c r="HTW7" s="194"/>
      <c r="HTX7" s="194"/>
      <c r="HTY7" s="194"/>
      <c r="HTZ7" s="194"/>
      <c r="HUA7" s="194"/>
      <c r="HUB7" s="194"/>
      <c r="HUC7" s="194"/>
      <c r="HUD7" s="194"/>
      <c r="HUE7" s="194"/>
      <c r="HUF7" s="194"/>
      <c r="HUG7" s="194"/>
      <c r="HUH7" s="194"/>
      <c r="HUI7" s="194"/>
      <c r="HUJ7" s="194"/>
      <c r="HUK7" s="194"/>
      <c r="HUL7" s="194"/>
      <c r="HUM7" s="194"/>
      <c r="HUN7" s="194"/>
      <c r="HUO7" s="194"/>
      <c r="HUP7" s="194"/>
      <c r="HUQ7" s="194"/>
      <c r="HUR7" s="194"/>
      <c r="HUS7" s="194"/>
      <c r="HUT7" s="194"/>
      <c r="HUU7" s="194"/>
      <c r="HUV7" s="194"/>
      <c r="HUW7" s="194"/>
      <c r="HUX7" s="194"/>
      <c r="HUY7" s="194"/>
      <c r="HUZ7" s="194"/>
      <c r="HVA7" s="194"/>
      <c r="HVB7" s="194"/>
      <c r="HVC7" s="194"/>
      <c r="HVD7" s="194"/>
      <c r="HVE7" s="194"/>
      <c r="HVF7" s="194"/>
      <c r="HVG7" s="194"/>
      <c r="HVH7" s="194"/>
      <c r="HVI7" s="194"/>
      <c r="HVJ7" s="194"/>
      <c r="HVK7" s="194"/>
      <c r="HVL7" s="194"/>
      <c r="HVM7" s="194"/>
      <c r="HVN7" s="194"/>
      <c r="HVO7" s="194"/>
      <c r="HVP7" s="194"/>
      <c r="HVQ7" s="194"/>
      <c r="HVR7" s="194"/>
      <c r="HVS7" s="194"/>
      <c r="HVT7" s="194"/>
      <c r="HVU7" s="194"/>
      <c r="HVV7" s="194"/>
      <c r="HVW7" s="194"/>
      <c r="HVX7" s="194"/>
      <c r="HVY7" s="194"/>
      <c r="HVZ7" s="194"/>
      <c r="HWA7" s="194"/>
      <c r="HWB7" s="194"/>
      <c r="HWC7" s="194"/>
      <c r="HWD7" s="194"/>
      <c r="HWE7" s="194"/>
      <c r="HWF7" s="194"/>
      <c r="HWG7" s="194"/>
      <c r="HWH7" s="194"/>
      <c r="HWI7" s="194"/>
      <c r="HWJ7" s="194"/>
      <c r="HWK7" s="194"/>
      <c r="HWL7" s="194"/>
      <c r="HWM7" s="194"/>
      <c r="HWN7" s="194"/>
      <c r="HWO7" s="194"/>
      <c r="HWP7" s="194"/>
      <c r="HWQ7" s="194"/>
      <c r="HWR7" s="194"/>
      <c r="HWS7" s="194"/>
      <c r="HWT7" s="194"/>
      <c r="HWU7" s="194"/>
      <c r="HWV7" s="194"/>
      <c r="HWW7" s="194"/>
      <c r="HWX7" s="194"/>
      <c r="HWY7" s="194"/>
      <c r="HWZ7" s="194"/>
      <c r="HXA7" s="194"/>
      <c r="HXB7" s="194"/>
      <c r="HXC7" s="194"/>
      <c r="HXD7" s="194"/>
      <c r="HXE7" s="194"/>
      <c r="HXF7" s="194"/>
      <c r="HXG7" s="194"/>
      <c r="HXH7" s="194"/>
      <c r="HXI7" s="194"/>
      <c r="HXJ7" s="194"/>
      <c r="HXK7" s="194"/>
      <c r="HXL7" s="194"/>
      <c r="HXM7" s="194"/>
      <c r="HXN7" s="194"/>
      <c r="HXO7" s="194"/>
      <c r="HXP7" s="194"/>
      <c r="HXQ7" s="194"/>
      <c r="HXR7" s="194"/>
      <c r="HXS7" s="194"/>
      <c r="HXT7" s="194"/>
      <c r="HXU7" s="194"/>
      <c r="HXV7" s="194"/>
      <c r="HXW7" s="194"/>
      <c r="HXX7" s="194"/>
      <c r="HXY7" s="194"/>
      <c r="HXZ7" s="194"/>
      <c r="HYA7" s="194"/>
      <c r="HYB7" s="194"/>
      <c r="HYC7" s="194"/>
      <c r="HYD7" s="194"/>
      <c r="HYE7" s="194"/>
      <c r="HYF7" s="194"/>
      <c r="HYG7" s="194"/>
      <c r="HYH7" s="194"/>
      <c r="HYI7" s="194"/>
      <c r="HYJ7" s="194"/>
      <c r="HYK7" s="194"/>
      <c r="HYL7" s="194"/>
      <c r="HYM7" s="194"/>
      <c r="HYN7" s="194"/>
      <c r="HYO7" s="194"/>
      <c r="HYP7" s="194"/>
      <c r="HYQ7" s="194"/>
      <c r="HYR7" s="194"/>
      <c r="HYS7" s="194"/>
      <c r="HYT7" s="194"/>
      <c r="HYU7" s="194"/>
      <c r="HYV7" s="194"/>
      <c r="HYW7" s="194"/>
      <c r="HYX7" s="194"/>
      <c r="HYY7" s="194"/>
      <c r="HYZ7" s="194"/>
      <c r="HZA7" s="194"/>
      <c r="HZB7" s="194"/>
      <c r="HZC7" s="194"/>
      <c r="HZD7" s="194"/>
      <c r="HZE7" s="194"/>
      <c r="HZF7" s="194"/>
      <c r="HZG7" s="194"/>
      <c r="HZH7" s="194"/>
      <c r="HZI7" s="194"/>
      <c r="HZJ7" s="194"/>
      <c r="HZK7" s="194"/>
      <c r="HZL7" s="194"/>
      <c r="HZM7" s="194"/>
      <c r="HZN7" s="194"/>
      <c r="HZO7" s="194"/>
      <c r="HZP7" s="194"/>
      <c r="HZQ7" s="194"/>
      <c r="HZR7" s="194"/>
      <c r="HZS7" s="194"/>
      <c r="HZT7" s="194"/>
      <c r="HZU7" s="194"/>
      <c r="HZV7" s="194"/>
      <c r="HZW7" s="194"/>
      <c r="HZX7" s="194"/>
      <c r="HZY7" s="194"/>
      <c r="HZZ7" s="194"/>
      <c r="IAA7" s="194"/>
      <c r="IAB7" s="194"/>
      <c r="IAC7" s="194"/>
      <c r="IAD7" s="194"/>
      <c r="IAE7" s="194"/>
      <c r="IAF7" s="194"/>
      <c r="IAG7" s="194"/>
      <c r="IAH7" s="194"/>
      <c r="IAI7" s="194"/>
      <c r="IAJ7" s="194"/>
      <c r="IAK7" s="194"/>
      <c r="IAL7" s="194"/>
      <c r="IAM7" s="194"/>
      <c r="IAN7" s="194"/>
      <c r="IAO7" s="194"/>
      <c r="IAP7" s="194"/>
      <c r="IAQ7" s="194"/>
      <c r="IAR7" s="194"/>
      <c r="IAS7" s="194"/>
      <c r="IAT7" s="194"/>
      <c r="IAU7" s="194"/>
      <c r="IAV7" s="194"/>
      <c r="IAW7" s="194"/>
      <c r="IAX7" s="194"/>
      <c r="IAY7" s="194"/>
      <c r="IAZ7" s="194"/>
      <c r="IBA7" s="194"/>
      <c r="IBB7" s="194"/>
      <c r="IBC7" s="194"/>
      <c r="IBD7" s="194"/>
      <c r="IBE7" s="194"/>
      <c r="IBF7" s="194"/>
      <c r="IBG7" s="194"/>
      <c r="IBH7" s="194"/>
      <c r="IBI7" s="194"/>
      <c r="IBJ7" s="194"/>
      <c r="IBK7" s="194"/>
      <c r="IBL7" s="194"/>
      <c r="IBM7" s="194"/>
      <c r="IBN7" s="194"/>
      <c r="IBO7" s="194"/>
      <c r="IBP7" s="194"/>
      <c r="IBQ7" s="194"/>
      <c r="IBR7" s="194"/>
      <c r="IBS7" s="194"/>
      <c r="IBT7" s="194"/>
      <c r="IBU7" s="194"/>
      <c r="IBV7" s="194"/>
      <c r="IBW7" s="194"/>
      <c r="IBX7" s="194"/>
      <c r="IBY7" s="194"/>
      <c r="IBZ7" s="194"/>
      <c r="ICA7" s="194"/>
      <c r="ICB7" s="194"/>
      <c r="ICC7" s="194"/>
      <c r="ICD7" s="194"/>
      <c r="ICE7" s="194"/>
      <c r="ICF7" s="194"/>
      <c r="ICG7" s="194"/>
      <c r="ICH7" s="194"/>
      <c r="ICI7" s="194"/>
      <c r="ICJ7" s="194"/>
      <c r="ICK7" s="194"/>
      <c r="ICL7" s="194"/>
      <c r="ICM7" s="194"/>
      <c r="ICN7" s="194"/>
      <c r="ICO7" s="194"/>
      <c r="ICP7" s="194"/>
      <c r="ICQ7" s="194"/>
      <c r="ICR7" s="194"/>
      <c r="ICS7" s="194"/>
      <c r="ICT7" s="194"/>
      <c r="ICU7" s="194"/>
      <c r="ICV7" s="194"/>
      <c r="ICW7" s="194"/>
      <c r="ICX7" s="194"/>
      <c r="ICY7" s="194"/>
      <c r="ICZ7" s="194"/>
      <c r="IDA7" s="194"/>
      <c r="IDB7" s="194"/>
      <c r="IDC7" s="194"/>
      <c r="IDD7" s="194"/>
      <c r="IDE7" s="194"/>
      <c r="IDF7" s="194"/>
      <c r="IDG7" s="194"/>
      <c r="IDH7" s="194"/>
      <c r="IDI7" s="194"/>
      <c r="IDJ7" s="194"/>
      <c r="IDK7" s="194"/>
      <c r="IDL7" s="194"/>
      <c r="IDM7" s="194"/>
      <c r="IDN7" s="194"/>
      <c r="IDO7" s="194"/>
      <c r="IDP7" s="194"/>
      <c r="IDQ7" s="194"/>
      <c r="IDR7" s="194"/>
      <c r="IDS7" s="194"/>
      <c r="IDT7" s="194"/>
      <c r="IDU7" s="194"/>
      <c r="IDV7" s="194"/>
      <c r="IDW7" s="194"/>
      <c r="IDX7" s="194"/>
      <c r="IDY7" s="194"/>
      <c r="IDZ7" s="194"/>
      <c r="IEA7" s="194"/>
      <c r="IEB7" s="194"/>
      <c r="IEC7" s="194"/>
      <c r="IED7" s="194"/>
      <c r="IEE7" s="194"/>
      <c r="IEF7" s="194"/>
      <c r="IEG7" s="194"/>
      <c r="IEH7" s="194"/>
      <c r="IEI7" s="194"/>
      <c r="IEJ7" s="194"/>
      <c r="IEK7" s="194"/>
      <c r="IEL7" s="194"/>
      <c r="IEM7" s="194"/>
      <c r="IEN7" s="194"/>
      <c r="IEO7" s="194"/>
      <c r="IEP7" s="194"/>
      <c r="IEQ7" s="194"/>
      <c r="IER7" s="194"/>
      <c r="IES7" s="194"/>
      <c r="IET7" s="194"/>
      <c r="IEU7" s="194"/>
      <c r="IEV7" s="194"/>
      <c r="IEW7" s="194"/>
      <c r="IEX7" s="194"/>
      <c r="IEY7" s="194"/>
      <c r="IEZ7" s="194"/>
      <c r="IFA7" s="194"/>
      <c r="IFB7" s="194"/>
      <c r="IFC7" s="194"/>
      <c r="IFD7" s="194"/>
      <c r="IFE7" s="194"/>
      <c r="IFF7" s="194"/>
      <c r="IFG7" s="194"/>
      <c r="IFH7" s="194"/>
      <c r="IFI7" s="194"/>
      <c r="IFJ7" s="194"/>
      <c r="IFK7" s="194"/>
      <c r="IFL7" s="194"/>
      <c r="IFM7" s="194"/>
      <c r="IFN7" s="194"/>
      <c r="IFO7" s="194"/>
      <c r="IFP7" s="194"/>
      <c r="IFQ7" s="194"/>
      <c r="IFR7" s="194"/>
      <c r="IFS7" s="194"/>
      <c r="IFT7" s="194"/>
      <c r="IFU7" s="194"/>
      <c r="IFV7" s="194"/>
      <c r="IFW7" s="194"/>
      <c r="IFX7" s="194"/>
      <c r="IFY7" s="194"/>
      <c r="IFZ7" s="194"/>
      <c r="IGA7" s="194"/>
      <c r="IGB7" s="194"/>
      <c r="IGC7" s="194"/>
      <c r="IGD7" s="194"/>
      <c r="IGE7" s="194"/>
      <c r="IGF7" s="194"/>
      <c r="IGG7" s="194"/>
      <c r="IGH7" s="194"/>
      <c r="IGI7" s="194"/>
      <c r="IGJ7" s="194"/>
      <c r="IGK7" s="194"/>
      <c r="IGL7" s="194"/>
      <c r="IGM7" s="194"/>
      <c r="IGN7" s="194"/>
      <c r="IGO7" s="194"/>
      <c r="IGP7" s="194"/>
      <c r="IGQ7" s="194"/>
      <c r="IGR7" s="194"/>
      <c r="IGS7" s="194"/>
      <c r="IGT7" s="194"/>
      <c r="IGU7" s="194"/>
      <c r="IGV7" s="194"/>
      <c r="IGW7" s="194"/>
      <c r="IGX7" s="194"/>
      <c r="IGY7" s="194"/>
      <c r="IGZ7" s="194"/>
      <c r="IHA7" s="194"/>
      <c r="IHB7" s="194"/>
      <c r="IHC7" s="194"/>
      <c r="IHD7" s="194"/>
      <c r="IHE7" s="194"/>
      <c r="IHF7" s="194"/>
      <c r="IHG7" s="194"/>
      <c r="IHH7" s="194"/>
      <c r="IHI7" s="194"/>
      <c r="IHJ7" s="194"/>
      <c r="IHK7" s="194"/>
      <c r="IHL7" s="194"/>
      <c r="IHM7" s="194"/>
      <c r="IHN7" s="194"/>
      <c r="IHO7" s="194"/>
      <c r="IHP7" s="194"/>
      <c r="IHQ7" s="194"/>
      <c r="IHR7" s="194"/>
      <c r="IHS7" s="194"/>
      <c r="IHT7" s="194"/>
      <c r="IHU7" s="194"/>
      <c r="IHV7" s="194"/>
      <c r="IHW7" s="194"/>
      <c r="IHX7" s="194"/>
      <c r="IHY7" s="194"/>
      <c r="IHZ7" s="194"/>
      <c r="IIA7" s="194"/>
      <c r="IIB7" s="194"/>
      <c r="IIC7" s="194"/>
      <c r="IID7" s="194"/>
      <c r="IIE7" s="194"/>
      <c r="IIF7" s="194"/>
      <c r="IIG7" s="194"/>
      <c r="IIH7" s="194"/>
      <c r="III7" s="194"/>
      <c r="IIJ7" s="194"/>
      <c r="IIK7" s="194"/>
      <c r="IIL7" s="194"/>
      <c r="IIM7" s="194"/>
      <c r="IIN7" s="194"/>
      <c r="IIO7" s="194"/>
      <c r="IIP7" s="194"/>
      <c r="IIQ7" s="194"/>
      <c r="IIR7" s="194"/>
      <c r="IIS7" s="194"/>
      <c r="IIT7" s="194"/>
      <c r="IIU7" s="194"/>
      <c r="IIV7" s="194"/>
      <c r="IIW7" s="194"/>
      <c r="IIX7" s="194"/>
      <c r="IIY7" s="194"/>
      <c r="IIZ7" s="194"/>
      <c r="IJA7" s="194"/>
      <c r="IJB7" s="194"/>
      <c r="IJC7" s="194"/>
      <c r="IJD7" s="194"/>
      <c r="IJE7" s="194"/>
      <c r="IJF7" s="194"/>
      <c r="IJG7" s="194"/>
      <c r="IJH7" s="194"/>
      <c r="IJI7" s="194"/>
      <c r="IJJ7" s="194"/>
      <c r="IJK7" s="194"/>
      <c r="IJL7" s="194"/>
      <c r="IJM7" s="194"/>
      <c r="IJN7" s="194"/>
      <c r="IJO7" s="194"/>
      <c r="IJP7" s="194"/>
      <c r="IJQ7" s="194"/>
      <c r="IJR7" s="194"/>
      <c r="IJS7" s="194"/>
      <c r="IJT7" s="194"/>
      <c r="IJU7" s="194"/>
      <c r="IJV7" s="194"/>
      <c r="IJW7" s="194"/>
      <c r="IJX7" s="194"/>
      <c r="IJY7" s="194"/>
      <c r="IJZ7" s="194"/>
      <c r="IKA7" s="194"/>
      <c r="IKB7" s="194"/>
      <c r="IKC7" s="194"/>
      <c r="IKD7" s="194"/>
      <c r="IKE7" s="194"/>
      <c r="IKF7" s="194"/>
      <c r="IKG7" s="194"/>
      <c r="IKH7" s="194"/>
      <c r="IKI7" s="194"/>
      <c r="IKJ7" s="194"/>
      <c r="IKK7" s="194"/>
      <c r="IKL7" s="194"/>
      <c r="IKM7" s="194"/>
      <c r="IKN7" s="194"/>
      <c r="IKO7" s="194"/>
      <c r="IKP7" s="194"/>
      <c r="IKQ7" s="194"/>
      <c r="IKR7" s="194"/>
      <c r="IKS7" s="194"/>
      <c r="IKT7" s="194"/>
      <c r="IKU7" s="194"/>
      <c r="IKV7" s="194"/>
      <c r="IKW7" s="194"/>
      <c r="IKX7" s="194"/>
      <c r="IKY7" s="194"/>
      <c r="IKZ7" s="194"/>
      <c r="ILA7" s="194"/>
      <c r="ILB7" s="194"/>
      <c r="ILC7" s="194"/>
      <c r="ILD7" s="194"/>
      <c r="ILE7" s="194"/>
      <c r="ILF7" s="194"/>
      <c r="ILG7" s="194"/>
      <c r="ILH7" s="194"/>
      <c r="ILI7" s="194"/>
      <c r="ILJ7" s="194"/>
      <c r="ILK7" s="194"/>
      <c r="ILL7" s="194"/>
      <c r="ILM7" s="194"/>
      <c r="ILN7" s="194"/>
      <c r="ILO7" s="194"/>
      <c r="ILP7" s="194"/>
      <c r="ILQ7" s="194"/>
      <c r="ILR7" s="194"/>
      <c r="ILS7" s="194"/>
      <c r="ILT7" s="194"/>
      <c r="ILU7" s="194"/>
      <c r="ILV7" s="194"/>
      <c r="ILW7" s="194"/>
      <c r="ILX7" s="194"/>
      <c r="ILY7" s="194"/>
      <c r="ILZ7" s="194"/>
      <c r="IMA7" s="194"/>
      <c r="IMB7" s="194"/>
      <c r="IMC7" s="194"/>
      <c r="IMD7" s="194"/>
      <c r="IME7" s="194"/>
      <c r="IMF7" s="194"/>
      <c r="IMG7" s="194"/>
      <c r="IMH7" s="194"/>
      <c r="IMI7" s="194"/>
      <c r="IMJ7" s="194"/>
      <c r="IMK7" s="194"/>
      <c r="IML7" s="194"/>
      <c r="IMM7" s="194"/>
      <c r="IMN7" s="194"/>
      <c r="IMO7" s="194"/>
      <c r="IMP7" s="194"/>
      <c r="IMQ7" s="194"/>
      <c r="IMR7" s="194"/>
      <c r="IMS7" s="194"/>
      <c r="IMT7" s="194"/>
      <c r="IMU7" s="194"/>
      <c r="IMV7" s="194"/>
      <c r="IMW7" s="194"/>
      <c r="IMX7" s="194"/>
      <c r="IMY7" s="194"/>
      <c r="IMZ7" s="194"/>
      <c r="INA7" s="194"/>
      <c r="INB7" s="194"/>
      <c r="INC7" s="194"/>
      <c r="IND7" s="194"/>
      <c r="INE7" s="194"/>
      <c r="INF7" s="194"/>
      <c r="ING7" s="194"/>
      <c r="INH7" s="194"/>
      <c r="INI7" s="194"/>
      <c r="INJ7" s="194"/>
      <c r="INK7" s="194"/>
      <c r="INL7" s="194"/>
      <c r="INM7" s="194"/>
      <c r="INN7" s="194"/>
      <c r="INO7" s="194"/>
      <c r="INP7" s="194"/>
      <c r="INQ7" s="194"/>
      <c r="INR7" s="194"/>
      <c r="INS7" s="194"/>
      <c r="INT7" s="194"/>
      <c r="INU7" s="194"/>
      <c r="INV7" s="194"/>
      <c r="INW7" s="194"/>
      <c r="INX7" s="194"/>
      <c r="INY7" s="194"/>
      <c r="INZ7" s="194"/>
      <c r="IOA7" s="194"/>
      <c r="IOB7" s="194"/>
      <c r="IOC7" s="194"/>
      <c r="IOD7" s="194"/>
      <c r="IOE7" s="194"/>
      <c r="IOF7" s="194"/>
      <c r="IOG7" s="194"/>
      <c r="IOH7" s="194"/>
      <c r="IOI7" s="194"/>
      <c r="IOJ7" s="194"/>
      <c r="IOK7" s="194"/>
      <c r="IOL7" s="194"/>
      <c r="IOM7" s="194"/>
      <c r="ION7" s="194"/>
      <c r="IOO7" s="194"/>
      <c r="IOP7" s="194"/>
      <c r="IOQ7" s="194"/>
      <c r="IOR7" s="194"/>
      <c r="IOS7" s="194"/>
      <c r="IOT7" s="194"/>
      <c r="IOU7" s="194"/>
      <c r="IOV7" s="194"/>
      <c r="IOW7" s="194"/>
      <c r="IOX7" s="194"/>
      <c r="IOY7" s="194"/>
      <c r="IOZ7" s="194"/>
      <c r="IPA7" s="194"/>
      <c r="IPB7" s="194"/>
      <c r="IPC7" s="194"/>
      <c r="IPD7" s="194"/>
      <c r="IPE7" s="194"/>
      <c r="IPF7" s="194"/>
      <c r="IPG7" s="194"/>
      <c r="IPH7" s="194"/>
      <c r="IPI7" s="194"/>
      <c r="IPJ7" s="194"/>
      <c r="IPK7" s="194"/>
      <c r="IPL7" s="194"/>
      <c r="IPM7" s="194"/>
      <c r="IPN7" s="194"/>
      <c r="IPO7" s="194"/>
      <c r="IPP7" s="194"/>
      <c r="IPQ7" s="194"/>
      <c r="IPR7" s="194"/>
      <c r="IPS7" s="194"/>
      <c r="IPT7" s="194"/>
      <c r="IPU7" s="194"/>
      <c r="IPV7" s="194"/>
      <c r="IPW7" s="194"/>
      <c r="IPX7" s="194"/>
      <c r="IPY7" s="194"/>
      <c r="IPZ7" s="194"/>
      <c r="IQA7" s="194"/>
      <c r="IQB7" s="194"/>
      <c r="IQC7" s="194"/>
      <c r="IQD7" s="194"/>
      <c r="IQE7" s="194"/>
      <c r="IQF7" s="194"/>
      <c r="IQG7" s="194"/>
      <c r="IQH7" s="194"/>
      <c r="IQI7" s="194"/>
      <c r="IQJ7" s="194"/>
      <c r="IQK7" s="194"/>
      <c r="IQL7" s="194"/>
      <c r="IQM7" s="194"/>
      <c r="IQN7" s="194"/>
      <c r="IQO7" s="194"/>
      <c r="IQP7" s="194"/>
      <c r="IQQ7" s="194"/>
      <c r="IQR7" s="194"/>
      <c r="IQS7" s="194"/>
      <c r="IQT7" s="194"/>
      <c r="IQU7" s="194"/>
      <c r="IQV7" s="194"/>
      <c r="IQW7" s="194"/>
      <c r="IQX7" s="194"/>
      <c r="IQY7" s="194"/>
      <c r="IQZ7" s="194"/>
      <c r="IRA7" s="194"/>
      <c r="IRB7" s="194"/>
      <c r="IRC7" s="194"/>
      <c r="IRD7" s="194"/>
      <c r="IRE7" s="194"/>
      <c r="IRF7" s="194"/>
      <c r="IRG7" s="194"/>
      <c r="IRH7" s="194"/>
      <c r="IRI7" s="194"/>
      <c r="IRJ7" s="194"/>
      <c r="IRK7" s="194"/>
      <c r="IRL7" s="194"/>
      <c r="IRM7" s="194"/>
      <c r="IRN7" s="194"/>
      <c r="IRO7" s="194"/>
      <c r="IRP7" s="194"/>
      <c r="IRQ7" s="194"/>
      <c r="IRR7" s="194"/>
      <c r="IRS7" s="194"/>
      <c r="IRT7" s="194"/>
      <c r="IRU7" s="194"/>
      <c r="IRV7" s="194"/>
      <c r="IRW7" s="194"/>
      <c r="IRX7" s="194"/>
      <c r="IRY7" s="194"/>
      <c r="IRZ7" s="194"/>
      <c r="ISA7" s="194"/>
      <c r="ISB7" s="194"/>
      <c r="ISC7" s="194"/>
      <c r="ISD7" s="194"/>
      <c r="ISE7" s="194"/>
      <c r="ISF7" s="194"/>
      <c r="ISG7" s="194"/>
      <c r="ISH7" s="194"/>
      <c r="ISI7" s="194"/>
      <c r="ISJ7" s="194"/>
      <c r="ISK7" s="194"/>
      <c r="ISL7" s="194"/>
      <c r="ISM7" s="194"/>
      <c r="ISN7" s="194"/>
      <c r="ISO7" s="194"/>
      <c r="ISP7" s="194"/>
      <c r="ISQ7" s="194"/>
      <c r="ISR7" s="194"/>
      <c r="ISS7" s="194"/>
      <c r="IST7" s="194"/>
      <c r="ISU7" s="194"/>
      <c r="ISV7" s="194"/>
      <c r="ISW7" s="194"/>
      <c r="ISX7" s="194"/>
      <c r="ISY7" s="194"/>
      <c r="ISZ7" s="194"/>
      <c r="ITA7" s="194"/>
      <c r="ITB7" s="194"/>
      <c r="ITC7" s="194"/>
      <c r="ITD7" s="194"/>
      <c r="ITE7" s="194"/>
      <c r="ITF7" s="194"/>
      <c r="ITG7" s="194"/>
      <c r="ITH7" s="194"/>
      <c r="ITI7" s="194"/>
      <c r="ITJ7" s="194"/>
      <c r="ITK7" s="194"/>
      <c r="ITL7" s="194"/>
      <c r="ITM7" s="194"/>
      <c r="ITN7" s="194"/>
      <c r="ITO7" s="194"/>
      <c r="ITP7" s="194"/>
      <c r="ITQ7" s="194"/>
      <c r="ITR7" s="194"/>
      <c r="ITS7" s="194"/>
      <c r="ITT7" s="194"/>
      <c r="ITU7" s="194"/>
      <c r="ITV7" s="194"/>
      <c r="ITW7" s="194"/>
      <c r="ITX7" s="194"/>
      <c r="ITY7" s="194"/>
      <c r="ITZ7" s="194"/>
      <c r="IUA7" s="194"/>
      <c r="IUB7" s="194"/>
      <c r="IUC7" s="194"/>
      <c r="IUD7" s="194"/>
      <c r="IUE7" s="194"/>
      <c r="IUF7" s="194"/>
      <c r="IUG7" s="194"/>
      <c r="IUH7" s="194"/>
      <c r="IUI7" s="194"/>
      <c r="IUJ7" s="194"/>
      <c r="IUK7" s="194"/>
      <c r="IUL7" s="194"/>
      <c r="IUM7" s="194"/>
      <c r="IUN7" s="194"/>
      <c r="IUO7" s="194"/>
      <c r="IUP7" s="194"/>
      <c r="IUQ7" s="194"/>
      <c r="IUR7" s="194"/>
      <c r="IUS7" s="194"/>
      <c r="IUT7" s="194"/>
      <c r="IUU7" s="194"/>
      <c r="IUV7" s="194"/>
      <c r="IUW7" s="194"/>
      <c r="IUX7" s="194"/>
      <c r="IUY7" s="194"/>
      <c r="IUZ7" s="194"/>
      <c r="IVA7" s="194"/>
      <c r="IVB7" s="194"/>
      <c r="IVC7" s="194"/>
      <c r="IVD7" s="194"/>
      <c r="IVE7" s="194"/>
      <c r="IVF7" s="194"/>
      <c r="IVG7" s="194"/>
      <c r="IVH7" s="194"/>
      <c r="IVI7" s="194"/>
      <c r="IVJ7" s="194"/>
      <c r="IVK7" s="194"/>
      <c r="IVL7" s="194"/>
      <c r="IVM7" s="194"/>
      <c r="IVN7" s="194"/>
      <c r="IVO7" s="194"/>
      <c r="IVP7" s="194"/>
      <c r="IVQ7" s="194"/>
      <c r="IVR7" s="194"/>
      <c r="IVS7" s="194"/>
      <c r="IVT7" s="194"/>
      <c r="IVU7" s="194"/>
      <c r="IVV7" s="194"/>
      <c r="IVW7" s="194"/>
      <c r="IVX7" s="194"/>
      <c r="IVY7" s="194"/>
      <c r="IVZ7" s="194"/>
      <c r="IWA7" s="194"/>
      <c r="IWB7" s="194"/>
      <c r="IWC7" s="194"/>
      <c r="IWD7" s="194"/>
      <c r="IWE7" s="194"/>
      <c r="IWF7" s="194"/>
      <c r="IWG7" s="194"/>
      <c r="IWH7" s="194"/>
      <c r="IWI7" s="194"/>
      <c r="IWJ7" s="194"/>
      <c r="IWK7" s="194"/>
      <c r="IWL7" s="194"/>
      <c r="IWM7" s="194"/>
      <c r="IWN7" s="194"/>
      <c r="IWO7" s="194"/>
      <c r="IWP7" s="194"/>
      <c r="IWQ7" s="194"/>
      <c r="IWR7" s="194"/>
      <c r="IWS7" s="194"/>
      <c r="IWT7" s="194"/>
      <c r="IWU7" s="194"/>
      <c r="IWV7" s="194"/>
      <c r="IWW7" s="194"/>
      <c r="IWX7" s="194"/>
      <c r="IWY7" s="194"/>
      <c r="IWZ7" s="194"/>
      <c r="IXA7" s="194"/>
      <c r="IXB7" s="194"/>
      <c r="IXC7" s="194"/>
      <c r="IXD7" s="194"/>
      <c r="IXE7" s="194"/>
      <c r="IXF7" s="194"/>
      <c r="IXG7" s="194"/>
      <c r="IXH7" s="194"/>
      <c r="IXI7" s="194"/>
      <c r="IXJ7" s="194"/>
      <c r="IXK7" s="194"/>
      <c r="IXL7" s="194"/>
      <c r="IXM7" s="194"/>
      <c r="IXN7" s="194"/>
      <c r="IXO7" s="194"/>
      <c r="IXP7" s="194"/>
      <c r="IXQ7" s="194"/>
      <c r="IXR7" s="194"/>
      <c r="IXS7" s="194"/>
      <c r="IXT7" s="194"/>
      <c r="IXU7" s="194"/>
      <c r="IXV7" s="194"/>
      <c r="IXW7" s="194"/>
      <c r="IXX7" s="194"/>
      <c r="IXY7" s="194"/>
      <c r="IXZ7" s="194"/>
      <c r="IYA7" s="194"/>
      <c r="IYB7" s="194"/>
      <c r="IYC7" s="194"/>
      <c r="IYD7" s="194"/>
      <c r="IYE7" s="194"/>
      <c r="IYF7" s="194"/>
      <c r="IYG7" s="194"/>
      <c r="IYH7" s="194"/>
      <c r="IYI7" s="194"/>
      <c r="IYJ7" s="194"/>
      <c r="IYK7" s="194"/>
      <c r="IYL7" s="194"/>
      <c r="IYM7" s="194"/>
      <c r="IYN7" s="194"/>
      <c r="IYO7" s="194"/>
      <c r="IYP7" s="194"/>
      <c r="IYQ7" s="194"/>
      <c r="IYR7" s="194"/>
      <c r="IYS7" s="194"/>
      <c r="IYT7" s="194"/>
      <c r="IYU7" s="194"/>
      <c r="IYV7" s="194"/>
      <c r="IYW7" s="194"/>
      <c r="IYX7" s="194"/>
      <c r="IYY7" s="194"/>
      <c r="IYZ7" s="194"/>
      <c r="IZA7" s="194"/>
      <c r="IZB7" s="194"/>
      <c r="IZC7" s="194"/>
      <c r="IZD7" s="194"/>
      <c r="IZE7" s="194"/>
      <c r="IZF7" s="194"/>
      <c r="IZG7" s="194"/>
      <c r="IZH7" s="194"/>
      <c r="IZI7" s="194"/>
      <c r="IZJ7" s="194"/>
      <c r="IZK7" s="194"/>
      <c r="IZL7" s="194"/>
      <c r="IZM7" s="194"/>
      <c r="IZN7" s="194"/>
      <c r="IZO7" s="194"/>
      <c r="IZP7" s="194"/>
      <c r="IZQ7" s="194"/>
      <c r="IZR7" s="194"/>
      <c r="IZS7" s="194"/>
      <c r="IZT7" s="194"/>
      <c r="IZU7" s="194"/>
      <c r="IZV7" s="194"/>
      <c r="IZW7" s="194"/>
      <c r="IZX7" s="194"/>
      <c r="IZY7" s="194"/>
      <c r="IZZ7" s="194"/>
      <c r="JAA7" s="194"/>
      <c r="JAB7" s="194"/>
      <c r="JAC7" s="194"/>
      <c r="JAD7" s="194"/>
      <c r="JAE7" s="194"/>
      <c r="JAF7" s="194"/>
      <c r="JAG7" s="194"/>
      <c r="JAH7" s="194"/>
      <c r="JAI7" s="194"/>
      <c r="JAJ7" s="194"/>
      <c r="JAK7" s="194"/>
      <c r="JAL7" s="194"/>
      <c r="JAM7" s="194"/>
      <c r="JAN7" s="194"/>
      <c r="JAO7" s="194"/>
      <c r="JAP7" s="194"/>
      <c r="JAQ7" s="194"/>
      <c r="JAR7" s="194"/>
      <c r="JAS7" s="194"/>
      <c r="JAT7" s="194"/>
      <c r="JAU7" s="194"/>
      <c r="JAV7" s="194"/>
      <c r="JAW7" s="194"/>
      <c r="JAX7" s="194"/>
      <c r="JAY7" s="194"/>
      <c r="JAZ7" s="194"/>
      <c r="JBA7" s="194"/>
      <c r="JBB7" s="194"/>
      <c r="JBC7" s="194"/>
      <c r="JBD7" s="194"/>
      <c r="JBE7" s="194"/>
      <c r="JBF7" s="194"/>
      <c r="JBG7" s="194"/>
      <c r="JBH7" s="194"/>
      <c r="JBI7" s="194"/>
      <c r="JBJ7" s="194"/>
      <c r="JBK7" s="194"/>
      <c r="JBL7" s="194"/>
      <c r="JBM7" s="194"/>
      <c r="JBN7" s="194"/>
      <c r="JBO7" s="194"/>
      <c r="JBP7" s="194"/>
      <c r="JBQ7" s="194"/>
      <c r="JBR7" s="194"/>
      <c r="JBS7" s="194"/>
      <c r="JBT7" s="194"/>
      <c r="JBU7" s="194"/>
      <c r="JBV7" s="194"/>
      <c r="JBW7" s="194"/>
      <c r="JBX7" s="194"/>
      <c r="JBY7" s="194"/>
      <c r="JBZ7" s="194"/>
      <c r="JCA7" s="194"/>
      <c r="JCB7" s="194"/>
      <c r="JCC7" s="194"/>
      <c r="JCD7" s="194"/>
      <c r="JCE7" s="194"/>
      <c r="JCF7" s="194"/>
      <c r="JCG7" s="194"/>
      <c r="JCH7" s="194"/>
      <c r="JCI7" s="194"/>
      <c r="JCJ7" s="194"/>
      <c r="JCK7" s="194"/>
      <c r="JCL7" s="194"/>
      <c r="JCM7" s="194"/>
      <c r="JCN7" s="194"/>
      <c r="JCO7" s="194"/>
      <c r="JCP7" s="194"/>
      <c r="JCQ7" s="194"/>
      <c r="JCR7" s="194"/>
      <c r="JCS7" s="194"/>
      <c r="JCT7" s="194"/>
      <c r="JCU7" s="194"/>
      <c r="JCV7" s="194"/>
      <c r="JCW7" s="194"/>
      <c r="JCX7" s="194"/>
      <c r="JCY7" s="194"/>
      <c r="JCZ7" s="194"/>
      <c r="JDA7" s="194"/>
      <c r="JDB7" s="194"/>
      <c r="JDC7" s="194"/>
      <c r="JDD7" s="194"/>
      <c r="JDE7" s="194"/>
      <c r="JDF7" s="194"/>
      <c r="JDG7" s="194"/>
      <c r="JDH7" s="194"/>
      <c r="JDI7" s="194"/>
      <c r="JDJ7" s="194"/>
      <c r="JDK7" s="194"/>
      <c r="JDL7" s="194"/>
      <c r="JDM7" s="194"/>
      <c r="JDN7" s="194"/>
      <c r="JDO7" s="194"/>
      <c r="JDP7" s="194"/>
      <c r="JDQ7" s="194"/>
      <c r="JDR7" s="194"/>
      <c r="JDS7" s="194"/>
      <c r="JDT7" s="194"/>
      <c r="JDU7" s="194"/>
      <c r="JDV7" s="194"/>
      <c r="JDW7" s="194"/>
      <c r="JDX7" s="194"/>
      <c r="JDY7" s="194"/>
      <c r="JDZ7" s="194"/>
      <c r="JEA7" s="194"/>
      <c r="JEB7" s="194"/>
      <c r="JEC7" s="194"/>
      <c r="JED7" s="194"/>
      <c r="JEE7" s="194"/>
      <c r="JEF7" s="194"/>
      <c r="JEG7" s="194"/>
      <c r="JEH7" s="194"/>
      <c r="JEI7" s="194"/>
      <c r="JEJ7" s="194"/>
      <c r="JEK7" s="194"/>
      <c r="JEL7" s="194"/>
      <c r="JEM7" s="194"/>
      <c r="JEN7" s="194"/>
      <c r="JEO7" s="194"/>
      <c r="JEP7" s="194"/>
      <c r="JEQ7" s="194"/>
      <c r="JER7" s="194"/>
      <c r="JES7" s="194"/>
      <c r="JET7" s="194"/>
      <c r="JEU7" s="194"/>
      <c r="JEV7" s="194"/>
      <c r="JEW7" s="194"/>
      <c r="JEX7" s="194"/>
      <c r="JEY7" s="194"/>
      <c r="JEZ7" s="194"/>
      <c r="JFA7" s="194"/>
      <c r="JFB7" s="194"/>
      <c r="JFC7" s="194"/>
      <c r="JFD7" s="194"/>
      <c r="JFE7" s="194"/>
      <c r="JFF7" s="194"/>
      <c r="JFG7" s="194"/>
      <c r="JFH7" s="194"/>
      <c r="JFI7" s="194"/>
      <c r="JFJ7" s="194"/>
      <c r="JFK7" s="194"/>
      <c r="JFL7" s="194"/>
      <c r="JFM7" s="194"/>
      <c r="JFN7" s="194"/>
      <c r="JFO7" s="194"/>
      <c r="JFP7" s="194"/>
      <c r="JFQ7" s="194"/>
      <c r="JFR7" s="194"/>
      <c r="JFS7" s="194"/>
      <c r="JFT7" s="194"/>
      <c r="JFU7" s="194"/>
      <c r="JFV7" s="194"/>
      <c r="JFW7" s="194"/>
      <c r="JFX7" s="194"/>
      <c r="JFY7" s="194"/>
      <c r="JFZ7" s="194"/>
      <c r="JGA7" s="194"/>
      <c r="JGB7" s="194"/>
      <c r="JGC7" s="194"/>
      <c r="JGD7" s="194"/>
      <c r="JGE7" s="194"/>
      <c r="JGF7" s="194"/>
      <c r="JGG7" s="194"/>
      <c r="JGH7" s="194"/>
      <c r="JGI7" s="194"/>
      <c r="JGJ7" s="194"/>
      <c r="JGK7" s="194"/>
      <c r="JGL7" s="194"/>
      <c r="JGM7" s="194"/>
      <c r="JGN7" s="194"/>
      <c r="JGO7" s="194"/>
      <c r="JGP7" s="194"/>
      <c r="JGQ7" s="194"/>
      <c r="JGR7" s="194"/>
      <c r="JGS7" s="194"/>
      <c r="JGT7" s="194"/>
      <c r="JGU7" s="194"/>
      <c r="JGV7" s="194"/>
      <c r="JGW7" s="194"/>
      <c r="JGX7" s="194"/>
      <c r="JGY7" s="194"/>
      <c r="JGZ7" s="194"/>
      <c r="JHA7" s="194"/>
      <c r="JHB7" s="194"/>
      <c r="JHC7" s="194"/>
      <c r="JHD7" s="194"/>
      <c r="JHE7" s="194"/>
      <c r="JHF7" s="194"/>
      <c r="JHG7" s="194"/>
      <c r="JHH7" s="194"/>
      <c r="JHI7" s="194"/>
      <c r="JHJ7" s="194"/>
      <c r="JHK7" s="194"/>
      <c r="JHL7" s="194"/>
      <c r="JHM7" s="194"/>
      <c r="JHN7" s="194"/>
      <c r="JHO7" s="194"/>
      <c r="JHP7" s="194"/>
      <c r="JHQ7" s="194"/>
      <c r="JHR7" s="194"/>
      <c r="JHS7" s="194"/>
      <c r="JHT7" s="194"/>
      <c r="JHU7" s="194"/>
      <c r="JHV7" s="194"/>
      <c r="JHW7" s="194"/>
      <c r="JHX7" s="194"/>
      <c r="JHY7" s="194"/>
      <c r="JHZ7" s="194"/>
      <c r="JIA7" s="194"/>
      <c r="JIB7" s="194"/>
      <c r="JIC7" s="194"/>
      <c r="JID7" s="194"/>
      <c r="JIE7" s="194"/>
      <c r="JIF7" s="194"/>
      <c r="JIG7" s="194"/>
      <c r="JIH7" s="194"/>
      <c r="JII7" s="194"/>
      <c r="JIJ7" s="194"/>
      <c r="JIK7" s="194"/>
      <c r="JIL7" s="194"/>
      <c r="JIM7" s="194"/>
      <c r="JIN7" s="194"/>
      <c r="JIO7" s="194"/>
      <c r="JIP7" s="194"/>
      <c r="JIQ7" s="194"/>
      <c r="JIR7" s="194"/>
      <c r="JIS7" s="194"/>
      <c r="JIT7" s="194"/>
      <c r="JIU7" s="194"/>
      <c r="JIV7" s="194"/>
      <c r="JIW7" s="194"/>
      <c r="JIX7" s="194"/>
      <c r="JIY7" s="194"/>
      <c r="JIZ7" s="194"/>
      <c r="JJA7" s="194"/>
      <c r="JJB7" s="194"/>
      <c r="JJC7" s="194"/>
      <c r="JJD7" s="194"/>
      <c r="JJE7" s="194"/>
      <c r="JJF7" s="194"/>
      <c r="JJG7" s="194"/>
      <c r="JJH7" s="194"/>
      <c r="JJI7" s="194"/>
      <c r="JJJ7" s="194"/>
      <c r="JJK7" s="194"/>
      <c r="JJL7" s="194"/>
      <c r="JJM7" s="194"/>
      <c r="JJN7" s="194"/>
      <c r="JJO7" s="194"/>
      <c r="JJP7" s="194"/>
      <c r="JJQ7" s="194"/>
      <c r="JJR7" s="194"/>
      <c r="JJS7" s="194"/>
      <c r="JJT7" s="194"/>
      <c r="JJU7" s="194"/>
      <c r="JJV7" s="194"/>
      <c r="JJW7" s="194"/>
      <c r="JJX7" s="194"/>
      <c r="JJY7" s="194"/>
      <c r="JJZ7" s="194"/>
      <c r="JKA7" s="194"/>
      <c r="JKB7" s="194"/>
      <c r="JKC7" s="194"/>
      <c r="JKD7" s="194"/>
      <c r="JKE7" s="194"/>
      <c r="JKF7" s="194"/>
      <c r="JKG7" s="194"/>
      <c r="JKH7" s="194"/>
      <c r="JKI7" s="194"/>
      <c r="JKJ7" s="194"/>
      <c r="JKK7" s="194"/>
      <c r="JKL7" s="194"/>
      <c r="JKM7" s="194"/>
      <c r="JKN7" s="194"/>
      <c r="JKO7" s="194"/>
      <c r="JKP7" s="194"/>
      <c r="JKQ7" s="194"/>
      <c r="JKR7" s="194"/>
      <c r="JKS7" s="194"/>
      <c r="JKT7" s="194"/>
      <c r="JKU7" s="194"/>
      <c r="JKV7" s="194"/>
      <c r="JKW7" s="194"/>
      <c r="JKX7" s="194"/>
      <c r="JKY7" s="194"/>
      <c r="JKZ7" s="194"/>
      <c r="JLA7" s="194"/>
      <c r="JLB7" s="194"/>
      <c r="JLC7" s="194"/>
      <c r="JLD7" s="194"/>
      <c r="JLE7" s="194"/>
      <c r="JLF7" s="194"/>
      <c r="JLG7" s="194"/>
      <c r="JLH7" s="194"/>
      <c r="JLI7" s="194"/>
      <c r="JLJ7" s="194"/>
      <c r="JLK7" s="194"/>
      <c r="JLL7" s="194"/>
      <c r="JLM7" s="194"/>
      <c r="JLN7" s="194"/>
      <c r="JLO7" s="194"/>
      <c r="JLP7" s="194"/>
      <c r="JLQ7" s="194"/>
      <c r="JLR7" s="194"/>
      <c r="JLS7" s="194"/>
      <c r="JLT7" s="194"/>
      <c r="JLU7" s="194"/>
      <c r="JLV7" s="194"/>
      <c r="JLW7" s="194"/>
      <c r="JLX7" s="194"/>
      <c r="JLY7" s="194"/>
      <c r="JLZ7" s="194"/>
      <c r="JMA7" s="194"/>
      <c r="JMB7" s="194"/>
      <c r="JMC7" s="194"/>
      <c r="JMD7" s="194"/>
      <c r="JME7" s="194"/>
      <c r="JMF7" s="194"/>
      <c r="JMG7" s="194"/>
      <c r="JMH7" s="194"/>
      <c r="JMI7" s="194"/>
      <c r="JMJ7" s="194"/>
      <c r="JMK7" s="194"/>
      <c r="JML7" s="194"/>
      <c r="JMM7" s="194"/>
      <c r="JMN7" s="194"/>
      <c r="JMO7" s="194"/>
      <c r="JMP7" s="194"/>
      <c r="JMQ7" s="194"/>
      <c r="JMR7" s="194"/>
      <c r="JMS7" s="194"/>
      <c r="JMT7" s="194"/>
      <c r="JMU7" s="194"/>
      <c r="JMV7" s="194"/>
      <c r="JMW7" s="194"/>
      <c r="JMX7" s="194"/>
      <c r="JMY7" s="194"/>
      <c r="JMZ7" s="194"/>
      <c r="JNA7" s="194"/>
      <c r="JNB7" s="194"/>
      <c r="JNC7" s="194"/>
      <c r="JND7" s="194"/>
      <c r="JNE7" s="194"/>
      <c r="JNF7" s="194"/>
      <c r="JNG7" s="194"/>
      <c r="JNH7" s="194"/>
      <c r="JNI7" s="194"/>
      <c r="JNJ7" s="194"/>
      <c r="JNK7" s="194"/>
      <c r="JNL7" s="194"/>
      <c r="JNM7" s="194"/>
      <c r="JNN7" s="194"/>
      <c r="JNO7" s="194"/>
      <c r="JNP7" s="194"/>
      <c r="JNQ7" s="194"/>
      <c r="JNR7" s="194"/>
      <c r="JNS7" s="194"/>
      <c r="JNT7" s="194"/>
      <c r="JNU7" s="194"/>
      <c r="JNV7" s="194"/>
      <c r="JNW7" s="194"/>
      <c r="JNX7" s="194"/>
      <c r="JNY7" s="194"/>
      <c r="JNZ7" s="194"/>
      <c r="JOA7" s="194"/>
      <c r="JOB7" s="194"/>
      <c r="JOC7" s="194"/>
      <c r="JOD7" s="194"/>
      <c r="JOE7" s="194"/>
      <c r="JOF7" s="194"/>
      <c r="JOG7" s="194"/>
      <c r="JOH7" s="194"/>
      <c r="JOI7" s="194"/>
      <c r="JOJ7" s="194"/>
      <c r="JOK7" s="194"/>
      <c r="JOL7" s="194"/>
      <c r="JOM7" s="194"/>
      <c r="JON7" s="194"/>
      <c r="JOO7" s="194"/>
      <c r="JOP7" s="194"/>
      <c r="JOQ7" s="194"/>
      <c r="JOR7" s="194"/>
      <c r="JOS7" s="194"/>
      <c r="JOT7" s="194"/>
      <c r="JOU7" s="194"/>
      <c r="JOV7" s="194"/>
      <c r="JOW7" s="194"/>
      <c r="JOX7" s="194"/>
      <c r="JOY7" s="194"/>
      <c r="JOZ7" s="194"/>
      <c r="JPA7" s="194"/>
      <c r="JPB7" s="194"/>
      <c r="JPC7" s="194"/>
      <c r="JPD7" s="194"/>
      <c r="JPE7" s="194"/>
      <c r="JPF7" s="194"/>
      <c r="JPG7" s="194"/>
      <c r="JPH7" s="194"/>
      <c r="JPI7" s="194"/>
      <c r="JPJ7" s="194"/>
      <c r="JPK7" s="194"/>
      <c r="JPL7" s="194"/>
      <c r="JPM7" s="194"/>
      <c r="JPN7" s="194"/>
      <c r="JPO7" s="194"/>
      <c r="JPP7" s="194"/>
      <c r="JPQ7" s="194"/>
      <c r="JPR7" s="194"/>
      <c r="JPS7" s="194"/>
      <c r="JPT7" s="194"/>
      <c r="JPU7" s="194"/>
      <c r="JPV7" s="194"/>
      <c r="JPW7" s="194"/>
      <c r="JPX7" s="194"/>
      <c r="JPY7" s="194"/>
      <c r="JPZ7" s="194"/>
      <c r="JQA7" s="194"/>
      <c r="JQB7" s="194"/>
      <c r="JQC7" s="194"/>
      <c r="JQD7" s="194"/>
      <c r="JQE7" s="194"/>
      <c r="JQF7" s="194"/>
      <c r="JQG7" s="194"/>
      <c r="JQH7" s="194"/>
      <c r="JQI7" s="194"/>
      <c r="JQJ7" s="194"/>
      <c r="JQK7" s="194"/>
      <c r="JQL7" s="194"/>
      <c r="JQM7" s="194"/>
      <c r="JQN7" s="194"/>
      <c r="JQO7" s="194"/>
      <c r="JQP7" s="194"/>
      <c r="JQQ7" s="194"/>
      <c r="JQR7" s="194"/>
      <c r="JQS7" s="194"/>
      <c r="JQT7" s="194"/>
      <c r="JQU7" s="194"/>
      <c r="JQV7" s="194"/>
      <c r="JQW7" s="194"/>
      <c r="JQX7" s="194"/>
      <c r="JQY7" s="194"/>
      <c r="JQZ7" s="194"/>
      <c r="JRA7" s="194"/>
      <c r="JRB7" s="194"/>
      <c r="JRC7" s="194"/>
      <c r="JRD7" s="194"/>
      <c r="JRE7" s="194"/>
      <c r="JRF7" s="194"/>
      <c r="JRG7" s="194"/>
      <c r="JRH7" s="194"/>
      <c r="JRI7" s="194"/>
      <c r="JRJ7" s="194"/>
      <c r="JRK7" s="194"/>
      <c r="JRL7" s="194"/>
      <c r="JRM7" s="194"/>
      <c r="JRN7" s="194"/>
      <c r="JRO7" s="194"/>
      <c r="JRP7" s="194"/>
      <c r="JRQ7" s="194"/>
      <c r="JRR7" s="194"/>
      <c r="JRS7" s="194"/>
      <c r="JRT7" s="194"/>
      <c r="JRU7" s="194"/>
      <c r="JRV7" s="194"/>
      <c r="JRW7" s="194"/>
      <c r="JRX7" s="194"/>
      <c r="JRY7" s="194"/>
      <c r="JRZ7" s="194"/>
      <c r="JSA7" s="194"/>
      <c r="JSB7" s="194"/>
      <c r="JSC7" s="194"/>
      <c r="JSD7" s="194"/>
      <c r="JSE7" s="194"/>
      <c r="JSF7" s="194"/>
      <c r="JSG7" s="194"/>
      <c r="JSH7" s="194"/>
      <c r="JSI7" s="194"/>
      <c r="JSJ7" s="194"/>
      <c r="JSK7" s="194"/>
      <c r="JSL7" s="194"/>
      <c r="JSM7" s="194"/>
      <c r="JSN7" s="194"/>
      <c r="JSO7" s="194"/>
      <c r="JSP7" s="194"/>
      <c r="JSQ7" s="194"/>
      <c r="JSR7" s="194"/>
      <c r="JSS7" s="194"/>
      <c r="JST7" s="194"/>
      <c r="JSU7" s="194"/>
      <c r="JSV7" s="194"/>
      <c r="JSW7" s="194"/>
      <c r="JSX7" s="194"/>
      <c r="JSY7" s="194"/>
      <c r="JSZ7" s="194"/>
      <c r="JTA7" s="194"/>
      <c r="JTB7" s="194"/>
      <c r="JTC7" s="194"/>
      <c r="JTD7" s="194"/>
      <c r="JTE7" s="194"/>
      <c r="JTF7" s="194"/>
      <c r="JTG7" s="194"/>
      <c r="JTH7" s="194"/>
      <c r="JTI7" s="194"/>
      <c r="JTJ7" s="194"/>
      <c r="JTK7" s="194"/>
      <c r="JTL7" s="194"/>
      <c r="JTM7" s="194"/>
      <c r="JTN7" s="194"/>
      <c r="JTO7" s="194"/>
      <c r="JTP7" s="194"/>
      <c r="JTQ7" s="194"/>
      <c r="JTR7" s="194"/>
      <c r="JTS7" s="194"/>
      <c r="JTT7" s="194"/>
      <c r="JTU7" s="194"/>
      <c r="JTV7" s="194"/>
      <c r="JTW7" s="194"/>
      <c r="JTX7" s="194"/>
      <c r="JTY7" s="194"/>
      <c r="JTZ7" s="194"/>
      <c r="JUA7" s="194"/>
      <c r="JUB7" s="194"/>
      <c r="JUC7" s="194"/>
      <c r="JUD7" s="194"/>
      <c r="JUE7" s="194"/>
      <c r="JUF7" s="194"/>
      <c r="JUG7" s="194"/>
      <c r="JUH7" s="194"/>
      <c r="JUI7" s="194"/>
      <c r="JUJ7" s="194"/>
      <c r="JUK7" s="194"/>
      <c r="JUL7" s="194"/>
      <c r="JUM7" s="194"/>
      <c r="JUN7" s="194"/>
      <c r="JUO7" s="194"/>
      <c r="JUP7" s="194"/>
      <c r="JUQ7" s="194"/>
      <c r="JUR7" s="194"/>
      <c r="JUS7" s="194"/>
      <c r="JUT7" s="194"/>
      <c r="JUU7" s="194"/>
      <c r="JUV7" s="194"/>
      <c r="JUW7" s="194"/>
      <c r="JUX7" s="194"/>
      <c r="JUY7" s="194"/>
      <c r="JUZ7" s="194"/>
      <c r="JVA7" s="194"/>
      <c r="JVB7" s="194"/>
      <c r="JVC7" s="194"/>
      <c r="JVD7" s="194"/>
      <c r="JVE7" s="194"/>
      <c r="JVF7" s="194"/>
      <c r="JVG7" s="194"/>
      <c r="JVH7" s="194"/>
      <c r="JVI7" s="194"/>
      <c r="JVJ7" s="194"/>
      <c r="JVK7" s="194"/>
      <c r="JVL7" s="194"/>
      <c r="JVM7" s="194"/>
      <c r="JVN7" s="194"/>
      <c r="JVO7" s="194"/>
      <c r="JVP7" s="194"/>
      <c r="JVQ7" s="194"/>
      <c r="JVR7" s="194"/>
      <c r="JVS7" s="194"/>
      <c r="JVT7" s="194"/>
      <c r="JVU7" s="194"/>
      <c r="JVV7" s="194"/>
      <c r="JVW7" s="194"/>
      <c r="JVX7" s="194"/>
      <c r="JVY7" s="194"/>
      <c r="JVZ7" s="194"/>
      <c r="JWA7" s="194"/>
      <c r="JWB7" s="194"/>
      <c r="JWC7" s="194"/>
      <c r="JWD7" s="194"/>
      <c r="JWE7" s="194"/>
      <c r="JWF7" s="194"/>
      <c r="JWG7" s="194"/>
      <c r="JWH7" s="194"/>
      <c r="JWI7" s="194"/>
      <c r="JWJ7" s="194"/>
      <c r="JWK7" s="194"/>
      <c r="JWL7" s="194"/>
      <c r="JWM7" s="194"/>
      <c r="JWN7" s="194"/>
      <c r="JWO7" s="194"/>
      <c r="JWP7" s="194"/>
      <c r="JWQ7" s="194"/>
      <c r="JWR7" s="194"/>
      <c r="JWS7" s="194"/>
      <c r="JWT7" s="194"/>
      <c r="JWU7" s="194"/>
      <c r="JWV7" s="194"/>
      <c r="JWW7" s="194"/>
      <c r="JWX7" s="194"/>
      <c r="JWY7" s="194"/>
      <c r="JWZ7" s="194"/>
      <c r="JXA7" s="194"/>
      <c r="JXB7" s="194"/>
      <c r="JXC7" s="194"/>
      <c r="JXD7" s="194"/>
      <c r="JXE7" s="194"/>
      <c r="JXF7" s="194"/>
      <c r="JXG7" s="194"/>
      <c r="JXH7" s="194"/>
      <c r="JXI7" s="194"/>
      <c r="JXJ7" s="194"/>
      <c r="JXK7" s="194"/>
      <c r="JXL7" s="194"/>
      <c r="JXM7" s="194"/>
      <c r="JXN7" s="194"/>
      <c r="JXO7" s="194"/>
      <c r="JXP7" s="194"/>
      <c r="JXQ7" s="194"/>
      <c r="JXR7" s="194"/>
      <c r="JXS7" s="194"/>
      <c r="JXT7" s="194"/>
      <c r="JXU7" s="194"/>
      <c r="JXV7" s="194"/>
      <c r="JXW7" s="194"/>
      <c r="JXX7" s="194"/>
      <c r="JXY7" s="194"/>
      <c r="JXZ7" s="194"/>
      <c r="JYA7" s="194"/>
      <c r="JYB7" s="194"/>
      <c r="JYC7" s="194"/>
      <c r="JYD7" s="194"/>
      <c r="JYE7" s="194"/>
      <c r="JYF7" s="194"/>
      <c r="JYG7" s="194"/>
      <c r="JYH7" s="194"/>
      <c r="JYI7" s="194"/>
      <c r="JYJ7" s="194"/>
      <c r="JYK7" s="194"/>
      <c r="JYL7" s="194"/>
      <c r="JYM7" s="194"/>
      <c r="JYN7" s="194"/>
      <c r="JYO7" s="194"/>
      <c r="JYP7" s="194"/>
      <c r="JYQ7" s="194"/>
      <c r="JYR7" s="194"/>
      <c r="JYS7" s="194"/>
      <c r="JYT7" s="194"/>
      <c r="JYU7" s="194"/>
      <c r="JYV7" s="194"/>
      <c r="JYW7" s="194"/>
      <c r="JYX7" s="194"/>
      <c r="JYY7" s="194"/>
      <c r="JYZ7" s="194"/>
      <c r="JZA7" s="194"/>
      <c r="JZB7" s="194"/>
      <c r="JZC7" s="194"/>
      <c r="JZD7" s="194"/>
      <c r="JZE7" s="194"/>
      <c r="JZF7" s="194"/>
      <c r="JZG7" s="194"/>
      <c r="JZH7" s="194"/>
      <c r="JZI7" s="194"/>
      <c r="JZJ7" s="194"/>
      <c r="JZK7" s="194"/>
      <c r="JZL7" s="194"/>
      <c r="JZM7" s="194"/>
      <c r="JZN7" s="194"/>
      <c r="JZO7" s="194"/>
      <c r="JZP7" s="194"/>
      <c r="JZQ7" s="194"/>
      <c r="JZR7" s="194"/>
      <c r="JZS7" s="194"/>
      <c r="JZT7" s="194"/>
      <c r="JZU7" s="194"/>
      <c r="JZV7" s="194"/>
      <c r="JZW7" s="194"/>
      <c r="JZX7" s="194"/>
      <c r="JZY7" s="194"/>
      <c r="JZZ7" s="194"/>
      <c r="KAA7" s="194"/>
      <c r="KAB7" s="194"/>
      <c r="KAC7" s="194"/>
      <c r="KAD7" s="194"/>
      <c r="KAE7" s="194"/>
      <c r="KAF7" s="194"/>
      <c r="KAG7" s="194"/>
      <c r="KAH7" s="194"/>
      <c r="KAI7" s="194"/>
      <c r="KAJ7" s="194"/>
      <c r="KAK7" s="194"/>
      <c r="KAL7" s="194"/>
      <c r="KAM7" s="194"/>
      <c r="KAN7" s="194"/>
      <c r="KAO7" s="194"/>
      <c r="KAP7" s="194"/>
      <c r="KAQ7" s="194"/>
      <c r="KAR7" s="194"/>
      <c r="KAS7" s="194"/>
      <c r="KAT7" s="194"/>
      <c r="KAU7" s="194"/>
      <c r="KAV7" s="194"/>
      <c r="KAW7" s="194"/>
      <c r="KAX7" s="194"/>
      <c r="KAY7" s="194"/>
      <c r="KAZ7" s="194"/>
      <c r="KBA7" s="194"/>
      <c r="KBB7" s="194"/>
      <c r="KBC7" s="194"/>
      <c r="KBD7" s="194"/>
      <c r="KBE7" s="194"/>
      <c r="KBF7" s="194"/>
      <c r="KBG7" s="194"/>
      <c r="KBH7" s="194"/>
      <c r="KBI7" s="194"/>
      <c r="KBJ7" s="194"/>
      <c r="KBK7" s="194"/>
      <c r="KBL7" s="194"/>
      <c r="KBM7" s="194"/>
      <c r="KBN7" s="194"/>
      <c r="KBO7" s="194"/>
      <c r="KBP7" s="194"/>
      <c r="KBQ7" s="194"/>
      <c r="KBR7" s="194"/>
      <c r="KBS7" s="194"/>
      <c r="KBT7" s="194"/>
      <c r="KBU7" s="194"/>
      <c r="KBV7" s="194"/>
      <c r="KBW7" s="194"/>
      <c r="KBX7" s="194"/>
      <c r="KBY7" s="194"/>
      <c r="KBZ7" s="194"/>
      <c r="KCA7" s="194"/>
      <c r="KCB7" s="194"/>
      <c r="KCC7" s="194"/>
      <c r="KCD7" s="194"/>
      <c r="KCE7" s="194"/>
      <c r="KCF7" s="194"/>
      <c r="KCG7" s="194"/>
      <c r="KCH7" s="194"/>
      <c r="KCI7" s="194"/>
      <c r="KCJ7" s="194"/>
      <c r="KCK7" s="194"/>
      <c r="KCL7" s="194"/>
      <c r="KCM7" s="194"/>
      <c r="KCN7" s="194"/>
      <c r="KCO7" s="194"/>
      <c r="KCP7" s="194"/>
      <c r="KCQ7" s="194"/>
      <c r="KCR7" s="194"/>
      <c r="KCS7" s="194"/>
      <c r="KCT7" s="194"/>
      <c r="KCU7" s="194"/>
      <c r="KCV7" s="194"/>
      <c r="KCW7" s="194"/>
      <c r="KCX7" s="194"/>
      <c r="KCY7" s="194"/>
      <c r="KCZ7" s="194"/>
      <c r="KDA7" s="194"/>
      <c r="KDB7" s="194"/>
      <c r="KDC7" s="194"/>
      <c r="KDD7" s="194"/>
      <c r="KDE7" s="194"/>
      <c r="KDF7" s="194"/>
      <c r="KDG7" s="194"/>
      <c r="KDH7" s="194"/>
      <c r="KDI7" s="194"/>
      <c r="KDJ7" s="194"/>
      <c r="KDK7" s="194"/>
      <c r="KDL7" s="194"/>
      <c r="KDM7" s="194"/>
      <c r="KDN7" s="194"/>
      <c r="KDO7" s="194"/>
      <c r="KDP7" s="194"/>
      <c r="KDQ7" s="194"/>
      <c r="KDR7" s="194"/>
      <c r="KDS7" s="194"/>
      <c r="KDT7" s="194"/>
      <c r="KDU7" s="194"/>
      <c r="KDV7" s="194"/>
      <c r="KDW7" s="194"/>
      <c r="KDX7" s="194"/>
      <c r="KDY7" s="194"/>
      <c r="KDZ7" s="194"/>
      <c r="KEA7" s="194"/>
      <c r="KEB7" s="194"/>
      <c r="KEC7" s="194"/>
      <c r="KED7" s="194"/>
      <c r="KEE7" s="194"/>
      <c r="KEF7" s="194"/>
      <c r="KEG7" s="194"/>
      <c r="KEH7" s="194"/>
      <c r="KEI7" s="194"/>
      <c r="KEJ7" s="194"/>
      <c r="KEK7" s="194"/>
      <c r="KEL7" s="194"/>
      <c r="KEM7" s="194"/>
      <c r="KEN7" s="194"/>
      <c r="KEO7" s="194"/>
      <c r="KEP7" s="194"/>
      <c r="KEQ7" s="194"/>
      <c r="KER7" s="194"/>
      <c r="KES7" s="194"/>
      <c r="KET7" s="194"/>
      <c r="KEU7" s="194"/>
      <c r="KEV7" s="194"/>
      <c r="KEW7" s="194"/>
      <c r="KEX7" s="194"/>
      <c r="KEY7" s="194"/>
      <c r="KEZ7" s="194"/>
      <c r="KFA7" s="194"/>
      <c r="KFB7" s="194"/>
      <c r="KFC7" s="194"/>
      <c r="KFD7" s="194"/>
      <c r="KFE7" s="194"/>
      <c r="KFF7" s="194"/>
      <c r="KFG7" s="194"/>
      <c r="KFH7" s="194"/>
      <c r="KFI7" s="194"/>
      <c r="KFJ7" s="194"/>
      <c r="KFK7" s="194"/>
      <c r="KFL7" s="194"/>
      <c r="KFM7" s="194"/>
      <c r="KFN7" s="194"/>
      <c r="KFO7" s="194"/>
      <c r="KFP7" s="194"/>
      <c r="KFQ7" s="194"/>
      <c r="KFR7" s="194"/>
      <c r="KFS7" s="194"/>
      <c r="KFT7" s="194"/>
      <c r="KFU7" s="194"/>
      <c r="KFV7" s="194"/>
      <c r="KFW7" s="194"/>
      <c r="KFX7" s="194"/>
      <c r="KFY7" s="194"/>
      <c r="KFZ7" s="194"/>
      <c r="KGA7" s="194"/>
      <c r="KGB7" s="194"/>
      <c r="KGC7" s="194"/>
      <c r="KGD7" s="194"/>
      <c r="KGE7" s="194"/>
      <c r="KGF7" s="194"/>
      <c r="KGG7" s="194"/>
      <c r="KGH7" s="194"/>
      <c r="KGI7" s="194"/>
      <c r="KGJ7" s="194"/>
      <c r="KGK7" s="194"/>
      <c r="KGL7" s="194"/>
      <c r="KGM7" s="194"/>
      <c r="KGN7" s="194"/>
      <c r="KGO7" s="194"/>
      <c r="KGP7" s="194"/>
      <c r="KGQ7" s="194"/>
      <c r="KGR7" s="194"/>
      <c r="KGS7" s="194"/>
      <c r="KGT7" s="194"/>
      <c r="KGU7" s="194"/>
      <c r="KGV7" s="194"/>
      <c r="KGW7" s="194"/>
      <c r="KGX7" s="194"/>
      <c r="KGY7" s="194"/>
      <c r="KGZ7" s="194"/>
      <c r="KHA7" s="194"/>
      <c r="KHB7" s="194"/>
      <c r="KHC7" s="194"/>
      <c r="KHD7" s="194"/>
      <c r="KHE7" s="194"/>
      <c r="KHF7" s="194"/>
      <c r="KHG7" s="194"/>
      <c r="KHH7" s="194"/>
      <c r="KHI7" s="194"/>
      <c r="KHJ7" s="194"/>
      <c r="KHK7" s="194"/>
      <c r="KHL7" s="194"/>
      <c r="KHM7" s="194"/>
      <c r="KHN7" s="194"/>
      <c r="KHO7" s="194"/>
      <c r="KHP7" s="194"/>
      <c r="KHQ7" s="194"/>
      <c r="KHR7" s="194"/>
      <c r="KHS7" s="194"/>
      <c r="KHT7" s="194"/>
      <c r="KHU7" s="194"/>
      <c r="KHV7" s="194"/>
      <c r="KHW7" s="194"/>
      <c r="KHX7" s="194"/>
      <c r="KHY7" s="194"/>
      <c r="KHZ7" s="194"/>
      <c r="KIA7" s="194"/>
      <c r="KIB7" s="194"/>
      <c r="KIC7" s="194"/>
      <c r="KID7" s="194"/>
      <c r="KIE7" s="194"/>
      <c r="KIF7" s="194"/>
      <c r="KIG7" s="194"/>
      <c r="KIH7" s="194"/>
      <c r="KII7" s="194"/>
      <c r="KIJ7" s="194"/>
      <c r="KIK7" s="194"/>
      <c r="KIL7" s="194"/>
      <c r="KIM7" s="194"/>
      <c r="KIN7" s="194"/>
      <c r="KIO7" s="194"/>
      <c r="KIP7" s="194"/>
      <c r="KIQ7" s="194"/>
      <c r="KIR7" s="194"/>
      <c r="KIS7" s="194"/>
      <c r="KIT7" s="194"/>
      <c r="KIU7" s="194"/>
      <c r="KIV7" s="194"/>
      <c r="KIW7" s="194"/>
      <c r="KIX7" s="194"/>
      <c r="KIY7" s="194"/>
      <c r="KIZ7" s="194"/>
      <c r="KJA7" s="194"/>
      <c r="KJB7" s="194"/>
      <c r="KJC7" s="194"/>
      <c r="KJD7" s="194"/>
      <c r="KJE7" s="194"/>
      <c r="KJF7" s="194"/>
      <c r="KJG7" s="194"/>
      <c r="KJH7" s="194"/>
      <c r="KJI7" s="194"/>
      <c r="KJJ7" s="194"/>
      <c r="KJK7" s="194"/>
      <c r="KJL7" s="194"/>
      <c r="KJM7" s="194"/>
      <c r="KJN7" s="194"/>
      <c r="KJO7" s="194"/>
      <c r="KJP7" s="194"/>
      <c r="KJQ7" s="194"/>
      <c r="KJR7" s="194"/>
      <c r="KJS7" s="194"/>
      <c r="KJT7" s="194"/>
      <c r="KJU7" s="194"/>
      <c r="KJV7" s="194"/>
      <c r="KJW7" s="194"/>
      <c r="KJX7" s="194"/>
      <c r="KJY7" s="194"/>
      <c r="KJZ7" s="194"/>
      <c r="KKA7" s="194"/>
      <c r="KKB7" s="194"/>
      <c r="KKC7" s="194"/>
      <c r="KKD7" s="194"/>
      <c r="KKE7" s="194"/>
      <c r="KKF7" s="194"/>
      <c r="KKG7" s="194"/>
      <c r="KKH7" s="194"/>
      <c r="KKI7" s="194"/>
      <c r="KKJ7" s="194"/>
      <c r="KKK7" s="194"/>
      <c r="KKL7" s="194"/>
      <c r="KKM7" s="194"/>
      <c r="KKN7" s="194"/>
      <c r="KKO7" s="194"/>
      <c r="KKP7" s="194"/>
      <c r="KKQ7" s="194"/>
      <c r="KKR7" s="194"/>
      <c r="KKS7" s="194"/>
      <c r="KKT7" s="194"/>
      <c r="KKU7" s="194"/>
      <c r="KKV7" s="194"/>
      <c r="KKW7" s="194"/>
      <c r="KKX7" s="194"/>
      <c r="KKY7" s="194"/>
      <c r="KKZ7" s="194"/>
      <c r="KLA7" s="194"/>
      <c r="KLB7" s="194"/>
      <c r="KLC7" s="194"/>
      <c r="KLD7" s="194"/>
      <c r="KLE7" s="194"/>
      <c r="KLF7" s="194"/>
      <c r="KLG7" s="194"/>
      <c r="KLH7" s="194"/>
      <c r="KLI7" s="194"/>
      <c r="KLJ7" s="194"/>
      <c r="KLK7" s="194"/>
      <c r="KLL7" s="194"/>
      <c r="KLM7" s="194"/>
      <c r="KLN7" s="194"/>
      <c r="KLO7" s="194"/>
      <c r="KLP7" s="194"/>
      <c r="KLQ7" s="194"/>
      <c r="KLR7" s="194"/>
      <c r="KLS7" s="194"/>
      <c r="KLT7" s="194"/>
      <c r="KLU7" s="194"/>
      <c r="KLV7" s="194"/>
      <c r="KLW7" s="194"/>
      <c r="KLX7" s="194"/>
      <c r="KLY7" s="194"/>
      <c r="KLZ7" s="194"/>
      <c r="KMA7" s="194"/>
      <c r="KMB7" s="194"/>
      <c r="KMC7" s="194"/>
      <c r="KMD7" s="194"/>
      <c r="KME7" s="194"/>
      <c r="KMF7" s="194"/>
      <c r="KMG7" s="194"/>
      <c r="KMH7" s="194"/>
      <c r="KMI7" s="194"/>
      <c r="KMJ7" s="194"/>
      <c r="KMK7" s="194"/>
      <c r="KML7" s="194"/>
      <c r="KMM7" s="194"/>
      <c r="KMN7" s="194"/>
      <c r="KMO7" s="194"/>
      <c r="KMP7" s="194"/>
      <c r="KMQ7" s="194"/>
      <c r="KMR7" s="194"/>
      <c r="KMS7" s="194"/>
      <c r="KMT7" s="194"/>
      <c r="KMU7" s="194"/>
      <c r="KMV7" s="194"/>
      <c r="KMW7" s="194"/>
      <c r="KMX7" s="194"/>
      <c r="KMY7" s="194"/>
      <c r="KMZ7" s="194"/>
      <c r="KNA7" s="194"/>
      <c r="KNB7" s="194"/>
      <c r="KNC7" s="194"/>
      <c r="KND7" s="194"/>
      <c r="KNE7" s="194"/>
      <c r="KNF7" s="194"/>
      <c r="KNG7" s="194"/>
      <c r="KNH7" s="194"/>
      <c r="KNI7" s="194"/>
      <c r="KNJ7" s="194"/>
      <c r="KNK7" s="194"/>
      <c r="KNL7" s="194"/>
      <c r="KNM7" s="194"/>
      <c r="KNN7" s="194"/>
      <c r="KNO7" s="194"/>
      <c r="KNP7" s="194"/>
      <c r="KNQ7" s="194"/>
      <c r="KNR7" s="194"/>
      <c r="KNS7" s="194"/>
      <c r="KNT7" s="194"/>
      <c r="KNU7" s="194"/>
      <c r="KNV7" s="194"/>
      <c r="KNW7" s="194"/>
      <c r="KNX7" s="194"/>
      <c r="KNY7" s="194"/>
      <c r="KNZ7" s="194"/>
      <c r="KOA7" s="194"/>
      <c r="KOB7" s="194"/>
      <c r="KOC7" s="194"/>
      <c r="KOD7" s="194"/>
      <c r="KOE7" s="194"/>
      <c r="KOF7" s="194"/>
      <c r="KOG7" s="194"/>
      <c r="KOH7" s="194"/>
      <c r="KOI7" s="194"/>
      <c r="KOJ7" s="194"/>
      <c r="KOK7" s="194"/>
      <c r="KOL7" s="194"/>
      <c r="KOM7" s="194"/>
      <c r="KON7" s="194"/>
      <c r="KOO7" s="194"/>
      <c r="KOP7" s="194"/>
      <c r="KOQ7" s="194"/>
      <c r="KOR7" s="194"/>
      <c r="KOS7" s="194"/>
      <c r="KOT7" s="194"/>
      <c r="KOU7" s="194"/>
      <c r="KOV7" s="194"/>
      <c r="KOW7" s="194"/>
      <c r="KOX7" s="194"/>
      <c r="KOY7" s="194"/>
      <c r="KOZ7" s="194"/>
      <c r="KPA7" s="194"/>
      <c r="KPB7" s="194"/>
      <c r="KPC7" s="194"/>
      <c r="KPD7" s="194"/>
      <c r="KPE7" s="194"/>
      <c r="KPF7" s="194"/>
      <c r="KPG7" s="194"/>
      <c r="KPH7" s="194"/>
      <c r="KPI7" s="194"/>
      <c r="KPJ7" s="194"/>
      <c r="KPK7" s="194"/>
      <c r="KPL7" s="194"/>
      <c r="KPM7" s="194"/>
      <c r="KPN7" s="194"/>
      <c r="KPO7" s="194"/>
      <c r="KPP7" s="194"/>
      <c r="KPQ7" s="194"/>
      <c r="KPR7" s="194"/>
      <c r="KPS7" s="194"/>
      <c r="KPT7" s="194"/>
      <c r="KPU7" s="194"/>
      <c r="KPV7" s="194"/>
      <c r="KPW7" s="194"/>
      <c r="KPX7" s="194"/>
      <c r="KPY7" s="194"/>
      <c r="KPZ7" s="194"/>
      <c r="KQA7" s="194"/>
      <c r="KQB7" s="194"/>
      <c r="KQC7" s="194"/>
      <c r="KQD7" s="194"/>
      <c r="KQE7" s="194"/>
      <c r="KQF7" s="194"/>
      <c r="KQG7" s="194"/>
      <c r="KQH7" s="194"/>
      <c r="KQI7" s="194"/>
      <c r="KQJ7" s="194"/>
      <c r="KQK7" s="194"/>
      <c r="KQL7" s="194"/>
      <c r="KQM7" s="194"/>
      <c r="KQN7" s="194"/>
      <c r="KQO7" s="194"/>
      <c r="KQP7" s="194"/>
      <c r="KQQ7" s="194"/>
      <c r="KQR7" s="194"/>
      <c r="KQS7" s="194"/>
      <c r="KQT7" s="194"/>
      <c r="KQU7" s="194"/>
      <c r="KQV7" s="194"/>
      <c r="KQW7" s="194"/>
      <c r="KQX7" s="194"/>
      <c r="KQY7" s="194"/>
      <c r="KQZ7" s="194"/>
      <c r="KRA7" s="194"/>
      <c r="KRB7" s="194"/>
      <c r="KRC7" s="194"/>
      <c r="KRD7" s="194"/>
      <c r="KRE7" s="194"/>
      <c r="KRF7" s="194"/>
      <c r="KRG7" s="194"/>
      <c r="KRH7" s="194"/>
      <c r="KRI7" s="194"/>
      <c r="KRJ7" s="194"/>
      <c r="KRK7" s="194"/>
      <c r="KRL7" s="194"/>
      <c r="KRM7" s="194"/>
      <c r="KRN7" s="194"/>
      <c r="KRO7" s="194"/>
      <c r="KRP7" s="194"/>
      <c r="KRQ7" s="194"/>
      <c r="KRR7" s="194"/>
      <c r="KRS7" s="194"/>
      <c r="KRT7" s="194"/>
      <c r="KRU7" s="194"/>
      <c r="KRV7" s="194"/>
      <c r="KRW7" s="194"/>
      <c r="KRX7" s="194"/>
      <c r="KRY7" s="194"/>
      <c r="KRZ7" s="194"/>
      <c r="KSA7" s="194"/>
      <c r="KSB7" s="194"/>
      <c r="KSC7" s="194"/>
      <c r="KSD7" s="194"/>
      <c r="KSE7" s="194"/>
      <c r="KSF7" s="194"/>
      <c r="KSG7" s="194"/>
      <c r="KSH7" s="194"/>
      <c r="KSI7" s="194"/>
      <c r="KSJ7" s="194"/>
      <c r="KSK7" s="194"/>
      <c r="KSL7" s="194"/>
      <c r="KSM7" s="194"/>
      <c r="KSN7" s="194"/>
      <c r="KSO7" s="194"/>
      <c r="KSP7" s="194"/>
      <c r="KSQ7" s="194"/>
      <c r="KSR7" s="194"/>
      <c r="KSS7" s="194"/>
      <c r="KST7" s="194"/>
      <c r="KSU7" s="194"/>
      <c r="KSV7" s="194"/>
      <c r="KSW7" s="194"/>
      <c r="KSX7" s="194"/>
      <c r="KSY7" s="194"/>
      <c r="KSZ7" s="194"/>
      <c r="KTA7" s="194"/>
      <c r="KTB7" s="194"/>
      <c r="KTC7" s="194"/>
      <c r="KTD7" s="194"/>
      <c r="KTE7" s="194"/>
      <c r="KTF7" s="194"/>
      <c r="KTG7" s="194"/>
      <c r="KTH7" s="194"/>
      <c r="KTI7" s="194"/>
      <c r="KTJ7" s="194"/>
      <c r="KTK7" s="194"/>
      <c r="KTL7" s="194"/>
      <c r="KTM7" s="194"/>
      <c r="KTN7" s="194"/>
      <c r="KTO7" s="194"/>
      <c r="KTP7" s="194"/>
      <c r="KTQ7" s="194"/>
      <c r="KTR7" s="194"/>
      <c r="KTS7" s="194"/>
      <c r="KTT7" s="194"/>
      <c r="KTU7" s="194"/>
      <c r="KTV7" s="194"/>
      <c r="KTW7" s="194"/>
      <c r="KTX7" s="194"/>
      <c r="KTY7" s="194"/>
      <c r="KTZ7" s="194"/>
      <c r="KUA7" s="194"/>
      <c r="KUB7" s="194"/>
      <c r="KUC7" s="194"/>
      <c r="KUD7" s="194"/>
      <c r="KUE7" s="194"/>
      <c r="KUF7" s="194"/>
      <c r="KUG7" s="194"/>
      <c r="KUH7" s="194"/>
      <c r="KUI7" s="194"/>
      <c r="KUJ7" s="194"/>
      <c r="KUK7" s="194"/>
      <c r="KUL7" s="194"/>
      <c r="KUM7" s="194"/>
      <c r="KUN7" s="194"/>
      <c r="KUO7" s="194"/>
      <c r="KUP7" s="194"/>
      <c r="KUQ7" s="194"/>
      <c r="KUR7" s="194"/>
      <c r="KUS7" s="194"/>
      <c r="KUT7" s="194"/>
      <c r="KUU7" s="194"/>
      <c r="KUV7" s="194"/>
      <c r="KUW7" s="194"/>
      <c r="KUX7" s="194"/>
      <c r="KUY7" s="194"/>
      <c r="KUZ7" s="194"/>
      <c r="KVA7" s="194"/>
      <c r="KVB7" s="194"/>
      <c r="KVC7" s="194"/>
      <c r="KVD7" s="194"/>
      <c r="KVE7" s="194"/>
      <c r="KVF7" s="194"/>
      <c r="KVG7" s="194"/>
      <c r="KVH7" s="194"/>
      <c r="KVI7" s="194"/>
      <c r="KVJ7" s="194"/>
      <c r="KVK7" s="194"/>
      <c r="KVL7" s="194"/>
      <c r="KVM7" s="194"/>
      <c r="KVN7" s="194"/>
      <c r="KVO7" s="194"/>
      <c r="KVP7" s="194"/>
      <c r="KVQ7" s="194"/>
      <c r="KVR7" s="194"/>
      <c r="KVS7" s="194"/>
      <c r="KVT7" s="194"/>
      <c r="KVU7" s="194"/>
      <c r="KVV7" s="194"/>
      <c r="KVW7" s="194"/>
      <c r="KVX7" s="194"/>
      <c r="KVY7" s="194"/>
      <c r="KVZ7" s="194"/>
      <c r="KWA7" s="194"/>
      <c r="KWB7" s="194"/>
      <c r="KWC7" s="194"/>
      <c r="KWD7" s="194"/>
      <c r="KWE7" s="194"/>
      <c r="KWF7" s="194"/>
      <c r="KWG7" s="194"/>
      <c r="KWH7" s="194"/>
      <c r="KWI7" s="194"/>
      <c r="KWJ7" s="194"/>
      <c r="KWK7" s="194"/>
      <c r="KWL7" s="194"/>
      <c r="KWM7" s="194"/>
      <c r="KWN7" s="194"/>
      <c r="KWO7" s="194"/>
      <c r="KWP7" s="194"/>
      <c r="KWQ7" s="194"/>
      <c r="KWR7" s="194"/>
      <c r="KWS7" s="194"/>
      <c r="KWT7" s="194"/>
      <c r="KWU7" s="194"/>
      <c r="KWV7" s="194"/>
      <c r="KWW7" s="194"/>
      <c r="KWX7" s="194"/>
      <c r="KWY7" s="194"/>
      <c r="KWZ7" s="194"/>
      <c r="KXA7" s="194"/>
      <c r="KXB7" s="194"/>
      <c r="KXC7" s="194"/>
      <c r="KXD7" s="194"/>
      <c r="KXE7" s="194"/>
      <c r="KXF7" s="194"/>
      <c r="KXG7" s="194"/>
      <c r="KXH7" s="194"/>
      <c r="KXI7" s="194"/>
      <c r="KXJ7" s="194"/>
      <c r="KXK7" s="194"/>
      <c r="KXL7" s="194"/>
      <c r="KXM7" s="194"/>
      <c r="KXN7" s="194"/>
      <c r="KXO7" s="194"/>
      <c r="KXP7" s="194"/>
      <c r="KXQ7" s="194"/>
      <c r="KXR7" s="194"/>
      <c r="KXS7" s="194"/>
      <c r="KXT7" s="194"/>
      <c r="KXU7" s="194"/>
      <c r="KXV7" s="194"/>
      <c r="KXW7" s="194"/>
      <c r="KXX7" s="194"/>
      <c r="KXY7" s="194"/>
      <c r="KXZ7" s="194"/>
      <c r="KYA7" s="194"/>
      <c r="KYB7" s="194"/>
      <c r="KYC7" s="194"/>
      <c r="KYD7" s="194"/>
      <c r="KYE7" s="194"/>
      <c r="KYF7" s="194"/>
      <c r="KYG7" s="194"/>
      <c r="KYH7" s="194"/>
      <c r="KYI7" s="194"/>
      <c r="KYJ7" s="194"/>
      <c r="KYK7" s="194"/>
      <c r="KYL7" s="194"/>
      <c r="KYM7" s="194"/>
      <c r="KYN7" s="194"/>
      <c r="KYO7" s="194"/>
      <c r="KYP7" s="194"/>
      <c r="KYQ7" s="194"/>
      <c r="KYR7" s="194"/>
      <c r="KYS7" s="194"/>
      <c r="KYT7" s="194"/>
      <c r="KYU7" s="194"/>
      <c r="KYV7" s="194"/>
      <c r="KYW7" s="194"/>
      <c r="KYX7" s="194"/>
      <c r="KYY7" s="194"/>
      <c r="KYZ7" s="194"/>
      <c r="KZA7" s="194"/>
      <c r="KZB7" s="194"/>
      <c r="KZC7" s="194"/>
      <c r="KZD7" s="194"/>
      <c r="KZE7" s="194"/>
      <c r="KZF7" s="194"/>
      <c r="KZG7" s="194"/>
      <c r="KZH7" s="194"/>
      <c r="KZI7" s="194"/>
      <c r="KZJ7" s="194"/>
      <c r="KZK7" s="194"/>
      <c r="KZL7" s="194"/>
      <c r="KZM7" s="194"/>
      <c r="KZN7" s="194"/>
      <c r="KZO7" s="194"/>
      <c r="KZP7" s="194"/>
      <c r="KZQ7" s="194"/>
      <c r="KZR7" s="194"/>
      <c r="KZS7" s="194"/>
      <c r="KZT7" s="194"/>
      <c r="KZU7" s="194"/>
      <c r="KZV7" s="194"/>
      <c r="KZW7" s="194"/>
      <c r="KZX7" s="194"/>
      <c r="KZY7" s="194"/>
      <c r="KZZ7" s="194"/>
      <c r="LAA7" s="194"/>
      <c r="LAB7" s="194"/>
      <c r="LAC7" s="194"/>
      <c r="LAD7" s="194"/>
      <c r="LAE7" s="194"/>
      <c r="LAF7" s="194"/>
      <c r="LAG7" s="194"/>
      <c r="LAH7" s="194"/>
      <c r="LAI7" s="194"/>
      <c r="LAJ7" s="194"/>
      <c r="LAK7" s="194"/>
      <c r="LAL7" s="194"/>
      <c r="LAM7" s="194"/>
      <c r="LAN7" s="194"/>
      <c r="LAO7" s="194"/>
      <c r="LAP7" s="194"/>
      <c r="LAQ7" s="194"/>
      <c r="LAR7" s="194"/>
      <c r="LAS7" s="194"/>
      <c r="LAT7" s="194"/>
      <c r="LAU7" s="194"/>
      <c r="LAV7" s="194"/>
      <c r="LAW7" s="194"/>
      <c r="LAX7" s="194"/>
      <c r="LAY7" s="194"/>
      <c r="LAZ7" s="194"/>
      <c r="LBA7" s="194"/>
      <c r="LBB7" s="194"/>
      <c r="LBC7" s="194"/>
      <c r="LBD7" s="194"/>
      <c r="LBE7" s="194"/>
      <c r="LBF7" s="194"/>
      <c r="LBG7" s="194"/>
      <c r="LBH7" s="194"/>
      <c r="LBI7" s="194"/>
      <c r="LBJ7" s="194"/>
      <c r="LBK7" s="194"/>
      <c r="LBL7" s="194"/>
      <c r="LBM7" s="194"/>
      <c r="LBN7" s="194"/>
      <c r="LBO7" s="194"/>
      <c r="LBP7" s="194"/>
      <c r="LBQ7" s="194"/>
      <c r="LBR7" s="194"/>
      <c r="LBS7" s="194"/>
      <c r="LBT7" s="194"/>
      <c r="LBU7" s="194"/>
      <c r="LBV7" s="194"/>
      <c r="LBW7" s="194"/>
      <c r="LBX7" s="194"/>
      <c r="LBY7" s="194"/>
      <c r="LBZ7" s="194"/>
      <c r="LCA7" s="194"/>
      <c r="LCB7" s="194"/>
      <c r="LCC7" s="194"/>
      <c r="LCD7" s="194"/>
      <c r="LCE7" s="194"/>
      <c r="LCF7" s="194"/>
      <c r="LCG7" s="194"/>
      <c r="LCH7" s="194"/>
      <c r="LCI7" s="194"/>
      <c r="LCJ7" s="194"/>
      <c r="LCK7" s="194"/>
      <c r="LCL7" s="194"/>
      <c r="LCM7" s="194"/>
      <c r="LCN7" s="194"/>
      <c r="LCO7" s="194"/>
      <c r="LCP7" s="194"/>
      <c r="LCQ7" s="194"/>
      <c r="LCR7" s="194"/>
      <c r="LCS7" s="194"/>
      <c r="LCT7" s="194"/>
      <c r="LCU7" s="194"/>
      <c r="LCV7" s="194"/>
      <c r="LCW7" s="194"/>
      <c r="LCX7" s="194"/>
      <c r="LCY7" s="194"/>
      <c r="LCZ7" s="194"/>
      <c r="LDA7" s="194"/>
      <c r="LDB7" s="194"/>
      <c r="LDC7" s="194"/>
      <c r="LDD7" s="194"/>
      <c r="LDE7" s="194"/>
      <c r="LDF7" s="194"/>
      <c r="LDG7" s="194"/>
      <c r="LDH7" s="194"/>
      <c r="LDI7" s="194"/>
      <c r="LDJ7" s="194"/>
      <c r="LDK7" s="194"/>
      <c r="LDL7" s="194"/>
      <c r="LDM7" s="194"/>
      <c r="LDN7" s="194"/>
      <c r="LDO7" s="194"/>
      <c r="LDP7" s="194"/>
      <c r="LDQ7" s="194"/>
      <c r="LDR7" s="194"/>
      <c r="LDS7" s="194"/>
      <c r="LDT7" s="194"/>
      <c r="LDU7" s="194"/>
      <c r="LDV7" s="194"/>
      <c r="LDW7" s="194"/>
      <c r="LDX7" s="194"/>
      <c r="LDY7" s="194"/>
      <c r="LDZ7" s="194"/>
      <c r="LEA7" s="194"/>
      <c r="LEB7" s="194"/>
      <c r="LEC7" s="194"/>
      <c r="LED7" s="194"/>
      <c r="LEE7" s="194"/>
      <c r="LEF7" s="194"/>
      <c r="LEG7" s="194"/>
      <c r="LEH7" s="194"/>
      <c r="LEI7" s="194"/>
      <c r="LEJ7" s="194"/>
      <c r="LEK7" s="194"/>
      <c r="LEL7" s="194"/>
      <c r="LEM7" s="194"/>
      <c r="LEN7" s="194"/>
      <c r="LEO7" s="194"/>
      <c r="LEP7" s="194"/>
      <c r="LEQ7" s="194"/>
      <c r="LER7" s="194"/>
      <c r="LES7" s="194"/>
      <c r="LET7" s="194"/>
      <c r="LEU7" s="194"/>
      <c r="LEV7" s="194"/>
      <c r="LEW7" s="194"/>
      <c r="LEX7" s="194"/>
      <c r="LEY7" s="194"/>
      <c r="LEZ7" s="194"/>
      <c r="LFA7" s="194"/>
      <c r="LFB7" s="194"/>
      <c r="LFC7" s="194"/>
      <c r="LFD7" s="194"/>
      <c r="LFE7" s="194"/>
      <c r="LFF7" s="194"/>
      <c r="LFG7" s="194"/>
      <c r="LFH7" s="194"/>
      <c r="LFI7" s="194"/>
      <c r="LFJ7" s="194"/>
      <c r="LFK7" s="194"/>
      <c r="LFL7" s="194"/>
      <c r="LFM7" s="194"/>
      <c r="LFN7" s="194"/>
      <c r="LFO7" s="194"/>
      <c r="LFP7" s="194"/>
      <c r="LFQ7" s="194"/>
      <c r="LFR7" s="194"/>
      <c r="LFS7" s="194"/>
      <c r="LFT7" s="194"/>
      <c r="LFU7" s="194"/>
      <c r="LFV7" s="194"/>
      <c r="LFW7" s="194"/>
      <c r="LFX7" s="194"/>
      <c r="LFY7" s="194"/>
      <c r="LFZ7" s="194"/>
      <c r="LGA7" s="194"/>
      <c r="LGB7" s="194"/>
      <c r="LGC7" s="194"/>
      <c r="LGD7" s="194"/>
      <c r="LGE7" s="194"/>
      <c r="LGF7" s="194"/>
      <c r="LGG7" s="194"/>
      <c r="LGH7" s="194"/>
      <c r="LGI7" s="194"/>
      <c r="LGJ7" s="194"/>
      <c r="LGK7" s="194"/>
      <c r="LGL7" s="194"/>
      <c r="LGM7" s="194"/>
      <c r="LGN7" s="194"/>
      <c r="LGO7" s="194"/>
      <c r="LGP7" s="194"/>
      <c r="LGQ7" s="194"/>
      <c r="LGR7" s="194"/>
      <c r="LGS7" s="194"/>
      <c r="LGT7" s="194"/>
      <c r="LGU7" s="194"/>
      <c r="LGV7" s="194"/>
      <c r="LGW7" s="194"/>
      <c r="LGX7" s="194"/>
      <c r="LGY7" s="194"/>
      <c r="LGZ7" s="194"/>
      <c r="LHA7" s="194"/>
      <c r="LHB7" s="194"/>
      <c r="LHC7" s="194"/>
      <c r="LHD7" s="194"/>
      <c r="LHE7" s="194"/>
      <c r="LHF7" s="194"/>
      <c r="LHG7" s="194"/>
      <c r="LHH7" s="194"/>
      <c r="LHI7" s="194"/>
      <c r="LHJ7" s="194"/>
      <c r="LHK7" s="194"/>
      <c r="LHL7" s="194"/>
      <c r="LHM7" s="194"/>
      <c r="LHN7" s="194"/>
      <c r="LHO7" s="194"/>
      <c r="LHP7" s="194"/>
      <c r="LHQ7" s="194"/>
      <c r="LHR7" s="194"/>
      <c r="LHS7" s="194"/>
      <c r="LHT7" s="194"/>
      <c r="LHU7" s="194"/>
      <c r="LHV7" s="194"/>
      <c r="LHW7" s="194"/>
      <c r="LHX7" s="194"/>
      <c r="LHY7" s="194"/>
      <c r="LHZ7" s="194"/>
      <c r="LIA7" s="194"/>
      <c r="LIB7" s="194"/>
      <c r="LIC7" s="194"/>
      <c r="LID7" s="194"/>
      <c r="LIE7" s="194"/>
      <c r="LIF7" s="194"/>
      <c r="LIG7" s="194"/>
      <c r="LIH7" s="194"/>
      <c r="LII7" s="194"/>
      <c r="LIJ7" s="194"/>
      <c r="LIK7" s="194"/>
      <c r="LIL7" s="194"/>
      <c r="LIM7" s="194"/>
      <c r="LIN7" s="194"/>
      <c r="LIO7" s="194"/>
      <c r="LIP7" s="194"/>
      <c r="LIQ7" s="194"/>
      <c r="LIR7" s="194"/>
      <c r="LIS7" s="194"/>
      <c r="LIT7" s="194"/>
      <c r="LIU7" s="194"/>
      <c r="LIV7" s="194"/>
      <c r="LIW7" s="194"/>
      <c r="LIX7" s="194"/>
      <c r="LIY7" s="194"/>
      <c r="LIZ7" s="194"/>
      <c r="LJA7" s="194"/>
      <c r="LJB7" s="194"/>
      <c r="LJC7" s="194"/>
      <c r="LJD7" s="194"/>
      <c r="LJE7" s="194"/>
      <c r="LJF7" s="194"/>
      <c r="LJG7" s="194"/>
      <c r="LJH7" s="194"/>
      <c r="LJI7" s="194"/>
      <c r="LJJ7" s="194"/>
      <c r="LJK7" s="194"/>
      <c r="LJL7" s="194"/>
      <c r="LJM7" s="194"/>
      <c r="LJN7" s="194"/>
      <c r="LJO7" s="194"/>
      <c r="LJP7" s="194"/>
      <c r="LJQ7" s="194"/>
      <c r="LJR7" s="194"/>
      <c r="LJS7" s="194"/>
      <c r="LJT7" s="194"/>
      <c r="LJU7" s="194"/>
      <c r="LJV7" s="194"/>
      <c r="LJW7" s="194"/>
      <c r="LJX7" s="194"/>
      <c r="LJY7" s="194"/>
      <c r="LJZ7" s="194"/>
      <c r="LKA7" s="194"/>
      <c r="LKB7" s="194"/>
      <c r="LKC7" s="194"/>
      <c r="LKD7" s="194"/>
      <c r="LKE7" s="194"/>
      <c r="LKF7" s="194"/>
      <c r="LKG7" s="194"/>
      <c r="LKH7" s="194"/>
      <c r="LKI7" s="194"/>
      <c r="LKJ7" s="194"/>
      <c r="LKK7" s="194"/>
      <c r="LKL7" s="194"/>
      <c r="LKM7" s="194"/>
      <c r="LKN7" s="194"/>
      <c r="LKO7" s="194"/>
      <c r="LKP7" s="194"/>
      <c r="LKQ7" s="194"/>
      <c r="LKR7" s="194"/>
      <c r="LKS7" s="194"/>
      <c r="LKT7" s="194"/>
      <c r="LKU7" s="194"/>
      <c r="LKV7" s="194"/>
      <c r="LKW7" s="194"/>
      <c r="LKX7" s="194"/>
      <c r="LKY7" s="194"/>
      <c r="LKZ7" s="194"/>
      <c r="LLA7" s="194"/>
      <c r="LLB7" s="194"/>
      <c r="LLC7" s="194"/>
      <c r="LLD7" s="194"/>
      <c r="LLE7" s="194"/>
      <c r="LLF7" s="194"/>
      <c r="LLG7" s="194"/>
      <c r="LLH7" s="194"/>
      <c r="LLI7" s="194"/>
      <c r="LLJ7" s="194"/>
      <c r="LLK7" s="194"/>
      <c r="LLL7" s="194"/>
      <c r="LLM7" s="194"/>
      <c r="LLN7" s="194"/>
      <c r="LLO7" s="194"/>
      <c r="LLP7" s="194"/>
      <c r="LLQ7" s="194"/>
      <c r="LLR7" s="194"/>
      <c r="LLS7" s="194"/>
      <c r="LLT7" s="194"/>
      <c r="LLU7" s="194"/>
      <c r="LLV7" s="194"/>
      <c r="LLW7" s="194"/>
      <c r="LLX7" s="194"/>
      <c r="LLY7" s="194"/>
      <c r="LLZ7" s="194"/>
      <c r="LMA7" s="194"/>
      <c r="LMB7" s="194"/>
      <c r="LMC7" s="194"/>
      <c r="LMD7" s="194"/>
      <c r="LME7" s="194"/>
      <c r="LMF7" s="194"/>
      <c r="LMG7" s="194"/>
      <c r="LMH7" s="194"/>
      <c r="LMI7" s="194"/>
      <c r="LMJ7" s="194"/>
      <c r="LMK7" s="194"/>
      <c r="LML7" s="194"/>
      <c r="LMM7" s="194"/>
      <c r="LMN7" s="194"/>
      <c r="LMO7" s="194"/>
      <c r="LMP7" s="194"/>
      <c r="LMQ7" s="194"/>
      <c r="LMR7" s="194"/>
      <c r="LMS7" s="194"/>
      <c r="LMT7" s="194"/>
      <c r="LMU7" s="194"/>
      <c r="LMV7" s="194"/>
      <c r="LMW7" s="194"/>
      <c r="LMX7" s="194"/>
      <c r="LMY7" s="194"/>
      <c r="LMZ7" s="194"/>
      <c r="LNA7" s="194"/>
      <c r="LNB7" s="194"/>
      <c r="LNC7" s="194"/>
      <c r="LND7" s="194"/>
      <c r="LNE7" s="194"/>
      <c r="LNF7" s="194"/>
      <c r="LNG7" s="194"/>
      <c r="LNH7" s="194"/>
      <c r="LNI7" s="194"/>
      <c r="LNJ7" s="194"/>
      <c r="LNK7" s="194"/>
      <c r="LNL7" s="194"/>
      <c r="LNM7" s="194"/>
      <c r="LNN7" s="194"/>
      <c r="LNO7" s="194"/>
      <c r="LNP7" s="194"/>
      <c r="LNQ7" s="194"/>
      <c r="LNR7" s="194"/>
      <c r="LNS7" s="194"/>
      <c r="LNT7" s="194"/>
      <c r="LNU7" s="194"/>
      <c r="LNV7" s="194"/>
      <c r="LNW7" s="194"/>
      <c r="LNX7" s="194"/>
      <c r="LNY7" s="194"/>
      <c r="LNZ7" s="194"/>
      <c r="LOA7" s="194"/>
      <c r="LOB7" s="194"/>
      <c r="LOC7" s="194"/>
      <c r="LOD7" s="194"/>
      <c r="LOE7" s="194"/>
      <c r="LOF7" s="194"/>
      <c r="LOG7" s="194"/>
      <c r="LOH7" s="194"/>
      <c r="LOI7" s="194"/>
      <c r="LOJ7" s="194"/>
      <c r="LOK7" s="194"/>
      <c r="LOL7" s="194"/>
      <c r="LOM7" s="194"/>
      <c r="LON7" s="194"/>
      <c r="LOO7" s="194"/>
      <c r="LOP7" s="194"/>
      <c r="LOQ7" s="194"/>
      <c r="LOR7" s="194"/>
      <c r="LOS7" s="194"/>
      <c r="LOT7" s="194"/>
      <c r="LOU7" s="194"/>
      <c r="LOV7" s="194"/>
      <c r="LOW7" s="194"/>
      <c r="LOX7" s="194"/>
      <c r="LOY7" s="194"/>
      <c r="LOZ7" s="194"/>
      <c r="LPA7" s="194"/>
      <c r="LPB7" s="194"/>
      <c r="LPC7" s="194"/>
      <c r="LPD7" s="194"/>
      <c r="LPE7" s="194"/>
      <c r="LPF7" s="194"/>
      <c r="LPG7" s="194"/>
      <c r="LPH7" s="194"/>
      <c r="LPI7" s="194"/>
      <c r="LPJ7" s="194"/>
      <c r="LPK7" s="194"/>
      <c r="LPL7" s="194"/>
      <c r="LPM7" s="194"/>
      <c r="LPN7" s="194"/>
      <c r="LPO7" s="194"/>
      <c r="LPP7" s="194"/>
      <c r="LPQ7" s="194"/>
      <c r="LPR7" s="194"/>
      <c r="LPS7" s="194"/>
      <c r="LPT7" s="194"/>
      <c r="LPU7" s="194"/>
      <c r="LPV7" s="194"/>
      <c r="LPW7" s="194"/>
      <c r="LPX7" s="194"/>
      <c r="LPY7" s="194"/>
      <c r="LPZ7" s="194"/>
      <c r="LQA7" s="194"/>
      <c r="LQB7" s="194"/>
      <c r="LQC7" s="194"/>
      <c r="LQD7" s="194"/>
      <c r="LQE7" s="194"/>
      <c r="LQF7" s="194"/>
      <c r="LQG7" s="194"/>
      <c r="LQH7" s="194"/>
      <c r="LQI7" s="194"/>
      <c r="LQJ7" s="194"/>
      <c r="LQK7" s="194"/>
      <c r="LQL7" s="194"/>
      <c r="LQM7" s="194"/>
      <c r="LQN7" s="194"/>
      <c r="LQO7" s="194"/>
      <c r="LQP7" s="194"/>
      <c r="LQQ7" s="194"/>
      <c r="LQR7" s="194"/>
      <c r="LQS7" s="194"/>
      <c r="LQT7" s="194"/>
      <c r="LQU7" s="194"/>
      <c r="LQV7" s="194"/>
      <c r="LQW7" s="194"/>
      <c r="LQX7" s="194"/>
      <c r="LQY7" s="194"/>
      <c r="LQZ7" s="194"/>
      <c r="LRA7" s="194"/>
      <c r="LRB7" s="194"/>
      <c r="LRC7" s="194"/>
      <c r="LRD7" s="194"/>
      <c r="LRE7" s="194"/>
      <c r="LRF7" s="194"/>
      <c r="LRG7" s="194"/>
      <c r="LRH7" s="194"/>
      <c r="LRI7" s="194"/>
      <c r="LRJ7" s="194"/>
      <c r="LRK7" s="194"/>
      <c r="LRL7" s="194"/>
      <c r="LRM7" s="194"/>
      <c r="LRN7" s="194"/>
      <c r="LRO7" s="194"/>
      <c r="LRP7" s="194"/>
      <c r="LRQ7" s="194"/>
      <c r="LRR7" s="194"/>
      <c r="LRS7" s="194"/>
      <c r="LRT7" s="194"/>
      <c r="LRU7" s="194"/>
      <c r="LRV7" s="194"/>
      <c r="LRW7" s="194"/>
      <c r="LRX7" s="194"/>
      <c r="LRY7" s="194"/>
      <c r="LRZ7" s="194"/>
      <c r="LSA7" s="194"/>
      <c r="LSB7" s="194"/>
      <c r="LSC7" s="194"/>
      <c r="LSD7" s="194"/>
      <c r="LSE7" s="194"/>
      <c r="LSF7" s="194"/>
      <c r="LSG7" s="194"/>
      <c r="LSH7" s="194"/>
      <c r="LSI7" s="194"/>
      <c r="LSJ7" s="194"/>
      <c r="LSK7" s="194"/>
      <c r="LSL7" s="194"/>
      <c r="LSM7" s="194"/>
      <c r="LSN7" s="194"/>
      <c r="LSO7" s="194"/>
      <c r="LSP7" s="194"/>
      <c r="LSQ7" s="194"/>
      <c r="LSR7" s="194"/>
      <c r="LSS7" s="194"/>
      <c r="LST7" s="194"/>
      <c r="LSU7" s="194"/>
      <c r="LSV7" s="194"/>
      <c r="LSW7" s="194"/>
      <c r="LSX7" s="194"/>
      <c r="LSY7" s="194"/>
      <c r="LSZ7" s="194"/>
      <c r="LTA7" s="194"/>
      <c r="LTB7" s="194"/>
      <c r="LTC7" s="194"/>
      <c r="LTD7" s="194"/>
      <c r="LTE7" s="194"/>
      <c r="LTF7" s="194"/>
      <c r="LTG7" s="194"/>
      <c r="LTH7" s="194"/>
      <c r="LTI7" s="194"/>
      <c r="LTJ7" s="194"/>
      <c r="LTK7" s="194"/>
      <c r="LTL7" s="194"/>
      <c r="LTM7" s="194"/>
      <c r="LTN7" s="194"/>
      <c r="LTO7" s="194"/>
      <c r="LTP7" s="194"/>
      <c r="LTQ7" s="194"/>
      <c r="LTR7" s="194"/>
      <c r="LTS7" s="194"/>
      <c r="LTT7" s="194"/>
      <c r="LTU7" s="194"/>
      <c r="LTV7" s="194"/>
      <c r="LTW7" s="194"/>
      <c r="LTX7" s="194"/>
      <c r="LTY7" s="194"/>
      <c r="LTZ7" s="194"/>
      <c r="LUA7" s="194"/>
      <c r="LUB7" s="194"/>
      <c r="LUC7" s="194"/>
      <c r="LUD7" s="194"/>
      <c r="LUE7" s="194"/>
      <c r="LUF7" s="194"/>
      <c r="LUG7" s="194"/>
      <c r="LUH7" s="194"/>
      <c r="LUI7" s="194"/>
      <c r="LUJ7" s="194"/>
      <c r="LUK7" s="194"/>
      <c r="LUL7" s="194"/>
      <c r="LUM7" s="194"/>
      <c r="LUN7" s="194"/>
      <c r="LUO7" s="194"/>
      <c r="LUP7" s="194"/>
      <c r="LUQ7" s="194"/>
      <c r="LUR7" s="194"/>
      <c r="LUS7" s="194"/>
      <c r="LUT7" s="194"/>
      <c r="LUU7" s="194"/>
      <c r="LUV7" s="194"/>
      <c r="LUW7" s="194"/>
      <c r="LUX7" s="194"/>
      <c r="LUY7" s="194"/>
      <c r="LUZ7" s="194"/>
      <c r="LVA7" s="194"/>
      <c r="LVB7" s="194"/>
      <c r="LVC7" s="194"/>
      <c r="LVD7" s="194"/>
      <c r="LVE7" s="194"/>
      <c r="LVF7" s="194"/>
      <c r="LVG7" s="194"/>
      <c r="LVH7" s="194"/>
      <c r="LVI7" s="194"/>
      <c r="LVJ7" s="194"/>
      <c r="LVK7" s="194"/>
      <c r="LVL7" s="194"/>
      <c r="LVM7" s="194"/>
      <c r="LVN7" s="194"/>
      <c r="LVO7" s="194"/>
      <c r="LVP7" s="194"/>
      <c r="LVQ7" s="194"/>
      <c r="LVR7" s="194"/>
      <c r="LVS7" s="194"/>
      <c r="LVT7" s="194"/>
      <c r="LVU7" s="194"/>
      <c r="LVV7" s="194"/>
      <c r="LVW7" s="194"/>
      <c r="LVX7" s="194"/>
      <c r="LVY7" s="194"/>
      <c r="LVZ7" s="194"/>
      <c r="LWA7" s="194"/>
      <c r="LWB7" s="194"/>
      <c r="LWC7" s="194"/>
      <c r="LWD7" s="194"/>
      <c r="LWE7" s="194"/>
      <c r="LWF7" s="194"/>
      <c r="LWG7" s="194"/>
      <c r="LWH7" s="194"/>
      <c r="LWI7" s="194"/>
      <c r="LWJ7" s="194"/>
      <c r="LWK7" s="194"/>
      <c r="LWL7" s="194"/>
      <c r="LWM7" s="194"/>
      <c r="LWN7" s="194"/>
      <c r="LWO7" s="194"/>
      <c r="LWP7" s="194"/>
      <c r="LWQ7" s="194"/>
      <c r="LWR7" s="194"/>
      <c r="LWS7" s="194"/>
      <c r="LWT7" s="194"/>
      <c r="LWU7" s="194"/>
      <c r="LWV7" s="194"/>
      <c r="LWW7" s="194"/>
      <c r="LWX7" s="194"/>
      <c r="LWY7" s="194"/>
      <c r="LWZ7" s="194"/>
      <c r="LXA7" s="194"/>
      <c r="LXB7" s="194"/>
      <c r="LXC7" s="194"/>
      <c r="LXD7" s="194"/>
      <c r="LXE7" s="194"/>
      <c r="LXF7" s="194"/>
      <c r="LXG7" s="194"/>
      <c r="LXH7" s="194"/>
      <c r="LXI7" s="194"/>
      <c r="LXJ7" s="194"/>
      <c r="LXK7" s="194"/>
      <c r="LXL7" s="194"/>
      <c r="LXM7" s="194"/>
      <c r="LXN7" s="194"/>
      <c r="LXO7" s="194"/>
      <c r="LXP7" s="194"/>
      <c r="LXQ7" s="194"/>
      <c r="LXR7" s="194"/>
      <c r="LXS7" s="194"/>
      <c r="LXT7" s="194"/>
      <c r="LXU7" s="194"/>
      <c r="LXV7" s="194"/>
      <c r="LXW7" s="194"/>
      <c r="LXX7" s="194"/>
      <c r="LXY7" s="194"/>
      <c r="LXZ7" s="194"/>
      <c r="LYA7" s="194"/>
      <c r="LYB7" s="194"/>
      <c r="LYC7" s="194"/>
      <c r="LYD7" s="194"/>
      <c r="LYE7" s="194"/>
      <c r="LYF7" s="194"/>
      <c r="LYG7" s="194"/>
      <c r="LYH7" s="194"/>
      <c r="LYI7" s="194"/>
      <c r="LYJ7" s="194"/>
      <c r="LYK7" s="194"/>
      <c r="LYL7" s="194"/>
      <c r="LYM7" s="194"/>
      <c r="LYN7" s="194"/>
      <c r="LYO7" s="194"/>
      <c r="LYP7" s="194"/>
      <c r="LYQ7" s="194"/>
      <c r="LYR7" s="194"/>
      <c r="LYS7" s="194"/>
      <c r="LYT7" s="194"/>
      <c r="LYU7" s="194"/>
      <c r="LYV7" s="194"/>
      <c r="LYW7" s="194"/>
      <c r="LYX7" s="194"/>
      <c r="LYY7" s="194"/>
      <c r="LYZ7" s="194"/>
      <c r="LZA7" s="194"/>
      <c r="LZB7" s="194"/>
      <c r="LZC7" s="194"/>
      <c r="LZD7" s="194"/>
      <c r="LZE7" s="194"/>
      <c r="LZF7" s="194"/>
      <c r="LZG7" s="194"/>
      <c r="LZH7" s="194"/>
      <c r="LZI7" s="194"/>
      <c r="LZJ7" s="194"/>
      <c r="LZK7" s="194"/>
      <c r="LZL7" s="194"/>
      <c r="LZM7" s="194"/>
      <c r="LZN7" s="194"/>
      <c r="LZO7" s="194"/>
      <c r="LZP7" s="194"/>
      <c r="LZQ7" s="194"/>
      <c r="LZR7" s="194"/>
      <c r="LZS7" s="194"/>
      <c r="LZT7" s="194"/>
      <c r="LZU7" s="194"/>
      <c r="LZV7" s="194"/>
      <c r="LZW7" s="194"/>
      <c r="LZX7" s="194"/>
      <c r="LZY7" s="194"/>
      <c r="LZZ7" s="194"/>
      <c r="MAA7" s="194"/>
      <c r="MAB7" s="194"/>
      <c r="MAC7" s="194"/>
      <c r="MAD7" s="194"/>
      <c r="MAE7" s="194"/>
      <c r="MAF7" s="194"/>
      <c r="MAG7" s="194"/>
      <c r="MAH7" s="194"/>
      <c r="MAI7" s="194"/>
      <c r="MAJ7" s="194"/>
      <c r="MAK7" s="194"/>
      <c r="MAL7" s="194"/>
      <c r="MAM7" s="194"/>
      <c r="MAN7" s="194"/>
      <c r="MAO7" s="194"/>
      <c r="MAP7" s="194"/>
      <c r="MAQ7" s="194"/>
      <c r="MAR7" s="194"/>
      <c r="MAS7" s="194"/>
      <c r="MAT7" s="194"/>
      <c r="MAU7" s="194"/>
      <c r="MAV7" s="194"/>
      <c r="MAW7" s="194"/>
      <c r="MAX7" s="194"/>
      <c r="MAY7" s="194"/>
      <c r="MAZ7" s="194"/>
      <c r="MBA7" s="194"/>
      <c r="MBB7" s="194"/>
      <c r="MBC7" s="194"/>
      <c r="MBD7" s="194"/>
      <c r="MBE7" s="194"/>
      <c r="MBF7" s="194"/>
      <c r="MBG7" s="194"/>
      <c r="MBH7" s="194"/>
      <c r="MBI7" s="194"/>
      <c r="MBJ7" s="194"/>
      <c r="MBK7" s="194"/>
      <c r="MBL7" s="194"/>
      <c r="MBM7" s="194"/>
      <c r="MBN7" s="194"/>
      <c r="MBO7" s="194"/>
      <c r="MBP7" s="194"/>
      <c r="MBQ7" s="194"/>
      <c r="MBR7" s="194"/>
      <c r="MBS7" s="194"/>
      <c r="MBT7" s="194"/>
      <c r="MBU7" s="194"/>
      <c r="MBV7" s="194"/>
      <c r="MBW7" s="194"/>
      <c r="MBX7" s="194"/>
      <c r="MBY7" s="194"/>
      <c r="MBZ7" s="194"/>
      <c r="MCA7" s="194"/>
      <c r="MCB7" s="194"/>
      <c r="MCC7" s="194"/>
      <c r="MCD7" s="194"/>
      <c r="MCE7" s="194"/>
      <c r="MCF7" s="194"/>
      <c r="MCG7" s="194"/>
      <c r="MCH7" s="194"/>
      <c r="MCI7" s="194"/>
      <c r="MCJ7" s="194"/>
      <c r="MCK7" s="194"/>
      <c r="MCL7" s="194"/>
      <c r="MCM7" s="194"/>
      <c r="MCN7" s="194"/>
      <c r="MCO7" s="194"/>
      <c r="MCP7" s="194"/>
      <c r="MCQ7" s="194"/>
      <c r="MCR7" s="194"/>
      <c r="MCS7" s="194"/>
      <c r="MCT7" s="194"/>
      <c r="MCU7" s="194"/>
      <c r="MCV7" s="194"/>
      <c r="MCW7" s="194"/>
      <c r="MCX7" s="194"/>
      <c r="MCY7" s="194"/>
      <c r="MCZ7" s="194"/>
      <c r="MDA7" s="194"/>
      <c r="MDB7" s="194"/>
      <c r="MDC7" s="194"/>
      <c r="MDD7" s="194"/>
      <c r="MDE7" s="194"/>
      <c r="MDF7" s="194"/>
      <c r="MDG7" s="194"/>
      <c r="MDH7" s="194"/>
      <c r="MDI7" s="194"/>
      <c r="MDJ7" s="194"/>
      <c r="MDK7" s="194"/>
      <c r="MDL7" s="194"/>
      <c r="MDM7" s="194"/>
      <c r="MDN7" s="194"/>
      <c r="MDO7" s="194"/>
      <c r="MDP7" s="194"/>
      <c r="MDQ7" s="194"/>
      <c r="MDR7" s="194"/>
      <c r="MDS7" s="194"/>
      <c r="MDT7" s="194"/>
      <c r="MDU7" s="194"/>
      <c r="MDV7" s="194"/>
      <c r="MDW7" s="194"/>
      <c r="MDX7" s="194"/>
      <c r="MDY7" s="194"/>
      <c r="MDZ7" s="194"/>
      <c r="MEA7" s="194"/>
      <c r="MEB7" s="194"/>
      <c r="MEC7" s="194"/>
      <c r="MED7" s="194"/>
      <c r="MEE7" s="194"/>
      <c r="MEF7" s="194"/>
      <c r="MEG7" s="194"/>
      <c r="MEH7" s="194"/>
      <c r="MEI7" s="194"/>
      <c r="MEJ7" s="194"/>
      <c r="MEK7" s="194"/>
      <c r="MEL7" s="194"/>
      <c r="MEM7" s="194"/>
      <c r="MEN7" s="194"/>
      <c r="MEO7" s="194"/>
      <c r="MEP7" s="194"/>
      <c r="MEQ7" s="194"/>
      <c r="MER7" s="194"/>
      <c r="MES7" s="194"/>
      <c r="MET7" s="194"/>
      <c r="MEU7" s="194"/>
      <c r="MEV7" s="194"/>
      <c r="MEW7" s="194"/>
      <c r="MEX7" s="194"/>
      <c r="MEY7" s="194"/>
      <c r="MEZ7" s="194"/>
      <c r="MFA7" s="194"/>
      <c r="MFB7" s="194"/>
      <c r="MFC7" s="194"/>
      <c r="MFD7" s="194"/>
      <c r="MFE7" s="194"/>
      <c r="MFF7" s="194"/>
      <c r="MFG7" s="194"/>
      <c r="MFH7" s="194"/>
      <c r="MFI7" s="194"/>
      <c r="MFJ7" s="194"/>
      <c r="MFK7" s="194"/>
      <c r="MFL7" s="194"/>
      <c r="MFM7" s="194"/>
      <c r="MFN7" s="194"/>
      <c r="MFO7" s="194"/>
      <c r="MFP7" s="194"/>
      <c r="MFQ7" s="194"/>
      <c r="MFR7" s="194"/>
      <c r="MFS7" s="194"/>
      <c r="MFT7" s="194"/>
      <c r="MFU7" s="194"/>
      <c r="MFV7" s="194"/>
      <c r="MFW7" s="194"/>
      <c r="MFX7" s="194"/>
      <c r="MFY7" s="194"/>
      <c r="MFZ7" s="194"/>
      <c r="MGA7" s="194"/>
      <c r="MGB7" s="194"/>
      <c r="MGC7" s="194"/>
      <c r="MGD7" s="194"/>
      <c r="MGE7" s="194"/>
      <c r="MGF7" s="194"/>
      <c r="MGG7" s="194"/>
      <c r="MGH7" s="194"/>
      <c r="MGI7" s="194"/>
      <c r="MGJ7" s="194"/>
      <c r="MGK7" s="194"/>
      <c r="MGL7" s="194"/>
      <c r="MGM7" s="194"/>
      <c r="MGN7" s="194"/>
      <c r="MGO7" s="194"/>
      <c r="MGP7" s="194"/>
      <c r="MGQ7" s="194"/>
      <c r="MGR7" s="194"/>
      <c r="MGS7" s="194"/>
      <c r="MGT7" s="194"/>
      <c r="MGU7" s="194"/>
      <c r="MGV7" s="194"/>
      <c r="MGW7" s="194"/>
      <c r="MGX7" s="194"/>
      <c r="MGY7" s="194"/>
      <c r="MGZ7" s="194"/>
      <c r="MHA7" s="194"/>
      <c r="MHB7" s="194"/>
      <c r="MHC7" s="194"/>
      <c r="MHD7" s="194"/>
      <c r="MHE7" s="194"/>
      <c r="MHF7" s="194"/>
      <c r="MHG7" s="194"/>
      <c r="MHH7" s="194"/>
      <c r="MHI7" s="194"/>
      <c r="MHJ7" s="194"/>
      <c r="MHK7" s="194"/>
      <c r="MHL7" s="194"/>
      <c r="MHM7" s="194"/>
      <c r="MHN7" s="194"/>
      <c r="MHO7" s="194"/>
      <c r="MHP7" s="194"/>
      <c r="MHQ7" s="194"/>
      <c r="MHR7" s="194"/>
      <c r="MHS7" s="194"/>
      <c r="MHT7" s="194"/>
      <c r="MHU7" s="194"/>
      <c r="MHV7" s="194"/>
      <c r="MHW7" s="194"/>
      <c r="MHX7" s="194"/>
      <c r="MHY7" s="194"/>
      <c r="MHZ7" s="194"/>
      <c r="MIA7" s="194"/>
      <c r="MIB7" s="194"/>
      <c r="MIC7" s="194"/>
      <c r="MID7" s="194"/>
      <c r="MIE7" s="194"/>
      <c r="MIF7" s="194"/>
      <c r="MIG7" s="194"/>
      <c r="MIH7" s="194"/>
      <c r="MII7" s="194"/>
      <c r="MIJ7" s="194"/>
      <c r="MIK7" s="194"/>
      <c r="MIL7" s="194"/>
      <c r="MIM7" s="194"/>
      <c r="MIN7" s="194"/>
      <c r="MIO7" s="194"/>
      <c r="MIP7" s="194"/>
      <c r="MIQ7" s="194"/>
      <c r="MIR7" s="194"/>
      <c r="MIS7" s="194"/>
      <c r="MIT7" s="194"/>
      <c r="MIU7" s="194"/>
      <c r="MIV7" s="194"/>
      <c r="MIW7" s="194"/>
      <c r="MIX7" s="194"/>
      <c r="MIY7" s="194"/>
      <c r="MIZ7" s="194"/>
      <c r="MJA7" s="194"/>
      <c r="MJB7" s="194"/>
      <c r="MJC7" s="194"/>
      <c r="MJD7" s="194"/>
      <c r="MJE7" s="194"/>
      <c r="MJF7" s="194"/>
      <c r="MJG7" s="194"/>
      <c r="MJH7" s="194"/>
      <c r="MJI7" s="194"/>
      <c r="MJJ7" s="194"/>
      <c r="MJK7" s="194"/>
      <c r="MJL7" s="194"/>
      <c r="MJM7" s="194"/>
      <c r="MJN7" s="194"/>
      <c r="MJO7" s="194"/>
      <c r="MJP7" s="194"/>
      <c r="MJQ7" s="194"/>
      <c r="MJR7" s="194"/>
      <c r="MJS7" s="194"/>
      <c r="MJT7" s="194"/>
      <c r="MJU7" s="194"/>
      <c r="MJV7" s="194"/>
      <c r="MJW7" s="194"/>
      <c r="MJX7" s="194"/>
      <c r="MJY7" s="194"/>
      <c r="MJZ7" s="194"/>
      <c r="MKA7" s="194"/>
      <c r="MKB7" s="194"/>
      <c r="MKC7" s="194"/>
      <c r="MKD7" s="194"/>
      <c r="MKE7" s="194"/>
      <c r="MKF7" s="194"/>
      <c r="MKG7" s="194"/>
      <c r="MKH7" s="194"/>
      <c r="MKI7" s="194"/>
      <c r="MKJ7" s="194"/>
      <c r="MKK7" s="194"/>
      <c r="MKL7" s="194"/>
      <c r="MKM7" s="194"/>
      <c r="MKN7" s="194"/>
      <c r="MKO7" s="194"/>
      <c r="MKP7" s="194"/>
      <c r="MKQ7" s="194"/>
      <c r="MKR7" s="194"/>
      <c r="MKS7" s="194"/>
      <c r="MKT7" s="194"/>
      <c r="MKU7" s="194"/>
      <c r="MKV7" s="194"/>
      <c r="MKW7" s="194"/>
      <c r="MKX7" s="194"/>
      <c r="MKY7" s="194"/>
      <c r="MKZ7" s="194"/>
      <c r="MLA7" s="194"/>
      <c r="MLB7" s="194"/>
      <c r="MLC7" s="194"/>
      <c r="MLD7" s="194"/>
      <c r="MLE7" s="194"/>
      <c r="MLF7" s="194"/>
      <c r="MLG7" s="194"/>
      <c r="MLH7" s="194"/>
      <c r="MLI7" s="194"/>
      <c r="MLJ7" s="194"/>
      <c r="MLK7" s="194"/>
      <c r="MLL7" s="194"/>
      <c r="MLM7" s="194"/>
      <c r="MLN7" s="194"/>
      <c r="MLO7" s="194"/>
      <c r="MLP7" s="194"/>
      <c r="MLQ7" s="194"/>
      <c r="MLR7" s="194"/>
      <c r="MLS7" s="194"/>
      <c r="MLT7" s="194"/>
      <c r="MLU7" s="194"/>
      <c r="MLV7" s="194"/>
      <c r="MLW7" s="194"/>
      <c r="MLX7" s="194"/>
      <c r="MLY7" s="194"/>
      <c r="MLZ7" s="194"/>
      <c r="MMA7" s="194"/>
      <c r="MMB7" s="194"/>
      <c r="MMC7" s="194"/>
      <c r="MMD7" s="194"/>
      <c r="MME7" s="194"/>
      <c r="MMF7" s="194"/>
      <c r="MMG7" s="194"/>
      <c r="MMH7" s="194"/>
      <c r="MMI7" s="194"/>
      <c r="MMJ7" s="194"/>
      <c r="MMK7" s="194"/>
      <c r="MML7" s="194"/>
      <c r="MMM7" s="194"/>
      <c r="MMN7" s="194"/>
      <c r="MMO7" s="194"/>
      <c r="MMP7" s="194"/>
      <c r="MMQ7" s="194"/>
      <c r="MMR7" s="194"/>
      <c r="MMS7" s="194"/>
      <c r="MMT7" s="194"/>
      <c r="MMU7" s="194"/>
      <c r="MMV7" s="194"/>
      <c r="MMW7" s="194"/>
      <c r="MMX7" s="194"/>
      <c r="MMY7" s="194"/>
      <c r="MMZ7" s="194"/>
      <c r="MNA7" s="194"/>
      <c r="MNB7" s="194"/>
      <c r="MNC7" s="194"/>
      <c r="MND7" s="194"/>
      <c r="MNE7" s="194"/>
      <c r="MNF7" s="194"/>
      <c r="MNG7" s="194"/>
      <c r="MNH7" s="194"/>
      <c r="MNI7" s="194"/>
      <c r="MNJ7" s="194"/>
      <c r="MNK7" s="194"/>
      <c r="MNL7" s="194"/>
      <c r="MNM7" s="194"/>
      <c r="MNN7" s="194"/>
      <c r="MNO7" s="194"/>
      <c r="MNP7" s="194"/>
      <c r="MNQ7" s="194"/>
      <c r="MNR7" s="194"/>
      <c r="MNS7" s="194"/>
      <c r="MNT7" s="194"/>
      <c r="MNU7" s="194"/>
      <c r="MNV7" s="194"/>
      <c r="MNW7" s="194"/>
      <c r="MNX7" s="194"/>
      <c r="MNY7" s="194"/>
      <c r="MNZ7" s="194"/>
      <c r="MOA7" s="194"/>
      <c r="MOB7" s="194"/>
      <c r="MOC7" s="194"/>
      <c r="MOD7" s="194"/>
      <c r="MOE7" s="194"/>
      <c r="MOF7" s="194"/>
      <c r="MOG7" s="194"/>
      <c r="MOH7" s="194"/>
      <c r="MOI7" s="194"/>
      <c r="MOJ7" s="194"/>
      <c r="MOK7" s="194"/>
      <c r="MOL7" s="194"/>
      <c r="MOM7" s="194"/>
      <c r="MON7" s="194"/>
      <c r="MOO7" s="194"/>
      <c r="MOP7" s="194"/>
      <c r="MOQ7" s="194"/>
      <c r="MOR7" s="194"/>
      <c r="MOS7" s="194"/>
      <c r="MOT7" s="194"/>
      <c r="MOU7" s="194"/>
      <c r="MOV7" s="194"/>
      <c r="MOW7" s="194"/>
      <c r="MOX7" s="194"/>
      <c r="MOY7" s="194"/>
      <c r="MOZ7" s="194"/>
      <c r="MPA7" s="194"/>
      <c r="MPB7" s="194"/>
      <c r="MPC7" s="194"/>
      <c r="MPD7" s="194"/>
      <c r="MPE7" s="194"/>
      <c r="MPF7" s="194"/>
      <c r="MPG7" s="194"/>
      <c r="MPH7" s="194"/>
      <c r="MPI7" s="194"/>
      <c r="MPJ7" s="194"/>
      <c r="MPK7" s="194"/>
      <c r="MPL7" s="194"/>
      <c r="MPM7" s="194"/>
      <c r="MPN7" s="194"/>
      <c r="MPO7" s="194"/>
      <c r="MPP7" s="194"/>
      <c r="MPQ7" s="194"/>
      <c r="MPR7" s="194"/>
      <c r="MPS7" s="194"/>
      <c r="MPT7" s="194"/>
      <c r="MPU7" s="194"/>
      <c r="MPV7" s="194"/>
      <c r="MPW7" s="194"/>
      <c r="MPX7" s="194"/>
      <c r="MPY7" s="194"/>
      <c r="MPZ7" s="194"/>
      <c r="MQA7" s="194"/>
      <c r="MQB7" s="194"/>
      <c r="MQC7" s="194"/>
      <c r="MQD7" s="194"/>
      <c r="MQE7" s="194"/>
      <c r="MQF7" s="194"/>
      <c r="MQG7" s="194"/>
      <c r="MQH7" s="194"/>
      <c r="MQI7" s="194"/>
      <c r="MQJ7" s="194"/>
      <c r="MQK7" s="194"/>
      <c r="MQL7" s="194"/>
      <c r="MQM7" s="194"/>
      <c r="MQN7" s="194"/>
      <c r="MQO7" s="194"/>
      <c r="MQP7" s="194"/>
      <c r="MQQ7" s="194"/>
      <c r="MQR7" s="194"/>
      <c r="MQS7" s="194"/>
      <c r="MQT7" s="194"/>
      <c r="MQU7" s="194"/>
      <c r="MQV7" s="194"/>
      <c r="MQW7" s="194"/>
      <c r="MQX7" s="194"/>
      <c r="MQY7" s="194"/>
      <c r="MQZ7" s="194"/>
      <c r="MRA7" s="194"/>
      <c r="MRB7" s="194"/>
      <c r="MRC7" s="194"/>
      <c r="MRD7" s="194"/>
      <c r="MRE7" s="194"/>
      <c r="MRF7" s="194"/>
      <c r="MRG7" s="194"/>
      <c r="MRH7" s="194"/>
      <c r="MRI7" s="194"/>
      <c r="MRJ7" s="194"/>
      <c r="MRK7" s="194"/>
      <c r="MRL7" s="194"/>
      <c r="MRM7" s="194"/>
      <c r="MRN7" s="194"/>
      <c r="MRO7" s="194"/>
      <c r="MRP7" s="194"/>
      <c r="MRQ7" s="194"/>
      <c r="MRR7" s="194"/>
      <c r="MRS7" s="194"/>
      <c r="MRT7" s="194"/>
      <c r="MRU7" s="194"/>
      <c r="MRV7" s="194"/>
      <c r="MRW7" s="194"/>
      <c r="MRX7" s="194"/>
      <c r="MRY7" s="194"/>
      <c r="MRZ7" s="194"/>
      <c r="MSA7" s="194"/>
      <c r="MSB7" s="194"/>
      <c r="MSC7" s="194"/>
      <c r="MSD7" s="194"/>
      <c r="MSE7" s="194"/>
      <c r="MSF7" s="194"/>
      <c r="MSG7" s="194"/>
      <c r="MSH7" s="194"/>
      <c r="MSI7" s="194"/>
      <c r="MSJ7" s="194"/>
      <c r="MSK7" s="194"/>
      <c r="MSL7" s="194"/>
      <c r="MSM7" s="194"/>
      <c r="MSN7" s="194"/>
      <c r="MSO7" s="194"/>
      <c r="MSP7" s="194"/>
      <c r="MSQ7" s="194"/>
      <c r="MSR7" s="194"/>
      <c r="MSS7" s="194"/>
      <c r="MST7" s="194"/>
      <c r="MSU7" s="194"/>
      <c r="MSV7" s="194"/>
      <c r="MSW7" s="194"/>
      <c r="MSX7" s="194"/>
      <c r="MSY7" s="194"/>
      <c r="MSZ7" s="194"/>
      <c r="MTA7" s="194"/>
      <c r="MTB7" s="194"/>
      <c r="MTC7" s="194"/>
      <c r="MTD7" s="194"/>
      <c r="MTE7" s="194"/>
      <c r="MTF7" s="194"/>
      <c r="MTG7" s="194"/>
      <c r="MTH7" s="194"/>
      <c r="MTI7" s="194"/>
      <c r="MTJ7" s="194"/>
      <c r="MTK7" s="194"/>
      <c r="MTL7" s="194"/>
      <c r="MTM7" s="194"/>
      <c r="MTN7" s="194"/>
      <c r="MTO7" s="194"/>
      <c r="MTP7" s="194"/>
      <c r="MTQ7" s="194"/>
      <c r="MTR7" s="194"/>
      <c r="MTS7" s="194"/>
      <c r="MTT7" s="194"/>
      <c r="MTU7" s="194"/>
      <c r="MTV7" s="194"/>
      <c r="MTW7" s="194"/>
      <c r="MTX7" s="194"/>
      <c r="MTY7" s="194"/>
      <c r="MTZ7" s="194"/>
      <c r="MUA7" s="194"/>
      <c r="MUB7" s="194"/>
      <c r="MUC7" s="194"/>
      <c r="MUD7" s="194"/>
      <c r="MUE7" s="194"/>
      <c r="MUF7" s="194"/>
      <c r="MUG7" s="194"/>
      <c r="MUH7" s="194"/>
      <c r="MUI7" s="194"/>
      <c r="MUJ7" s="194"/>
      <c r="MUK7" s="194"/>
      <c r="MUL7" s="194"/>
      <c r="MUM7" s="194"/>
      <c r="MUN7" s="194"/>
      <c r="MUO7" s="194"/>
      <c r="MUP7" s="194"/>
      <c r="MUQ7" s="194"/>
      <c r="MUR7" s="194"/>
      <c r="MUS7" s="194"/>
      <c r="MUT7" s="194"/>
      <c r="MUU7" s="194"/>
      <c r="MUV7" s="194"/>
      <c r="MUW7" s="194"/>
      <c r="MUX7" s="194"/>
      <c r="MUY7" s="194"/>
      <c r="MUZ7" s="194"/>
      <c r="MVA7" s="194"/>
      <c r="MVB7" s="194"/>
      <c r="MVC7" s="194"/>
      <c r="MVD7" s="194"/>
      <c r="MVE7" s="194"/>
      <c r="MVF7" s="194"/>
      <c r="MVG7" s="194"/>
      <c r="MVH7" s="194"/>
      <c r="MVI7" s="194"/>
      <c r="MVJ7" s="194"/>
      <c r="MVK7" s="194"/>
      <c r="MVL7" s="194"/>
      <c r="MVM7" s="194"/>
      <c r="MVN7" s="194"/>
      <c r="MVO7" s="194"/>
      <c r="MVP7" s="194"/>
      <c r="MVQ7" s="194"/>
      <c r="MVR7" s="194"/>
      <c r="MVS7" s="194"/>
      <c r="MVT7" s="194"/>
      <c r="MVU7" s="194"/>
      <c r="MVV7" s="194"/>
      <c r="MVW7" s="194"/>
      <c r="MVX7" s="194"/>
      <c r="MVY7" s="194"/>
      <c r="MVZ7" s="194"/>
      <c r="MWA7" s="194"/>
      <c r="MWB7" s="194"/>
      <c r="MWC7" s="194"/>
      <c r="MWD7" s="194"/>
      <c r="MWE7" s="194"/>
      <c r="MWF7" s="194"/>
      <c r="MWG7" s="194"/>
      <c r="MWH7" s="194"/>
      <c r="MWI7" s="194"/>
      <c r="MWJ7" s="194"/>
      <c r="MWK7" s="194"/>
      <c r="MWL7" s="194"/>
      <c r="MWM7" s="194"/>
      <c r="MWN7" s="194"/>
      <c r="MWO7" s="194"/>
      <c r="MWP7" s="194"/>
      <c r="MWQ7" s="194"/>
      <c r="MWR7" s="194"/>
      <c r="MWS7" s="194"/>
      <c r="MWT7" s="194"/>
      <c r="MWU7" s="194"/>
      <c r="MWV7" s="194"/>
      <c r="MWW7" s="194"/>
      <c r="MWX7" s="194"/>
      <c r="MWY7" s="194"/>
      <c r="MWZ7" s="194"/>
      <c r="MXA7" s="194"/>
      <c r="MXB7" s="194"/>
      <c r="MXC7" s="194"/>
      <c r="MXD7" s="194"/>
      <c r="MXE7" s="194"/>
      <c r="MXF7" s="194"/>
      <c r="MXG7" s="194"/>
      <c r="MXH7" s="194"/>
      <c r="MXI7" s="194"/>
      <c r="MXJ7" s="194"/>
      <c r="MXK7" s="194"/>
      <c r="MXL7" s="194"/>
      <c r="MXM7" s="194"/>
      <c r="MXN7" s="194"/>
      <c r="MXO7" s="194"/>
      <c r="MXP7" s="194"/>
      <c r="MXQ7" s="194"/>
      <c r="MXR7" s="194"/>
      <c r="MXS7" s="194"/>
      <c r="MXT7" s="194"/>
      <c r="MXU7" s="194"/>
      <c r="MXV7" s="194"/>
      <c r="MXW7" s="194"/>
      <c r="MXX7" s="194"/>
      <c r="MXY7" s="194"/>
      <c r="MXZ7" s="194"/>
      <c r="MYA7" s="194"/>
      <c r="MYB7" s="194"/>
      <c r="MYC7" s="194"/>
      <c r="MYD7" s="194"/>
      <c r="MYE7" s="194"/>
      <c r="MYF7" s="194"/>
      <c r="MYG7" s="194"/>
      <c r="MYH7" s="194"/>
      <c r="MYI7" s="194"/>
      <c r="MYJ7" s="194"/>
      <c r="MYK7" s="194"/>
      <c r="MYL7" s="194"/>
      <c r="MYM7" s="194"/>
      <c r="MYN7" s="194"/>
      <c r="MYO7" s="194"/>
      <c r="MYP7" s="194"/>
      <c r="MYQ7" s="194"/>
      <c r="MYR7" s="194"/>
      <c r="MYS7" s="194"/>
      <c r="MYT7" s="194"/>
      <c r="MYU7" s="194"/>
      <c r="MYV7" s="194"/>
      <c r="MYW7" s="194"/>
      <c r="MYX7" s="194"/>
      <c r="MYY7" s="194"/>
      <c r="MYZ7" s="194"/>
      <c r="MZA7" s="194"/>
      <c r="MZB7" s="194"/>
      <c r="MZC7" s="194"/>
      <c r="MZD7" s="194"/>
      <c r="MZE7" s="194"/>
      <c r="MZF7" s="194"/>
      <c r="MZG7" s="194"/>
      <c r="MZH7" s="194"/>
      <c r="MZI7" s="194"/>
      <c r="MZJ7" s="194"/>
      <c r="MZK7" s="194"/>
      <c r="MZL7" s="194"/>
      <c r="MZM7" s="194"/>
      <c r="MZN7" s="194"/>
      <c r="MZO7" s="194"/>
      <c r="MZP7" s="194"/>
      <c r="MZQ7" s="194"/>
      <c r="MZR7" s="194"/>
      <c r="MZS7" s="194"/>
      <c r="MZT7" s="194"/>
      <c r="MZU7" s="194"/>
      <c r="MZV7" s="194"/>
      <c r="MZW7" s="194"/>
      <c r="MZX7" s="194"/>
      <c r="MZY7" s="194"/>
      <c r="MZZ7" s="194"/>
      <c r="NAA7" s="194"/>
      <c r="NAB7" s="194"/>
      <c r="NAC7" s="194"/>
      <c r="NAD7" s="194"/>
      <c r="NAE7" s="194"/>
      <c r="NAF7" s="194"/>
      <c r="NAG7" s="194"/>
      <c r="NAH7" s="194"/>
      <c r="NAI7" s="194"/>
      <c r="NAJ7" s="194"/>
      <c r="NAK7" s="194"/>
      <c r="NAL7" s="194"/>
      <c r="NAM7" s="194"/>
      <c r="NAN7" s="194"/>
      <c r="NAO7" s="194"/>
      <c r="NAP7" s="194"/>
      <c r="NAQ7" s="194"/>
      <c r="NAR7" s="194"/>
      <c r="NAS7" s="194"/>
      <c r="NAT7" s="194"/>
      <c r="NAU7" s="194"/>
      <c r="NAV7" s="194"/>
      <c r="NAW7" s="194"/>
      <c r="NAX7" s="194"/>
      <c r="NAY7" s="194"/>
      <c r="NAZ7" s="194"/>
      <c r="NBA7" s="194"/>
      <c r="NBB7" s="194"/>
      <c r="NBC7" s="194"/>
      <c r="NBD7" s="194"/>
      <c r="NBE7" s="194"/>
      <c r="NBF7" s="194"/>
      <c r="NBG7" s="194"/>
      <c r="NBH7" s="194"/>
      <c r="NBI7" s="194"/>
      <c r="NBJ7" s="194"/>
      <c r="NBK7" s="194"/>
      <c r="NBL7" s="194"/>
      <c r="NBM7" s="194"/>
      <c r="NBN7" s="194"/>
      <c r="NBO7" s="194"/>
      <c r="NBP7" s="194"/>
      <c r="NBQ7" s="194"/>
      <c r="NBR7" s="194"/>
      <c r="NBS7" s="194"/>
      <c r="NBT7" s="194"/>
      <c r="NBU7" s="194"/>
      <c r="NBV7" s="194"/>
      <c r="NBW7" s="194"/>
      <c r="NBX7" s="194"/>
      <c r="NBY7" s="194"/>
      <c r="NBZ7" s="194"/>
      <c r="NCA7" s="194"/>
      <c r="NCB7" s="194"/>
      <c r="NCC7" s="194"/>
      <c r="NCD7" s="194"/>
      <c r="NCE7" s="194"/>
      <c r="NCF7" s="194"/>
      <c r="NCG7" s="194"/>
      <c r="NCH7" s="194"/>
      <c r="NCI7" s="194"/>
      <c r="NCJ7" s="194"/>
      <c r="NCK7" s="194"/>
      <c r="NCL7" s="194"/>
      <c r="NCM7" s="194"/>
      <c r="NCN7" s="194"/>
      <c r="NCO7" s="194"/>
      <c r="NCP7" s="194"/>
      <c r="NCQ7" s="194"/>
      <c r="NCR7" s="194"/>
      <c r="NCS7" s="194"/>
      <c r="NCT7" s="194"/>
      <c r="NCU7" s="194"/>
      <c r="NCV7" s="194"/>
      <c r="NCW7" s="194"/>
      <c r="NCX7" s="194"/>
      <c r="NCY7" s="194"/>
      <c r="NCZ7" s="194"/>
      <c r="NDA7" s="194"/>
      <c r="NDB7" s="194"/>
      <c r="NDC7" s="194"/>
      <c r="NDD7" s="194"/>
      <c r="NDE7" s="194"/>
      <c r="NDF7" s="194"/>
      <c r="NDG7" s="194"/>
      <c r="NDH7" s="194"/>
      <c r="NDI7" s="194"/>
      <c r="NDJ7" s="194"/>
      <c r="NDK7" s="194"/>
      <c r="NDL7" s="194"/>
      <c r="NDM7" s="194"/>
      <c r="NDN7" s="194"/>
      <c r="NDO7" s="194"/>
      <c r="NDP7" s="194"/>
      <c r="NDQ7" s="194"/>
      <c r="NDR7" s="194"/>
      <c r="NDS7" s="194"/>
      <c r="NDT7" s="194"/>
      <c r="NDU7" s="194"/>
      <c r="NDV7" s="194"/>
      <c r="NDW7" s="194"/>
      <c r="NDX7" s="194"/>
      <c r="NDY7" s="194"/>
      <c r="NDZ7" s="194"/>
      <c r="NEA7" s="194"/>
      <c r="NEB7" s="194"/>
      <c r="NEC7" s="194"/>
      <c r="NED7" s="194"/>
      <c r="NEE7" s="194"/>
      <c r="NEF7" s="194"/>
      <c r="NEG7" s="194"/>
      <c r="NEH7" s="194"/>
      <c r="NEI7" s="194"/>
      <c r="NEJ7" s="194"/>
      <c r="NEK7" s="194"/>
      <c r="NEL7" s="194"/>
      <c r="NEM7" s="194"/>
      <c r="NEN7" s="194"/>
      <c r="NEO7" s="194"/>
      <c r="NEP7" s="194"/>
      <c r="NEQ7" s="194"/>
      <c r="NER7" s="194"/>
      <c r="NES7" s="194"/>
      <c r="NET7" s="194"/>
      <c r="NEU7" s="194"/>
      <c r="NEV7" s="194"/>
      <c r="NEW7" s="194"/>
      <c r="NEX7" s="194"/>
      <c r="NEY7" s="194"/>
      <c r="NEZ7" s="194"/>
      <c r="NFA7" s="194"/>
      <c r="NFB7" s="194"/>
      <c r="NFC7" s="194"/>
      <c r="NFD7" s="194"/>
      <c r="NFE7" s="194"/>
      <c r="NFF7" s="194"/>
      <c r="NFG7" s="194"/>
      <c r="NFH7" s="194"/>
      <c r="NFI7" s="194"/>
      <c r="NFJ7" s="194"/>
      <c r="NFK7" s="194"/>
      <c r="NFL7" s="194"/>
      <c r="NFM7" s="194"/>
      <c r="NFN7" s="194"/>
      <c r="NFO7" s="194"/>
      <c r="NFP7" s="194"/>
      <c r="NFQ7" s="194"/>
      <c r="NFR7" s="194"/>
      <c r="NFS7" s="194"/>
      <c r="NFT7" s="194"/>
      <c r="NFU7" s="194"/>
      <c r="NFV7" s="194"/>
      <c r="NFW7" s="194"/>
      <c r="NFX7" s="194"/>
      <c r="NFY7" s="194"/>
      <c r="NFZ7" s="194"/>
      <c r="NGA7" s="194"/>
      <c r="NGB7" s="194"/>
      <c r="NGC7" s="194"/>
      <c r="NGD7" s="194"/>
      <c r="NGE7" s="194"/>
      <c r="NGF7" s="194"/>
      <c r="NGG7" s="194"/>
      <c r="NGH7" s="194"/>
      <c r="NGI7" s="194"/>
      <c r="NGJ7" s="194"/>
      <c r="NGK7" s="194"/>
      <c r="NGL7" s="194"/>
      <c r="NGM7" s="194"/>
      <c r="NGN7" s="194"/>
      <c r="NGO7" s="194"/>
      <c r="NGP7" s="194"/>
      <c r="NGQ7" s="194"/>
      <c r="NGR7" s="194"/>
      <c r="NGS7" s="194"/>
      <c r="NGT7" s="194"/>
      <c r="NGU7" s="194"/>
      <c r="NGV7" s="194"/>
      <c r="NGW7" s="194"/>
      <c r="NGX7" s="194"/>
      <c r="NGY7" s="194"/>
      <c r="NGZ7" s="194"/>
      <c r="NHA7" s="194"/>
      <c r="NHB7" s="194"/>
      <c r="NHC7" s="194"/>
      <c r="NHD7" s="194"/>
      <c r="NHE7" s="194"/>
      <c r="NHF7" s="194"/>
      <c r="NHG7" s="194"/>
      <c r="NHH7" s="194"/>
      <c r="NHI7" s="194"/>
      <c r="NHJ7" s="194"/>
      <c r="NHK7" s="194"/>
      <c r="NHL7" s="194"/>
      <c r="NHM7" s="194"/>
      <c r="NHN7" s="194"/>
      <c r="NHO7" s="194"/>
      <c r="NHP7" s="194"/>
      <c r="NHQ7" s="194"/>
      <c r="NHR7" s="194"/>
      <c r="NHS7" s="194"/>
      <c r="NHT7" s="194"/>
      <c r="NHU7" s="194"/>
      <c r="NHV7" s="194"/>
      <c r="NHW7" s="194"/>
      <c r="NHX7" s="194"/>
      <c r="NHY7" s="194"/>
      <c r="NHZ7" s="194"/>
      <c r="NIA7" s="194"/>
      <c r="NIB7" s="194"/>
      <c r="NIC7" s="194"/>
      <c r="NID7" s="194"/>
      <c r="NIE7" s="194"/>
      <c r="NIF7" s="194"/>
      <c r="NIG7" s="194"/>
      <c r="NIH7" s="194"/>
      <c r="NII7" s="194"/>
      <c r="NIJ7" s="194"/>
      <c r="NIK7" s="194"/>
      <c r="NIL7" s="194"/>
      <c r="NIM7" s="194"/>
      <c r="NIN7" s="194"/>
      <c r="NIO7" s="194"/>
      <c r="NIP7" s="194"/>
      <c r="NIQ7" s="194"/>
      <c r="NIR7" s="194"/>
      <c r="NIS7" s="194"/>
      <c r="NIT7" s="194"/>
      <c r="NIU7" s="194"/>
      <c r="NIV7" s="194"/>
      <c r="NIW7" s="194"/>
      <c r="NIX7" s="194"/>
      <c r="NIY7" s="194"/>
      <c r="NIZ7" s="194"/>
      <c r="NJA7" s="194"/>
      <c r="NJB7" s="194"/>
      <c r="NJC7" s="194"/>
      <c r="NJD7" s="194"/>
      <c r="NJE7" s="194"/>
      <c r="NJF7" s="194"/>
      <c r="NJG7" s="194"/>
      <c r="NJH7" s="194"/>
      <c r="NJI7" s="194"/>
      <c r="NJJ7" s="194"/>
      <c r="NJK7" s="194"/>
      <c r="NJL7" s="194"/>
      <c r="NJM7" s="194"/>
      <c r="NJN7" s="194"/>
      <c r="NJO7" s="194"/>
      <c r="NJP7" s="194"/>
      <c r="NJQ7" s="194"/>
      <c r="NJR7" s="194"/>
      <c r="NJS7" s="194"/>
      <c r="NJT7" s="194"/>
      <c r="NJU7" s="194"/>
      <c r="NJV7" s="194"/>
      <c r="NJW7" s="194"/>
      <c r="NJX7" s="194"/>
      <c r="NJY7" s="194"/>
      <c r="NJZ7" s="194"/>
      <c r="NKA7" s="194"/>
      <c r="NKB7" s="194"/>
      <c r="NKC7" s="194"/>
      <c r="NKD7" s="194"/>
      <c r="NKE7" s="194"/>
      <c r="NKF7" s="194"/>
      <c r="NKG7" s="194"/>
      <c r="NKH7" s="194"/>
      <c r="NKI7" s="194"/>
      <c r="NKJ7" s="194"/>
      <c r="NKK7" s="194"/>
      <c r="NKL7" s="194"/>
      <c r="NKM7" s="194"/>
      <c r="NKN7" s="194"/>
      <c r="NKO7" s="194"/>
      <c r="NKP7" s="194"/>
      <c r="NKQ7" s="194"/>
      <c r="NKR7" s="194"/>
      <c r="NKS7" s="194"/>
      <c r="NKT7" s="194"/>
      <c r="NKU7" s="194"/>
      <c r="NKV7" s="194"/>
      <c r="NKW7" s="194"/>
      <c r="NKX7" s="194"/>
      <c r="NKY7" s="194"/>
      <c r="NKZ7" s="194"/>
      <c r="NLA7" s="194"/>
      <c r="NLB7" s="194"/>
      <c r="NLC7" s="194"/>
      <c r="NLD7" s="194"/>
      <c r="NLE7" s="194"/>
      <c r="NLF7" s="194"/>
      <c r="NLG7" s="194"/>
      <c r="NLH7" s="194"/>
      <c r="NLI7" s="194"/>
      <c r="NLJ7" s="194"/>
      <c r="NLK7" s="194"/>
      <c r="NLL7" s="194"/>
      <c r="NLM7" s="194"/>
      <c r="NLN7" s="194"/>
      <c r="NLO7" s="194"/>
      <c r="NLP7" s="194"/>
      <c r="NLQ7" s="194"/>
      <c r="NLR7" s="194"/>
      <c r="NLS7" s="194"/>
      <c r="NLT7" s="194"/>
      <c r="NLU7" s="194"/>
      <c r="NLV7" s="194"/>
      <c r="NLW7" s="194"/>
      <c r="NLX7" s="194"/>
      <c r="NLY7" s="194"/>
      <c r="NLZ7" s="194"/>
      <c r="NMA7" s="194"/>
      <c r="NMB7" s="194"/>
      <c r="NMC7" s="194"/>
      <c r="NMD7" s="194"/>
      <c r="NME7" s="194"/>
      <c r="NMF7" s="194"/>
      <c r="NMG7" s="194"/>
      <c r="NMH7" s="194"/>
      <c r="NMI7" s="194"/>
      <c r="NMJ7" s="194"/>
      <c r="NMK7" s="194"/>
      <c r="NML7" s="194"/>
      <c r="NMM7" s="194"/>
      <c r="NMN7" s="194"/>
      <c r="NMO7" s="194"/>
      <c r="NMP7" s="194"/>
      <c r="NMQ7" s="194"/>
      <c r="NMR7" s="194"/>
      <c r="NMS7" s="194"/>
      <c r="NMT7" s="194"/>
      <c r="NMU7" s="194"/>
      <c r="NMV7" s="194"/>
      <c r="NMW7" s="194"/>
      <c r="NMX7" s="194"/>
      <c r="NMY7" s="194"/>
      <c r="NMZ7" s="194"/>
      <c r="NNA7" s="194"/>
      <c r="NNB7" s="194"/>
      <c r="NNC7" s="194"/>
      <c r="NND7" s="194"/>
      <c r="NNE7" s="194"/>
      <c r="NNF7" s="194"/>
      <c r="NNG7" s="194"/>
      <c r="NNH7" s="194"/>
      <c r="NNI7" s="194"/>
      <c r="NNJ7" s="194"/>
      <c r="NNK7" s="194"/>
      <c r="NNL7" s="194"/>
      <c r="NNM7" s="194"/>
      <c r="NNN7" s="194"/>
      <c r="NNO7" s="194"/>
      <c r="NNP7" s="194"/>
      <c r="NNQ7" s="194"/>
      <c r="NNR7" s="194"/>
      <c r="NNS7" s="194"/>
      <c r="NNT7" s="194"/>
      <c r="NNU7" s="194"/>
      <c r="NNV7" s="194"/>
      <c r="NNW7" s="194"/>
      <c r="NNX7" s="194"/>
      <c r="NNY7" s="194"/>
      <c r="NNZ7" s="194"/>
      <c r="NOA7" s="194"/>
      <c r="NOB7" s="194"/>
      <c r="NOC7" s="194"/>
      <c r="NOD7" s="194"/>
      <c r="NOE7" s="194"/>
      <c r="NOF7" s="194"/>
      <c r="NOG7" s="194"/>
      <c r="NOH7" s="194"/>
      <c r="NOI7" s="194"/>
      <c r="NOJ7" s="194"/>
      <c r="NOK7" s="194"/>
      <c r="NOL7" s="194"/>
      <c r="NOM7" s="194"/>
      <c r="NON7" s="194"/>
      <c r="NOO7" s="194"/>
      <c r="NOP7" s="194"/>
      <c r="NOQ7" s="194"/>
      <c r="NOR7" s="194"/>
      <c r="NOS7" s="194"/>
      <c r="NOT7" s="194"/>
      <c r="NOU7" s="194"/>
      <c r="NOV7" s="194"/>
      <c r="NOW7" s="194"/>
      <c r="NOX7" s="194"/>
      <c r="NOY7" s="194"/>
      <c r="NOZ7" s="194"/>
      <c r="NPA7" s="194"/>
      <c r="NPB7" s="194"/>
      <c r="NPC7" s="194"/>
      <c r="NPD7" s="194"/>
      <c r="NPE7" s="194"/>
      <c r="NPF7" s="194"/>
      <c r="NPG7" s="194"/>
      <c r="NPH7" s="194"/>
      <c r="NPI7" s="194"/>
      <c r="NPJ7" s="194"/>
      <c r="NPK7" s="194"/>
      <c r="NPL7" s="194"/>
      <c r="NPM7" s="194"/>
      <c r="NPN7" s="194"/>
      <c r="NPO7" s="194"/>
      <c r="NPP7" s="194"/>
      <c r="NPQ7" s="194"/>
      <c r="NPR7" s="194"/>
      <c r="NPS7" s="194"/>
      <c r="NPT7" s="194"/>
      <c r="NPU7" s="194"/>
      <c r="NPV7" s="194"/>
      <c r="NPW7" s="194"/>
      <c r="NPX7" s="194"/>
      <c r="NPY7" s="194"/>
      <c r="NPZ7" s="194"/>
      <c r="NQA7" s="194"/>
      <c r="NQB7" s="194"/>
      <c r="NQC7" s="194"/>
      <c r="NQD7" s="194"/>
      <c r="NQE7" s="194"/>
      <c r="NQF7" s="194"/>
      <c r="NQG7" s="194"/>
      <c r="NQH7" s="194"/>
      <c r="NQI7" s="194"/>
      <c r="NQJ7" s="194"/>
      <c r="NQK7" s="194"/>
      <c r="NQL7" s="194"/>
      <c r="NQM7" s="194"/>
      <c r="NQN7" s="194"/>
      <c r="NQO7" s="194"/>
      <c r="NQP7" s="194"/>
      <c r="NQQ7" s="194"/>
      <c r="NQR7" s="194"/>
      <c r="NQS7" s="194"/>
      <c r="NQT7" s="194"/>
      <c r="NQU7" s="194"/>
      <c r="NQV7" s="194"/>
      <c r="NQW7" s="194"/>
      <c r="NQX7" s="194"/>
      <c r="NQY7" s="194"/>
      <c r="NQZ7" s="194"/>
      <c r="NRA7" s="194"/>
      <c r="NRB7" s="194"/>
      <c r="NRC7" s="194"/>
      <c r="NRD7" s="194"/>
      <c r="NRE7" s="194"/>
      <c r="NRF7" s="194"/>
      <c r="NRG7" s="194"/>
      <c r="NRH7" s="194"/>
      <c r="NRI7" s="194"/>
      <c r="NRJ7" s="194"/>
      <c r="NRK7" s="194"/>
      <c r="NRL7" s="194"/>
      <c r="NRM7" s="194"/>
      <c r="NRN7" s="194"/>
      <c r="NRO7" s="194"/>
      <c r="NRP7" s="194"/>
      <c r="NRQ7" s="194"/>
      <c r="NRR7" s="194"/>
      <c r="NRS7" s="194"/>
      <c r="NRT7" s="194"/>
      <c r="NRU7" s="194"/>
      <c r="NRV7" s="194"/>
      <c r="NRW7" s="194"/>
      <c r="NRX7" s="194"/>
      <c r="NRY7" s="194"/>
      <c r="NRZ7" s="194"/>
      <c r="NSA7" s="194"/>
      <c r="NSB7" s="194"/>
      <c r="NSC7" s="194"/>
      <c r="NSD7" s="194"/>
      <c r="NSE7" s="194"/>
      <c r="NSF7" s="194"/>
      <c r="NSG7" s="194"/>
      <c r="NSH7" s="194"/>
      <c r="NSI7" s="194"/>
      <c r="NSJ7" s="194"/>
      <c r="NSK7" s="194"/>
      <c r="NSL7" s="194"/>
      <c r="NSM7" s="194"/>
      <c r="NSN7" s="194"/>
      <c r="NSO7" s="194"/>
      <c r="NSP7" s="194"/>
      <c r="NSQ7" s="194"/>
      <c r="NSR7" s="194"/>
      <c r="NSS7" s="194"/>
      <c r="NST7" s="194"/>
      <c r="NSU7" s="194"/>
      <c r="NSV7" s="194"/>
      <c r="NSW7" s="194"/>
      <c r="NSX7" s="194"/>
      <c r="NSY7" s="194"/>
      <c r="NSZ7" s="194"/>
      <c r="NTA7" s="194"/>
      <c r="NTB7" s="194"/>
      <c r="NTC7" s="194"/>
      <c r="NTD7" s="194"/>
      <c r="NTE7" s="194"/>
      <c r="NTF7" s="194"/>
      <c r="NTG7" s="194"/>
      <c r="NTH7" s="194"/>
      <c r="NTI7" s="194"/>
      <c r="NTJ7" s="194"/>
      <c r="NTK7" s="194"/>
      <c r="NTL7" s="194"/>
      <c r="NTM7" s="194"/>
      <c r="NTN7" s="194"/>
      <c r="NTO7" s="194"/>
      <c r="NTP7" s="194"/>
      <c r="NTQ7" s="194"/>
      <c r="NTR7" s="194"/>
      <c r="NTS7" s="194"/>
      <c r="NTT7" s="194"/>
      <c r="NTU7" s="194"/>
      <c r="NTV7" s="194"/>
      <c r="NTW7" s="194"/>
      <c r="NTX7" s="194"/>
      <c r="NTY7" s="194"/>
      <c r="NTZ7" s="194"/>
      <c r="NUA7" s="194"/>
      <c r="NUB7" s="194"/>
      <c r="NUC7" s="194"/>
      <c r="NUD7" s="194"/>
      <c r="NUE7" s="194"/>
      <c r="NUF7" s="194"/>
      <c r="NUG7" s="194"/>
      <c r="NUH7" s="194"/>
      <c r="NUI7" s="194"/>
      <c r="NUJ7" s="194"/>
      <c r="NUK7" s="194"/>
      <c r="NUL7" s="194"/>
      <c r="NUM7" s="194"/>
      <c r="NUN7" s="194"/>
      <c r="NUO7" s="194"/>
      <c r="NUP7" s="194"/>
      <c r="NUQ7" s="194"/>
      <c r="NUR7" s="194"/>
      <c r="NUS7" s="194"/>
      <c r="NUT7" s="194"/>
      <c r="NUU7" s="194"/>
      <c r="NUV7" s="194"/>
      <c r="NUW7" s="194"/>
      <c r="NUX7" s="194"/>
      <c r="NUY7" s="194"/>
      <c r="NUZ7" s="194"/>
      <c r="NVA7" s="194"/>
      <c r="NVB7" s="194"/>
      <c r="NVC7" s="194"/>
      <c r="NVD7" s="194"/>
      <c r="NVE7" s="194"/>
      <c r="NVF7" s="194"/>
      <c r="NVG7" s="194"/>
      <c r="NVH7" s="194"/>
      <c r="NVI7" s="194"/>
      <c r="NVJ7" s="194"/>
      <c r="NVK7" s="194"/>
      <c r="NVL7" s="194"/>
      <c r="NVM7" s="194"/>
      <c r="NVN7" s="194"/>
      <c r="NVO7" s="194"/>
      <c r="NVP7" s="194"/>
      <c r="NVQ7" s="194"/>
      <c r="NVR7" s="194"/>
      <c r="NVS7" s="194"/>
      <c r="NVT7" s="194"/>
      <c r="NVU7" s="194"/>
      <c r="NVV7" s="194"/>
      <c r="NVW7" s="194"/>
      <c r="NVX7" s="194"/>
      <c r="NVY7" s="194"/>
      <c r="NVZ7" s="194"/>
      <c r="NWA7" s="194"/>
      <c r="NWB7" s="194"/>
      <c r="NWC7" s="194"/>
      <c r="NWD7" s="194"/>
      <c r="NWE7" s="194"/>
      <c r="NWF7" s="194"/>
      <c r="NWG7" s="194"/>
      <c r="NWH7" s="194"/>
      <c r="NWI7" s="194"/>
      <c r="NWJ7" s="194"/>
      <c r="NWK7" s="194"/>
      <c r="NWL7" s="194"/>
      <c r="NWM7" s="194"/>
      <c r="NWN7" s="194"/>
      <c r="NWO7" s="194"/>
      <c r="NWP7" s="194"/>
      <c r="NWQ7" s="194"/>
      <c r="NWR7" s="194"/>
      <c r="NWS7" s="194"/>
      <c r="NWT7" s="194"/>
      <c r="NWU7" s="194"/>
      <c r="NWV7" s="194"/>
      <c r="NWW7" s="194"/>
      <c r="NWX7" s="194"/>
      <c r="NWY7" s="194"/>
      <c r="NWZ7" s="194"/>
      <c r="NXA7" s="194"/>
      <c r="NXB7" s="194"/>
      <c r="NXC7" s="194"/>
      <c r="NXD7" s="194"/>
      <c r="NXE7" s="194"/>
      <c r="NXF7" s="194"/>
      <c r="NXG7" s="194"/>
      <c r="NXH7" s="194"/>
      <c r="NXI7" s="194"/>
      <c r="NXJ7" s="194"/>
      <c r="NXK7" s="194"/>
      <c r="NXL7" s="194"/>
      <c r="NXM7" s="194"/>
      <c r="NXN7" s="194"/>
      <c r="NXO7" s="194"/>
      <c r="NXP7" s="194"/>
      <c r="NXQ7" s="194"/>
      <c r="NXR7" s="194"/>
      <c r="NXS7" s="194"/>
      <c r="NXT7" s="194"/>
      <c r="NXU7" s="194"/>
      <c r="NXV7" s="194"/>
      <c r="NXW7" s="194"/>
      <c r="NXX7" s="194"/>
      <c r="NXY7" s="194"/>
      <c r="NXZ7" s="194"/>
      <c r="NYA7" s="194"/>
      <c r="NYB7" s="194"/>
      <c r="NYC7" s="194"/>
      <c r="NYD7" s="194"/>
      <c r="NYE7" s="194"/>
      <c r="NYF7" s="194"/>
      <c r="NYG7" s="194"/>
      <c r="NYH7" s="194"/>
      <c r="NYI7" s="194"/>
      <c r="NYJ7" s="194"/>
      <c r="NYK7" s="194"/>
      <c r="NYL7" s="194"/>
      <c r="NYM7" s="194"/>
      <c r="NYN7" s="194"/>
      <c r="NYO7" s="194"/>
      <c r="NYP7" s="194"/>
      <c r="NYQ7" s="194"/>
      <c r="NYR7" s="194"/>
      <c r="NYS7" s="194"/>
      <c r="NYT7" s="194"/>
      <c r="NYU7" s="194"/>
      <c r="NYV7" s="194"/>
      <c r="NYW7" s="194"/>
      <c r="NYX7" s="194"/>
      <c r="NYY7" s="194"/>
      <c r="NYZ7" s="194"/>
      <c r="NZA7" s="194"/>
      <c r="NZB7" s="194"/>
      <c r="NZC7" s="194"/>
      <c r="NZD7" s="194"/>
      <c r="NZE7" s="194"/>
      <c r="NZF7" s="194"/>
      <c r="NZG7" s="194"/>
      <c r="NZH7" s="194"/>
      <c r="NZI7" s="194"/>
      <c r="NZJ7" s="194"/>
      <c r="NZK7" s="194"/>
      <c r="NZL7" s="194"/>
      <c r="NZM7" s="194"/>
      <c r="NZN7" s="194"/>
      <c r="NZO7" s="194"/>
      <c r="NZP7" s="194"/>
      <c r="NZQ7" s="194"/>
      <c r="NZR7" s="194"/>
      <c r="NZS7" s="194"/>
      <c r="NZT7" s="194"/>
      <c r="NZU7" s="194"/>
      <c r="NZV7" s="194"/>
      <c r="NZW7" s="194"/>
      <c r="NZX7" s="194"/>
      <c r="NZY7" s="194"/>
      <c r="NZZ7" s="194"/>
      <c r="OAA7" s="194"/>
      <c r="OAB7" s="194"/>
      <c r="OAC7" s="194"/>
      <c r="OAD7" s="194"/>
      <c r="OAE7" s="194"/>
      <c r="OAF7" s="194"/>
      <c r="OAG7" s="194"/>
      <c r="OAH7" s="194"/>
      <c r="OAI7" s="194"/>
      <c r="OAJ7" s="194"/>
      <c r="OAK7" s="194"/>
      <c r="OAL7" s="194"/>
      <c r="OAM7" s="194"/>
      <c r="OAN7" s="194"/>
      <c r="OAO7" s="194"/>
      <c r="OAP7" s="194"/>
      <c r="OAQ7" s="194"/>
      <c r="OAR7" s="194"/>
      <c r="OAS7" s="194"/>
      <c r="OAT7" s="194"/>
      <c r="OAU7" s="194"/>
      <c r="OAV7" s="194"/>
      <c r="OAW7" s="194"/>
      <c r="OAX7" s="194"/>
      <c r="OAY7" s="194"/>
      <c r="OAZ7" s="194"/>
      <c r="OBA7" s="194"/>
      <c r="OBB7" s="194"/>
      <c r="OBC7" s="194"/>
      <c r="OBD7" s="194"/>
      <c r="OBE7" s="194"/>
      <c r="OBF7" s="194"/>
      <c r="OBG7" s="194"/>
      <c r="OBH7" s="194"/>
      <c r="OBI7" s="194"/>
      <c r="OBJ7" s="194"/>
      <c r="OBK7" s="194"/>
      <c r="OBL7" s="194"/>
      <c r="OBM7" s="194"/>
      <c r="OBN7" s="194"/>
      <c r="OBO7" s="194"/>
      <c r="OBP7" s="194"/>
      <c r="OBQ7" s="194"/>
      <c r="OBR7" s="194"/>
      <c r="OBS7" s="194"/>
      <c r="OBT7" s="194"/>
      <c r="OBU7" s="194"/>
      <c r="OBV7" s="194"/>
      <c r="OBW7" s="194"/>
      <c r="OBX7" s="194"/>
      <c r="OBY7" s="194"/>
      <c r="OBZ7" s="194"/>
      <c r="OCA7" s="194"/>
      <c r="OCB7" s="194"/>
      <c r="OCC7" s="194"/>
      <c r="OCD7" s="194"/>
      <c r="OCE7" s="194"/>
      <c r="OCF7" s="194"/>
      <c r="OCG7" s="194"/>
      <c r="OCH7" s="194"/>
      <c r="OCI7" s="194"/>
      <c r="OCJ7" s="194"/>
      <c r="OCK7" s="194"/>
      <c r="OCL7" s="194"/>
      <c r="OCM7" s="194"/>
      <c r="OCN7" s="194"/>
      <c r="OCO7" s="194"/>
      <c r="OCP7" s="194"/>
      <c r="OCQ7" s="194"/>
      <c r="OCR7" s="194"/>
      <c r="OCS7" s="194"/>
      <c r="OCT7" s="194"/>
      <c r="OCU7" s="194"/>
      <c r="OCV7" s="194"/>
      <c r="OCW7" s="194"/>
      <c r="OCX7" s="194"/>
      <c r="OCY7" s="194"/>
      <c r="OCZ7" s="194"/>
      <c r="ODA7" s="194"/>
      <c r="ODB7" s="194"/>
      <c r="ODC7" s="194"/>
      <c r="ODD7" s="194"/>
      <c r="ODE7" s="194"/>
      <c r="ODF7" s="194"/>
      <c r="ODG7" s="194"/>
      <c r="ODH7" s="194"/>
      <c r="ODI7" s="194"/>
      <c r="ODJ7" s="194"/>
      <c r="ODK7" s="194"/>
      <c r="ODL7" s="194"/>
      <c r="ODM7" s="194"/>
      <c r="ODN7" s="194"/>
      <c r="ODO7" s="194"/>
      <c r="ODP7" s="194"/>
      <c r="ODQ7" s="194"/>
      <c r="ODR7" s="194"/>
      <c r="ODS7" s="194"/>
      <c r="ODT7" s="194"/>
      <c r="ODU7" s="194"/>
      <c r="ODV7" s="194"/>
      <c r="ODW7" s="194"/>
      <c r="ODX7" s="194"/>
      <c r="ODY7" s="194"/>
      <c r="ODZ7" s="194"/>
      <c r="OEA7" s="194"/>
      <c r="OEB7" s="194"/>
      <c r="OEC7" s="194"/>
      <c r="OED7" s="194"/>
      <c r="OEE7" s="194"/>
      <c r="OEF7" s="194"/>
      <c r="OEG7" s="194"/>
      <c r="OEH7" s="194"/>
      <c r="OEI7" s="194"/>
      <c r="OEJ7" s="194"/>
      <c r="OEK7" s="194"/>
      <c r="OEL7" s="194"/>
      <c r="OEM7" s="194"/>
      <c r="OEN7" s="194"/>
      <c r="OEO7" s="194"/>
      <c r="OEP7" s="194"/>
      <c r="OEQ7" s="194"/>
      <c r="OER7" s="194"/>
      <c r="OES7" s="194"/>
      <c r="OET7" s="194"/>
      <c r="OEU7" s="194"/>
      <c r="OEV7" s="194"/>
      <c r="OEW7" s="194"/>
      <c r="OEX7" s="194"/>
      <c r="OEY7" s="194"/>
      <c r="OEZ7" s="194"/>
      <c r="OFA7" s="194"/>
      <c r="OFB7" s="194"/>
      <c r="OFC7" s="194"/>
      <c r="OFD7" s="194"/>
      <c r="OFE7" s="194"/>
      <c r="OFF7" s="194"/>
      <c r="OFG7" s="194"/>
      <c r="OFH7" s="194"/>
      <c r="OFI7" s="194"/>
      <c r="OFJ7" s="194"/>
      <c r="OFK7" s="194"/>
      <c r="OFL7" s="194"/>
      <c r="OFM7" s="194"/>
      <c r="OFN7" s="194"/>
      <c r="OFO7" s="194"/>
      <c r="OFP7" s="194"/>
      <c r="OFQ7" s="194"/>
      <c r="OFR7" s="194"/>
      <c r="OFS7" s="194"/>
      <c r="OFT7" s="194"/>
      <c r="OFU7" s="194"/>
      <c r="OFV7" s="194"/>
      <c r="OFW7" s="194"/>
      <c r="OFX7" s="194"/>
      <c r="OFY7" s="194"/>
      <c r="OFZ7" s="194"/>
      <c r="OGA7" s="194"/>
      <c r="OGB7" s="194"/>
      <c r="OGC7" s="194"/>
      <c r="OGD7" s="194"/>
      <c r="OGE7" s="194"/>
      <c r="OGF7" s="194"/>
      <c r="OGG7" s="194"/>
      <c r="OGH7" s="194"/>
      <c r="OGI7" s="194"/>
      <c r="OGJ7" s="194"/>
      <c r="OGK7" s="194"/>
      <c r="OGL7" s="194"/>
      <c r="OGM7" s="194"/>
      <c r="OGN7" s="194"/>
      <c r="OGO7" s="194"/>
      <c r="OGP7" s="194"/>
      <c r="OGQ7" s="194"/>
      <c r="OGR7" s="194"/>
      <c r="OGS7" s="194"/>
      <c r="OGT7" s="194"/>
      <c r="OGU7" s="194"/>
      <c r="OGV7" s="194"/>
      <c r="OGW7" s="194"/>
      <c r="OGX7" s="194"/>
      <c r="OGY7" s="194"/>
      <c r="OGZ7" s="194"/>
      <c r="OHA7" s="194"/>
      <c r="OHB7" s="194"/>
      <c r="OHC7" s="194"/>
      <c r="OHD7" s="194"/>
      <c r="OHE7" s="194"/>
      <c r="OHF7" s="194"/>
      <c r="OHG7" s="194"/>
      <c r="OHH7" s="194"/>
      <c r="OHI7" s="194"/>
      <c r="OHJ7" s="194"/>
      <c r="OHK7" s="194"/>
      <c r="OHL7" s="194"/>
      <c r="OHM7" s="194"/>
      <c r="OHN7" s="194"/>
      <c r="OHO7" s="194"/>
      <c r="OHP7" s="194"/>
      <c r="OHQ7" s="194"/>
      <c r="OHR7" s="194"/>
      <c r="OHS7" s="194"/>
      <c r="OHT7" s="194"/>
      <c r="OHU7" s="194"/>
      <c r="OHV7" s="194"/>
      <c r="OHW7" s="194"/>
      <c r="OHX7" s="194"/>
      <c r="OHY7" s="194"/>
      <c r="OHZ7" s="194"/>
      <c r="OIA7" s="194"/>
      <c r="OIB7" s="194"/>
      <c r="OIC7" s="194"/>
      <c r="OID7" s="194"/>
      <c r="OIE7" s="194"/>
      <c r="OIF7" s="194"/>
      <c r="OIG7" s="194"/>
      <c r="OIH7" s="194"/>
      <c r="OII7" s="194"/>
      <c r="OIJ7" s="194"/>
      <c r="OIK7" s="194"/>
      <c r="OIL7" s="194"/>
      <c r="OIM7" s="194"/>
      <c r="OIN7" s="194"/>
      <c r="OIO7" s="194"/>
      <c r="OIP7" s="194"/>
      <c r="OIQ7" s="194"/>
      <c r="OIR7" s="194"/>
      <c r="OIS7" s="194"/>
      <c r="OIT7" s="194"/>
      <c r="OIU7" s="194"/>
      <c r="OIV7" s="194"/>
      <c r="OIW7" s="194"/>
      <c r="OIX7" s="194"/>
      <c r="OIY7" s="194"/>
      <c r="OIZ7" s="194"/>
      <c r="OJA7" s="194"/>
      <c r="OJB7" s="194"/>
      <c r="OJC7" s="194"/>
      <c r="OJD7" s="194"/>
      <c r="OJE7" s="194"/>
      <c r="OJF7" s="194"/>
      <c r="OJG7" s="194"/>
      <c r="OJH7" s="194"/>
      <c r="OJI7" s="194"/>
      <c r="OJJ7" s="194"/>
      <c r="OJK7" s="194"/>
      <c r="OJL7" s="194"/>
      <c r="OJM7" s="194"/>
      <c r="OJN7" s="194"/>
      <c r="OJO7" s="194"/>
      <c r="OJP7" s="194"/>
      <c r="OJQ7" s="194"/>
      <c r="OJR7" s="194"/>
      <c r="OJS7" s="194"/>
      <c r="OJT7" s="194"/>
      <c r="OJU7" s="194"/>
      <c r="OJV7" s="194"/>
      <c r="OJW7" s="194"/>
      <c r="OJX7" s="194"/>
      <c r="OJY7" s="194"/>
      <c r="OJZ7" s="194"/>
      <c r="OKA7" s="194"/>
      <c r="OKB7" s="194"/>
      <c r="OKC7" s="194"/>
      <c r="OKD7" s="194"/>
      <c r="OKE7" s="194"/>
      <c r="OKF7" s="194"/>
      <c r="OKG7" s="194"/>
      <c r="OKH7" s="194"/>
      <c r="OKI7" s="194"/>
      <c r="OKJ7" s="194"/>
      <c r="OKK7" s="194"/>
      <c r="OKL7" s="194"/>
      <c r="OKM7" s="194"/>
      <c r="OKN7" s="194"/>
      <c r="OKO7" s="194"/>
      <c r="OKP7" s="194"/>
      <c r="OKQ7" s="194"/>
      <c r="OKR7" s="194"/>
      <c r="OKS7" s="194"/>
      <c r="OKT7" s="194"/>
      <c r="OKU7" s="194"/>
      <c r="OKV7" s="194"/>
      <c r="OKW7" s="194"/>
      <c r="OKX7" s="194"/>
      <c r="OKY7" s="194"/>
      <c r="OKZ7" s="194"/>
      <c r="OLA7" s="194"/>
      <c r="OLB7" s="194"/>
      <c r="OLC7" s="194"/>
      <c r="OLD7" s="194"/>
      <c r="OLE7" s="194"/>
      <c r="OLF7" s="194"/>
      <c r="OLG7" s="194"/>
      <c r="OLH7" s="194"/>
      <c r="OLI7" s="194"/>
      <c r="OLJ7" s="194"/>
      <c r="OLK7" s="194"/>
      <c r="OLL7" s="194"/>
      <c r="OLM7" s="194"/>
      <c r="OLN7" s="194"/>
      <c r="OLO7" s="194"/>
      <c r="OLP7" s="194"/>
      <c r="OLQ7" s="194"/>
      <c r="OLR7" s="194"/>
      <c r="OLS7" s="194"/>
      <c r="OLT7" s="194"/>
      <c r="OLU7" s="194"/>
      <c r="OLV7" s="194"/>
      <c r="OLW7" s="194"/>
      <c r="OLX7" s="194"/>
      <c r="OLY7" s="194"/>
      <c r="OLZ7" s="194"/>
      <c r="OMA7" s="194"/>
      <c r="OMB7" s="194"/>
      <c r="OMC7" s="194"/>
      <c r="OMD7" s="194"/>
      <c r="OME7" s="194"/>
      <c r="OMF7" s="194"/>
      <c r="OMG7" s="194"/>
      <c r="OMH7" s="194"/>
      <c r="OMI7" s="194"/>
      <c r="OMJ7" s="194"/>
      <c r="OMK7" s="194"/>
      <c r="OML7" s="194"/>
      <c r="OMM7" s="194"/>
      <c r="OMN7" s="194"/>
      <c r="OMO7" s="194"/>
      <c r="OMP7" s="194"/>
      <c r="OMQ7" s="194"/>
      <c r="OMR7" s="194"/>
      <c r="OMS7" s="194"/>
      <c r="OMT7" s="194"/>
      <c r="OMU7" s="194"/>
      <c r="OMV7" s="194"/>
      <c r="OMW7" s="194"/>
      <c r="OMX7" s="194"/>
      <c r="OMY7" s="194"/>
      <c r="OMZ7" s="194"/>
      <c r="ONA7" s="194"/>
      <c r="ONB7" s="194"/>
      <c r="ONC7" s="194"/>
      <c r="OND7" s="194"/>
      <c r="ONE7" s="194"/>
      <c r="ONF7" s="194"/>
      <c r="ONG7" s="194"/>
      <c r="ONH7" s="194"/>
      <c r="ONI7" s="194"/>
      <c r="ONJ7" s="194"/>
      <c r="ONK7" s="194"/>
      <c r="ONL7" s="194"/>
      <c r="ONM7" s="194"/>
      <c r="ONN7" s="194"/>
      <c r="ONO7" s="194"/>
      <c r="ONP7" s="194"/>
      <c r="ONQ7" s="194"/>
      <c r="ONR7" s="194"/>
      <c r="ONS7" s="194"/>
      <c r="ONT7" s="194"/>
      <c r="ONU7" s="194"/>
      <c r="ONV7" s="194"/>
      <c r="ONW7" s="194"/>
      <c r="ONX7" s="194"/>
      <c r="ONY7" s="194"/>
      <c r="ONZ7" s="194"/>
      <c r="OOA7" s="194"/>
      <c r="OOB7" s="194"/>
      <c r="OOC7" s="194"/>
      <c r="OOD7" s="194"/>
      <c r="OOE7" s="194"/>
      <c r="OOF7" s="194"/>
      <c r="OOG7" s="194"/>
      <c r="OOH7" s="194"/>
      <c r="OOI7" s="194"/>
      <c r="OOJ7" s="194"/>
      <c r="OOK7" s="194"/>
      <c r="OOL7" s="194"/>
      <c r="OOM7" s="194"/>
      <c r="OON7" s="194"/>
      <c r="OOO7" s="194"/>
      <c r="OOP7" s="194"/>
      <c r="OOQ7" s="194"/>
      <c r="OOR7" s="194"/>
      <c r="OOS7" s="194"/>
      <c r="OOT7" s="194"/>
      <c r="OOU7" s="194"/>
      <c r="OOV7" s="194"/>
      <c r="OOW7" s="194"/>
      <c r="OOX7" s="194"/>
      <c r="OOY7" s="194"/>
      <c r="OOZ7" s="194"/>
      <c r="OPA7" s="194"/>
      <c r="OPB7" s="194"/>
      <c r="OPC7" s="194"/>
      <c r="OPD7" s="194"/>
      <c r="OPE7" s="194"/>
      <c r="OPF7" s="194"/>
      <c r="OPG7" s="194"/>
      <c r="OPH7" s="194"/>
      <c r="OPI7" s="194"/>
      <c r="OPJ7" s="194"/>
      <c r="OPK7" s="194"/>
      <c r="OPL7" s="194"/>
      <c r="OPM7" s="194"/>
      <c r="OPN7" s="194"/>
      <c r="OPO7" s="194"/>
      <c r="OPP7" s="194"/>
      <c r="OPQ7" s="194"/>
      <c r="OPR7" s="194"/>
      <c r="OPS7" s="194"/>
      <c r="OPT7" s="194"/>
      <c r="OPU7" s="194"/>
      <c r="OPV7" s="194"/>
      <c r="OPW7" s="194"/>
      <c r="OPX7" s="194"/>
      <c r="OPY7" s="194"/>
      <c r="OPZ7" s="194"/>
      <c r="OQA7" s="194"/>
      <c r="OQB7" s="194"/>
      <c r="OQC7" s="194"/>
      <c r="OQD7" s="194"/>
      <c r="OQE7" s="194"/>
      <c r="OQF7" s="194"/>
      <c r="OQG7" s="194"/>
      <c r="OQH7" s="194"/>
      <c r="OQI7" s="194"/>
      <c r="OQJ7" s="194"/>
      <c r="OQK7" s="194"/>
      <c r="OQL7" s="194"/>
      <c r="OQM7" s="194"/>
      <c r="OQN7" s="194"/>
      <c r="OQO7" s="194"/>
      <c r="OQP7" s="194"/>
      <c r="OQQ7" s="194"/>
      <c r="OQR7" s="194"/>
      <c r="OQS7" s="194"/>
      <c r="OQT7" s="194"/>
      <c r="OQU7" s="194"/>
      <c r="OQV7" s="194"/>
      <c r="OQW7" s="194"/>
      <c r="OQX7" s="194"/>
      <c r="OQY7" s="194"/>
      <c r="OQZ7" s="194"/>
      <c r="ORA7" s="194"/>
      <c r="ORB7" s="194"/>
      <c r="ORC7" s="194"/>
      <c r="ORD7" s="194"/>
      <c r="ORE7" s="194"/>
      <c r="ORF7" s="194"/>
      <c r="ORG7" s="194"/>
      <c r="ORH7" s="194"/>
      <c r="ORI7" s="194"/>
      <c r="ORJ7" s="194"/>
      <c r="ORK7" s="194"/>
      <c r="ORL7" s="194"/>
      <c r="ORM7" s="194"/>
      <c r="ORN7" s="194"/>
      <c r="ORO7" s="194"/>
      <c r="ORP7" s="194"/>
      <c r="ORQ7" s="194"/>
      <c r="ORR7" s="194"/>
      <c r="ORS7" s="194"/>
      <c r="ORT7" s="194"/>
      <c r="ORU7" s="194"/>
      <c r="ORV7" s="194"/>
      <c r="ORW7" s="194"/>
      <c r="ORX7" s="194"/>
      <c r="ORY7" s="194"/>
      <c r="ORZ7" s="194"/>
      <c r="OSA7" s="194"/>
      <c r="OSB7" s="194"/>
      <c r="OSC7" s="194"/>
      <c r="OSD7" s="194"/>
      <c r="OSE7" s="194"/>
      <c r="OSF7" s="194"/>
      <c r="OSG7" s="194"/>
      <c r="OSH7" s="194"/>
      <c r="OSI7" s="194"/>
      <c r="OSJ7" s="194"/>
      <c r="OSK7" s="194"/>
      <c r="OSL7" s="194"/>
      <c r="OSM7" s="194"/>
      <c r="OSN7" s="194"/>
      <c r="OSO7" s="194"/>
      <c r="OSP7" s="194"/>
      <c r="OSQ7" s="194"/>
      <c r="OSR7" s="194"/>
      <c r="OSS7" s="194"/>
      <c r="OST7" s="194"/>
      <c r="OSU7" s="194"/>
      <c r="OSV7" s="194"/>
      <c r="OSW7" s="194"/>
      <c r="OSX7" s="194"/>
      <c r="OSY7" s="194"/>
      <c r="OSZ7" s="194"/>
      <c r="OTA7" s="194"/>
      <c r="OTB7" s="194"/>
      <c r="OTC7" s="194"/>
      <c r="OTD7" s="194"/>
      <c r="OTE7" s="194"/>
      <c r="OTF7" s="194"/>
      <c r="OTG7" s="194"/>
      <c r="OTH7" s="194"/>
      <c r="OTI7" s="194"/>
      <c r="OTJ7" s="194"/>
      <c r="OTK7" s="194"/>
      <c r="OTL7" s="194"/>
      <c r="OTM7" s="194"/>
      <c r="OTN7" s="194"/>
      <c r="OTO7" s="194"/>
      <c r="OTP7" s="194"/>
      <c r="OTQ7" s="194"/>
      <c r="OTR7" s="194"/>
      <c r="OTS7" s="194"/>
      <c r="OTT7" s="194"/>
      <c r="OTU7" s="194"/>
      <c r="OTV7" s="194"/>
      <c r="OTW7" s="194"/>
      <c r="OTX7" s="194"/>
      <c r="OTY7" s="194"/>
      <c r="OTZ7" s="194"/>
      <c r="OUA7" s="194"/>
      <c r="OUB7" s="194"/>
      <c r="OUC7" s="194"/>
      <c r="OUD7" s="194"/>
      <c r="OUE7" s="194"/>
      <c r="OUF7" s="194"/>
      <c r="OUG7" s="194"/>
      <c r="OUH7" s="194"/>
      <c r="OUI7" s="194"/>
      <c r="OUJ7" s="194"/>
      <c r="OUK7" s="194"/>
      <c r="OUL7" s="194"/>
      <c r="OUM7" s="194"/>
      <c r="OUN7" s="194"/>
      <c r="OUO7" s="194"/>
      <c r="OUP7" s="194"/>
      <c r="OUQ7" s="194"/>
      <c r="OUR7" s="194"/>
      <c r="OUS7" s="194"/>
      <c r="OUT7" s="194"/>
      <c r="OUU7" s="194"/>
      <c r="OUV7" s="194"/>
      <c r="OUW7" s="194"/>
      <c r="OUX7" s="194"/>
      <c r="OUY7" s="194"/>
      <c r="OUZ7" s="194"/>
      <c r="OVA7" s="194"/>
      <c r="OVB7" s="194"/>
      <c r="OVC7" s="194"/>
      <c r="OVD7" s="194"/>
      <c r="OVE7" s="194"/>
      <c r="OVF7" s="194"/>
      <c r="OVG7" s="194"/>
      <c r="OVH7" s="194"/>
      <c r="OVI7" s="194"/>
      <c r="OVJ7" s="194"/>
      <c r="OVK7" s="194"/>
      <c r="OVL7" s="194"/>
      <c r="OVM7" s="194"/>
      <c r="OVN7" s="194"/>
      <c r="OVO7" s="194"/>
      <c r="OVP7" s="194"/>
      <c r="OVQ7" s="194"/>
      <c r="OVR7" s="194"/>
      <c r="OVS7" s="194"/>
      <c r="OVT7" s="194"/>
      <c r="OVU7" s="194"/>
      <c r="OVV7" s="194"/>
      <c r="OVW7" s="194"/>
      <c r="OVX7" s="194"/>
      <c r="OVY7" s="194"/>
      <c r="OVZ7" s="194"/>
      <c r="OWA7" s="194"/>
      <c r="OWB7" s="194"/>
      <c r="OWC7" s="194"/>
      <c r="OWD7" s="194"/>
      <c r="OWE7" s="194"/>
      <c r="OWF7" s="194"/>
      <c r="OWG7" s="194"/>
      <c r="OWH7" s="194"/>
      <c r="OWI7" s="194"/>
      <c r="OWJ7" s="194"/>
      <c r="OWK7" s="194"/>
      <c r="OWL7" s="194"/>
      <c r="OWM7" s="194"/>
      <c r="OWN7" s="194"/>
      <c r="OWO7" s="194"/>
      <c r="OWP7" s="194"/>
      <c r="OWQ7" s="194"/>
      <c r="OWR7" s="194"/>
      <c r="OWS7" s="194"/>
      <c r="OWT7" s="194"/>
      <c r="OWU7" s="194"/>
      <c r="OWV7" s="194"/>
      <c r="OWW7" s="194"/>
      <c r="OWX7" s="194"/>
      <c r="OWY7" s="194"/>
      <c r="OWZ7" s="194"/>
      <c r="OXA7" s="194"/>
      <c r="OXB7" s="194"/>
      <c r="OXC7" s="194"/>
      <c r="OXD7" s="194"/>
      <c r="OXE7" s="194"/>
      <c r="OXF7" s="194"/>
      <c r="OXG7" s="194"/>
      <c r="OXH7" s="194"/>
      <c r="OXI7" s="194"/>
      <c r="OXJ7" s="194"/>
      <c r="OXK7" s="194"/>
      <c r="OXL7" s="194"/>
      <c r="OXM7" s="194"/>
      <c r="OXN7" s="194"/>
      <c r="OXO7" s="194"/>
      <c r="OXP7" s="194"/>
      <c r="OXQ7" s="194"/>
      <c r="OXR7" s="194"/>
      <c r="OXS7" s="194"/>
      <c r="OXT7" s="194"/>
      <c r="OXU7" s="194"/>
      <c r="OXV7" s="194"/>
      <c r="OXW7" s="194"/>
      <c r="OXX7" s="194"/>
      <c r="OXY7" s="194"/>
      <c r="OXZ7" s="194"/>
      <c r="OYA7" s="194"/>
      <c r="OYB7" s="194"/>
      <c r="OYC7" s="194"/>
      <c r="OYD7" s="194"/>
      <c r="OYE7" s="194"/>
      <c r="OYF7" s="194"/>
      <c r="OYG7" s="194"/>
      <c r="OYH7" s="194"/>
      <c r="OYI7" s="194"/>
      <c r="OYJ7" s="194"/>
      <c r="OYK7" s="194"/>
      <c r="OYL7" s="194"/>
      <c r="OYM7" s="194"/>
      <c r="OYN7" s="194"/>
      <c r="OYO7" s="194"/>
      <c r="OYP7" s="194"/>
      <c r="OYQ7" s="194"/>
      <c r="OYR7" s="194"/>
      <c r="OYS7" s="194"/>
      <c r="OYT7" s="194"/>
      <c r="OYU7" s="194"/>
      <c r="OYV7" s="194"/>
      <c r="OYW7" s="194"/>
      <c r="OYX7" s="194"/>
      <c r="OYY7" s="194"/>
      <c r="OYZ7" s="194"/>
      <c r="OZA7" s="194"/>
      <c r="OZB7" s="194"/>
      <c r="OZC7" s="194"/>
      <c r="OZD7" s="194"/>
      <c r="OZE7" s="194"/>
      <c r="OZF7" s="194"/>
      <c r="OZG7" s="194"/>
      <c r="OZH7" s="194"/>
      <c r="OZI7" s="194"/>
      <c r="OZJ7" s="194"/>
      <c r="OZK7" s="194"/>
      <c r="OZL7" s="194"/>
      <c r="OZM7" s="194"/>
      <c r="OZN7" s="194"/>
      <c r="OZO7" s="194"/>
      <c r="OZP7" s="194"/>
      <c r="OZQ7" s="194"/>
      <c r="OZR7" s="194"/>
      <c r="OZS7" s="194"/>
      <c r="OZT7" s="194"/>
      <c r="OZU7" s="194"/>
      <c r="OZV7" s="194"/>
      <c r="OZW7" s="194"/>
      <c r="OZX7" s="194"/>
      <c r="OZY7" s="194"/>
      <c r="OZZ7" s="194"/>
      <c r="PAA7" s="194"/>
      <c r="PAB7" s="194"/>
      <c r="PAC7" s="194"/>
      <c r="PAD7" s="194"/>
      <c r="PAE7" s="194"/>
      <c r="PAF7" s="194"/>
      <c r="PAG7" s="194"/>
      <c r="PAH7" s="194"/>
      <c r="PAI7" s="194"/>
      <c r="PAJ7" s="194"/>
      <c r="PAK7" s="194"/>
      <c r="PAL7" s="194"/>
      <c r="PAM7" s="194"/>
      <c r="PAN7" s="194"/>
      <c r="PAO7" s="194"/>
      <c r="PAP7" s="194"/>
      <c r="PAQ7" s="194"/>
      <c r="PAR7" s="194"/>
      <c r="PAS7" s="194"/>
      <c r="PAT7" s="194"/>
      <c r="PAU7" s="194"/>
      <c r="PAV7" s="194"/>
      <c r="PAW7" s="194"/>
      <c r="PAX7" s="194"/>
      <c r="PAY7" s="194"/>
      <c r="PAZ7" s="194"/>
      <c r="PBA7" s="194"/>
      <c r="PBB7" s="194"/>
      <c r="PBC7" s="194"/>
      <c r="PBD7" s="194"/>
      <c r="PBE7" s="194"/>
      <c r="PBF7" s="194"/>
      <c r="PBG7" s="194"/>
      <c r="PBH7" s="194"/>
      <c r="PBI7" s="194"/>
      <c r="PBJ7" s="194"/>
      <c r="PBK7" s="194"/>
      <c r="PBL7" s="194"/>
      <c r="PBM7" s="194"/>
      <c r="PBN7" s="194"/>
      <c r="PBO7" s="194"/>
      <c r="PBP7" s="194"/>
      <c r="PBQ7" s="194"/>
      <c r="PBR7" s="194"/>
      <c r="PBS7" s="194"/>
      <c r="PBT7" s="194"/>
      <c r="PBU7" s="194"/>
      <c r="PBV7" s="194"/>
      <c r="PBW7" s="194"/>
      <c r="PBX7" s="194"/>
      <c r="PBY7" s="194"/>
      <c r="PBZ7" s="194"/>
      <c r="PCA7" s="194"/>
      <c r="PCB7" s="194"/>
      <c r="PCC7" s="194"/>
      <c r="PCD7" s="194"/>
      <c r="PCE7" s="194"/>
      <c r="PCF7" s="194"/>
      <c r="PCG7" s="194"/>
      <c r="PCH7" s="194"/>
      <c r="PCI7" s="194"/>
      <c r="PCJ7" s="194"/>
      <c r="PCK7" s="194"/>
      <c r="PCL7" s="194"/>
      <c r="PCM7" s="194"/>
      <c r="PCN7" s="194"/>
      <c r="PCO7" s="194"/>
      <c r="PCP7" s="194"/>
      <c r="PCQ7" s="194"/>
      <c r="PCR7" s="194"/>
      <c r="PCS7" s="194"/>
      <c r="PCT7" s="194"/>
      <c r="PCU7" s="194"/>
      <c r="PCV7" s="194"/>
      <c r="PCW7" s="194"/>
      <c r="PCX7" s="194"/>
      <c r="PCY7" s="194"/>
      <c r="PCZ7" s="194"/>
      <c r="PDA7" s="194"/>
      <c r="PDB7" s="194"/>
      <c r="PDC7" s="194"/>
      <c r="PDD7" s="194"/>
      <c r="PDE7" s="194"/>
      <c r="PDF7" s="194"/>
      <c r="PDG7" s="194"/>
      <c r="PDH7" s="194"/>
      <c r="PDI7" s="194"/>
      <c r="PDJ7" s="194"/>
      <c r="PDK7" s="194"/>
      <c r="PDL7" s="194"/>
      <c r="PDM7" s="194"/>
      <c r="PDN7" s="194"/>
      <c r="PDO7" s="194"/>
      <c r="PDP7" s="194"/>
      <c r="PDQ7" s="194"/>
      <c r="PDR7" s="194"/>
      <c r="PDS7" s="194"/>
      <c r="PDT7" s="194"/>
      <c r="PDU7" s="194"/>
      <c r="PDV7" s="194"/>
      <c r="PDW7" s="194"/>
      <c r="PDX7" s="194"/>
      <c r="PDY7" s="194"/>
      <c r="PDZ7" s="194"/>
      <c r="PEA7" s="194"/>
      <c r="PEB7" s="194"/>
      <c r="PEC7" s="194"/>
      <c r="PED7" s="194"/>
      <c r="PEE7" s="194"/>
      <c r="PEF7" s="194"/>
      <c r="PEG7" s="194"/>
      <c r="PEH7" s="194"/>
      <c r="PEI7" s="194"/>
      <c r="PEJ7" s="194"/>
      <c r="PEK7" s="194"/>
      <c r="PEL7" s="194"/>
      <c r="PEM7" s="194"/>
      <c r="PEN7" s="194"/>
      <c r="PEO7" s="194"/>
      <c r="PEP7" s="194"/>
      <c r="PEQ7" s="194"/>
      <c r="PER7" s="194"/>
      <c r="PES7" s="194"/>
      <c r="PET7" s="194"/>
      <c r="PEU7" s="194"/>
      <c r="PEV7" s="194"/>
      <c r="PEW7" s="194"/>
      <c r="PEX7" s="194"/>
      <c r="PEY7" s="194"/>
      <c r="PEZ7" s="194"/>
      <c r="PFA7" s="194"/>
      <c r="PFB7" s="194"/>
      <c r="PFC7" s="194"/>
      <c r="PFD7" s="194"/>
      <c r="PFE7" s="194"/>
      <c r="PFF7" s="194"/>
      <c r="PFG7" s="194"/>
      <c r="PFH7" s="194"/>
      <c r="PFI7" s="194"/>
      <c r="PFJ7" s="194"/>
      <c r="PFK7" s="194"/>
      <c r="PFL7" s="194"/>
      <c r="PFM7" s="194"/>
      <c r="PFN7" s="194"/>
      <c r="PFO7" s="194"/>
      <c r="PFP7" s="194"/>
      <c r="PFQ7" s="194"/>
      <c r="PFR7" s="194"/>
      <c r="PFS7" s="194"/>
      <c r="PFT7" s="194"/>
      <c r="PFU7" s="194"/>
      <c r="PFV7" s="194"/>
      <c r="PFW7" s="194"/>
      <c r="PFX7" s="194"/>
      <c r="PFY7" s="194"/>
      <c r="PFZ7" s="194"/>
      <c r="PGA7" s="194"/>
      <c r="PGB7" s="194"/>
      <c r="PGC7" s="194"/>
      <c r="PGD7" s="194"/>
      <c r="PGE7" s="194"/>
      <c r="PGF7" s="194"/>
      <c r="PGG7" s="194"/>
      <c r="PGH7" s="194"/>
      <c r="PGI7" s="194"/>
      <c r="PGJ7" s="194"/>
      <c r="PGK7" s="194"/>
      <c r="PGL7" s="194"/>
      <c r="PGM7" s="194"/>
      <c r="PGN7" s="194"/>
      <c r="PGO7" s="194"/>
      <c r="PGP7" s="194"/>
      <c r="PGQ7" s="194"/>
      <c r="PGR7" s="194"/>
      <c r="PGS7" s="194"/>
      <c r="PGT7" s="194"/>
      <c r="PGU7" s="194"/>
      <c r="PGV7" s="194"/>
      <c r="PGW7" s="194"/>
      <c r="PGX7" s="194"/>
      <c r="PGY7" s="194"/>
      <c r="PGZ7" s="194"/>
      <c r="PHA7" s="194"/>
      <c r="PHB7" s="194"/>
      <c r="PHC7" s="194"/>
      <c r="PHD7" s="194"/>
      <c r="PHE7" s="194"/>
      <c r="PHF7" s="194"/>
      <c r="PHG7" s="194"/>
      <c r="PHH7" s="194"/>
      <c r="PHI7" s="194"/>
      <c r="PHJ7" s="194"/>
      <c r="PHK7" s="194"/>
      <c r="PHL7" s="194"/>
      <c r="PHM7" s="194"/>
      <c r="PHN7" s="194"/>
      <c r="PHO7" s="194"/>
      <c r="PHP7" s="194"/>
      <c r="PHQ7" s="194"/>
      <c r="PHR7" s="194"/>
      <c r="PHS7" s="194"/>
      <c r="PHT7" s="194"/>
      <c r="PHU7" s="194"/>
      <c r="PHV7" s="194"/>
      <c r="PHW7" s="194"/>
      <c r="PHX7" s="194"/>
      <c r="PHY7" s="194"/>
      <c r="PHZ7" s="194"/>
      <c r="PIA7" s="194"/>
      <c r="PIB7" s="194"/>
      <c r="PIC7" s="194"/>
      <c r="PID7" s="194"/>
      <c r="PIE7" s="194"/>
      <c r="PIF7" s="194"/>
      <c r="PIG7" s="194"/>
      <c r="PIH7" s="194"/>
      <c r="PII7" s="194"/>
      <c r="PIJ7" s="194"/>
      <c r="PIK7" s="194"/>
      <c r="PIL7" s="194"/>
      <c r="PIM7" s="194"/>
      <c r="PIN7" s="194"/>
      <c r="PIO7" s="194"/>
      <c r="PIP7" s="194"/>
      <c r="PIQ7" s="194"/>
      <c r="PIR7" s="194"/>
      <c r="PIS7" s="194"/>
      <c r="PIT7" s="194"/>
      <c r="PIU7" s="194"/>
      <c r="PIV7" s="194"/>
      <c r="PIW7" s="194"/>
      <c r="PIX7" s="194"/>
      <c r="PIY7" s="194"/>
      <c r="PIZ7" s="194"/>
      <c r="PJA7" s="194"/>
      <c r="PJB7" s="194"/>
      <c r="PJC7" s="194"/>
      <c r="PJD7" s="194"/>
      <c r="PJE7" s="194"/>
      <c r="PJF7" s="194"/>
      <c r="PJG7" s="194"/>
      <c r="PJH7" s="194"/>
      <c r="PJI7" s="194"/>
      <c r="PJJ7" s="194"/>
      <c r="PJK7" s="194"/>
      <c r="PJL7" s="194"/>
      <c r="PJM7" s="194"/>
      <c r="PJN7" s="194"/>
      <c r="PJO7" s="194"/>
      <c r="PJP7" s="194"/>
      <c r="PJQ7" s="194"/>
      <c r="PJR7" s="194"/>
      <c r="PJS7" s="194"/>
      <c r="PJT7" s="194"/>
      <c r="PJU7" s="194"/>
      <c r="PJV7" s="194"/>
      <c r="PJW7" s="194"/>
      <c r="PJX7" s="194"/>
      <c r="PJY7" s="194"/>
      <c r="PJZ7" s="194"/>
      <c r="PKA7" s="194"/>
      <c r="PKB7" s="194"/>
      <c r="PKC7" s="194"/>
      <c r="PKD7" s="194"/>
      <c r="PKE7" s="194"/>
      <c r="PKF7" s="194"/>
      <c r="PKG7" s="194"/>
      <c r="PKH7" s="194"/>
      <c r="PKI7" s="194"/>
      <c r="PKJ7" s="194"/>
      <c r="PKK7" s="194"/>
      <c r="PKL7" s="194"/>
      <c r="PKM7" s="194"/>
      <c r="PKN7" s="194"/>
      <c r="PKO7" s="194"/>
      <c r="PKP7" s="194"/>
      <c r="PKQ7" s="194"/>
      <c r="PKR7" s="194"/>
      <c r="PKS7" s="194"/>
      <c r="PKT7" s="194"/>
      <c r="PKU7" s="194"/>
      <c r="PKV7" s="194"/>
      <c r="PKW7" s="194"/>
      <c r="PKX7" s="194"/>
      <c r="PKY7" s="194"/>
      <c r="PKZ7" s="194"/>
      <c r="PLA7" s="194"/>
      <c r="PLB7" s="194"/>
      <c r="PLC7" s="194"/>
      <c r="PLD7" s="194"/>
      <c r="PLE7" s="194"/>
      <c r="PLF7" s="194"/>
      <c r="PLG7" s="194"/>
      <c r="PLH7" s="194"/>
      <c r="PLI7" s="194"/>
      <c r="PLJ7" s="194"/>
      <c r="PLK7" s="194"/>
      <c r="PLL7" s="194"/>
      <c r="PLM7" s="194"/>
      <c r="PLN7" s="194"/>
      <c r="PLO7" s="194"/>
      <c r="PLP7" s="194"/>
      <c r="PLQ7" s="194"/>
      <c r="PLR7" s="194"/>
      <c r="PLS7" s="194"/>
      <c r="PLT7" s="194"/>
      <c r="PLU7" s="194"/>
      <c r="PLV7" s="194"/>
      <c r="PLW7" s="194"/>
      <c r="PLX7" s="194"/>
      <c r="PLY7" s="194"/>
      <c r="PLZ7" s="194"/>
      <c r="PMA7" s="194"/>
      <c r="PMB7" s="194"/>
      <c r="PMC7" s="194"/>
      <c r="PMD7" s="194"/>
      <c r="PME7" s="194"/>
      <c r="PMF7" s="194"/>
      <c r="PMG7" s="194"/>
      <c r="PMH7" s="194"/>
      <c r="PMI7" s="194"/>
      <c r="PMJ7" s="194"/>
      <c r="PMK7" s="194"/>
      <c r="PML7" s="194"/>
      <c r="PMM7" s="194"/>
      <c r="PMN7" s="194"/>
      <c r="PMO7" s="194"/>
      <c r="PMP7" s="194"/>
      <c r="PMQ7" s="194"/>
      <c r="PMR7" s="194"/>
      <c r="PMS7" s="194"/>
      <c r="PMT7" s="194"/>
      <c r="PMU7" s="194"/>
      <c r="PMV7" s="194"/>
      <c r="PMW7" s="194"/>
      <c r="PMX7" s="194"/>
      <c r="PMY7" s="194"/>
      <c r="PMZ7" s="194"/>
      <c r="PNA7" s="194"/>
      <c r="PNB7" s="194"/>
      <c r="PNC7" s="194"/>
      <c r="PND7" s="194"/>
      <c r="PNE7" s="194"/>
      <c r="PNF7" s="194"/>
      <c r="PNG7" s="194"/>
      <c r="PNH7" s="194"/>
      <c r="PNI7" s="194"/>
      <c r="PNJ7" s="194"/>
      <c r="PNK7" s="194"/>
      <c r="PNL7" s="194"/>
      <c r="PNM7" s="194"/>
      <c r="PNN7" s="194"/>
      <c r="PNO7" s="194"/>
      <c r="PNP7" s="194"/>
      <c r="PNQ7" s="194"/>
      <c r="PNR7" s="194"/>
      <c r="PNS7" s="194"/>
      <c r="PNT7" s="194"/>
      <c r="PNU7" s="194"/>
      <c r="PNV7" s="194"/>
      <c r="PNW7" s="194"/>
      <c r="PNX7" s="194"/>
      <c r="PNY7" s="194"/>
      <c r="PNZ7" s="194"/>
      <c r="POA7" s="194"/>
      <c r="POB7" s="194"/>
      <c r="POC7" s="194"/>
      <c r="POD7" s="194"/>
      <c r="POE7" s="194"/>
      <c r="POF7" s="194"/>
      <c r="POG7" s="194"/>
      <c r="POH7" s="194"/>
      <c r="POI7" s="194"/>
      <c r="POJ7" s="194"/>
      <c r="POK7" s="194"/>
      <c r="POL7" s="194"/>
      <c r="POM7" s="194"/>
      <c r="PON7" s="194"/>
      <c r="POO7" s="194"/>
      <c r="POP7" s="194"/>
      <c r="POQ7" s="194"/>
      <c r="POR7" s="194"/>
      <c r="POS7" s="194"/>
      <c r="POT7" s="194"/>
      <c r="POU7" s="194"/>
      <c r="POV7" s="194"/>
      <c r="POW7" s="194"/>
      <c r="POX7" s="194"/>
      <c r="POY7" s="194"/>
      <c r="POZ7" s="194"/>
      <c r="PPA7" s="194"/>
      <c r="PPB7" s="194"/>
      <c r="PPC7" s="194"/>
      <c r="PPD7" s="194"/>
      <c r="PPE7" s="194"/>
      <c r="PPF7" s="194"/>
      <c r="PPG7" s="194"/>
      <c r="PPH7" s="194"/>
      <c r="PPI7" s="194"/>
      <c r="PPJ7" s="194"/>
      <c r="PPK7" s="194"/>
      <c r="PPL7" s="194"/>
      <c r="PPM7" s="194"/>
      <c r="PPN7" s="194"/>
      <c r="PPO7" s="194"/>
      <c r="PPP7" s="194"/>
      <c r="PPQ7" s="194"/>
      <c r="PPR7" s="194"/>
      <c r="PPS7" s="194"/>
      <c r="PPT7" s="194"/>
      <c r="PPU7" s="194"/>
      <c r="PPV7" s="194"/>
      <c r="PPW7" s="194"/>
      <c r="PPX7" s="194"/>
      <c r="PPY7" s="194"/>
      <c r="PPZ7" s="194"/>
      <c r="PQA7" s="194"/>
      <c r="PQB7" s="194"/>
      <c r="PQC7" s="194"/>
      <c r="PQD7" s="194"/>
      <c r="PQE7" s="194"/>
      <c r="PQF7" s="194"/>
      <c r="PQG7" s="194"/>
      <c r="PQH7" s="194"/>
      <c r="PQI7" s="194"/>
      <c r="PQJ7" s="194"/>
      <c r="PQK7" s="194"/>
      <c r="PQL7" s="194"/>
      <c r="PQM7" s="194"/>
      <c r="PQN7" s="194"/>
      <c r="PQO7" s="194"/>
      <c r="PQP7" s="194"/>
      <c r="PQQ7" s="194"/>
      <c r="PQR7" s="194"/>
      <c r="PQS7" s="194"/>
      <c r="PQT7" s="194"/>
      <c r="PQU7" s="194"/>
      <c r="PQV7" s="194"/>
      <c r="PQW7" s="194"/>
      <c r="PQX7" s="194"/>
      <c r="PQY7" s="194"/>
      <c r="PQZ7" s="194"/>
      <c r="PRA7" s="194"/>
      <c r="PRB7" s="194"/>
      <c r="PRC7" s="194"/>
      <c r="PRD7" s="194"/>
      <c r="PRE7" s="194"/>
      <c r="PRF7" s="194"/>
      <c r="PRG7" s="194"/>
      <c r="PRH7" s="194"/>
      <c r="PRI7" s="194"/>
      <c r="PRJ7" s="194"/>
      <c r="PRK7" s="194"/>
      <c r="PRL7" s="194"/>
      <c r="PRM7" s="194"/>
      <c r="PRN7" s="194"/>
      <c r="PRO7" s="194"/>
      <c r="PRP7" s="194"/>
      <c r="PRQ7" s="194"/>
      <c r="PRR7" s="194"/>
      <c r="PRS7" s="194"/>
      <c r="PRT7" s="194"/>
      <c r="PRU7" s="194"/>
      <c r="PRV7" s="194"/>
      <c r="PRW7" s="194"/>
      <c r="PRX7" s="194"/>
      <c r="PRY7" s="194"/>
      <c r="PRZ7" s="194"/>
      <c r="PSA7" s="194"/>
      <c r="PSB7" s="194"/>
      <c r="PSC7" s="194"/>
      <c r="PSD7" s="194"/>
      <c r="PSE7" s="194"/>
      <c r="PSF7" s="194"/>
      <c r="PSG7" s="194"/>
      <c r="PSH7" s="194"/>
      <c r="PSI7" s="194"/>
      <c r="PSJ7" s="194"/>
      <c r="PSK7" s="194"/>
      <c r="PSL7" s="194"/>
      <c r="PSM7" s="194"/>
      <c r="PSN7" s="194"/>
      <c r="PSO7" s="194"/>
      <c r="PSP7" s="194"/>
      <c r="PSQ7" s="194"/>
      <c r="PSR7" s="194"/>
      <c r="PSS7" s="194"/>
      <c r="PST7" s="194"/>
      <c r="PSU7" s="194"/>
      <c r="PSV7" s="194"/>
      <c r="PSW7" s="194"/>
      <c r="PSX7" s="194"/>
      <c r="PSY7" s="194"/>
      <c r="PSZ7" s="194"/>
      <c r="PTA7" s="194"/>
      <c r="PTB7" s="194"/>
      <c r="PTC7" s="194"/>
      <c r="PTD7" s="194"/>
      <c r="PTE7" s="194"/>
      <c r="PTF7" s="194"/>
      <c r="PTG7" s="194"/>
      <c r="PTH7" s="194"/>
      <c r="PTI7" s="194"/>
      <c r="PTJ7" s="194"/>
      <c r="PTK7" s="194"/>
      <c r="PTL7" s="194"/>
      <c r="PTM7" s="194"/>
      <c r="PTN7" s="194"/>
      <c r="PTO7" s="194"/>
      <c r="PTP7" s="194"/>
      <c r="PTQ7" s="194"/>
      <c r="PTR7" s="194"/>
      <c r="PTS7" s="194"/>
      <c r="PTT7" s="194"/>
      <c r="PTU7" s="194"/>
      <c r="PTV7" s="194"/>
      <c r="PTW7" s="194"/>
      <c r="PTX7" s="194"/>
      <c r="PTY7" s="194"/>
      <c r="PTZ7" s="194"/>
      <c r="PUA7" s="194"/>
      <c r="PUB7" s="194"/>
      <c r="PUC7" s="194"/>
      <c r="PUD7" s="194"/>
      <c r="PUE7" s="194"/>
      <c r="PUF7" s="194"/>
      <c r="PUG7" s="194"/>
      <c r="PUH7" s="194"/>
      <c r="PUI7" s="194"/>
      <c r="PUJ7" s="194"/>
      <c r="PUK7" s="194"/>
      <c r="PUL7" s="194"/>
      <c r="PUM7" s="194"/>
      <c r="PUN7" s="194"/>
      <c r="PUO7" s="194"/>
      <c r="PUP7" s="194"/>
      <c r="PUQ7" s="194"/>
      <c r="PUR7" s="194"/>
      <c r="PUS7" s="194"/>
      <c r="PUT7" s="194"/>
      <c r="PUU7" s="194"/>
      <c r="PUV7" s="194"/>
      <c r="PUW7" s="194"/>
      <c r="PUX7" s="194"/>
      <c r="PUY7" s="194"/>
      <c r="PUZ7" s="194"/>
      <c r="PVA7" s="194"/>
      <c r="PVB7" s="194"/>
      <c r="PVC7" s="194"/>
      <c r="PVD7" s="194"/>
      <c r="PVE7" s="194"/>
      <c r="PVF7" s="194"/>
      <c r="PVG7" s="194"/>
      <c r="PVH7" s="194"/>
      <c r="PVI7" s="194"/>
      <c r="PVJ7" s="194"/>
      <c r="PVK7" s="194"/>
      <c r="PVL7" s="194"/>
      <c r="PVM7" s="194"/>
      <c r="PVN7" s="194"/>
      <c r="PVO7" s="194"/>
      <c r="PVP7" s="194"/>
      <c r="PVQ7" s="194"/>
      <c r="PVR7" s="194"/>
      <c r="PVS7" s="194"/>
      <c r="PVT7" s="194"/>
      <c r="PVU7" s="194"/>
      <c r="PVV7" s="194"/>
      <c r="PVW7" s="194"/>
      <c r="PVX7" s="194"/>
      <c r="PVY7" s="194"/>
      <c r="PVZ7" s="194"/>
      <c r="PWA7" s="194"/>
      <c r="PWB7" s="194"/>
      <c r="PWC7" s="194"/>
      <c r="PWD7" s="194"/>
      <c r="PWE7" s="194"/>
      <c r="PWF7" s="194"/>
      <c r="PWG7" s="194"/>
      <c r="PWH7" s="194"/>
      <c r="PWI7" s="194"/>
      <c r="PWJ7" s="194"/>
      <c r="PWK7" s="194"/>
      <c r="PWL7" s="194"/>
      <c r="PWM7" s="194"/>
      <c r="PWN7" s="194"/>
      <c r="PWO7" s="194"/>
      <c r="PWP7" s="194"/>
      <c r="PWQ7" s="194"/>
      <c r="PWR7" s="194"/>
      <c r="PWS7" s="194"/>
      <c r="PWT7" s="194"/>
      <c r="PWU7" s="194"/>
      <c r="PWV7" s="194"/>
      <c r="PWW7" s="194"/>
      <c r="PWX7" s="194"/>
      <c r="PWY7" s="194"/>
      <c r="PWZ7" s="194"/>
      <c r="PXA7" s="194"/>
      <c r="PXB7" s="194"/>
      <c r="PXC7" s="194"/>
      <c r="PXD7" s="194"/>
      <c r="PXE7" s="194"/>
      <c r="PXF7" s="194"/>
      <c r="PXG7" s="194"/>
      <c r="PXH7" s="194"/>
      <c r="PXI7" s="194"/>
      <c r="PXJ7" s="194"/>
      <c r="PXK7" s="194"/>
      <c r="PXL7" s="194"/>
      <c r="PXM7" s="194"/>
      <c r="PXN7" s="194"/>
      <c r="PXO7" s="194"/>
      <c r="PXP7" s="194"/>
      <c r="PXQ7" s="194"/>
      <c r="PXR7" s="194"/>
      <c r="PXS7" s="194"/>
      <c r="PXT7" s="194"/>
      <c r="PXU7" s="194"/>
      <c r="PXV7" s="194"/>
      <c r="PXW7" s="194"/>
      <c r="PXX7" s="194"/>
      <c r="PXY7" s="194"/>
      <c r="PXZ7" s="194"/>
      <c r="PYA7" s="194"/>
      <c r="PYB7" s="194"/>
      <c r="PYC7" s="194"/>
      <c r="PYD7" s="194"/>
      <c r="PYE7" s="194"/>
      <c r="PYF7" s="194"/>
      <c r="PYG7" s="194"/>
      <c r="PYH7" s="194"/>
      <c r="PYI7" s="194"/>
      <c r="PYJ7" s="194"/>
      <c r="PYK7" s="194"/>
      <c r="PYL7" s="194"/>
      <c r="PYM7" s="194"/>
      <c r="PYN7" s="194"/>
      <c r="PYO7" s="194"/>
      <c r="PYP7" s="194"/>
      <c r="PYQ7" s="194"/>
      <c r="PYR7" s="194"/>
      <c r="PYS7" s="194"/>
      <c r="PYT7" s="194"/>
      <c r="PYU7" s="194"/>
      <c r="PYV7" s="194"/>
      <c r="PYW7" s="194"/>
      <c r="PYX7" s="194"/>
      <c r="PYY7" s="194"/>
      <c r="PYZ7" s="194"/>
      <c r="PZA7" s="194"/>
      <c r="PZB7" s="194"/>
      <c r="PZC7" s="194"/>
      <c r="PZD7" s="194"/>
      <c r="PZE7" s="194"/>
      <c r="PZF7" s="194"/>
      <c r="PZG7" s="194"/>
      <c r="PZH7" s="194"/>
      <c r="PZI7" s="194"/>
      <c r="PZJ7" s="194"/>
      <c r="PZK7" s="194"/>
      <c r="PZL7" s="194"/>
      <c r="PZM7" s="194"/>
      <c r="PZN7" s="194"/>
      <c r="PZO7" s="194"/>
      <c r="PZP7" s="194"/>
      <c r="PZQ7" s="194"/>
      <c r="PZR7" s="194"/>
      <c r="PZS7" s="194"/>
      <c r="PZT7" s="194"/>
      <c r="PZU7" s="194"/>
      <c r="PZV7" s="194"/>
      <c r="PZW7" s="194"/>
      <c r="PZX7" s="194"/>
      <c r="PZY7" s="194"/>
      <c r="PZZ7" s="194"/>
      <c r="QAA7" s="194"/>
      <c r="QAB7" s="194"/>
      <c r="QAC7" s="194"/>
      <c r="QAD7" s="194"/>
      <c r="QAE7" s="194"/>
      <c r="QAF7" s="194"/>
      <c r="QAG7" s="194"/>
      <c r="QAH7" s="194"/>
      <c r="QAI7" s="194"/>
      <c r="QAJ7" s="194"/>
      <c r="QAK7" s="194"/>
      <c r="QAL7" s="194"/>
      <c r="QAM7" s="194"/>
      <c r="QAN7" s="194"/>
      <c r="QAO7" s="194"/>
      <c r="QAP7" s="194"/>
      <c r="QAQ7" s="194"/>
      <c r="QAR7" s="194"/>
      <c r="QAS7" s="194"/>
      <c r="QAT7" s="194"/>
      <c r="QAU7" s="194"/>
      <c r="QAV7" s="194"/>
      <c r="QAW7" s="194"/>
      <c r="QAX7" s="194"/>
      <c r="QAY7" s="194"/>
      <c r="QAZ7" s="194"/>
      <c r="QBA7" s="194"/>
      <c r="QBB7" s="194"/>
      <c r="QBC7" s="194"/>
      <c r="QBD7" s="194"/>
      <c r="QBE7" s="194"/>
      <c r="QBF7" s="194"/>
      <c r="QBG7" s="194"/>
      <c r="QBH7" s="194"/>
      <c r="QBI7" s="194"/>
      <c r="QBJ7" s="194"/>
      <c r="QBK7" s="194"/>
      <c r="QBL7" s="194"/>
      <c r="QBM7" s="194"/>
      <c r="QBN7" s="194"/>
      <c r="QBO7" s="194"/>
      <c r="QBP7" s="194"/>
      <c r="QBQ7" s="194"/>
      <c r="QBR7" s="194"/>
      <c r="QBS7" s="194"/>
      <c r="QBT7" s="194"/>
      <c r="QBU7" s="194"/>
      <c r="QBV7" s="194"/>
      <c r="QBW7" s="194"/>
      <c r="QBX7" s="194"/>
      <c r="QBY7" s="194"/>
      <c r="QBZ7" s="194"/>
      <c r="QCA7" s="194"/>
      <c r="QCB7" s="194"/>
      <c r="QCC7" s="194"/>
      <c r="QCD7" s="194"/>
      <c r="QCE7" s="194"/>
      <c r="QCF7" s="194"/>
      <c r="QCG7" s="194"/>
      <c r="QCH7" s="194"/>
      <c r="QCI7" s="194"/>
      <c r="QCJ7" s="194"/>
      <c r="QCK7" s="194"/>
      <c r="QCL7" s="194"/>
      <c r="QCM7" s="194"/>
      <c r="QCN7" s="194"/>
      <c r="QCO7" s="194"/>
      <c r="QCP7" s="194"/>
      <c r="QCQ7" s="194"/>
      <c r="QCR7" s="194"/>
      <c r="QCS7" s="194"/>
      <c r="QCT7" s="194"/>
      <c r="QCU7" s="194"/>
      <c r="QCV7" s="194"/>
      <c r="QCW7" s="194"/>
      <c r="QCX7" s="194"/>
      <c r="QCY7" s="194"/>
      <c r="QCZ7" s="194"/>
      <c r="QDA7" s="194"/>
      <c r="QDB7" s="194"/>
      <c r="QDC7" s="194"/>
      <c r="QDD7" s="194"/>
      <c r="QDE7" s="194"/>
      <c r="QDF7" s="194"/>
      <c r="QDG7" s="194"/>
      <c r="QDH7" s="194"/>
      <c r="QDI7" s="194"/>
      <c r="QDJ7" s="194"/>
      <c r="QDK7" s="194"/>
      <c r="QDL7" s="194"/>
      <c r="QDM7" s="194"/>
      <c r="QDN7" s="194"/>
      <c r="QDO7" s="194"/>
      <c r="QDP7" s="194"/>
      <c r="QDQ7" s="194"/>
      <c r="QDR7" s="194"/>
      <c r="QDS7" s="194"/>
      <c r="QDT7" s="194"/>
      <c r="QDU7" s="194"/>
      <c r="QDV7" s="194"/>
      <c r="QDW7" s="194"/>
      <c r="QDX7" s="194"/>
      <c r="QDY7" s="194"/>
      <c r="QDZ7" s="194"/>
      <c r="QEA7" s="194"/>
      <c r="QEB7" s="194"/>
      <c r="QEC7" s="194"/>
      <c r="QED7" s="194"/>
      <c r="QEE7" s="194"/>
      <c r="QEF7" s="194"/>
      <c r="QEG7" s="194"/>
      <c r="QEH7" s="194"/>
      <c r="QEI7" s="194"/>
      <c r="QEJ7" s="194"/>
      <c r="QEK7" s="194"/>
      <c r="QEL7" s="194"/>
      <c r="QEM7" s="194"/>
      <c r="QEN7" s="194"/>
      <c r="QEO7" s="194"/>
      <c r="QEP7" s="194"/>
      <c r="QEQ7" s="194"/>
      <c r="QER7" s="194"/>
      <c r="QES7" s="194"/>
      <c r="QET7" s="194"/>
      <c r="QEU7" s="194"/>
      <c r="QEV7" s="194"/>
      <c r="QEW7" s="194"/>
      <c r="QEX7" s="194"/>
      <c r="QEY7" s="194"/>
      <c r="QEZ7" s="194"/>
      <c r="QFA7" s="194"/>
      <c r="QFB7" s="194"/>
      <c r="QFC7" s="194"/>
      <c r="QFD7" s="194"/>
      <c r="QFE7" s="194"/>
      <c r="QFF7" s="194"/>
      <c r="QFG7" s="194"/>
      <c r="QFH7" s="194"/>
      <c r="QFI7" s="194"/>
      <c r="QFJ7" s="194"/>
      <c r="QFK7" s="194"/>
      <c r="QFL7" s="194"/>
      <c r="QFM7" s="194"/>
      <c r="QFN7" s="194"/>
      <c r="QFO7" s="194"/>
      <c r="QFP7" s="194"/>
      <c r="QFQ7" s="194"/>
      <c r="QFR7" s="194"/>
      <c r="QFS7" s="194"/>
      <c r="QFT7" s="194"/>
      <c r="QFU7" s="194"/>
      <c r="QFV7" s="194"/>
      <c r="QFW7" s="194"/>
      <c r="QFX7" s="194"/>
      <c r="QFY7" s="194"/>
      <c r="QFZ7" s="194"/>
      <c r="QGA7" s="194"/>
      <c r="QGB7" s="194"/>
      <c r="QGC7" s="194"/>
      <c r="QGD7" s="194"/>
      <c r="QGE7" s="194"/>
      <c r="QGF7" s="194"/>
      <c r="QGG7" s="194"/>
      <c r="QGH7" s="194"/>
      <c r="QGI7" s="194"/>
      <c r="QGJ7" s="194"/>
      <c r="QGK7" s="194"/>
      <c r="QGL7" s="194"/>
      <c r="QGM7" s="194"/>
      <c r="QGN7" s="194"/>
      <c r="QGO7" s="194"/>
      <c r="QGP7" s="194"/>
      <c r="QGQ7" s="194"/>
      <c r="QGR7" s="194"/>
      <c r="QGS7" s="194"/>
      <c r="QGT7" s="194"/>
      <c r="QGU7" s="194"/>
      <c r="QGV7" s="194"/>
      <c r="QGW7" s="194"/>
      <c r="QGX7" s="194"/>
      <c r="QGY7" s="194"/>
      <c r="QGZ7" s="194"/>
      <c r="QHA7" s="194"/>
      <c r="QHB7" s="194"/>
      <c r="QHC7" s="194"/>
      <c r="QHD7" s="194"/>
      <c r="QHE7" s="194"/>
      <c r="QHF7" s="194"/>
      <c r="QHG7" s="194"/>
      <c r="QHH7" s="194"/>
      <c r="QHI7" s="194"/>
      <c r="QHJ7" s="194"/>
      <c r="QHK7" s="194"/>
      <c r="QHL7" s="194"/>
      <c r="QHM7" s="194"/>
      <c r="QHN7" s="194"/>
      <c r="QHO7" s="194"/>
      <c r="QHP7" s="194"/>
      <c r="QHQ7" s="194"/>
      <c r="QHR7" s="194"/>
      <c r="QHS7" s="194"/>
      <c r="QHT7" s="194"/>
      <c r="QHU7" s="194"/>
      <c r="QHV7" s="194"/>
      <c r="QHW7" s="194"/>
      <c r="QHX7" s="194"/>
      <c r="QHY7" s="194"/>
      <c r="QHZ7" s="194"/>
      <c r="QIA7" s="194"/>
      <c r="QIB7" s="194"/>
      <c r="QIC7" s="194"/>
      <c r="QID7" s="194"/>
      <c r="QIE7" s="194"/>
      <c r="QIF7" s="194"/>
      <c r="QIG7" s="194"/>
      <c r="QIH7" s="194"/>
      <c r="QII7" s="194"/>
      <c r="QIJ7" s="194"/>
      <c r="QIK7" s="194"/>
      <c r="QIL7" s="194"/>
      <c r="QIM7" s="194"/>
      <c r="QIN7" s="194"/>
      <c r="QIO7" s="194"/>
      <c r="QIP7" s="194"/>
      <c r="QIQ7" s="194"/>
      <c r="QIR7" s="194"/>
      <c r="QIS7" s="194"/>
      <c r="QIT7" s="194"/>
      <c r="QIU7" s="194"/>
      <c r="QIV7" s="194"/>
      <c r="QIW7" s="194"/>
      <c r="QIX7" s="194"/>
      <c r="QIY7" s="194"/>
      <c r="QIZ7" s="194"/>
      <c r="QJA7" s="194"/>
      <c r="QJB7" s="194"/>
      <c r="QJC7" s="194"/>
      <c r="QJD7" s="194"/>
      <c r="QJE7" s="194"/>
      <c r="QJF7" s="194"/>
      <c r="QJG7" s="194"/>
      <c r="QJH7" s="194"/>
      <c r="QJI7" s="194"/>
      <c r="QJJ7" s="194"/>
      <c r="QJK7" s="194"/>
      <c r="QJL7" s="194"/>
      <c r="QJM7" s="194"/>
      <c r="QJN7" s="194"/>
      <c r="QJO7" s="194"/>
      <c r="QJP7" s="194"/>
      <c r="QJQ7" s="194"/>
      <c r="QJR7" s="194"/>
      <c r="QJS7" s="194"/>
      <c r="QJT7" s="194"/>
      <c r="QJU7" s="194"/>
      <c r="QJV7" s="194"/>
      <c r="QJW7" s="194"/>
      <c r="QJX7" s="194"/>
      <c r="QJY7" s="194"/>
      <c r="QJZ7" s="194"/>
      <c r="QKA7" s="194"/>
      <c r="QKB7" s="194"/>
      <c r="QKC7" s="194"/>
      <c r="QKD7" s="194"/>
      <c r="QKE7" s="194"/>
      <c r="QKF7" s="194"/>
      <c r="QKG7" s="194"/>
      <c r="QKH7" s="194"/>
      <c r="QKI7" s="194"/>
      <c r="QKJ7" s="194"/>
      <c r="QKK7" s="194"/>
      <c r="QKL7" s="194"/>
      <c r="QKM7" s="194"/>
      <c r="QKN7" s="194"/>
      <c r="QKO7" s="194"/>
      <c r="QKP7" s="194"/>
      <c r="QKQ7" s="194"/>
      <c r="QKR7" s="194"/>
      <c r="QKS7" s="194"/>
      <c r="QKT7" s="194"/>
      <c r="QKU7" s="194"/>
      <c r="QKV7" s="194"/>
      <c r="QKW7" s="194"/>
      <c r="QKX7" s="194"/>
      <c r="QKY7" s="194"/>
      <c r="QKZ7" s="194"/>
      <c r="QLA7" s="194"/>
      <c r="QLB7" s="194"/>
      <c r="QLC7" s="194"/>
      <c r="QLD7" s="194"/>
      <c r="QLE7" s="194"/>
      <c r="QLF7" s="194"/>
      <c r="QLG7" s="194"/>
      <c r="QLH7" s="194"/>
      <c r="QLI7" s="194"/>
      <c r="QLJ7" s="194"/>
      <c r="QLK7" s="194"/>
      <c r="QLL7" s="194"/>
      <c r="QLM7" s="194"/>
      <c r="QLN7" s="194"/>
      <c r="QLO7" s="194"/>
      <c r="QLP7" s="194"/>
      <c r="QLQ7" s="194"/>
      <c r="QLR7" s="194"/>
      <c r="QLS7" s="194"/>
      <c r="QLT7" s="194"/>
      <c r="QLU7" s="194"/>
      <c r="QLV7" s="194"/>
      <c r="QLW7" s="194"/>
      <c r="QLX7" s="194"/>
      <c r="QLY7" s="194"/>
      <c r="QLZ7" s="194"/>
      <c r="QMA7" s="194"/>
      <c r="QMB7" s="194"/>
      <c r="QMC7" s="194"/>
      <c r="QMD7" s="194"/>
      <c r="QME7" s="194"/>
      <c r="QMF7" s="194"/>
      <c r="QMG7" s="194"/>
      <c r="QMH7" s="194"/>
      <c r="QMI7" s="194"/>
      <c r="QMJ7" s="194"/>
      <c r="QMK7" s="194"/>
      <c r="QML7" s="194"/>
      <c r="QMM7" s="194"/>
      <c r="QMN7" s="194"/>
      <c r="QMO7" s="194"/>
      <c r="QMP7" s="194"/>
      <c r="QMQ7" s="194"/>
      <c r="QMR7" s="194"/>
      <c r="QMS7" s="194"/>
      <c r="QMT7" s="194"/>
      <c r="QMU7" s="194"/>
      <c r="QMV7" s="194"/>
      <c r="QMW7" s="194"/>
      <c r="QMX7" s="194"/>
      <c r="QMY7" s="194"/>
      <c r="QMZ7" s="194"/>
      <c r="QNA7" s="194"/>
      <c r="QNB7" s="194"/>
      <c r="QNC7" s="194"/>
      <c r="QND7" s="194"/>
      <c r="QNE7" s="194"/>
      <c r="QNF7" s="194"/>
      <c r="QNG7" s="194"/>
      <c r="QNH7" s="194"/>
      <c r="QNI7" s="194"/>
      <c r="QNJ7" s="194"/>
      <c r="QNK7" s="194"/>
      <c r="QNL7" s="194"/>
      <c r="QNM7" s="194"/>
      <c r="QNN7" s="194"/>
      <c r="QNO7" s="194"/>
      <c r="QNP7" s="194"/>
      <c r="QNQ7" s="194"/>
      <c r="QNR7" s="194"/>
      <c r="QNS7" s="194"/>
      <c r="QNT7" s="194"/>
      <c r="QNU7" s="194"/>
      <c r="QNV7" s="194"/>
      <c r="QNW7" s="194"/>
      <c r="QNX7" s="194"/>
      <c r="QNY7" s="194"/>
      <c r="QNZ7" s="194"/>
      <c r="QOA7" s="194"/>
      <c r="QOB7" s="194"/>
      <c r="QOC7" s="194"/>
      <c r="QOD7" s="194"/>
      <c r="QOE7" s="194"/>
      <c r="QOF7" s="194"/>
      <c r="QOG7" s="194"/>
      <c r="QOH7" s="194"/>
      <c r="QOI7" s="194"/>
      <c r="QOJ7" s="194"/>
      <c r="QOK7" s="194"/>
      <c r="QOL7" s="194"/>
      <c r="QOM7" s="194"/>
      <c r="QON7" s="194"/>
      <c r="QOO7" s="194"/>
      <c r="QOP7" s="194"/>
      <c r="QOQ7" s="194"/>
      <c r="QOR7" s="194"/>
      <c r="QOS7" s="194"/>
      <c r="QOT7" s="194"/>
      <c r="QOU7" s="194"/>
      <c r="QOV7" s="194"/>
      <c r="QOW7" s="194"/>
      <c r="QOX7" s="194"/>
      <c r="QOY7" s="194"/>
      <c r="QOZ7" s="194"/>
      <c r="QPA7" s="194"/>
      <c r="QPB7" s="194"/>
      <c r="QPC7" s="194"/>
      <c r="QPD7" s="194"/>
      <c r="QPE7" s="194"/>
      <c r="QPF7" s="194"/>
      <c r="QPG7" s="194"/>
      <c r="QPH7" s="194"/>
      <c r="QPI7" s="194"/>
      <c r="QPJ7" s="194"/>
      <c r="QPK7" s="194"/>
      <c r="QPL7" s="194"/>
      <c r="QPM7" s="194"/>
      <c r="QPN7" s="194"/>
      <c r="QPO7" s="194"/>
      <c r="QPP7" s="194"/>
      <c r="QPQ7" s="194"/>
      <c r="QPR7" s="194"/>
      <c r="QPS7" s="194"/>
      <c r="QPT7" s="194"/>
      <c r="QPU7" s="194"/>
      <c r="QPV7" s="194"/>
      <c r="QPW7" s="194"/>
      <c r="QPX7" s="194"/>
      <c r="QPY7" s="194"/>
      <c r="QPZ7" s="194"/>
      <c r="QQA7" s="194"/>
      <c r="QQB7" s="194"/>
      <c r="QQC7" s="194"/>
      <c r="QQD7" s="194"/>
      <c r="QQE7" s="194"/>
      <c r="QQF7" s="194"/>
      <c r="QQG7" s="194"/>
      <c r="QQH7" s="194"/>
      <c r="QQI7" s="194"/>
      <c r="QQJ7" s="194"/>
      <c r="QQK7" s="194"/>
      <c r="QQL7" s="194"/>
      <c r="QQM7" s="194"/>
      <c r="QQN7" s="194"/>
      <c r="QQO7" s="194"/>
      <c r="QQP7" s="194"/>
      <c r="QQQ7" s="194"/>
      <c r="QQR7" s="194"/>
      <c r="QQS7" s="194"/>
      <c r="QQT7" s="194"/>
      <c r="QQU7" s="194"/>
      <c r="QQV7" s="194"/>
      <c r="QQW7" s="194"/>
      <c r="QQX7" s="194"/>
      <c r="QQY7" s="194"/>
      <c r="QQZ7" s="194"/>
      <c r="QRA7" s="194"/>
      <c r="QRB7" s="194"/>
      <c r="QRC7" s="194"/>
      <c r="QRD7" s="194"/>
      <c r="QRE7" s="194"/>
      <c r="QRF7" s="194"/>
      <c r="QRG7" s="194"/>
      <c r="QRH7" s="194"/>
      <c r="QRI7" s="194"/>
      <c r="QRJ7" s="194"/>
      <c r="QRK7" s="194"/>
      <c r="QRL7" s="194"/>
      <c r="QRM7" s="194"/>
      <c r="QRN7" s="194"/>
      <c r="QRO7" s="194"/>
      <c r="QRP7" s="194"/>
      <c r="QRQ7" s="194"/>
      <c r="QRR7" s="194"/>
      <c r="QRS7" s="194"/>
      <c r="QRT7" s="194"/>
      <c r="QRU7" s="194"/>
      <c r="QRV7" s="194"/>
      <c r="QRW7" s="194"/>
      <c r="QRX7" s="194"/>
      <c r="QRY7" s="194"/>
      <c r="QRZ7" s="194"/>
      <c r="QSA7" s="194"/>
      <c r="QSB7" s="194"/>
      <c r="QSC7" s="194"/>
      <c r="QSD7" s="194"/>
      <c r="QSE7" s="194"/>
      <c r="QSF7" s="194"/>
      <c r="QSG7" s="194"/>
      <c r="QSH7" s="194"/>
      <c r="QSI7" s="194"/>
      <c r="QSJ7" s="194"/>
      <c r="QSK7" s="194"/>
      <c r="QSL7" s="194"/>
      <c r="QSM7" s="194"/>
      <c r="QSN7" s="194"/>
      <c r="QSO7" s="194"/>
      <c r="QSP7" s="194"/>
      <c r="QSQ7" s="194"/>
      <c r="QSR7" s="194"/>
      <c r="QSS7" s="194"/>
      <c r="QST7" s="194"/>
      <c r="QSU7" s="194"/>
      <c r="QSV7" s="194"/>
      <c r="QSW7" s="194"/>
      <c r="QSX7" s="194"/>
      <c r="QSY7" s="194"/>
      <c r="QSZ7" s="194"/>
      <c r="QTA7" s="194"/>
      <c r="QTB7" s="194"/>
      <c r="QTC7" s="194"/>
      <c r="QTD7" s="194"/>
      <c r="QTE7" s="194"/>
      <c r="QTF7" s="194"/>
      <c r="QTG7" s="194"/>
      <c r="QTH7" s="194"/>
      <c r="QTI7" s="194"/>
      <c r="QTJ7" s="194"/>
      <c r="QTK7" s="194"/>
      <c r="QTL7" s="194"/>
      <c r="QTM7" s="194"/>
      <c r="QTN7" s="194"/>
      <c r="QTO7" s="194"/>
      <c r="QTP7" s="194"/>
      <c r="QTQ7" s="194"/>
      <c r="QTR7" s="194"/>
      <c r="QTS7" s="194"/>
      <c r="QTT7" s="194"/>
      <c r="QTU7" s="194"/>
      <c r="QTV7" s="194"/>
      <c r="QTW7" s="194"/>
      <c r="QTX7" s="194"/>
      <c r="QTY7" s="194"/>
      <c r="QTZ7" s="194"/>
      <c r="QUA7" s="194"/>
      <c r="QUB7" s="194"/>
      <c r="QUC7" s="194"/>
      <c r="QUD7" s="194"/>
      <c r="QUE7" s="194"/>
      <c r="QUF7" s="194"/>
      <c r="QUG7" s="194"/>
      <c r="QUH7" s="194"/>
      <c r="QUI7" s="194"/>
      <c r="QUJ7" s="194"/>
      <c r="QUK7" s="194"/>
      <c r="QUL7" s="194"/>
      <c r="QUM7" s="194"/>
      <c r="QUN7" s="194"/>
      <c r="QUO7" s="194"/>
      <c r="QUP7" s="194"/>
      <c r="QUQ7" s="194"/>
      <c r="QUR7" s="194"/>
      <c r="QUS7" s="194"/>
      <c r="QUT7" s="194"/>
      <c r="QUU7" s="194"/>
      <c r="QUV7" s="194"/>
      <c r="QUW7" s="194"/>
      <c r="QUX7" s="194"/>
      <c r="QUY7" s="194"/>
      <c r="QUZ7" s="194"/>
      <c r="QVA7" s="194"/>
      <c r="QVB7" s="194"/>
      <c r="QVC7" s="194"/>
      <c r="QVD7" s="194"/>
      <c r="QVE7" s="194"/>
      <c r="QVF7" s="194"/>
      <c r="QVG7" s="194"/>
      <c r="QVH7" s="194"/>
      <c r="QVI7" s="194"/>
      <c r="QVJ7" s="194"/>
      <c r="QVK7" s="194"/>
      <c r="QVL7" s="194"/>
      <c r="QVM7" s="194"/>
      <c r="QVN7" s="194"/>
      <c r="QVO7" s="194"/>
      <c r="QVP7" s="194"/>
      <c r="QVQ7" s="194"/>
      <c r="QVR7" s="194"/>
      <c r="QVS7" s="194"/>
      <c r="QVT7" s="194"/>
      <c r="QVU7" s="194"/>
      <c r="QVV7" s="194"/>
      <c r="QVW7" s="194"/>
      <c r="QVX7" s="194"/>
      <c r="QVY7" s="194"/>
      <c r="QVZ7" s="194"/>
      <c r="QWA7" s="194"/>
      <c r="QWB7" s="194"/>
      <c r="QWC7" s="194"/>
      <c r="QWD7" s="194"/>
      <c r="QWE7" s="194"/>
      <c r="QWF7" s="194"/>
      <c r="QWG7" s="194"/>
      <c r="QWH7" s="194"/>
      <c r="QWI7" s="194"/>
      <c r="QWJ7" s="194"/>
      <c r="QWK7" s="194"/>
      <c r="QWL7" s="194"/>
      <c r="QWM7" s="194"/>
      <c r="QWN7" s="194"/>
      <c r="QWO7" s="194"/>
      <c r="QWP7" s="194"/>
      <c r="QWQ7" s="194"/>
      <c r="QWR7" s="194"/>
      <c r="QWS7" s="194"/>
      <c r="QWT7" s="194"/>
      <c r="QWU7" s="194"/>
      <c r="QWV7" s="194"/>
      <c r="QWW7" s="194"/>
      <c r="QWX7" s="194"/>
      <c r="QWY7" s="194"/>
      <c r="QWZ7" s="194"/>
      <c r="QXA7" s="194"/>
      <c r="QXB7" s="194"/>
      <c r="QXC7" s="194"/>
      <c r="QXD7" s="194"/>
      <c r="QXE7" s="194"/>
      <c r="QXF7" s="194"/>
      <c r="QXG7" s="194"/>
      <c r="QXH7" s="194"/>
      <c r="QXI7" s="194"/>
      <c r="QXJ7" s="194"/>
      <c r="QXK7" s="194"/>
      <c r="QXL7" s="194"/>
      <c r="QXM7" s="194"/>
      <c r="QXN7" s="194"/>
      <c r="QXO7" s="194"/>
      <c r="QXP7" s="194"/>
      <c r="QXQ7" s="194"/>
      <c r="QXR7" s="194"/>
      <c r="QXS7" s="194"/>
      <c r="QXT7" s="194"/>
      <c r="QXU7" s="194"/>
      <c r="QXV7" s="194"/>
      <c r="QXW7" s="194"/>
      <c r="QXX7" s="194"/>
      <c r="QXY7" s="194"/>
      <c r="QXZ7" s="194"/>
      <c r="QYA7" s="194"/>
      <c r="QYB7" s="194"/>
      <c r="QYC7" s="194"/>
      <c r="QYD7" s="194"/>
      <c r="QYE7" s="194"/>
      <c r="QYF7" s="194"/>
      <c r="QYG7" s="194"/>
      <c r="QYH7" s="194"/>
      <c r="QYI7" s="194"/>
      <c r="QYJ7" s="194"/>
      <c r="QYK7" s="194"/>
      <c r="QYL7" s="194"/>
      <c r="QYM7" s="194"/>
      <c r="QYN7" s="194"/>
      <c r="QYO7" s="194"/>
      <c r="QYP7" s="194"/>
      <c r="QYQ7" s="194"/>
      <c r="QYR7" s="194"/>
      <c r="QYS7" s="194"/>
      <c r="QYT7" s="194"/>
      <c r="QYU7" s="194"/>
      <c r="QYV7" s="194"/>
      <c r="QYW7" s="194"/>
      <c r="QYX7" s="194"/>
      <c r="QYY7" s="194"/>
      <c r="QYZ7" s="194"/>
      <c r="QZA7" s="194"/>
      <c r="QZB7" s="194"/>
      <c r="QZC7" s="194"/>
      <c r="QZD7" s="194"/>
      <c r="QZE7" s="194"/>
      <c r="QZF7" s="194"/>
      <c r="QZG7" s="194"/>
      <c r="QZH7" s="194"/>
      <c r="QZI7" s="194"/>
      <c r="QZJ7" s="194"/>
      <c r="QZK7" s="194"/>
      <c r="QZL7" s="194"/>
      <c r="QZM7" s="194"/>
      <c r="QZN7" s="194"/>
      <c r="QZO7" s="194"/>
      <c r="QZP7" s="194"/>
      <c r="QZQ7" s="194"/>
      <c r="QZR7" s="194"/>
      <c r="QZS7" s="194"/>
      <c r="QZT7" s="194"/>
      <c r="QZU7" s="194"/>
      <c r="QZV7" s="194"/>
      <c r="QZW7" s="194"/>
      <c r="QZX7" s="194"/>
      <c r="QZY7" s="194"/>
      <c r="QZZ7" s="194"/>
      <c r="RAA7" s="194"/>
      <c r="RAB7" s="194"/>
      <c r="RAC7" s="194"/>
      <c r="RAD7" s="194"/>
      <c r="RAE7" s="194"/>
      <c r="RAF7" s="194"/>
      <c r="RAG7" s="194"/>
      <c r="RAH7" s="194"/>
      <c r="RAI7" s="194"/>
      <c r="RAJ7" s="194"/>
      <c r="RAK7" s="194"/>
      <c r="RAL7" s="194"/>
      <c r="RAM7" s="194"/>
      <c r="RAN7" s="194"/>
      <c r="RAO7" s="194"/>
      <c r="RAP7" s="194"/>
      <c r="RAQ7" s="194"/>
      <c r="RAR7" s="194"/>
      <c r="RAS7" s="194"/>
      <c r="RAT7" s="194"/>
      <c r="RAU7" s="194"/>
      <c r="RAV7" s="194"/>
      <c r="RAW7" s="194"/>
      <c r="RAX7" s="194"/>
      <c r="RAY7" s="194"/>
      <c r="RAZ7" s="194"/>
      <c r="RBA7" s="194"/>
      <c r="RBB7" s="194"/>
      <c r="RBC7" s="194"/>
      <c r="RBD7" s="194"/>
      <c r="RBE7" s="194"/>
      <c r="RBF7" s="194"/>
      <c r="RBG7" s="194"/>
      <c r="RBH7" s="194"/>
      <c r="RBI7" s="194"/>
      <c r="RBJ7" s="194"/>
      <c r="RBK7" s="194"/>
      <c r="RBL7" s="194"/>
      <c r="RBM7" s="194"/>
      <c r="RBN7" s="194"/>
      <c r="RBO7" s="194"/>
      <c r="RBP7" s="194"/>
      <c r="RBQ7" s="194"/>
      <c r="RBR7" s="194"/>
      <c r="RBS7" s="194"/>
      <c r="RBT7" s="194"/>
      <c r="RBU7" s="194"/>
      <c r="RBV7" s="194"/>
      <c r="RBW7" s="194"/>
      <c r="RBX7" s="194"/>
      <c r="RBY7" s="194"/>
      <c r="RBZ7" s="194"/>
      <c r="RCA7" s="194"/>
      <c r="RCB7" s="194"/>
      <c r="RCC7" s="194"/>
      <c r="RCD7" s="194"/>
      <c r="RCE7" s="194"/>
      <c r="RCF7" s="194"/>
      <c r="RCG7" s="194"/>
      <c r="RCH7" s="194"/>
      <c r="RCI7" s="194"/>
      <c r="RCJ7" s="194"/>
      <c r="RCK7" s="194"/>
      <c r="RCL7" s="194"/>
      <c r="RCM7" s="194"/>
      <c r="RCN7" s="194"/>
      <c r="RCO7" s="194"/>
      <c r="RCP7" s="194"/>
      <c r="RCQ7" s="194"/>
      <c r="RCR7" s="194"/>
      <c r="RCS7" s="194"/>
      <c r="RCT7" s="194"/>
      <c r="RCU7" s="194"/>
      <c r="RCV7" s="194"/>
      <c r="RCW7" s="194"/>
      <c r="RCX7" s="194"/>
      <c r="RCY7" s="194"/>
      <c r="RCZ7" s="194"/>
      <c r="RDA7" s="194"/>
      <c r="RDB7" s="194"/>
      <c r="RDC7" s="194"/>
      <c r="RDD7" s="194"/>
      <c r="RDE7" s="194"/>
      <c r="RDF7" s="194"/>
      <c r="RDG7" s="194"/>
      <c r="RDH7" s="194"/>
      <c r="RDI7" s="194"/>
      <c r="RDJ7" s="194"/>
      <c r="RDK7" s="194"/>
      <c r="RDL7" s="194"/>
      <c r="RDM7" s="194"/>
      <c r="RDN7" s="194"/>
      <c r="RDO7" s="194"/>
      <c r="RDP7" s="194"/>
      <c r="RDQ7" s="194"/>
      <c r="RDR7" s="194"/>
      <c r="RDS7" s="194"/>
      <c r="RDT7" s="194"/>
      <c r="RDU7" s="194"/>
      <c r="RDV7" s="194"/>
      <c r="RDW7" s="194"/>
      <c r="RDX7" s="194"/>
      <c r="RDY7" s="194"/>
      <c r="RDZ7" s="194"/>
      <c r="REA7" s="194"/>
      <c r="REB7" s="194"/>
      <c r="REC7" s="194"/>
      <c r="RED7" s="194"/>
      <c r="REE7" s="194"/>
      <c r="REF7" s="194"/>
      <c r="REG7" s="194"/>
      <c r="REH7" s="194"/>
      <c r="REI7" s="194"/>
      <c r="REJ7" s="194"/>
      <c r="REK7" s="194"/>
      <c r="REL7" s="194"/>
      <c r="REM7" s="194"/>
      <c r="REN7" s="194"/>
      <c r="REO7" s="194"/>
      <c r="REP7" s="194"/>
      <c r="REQ7" s="194"/>
      <c r="RER7" s="194"/>
      <c r="RES7" s="194"/>
      <c r="RET7" s="194"/>
      <c r="REU7" s="194"/>
      <c r="REV7" s="194"/>
      <c r="REW7" s="194"/>
      <c r="REX7" s="194"/>
      <c r="REY7" s="194"/>
      <c r="REZ7" s="194"/>
      <c r="RFA7" s="194"/>
      <c r="RFB7" s="194"/>
      <c r="RFC7" s="194"/>
      <c r="RFD7" s="194"/>
      <c r="RFE7" s="194"/>
      <c r="RFF7" s="194"/>
      <c r="RFG7" s="194"/>
      <c r="RFH7" s="194"/>
      <c r="RFI7" s="194"/>
      <c r="RFJ7" s="194"/>
      <c r="RFK7" s="194"/>
      <c r="RFL7" s="194"/>
      <c r="RFM7" s="194"/>
      <c r="RFN7" s="194"/>
      <c r="RFO7" s="194"/>
      <c r="RFP7" s="194"/>
      <c r="RFQ7" s="194"/>
      <c r="RFR7" s="194"/>
      <c r="RFS7" s="194"/>
      <c r="RFT7" s="194"/>
      <c r="RFU7" s="194"/>
      <c r="RFV7" s="194"/>
      <c r="RFW7" s="194"/>
      <c r="RFX7" s="194"/>
      <c r="RFY7" s="194"/>
      <c r="RFZ7" s="194"/>
      <c r="RGA7" s="194"/>
      <c r="RGB7" s="194"/>
      <c r="RGC7" s="194"/>
      <c r="RGD7" s="194"/>
      <c r="RGE7" s="194"/>
      <c r="RGF7" s="194"/>
      <c r="RGG7" s="194"/>
      <c r="RGH7" s="194"/>
      <c r="RGI7" s="194"/>
      <c r="RGJ7" s="194"/>
      <c r="RGK7" s="194"/>
      <c r="RGL7" s="194"/>
      <c r="RGM7" s="194"/>
      <c r="RGN7" s="194"/>
      <c r="RGO7" s="194"/>
      <c r="RGP7" s="194"/>
      <c r="RGQ7" s="194"/>
      <c r="RGR7" s="194"/>
      <c r="RGS7" s="194"/>
      <c r="RGT7" s="194"/>
      <c r="RGU7" s="194"/>
      <c r="RGV7" s="194"/>
      <c r="RGW7" s="194"/>
      <c r="RGX7" s="194"/>
      <c r="RGY7" s="194"/>
      <c r="RGZ7" s="194"/>
      <c r="RHA7" s="194"/>
      <c r="RHB7" s="194"/>
      <c r="RHC7" s="194"/>
      <c r="RHD7" s="194"/>
      <c r="RHE7" s="194"/>
      <c r="RHF7" s="194"/>
      <c r="RHG7" s="194"/>
      <c r="RHH7" s="194"/>
      <c r="RHI7" s="194"/>
      <c r="RHJ7" s="194"/>
      <c r="RHK7" s="194"/>
      <c r="RHL7" s="194"/>
      <c r="RHM7" s="194"/>
      <c r="RHN7" s="194"/>
      <c r="RHO7" s="194"/>
      <c r="RHP7" s="194"/>
      <c r="RHQ7" s="194"/>
      <c r="RHR7" s="194"/>
      <c r="RHS7" s="194"/>
      <c r="RHT7" s="194"/>
      <c r="RHU7" s="194"/>
      <c r="RHV7" s="194"/>
      <c r="RHW7" s="194"/>
      <c r="RHX7" s="194"/>
      <c r="RHY7" s="194"/>
      <c r="RHZ7" s="194"/>
      <c r="RIA7" s="194"/>
      <c r="RIB7" s="194"/>
      <c r="RIC7" s="194"/>
      <c r="RID7" s="194"/>
      <c r="RIE7" s="194"/>
      <c r="RIF7" s="194"/>
      <c r="RIG7" s="194"/>
      <c r="RIH7" s="194"/>
      <c r="RII7" s="194"/>
      <c r="RIJ7" s="194"/>
      <c r="RIK7" s="194"/>
      <c r="RIL7" s="194"/>
      <c r="RIM7" s="194"/>
      <c r="RIN7" s="194"/>
      <c r="RIO7" s="194"/>
      <c r="RIP7" s="194"/>
      <c r="RIQ7" s="194"/>
      <c r="RIR7" s="194"/>
      <c r="RIS7" s="194"/>
      <c r="RIT7" s="194"/>
      <c r="RIU7" s="194"/>
      <c r="RIV7" s="194"/>
      <c r="RIW7" s="194"/>
      <c r="RIX7" s="194"/>
      <c r="RIY7" s="194"/>
      <c r="RIZ7" s="194"/>
      <c r="RJA7" s="194"/>
      <c r="RJB7" s="194"/>
      <c r="RJC7" s="194"/>
      <c r="RJD7" s="194"/>
      <c r="RJE7" s="194"/>
      <c r="RJF7" s="194"/>
      <c r="RJG7" s="194"/>
      <c r="RJH7" s="194"/>
      <c r="RJI7" s="194"/>
      <c r="RJJ7" s="194"/>
      <c r="RJK7" s="194"/>
      <c r="RJL7" s="194"/>
      <c r="RJM7" s="194"/>
      <c r="RJN7" s="194"/>
      <c r="RJO7" s="194"/>
      <c r="RJP7" s="194"/>
      <c r="RJQ7" s="194"/>
      <c r="RJR7" s="194"/>
      <c r="RJS7" s="194"/>
      <c r="RJT7" s="194"/>
      <c r="RJU7" s="194"/>
      <c r="RJV7" s="194"/>
      <c r="RJW7" s="194"/>
      <c r="RJX7" s="194"/>
      <c r="RJY7" s="194"/>
      <c r="RJZ7" s="194"/>
      <c r="RKA7" s="194"/>
      <c r="RKB7" s="194"/>
      <c r="RKC7" s="194"/>
      <c r="RKD7" s="194"/>
      <c r="RKE7" s="194"/>
      <c r="RKF7" s="194"/>
      <c r="RKG7" s="194"/>
      <c r="RKH7" s="194"/>
      <c r="RKI7" s="194"/>
      <c r="RKJ7" s="194"/>
      <c r="RKK7" s="194"/>
      <c r="RKL7" s="194"/>
      <c r="RKM7" s="194"/>
      <c r="RKN7" s="194"/>
      <c r="RKO7" s="194"/>
      <c r="RKP7" s="194"/>
      <c r="RKQ7" s="194"/>
      <c r="RKR7" s="194"/>
      <c r="RKS7" s="194"/>
      <c r="RKT7" s="194"/>
      <c r="RKU7" s="194"/>
      <c r="RKV7" s="194"/>
      <c r="RKW7" s="194"/>
      <c r="RKX7" s="194"/>
      <c r="RKY7" s="194"/>
      <c r="RKZ7" s="194"/>
      <c r="RLA7" s="194"/>
      <c r="RLB7" s="194"/>
      <c r="RLC7" s="194"/>
      <c r="RLD7" s="194"/>
      <c r="RLE7" s="194"/>
      <c r="RLF7" s="194"/>
      <c r="RLG7" s="194"/>
      <c r="RLH7" s="194"/>
      <c r="RLI7" s="194"/>
      <c r="RLJ7" s="194"/>
      <c r="RLK7" s="194"/>
      <c r="RLL7" s="194"/>
      <c r="RLM7" s="194"/>
      <c r="RLN7" s="194"/>
      <c r="RLO7" s="194"/>
      <c r="RLP7" s="194"/>
      <c r="RLQ7" s="194"/>
      <c r="RLR7" s="194"/>
      <c r="RLS7" s="194"/>
      <c r="RLT7" s="194"/>
      <c r="RLU7" s="194"/>
      <c r="RLV7" s="194"/>
      <c r="RLW7" s="194"/>
      <c r="RLX7" s="194"/>
      <c r="RLY7" s="194"/>
      <c r="RLZ7" s="194"/>
      <c r="RMA7" s="194"/>
      <c r="RMB7" s="194"/>
      <c r="RMC7" s="194"/>
      <c r="RMD7" s="194"/>
      <c r="RME7" s="194"/>
      <c r="RMF7" s="194"/>
      <c r="RMG7" s="194"/>
      <c r="RMH7" s="194"/>
      <c r="RMI7" s="194"/>
      <c r="RMJ7" s="194"/>
      <c r="RMK7" s="194"/>
      <c r="RML7" s="194"/>
      <c r="RMM7" s="194"/>
      <c r="RMN7" s="194"/>
      <c r="RMO7" s="194"/>
      <c r="RMP7" s="194"/>
      <c r="RMQ7" s="194"/>
      <c r="RMR7" s="194"/>
      <c r="RMS7" s="194"/>
      <c r="RMT7" s="194"/>
      <c r="RMU7" s="194"/>
      <c r="RMV7" s="194"/>
      <c r="RMW7" s="194"/>
      <c r="RMX7" s="194"/>
      <c r="RMY7" s="194"/>
      <c r="RMZ7" s="194"/>
      <c r="RNA7" s="194"/>
      <c r="RNB7" s="194"/>
      <c r="RNC7" s="194"/>
      <c r="RND7" s="194"/>
      <c r="RNE7" s="194"/>
      <c r="RNF7" s="194"/>
      <c r="RNG7" s="194"/>
      <c r="RNH7" s="194"/>
      <c r="RNI7" s="194"/>
      <c r="RNJ7" s="194"/>
      <c r="RNK7" s="194"/>
      <c r="RNL7" s="194"/>
      <c r="RNM7" s="194"/>
      <c r="RNN7" s="194"/>
      <c r="RNO7" s="194"/>
      <c r="RNP7" s="194"/>
      <c r="RNQ7" s="194"/>
      <c r="RNR7" s="194"/>
      <c r="RNS7" s="194"/>
      <c r="RNT7" s="194"/>
      <c r="RNU7" s="194"/>
      <c r="RNV7" s="194"/>
      <c r="RNW7" s="194"/>
      <c r="RNX7" s="194"/>
      <c r="RNY7" s="194"/>
      <c r="RNZ7" s="194"/>
      <c r="ROA7" s="194"/>
      <c r="ROB7" s="194"/>
      <c r="ROC7" s="194"/>
      <c r="ROD7" s="194"/>
      <c r="ROE7" s="194"/>
      <c r="ROF7" s="194"/>
      <c r="ROG7" s="194"/>
      <c r="ROH7" s="194"/>
      <c r="ROI7" s="194"/>
      <c r="ROJ7" s="194"/>
      <c r="ROK7" s="194"/>
      <c r="ROL7" s="194"/>
      <c r="ROM7" s="194"/>
      <c r="RON7" s="194"/>
      <c r="ROO7" s="194"/>
      <c r="ROP7" s="194"/>
      <c r="ROQ7" s="194"/>
      <c r="ROR7" s="194"/>
      <c r="ROS7" s="194"/>
      <c r="ROT7" s="194"/>
      <c r="ROU7" s="194"/>
      <c r="ROV7" s="194"/>
      <c r="ROW7" s="194"/>
      <c r="ROX7" s="194"/>
      <c r="ROY7" s="194"/>
      <c r="ROZ7" s="194"/>
      <c r="RPA7" s="194"/>
      <c r="RPB7" s="194"/>
      <c r="RPC7" s="194"/>
      <c r="RPD7" s="194"/>
      <c r="RPE7" s="194"/>
      <c r="RPF7" s="194"/>
      <c r="RPG7" s="194"/>
      <c r="RPH7" s="194"/>
      <c r="RPI7" s="194"/>
      <c r="RPJ7" s="194"/>
      <c r="RPK7" s="194"/>
      <c r="RPL7" s="194"/>
      <c r="RPM7" s="194"/>
      <c r="RPN7" s="194"/>
      <c r="RPO7" s="194"/>
      <c r="RPP7" s="194"/>
      <c r="RPQ7" s="194"/>
      <c r="RPR7" s="194"/>
      <c r="RPS7" s="194"/>
      <c r="RPT7" s="194"/>
      <c r="RPU7" s="194"/>
      <c r="RPV7" s="194"/>
      <c r="RPW7" s="194"/>
      <c r="RPX7" s="194"/>
      <c r="RPY7" s="194"/>
      <c r="RPZ7" s="194"/>
      <c r="RQA7" s="194"/>
      <c r="RQB7" s="194"/>
      <c r="RQC7" s="194"/>
      <c r="RQD7" s="194"/>
      <c r="RQE7" s="194"/>
      <c r="RQF7" s="194"/>
      <c r="RQG7" s="194"/>
      <c r="RQH7" s="194"/>
      <c r="RQI7" s="194"/>
      <c r="RQJ7" s="194"/>
      <c r="RQK7" s="194"/>
      <c r="RQL7" s="194"/>
      <c r="RQM7" s="194"/>
      <c r="RQN7" s="194"/>
      <c r="RQO7" s="194"/>
      <c r="RQP7" s="194"/>
      <c r="RQQ7" s="194"/>
      <c r="RQR7" s="194"/>
      <c r="RQS7" s="194"/>
      <c r="RQT7" s="194"/>
      <c r="RQU7" s="194"/>
      <c r="RQV7" s="194"/>
      <c r="RQW7" s="194"/>
      <c r="RQX7" s="194"/>
      <c r="RQY7" s="194"/>
      <c r="RQZ7" s="194"/>
      <c r="RRA7" s="194"/>
      <c r="RRB7" s="194"/>
      <c r="RRC7" s="194"/>
      <c r="RRD7" s="194"/>
      <c r="RRE7" s="194"/>
      <c r="RRF7" s="194"/>
      <c r="RRG7" s="194"/>
      <c r="RRH7" s="194"/>
      <c r="RRI7" s="194"/>
      <c r="RRJ7" s="194"/>
      <c r="RRK7" s="194"/>
      <c r="RRL7" s="194"/>
      <c r="RRM7" s="194"/>
      <c r="RRN7" s="194"/>
      <c r="RRO7" s="194"/>
      <c r="RRP7" s="194"/>
      <c r="RRQ7" s="194"/>
      <c r="RRR7" s="194"/>
      <c r="RRS7" s="194"/>
      <c r="RRT7" s="194"/>
      <c r="RRU7" s="194"/>
      <c r="RRV7" s="194"/>
      <c r="RRW7" s="194"/>
      <c r="RRX7" s="194"/>
      <c r="RRY7" s="194"/>
      <c r="RRZ7" s="194"/>
      <c r="RSA7" s="194"/>
      <c r="RSB7" s="194"/>
      <c r="RSC7" s="194"/>
      <c r="RSD7" s="194"/>
      <c r="RSE7" s="194"/>
      <c r="RSF7" s="194"/>
      <c r="RSG7" s="194"/>
      <c r="RSH7" s="194"/>
      <c r="RSI7" s="194"/>
      <c r="RSJ7" s="194"/>
      <c r="RSK7" s="194"/>
      <c r="RSL7" s="194"/>
      <c r="RSM7" s="194"/>
      <c r="RSN7" s="194"/>
      <c r="RSO7" s="194"/>
      <c r="RSP7" s="194"/>
      <c r="RSQ7" s="194"/>
      <c r="RSR7" s="194"/>
      <c r="RSS7" s="194"/>
      <c r="RST7" s="194"/>
      <c r="RSU7" s="194"/>
      <c r="RSV7" s="194"/>
      <c r="RSW7" s="194"/>
      <c r="RSX7" s="194"/>
      <c r="RSY7" s="194"/>
      <c r="RSZ7" s="194"/>
      <c r="RTA7" s="194"/>
      <c r="RTB7" s="194"/>
      <c r="RTC7" s="194"/>
      <c r="RTD7" s="194"/>
      <c r="RTE7" s="194"/>
      <c r="RTF7" s="194"/>
      <c r="RTG7" s="194"/>
      <c r="RTH7" s="194"/>
      <c r="RTI7" s="194"/>
      <c r="RTJ7" s="194"/>
      <c r="RTK7" s="194"/>
      <c r="RTL7" s="194"/>
      <c r="RTM7" s="194"/>
      <c r="RTN7" s="194"/>
      <c r="RTO7" s="194"/>
      <c r="RTP7" s="194"/>
      <c r="RTQ7" s="194"/>
      <c r="RTR7" s="194"/>
      <c r="RTS7" s="194"/>
      <c r="RTT7" s="194"/>
      <c r="RTU7" s="194"/>
      <c r="RTV7" s="194"/>
      <c r="RTW7" s="194"/>
      <c r="RTX7" s="194"/>
      <c r="RTY7" s="194"/>
      <c r="RTZ7" s="194"/>
      <c r="RUA7" s="194"/>
      <c r="RUB7" s="194"/>
      <c r="RUC7" s="194"/>
      <c r="RUD7" s="194"/>
      <c r="RUE7" s="194"/>
      <c r="RUF7" s="194"/>
      <c r="RUG7" s="194"/>
      <c r="RUH7" s="194"/>
      <c r="RUI7" s="194"/>
      <c r="RUJ7" s="194"/>
      <c r="RUK7" s="194"/>
      <c r="RUL7" s="194"/>
      <c r="RUM7" s="194"/>
      <c r="RUN7" s="194"/>
      <c r="RUO7" s="194"/>
      <c r="RUP7" s="194"/>
      <c r="RUQ7" s="194"/>
      <c r="RUR7" s="194"/>
      <c r="RUS7" s="194"/>
      <c r="RUT7" s="194"/>
      <c r="RUU7" s="194"/>
      <c r="RUV7" s="194"/>
      <c r="RUW7" s="194"/>
      <c r="RUX7" s="194"/>
      <c r="RUY7" s="194"/>
      <c r="RUZ7" s="194"/>
      <c r="RVA7" s="194"/>
      <c r="RVB7" s="194"/>
      <c r="RVC7" s="194"/>
      <c r="RVD7" s="194"/>
      <c r="RVE7" s="194"/>
      <c r="RVF7" s="194"/>
      <c r="RVG7" s="194"/>
      <c r="RVH7" s="194"/>
      <c r="RVI7" s="194"/>
      <c r="RVJ7" s="194"/>
      <c r="RVK7" s="194"/>
      <c r="RVL7" s="194"/>
      <c r="RVM7" s="194"/>
      <c r="RVN7" s="194"/>
      <c r="RVO7" s="194"/>
      <c r="RVP7" s="194"/>
      <c r="RVQ7" s="194"/>
      <c r="RVR7" s="194"/>
      <c r="RVS7" s="194"/>
      <c r="RVT7" s="194"/>
      <c r="RVU7" s="194"/>
      <c r="RVV7" s="194"/>
      <c r="RVW7" s="194"/>
      <c r="RVX7" s="194"/>
      <c r="RVY7" s="194"/>
      <c r="RVZ7" s="194"/>
      <c r="RWA7" s="194"/>
      <c r="RWB7" s="194"/>
      <c r="RWC7" s="194"/>
      <c r="RWD7" s="194"/>
      <c r="RWE7" s="194"/>
      <c r="RWF7" s="194"/>
      <c r="RWG7" s="194"/>
      <c r="RWH7" s="194"/>
      <c r="RWI7" s="194"/>
      <c r="RWJ7" s="194"/>
      <c r="RWK7" s="194"/>
      <c r="RWL7" s="194"/>
      <c r="RWM7" s="194"/>
      <c r="RWN7" s="194"/>
      <c r="RWO7" s="194"/>
      <c r="RWP7" s="194"/>
      <c r="RWQ7" s="194"/>
      <c r="RWR7" s="194"/>
      <c r="RWS7" s="194"/>
      <c r="RWT7" s="194"/>
      <c r="RWU7" s="194"/>
      <c r="RWV7" s="194"/>
      <c r="RWW7" s="194"/>
      <c r="RWX7" s="194"/>
      <c r="RWY7" s="194"/>
      <c r="RWZ7" s="194"/>
      <c r="RXA7" s="194"/>
      <c r="RXB7" s="194"/>
      <c r="RXC7" s="194"/>
      <c r="RXD7" s="194"/>
      <c r="RXE7" s="194"/>
      <c r="RXF7" s="194"/>
      <c r="RXG7" s="194"/>
      <c r="RXH7" s="194"/>
      <c r="RXI7" s="194"/>
      <c r="RXJ7" s="194"/>
      <c r="RXK7" s="194"/>
      <c r="RXL7" s="194"/>
      <c r="RXM7" s="194"/>
      <c r="RXN7" s="194"/>
      <c r="RXO7" s="194"/>
      <c r="RXP7" s="194"/>
      <c r="RXQ7" s="194"/>
      <c r="RXR7" s="194"/>
      <c r="RXS7" s="194"/>
      <c r="RXT7" s="194"/>
      <c r="RXU7" s="194"/>
      <c r="RXV7" s="194"/>
      <c r="RXW7" s="194"/>
      <c r="RXX7" s="194"/>
      <c r="RXY7" s="194"/>
      <c r="RXZ7" s="194"/>
      <c r="RYA7" s="194"/>
      <c r="RYB7" s="194"/>
      <c r="RYC7" s="194"/>
      <c r="RYD7" s="194"/>
      <c r="RYE7" s="194"/>
      <c r="RYF7" s="194"/>
      <c r="RYG7" s="194"/>
      <c r="RYH7" s="194"/>
      <c r="RYI7" s="194"/>
      <c r="RYJ7" s="194"/>
      <c r="RYK7" s="194"/>
      <c r="RYL7" s="194"/>
      <c r="RYM7" s="194"/>
      <c r="RYN7" s="194"/>
      <c r="RYO7" s="194"/>
      <c r="RYP7" s="194"/>
      <c r="RYQ7" s="194"/>
      <c r="RYR7" s="194"/>
      <c r="RYS7" s="194"/>
      <c r="RYT7" s="194"/>
      <c r="RYU7" s="194"/>
      <c r="RYV7" s="194"/>
      <c r="RYW7" s="194"/>
      <c r="RYX7" s="194"/>
      <c r="RYY7" s="194"/>
      <c r="RYZ7" s="194"/>
      <c r="RZA7" s="194"/>
      <c r="RZB7" s="194"/>
      <c r="RZC7" s="194"/>
      <c r="RZD7" s="194"/>
      <c r="RZE7" s="194"/>
      <c r="RZF7" s="194"/>
      <c r="RZG7" s="194"/>
      <c r="RZH7" s="194"/>
      <c r="RZI7" s="194"/>
      <c r="RZJ7" s="194"/>
      <c r="RZK7" s="194"/>
      <c r="RZL7" s="194"/>
      <c r="RZM7" s="194"/>
      <c r="RZN7" s="194"/>
      <c r="RZO7" s="194"/>
      <c r="RZP7" s="194"/>
      <c r="RZQ7" s="194"/>
      <c r="RZR7" s="194"/>
      <c r="RZS7" s="194"/>
      <c r="RZT7" s="194"/>
      <c r="RZU7" s="194"/>
      <c r="RZV7" s="194"/>
      <c r="RZW7" s="194"/>
      <c r="RZX7" s="194"/>
      <c r="RZY7" s="194"/>
      <c r="RZZ7" s="194"/>
      <c r="SAA7" s="194"/>
      <c r="SAB7" s="194"/>
      <c r="SAC7" s="194"/>
      <c r="SAD7" s="194"/>
      <c r="SAE7" s="194"/>
      <c r="SAF7" s="194"/>
      <c r="SAG7" s="194"/>
      <c r="SAH7" s="194"/>
      <c r="SAI7" s="194"/>
      <c r="SAJ7" s="194"/>
      <c r="SAK7" s="194"/>
      <c r="SAL7" s="194"/>
      <c r="SAM7" s="194"/>
      <c r="SAN7" s="194"/>
      <c r="SAO7" s="194"/>
      <c r="SAP7" s="194"/>
      <c r="SAQ7" s="194"/>
      <c r="SAR7" s="194"/>
      <c r="SAS7" s="194"/>
      <c r="SAT7" s="194"/>
      <c r="SAU7" s="194"/>
      <c r="SAV7" s="194"/>
      <c r="SAW7" s="194"/>
      <c r="SAX7" s="194"/>
      <c r="SAY7" s="194"/>
      <c r="SAZ7" s="194"/>
      <c r="SBA7" s="194"/>
      <c r="SBB7" s="194"/>
      <c r="SBC7" s="194"/>
      <c r="SBD7" s="194"/>
      <c r="SBE7" s="194"/>
      <c r="SBF7" s="194"/>
      <c r="SBG7" s="194"/>
      <c r="SBH7" s="194"/>
      <c r="SBI7" s="194"/>
      <c r="SBJ7" s="194"/>
      <c r="SBK7" s="194"/>
      <c r="SBL7" s="194"/>
      <c r="SBM7" s="194"/>
      <c r="SBN7" s="194"/>
      <c r="SBO7" s="194"/>
      <c r="SBP7" s="194"/>
      <c r="SBQ7" s="194"/>
      <c r="SBR7" s="194"/>
      <c r="SBS7" s="194"/>
      <c r="SBT7" s="194"/>
      <c r="SBU7" s="194"/>
      <c r="SBV7" s="194"/>
      <c r="SBW7" s="194"/>
      <c r="SBX7" s="194"/>
      <c r="SBY7" s="194"/>
      <c r="SBZ7" s="194"/>
      <c r="SCA7" s="194"/>
      <c r="SCB7" s="194"/>
      <c r="SCC7" s="194"/>
      <c r="SCD7" s="194"/>
      <c r="SCE7" s="194"/>
      <c r="SCF7" s="194"/>
      <c r="SCG7" s="194"/>
      <c r="SCH7" s="194"/>
      <c r="SCI7" s="194"/>
      <c r="SCJ7" s="194"/>
      <c r="SCK7" s="194"/>
      <c r="SCL7" s="194"/>
      <c r="SCM7" s="194"/>
      <c r="SCN7" s="194"/>
      <c r="SCO7" s="194"/>
      <c r="SCP7" s="194"/>
      <c r="SCQ7" s="194"/>
      <c r="SCR7" s="194"/>
      <c r="SCS7" s="194"/>
      <c r="SCT7" s="194"/>
      <c r="SCU7" s="194"/>
      <c r="SCV7" s="194"/>
      <c r="SCW7" s="194"/>
      <c r="SCX7" s="194"/>
      <c r="SCY7" s="194"/>
      <c r="SCZ7" s="194"/>
      <c r="SDA7" s="194"/>
      <c r="SDB7" s="194"/>
      <c r="SDC7" s="194"/>
      <c r="SDD7" s="194"/>
      <c r="SDE7" s="194"/>
      <c r="SDF7" s="194"/>
      <c r="SDG7" s="194"/>
      <c r="SDH7" s="194"/>
      <c r="SDI7" s="194"/>
      <c r="SDJ7" s="194"/>
      <c r="SDK7" s="194"/>
      <c r="SDL7" s="194"/>
      <c r="SDM7" s="194"/>
      <c r="SDN7" s="194"/>
      <c r="SDO7" s="194"/>
      <c r="SDP7" s="194"/>
      <c r="SDQ7" s="194"/>
      <c r="SDR7" s="194"/>
      <c r="SDS7" s="194"/>
      <c r="SDT7" s="194"/>
      <c r="SDU7" s="194"/>
      <c r="SDV7" s="194"/>
      <c r="SDW7" s="194"/>
      <c r="SDX7" s="194"/>
      <c r="SDY7" s="194"/>
      <c r="SDZ7" s="194"/>
      <c r="SEA7" s="194"/>
      <c r="SEB7" s="194"/>
      <c r="SEC7" s="194"/>
      <c r="SED7" s="194"/>
      <c r="SEE7" s="194"/>
      <c r="SEF7" s="194"/>
      <c r="SEG7" s="194"/>
      <c r="SEH7" s="194"/>
      <c r="SEI7" s="194"/>
      <c r="SEJ7" s="194"/>
      <c r="SEK7" s="194"/>
      <c r="SEL7" s="194"/>
      <c r="SEM7" s="194"/>
      <c r="SEN7" s="194"/>
      <c r="SEO7" s="194"/>
      <c r="SEP7" s="194"/>
      <c r="SEQ7" s="194"/>
      <c r="SER7" s="194"/>
      <c r="SES7" s="194"/>
      <c r="SET7" s="194"/>
      <c r="SEU7" s="194"/>
      <c r="SEV7" s="194"/>
      <c r="SEW7" s="194"/>
      <c r="SEX7" s="194"/>
      <c r="SEY7" s="194"/>
      <c r="SEZ7" s="194"/>
      <c r="SFA7" s="194"/>
      <c r="SFB7" s="194"/>
      <c r="SFC7" s="194"/>
      <c r="SFD7" s="194"/>
      <c r="SFE7" s="194"/>
      <c r="SFF7" s="194"/>
      <c r="SFG7" s="194"/>
      <c r="SFH7" s="194"/>
      <c r="SFI7" s="194"/>
      <c r="SFJ7" s="194"/>
      <c r="SFK7" s="194"/>
      <c r="SFL7" s="194"/>
      <c r="SFM7" s="194"/>
      <c r="SFN7" s="194"/>
      <c r="SFO7" s="194"/>
      <c r="SFP7" s="194"/>
      <c r="SFQ7" s="194"/>
      <c r="SFR7" s="194"/>
      <c r="SFS7" s="194"/>
      <c r="SFT7" s="194"/>
      <c r="SFU7" s="194"/>
      <c r="SFV7" s="194"/>
      <c r="SFW7" s="194"/>
      <c r="SFX7" s="194"/>
      <c r="SFY7" s="194"/>
      <c r="SFZ7" s="194"/>
      <c r="SGA7" s="194"/>
      <c r="SGB7" s="194"/>
      <c r="SGC7" s="194"/>
      <c r="SGD7" s="194"/>
      <c r="SGE7" s="194"/>
      <c r="SGF7" s="194"/>
      <c r="SGG7" s="194"/>
      <c r="SGH7" s="194"/>
      <c r="SGI7" s="194"/>
      <c r="SGJ7" s="194"/>
      <c r="SGK7" s="194"/>
      <c r="SGL7" s="194"/>
      <c r="SGM7" s="194"/>
      <c r="SGN7" s="194"/>
      <c r="SGO7" s="194"/>
      <c r="SGP7" s="194"/>
      <c r="SGQ7" s="194"/>
      <c r="SGR7" s="194"/>
      <c r="SGS7" s="194"/>
      <c r="SGT7" s="194"/>
      <c r="SGU7" s="194"/>
      <c r="SGV7" s="194"/>
      <c r="SGW7" s="194"/>
      <c r="SGX7" s="194"/>
      <c r="SGY7" s="194"/>
      <c r="SGZ7" s="194"/>
      <c r="SHA7" s="194"/>
      <c r="SHB7" s="194"/>
      <c r="SHC7" s="194"/>
      <c r="SHD7" s="194"/>
      <c r="SHE7" s="194"/>
      <c r="SHF7" s="194"/>
      <c r="SHG7" s="194"/>
      <c r="SHH7" s="194"/>
      <c r="SHI7" s="194"/>
      <c r="SHJ7" s="194"/>
      <c r="SHK7" s="194"/>
      <c r="SHL7" s="194"/>
      <c r="SHM7" s="194"/>
      <c r="SHN7" s="194"/>
      <c r="SHO7" s="194"/>
      <c r="SHP7" s="194"/>
      <c r="SHQ7" s="194"/>
      <c r="SHR7" s="194"/>
      <c r="SHS7" s="194"/>
      <c r="SHT7" s="194"/>
      <c r="SHU7" s="194"/>
      <c r="SHV7" s="194"/>
      <c r="SHW7" s="194"/>
      <c r="SHX7" s="194"/>
      <c r="SHY7" s="194"/>
      <c r="SHZ7" s="194"/>
      <c r="SIA7" s="194"/>
      <c r="SIB7" s="194"/>
      <c r="SIC7" s="194"/>
      <c r="SID7" s="194"/>
      <c r="SIE7" s="194"/>
      <c r="SIF7" s="194"/>
      <c r="SIG7" s="194"/>
      <c r="SIH7" s="194"/>
      <c r="SII7" s="194"/>
      <c r="SIJ7" s="194"/>
      <c r="SIK7" s="194"/>
      <c r="SIL7" s="194"/>
      <c r="SIM7" s="194"/>
      <c r="SIN7" s="194"/>
      <c r="SIO7" s="194"/>
      <c r="SIP7" s="194"/>
      <c r="SIQ7" s="194"/>
      <c r="SIR7" s="194"/>
      <c r="SIS7" s="194"/>
      <c r="SIT7" s="194"/>
      <c r="SIU7" s="194"/>
      <c r="SIV7" s="194"/>
      <c r="SIW7" s="194"/>
      <c r="SIX7" s="194"/>
      <c r="SIY7" s="194"/>
      <c r="SIZ7" s="194"/>
      <c r="SJA7" s="194"/>
      <c r="SJB7" s="194"/>
      <c r="SJC7" s="194"/>
      <c r="SJD7" s="194"/>
      <c r="SJE7" s="194"/>
      <c r="SJF7" s="194"/>
      <c r="SJG7" s="194"/>
      <c r="SJH7" s="194"/>
      <c r="SJI7" s="194"/>
      <c r="SJJ7" s="194"/>
      <c r="SJK7" s="194"/>
      <c r="SJL7" s="194"/>
      <c r="SJM7" s="194"/>
      <c r="SJN7" s="194"/>
      <c r="SJO7" s="194"/>
      <c r="SJP7" s="194"/>
      <c r="SJQ7" s="194"/>
      <c r="SJR7" s="194"/>
      <c r="SJS7" s="194"/>
      <c r="SJT7" s="194"/>
      <c r="SJU7" s="194"/>
      <c r="SJV7" s="194"/>
      <c r="SJW7" s="194"/>
      <c r="SJX7" s="194"/>
      <c r="SJY7" s="194"/>
      <c r="SJZ7" s="194"/>
      <c r="SKA7" s="194"/>
      <c r="SKB7" s="194"/>
      <c r="SKC7" s="194"/>
      <c r="SKD7" s="194"/>
      <c r="SKE7" s="194"/>
      <c r="SKF7" s="194"/>
      <c r="SKG7" s="194"/>
      <c r="SKH7" s="194"/>
      <c r="SKI7" s="194"/>
      <c r="SKJ7" s="194"/>
      <c r="SKK7" s="194"/>
      <c r="SKL7" s="194"/>
      <c r="SKM7" s="194"/>
      <c r="SKN7" s="194"/>
      <c r="SKO7" s="194"/>
      <c r="SKP7" s="194"/>
      <c r="SKQ7" s="194"/>
      <c r="SKR7" s="194"/>
      <c r="SKS7" s="194"/>
      <c r="SKT7" s="194"/>
      <c r="SKU7" s="194"/>
      <c r="SKV7" s="194"/>
      <c r="SKW7" s="194"/>
      <c r="SKX7" s="194"/>
      <c r="SKY7" s="194"/>
      <c r="SKZ7" s="194"/>
      <c r="SLA7" s="194"/>
      <c r="SLB7" s="194"/>
      <c r="SLC7" s="194"/>
      <c r="SLD7" s="194"/>
      <c r="SLE7" s="194"/>
      <c r="SLF7" s="194"/>
      <c r="SLG7" s="194"/>
      <c r="SLH7" s="194"/>
      <c r="SLI7" s="194"/>
      <c r="SLJ7" s="194"/>
      <c r="SLK7" s="194"/>
      <c r="SLL7" s="194"/>
      <c r="SLM7" s="194"/>
      <c r="SLN7" s="194"/>
      <c r="SLO7" s="194"/>
      <c r="SLP7" s="194"/>
      <c r="SLQ7" s="194"/>
      <c r="SLR7" s="194"/>
      <c r="SLS7" s="194"/>
      <c r="SLT7" s="194"/>
      <c r="SLU7" s="194"/>
      <c r="SLV7" s="194"/>
      <c r="SLW7" s="194"/>
      <c r="SLX7" s="194"/>
      <c r="SLY7" s="194"/>
      <c r="SLZ7" s="194"/>
      <c r="SMA7" s="194"/>
      <c r="SMB7" s="194"/>
      <c r="SMC7" s="194"/>
      <c r="SMD7" s="194"/>
      <c r="SME7" s="194"/>
      <c r="SMF7" s="194"/>
      <c r="SMG7" s="194"/>
      <c r="SMH7" s="194"/>
      <c r="SMI7" s="194"/>
      <c r="SMJ7" s="194"/>
      <c r="SMK7" s="194"/>
      <c r="SML7" s="194"/>
      <c r="SMM7" s="194"/>
      <c r="SMN7" s="194"/>
      <c r="SMO7" s="194"/>
      <c r="SMP7" s="194"/>
      <c r="SMQ7" s="194"/>
      <c r="SMR7" s="194"/>
      <c r="SMS7" s="194"/>
      <c r="SMT7" s="194"/>
      <c r="SMU7" s="194"/>
      <c r="SMV7" s="194"/>
      <c r="SMW7" s="194"/>
      <c r="SMX7" s="194"/>
      <c r="SMY7" s="194"/>
      <c r="SMZ7" s="194"/>
      <c r="SNA7" s="194"/>
      <c r="SNB7" s="194"/>
      <c r="SNC7" s="194"/>
      <c r="SND7" s="194"/>
      <c r="SNE7" s="194"/>
      <c r="SNF7" s="194"/>
      <c r="SNG7" s="194"/>
      <c r="SNH7" s="194"/>
      <c r="SNI7" s="194"/>
      <c r="SNJ7" s="194"/>
      <c r="SNK7" s="194"/>
      <c r="SNL7" s="194"/>
      <c r="SNM7" s="194"/>
      <c r="SNN7" s="194"/>
      <c r="SNO7" s="194"/>
      <c r="SNP7" s="194"/>
      <c r="SNQ7" s="194"/>
      <c r="SNR7" s="194"/>
      <c r="SNS7" s="194"/>
      <c r="SNT7" s="194"/>
      <c r="SNU7" s="194"/>
      <c r="SNV7" s="194"/>
      <c r="SNW7" s="194"/>
      <c r="SNX7" s="194"/>
      <c r="SNY7" s="194"/>
      <c r="SNZ7" s="194"/>
      <c r="SOA7" s="194"/>
      <c r="SOB7" s="194"/>
      <c r="SOC7" s="194"/>
      <c r="SOD7" s="194"/>
      <c r="SOE7" s="194"/>
      <c r="SOF7" s="194"/>
      <c r="SOG7" s="194"/>
      <c r="SOH7" s="194"/>
      <c r="SOI7" s="194"/>
      <c r="SOJ7" s="194"/>
      <c r="SOK7" s="194"/>
      <c r="SOL7" s="194"/>
      <c r="SOM7" s="194"/>
      <c r="SON7" s="194"/>
      <c r="SOO7" s="194"/>
      <c r="SOP7" s="194"/>
      <c r="SOQ7" s="194"/>
      <c r="SOR7" s="194"/>
      <c r="SOS7" s="194"/>
      <c r="SOT7" s="194"/>
      <c r="SOU7" s="194"/>
      <c r="SOV7" s="194"/>
      <c r="SOW7" s="194"/>
      <c r="SOX7" s="194"/>
      <c r="SOY7" s="194"/>
      <c r="SOZ7" s="194"/>
      <c r="SPA7" s="194"/>
      <c r="SPB7" s="194"/>
      <c r="SPC7" s="194"/>
      <c r="SPD7" s="194"/>
      <c r="SPE7" s="194"/>
      <c r="SPF7" s="194"/>
      <c r="SPG7" s="194"/>
      <c r="SPH7" s="194"/>
      <c r="SPI7" s="194"/>
      <c r="SPJ7" s="194"/>
      <c r="SPK7" s="194"/>
      <c r="SPL7" s="194"/>
      <c r="SPM7" s="194"/>
      <c r="SPN7" s="194"/>
      <c r="SPO7" s="194"/>
      <c r="SPP7" s="194"/>
      <c r="SPQ7" s="194"/>
      <c r="SPR7" s="194"/>
      <c r="SPS7" s="194"/>
      <c r="SPT7" s="194"/>
      <c r="SPU7" s="194"/>
      <c r="SPV7" s="194"/>
      <c r="SPW7" s="194"/>
      <c r="SPX7" s="194"/>
      <c r="SPY7" s="194"/>
      <c r="SPZ7" s="194"/>
      <c r="SQA7" s="194"/>
      <c r="SQB7" s="194"/>
      <c r="SQC7" s="194"/>
      <c r="SQD7" s="194"/>
      <c r="SQE7" s="194"/>
      <c r="SQF7" s="194"/>
      <c r="SQG7" s="194"/>
      <c r="SQH7" s="194"/>
      <c r="SQI7" s="194"/>
      <c r="SQJ7" s="194"/>
      <c r="SQK7" s="194"/>
      <c r="SQL7" s="194"/>
      <c r="SQM7" s="194"/>
      <c r="SQN7" s="194"/>
      <c r="SQO7" s="194"/>
      <c r="SQP7" s="194"/>
      <c r="SQQ7" s="194"/>
      <c r="SQR7" s="194"/>
      <c r="SQS7" s="194"/>
      <c r="SQT7" s="194"/>
      <c r="SQU7" s="194"/>
      <c r="SQV7" s="194"/>
      <c r="SQW7" s="194"/>
      <c r="SQX7" s="194"/>
      <c r="SQY7" s="194"/>
      <c r="SQZ7" s="194"/>
      <c r="SRA7" s="194"/>
      <c r="SRB7" s="194"/>
      <c r="SRC7" s="194"/>
      <c r="SRD7" s="194"/>
      <c r="SRE7" s="194"/>
      <c r="SRF7" s="194"/>
      <c r="SRG7" s="194"/>
      <c r="SRH7" s="194"/>
      <c r="SRI7" s="194"/>
      <c r="SRJ7" s="194"/>
      <c r="SRK7" s="194"/>
      <c r="SRL7" s="194"/>
      <c r="SRM7" s="194"/>
      <c r="SRN7" s="194"/>
      <c r="SRO7" s="194"/>
      <c r="SRP7" s="194"/>
      <c r="SRQ7" s="194"/>
      <c r="SRR7" s="194"/>
      <c r="SRS7" s="194"/>
      <c r="SRT7" s="194"/>
      <c r="SRU7" s="194"/>
      <c r="SRV7" s="194"/>
      <c r="SRW7" s="194"/>
      <c r="SRX7" s="194"/>
      <c r="SRY7" s="194"/>
      <c r="SRZ7" s="194"/>
      <c r="SSA7" s="194"/>
      <c r="SSB7" s="194"/>
      <c r="SSC7" s="194"/>
      <c r="SSD7" s="194"/>
      <c r="SSE7" s="194"/>
      <c r="SSF7" s="194"/>
      <c r="SSG7" s="194"/>
      <c r="SSH7" s="194"/>
      <c r="SSI7" s="194"/>
      <c r="SSJ7" s="194"/>
      <c r="SSK7" s="194"/>
      <c r="SSL7" s="194"/>
      <c r="SSM7" s="194"/>
      <c r="SSN7" s="194"/>
      <c r="SSO7" s="194"/>
      <c r="SSP7" s="194"/>
      <c r="SSQ7" s="194"/>
      <c r="SSR7" s="194"/>
      <c r="SSS7" s="194"/>
      <c r="SST7" s="194"/>
      <c r="SSU7" s="194"/>
      <c r="SSV7" s="194"/>
      <c r="SSW7" s="194"/>
      <c r="SSX7" s="194"/>
      <c r="SSY7" s="194"/>
      <c r="SSZ7" s="194"/>
      <c r="STA7" s="194"/>
      <c r="STB7" s="194"/>
      <c r="STC7" s="194"/>
      <c r="STD7" s="194"/>
      <c r="STE7" s="194"/>
      <c r="STF7" s="194"/>
      <c r="STG7" s="194"/>
      <c r="STH7" s="194"/>
      <c r="STI7" s="194"/>
      <c r="STJ7" s="194"/>
      <c r="STK7" s="194"/>
      <c r="STL7" s="194"/>
      <c r="STM7" s="194"/>
      <c r="STN7" s="194"/>
      <c r="STO7" s="194"/>
      <c r="STP7" s="194"/>
      <c r="STQ7" s="194"/>
      <c r="STR7" s="194"/>
      <c r="STS7" s="194"/>
      <c r="STT7" s="194"/>
      <c r="STU7" s="194"/>
      <c r="STV7" s="194"/>
      <c r="STW7" s="194"/>
      <c r="STX7" s="194"/>
      <c r="STY7" s="194"/>
      <c r="STZ7" s="194"/>
      <c r="SUA7" s="194"/>
      <c r="SUB7" s="194"/>
      <c r="SUC7" s="194"/>
      <c r="SUD7" s="194"/>
      <c r="SUE7" s="194"/>
      <c r="SUF7" s="194"/>
      <c r="SUG7" s="194"/>
      <c r="SUH7" s="194"/>
      <c r="SUI7" s="194"/>
      <c r="SUJ7" s="194"/>
      <c r="SUK7" s="194"/>
      <c r="SUL7" s="194"/>
      <c r="SUM7" s="194"/>
      <c r="SUN7" s="194"/>
      <c r="SUO7" s="194"/>
      <c r="SUP7" s="194"/>
      <c r="SUQ7" s="194"/>
      <c r="SUR7" s="194"/>
      <c r="SUS7" s="194"/>
      <c r="SUT7" s="194"/>
      <c r="SUU7" s="194"/>
      <c r="SUV7" s="194"/>
      <c r="SUW7" s="194"/>
      <c r="SUX7" s="194"/>
      <c r="SUY7" s="194"/>
      <c r="SUZ7" s="194"/>
      <c r="SVA7" s="194"/>
      <c r="SVB7" s="194"/>
      <c r="SVC7" s="194"/>
      <c r="SVD7" s="194"/>
      <c r="SVE7" s="194"/>
      <c r="SVF7" s="194"/>
      <c r="SVG7" s="194"/>
      <c r="SVH7" s="194"/>
      <c r="SVI7" s="194"/>
      <c r="SVJ7" s="194"/>
      <c r="SVK7" s="194"/>
      <c r="SVL7" s="194"/>
      <c r="SVM7" s="194"/>
      <c r="SVN7" s="194"/>
      <c r="SVO7" s="194"/>
      <c r="SVP7" s="194"/>
      <c r="SVQ7" s="194"/>
      <c r="SVR7" s="194"/>
      <c r="SVS7" s="194"/>
      <c r="SVT7" s="194"/>
      <c r="SVU7" s="194"/>
      <c r="SVV7" s="194"/>
      <c r="SVW7" s="194"/>
      <c r="SVX7" s="194"/>
      <c r="SVY7" s="194"/>
      <c r="SVZ7" s="194"/>
      <c r="SWA7" s="194"/>
      <c r="SWB7" s="194"/>
      <c r="SWC7" s="194"/>
      <c r="SWD7" s="194"/>
      <c r="SWE7" s="194"/>
      <c r="SWF7" s="194"/>
      <c r="SWG7" s="194"/>
      <c r="SWH7" s="194"/>
      <c r="SWI7" s="194"/>
      <c r="SWJ7" s="194"/>
      <c r="SWK7" s="194"/>
      <c r="SWL7" s="194"/>
      <c r="SWM7" s="194"/>
      <c r="SWN7" s="194"/>
      <c r="SWO7" s="194"/>
      <c r="SWP7" s="194"/>
      <c r="SWQ7" s="194"/>
      <c r="SWR7" s="194"/>
      <c r="SWS7" s="194"/>
      <c r="SWT7" s="194"/>
      <c r="SWU7" s="194"/>
      <c r="SWV7" s="194"/>
      <c r="SWW7" s="194"/>
      <c r="SWX7" s="194"/>
      <c r="SWY7" s="194"/>
      <c r="SWZ7" s="194"/>
      <c r="SXA7" s="194"/>
      <c r="SXB7" s="194"/>
      <c r="SXC7" s="194"/>
      <c r="SXD7" s="194"/>
      <c r="SXE7" s="194"/>
      <c r="SXF7" s="194"/>
      <c r="SXG7" s="194"/>
      <c r="SXH7" s="194"/>
      <c r="SXI7" s="194"/>
      <c r="SXJ7" s="194"/>
      <c r="SXK7" s="194"/>
      <c r="SXL7" s="194"/>
      <c r="SXM7" s="194"/>
      <c r="SXN7" s="194"/>
      <c r="SXO7" s="194"/>
      <c r="SXP7" s="194"/>
      <c r="SXQ7" s="194"/>
      <c r="SXR7" s="194"/>
      <c r="SXS7" s="194"/>
      <c r="SXT7" s="194"/>
      <c r="SXU7" s="194"/>
      <c r="SXV7" s="194"/>
      <c r="SXW7" s="194"/>
      <c r="SXX7" s="194"/>
      <c r="SXY7" s="194"/>
      <c r="SXZ7" s="194"/>
      <c r="SYA7" s="194"/>
      <c r="SYB7" s="194"/>
      <c r="SYC7" s="194"/>
      <c r="SYD7" s="194"/>
      <c r="SYE7" s="194"/>
      <c r="SYF7" s="194"/>
      <c r="SYG7" s="194"/>
      <c r="SYH7" s="194"/>
      <c r="SYI7" s="194"/>
      <c r="SYJ7" s="194"/>
      <c r="SYK7" s="194"/>
      <c r="SYL7" s="194"/>
      <c r="SYM7" s="194"/>
      <c r="SYN7" s="194"/>
      <c r="SYO7" s="194"/>
      <c r="SYP7" s="194"/>
      <c r="SYQ7" s="194"/>
      <c r="SYR7" s="194"/>
      <c r="SYS7" s="194"/>
      <c r="SYT7" s="194"/>
      <c r="SYU7" s="194"/>
      <c r="SYV7" s="194"/>
      <c r="SYW7" s="194"/>
      <c r="SYX7" s="194"/>
      <c r="SYY7" s="194"/>
      <c r="SYZ7" s="194"/>
      <c r="SZA7" s="194"/>
      <c r="SZB7" s="194"/>
      <c r="SZC7" s="194"/>
      <c r="SZD7" s="194"/>
      <c r="SZE7" s="194"/>
      <c r="SZF7" s="194"/>
      <c r="SZG7" s="194"/>
      <c r="SZH7" s="194"/>
      <c r="SZI7" s="194"/>
      <c r="SZJ7" s="194"/>
      <c r="SZK7" s="194"/>
      <c r="SZL7" s="194"/>
      <c r="SZM7" s="194"/>
      <c r="SZN7" s="194"/>
      <c r="SZO7" s="194"/>
      <c r="SZP7" s="194"/>
      <c r="SZQ7" s="194"/>
      <c r="SZR7" s="194"/>
      <c r="SZS7" s="194"/>
      <c r="SZT7" s="194"/>
      <c r="SZU7" s="194"/>
      <c r="SZV7" s="194"/>
      <c r="SZW7" s="194"/>
      <c r="SZX7" s="194"/>
      <c r="SZY7" s="194"/>
      <c r="SZZ7" s="194"/>
      <c r="TAA7" s="194"/>
      <c r="TAB7" s="194"/>
      <c r="TAC7" s="194"/>
      <c r="TAD7" s="194"/>
      <c r="TAE7" s="194"/>
      <c r="TAF7" s="194"/>
      <c r="TAG7" s="194"/>
      <c r="TAH7" s="194"/>
      <c r="TAI7" s="194"/>
      <c r="TAJ7" s="194"/>
      <c r="TAK7" s="194"/>
      <c r="TAL7" s="194"/>
      <c r="TAM7" s="194"/>
      <c r="TAN7" s="194"/>
      <c r="TAO7" s="194"/>
      <c r="TAP7" s="194"/>
      <c r="TAQ7" s="194"/>
      <c r="TAR7" s="194"/>
      <c r="TAS7" s="194"/>
      <c r="TAT7" s="194"/>
      <c r="TAU7" s="194"/>
      <c r="TAV7" s="194"/>
      <c r="TAW7" s="194"/>
      <c r="TAX7" s="194"/>
      <c r="TAY7" s="194"/>
      <c r="TAZ7" s="194"/>
      <c r="TBA7" s="194"/>
      <c r="TBB7" s="194"/>
      <c r="TBC7" s="194"/>
      <c r="TBD7" s="194"/>
      <c r="TBE7" s="194"/>
      <c r="TBF7" s="194"/>
      <c r="TBG7" s="194"/>
      <c r="TBH7" s="194"/>
      <c r="TBI7" s="194"/>
      <c r="TBJ7" s="194"/>
      <c r="TBK7" s="194"/>
      <c r="TBL7" s="194"/>
      <c r="TBM7" s="194"/>
      <c r="TBN7" s="194"/>
      <c r="TBO7" s="194"/>
      <c r="TBP7" s="194"/>
      <c r="TBQ7" s="194"/>
      <c r="TBR7" s="194"/>
      <c r="TBS7" s="194"/>
      <c r="TBT7" s="194"/>
      <c r="TBU7" s="194"/>
      <c r="TBV7" s="194"/>
      <c r="TBW7" s="194"/>
      <c r="TBX7" s="194"/>
      <c r="TBY7" s="194"/>
      <c r="TBZ7" s="194"/>
      <c r="TCA7" s="194"/>
      <c r="TCB7" s="194"/>
      <c r="TCC7" s="194"/>
      <c r="TCD7" s="194"/>
      <c r="TCE7" s="194"/>
      <c r="TCF7" s="194"/>
      <c r="TCG7" s="194"/>
      <c r="TCH7" s="194"/>
      <c r="TCI7" s="194"/>
      <c r="TCJ7" s="194"/>
      <c r="TCK7" s="194"/>
      <c r="TCL7" s="194"/>
      <c r="TCM7" s="194"/>
      <c r="TCN7" s="194"/>
      <c r="TCO7" s="194"/>
      <c r="TCP7" s="194"/>
      <c r="TCQ7" s="194"/>
      <c r="TCR7" s="194"/>
      <c r="TCS7" s="194"/>
      <c r="TCT7" s="194"/>
      <c r="TCU7" s="194"/>
      <c r="TCV7" s="194"/>
      <c r="TCW7" s="194"/>
      <c r="TCX7" s="194"/>
      <c r="TCY7" s="194"/>
      <c r="TCZ7" s="194"/>
      <c r="TDA7" s="194"/>
      <c r="TDB7" s="194"/>
      <c r="TDC7" s="194"/>
      <c r="TDD7" s="194"/>
      <c r="TDE7" s="194"/>
      <c r="TDF7" s="194"/>
      <c r="TDG7" s="194"/>
      <c r="TDH7" s="194"/>
      <c r="TDI7" s="194"/>
      <c r="TDJ7" s="194"/>
      <c r="TDK7" s="194"/>
      <c r="TDL7" s="194"/>
      <c r="TDM7" s="194"/>
      <c r="TDN7" s="194"/>
      <c r="TDO7" s="194"/>
      <c r="TDP7" s="194"/>
      <c r="TDQ7" s="194"/>
      <c r="TDR7" s="194"/>
      <c r="TDS7" s="194"/>
      <c r="TDT7" s="194"/>
      <c r="TDU7" s="194"/>
      <c r="TDV7" s="194"/>
      <c r="TDW7" s="194"/>
      <c r="TDX7" s="194"/>
      <c r="TDY7" s="194"/>
      <c r="TDZ7" s="194"/>
      <c r="TEA7" s="194"/>
      <c r="TEB7" s="194"/>
      <c r="TEC7" s="194"/>
      <c r="TED7" s="194"/>
      <c r="TEE7" s="194"/>
      <c r="TEF7" s="194"/>
      <c r="TEG7" s="194"/>
      <c r="TEH7" s="194"/>
      <c r="TEI7" s="194"/>
      <c r="TEJ7" s="194"/>
      <c r="TEK7" s="194"/>
      <c r="TEL7" s="194"/>
      <c r="TEM7" s="194"/>
      <c r="TEN7" s="194"/>
      <c r="TEO7" s="194"/>
      <c r="TEP7" s="194"/>
      <c r="TEQ7" s="194"/>
      <c r="TER7" s="194"/>
      <c r="TES7" s="194"/>
      <c r="TET7" s="194"/>
      <c r="TEU7" s="194"/>
      <c r="TEV7" s="194"/>
      <c r="TEW7" s="194"/>
      <c r="TEX7" s="194"/>
      <c r="TEY7" s="194"/>
      <c r="TEZ7" s="194"/>
      <c r="TFA7" s="194"/>
      <c r="TFB7" s="194"/>
      <c r="TFC7" s="194"/>
      <c r="TFD7" s="194"/>
      <c r="TFE7" s="194"/>
      <c r="TFF7" s="194"/>
      <c r="TFG7" s="194"/>
      <c r="TFH7" s="194"/>
      <c r="TFI7" s="194"/>
      <c r="TFJ7" s="194"/>
      <c r="TFK7" s="194"/>
      <c r="TFL7" s="194"/>
      <c r="TFM7" s="194"/>
      <c r="TFN7" s="194"/>
      <c r="TFO7" s="194"/>
      <c r="TFP7" s="194"/>
      <c r="TFQ7" s="194"/>
      <c r="TFR7" s="194"/>
      <c r="TFS7" s="194"/>
      <c r="TFT7" s="194"/>
      <c r="TFU7" s="194"/>
      <c r="TFV7" s="194"/>
      <c r="TFW7" s="194"/>
      <c r="TFX7" s="194"/>
      <c r="TFY7" s="194"/>
      <c r="TFZ7" s="194"/>
      <c r="TGA7" s="194"/>
      <c r="TGB7" s="194"/>
      <c r="TGC7" s="194"/>
      <c r="TGD7" s="194"/>
      <c r="TGE7" s="194"/>
      <c r="TGF7" s="194"/>
      <c r="TGG7" s="194"/>
      <c r="TGH7" s="194"/>
      <c r="TGI7" s="194"/>
      <c r="TGJ7" s="194"/>
      <c r="TGK7" s="194"/>
      <c r="TGL7" s="194"/>
      <c r="TGM7" s="194"/>
      <c r="TGN7" s="194"/>
      <c r="TGO7" s="194"/>
      <c r="TGP7" s="194"/>
      <c r="TGQ7" s="194"/>
      <c r="TGR7" s="194"/>
      <c r="TGS7" s="194"/>
      <c r="TGT7" s="194"/>
      <c r="TGU7" s="194"/>
      <c r="TGV7" s="194"/>
      <c r="TGW7" s="194"/>
      <c r="TGX7" s="194"/>
      <c r="TGY7" s="194"/>
      <c r="TGZ7" s="194"/>
      <c r="THA7" s="194"/>
      <c r="THB7" s="194"/>
      <c r="THC7" s="194"/>
      <c r="THD7" s="194"/>
      <c r="THE7" s="194"/>
      <c r="THF7" s="194"/>
      <c r="THG7" s="194"/>
      <c r="THH7" s="194"/>
      <c r="THI7" s="194"/>
      <c r="THJ7" s="194"/>
      <c r="THK7" s="194"/>
      <c r="THL7" s="194"/>
      <c r="THM7" s="194"/>
      <c r="THN7" s="194"/>
      <c r="THO7" s="194"/>
      <c r="THP7" s="194"/>
      <c r="THQ7" s="194"/>
      <c r="THR7" s="194"/>
      <c r="THS7" s="194"/>
      <c r="THT7" s="194"/>
      <c r="THU7" s="194"/>
      <c r="THV7" s="194"/>
      <c r="THW7" s="194"/>
      <c r="THX7" s="194"/>
      <c r="THY7" s="194"/>
      <c r="THZ7" s="194"/>
      <c r="TIA7" s="194"/>
      <c r="TIB7" s="194"/>
      <c r="TIC7" s="194"/>
      <c r="TID7" s="194"/>
      <c r="TIE7" s="194"/>
      <c r="TIF7" s="194"/>
      <c r="TIG7" s="194"/>
      <c r="TIH7" s="194"/>
      <c r="TII7" s="194"/>
      <c r="TIJ7" s="194"/>
      <c r="TIK7" s="194"/>
      <c r="TIL7" s="194"/>
      <c r="TIM7" s="194"/>
      <c r="TIN7" s="194"/>
      <c r="TIO7" s="194"/>
      <c r="TIP7" s="194"/>
      <c r="TIQ7" s="194"/>
      <c r="TIR7" s="194"/>
      <c r="TIS7" s="194"/>
      <c r="TIT7" s="194"/>
      <c r="TIU7" s="194"/>
      <c r="TIV7" s="194"/>
      <c r="TIW7" s="194"/>
      <c r="TIX7" s="194"/>
      <c r="TIY7" s="194"/>
      <c r="TIZ7" s="194"/>
      <c r="TJA7" s="194"/>
      <c r="TJB7" s="194"/>
      <c r="TJC7" s="194"/>
      <c r="TJD7" s="194"/>
      <c r="TJE7" s="194"/>
      <c r="TJF7" s="194"/>
      <c r="TJG7" s="194"/>
      <c r="TJH7" s="194"/>
      <c r="TJI7" s="194"/>
      <c r="TJJ7" s="194"/>
      <c r="TJK7" s="194"/>
      <c r="TJL7" s="194"/>
      <c r="TJM7" s="194"/>
      <c r="TJN7" s="194"/>
      <c r="TJO7" s="194"/>
      <c r="TJP7" s="194"/>
      <c r="TJQ7" s="194"/>
      <c r="TJR7" s="194"/>
      <c r="TJS7" s="194"/>
      <c r="TJT7" s="194"/>
      <c r="TJU7" s="194"/>
      <c r="TJV7" s="194"/>
      <c r="TJW7" s="194"/>
      <c r="TJX7" s="194"/>
      <c r="TJY7" s="194"/>
      <c r="TJZ7" s="194"/>
      <c r="TKA7" s="194"/>
      <c r="TKB7" s="194"/>
      <c r="TKC7" s="194"/>
      <c r="TKD7" s="194"/>
      <c r="TKE7" s="194"/>
      <c r="TKF7" s="194"/>
      <c r="TKG7" s="194"/>
      <c r="TKH7" s="194"/>
      <c r="TKI7" s="194"/>
      <c r="TKJ7" s="194"/>
      <c r="TKK7" s="194"/>
      <c r="TKL7" s="194"/>
      <c r="TKM7" s="194"/>
      <c r="TKN7" s="194"/>
      <c r="TKO7" s="194"/>
      <c r="TKP7" s="194"/>
      <c r="TKQ7" s="194"/>
      <c r="TKR7" s="194"/>
      <c r="TKS7" s="194"/>
      <c r="TKT7" s="194"/>
      <c r="TKU7" s="194"/>
      <c r="TKV7" s="194"/>
      <c r="TKW7" s="194"/>
      <c r="TKX7" s="194"/>
      <c r="TKY7" s="194"/>
      <c r="TKZ7" s="194"/>
      <c r="TLA7" s="194"/>
      <c r="TLB7" s="194"/>
      <c r="TLC7" s="194"/>
      <c r="TLD7" s="194"/>
      <c r="TLE7" s="194"/>
      <c r="TLF7" s="194"/>
      <c r="TLG7" s="194"/>
      <c r="TLH7" s="194"/>
      <c r="TLI7" s="194"/>
      <c r="TLJ7" s="194"/>
      <c r="TLK7" s="194"/>
      <c r="TLL7" s="194"/>
      <c r="TLM7" s="194"/>
      <c r="TLN7" s="194"/>
      <c r="TLO7" s="194"/>
      <c r="TLP7" s="194"/>
      <c r="TLQ7" s="194"/>
      <c r="TLR7" s="194"/>
      <c r="TLS7" s="194"/>
      <c r="TLT7" s="194"/>
      <c r="TLU7" s="194"/>
      <c r="TLV7" s="194"/>
      <c r="TLW7" s="194"/>
      <c r="TLX7" s="194"/>
      <c r="TLY7" s="194"/>
      <c r="TLZ7" s="194"/>
      <c r="TMA7" s="194"/>
      <c r="TMB7" s="194"/>
      <c r="TMC7" s="194"/>
      <c r="TMD7" s="194"/>
      <c r="TME7" s="194"/>
      <c r="TMF7" s="194"/>
      <c r="TMG7" s="194"/>
      <c r="TMH7" s="194"/>
      <c r="TMI7" s="194"/>
      <c r="TMJ7" s="194"/>
      <c r="TMK7" s="194"/>
      <c r="TML7" s="194"/>
      <c r="TMM7" s="194"/>
      <c r="TMN7" s="194"/>
      <c r="TMO7" s="194"/>
      <c r="TMP7" s="194"/>
      <c r="TMQ7" s="194"/>
      <c r="TMR7" s="194"/>
      <c r="TMS7" s="194"/>
      <c r="TMT7" s="194"/>
      <c r="TMU7" s="194"/>
      <c r="TMV7" s="194"/>
      <c r="TMW7" s="194"/>
      <c r="TMX7" s="194"/>
      <c r="TMY7" s="194"/>
      <c r="TMZ7" s="194"/>
      <c r="TNA7" s="194"/>
      <c r="TNB7" s="194"/>
      <c r="TNC7" s="194"/>
      <c r="TND7" s="194"/>
      <c r="TNE7" s="194"/>
      <c r="TNF7" s="194"/>
      <c r="TNG7" s="194"/>
      <c r="TNH7" s="194"/>
      <c r="TNI7" s="194"/>
      <c r="TNJ7" s="194"/>
      <c r="TNK7" s="194"/>
      <c r="TNL7" s="194"/>
      <c r="TNM7" s="194"/>
      <c r="TNN7" s="194"/>
      <c r="TNO7" s="194"/>
      <c r="TNP7" s="194"/>
      <c r="TNQ7" s="194"/>
      <c r="TNR7" s="194"/>
      <c r="TNS7" s="194"/>
      <c r="TNT7" s="194"/>
      <c r="TNU7" s="194"/>
      <c r="TNV7" s="194"/>
      <c r="TNW7" s="194"/>
      <c r="TNX7" s="194"/>
      <c r="TNY7" s="194"/>
      <c r="TNZ7" s="194"/>
      <c r="TOA7" s="194"/>
      <c r="TOB7" s="194"/>
      <c r="TOC7" s="194"/>
      <c r="TOD7" s="194"/>
      <c r="TOE7" s="194"/>
      <c r="TOF7" s="194"/>
      <c r="TOG7" s="194"/>
      <c r="TOH7" s="194"/>
      <c r="TOI7" s="194"/>
      <c r="TOJ7" s="194"/>
      <c r="TOK7" s="194"/>
      <c r="TOL7" s="194"/>
      <c r="TOM7" s="194"/>
      <c r="TON7" s="194"/>
      <c r="TOO7" s="194"/>
      <c r="TOP7" s="194"/>
      <c r="TOQ7" s="194"/>
      <c r="TOR7" s="194"/>
      <c r="TOS7" s="194"/>
      <c r="TOT7" s="194"/>
      <c r="TOU7" s="194"/>
      <c r="TOV7" s="194"/>
      <c r="TOW7" s="194"/>
      <c r="TOX7" s="194"/>
      <c r="TOY7" s="194"/>
      <c r="TOZ7" s="194"/>
      <c r="TPA7" s="194"/>
      <c r="TPB7" s="194"/>
      <c r="TPC7" s="194"/>
      <c r="TPD7" s="194"/>
      <c r="TPE7" s="194"/>
      <c r="TPF7" s="194"/>
      <c r="TPG7" s="194"/>
      <c r="TPH7" s="194"/>
      <c r="TPI7" s="194"/>
      <c r="TPJ7" s="194"/>
      <c r="TPK7" s="194"/>
      <c r="TPL7" s="194"/>
      <c r="TPM7" s="194"/>
      <c r="TPN7" s="194"/>
      <c r="TPO7" s="194"/>
      <c r="TPP7" s="194"/>
      <c r="TPQ7" s="194"/>
      <c r="TPR7" s="194"/>
      <c r="TPS7" s="194"/>
      <c r="TPT7" s="194"/>
      <c r="TPU7" s="194"/>
      <c r="TPV7" s="194"/>
      <c r="TPW7" s="194"/>
      <c r="TPX7" s="194"/>
      <c r="TPY7" s="194"/>
      <c r="TPZ7" s="194"/>
      <c r="TQA7" s="194"/>
      <c r="TQB7" s="194"/>
      <c r="TQC7" s="194"/>
      <c r="TQD7" s="194"/>
      <c r="TQE7" s="194"/>
      <c r="TQF7" s="194"/>
      <c r="TQG7" s="194"/>
      <c r="TQH7" s="194"/>
      <c r="TQI7" s="194"/>
      <c r="TQJ7" s="194"/>
      <c r="TQK7" s="194"/>
      <c r="TQL7" s="194"/>
      <c r="TQM7" s="194"/>
      <c r="TQN7" s="194"/>
      <c r="TQO7" s="194"/>
      <c r="TQP7" s="194"/>
      <c r="TQQ7" s="194"/>
      <c r="TQR7" s="194"/>
      <c r="TQS7" s="194"/>
      <c r="TQT7" s="194"/>
      <c r="TQU7" s="194"/>
      <c r="TQV7" s="194"/>
      <c r="TQW7" s="194"/>
      <c r="TQX7" s="194"/>
      <c r="TQY7" s="194"/>
      <c r="TQZ7" s="194"/>
      <c r="TRA7" s="194"/>
      <c r="TRB7" s="194"/>
      <c r="TRC7" s="194"/>
      <c r="TRD7" s="194"/>
      <c r="TRE7" s="194"/>
      <c r="TRF7" s="194"/>
      <c r="TRG7" s="194"/>
      <c r="TRH7" s="194"/>
      <c r="TRI7" s="194"/>
      <c r="TRJ7" s="194"/>
      <c r="TRK7" s="194"/>
      <c r="TRL7" s="194"/>
      <c r="TRM7" s="194"/>
      <c r="TRN7" s="194"/>
      <c r="TRO7" s="194"/>
      <c r="TRP7" s="194"/>
      <c r="TRQ7" s="194"/>
      <c r="TRR7" s="194"/>
      <c r="TRS7" s="194"/>
      <c r="TRT7" s="194"/>
      <c r="TRU7" s="194"/>
      <c r="TRV7" s="194"/>
      <c r="TRW7" s="194"/>
      <c r="TRX7" s="194"/>
      <c r="TRY7" s="194"/>
      <c r="TRZ7" s="194"/>
      <c r="TSA7" s="194"/>
      <c r="TSB7" s="194"/>
      <c r="TSC7" s="194"/>
      <c r="TSD7" s="194"/>
      <c r="TSE7" s="194"/>
      <c r="TSF7" s="194"/>
      <c r="TSG7" s="194"/>
      <c r="TSH7" s="194"/>
      <c r="TSI7" s="194"/>
      <c r="TSJ7" s="194"/>
      <c r="TSK7" s="194"/>
      <c r="TSL7" s="194"/>
      <c r="TSM7" s="194"/>
      <c r="TSN7" s="194"/>
      <c r="TSO7" s="194"/>
      <c r="TSP7" s="194"/>
      <c r="TSQ7" s="194"/>
      <c r="TSR7" s="194"/>
      <c r="TSS7" s="194"/>
      <c r="TST7" s="194"/>
      <c r="TSU7" s="194"/>
      <c r="TSV7" s="194"/>
      <c r="TSW7" s="194"/>
      <c r="TSX7" s="194"/>
      <c r="TSY7" s="194"/>
      <c r="TSZ7" s="194"/>
      <c r="TTA7" s="194"/>
      <c r="TTB7" s="194"/>
      <c r="TTC7" s="194"/>
      <c r="TTD7" s="194"/>
      <c r="TTE7" s="194"/>
      <c r="TTF7" s="194"/>
      <c r="TTG7" s="194"/>
      <c r="TTH7" s="194"/>
      <c r="TTI7" s="194"/>
      <c r="TTJ7" s="194"/>
      <c r="TTK7" s="194"/>
      <c r="TTL7" s="194"/>
      <c r="TTM7" s="194"/>
      <c r="TTN7" s="194"/>
      <c r="TTO7" s="194"/>
      <c r="TTP7" s="194"/>
      <c r="TTQ7" s="194"/>
      <c r="TTR7" s="194"/>
      <c r="TTS7" s="194"/>
      <c r="TTT7" s="194"/>
      <c r="TTU7" s="194"/>
      <c r="TTV7" s="194"/>
      <c r="TTW7" s="194"/>
      <c r="TTX7" s="194"/>
      <c r="TTY7" s="194"/>
      <c r="TTZ7" s="194"/>
      <c r="TUA7" s="194"/>
      <c r="TUB7" s="194"/>
      <c r="TUC7" s="194"/>
      <c r="TUD7" s="194"/>
      <c r="TUE7" s="194"/>
      <c r="TUF7" s="194"/>
      <c r="TUG7" s="194"/>
      <c r="TUH7" s="194"/>
      <c r="TUI7" s="194"/>
      <c r="TUJ7" s="194"/>
      <c r="TUK7" s="194"/>
      <c r="TUL7" s="194"/>
      <c r="TUM7" s="194"/>
      <c r="TUN7" s="194"/>
      <c r="TUO7" s="194"/>
      <c r="TUP7" s="194"/>
      <c r="TUQ7" s="194"/>
      <c r="TUR7" s="194"/>
      <c r="TUS7" s="194"/>
      <c r="TUT7" s="194"/>
      <c r="TUU7" s="194"/>
      <c r="TUV7" s="194"/>
      <c r="TUW7" s="194"/>
      <c r="TUX7" s="194"/>
      <c r="TUY7" s="194"/>
      <c r="TUZ7" s="194"/>
      <c r="TVA7" s="194"/>
      <c r="TVB7" s="194"/>
      <c r="TVC7" s="194"/>
      <c r="TVD7" s="194"/>
      <c r="TVE7" s="194"/>
      <c r="TVF7" s="194"/>
      <c r="TVG7" s="194"/>
      <c r="TVH7" s="194"/>
      <c r="TVI7" s="194"/>
      <c r="TVJ7" s="194"/>
      <c r="TVK7" s="194"/>
      <c r="TVL7" s="194"/>
      <c r="TVM7" s="194"/>
      <c r="TVN7" s="194"/>
      <c r="TVO7" s="194"/>
      <c r="TVP7" s="194"/>
      <c r="TVQ7" s="194"/>
      <c r="TVR7" s="194"/>
      <c r="TVS7" s="194"/>
      <c r="TVT7" s="194"/>
      <c r="TVU7" s="194"/>
      <c r="TVV7" s="194"/>
      <c r="TVW7" s="194"/>
      <c r="TVX7" s="194"/>
      <c r="TVY7" s="194"/>
      <c r="TVZ7" s="194"/>
      <c r="TWA7" s="194"/>
      <c r="TWB7" s="194"/>
      <c r="TWC7" s="194"/>
      <c r="TWD7" s="194"/>
      <c r="TWE7" s="194"/>
      <c r="TWF7" s="194"/>
      <c r="TWG7" s="194"/>
      <c r="TWH7" s="194"/>
      <c r="TWI7" s="194"/>
      <c r="TWJ7" s="194"/>
      <c r="TWK7" s="194"/>
      <c r="TWL7" s="194"/>
      <c r="TWM7" s="194"/>
      <c r="TWN7" s="194"/>
      <c r="TWO7" s="194"/>
      <c r="TWP7" s="194"/>
      <c r="TWQ7" s="194"/>
      <c r="TWR7" s="194"/>
      <c r="TWS7" s="194"/>
      <c r="TWT7" s="194"/>
      <c r="TWU7" s="194"/>
      <c r="TWV7" s="194"/>
      <c r="TWW7" s="194"/>
      <c r="TWX7" s="194"/>
      <c r="TWY7" s="194"/>
      <c r="TWZ7" s="194"/>
      <c r="TXA7" s="194"/>
      <c r="TXB7" s="194"/>
      <c r="TXC7" s="194"/>
      <c r="TXD7" s="194"/>
      <c r="TXE7" s="194"/>
      <c r="TXF7" s="194"/>
      <c r="TXG7" s="194"/>
      <c r="TXH7" s="194"/>
      <c r="TXI7" s="194"/>
      <c r="TXJ7" s="194"/>
      <c r="TXK7" s="194"/>
      <c r="TXL7" s="194"/>
      <c r="TXM7" s="194"/>
      <c r="TXN7" s="194"/>
      <c r="TXO7" s="194"/>
      <c r="TXP7" s="194"/>
      <c r="TXQ7" s="194"/>
      <c r="TXR7" s="194"/>
      <c r="TXS7" s="194"/>
      <c r="TXT7" s="194"/>
      <c r="TXU7" s="194"/>
      <c r="TXV7" s="194"/>
      <c r="TXW7" s="194"/>
      <c r="TXX7" s="194"/>
      <c r="TXY7" s="194"/>
      <c r="TXZ7" s="194"/>
      <c r="TYA7" s="194"/>
      <c r="TYB7" s="194"/>
      <c r="TYC7" s="194"/>
      <c r="TYD7" s="194"/>
      <c r="TYE7" s="194"/>
      <c r="TYF7" s="194"/>
      <c r="TYG7" s="194"/>
      <c r="TYH7" s="194"/>
      <c r="TYI7" s="194"/>
      <c r="TYJ7" s="194"/>
      <c r="TYK7" s="194"/>
      <c r="TYL7" s="194"/>
      <c r="TYM7" s="194"/>
      <c r="TYN7" s="194"/>
      <c r="TYO7" s="194"/>
      <c r="TYP7" s="194"/>
      <c r="TYQ7" s="194"/>
      <c r="TYR7" s="194"/>
      <c r="TYS7" s="194"/>
      <c r="TYT7" s="194"/>
      <c r="TYU7" s="194"/>
      <c r="TYV7" s="194"/>
      <c r="TYW7" s="194"/>
      <c r="TYX7" s="194"/>
      <c r="TYY7" s="194"/>
      <c r="TYZ7" s="194"/>
      <c r="TZA7" s="194"/>
      <c r="TZB7" s="194"/>
      <c r="TZC7" s="194"/>
      <c r="TZD7" s="194"/>
      <c r="TZE7" s="194"/>
      <c r="TZF7" s="194"/>
      <c r="TZG7" s="194"/>
      <c r="TZH7" s="194"/>
      <c r="TZI7" s="194"/>
      <c r="TZJ7" s="194"/>
      <c r="TZK7" s="194"/>
      <c r="TZL7" s="194"/>
      <c r="TZM7" s="194"/>
      <c r="TZN7" s="194"/>
      <c r="TZO7" s="194"/>
      <c r="TZP7" s="194"/>
      <c r="TZQ7" s="194"/>
      <c r="TZR7" s="194"/>
      <c r="TZS7" s="194"/>
      <c r="TZT7" s="194"/>
      <c r="TZU7" s="194"/>
      <c r="TZV7" s="194"/>
      <c r="TZW7" s="194"/>
      <c r="TZX7" s="194"/>
      <c r="TZY7" s="194"/>
      <c r="TZZ7" s="194"/>
      <c r="UAA7" s="194"/>
      <c r="UAB7" s="194"/>
      <c r="UAC7" s="194"/>
      <c r="UAD7" s="194"/>
      <c r="UAE7" s="194"/>
      <c r="UAF7" s="194"/>
      <c r="UAG7" s="194"/>
      <c r="UAH7" s="194"/>
      <c r="UAI7" s="194"/>
      <c r="UAJ7" s="194"/>
      <c r="UAK7" s="194"/>
      <c r="UAL7" s="194"/>
      <c r="UAM7" s="194"/>
      <c r="UAN7" s="194"/>
      <c r="UAO7" s="194"/>
      <c r="UAP7" s="194"/>
      <c r="UAQ7" s="194"/>
      <c r="UAR7" s="194"/>
      <c r="UAS7" s="194"/>
      <c r="UAT7" s="194"/>
      <c r="UAU7" s="194"/>
      <c r="UAV7" s="194"/>
      <c r="UAW7" s="194"/>
      <c r="UAX7" s="194"/>
      <c r="UAY7" s="194"/>
      <c r="UAZ7" s="194"/>
      <c r="UBA7" s="194"/>
      <c r="UBB7" s="194"/>
      <c r="UBC7" s="194"/>
      <c r="UBD7" s="194"/>
      <c r="UBE7" s="194"/>
      <c r="UBF7" s="194"/>
      <c r="UBG7" s="194"/>
      <c r="UBH7" s="194"/>
      <c r="UBI7" s="194"/>
      <c r="UBJ7" s="194"/>
      <c r="UBK7" s="194"/>
      <c r="UBL7" s="194"/>
      <c r="UBM7" s="194"/>
      <c r="UBN7" s="194"/>
      <c r="UBO7" s="194"/>
      <c r="UBP7" s="194"/>
      <c r="UBQ7" s="194"/>
      <c r="UBR7" s="194"/>
      <c r="UBS7" s="194"/>
      <c r="UBT7" s="194"/>
      <c r="UBU7" s="194"/>
      <c r="UBV7" s="194"/>
      <c r="UBW7" s="194"/>
      <c r="UBX7" s="194"/>
      <c r="UBY7" s="194"/>
      <c r="UBZ7" s="194"/>
      <c r="UCA7" s="194"/>
      <c r="UCB7" s="194"/>
      <c r="UCC7" s="194"/>
      <c r="UCD7" s="194"/>
      <c r="UCE7" s="194"/>
      <c r="UCF7" s="194"/>
      <c r="UCG7" s="194"/>
      <c r="UCH7" s="194"/>
      <c r="UCI7" s="194"/>
      <c r="UCJ7" s="194"/>
      <c r="UCK7" s="194"/>
      <c r="UCL7" s="194"/>
      <c r="UCM7" s="194"/>
      <c r="UCN7" s="194"/>
      <c r="UCO7" s="194"/>
      <c r="UCP7" s="194"/>
      <c r="UCQ7" s="194"/>
      <c r="UCR7" s="194"/>
      <c r="UCS7" s="194"/>
      <c r="UCT7" s="194"/>
      <c r="UCU7" s="194"/>
      <c r="UCV7" s="194"/>
      <c r="UCW7" s="194"/>
      <c r="UCX7" s="194"/>
      <c r="UCY7" s="194"/>
      <c r="UCZ7" s="194"/>
      <c r="UDA7" s="194"/>
      <c r="UDB7" s="194"/>
      <c r="UDC7" s="194"/>
      <c r="UDD7" s="194"/>
      <c r="UDE7" s="194"/>
      <c r="UDF7" s="194"/>
      <c r="UDG7" s="194"/>
      <c r="UDH7" s="194"/>
      <c r="UDI7" s="194"/>
      <c r="UDJ7" s="194"/>
      <c r="UDK7" s="194"/>
      <c r="UDL7" s="194"/>
      <c r="UDM7" s="194"/>
      <c r="UDN7" s="194"/>
      <c r="UDO7" s="194"/>
      <c r="UDP7" s="194"/>
      <c r="UDQ7" s="194"/>
      <c r="UDR7" s="194"/>
      <c r="UDS7" s="194"/>
      <c r="UDT7" s="194"/>
      <c r="UDU7" s="194"/>
      <c r="UDV7" s="194"/>
      <c r="UDW7" s="194"/>
      <c r="UDX7" s="194"/>
      <c r="UDY7" s="194"/>
      <c r="UDZ7" s="194"/>
      <c r="UEA7" s="194"/>
      <c r="UEB7" s="194"/>
      <c r="UEC7" s="194"/>
      <c r="UED7" s="194"/>
      <c r="UEE7" s="194"/>
      <c r="UEF7" s="194"/>
      <c r="UEG7" s="194"/>
      <c r="UEH7" s="194"/>
      <c r="UEI7" s="194"/>
      <c r="UEJ7" s="194"/>
      <c r="UEK7" s="194"/>
      <c r="UEL7" s="194"/>
      <c r="UEM7" s="194"/>
      <c r="UEN7" s="194"/>
      <c r="UEO7" s="194"/>
      <c r="UEP7" s="194"/>
      <c r="UEQ7" s="194"/>
      <c r="UER7" s="194"/>
      <c r="UES7" s="194"/>
      <c r="UET7" s="194"/>
      <c r="UEU7" s="194"/>
      <c r="UEV7" s="194"/>
      <c r="UEW7" s="194"/>
      <c r="UEX7" s="194"/>
      <c r="UEY7" s="194"/>
      <c r="UEZ7" s="194"/>
      <c r="UFA7" s="194"/>
      <c r="UFB7" s="194"/>
      <c r="UFC7" s="194"/>
      <c r="UFD7" s="194"/>
      <c r="UFE7" s="194"/>
      <c r="UFF7" s="194"/>
      <c r="UFG7" s="194"/>
      <c r="UFH7" s="194"/>
      <c r="UFI7" s="194"/>
      <c r="UFJ7" s="194"/>
      <c r="UFK7" s="194"/>
      <c r="UFL7" s="194"/>
      <c r="UFM7" s="194"/>
      <c r="UFN7" s="194"/>
      <c r="UFO7" s="194"/>
      <c r="UFP7" s="194"/>
      <c r="UFQ7" s="194"/>
      <c r="UFR7" s="194"/>
      <c r="UFS7" s="194"/>
      <c r="UFT7" s="194"/>
      <c r="UFU7" s="194"/>
      <c r="UFV7" s="194"/>
      <c r="UFW7" s="194"/>
      <c r="UFX7" s="194"/>
      <c r="UFY7" s="194"/>
      <c r="UFZ7" s="194"/>
      <c r="UGA7" s="194"/>
      <c r="UGB7" s="194"/>
      <c r="UGC7" s="194"/>
      <c r="UGD7" s="194"/>
      <c r="UGE7" s="194"/>
      <c r="UGF7" s="194"/>
      <c r="UGG7" s="194"/>
      <c r="UGH7" s="194"/>
      <c r="UGI7" s="194"/>
      <c r="UGJ7" s="194"/>
      <c r="UGK7" s="194"/>
      <c r="UGL7" s="194"/>
      <c r="UGM7" s="194"/>
      <c r="UGN7" s="194"/>
      <c r="UGO7" s="194"/>
      <c r="UGP7" s="194"/>
      <c r="UGQ7" s="194"/>
      <c r="UGR7" s="194"/>
      <c r="UGS7" s="194"/>
      <c r="UGT7" s="194"/>
      <c r="UGU7" s="194"/>
      <c r="UGV7" s="194"/>
      <c r="UGW7" s="194"/>
      <c r="UGX7" s="194"/>
      <c r="UGY7" s="194"/>
      <c r="UGZ7" s="194"/>
      <c r="UHA7" s="194"/>
      <c r="UHB7" s="194"/>
      <c r="UHC7" s="194"/>
      <c r="UHD7" s="194"/>
      <c r="UHE7" s="194"/>
      <c r="UHF7" s="194"/>
      <c r="UHG7" s="194"/>
      <c r="UHH7" s="194"/>
      <c r="UHI7" s="194"/>
      <c r="UHJ7" s="194"/>
      <c r="UHK7" s="194"/>
      <c r="UHL7" s="194"/>
      <c r="UHM7" s="194"/>
      <c r="UHN7" s="194"/>
      <c r="UHO7" s="194"/>
      <c r="UHP7" s="194"/>
      <c r="UHQ7" s="194"/>
      <c r="UHR7" s="194"/>
      <c r="UHS7" s="194"/>
      <c r="UHT7" s="194"/>
      <c r="UHU7" s="194"/>
      <c r="UHV7" s="194"/>
      <c r="UHW7" s="194"/>
      <c r="UHX7" s="194"/>
      <c r="UHY7" s="194"/>
      <c r="UHZ7" s="194"/>
      <c r="UIA7" s="194"/>
      <c r="UIB7" s="194"/>
      <c r="UIC7" s="194"/>
      <c r="UID7" s="194"/>
      <c r="UIE7" s="194"/>
      <c r="UIF7" s="194"/>
      <c r="UIG7" s="194"/>
      <c r="UIH7" s="194"/>
      <c r="UII7" s="194"/>
      <c r="UIJ7" s="194"/>
      <c r="UIK7" s="194"/>
      <c r="UIL7" s="194"/>
      <c r="UIM7" s="194"/>
      <c r="UIN7" s="194"/>
      <c r="UIO7" s="194"/>
      <c r="UIP7" s="194"/>
      <c r="UIQ7" s="194"/>
      <c r="UIR7" s="194"/>
      <c r="UIS7" s="194"/>
      <c r="UIT7" s="194"/>
      <c r="UIU7" s="194"/>
      <c r="UIV7" s="194"/>
      <c r="UIW7" s="194"/>
      <c r="UIX7" s="194"/>
      <c r="UIY7" s="194"/>
      <c r="UIZ7" s="194"/>
      <c r="UJA7" s="194"/>
      <c r="UJB7" s="194"/>
      <c r="UJC7" s="194"/>
      <c r="UJD7" s="194"/>
      <c r="UJE7" s="194"/>
      <c r="UJF7" s="194"/>
      <c r="UJG7" s="194"/>
      <c r="UJH7" s="194"/>
      <c r="UJI7" s="194"/>
      <c r="UJJ7" s="194"/>
      <c r="UJK7" s="194"/>
      <c r="UJL7" s="194"/>
      <c r="UJM7" s="194"/>
      <c r="UJN7" s="194"/>
      <c r="UJO7" s="194"/>
      <c r="UJP7" s="194"/>
      <c r="UJQ7" s="194"/>
      <c r="UJR7" s="194"/>
      <c r="UJS7" s="194"/>
      <c r="UJT7" s="194"/>
      <c r="UJU7" s="194"/>
      <c r="UJV7" s="194"/>
      <c r="UJW7" s="194"/>
      <c r="UJX7" s="194"/>
      <c r="UJY7" s="194"/>
      <c r="UJZ7" s="194"/>
      <c r="UKA7" s="194"/>
      <c r="UKB7" s="194"/>
      <c r="UKC7" s="194"/>
      <c r="UKD7" s="194"/>
      <c r="UKE7" s="194"/>
      <c r="UKF7" s="194"/>
      <c r="UKG7" s="194"/>
      <c r="UKH7" s="194"/>
      <c r="UKI7" s="194"/>
      <c r="UKJ7" s="194"/>
      <c r="UKK7" s="194"/>
      <c r="UKL7" s="194"/>
      <c r="UKM7" s="194"/>
      <c r="UKN7" s="194"/>
      <c r="UKO7" s="194"/>
      <c r="UKP7" s="194"/>
      <c r="UKQ7" s="194"/>
      <c r="UKR7" s="194"/>
      <c r="UKS7" s="194"/>
      <c r="UKT7" s="194"/>
      <c r="UKU7" s="194"/>
      <c r="UKV7" s="194"/>
      <c r="UKW7" s="194"/>
      <c r="UKX7" s="194"/>
      <c r="UKY7" s="194"/>
      <c r="UKZ7" s="194"/>
      <c r="ULA7" s="194"/>
      <c r="ULB7" s="194"/>
      <c r="ULC7" s="194"/>
      <c r="ULD7" s="194"/>
      <c r="ULE7" s="194"/>
      <c r="ULF7" s="194"/>
      <c r="ULG7" s="194"/>
      <c r="ULH7" s="194"/>
      <c r="ULI7" s="194"/>
      <c r="ULJ7" s="194"/>
      <c r="ULK7" s="194"/>
      <c r="ULL7" s="194"/>
      <c r="ULM7" s="194"/>
      <c r="ULN7" s="194"/>
      <c r="ULO7" s="194"/>
      <c r="ULP7" s="194"/>
      <c r="ULQ7" s="194"/>
      <c r="ULR7" s="194"/>
      <c r="ULS7" s="194"/>
      <c r="ULT7" s="194"/>
      <c r="ULU7" s="194"/>
      <c r="ULV7" s="194"/>
      <c r="ULW7" s="194"/>
      <c r="ULX7" s="194"/>
      <c r="ULY7" s="194"/>
      <c r="ULZ7" s="194"/>
      <c r="UMA7" s="194"/>
      <c r="UMB7" s="194"/>
      <c r="UMC7" s="194"/>
      <c r="UMD7" s="194"/>
      <c r="UME7" s="194"/>
      <c r="UMF7" s="194"/>
      <c r="UMG7" s="194"/>
      <c r="UMH7" s="194"/>
      <c r="UMI7" s="194"/>
      <c r="UMJ7" s="194"/>
      <c r="UMK7" s="194"/>
      <c r="UML7" s="194"/>
      <c r="UMM7" s="194"/>
      <c r="UMN7" s="194"/>
      <c r="UMO7" s="194"/>
      <c r="UMP7" s="194"/>
      <c r="UMQ7" s="194"/>
      <c r="UMR7" s="194"/>
      <c r="UMS7" s="194"/>
      <c r="UMT7" s="194"/>
      <c r="UMU7" s="194"/>
      <c r="UMV7" s="194"/>
      <c r="UMW7" s="194"/>
      <c r="UMX7" s="194"/>
      <c r="UMY7" s="194"/>
      <c r="UMZ7" s="194"/>
      <c r="UNA7" s="194"/>
      <c r="UNB7" s="194"/>
      <c r="UNC7" s="194"/>
      <c r="UND7" s="194"/>
      <c r="UNE7" s="194"/>
      <c r="UNF7" s="194"/>
      <c r="UNG7" s="194"/>
      <c r="UNH7" s="194"/>
      <c r="UNI7" s="194"/>
      <c r="UNJ7" s="194"/>
      <c r="UNK7" s="194"/>
      <c r="UNL7" s="194"/>
      <c r="UNM7" s="194"/>
      <c r="UNN7" s="194"/>
      <c r="UNO7" s="194"/>
      <c r="UNP7" s="194"/>
      <c r="UNQ7" s="194"/>
      <c r="UNR7" s="194"/>
      <c r="UNS7" s="194"/>
      <c r="UNT7" s="194"/>
      <c r="UNU7" s="194"/>
      <c r="UNV7" s="194"/>
      <c r="UNW7" s="194"/>
      <c r="UNX7" s="194"/>
      <c r="UNY7" s="194"/>
      <c r="UNZ7" s="194"/>
      <c r="UOA7" s="194"/>
      <c r="UOB7" s="194"/>
      <c r="UOC7" s="194"/>
      <c r="UOD7" s="194"/>
      <c r="UOE7" s="194"/>
      <c r="UOF7" s="194"/>
      <c r="UOG7" s="194"/>
      <c r="UOH7" s="194"/>
      <c r="UOI7" s="194"/>
      <c r="UOJ7" s="194"/>
      <c r="UOK7" s="194"/>
      <c r="UOL7" s="194"/>
      <c r="UOM7" s="194"/>
      <c r="UON7" s="194"/>
      <c r="UOO7" s="194"/>
      <c r="UOP7" s="194"/>
      <c r="UOQ7" s="194"/>
      <c r="UOR7" s="194"/>
      <c r="UOS7" s="194"/>
      <c r="UOT7" s="194"/>
      <c r="UOU7" s="194"/>
      <c r="UOV7" s="194"/>
      <c r="UOW7" s="194"/>
      <c r="UOX7" s="194"/>
      <c r="UOY7" s="194"/>
      <c r="UOZ7" s="194"/>
      <c r="UPA7" s="194"/>
      <c r="UPB7" s="194"/>
      <c r="UPC7" s="194"/>
      <c r="UPD7" s="194"/>
      <c r="UPE7" s="194"/>
      <c r="UPF7" s="194"/>
      <c r="UPG7" s="194"/>
      <c r="UPH7" s="194"/>
      <c r="UPI7" s="194"/>
      <c r="UPJ7" s="194"/>
      <c r="UPK7" s="194"/>
      <c r="UPL7" s="194"/>
      <c r="UPM7" s="194"/>
      <c r="UPN7" s="194"/>
      <c r="UPO7" s="194"/>
      <c r="UPP7" s="194"/>
      <c r="UPQ7" s="194"/>
      <c r="UPR7" s="194"/>
      <c r="UPS7" s="194"/>
      <c r="UPT7" s="194"/>
      <c r="UPU7" s="194"/>
      <c r="UPV7" s="194"/>
      <c r="UPW7" s="194"/>
      <c r="UPX7" s="194"/>
      <c r="UPY7" s="194"/>
      <c r="UPZ7" s="194"/>
      <c r="UQA7" s="194"/>
      <c r="UQB7" s="194"/>
      <c r="UQC7" s="194"/>
      <c r="UQD7" s="194"/>
      <c r="UQE7" s="194"/>
      <c r="UQF7" s="194"/>
      <c r="UQG7" s="194"/>
      <c r="UQH7" s="194"/>
      <c r="UQI7" s="194"/>
      <c r="UQJ7" s="194"/>
      <c r="UQK7" s="194"/>
      <c r="UQL7" s="194"/>
      <c r="UQM7" s="194"/>
      <c r="UQN7" s="194"/>
      <c r="UQO7" s="194"/>
      <c r="UQP7" s="194"/>
      <c r="UQQ7" s="194"/>
      <c r="UQR7" s="194"/>
      <c r="UQS7" s="194"/>
      <c r="UQT7" s="194"/>
      <c r="UQU7" s="194"/>
      <c r="UQV7" s="194"/>
      <c r="UQW7" s="194"/>
      <c r="UQX7" s="194"/>
      <c r="UQY7" s="194"/>
      <c r="UQZ7" s="194"/>
      <c r="URA7" s="194"/>
      <c r="URB7" s="194"/>
      <c r="URC7" s="194"/>
      <c r="URD7" s="194"/>
      <c r="URE7" s="194"/>
      <c r="URF7" s="194"/>
      <c r="URG7" s="194"/>
      <c r="URH7" s="194"/>
      <c r="URI7" s="194"/>
      <c r="URJ7" s="194"/>
      <c r="URK7" s="194"/>
      <c r="URL7" s="194"/>
      <c r="URM7" s="194"/>
      <c r="URN7" s="194"/>
      <c r="URO7" s="194"/>
      <c r="URP7" s="194"/>
      <c r="URQ7" s="194"/>
      <c r="URR7" s="194"/>
      <c r="URS7" s="194"/>
      <c r="URT7" s="194"/>
      <c r="URU7" s="194"/>
      <c r="URV7" s="194"/>
      <c r="URW7" s="194"/>
      <c r="URX7" s="194"/>
      <c r="URY7" s="194"/>
      <c r="URZ7" s="194"/>
      <c r="USA7" s="194"/>
      <c r="USB7" s="194"/>
      <c r="USC7" s="194"/>
      <c r="USD7" s="194"/>
      <c r="USE7" s="194"/>
      <c r="USF7" s="194"/>
      <c r="USG7" s="194"/>
      <c r="USH7" s="194"/>
      <c r="USI7" s="194"/>
      <c r="USJ7" s="194"/>
      <c r="USK7" s="194"/>
      <c r="USL7" s="194"/>
      <c r="USM7" s="194"/>
      <c r="USN7" s="194"/>
      <c r="USO7" s="194"/>
      <c r="USP7" s="194"/>
      <c r="USQ7" s="194"/>
      <c r="USR7" s="194"/>
      <c r="USS7" s="194"/>
      <c r="UST7" s="194"/>
      <c r="USU7" s="194"/>
      <c r="USV7" s="194"/>
      <c r="USW7" s="194"/>
      <c r="USX7" s="194"/>
      <c r="USY7" s="194"/>
      <c r="USZ7" s="194"/>
      <c r="UTA7" s="194"/>
      <c r="UTB7" s="194"/>
      <c r="UTC7" s="194"/>
      <c r="UTD7" s="194"/>
      <c r="UTE7" s="194"/>
      <c r="UTF7" s="194"/>
      <c r="UTG7" s="194"/>
      <c r="UTH7" s="194"/>
      <c r="UTI7" s="194"/>
      <c r="UTJ7" s="194"/>
      <c r="UTK7" s="194"/>
      <c r="UTL7" s="194"/>
      <c r="UTM7" s="194"/>
      <c r="UTN7" s="194"/>
      <c r="UTO7" s="194"/>
      <c r="UTP7" s="194"/>
      <c r="UTQ7" s="194"/>
      <c r="UTR7" s="194"/>
      <c r="UTS7" s="194"/>
      <c r="UTT7" s="194"/>
      <c r="UTU7" s="194"/>
      <c r="UTV7" s="194"/>
      <c r="UTW7" s="194"/>
      <c r="UTX7" s="194"/>
      <c r="UTY7" s="194"/>
      <c r="UTZ7" s="194"/>
      <c r="UUA7" s="194"/>
      <c r="UUB7" s="194"/>
      <c r="UUC7" s="194"/>
      <c r="UUD7" s="194"/>
      <c r="UUE7" s="194"/>
      <c r="UUF7" s="194"/>
      <c r="UUG7" s="194"/>
      <c r="UUH7" s="194"/>
      <c r="UUI7" s="194"/>
      <c r="UUJ7" s="194"/>
      <c r="UUK7" s="194"/>
      <c r="UUL7" s="194"/>
      <c r="UUM7" s="194"/>
      <c r="UUN7" s="194"/>
      <c r="UUO7" s="194"/>
      <c r="UUP7" s="194"/>
      <c r="UUQ7" s="194"/>
      <c r="UUR7" s="194"/>
      <c r="UUS7" s="194"/>
      <c r="UUT7" s="194"/>
      <c r="UUU7" s="194"/>
      <c r="UUV7" s="194"/>
      <c r="UUW7" s="194"/>
      <c r="UUX7" s="194"/>
      <c r="UUY7" s="194"/>
      <c r="UUZ7" s="194"/>
      <c r="UVA7" s="194"/>
      <c r="UVB7" s="194"/>
      <c r="UVC7" s="194"/>
      <c r="UVD7" s="194"/>
      <c r="UVE7" s="194"/>
      <c r="UVF7" s="194"/>
      <c r="UVG7" s="194"/>
      <c r="UVH7" s="194"/>
      <c r="UVI7" s="194"/>
      <c r="UVJ7" s="194"/>
      <c r="UVK7" s="194"/>
      <c r="UVL7" s="194"/>
      <c r="UVM7" s="194"/>
      <c r="UVN7" s="194"/>
      <c r="UVO7" s="194"/>
      <c r="UVP7" s="194"/>
      <c r="UVQ7" s="194"/>
      <c r="UVR7" s="194"/>
      <c r="UVS7" s="194"/>
      <c r="UVT7" s="194"/>
      <c r="UVU7" s="194"/>
      <c r="UVV7" s="194"/>
      <c r="UVW7" s="194"/>
      <c r="UVX7" s="194"/>
      <c r="UVY7" s="194"/>
      <c r="UVZ7" s="194"/>
      <c r="UWA7" s="194"/>
      <c r="UWB7" s="194"/>
      <c r="UWC7" s="194"/>
      <c r="UWD7" s="194"/>
      <c r="UWE7" s="194"/>
      <c r="UWF7" s="194"/>
      <c r="UWG7" s="194"/>
      <c r="UWH7" s="194"/>
      <c r="UWI7" s="194"/>
      <c r="UWJ7" s="194"/>
      <c r="UWK7" s="194"/>
      <c r="UWL7" s="194"/>
      <c r="UWM7" s="194"/>
      <c r="UWN7" s="194"/>
      <c r="UWO7" s="194"/>
      <c r="UWP7" s="194"/>
      <c r="UWQ7" s="194"/>
      <c r="UWR7" s="194"/>
      <c r="UWS7" s="194"/>
      <c r="UWT7" s="194"/>
      <c r="UWU7" s="194"/>
      <c r="UWV7" s="194"/>
      <c r="UWW7" s="194"/>
      <c r="UWX7" s="194"/>
      <c r="UWY7" s="194"/>
      <c r="UWZ7" s="194"/>
      <c r="UXA7" s="194"/>
      <c r="UXB7" s="194"/>
      <c r="UXC7" s="194"/>
      <c r="UXD7" s="194"/>
      <c r="UXE7" s="194"/>
      <c r="UXF7" s="194"/>
      <c r="UXG7" s="194"/>
      <c r="UXH7" s="194"/>
      <c r="UXI7" s="194"/>
      <c r="UXJ7" s="194"/>
      <c r="UXK7" s="194"/>
      <c r="UXL7" s="194"/>
      <c r="UXM7" s="194"/>
      <c r="UXN7" s="194"/>
      <c r="UXO7" s="194"/>
      <c r="UXP7" s="194"/>
      <c r="UXQ7" s="194"/>
      <c r="UXR7" s="194"/>
      <c r="UXS7" s="194"/>
      <c r="UXT7" s="194"/>
      <c r="UXU7" s="194"/>
      <c r="UXV7" s="194"/>
      <c r="UXW7" s="194"/>
      <c r="UXX7" s="194"/>
      <c r="UXY7" s="194"/>
      <c r="UXZ7" s="194"/>
      <c r="UYA7" s="194"/>
      <c r="UYB7" s="194"/>
      <c r="UYC7" s="194"/>
      <c r="UYD7" s="194"/>
      <c r="UYE7" s="194"/>
      <c r="UYF7" s="194"/>
      <c r="UYG7" s="194"/>
      <c r="UYH7" s="194"/>
      <c r="UYI7" s="194"/>
      <c r="UYJ7" s="194"/>
      <c r="UYK7" s="194"/>
      <c r="UYL7" s="194"/>
      <c r="UYM7" s="194"/>
      <c r="UYN7" s="194"/>
      <c r="UYO7" s="194"/>
      <c r="UYP7" s="194"/>
      <c r="UYQ7" s="194"/>
      <c r="UYR7" s="194"/>
      <c r="UYS7" s="194"/>
      <c r="UYT7" s="194"/>
      <c r="UYU7" s="194"/>
      <c r="UYV7" s="194"/>
      <c r="UYW7" s="194"/>
      <c r="UYX7" s="194"/>
      <c r="UYY7" s="194"/>
      <c r="UYZ7" s="194"/>
      <c r="UZA7" s="194"/>
      <c r="UZB7" s="194"/>
      <c r="UZC7" s="194"/>
      <c r="UZD7" s="194"/>
      <c r="UZE7" s="194"/>
      <c r="UZF7" s="194"/>
      <c r="UZG7" s="194"/>
      <c r="UZH7" s="194"/>
      <c r="UZI7" s="194"/>
      <c r="UZJ7" s="194"/>
      <c r="UZK7" s="194"/>
      <c r="UZL7" s="194"/>
      <c r="UZM7" s="194"/>
      <c r="UZN7" s="194"/>
      <c r="UZO7" s="194"/>
      <c r="UZP7" s="194"/>
      <c r="UZQ7" s="194"/>
      <c r="UZR7" s="194"/>
      <c r="UZS7" s="194"/>
      <c r="UZT7" s="194"/>
      <c r="UZU7" s="194"/>
      <c r="UZV7" s="194"/>
      <c r="UZW7" s="194"/>
      <c r="UZX7" s="194"/>
      <c r="UZY7" s="194"/>
      <c r="UZZ7" s="194"/>
      <c r="VAA7" s="194"/>
      <c r="VAB7" s="194"/>
      <c r="VAC7" s="194"/>
      <c r="VAD7" s="194"/>
      <c r="VAE7" s="194"/>
      <c r="VAF7" s="194"/>
      <c r="VAG7" s="194"/>
      <c r="VAH7" s="194"/>
      <c r="VAI7" s="194"/>
      <c r="VAJ7" s="194"/>
      <c r="VAK7" s="194"/>
      <c r="VAL7" s="194"/>
      <c r="VAM7" s="194"/>
      <c r="VAN7" s="194"/>
      <c r="VAO7" s="194"/>
      <c r="VAP7" s="194"/>
      <c r="VAQ7" s="194"/>
      <c r="VAR7" s="194"/>
      <c r="VAS7" s="194"/>
      <c r="VAT7" s="194"/>
      <c r="VAU7" s="194"/>
      <c r="VAV7" s="194"/>
      <c r="VAW7" s="194"/>
      <c r="VAX7" s="194"/>
      <c r="VAY7" s="194"/>
      <c r="VAZ7" s="194"/>
      <c r="VBA7" s="194"/>
      <c r="VBB7" s="194"/>
      <c r="VBC7" s="194"/>
      <c r="VBD7" s="194"/>
      <c r="VBE7" s="194"/>
      <c r="VBF7" s="194"/>
      <c r="VBG7" s="194"/>
      <c r="VBH7" s="194"/>
      <c r="VBI7" s="194"/>
      <c r="VBJ7" s="194"/>
      <c r="VBK7" s="194"/>
      <c r="VBL7" s="194"/>
      <c r="VBM7" s="194"/>
      <c r="VBN7" s="194"/>
      <c r="VBO7" s="194"/>
      <c r="VBP7" s="194"/>
      <c r="VBQ7" s="194"/>
      <c r="VBR7" s="194"/>
      <c r="VBS7" s="194"/>
      <c r="VBT7" s="194"/>
      <c r="VBU7" s="194"/>
      <c r="VBV7" s="194"/>
      <c r="VBW7" s="194"/>
      <c r="VBX7" s="194"/>
      <c r="VBY7" s="194"/>
      <c r="VBZ7" s="194"/>
      <c r="VCA7" s="194"/>
      <c r="VCB7" s="194"/>
      <c r="VCC7" s="194"/>
      <c r="VCD7" s="194"/>
      <c r="VCE7" s="194"/>
      <c r="VCF7" s="194"/>
      <c r="VCG7" s="194"/>
      <c r="VCH7" s="194"/>
      <c r="VCI7" s="194"/>
      <c r="VCJ7" s="194"/>
      <c r="VCK7" s="194"/>
      <c r="VCL7" s="194"/>
      <c r="VCM7" s="194"/>
      <c r="VCN7" s="194"/>
      <c r="VCO7" s="194"/>
      <c r="VCP7" s="194"/>
      <c r="VCQ7" s="194"/>
      <c r="VCR7" s="194"/>
      <c r="VCS7" s="194"/>
      <c r="VCT7" s="194"/>
      <c r="VCU7" s="194"/>
      <c r="VCV7" s="194"/>
      <c r="VCW7" s="194"/>
      <c r="VCX7" s="194"/>
      <c r="VCY7" s="194"/>
      <c r="VCZ7" s="194"/>
      <c r="VDA7" s="194"/>
      <c r="VDB7" s="194"/>
      <c r="VDC7" s="194"/>
      <c r="VDD7" s="194"/>
      <c r="VDE7" s="194"/>
      <c r="VDF7" s="194"/>
      <c r="VDG7" s="194"/>
      <c r="VDH7" s="194"/>
      <c r="VDI7" s="194"/>
      <c r="VDJ7" s="194"/>
      <c r="VDK7" s="194"/>
      <c r="VDL7" s="194"/>
      <c r="VDM7" s="194"/>
      <c r="VDN7" s="194"/>
      <c r="VDO7" s="194"/>
      <c r="VDP7" s="194"/>
      <c r="VDQ7" s="194"/>
      <c r="VDR7" s="194"/>
      <c r="VDS7" s="194"/>
      <c r="VDT7" s="194"/>
      <c r="VDU7" s="194"/>
      <c r="VDV7" s="194"/>
      <c r="VDW7" s="194"/>
      <c r="VDX7" s="194"/>
      <c r="VDY7" s="194"/>
      <c r="VDZ7" s="194"/>
      <c r="VEA7" s="194"/>
      <c r="VEB7" s="194"/>
      <c r="VEC7" s="194"/>
      <c r="VED7" s="194"/>
      <c r="VEE7" s="194"/>
      <c r="VEF7" s="194"/>
      <c r="VEG7" s="194"/>
      <c r="VEH7" s="194"/>
      <c r="VEI7" s="194"/>
      <c r="VEJ7" s="194"/>
      <c r="VEK7" s="194"/>
      <c r="VEL7" s="194"/>
      <c r="VEM7" s="194"/>
      <c r="VEN7" s="194"/>
      <c r="VEO7" s="194"/>
      <c r="VEP7" s="194"/>
      <c r="VEQ7" s="194"/>
      <c r="VER7" s="194"/>
      <c r="VES7" s="194"/>
      <c r="VET7" s="194"/>
      <c r="VEU7" s="194"/>
      <c r="VEV7" s="194"/>
      <c r="VEW7" s="194"/>
      <c r="VEX7" s="194"/>
      <c r="VEY7" s="194"/>
      <c r="VEZ7" s="194"/>
      <c r="VFA7" s="194"/>
      <c r="VFB7" s="194"/>
      <c r="VFC7" s="194"/>
      <c r="VFD7" s="194"/>
      <c r="VFE7" s="194"/>
      <c r="VFF7" s="194"/>
      <c r="VFG7" s="194"/>
      <c r="VFH7" s="194"/>
      <c r="VFI7" s="194"/>
      <c r="VFJ7" s="194"/>
      <c r="VFK7" s="194"/>
      <c r="VFL7" s="194"/>
      <c r="VFM7" s="194"/>
      <c r="VFN7" s="194"/>
      <c r="VFO7" s="194"/>
      <c r="VFP7" s="194"/>
      <c r="VFQ7" s="194"/>
      <c r="VFR7" s="194"/>
      <c r="VFS7" s="194"/>
      <c r="VFT7" s="194"/>
      <c r="VFU7" s="194"/>
      <c r="VFV7" s="194"/>
      <c r="VFW7" s="194"/>
      <c r="VFX7" s="194"/>
      <c r="VFY7" s="194"/>
      <c r="VFZ7" s="194"/>
      <c r="VGA7" s="194"/>
      <c r="VGB7" s="194"/>
      <c r="VGC7" s="194"/>
      <c r="VGD7" s="194"/>
      <c r="VGE7" s="194"/>
      <c r="VGF7" s="194"/>
      <c r="VGG7" s="194"/>
      <c r="VGH7" s="194"/>
      <c r="VGI7" s="194"/>
      <c r="VGJ7" s="194"/>
      <c r="VGK7" s="194"/>
      <c r="VGL7" s="194"/>
      <c r="VGM7" s="194"/>
      <c r="VGN7" s="194"/>
      <c r="VGO7" s="194"/>
      <c r="VGP7" s="194"/>
      <c r="VGQ7" s="194"/>
      <c r="VGR7" s="194"/>
      <c r="VGS7" s="194"/>
      <c r="VGT7" s="194"/>
      <c r="VGU7" s="194"/>
      <c r="VGV7" s="194"/>
      <c r="VGW7" s="194"/>
      <c r="VGX7" s="194"/>
      <c r="VGY7" s="194"/>
      <c r="VGZ7" s="194"/>
      <c r="VHA7" s="194"/>
      <c r="VHB7" s="194"/>
      <c r="VHC7" s="194"/>
      <c r="VHD7" s="194"/>
      <c r="VHE7" s="194"/>
      <c r="VHF7" s="194"/>
      <c r="VHG7" s="194"/>
      <c r="VHH7" s="194"/>
      <c r="VHI7" s="194"/>
      <c r="VHJ7" s="194"/>
      <c r="VHK7" s="194"/>
      <c r="VHL7" s="194"/>
      <c r="VHM7" s="194"/>
      <c r="VHN7" s="194"/>
      <c r="VHO7" s="194"/>
      <c r="VHP7" s="194"/>
      <c r="VHQ7" s="194"/>
      <c r="VHR7" s="194"/>
      <c r="VHS7" s="194"/>
      <c r="VHT7" s="194"/>
      <c r="VHU7" s="194"/>
      <c r="VHV7" s="194"/>
      <c r="VHW7" s="194"/>
      <c r="VHX7" s="194"/>
      <c r="VHY7" s="194"/>
      <c r="VHZ7" s="194"/>
      <c r="VIA7" s="194"/>
      <c r="VIB7" s="194"/>
      <c r="VIC7" s="194"/>
      <c r="VID7" s="194"/>
      <c r="VIE7" s="194"/>
      <c r="VIF7" s="194"/>
      <c r="VIG7" s="194"/>
      <c r="VIH7" s="194"/>
      <c r="VII7" s="194"/>
      <c r="VIJ7" s="194"/>
      <c r="VIK7" s="194"/>
      <c r="VIL7" s="194"/>
      <c r="VIM7" s="194"/>
      <c r="VIN7" s="194"/>
      <c r="VIO7" s="194"/>
      <c r="VIP7" s="194"/>
      <c r="VIQ7" s="194"/>
      <c r="VIR7" s="194"/>
      <c r="VIS7" s="194"/>
      <c r="VIT7" s="194"/>
      <c r="VIU7" s="194"/>
      <c r="VIV7" s="194"/>
      <c r="VIW7" s="194"/>
      <c r="VIX7" s="194"/>
      <c r="VIY7" s="194"/>
      <c r="VIZ7" s="194"/>
      <c r="VJA7" s="194"/>
      <c r="VJB7" s="194"/>
      <c r="VJC7" s="194"/>
      <c r="VJD7" s="194"/>
      <c r="VJE7" s="194"/>
      <c r="VJF7" s="194"/>
      <c r="VJG7" s="194"/>
      <c r="VJH7" s="194"/>
      <c r="VJI7" s="194"/>
      <c r="VJJ7" s="194"/>
      <c r="VJK7" s="194"/>
      <c r="VJL7" s="194"/>
      <c r="VJM7" s="194"/>
      <c r="VJN7" s="194"/>
      <c r="VJO7" s="194"/>
      <c r="VJP7" s="194"/>
      <c r="VJQ7" s="194"/>
      <c r="VJR7" s="194"/>
      <c r="VJS7" s="194"/>
      <c r="VJT7" s="194"/>
      <c r="VJU7" s="194"/>
      <c r="VJV7" s="194"/>
      <c r="VJW7" s="194"/>
      <c r="VJX7" s="194"/>
      <c r="VJY7" s="194"/>
      <c r="VJZ7" s="194"/>
      <c r="VKA7" s="194"/>
      <c r="VKB7" s="194"/>
      <c r="VKC7" s="194"/>
      <c r="VKD7" s="194"/>
      <c r="VKE7" s="194"/>
      <c r="VKF7" s="194"/>
      <c r="VKG7" s="194"/>
      <c r="VKH7" s="194"/>
      <c r="VKI7" s="194"/>
      <c r="VKJ7" s="194"/>
      <c r="VKK7" s="194"/>
      <c r="VKL7" s="194"/>
      <c r="VKM7" s="194"/>
      <c r="VKN7" s="194"/>
      <c r="VKO7" s="194"/>
      <c r="VKP7" s="194"/>
      <c r="VKQ7" s="194"/>
      <c r="VKR7" s="194"/>
      <c r="VKS7" s="194"/>
      <c r="VKT7" s="194"/>
      <c r="VKU7" s="194"/>
      <c r="VKV7" s="194"/>
      <c r="VKW7" s="194"/>
      <c r="VKX7" s="194"/>
      <c r="VKY7" s="194"/>
      <c r="VKZ7" s="194"/>
      <c r="VLA7" s="194"/>
      <c r="VLB7" s="194"/>
      <c r="VLC7" s="194"/>
      <c r="VLD7" s="194"/>
      <c r="VLE7" s="194"/>
      <c r="VLF7" s="194"/>
      <c r="VLG7" s="194"/>
      <c r="VLH7" s="194"/>
      <c r="VLI7" s="194"/>
      <c r="VLJ7" s="194"/>
      <c r="VLK7" s="194"/>
      <c r="VLL7" s="194"/>
      <c r="VLM7" s="194"/>
      <c r="VLN7" s="194"/>
      <c r="VLO7" s="194"/>
      <c r="VLP7" s="194"/>
      <c r="VLQ7" s="194"/>
      <c r="VLR7" s="194"/>
      <c r="VLS7" s="194"/>
      <c r="VLT7" s="194"/>
      <c r="VLU7" s="194"/>
      <c r="VLV7" s="194"/>
      <c r="VLW7" s="194"/>
      <c r="VLX7" s="194"/>
      <c r="VLY7" s="194"/>
      <c r="VLZ7" s="194"/>
      <c r="VMA7" s="194"/>
      <c r="VMB7" s="194"/>
      <c r="VMC7" s="194"/>
      <c r="VMD7" s="194"/>
      <c r="VME7" s="194"/>
      <c r="VMF7" s="194"/>
      <c r="VMG7" s="194"/>
      <c r="VMH7" s="194"/>
      <c r="VMI7" s="194"/>
      <c r="VMJ7" s="194"/>
      <c r="VMK7" s="194"/>
      <c r="VML7" s="194"/>
      <c r="VMM7" s="194"/>
      <c r="VMN7" s="194"/>
      <c r="VMO7" s="194"/>
      <c r="VMP7" s="194"/>
      <c r="VMQ7" s="194"/>
      <c r="VMR7" s="194"/>
      <c r="VMS7" s="194"/>
      <c r="VMT7" s="194"/>
      <c r="VMU7" s="194"/>
      <c r="VMV7" s="194"/>
      <c r="VMW7" s="194"/>
      <c r="VMX7" s="194"/>
      <c r="VMY7" s="194"/>
      <c r="VMZ7" s="194"/>
      <c r="VNA7" s="194"/>
      <c r="VNB7" s="194"/>
      <c r="VNC7" s="194"/>
      <c r="VND7" s="194"/>
      <c r="VNE7" s="194"/>
      <c r="VNF7" s="194"/>
      <c r="VNG7" s="194"/>
      <c r="VNH7" s="194"/>
      <c r="VNI7" s="194"/>
      <c r="VNJ7" s="194"/>
      <c r="VNK7" s="194"/>
      <c r="VNL7" s="194"/>
      <c r="VNM7" s="194"/>
      <c r="VNN7" s="194"/>
      <c r="VNO7" s="194"/>
      <c r="VNP7" s="194"/>
      <c r="VNQ7" s="194"/>
      <c r="VNR7" s="194"/>
      <c r="VNS7" s="194"/>
      <c r="VNT7" s="194"/>
      <c r="VNU7" s="194"/>
      <c r="VNV7" s="194"/>
      <c r="VNW7" s="194"/>
      <c r="VNX7" s="194"/>
      <c r="VNY7" s="194"/>
      <c r="VNZ7" s="194"/>
      <c r="VOA7" s="194"/>
      <c r="VOB7" s="194"/>
      <c r="VOC7" s="194"/>
      <c r="VOD7" s="194"/>
      <c r="VOE7" s="194"/>
      <c r="VOF7" s="194"/>
      <c r="VOG7" s="194"/>
      <c r="VOH7" s="194"/>
      <c r="VOI7" s="194"/>
      <c r="VOJ7" s="194"/>
      <c r="VOK7" s="194"/>
      <c r="VOL7" s="194"/>
      <c r="VOM7" s="194"/>
      <c r="VON7" s="194"/>
      <c r="VOO7" s="194"/>
      <c r="VOP7" s="194"/>
      <c r="VOQ7" s="194"/>
      <c r="VOR7" s="194"/>
      <c r="VOS7" s="194"/>
      <c r="VOT7" s="194"/>
      <c r="VOU7" s="194"/>
      <c r="VOV7" s="194"/>
      <c r="VOW7" s="194"/>
      <c r="VOX7" s="194"/>
      <c r="VOY7" s="194"/>
      <c r="VOZ7" s="194"/>
      <c r="VPA7" s="194"/>
      <c r="VPB7" s="194"/>
      <c r="VPC7" s="194"/>
      <c r="VPD7" s="194"/>
      <c r="VPE7" s="194"/>
      <c r="VPF7" s="194"/>
      <c r="VPG7" s="194"/>
      <c r="VPH7" s="194"/>
      <c r="VPI7" s="194"/>
      <c r="VPJ7" s="194"/>
      <c r="VPK7" s="194"/>
      <c r="VPL7" s="194"/>
      <c r="VPM7" s="194"/>
      <c r="VPN7" s="194"/>
      <c r="VPO7" s="194"/>
      <c r="VPP7" s="194"/>
      <c r="VPQ7" s="194"/>
      <c r="VPR7" s="194"/>
      <c r="VPS7" s="194"/>
      <c r="VPT7" s="194"/>
      <c r="VPU7" s="194"/>
      <c r="VPV7" s="194"/>
      <c r="VPW7" s="194"/>
      <c r="VPX7" s="194"/>
      <c r="VPY7" s="194"/>
      <c r="VPZ7" s="194"/>
      <c r="VQA7" s="194"/>
      <c r="VQB7" s="194"/>
      <c r="VQC7" s="194"/>
      <c r="VQD7" s="194"/>
      <c r="VQE7" s="194"/>
      <c r="VQF7" s="194"/>
      <c r="VQG7" s="194"/>
      <c r="VQH7" s="194"/>
      <c r="VQI7" s="194"/>
      <c r="VQJ7" s="194"/>
      <c r="VQK7" s="194"/>
      <c r="VQL7" s="194"/>
      <c r="VQM7" s="194"/>
      <c r="VQN7" s="194"/>
      <c r="VQO7" s="194"/>
      <c r="VQP7" s="194"/>
      <c r="VQQ7" s="194"/>
      <c r="VQR7" s="194"/>
      <c r="VQS7" s="194"/>
      <c r="VQT7" s="194"/>
      <c r="VQU7" s="194"/>
      <c r="VQV7" s="194"/>
      <c r="VQW7" s="194"/>
      <c r="VQX7" s="194"/>
      <c r="VQY7" s="194"/>
      <c r="VQZ7" s="194"/>
      <c r="VRA7" s="194"/>
      <c r="VRB7" s="194"/>
      <c r="VRC7" s="194"/>
      <c r="VRD7" s="194"/>
      <c r="VRE7" s="194"/>
      <c r="VRF7" s="194"/>
      <c r="VRG7" s="194"/>
      <c r="VRH7" s="194"/>
      <c r="VRI7" s="194"/>
      <c r="VRJ7" s="194"/>
      <c r="VRK7" s="194"/>
      <c r="VRL7" s="194"/>
      <c r="VRM7" s="194"/>
      <c r="VRN7" s="194"/>
      <c r="VRO7" s="194"/>
      <c r="VRP7" s="194"/>
      <c r="VRQ7" s="194"/>
      <c r="VRR7" s="194"/>
      <c r="VRS7" s="194"/>
      <c r="VRT7" s="194"/>
      <c r="VRU7" s="194"/>
      <c r="VRV7" s="194"/>
      <c r="VRW7" s="194"/>
      <c r="VRX7" s="194"/>
      <c r="VRY7" s="194"/>
      <c r="VRZ7" s="194"/>
      <c r="VSA7" s="194"/>
      <c r="VSB7" s="194"/>
      <c r="VSC7" s="194"/>
      <c r="VSD7" s="194"/>
      <c r="VSE7" s="194"/>
      <c r="VSF7" s="194"/>
      <c r="VSG7" s="194"/>
      <c r="VSH7" s="194"/>
      <c r="VSI7" s="194"/>
      <c r="VSJ7" s="194"/>
      <c r="VSK7" s="194"/>
      <c r="VSL7" s="194"/>
      <c r="VSM7" s="194"/>
      <c r="VSN7" s="194"/>
      <c r="VSO7" s="194"/>
      <c r="VSP7" s="194"/>
      <c r="VSQ7" s="194"/>
      <c r="VSR7" s="194"/>
      <c r="VSS7" s="194"/>
      <c r="VST7" s="194"/>
      <c r="VSU7" s="194"/>
      <c r="VSV7" s="194"/>
      <c r="VSW7" s="194"/>
      <c r="VSX7" s="194"/>
      <c r="VSY7" s="194"/>
      <c r="VSZ7" s="194"/>
      <c r="VTA7" s="194"/>
      <c r="VTB7" s="194"/>
      <c r="VTC7" s="194"/>
      <c r="VTD7" s="194"/>
      <c r="VTE7" s="194"/>
      <c r="VTF7" s="194"/>
      <c r="VTG7" s="194"/>
      <c r="VTH7" s="194"/>
      <c r="VTI7" s="194"/>
      <c r="VTJ7" s="194"/>
      <c r="VTK7" s="194"/>
      <c r="VTL7" s="194"/>
      <c r="VTM7" s="194"/>
      <c r="VTN7" s="194"/>
      <c r="VTO7" s="194"/>
      <c r="VTP7" s="194"/>
      <c r="VTQ7" s="194"/>
      <c r="VTR7" s="194"/>
      <c r="VTS7" s="194"/>
      <c r="VTT7" s="194"/>
      <c r="VTU7" s="194"/>
      <c r="VTV7" s="194"/>
      <c r="VTW7" s="194"/>
      <c r="VTX7" s="194"/>
      <c r="VTY7" s="194"/>
      <c r="VTZ7" s="194"/>
      <c r="VUA7" s="194"/>
      <c r="VUB7" s="194"/>
      <c r="VUC7" s="194"/>
      <c r="VUD7" s="194"/>
      <c r="VUE7" s="194"/>
      <c r="VUF7" s="194"/>
      <c r="VUG7" s="194"/>
      <c r="VUH7" s="194"/>
      <c r="VUI7" s="194"/>
      <c r="VUJ7" s="194"/>
      <c r="VUK7" s="194"/>
      <c r="VUL7" s="194"/>
      <c r="VUM7" s="194"/>
      <c r="VUN7" s="194"/>
      <c r="VUO7" s="194"/>
      <c r="VUP7" s="194"/>
      <c r="VUQ7" s="194"/>
      <c r="VUR7" s="194"/>
      <c r="VUS7" s="194"/>
      <c r="VUT7" s="194"/>
      <c r="VUU7" s="194"/>
      <c r="VUV7" s="194"/>
      <c r="VUW7" s="194"/>
      <c r="VUX7" s="194"/>
      <c r="VUY7" s="194"/>
      <c r="VUZ7" s="194"/>
      <c r="VVA7" s="194"/>
      <c r="VVB7" s="194"/>
      <c r="VVC7" s="194"/>
      <c r="VVD7" s="194"/>
      <c r="VVE7" s="194"/>
      <c r="VVF7" s="194"/>
      <c r="VVG7" s="194"/>
      <c r="VVH7" s="194"/>
      <c r="VVI7" s="194"/>
      <c r="VVJ7" s="194"/>
      <c r="VVK7" s="194"/>
      <c r="VVL7" s="194"/>
      <c r="VVM7" s="194"/>
      <c r="VVN7" s="194"/>
      <c r="VVO7" s="194"/>
      <c r="VVP7" s="194"/>
      <c r="VVQ7" s="194"/>
      <c r="VVR7" s="194"/>
      <c r="VVS7" s="194"/>
      <c r="VVT7" s="194"/>
      <c r="VVU7" s="194"/>
      <c r="VVV7" s="194"/>
      <c r="VVW7" s="194"/>
      <c r="VVX7" s="194"/>
      <c r="VVY7" s="194"/>
      <c r="VVZ7" s="194"/>
      <c r="VWA7" s="194"/>
      <c r="VWB7" s="194"/>
      <c r="VWC7" s="194"/>
      <c r="VWD7" s="194"/>
      <c r="VWE7" s="194"/>
      <c r="VWF7" s="194"/>
      <c r="VWG7" s="194"/>
      <c r="VWH7" s="194"/>
      <c r="VWI7" s="194"/>
      <c r="VWJ7" s="194"/>
      <c r="VWK7" s="194"/>
      <c r="VWL7" s="194"/>
      <c r="VWM7" s="194"/>
      <c r="VWN7" s="194"/>
      <c r="VWO7" s="194"/>
      <c r="VWP7" s="194"/>
      <c r="VWQ7" s="194"/>
      <c r="VWR7" s="194"/>
      <c r="VWS7" s="194"/>
      <c r="VWT7" s="194"/>
      <c r="VWU7" s="194"/>
      <c r="VWV7" s="194"/>
      <c r="VWW7" s="194"/>
      <c r="VWX7" s="194"/>
      <c r="VWY7" s="194"/>
      <c r="VWZ7" s="194"/>
      <c r="VXA7" s="194"/>
      <c r="VXB7" s="194"/>
      <c r="VXC7" s="194"/>
      <c r="VXD7" s="194"/>
      <c r="VXE7" s="194"/>
      <c r="VXF7" s="194"/>
      <c r="VXG7" s="194"/>
      <c r="VXH7" s="194"/>
      <c r="VXI7" s="194"/>
      <c r="VXJ7" s="194"/>
      <c r="VXK7" s="194"/>
      <c r="VXL7" s="194"/>
      <c r="VXM7" s="194"/>
      <c r="VXN7" s="194"/>
      <c r="VXO7" s="194"/>
      <c r="VXP7" s="194"/>
      <c r="VXQ7" s="194"/>
      <c r="VXR7" s="194"/>
      <c r="VXS7" s="194"/>
      <c r="VXT7" s="194"/>
      <c r="VXU7" s="194"/>
      <c r="VXV7" s="194"/>
      <c r="VXW7" s="194"/>
      <c r="VXX7" s="194"/>
      <c r="VXY7" s="194"/>
      <c r="VXZ7" s="194"/>
      <c r="VYA7" s="194"/>
      <c r="VYB7" s="194"/>
      <c r="VYC7" s="194"/>
      <c r="VYD7" s="194"/>
      <c r="VYE7" s="194"/>
      <c r="VYF7" s="194"/>
      <c r="VYG7" s="194"/>
      <c r="VYH7" s="194"/>
      <c r="VYI7" s="194"/>
      <c r="VYJ7" s="194"/>
      <c r="VYK7" s="194"/>
      <c r="VYL7" s="194"/>
      <c r="VYM7" s="194"/>
      <c r="VYN7" s="194"/>
      <c r="VYO7" s="194"/>
      <c r="VYP7" s="194"/>
      <c r="VYQ7" s="194"/>
      <c r="VYR7" s="194"/>
      <c r="VYS7" s="194"/>
      <c r="VYT7" s="194"/>
      <c r="VYU7" s="194"/>
      <c r="VYV7" s="194"/>
      <c r="VYW7" s="194"/>
      <c r="VYX7" s="194"/>
      <c r="VYY7" s="194"/>
      <c r="VYZ7" s="194"/>
      <c r="VZA7" s="194"/>
      <c r="VZB7" s="194"/>
      <c r="VZC7" s="194"/>
      <c r="VZD7" s="194"/>
      <c r="VZE7" s="194"/>
      <c r="VZF7" s="194"/>
      <c r="VZG7" s="194"/>
      <c r="VZH7" s="194"/>
      <c r="VZI7" s="194"/>
      <c r="VZJ7" s="194"/>
      <c r="VZK7" s="194"/>
      <c r="VZL7" s="194"/>
      <c r="VZM7" s="194"/>
      <c r="VZN7" s="194"/>
      <c r="VZO7" s="194"/>
      <c r="VZP7" s="194"/>
      <c r="VZQ7" s="194"/>
      <c r="VZR7" s="194"/>
      <c r="VZS7" s="194"/>
      <c r="VZT7" s="194"/>
      <c r="VZU7" s="194"/>
      <c r="VZV7" s="194"/>
      <c r="VZW7" s="194"/>
      <c r="VZX7" s="194"/>
      <c r="VZY7" s="194"/>
      <c r="VZZ7" s="194"/>
      <c r="WAA7" s="194"/>
      <c r="WAB7" s="194"/>
      <c r="WAC7" s="194"/>
      <c r="WAD7" s="194"/>
      <c r="WAE7" s="194"/>
      <c r="WAF7" s="194"/>
      <c r="WAG7" s="194"/>
      <c r="WAH7" s="194"/>
      <c r="WAI7" s="194"/>
      <c r="WAJ7" s="194"/>
      <c r="WAK7" s="194"/>
      <c r="WAL7" s="194"/>
      <c r="WAM7" s="194"/>
      <c r="WAN7" s="194"/>
      <c r="WAO7" s="194"/>
      <c r="WAP7" s="194"/>
      <c r="WAQ7" s="194"/>
      <c r="WAR7" s="194"/>
      <c r="WAS7" s="194"/>
      <c r="WAT7" s="194"/>
      <c r="WAU7" s="194"/>
      <c r="WAV7" s="194"/>
      <c r="WAW7" s="194"/>
      <c r="WAX7" s="194"/>
      <c r="WAY7" s="194"/>
      <c r="WAZ7" s="194"/>
      <c r="WBA7" s="194"/>
      <c r="WBB7" s="194"/>
      <c r="WBC7" s="194"/>
      <c r="WBD7" s="194"/>
      <c r="WBE7" s="194"/>
      <c r="WBF7" s="194"/>
      <c r="WBG7" s="194"/>
      <c r="WBH7" s="194"/>
      <c r="WBI7" s="194"/>
      <c r="WBJ7" s="194"/>
      <c r="WBK7" s="194"/>
      <c r="WBL7" s="194"/>
      <c r="WBM7" s="194"/>
      <c r="WBN7" s="194"/>
      <c r="WBO7" s="194"/>
      <c r="WBP7" s="194"/>
      <c r="WBQ7" s="194"/>
      <c r="WBR7" s="194"/>
      <c r="WBS7" s="194"/>
      <c r="WBT7" s="194"/>
      <c r="WBU7" s="194"/>
      <c r="WBV7" s="194"/>
      <c r="WBW7" s="194"/>
      <c r="WBX7" s="194"/>
      <c r="WBY7" s="194"/>
      <c r="WBZ7" s="194"/>
      <c r="WCA7" s="194"/>
      <c r="WCB7" s="194"/>
      <c r="WCC7" s="194"/>
      <c r="WCD7" s="194"/>
      <c r="WCE7" s="194"/>
      <c r="WCF7" s="194"/>
      <c r="WCG7" s="194"/>
      <c r="WCH7" s="194"/>
      <c r="WCI7" s="194"/>
      <c r="WCJ7" s="194"/>
      <c r="WCK7" s="194"/>
      <c r="WCL7" s="194"/>
      <c r="WCM7" s="194"/>
      <c r="WCN7" s="194"/>
      <c r="WCO7" s="194"/>
      <c r="WCP7" s="194"/>
      <c r="WCQ7" s="194"/>
      <c r="WCR7" s="194"/>
      <c r="WCS7" s="194"/>
      <c r="WCT7" s="194"/>
      <c r="WCU7" s="194"/>
      <c r="WCV7" s="194"/>
      <c r="WCW7" s="194"/>
      <c r="WCX7" s="194"/>
      <c r="WCY7" s="194"/>
      <c r="WCZ7" s="194"/>
      <c r="WDA7" s="194"/>
      <c r="WDB7" s="194"/>
      <c r="WDC7" s="194"/>
      <c r="WDD7" s="194"/>
      <c r="WDE7" s="194"/>
      <c r="WDF7" s="194"/>
      <c r="WDG7" s="194"/>
      <c r="WDH7" s="194"/>
      <c r="WDI7" s="194"/>
      <c r="WDJ7" s="194"/>
      <c r="WDK7" s="194"/>
      <c r="WDL7" s="194"/>
      <c r="WDM7" s="194"/>
      <c r="WDN7" s="194"/>
      <c r="WDO7" s="194"/>
      <c r="WDP7" s="194"/>
      <c r="WDQ7" s="194"/>
      <c r="WDR7" s="194"/>
      <c r="WDS7" s="194"/>
      <c r="WDT7" s="194"/>
      <c r="WDU7" s="194"/>
      <c r="WDV7" s="194"/>
      <c r="WDW7" s="194"/>
      <c r="WDX7" s="194"/>
      <c r="WDY7" s="194"/>
      <c r="WDZ7" s="194"/>
      <c r="WEA7" s="194"/>
      <c r="WEB7" s="194"/>
      <c r="WEC7" s="194"/>
      <c r="WED7" s="194"/>
      <c r="WEE7" s="194"/>
      <c r="WEF7" s="194"/>
      <c r="WEG7" s="194"/>
      <c r="WEH7" s="194"/>
      <c r="WEI7" s="194"/>
      <c r="WEJ7" s="194"/>
      <c r="WEK7" s="194"/>
      <c r="WEL7" s="194"/>
      <c r="WEM7" s="194"/>
      <c r="WEN7" s="194"/>
      <c r="WEO7" s="194"/>
      <c r="WEP7" s="194"/>
      <c r="WEQ7" s="194"/>
      <c r="WER7" s="194"/>
      <c r="WES7" s="194"/>
      <c r="WET7" s="194"/>
      <c r="WEU7" s="194"/>
      <c r="WEV7" s="194"/>
      <c r="WEW7" s="194"/>
      <c r="WEX7" s="194"/>
      <c r="WEY7" s="194"/>
      <c r="WEZ7" s="194"/>
      <c r="WFA7" s="194"/>
      <c r="WFB7" s="194"/>
      <c r="WFC7" s="194"/>
      <c r="WFD7" s="194"/>
      <c r="WFE7" s="194"/>
      <c r="WFF7" s="194"/>
      <c r="WFG7" s="194"/>
      <c r="WFH7" s="194"/>
      <c r="WFI7" s="194"/>
      <c r="WFJ7" s="194"/>
      <c r="WFK7" s="194"/>
      <c r="WFL7" s="194"/>
      <c r="WFM7" s="194"/>
      <c r="WFN7" s="194"/>
      <c r="WFO7" s="194"/>
      <c r="WFP7" s="194"/>
      <c r="WFQ7" s="194"/>
      <c r="WFR7" s="194"/>
      <c r="WFS7" s="194"/>
      <c r="WFT7" s="194"/>
      <c r="WFU7" s="194"/>
      <c r="WFV7" s="194"/>
      <c r="WFW7" s="194"/>
      <c r="WFX7" s="194"/>
      <c r="WFY7" s="194"/>
      <c r="WFZ7" s="194"/>
      <c r="WGA7" s="194"/>
      <c r="WGB7" s="194"/>
      <c r="WGC7" s="194"/>
      <c r="WGD7" s="194"/>
      <c r="WGE7" s="194"/>
      <c r="WGF7" s="194"/>
      <c r="WGG7" s="194"/>
      <c r="WGH7" s="194"/>
      <c r="WGI7" s="194"/>
      <c r="WGJ7" s="194"/>
      <c r="WGK7" s="194"/>
      <c r="WGL7" s="194"/>
      <c r="WGM7" s="194"/>
      <c r="WGN7" s="194"/>
      <c r="WGO7" s="194"/>
      <c r="WGP7" s="194"/>
      <c r="WGQ7" s="194"/>
      <c r="WGR7" s="194"/>
      <c r="WGS7" s="194"/>
      <c r="WGT7" s="194"/>
      <c r="WGU7" s="194"/>
      <c r="WGV7" s="194"/>
      <c r="WGW7" s="194"/>
      <c r="WGX7" s="194"/>
      <c r="WGY7" s="194"/>
      <c r="WGZ7" s="194"/>
      <c r="WHA7" s="194"/>
      <c r="WHB7" s="194"/>
      <c r="WHC7" s="194"/>
      <c r="WHD7" s="194"/>
      <c r="WHE7" s="194"/>
      <c r="WHF7" s="194"/>
      <c r="WHG7" s="194"/>
      <c r="WHH7" s="194"/>
      <c r="WHI7" s="194"/>
      <c r="WHJ7" s="194"/>
      <c r="WHK7" s="194"/>
      <c r="WHL7" s="194"/>
      <c r="WHM7" s="194"/>
      <c r="WHN7" s="194"/>
      <c r="WHO7" s="194"/>
      <c r="WHP7" s="194"/>
      <c r="WHQ7" s="194"/>
      <c r="WHR7" s="194"/>
      <c r="WHS7" s="194"/>
      <c r="WHT7" s="194"/>
      <c r="WHU7" s="194"/>
      <c r="WHV7" s="194"/>
      <c r="WHW7" s="194"/>
      <c r="WHX7" s="194"/>
      <c r="WHY7" s="194"/>
      <c r="WHZ7" s="194"/>
      <c r="WIA7" s="194"/>
      <c r="WIB7" s="194"/>
      <c r="WIC7" s="194"/>
      <c r="WID7" s="194"/>
      <c r="WIE7" s="194"/>
      <c r="WIF7" s="194"/>
      <c r="WIG7" s="194"/>
      <c r="WIH7" s="194"/>
      <c r="WII7" s="194"/>
      <c r="WIJ7" s="194"/>
      <c r="WIK7" s="194"/>
      <c r="WIL7" s="194"/>
      <c r="WIM7" s="194"/>
      <c r="WIN7" s="194"/>
      <c r="WIO7" s="194"/>
      <c r="WIP7" s="194"/>
      <c r="WIQ7" s="194"/>
      <c r="WIR7" s="194"/>
      <c r="WIS7" s="194"/>
      <c r="WIT7" s="194"/>
      <c r="WIU7" s="194"/>
      <c r="WIV7" s="194"/>
      <c r="WIW7" s="194"/>
      <c r="WIX7" s="194"/>
      <c r="WIY7" s="194"/>
      <c r="WIZ7" s="194"/>
      <c r="WJA7" s="194"/>
      <c r="WJB7" s="194"/>
      <c r="WJC7" s="194"/>
      <c r="WJD7" s="194"/>
      <c r="WJE7" s="194"/>
      <c r="WJF7" s="194"/>
      <c r="WJG7" s="194"/>
      <c r="WJH7" s="194"/>
      <c r="WJI7" s="194"/>
      <c r="WJJ7" s="194"/>
      <c r="WJK7" s="194"/>
      <c r="WJL7" s="194"/>
      <c r="WJM7" s="194"/>
      <c r="WJN7" s="194"/>
      <c r="WJO7" s="194"/>
      <c r="WJP7" s="194"/>
      <c r="WJQ7" s="194"/>
      <c r="WJR7" s="194"/>
      <c r="WJS7" s="194"/>
      <c r="WJT7" s="194"/>
      <c r="WJU7" s="194"/>
      <c r="WJV7" s="194"/>
      <c r="WJW7" s="194"/>
      <c r="WJX7" s="194"/>
      <c r="WJY7" s="194"/>
      <c r="WJZ7" s="194"/>
      <c r="WKA7" s="194"/>
      <c r="WKB7" s="194"/>
      <c r="WKC7" s="194"/>
      <c r="WKD7" s="194"/>
      <c r="WKE7" s="194"/>
      <c r="WKF7" s="194"/>
      <c r="WKG7" s="194"/>
      <c r="WKH7" s="194"/>
      <c r="WKI7" s="194"/>
      <c r="WKJ7" s="194"/>
      <c r="WKK7" s="194"/>
      <c r="WKL7" s="194"/>
      <c r="WKM7" s="194"/>
      <c r="WKN7" s="194"/>
      <c r="WKO7" s="194"/>
      <c r="WKP7" s="194"/>
      <c r="WKQ7" s="194"/>
      <c r="WKR7" s="194"/>
      <c r="WKS7" s="194"/>
      <c r="WKT7" s="194"/>
      <c r="WKU7" s="194"/>
      <c r="WKV7" s="194"/>
      <c r="WKW7" s="194"/>
      <c r="WKX7" s="194"/>
      <c r="WKY7" s="194"/>
      <c r="WKZ7" s="194"/>
      <c r="WLA7" s="194"/>
      <c r="WLB7" s="194"/>
      <c r="WLC7" s="194"/>
      <c r="WLD7" s="194"/>
      <c r="WLE7" s="194"/>
      <c r="WLF7" s="194"/>
      <c r="WLG7" s="194"/>
      <c r="WLH7" s="194"/>
      <c r="WLI7" s="194"/>
      <c r="WLJ7" s="194"/>
      <c r="WLK7" s="194"/>
      <c r="WLL7" s="194"/>
      <c r="WLM7" s="194"/>
      <c r="WLN7" s="194"/>
      <c r="WLO7" s="194"/>
      <c r="WLP7" s="194"/>
      <c r="WLQ7" s="194"/>
      <c r="WLR7" s="194"/>
      <c r="WLS7" s="194"/>
      <c r="WLT7" s="194"/>
      <c r="WLU7" s="194"/>
      <c r="WLV7" s="194"/>
      <c r="WLW7" s="194"/>
      <c r="WLX7" s="194"/>
      <c r="WLY7" s="194"/>
      <c r="WLZ7" s="194"/>
      <c r="WMA7" s="194"/>
      <c r="WMB7" s="194"/>
      <c r="WMC7" s="194"/>
      <c r="WMD7" s="194"/>
      <c r="WME7" s="194"/>
      <c r="WMF7" s="194"/>
      <c r="WMG7" s="194"/>
      <c r="WMH7" s="194"/>
      <c r="WMI7" s="194"/>
      <c r="WMJ7" s="194"/>
      <c r="WMK7" s="194"/>
      <c r="WML7" s="194"/>
      <c r="WMM7" s="194"/>
      <c r="WMN7" s="194"/>
      <c r="WMO7" s="194"/>
      <c r="WMP7" s="194"/>
      <c r="WMQ7" s="194"/>
      <c r="WMR7" s="194"/>
      <c r="WMS7" s="194"/>
      <c r="WMT7" s="194"/>
      <c r="WMU7" s="194"/>
      <c r="WMV7" s="194"/>
      <c r="WMW7" s="194"/>
      <c r="WMX7" s="194"/>
      <c r="WMY7" s="194"/>
      <c r="WMZ7" s="194"/>
      <c r="WNA7" s="194"/>
      <c r="WNB7" s="194"/>
      <c r="WNC7" s="194"/>
      <c r="WND7" s="194"/>
      <c r="WNE7" s="194"/>
      <c r="WNF7" s="194"/>
      <c r="WNG7" s="194"/>
      <c r="WNH7" s="194"/>
      <c r="WNI7" s="194"/>
      <c r="WNJ7" s="194"/>
      <c r="WNK7" s="194"/>
      <c r="WNL7" s="194"/>
      <c r="WNM7" s="194"/>
      <c r="WNN7" s="194"/>
      <c r="WNO7" s="194"/>
      <c r="WNP7" s="194"/>
      <c r="WNQ7" s="194"/>
      <c r="WNR7" s="194"/>
      <c r="WNS7" s="194"/>
      <c r="WNT7" s="194"/>
      <c r="WNU7" s="194"/>
      <c r="WNV7" s="194"/>
      <c r="WNW7" s="194"/>
      <c r="WNX7" s="194"/>
      <c r="WNY7" s="194"/>
      <c r="WNZ7" s="194"/>
      <c r="WOA7" s="194"/>
      <c r="WOB7" s="194"/>
      <c r="WOC7" s="194"/>
      <c r="WOD7" s="194"/>
      <c r="WOE7" s="194"/>
      <c r="WOF7" s="194"/>
      <c r="WOG7" s="194"/>
      <c r="WOH7" s="194"/>
      <c r="WOI7" s="194"/>
      <c r="WOJ7" s="194"/>
      <c r="WOK7" s="194"/>
      <c r="WOL7" s="194"/>
      <c r="WOM7" s="194"/>
      <c r="WON7" s="194"/>
      <c r="WOO7" s="194"/>
      <c r="WOP7" s="194"/>
      <c r="WOQ7" s="194"/>
      <c r="WOR7" s="194"/>
      <c r="WOS7" s="194"/>
      <c r="WOT7" s="194"/>
      <c r="WOU7" s="194"/>
      <c r="WOV7" s="194"/>
      <c r="WOW7" s="194"/>
      <c r="WOX7" s="194"/>
      <c r="WOY7" s="194"/>
      <c r="WOZ7" s="194"/>
      <c r="WPA7" s="194"/>
      <c r="WPB7" s="194"/>
      <c r="WPC7" s="194"/>
      <c r="WPD7" s="194"/>
      <c r="WPE7" s="194"/>
      <c r="WPF7" s="194"/>
      <c r="WPG7" s="194"/>
      <c r="WPH7" s="194"/>
      <c r="WPI7" s="194"/>
      <c r="WPJ7" s="194"/>
      <c r="WPK7" s="194"/>
      <c r="WPL7" s="194"/>
      <c r="WPM7" s="194"/>
      <c r="WPN7" s="194"/>
      <c r="WPO7" s="194"/>
      <c r="WPP7" s="194"/>
      <c r="WPQ7" s="194"/>
      <c r="WPR7" s="194"/>
      <c r="WPS7" s="194"/>
      <c r="WPT7" s="194"/>
      <c r="WPU7" s="194"/>
      <c r="WPV7" s="194"/>
      <c r="WPW7" s="194"/>
      <c r="WPX7" s="194"/>
      <c r="WPY7" s="194"/>
      <c r="WPZ7" s="194"/>
      <c r="WQA7" s="194"/>
      <c r="WQB7" s="194"/>
      <c r="WQC7" s="194"/>
      <c r="WQD7" s="194"/>
      <c r="WQE7" s="194"/>
      <c r="WQF7" s="194"/>
      <c r="WQG7" s="194"/>
      <c r="WQH7" s="194"/>
      <c r="WQI7" s="194"/>
      <c r="WQJ7" s="194"/>
      <c r="WQK7" s="194"/>
      <c r="WQL7" s="194"/>
      <c r="WQM7" s="194"/>
      <c r="WQN7" s="194"/>
      <c r="WQO7" s="194"/>
      <c r="WQP7" s="194"/>
      <c r="WQQ7" s="194"/>
      <c r="WQR7" s="194"/>
      <c r="WQS7" s="194"/>
      <c r="WQT7" s="194"/>
      <c r="WQU7" s="194"/>
      <c r="WQV7" s="194"/>
      <c r="WQW7" s="194"/>
      <c r="WQX7" s="194"/>
      <c r="WQY7" s="194"/>
      <c r="WQZ7" s="194"/>
      <c r="WRA7" s="194"/>
      <c r="WRB7" s="194"/>
      <c r="WRC7" s="194"/>
      <c r="WRD7" s="194"/>
      <c r="WRE7" s="194"/>
      <c r="WRF7" s="194"/>
      <c r="WRG7" s="194"/>
      <c r="WRH7" s="194"/>
      <c r="WRI7" s="194"/>
      <c r="WRJ7" s="194"/>
      <c r="WRK7" s="194"/>
      <c r="WRL7" s="194"/>
      <c r="WRM7" s="194"/>
      <c r="WRN7" s="194"/>
      <c r="WRO7" s="194"/>
      <c r="WRP7" s="194"/>
      <c r="WRQ7" s="194"/>
      <c r="WRR7" s="194"/>
      <c r="WRS7" s="194"/>
      <c r="WRT7" s="194"/>
      <c r="WRU7" s="194"/>
      <c r="WRV7" s="194"/>
      <c r="WRW7" s="194"/>
      <c r="WRX7" s="194"/>
      <c r="WRY7" s="194"/>
      <c r="WRZ7" s="194"/>
      <c r="WSA7" s="194"/>
      <c r="WSB7" s="194"/>
      <c r="WSC7" s="194"/>
      <c r="WSD7" s="194"/>
      <c r="WSE7" s="194"/>
      <c r="WSF7" s="194"/>
      <c r="WSG7" s="194"/>
      <c r="WSH7" s="194"/>
      <c r="WSI7" s="194"/>
      <c r="WSJ7" s="194"/>
      <c r="WSK7" s="194"/>
      <c r="WSL7" s="194"/>
      <c r="WSM7" s="194"/>
      <c r="WSN7" s="194"/>
      <c r="WSO7" s="194"/>
      <c r="WSP7" s="194"/>
      <c r="WSQ7" s="194"/>
      <c r="WSR7" s="194"/>
      <c r="WSS7" s="194"/>
      <c r="WST7" s="194"/>
      <c r="WSU7" s="194"/>
      <c r="WSV7" s="194"/>
      <c r="WSW7" s="194"/>
      <c r="WSX7" s="194"/>
      <c r="WSY7" s="194"/>
      <c r="WSZ7" s="194"/>
      <c r="WTA7" s="194"/>
      <c r="WTB7" s="194"/>
      <c r="WTC7" s="194"/>
      <c r="WTD7" s="194"/>
      <c r="WTE7" s="194"/>
      <c r="WTF7" s="194"/>
      <c r="WTG7" s="194"/>
      <c r="WTH7" s="194"/>
      <c r="WTI7" s="194"/>
      <c r="WTJ7" s="194"/>
      <c r="WTK7" s="194"/>
      <c r="WTL7" s="194"/>
      <c r="WTM7" s="194"/>
      <c r="WTN7" s="194"/>
      <c r="WTO7" s="194"/>
      <c r="WTP7" s="194"/>
      <c r="WTQ7" s="194"/>
      <c r="WTR7" s="194"/>
      <c r="WTS7" s="194"/>
      <c r="WTT7" s="194"/>
      <c r="WTU7" s="194"/>
      <c r="WTV7" s="194"/>
      <c r="WTW7" s="194"/>
      <c r="WTX7" s="194"/>
      <c r="WTY7" s="194"/>
      <c r="WTZ7" s="194"/>
      <c r="WUA7" s="194"/>
      <c r="WUB7" s="194"/>
      <c r="WUC7" s="194"/>
      <c r="WUD7" s="194"/>
      <c r="WUE7" s="194"/>
      <c r="WUF7" s="194"/>
      <c r="WUG7" s="194"/>
      <c r="WUH7" s="194"/>
      <c r="WUI7" s="194"/>
      <c r="WUJ7" s="194"/>
      <c r="WUK7" s="194"/>
      <c r="WUL7" s="194"/>
      <c r="WUM7" s="194"/>
      <c r="WUN7" s="194"/>
      <c r="WUO7" s="194"/>
      <c r="WUP7" s="194"/>
      <c r="WUQ7" s="194"/>
      <c r="WUR7" s="194"/>
      <c r="WUS7" s="194"/>
      <c r="WUT7" s="194"/>
      <c r="WUU7" s="194"/>
      <c r="WUV7" s="194"/>
      <c r="WUW7" s="194"/>
      <c r="WUX7" s="194"/>
      <c r="WUY7" s="194"/>
      <c r="WUZ7" s="194"/>
      <c r="WVA7" s="194"/>
      <c r="WVB7" s="194"/>
      <c r="WVC7" s="194"/>
      <c r="WVD7" s="194"/>
      <c r="WVE7" s="194"/>
      <c r="WVF7" s="194"/>
      <c r="WVG7" s="194"/>
      <c r="WVH7" s="194"/>
      <c r="WVI7" s="194"/>
      <c r="WVJ7" s="194"/>
      <c r="WVK7" s="194"/>
      <c r="WVL7" s="194"/>
      <c r="WVM7" s="194"/>
      <c r="WVN7" s="194"/>
      <c r="WVO7" s="194"/>
      <c r="WVP7" s="194"/>
      <c r="WVQ7" s="194"/>
      <c r="WVR7" s="194"/>
      <c r="WVS7" s="194"/>
      <c r="WVT7" s="194"/>
      <c r="WVU7" s="194"/>
      <c r="WVV7" s="194"/>
      <c r="WVW7" s="194"/>
      <c r="WVX7" s="194"/>
      <c r="WVY7" s="194"/>
      <c r="WVZ7" s="194"/>
      <c r="WWA7" s="194"/>
      <c r="WWB7" s="194"/>
      <c r="WWC7" s="194"/>
      <c r="WWD7" s="194"/>
      <c r="WWE7" s="194"/>
      <c r="WWF7" s="194"/>
      <c r="WWG7" s="194"/>
      <c r="WWH7" s="194"/>
      <c r="WWI7" s="194"/>
      <c r="WWJ7" s="194"/>
      <c r="WWK7" s="194"/>
      <c r="WWL7" s="194"/>
      <c r="WWM7" s="194"/>
      <c r="WWN7" s="194"/>
      <c r="WWO7" s="194"/>
      <c r="WWP7" s="194"/>
      <c r="WWQ7" s="194"/>
      <c r="WWR7" s="194"/>
      <c r="WWS7" s="194"/>
      <c r="WWT7" s="194"/>
      <c r="WWU7" s="194"/>
      <c r="WWV7" s="194"/>
      <c r="WWW7" s="194"/>
      <c r="WWX7" s="194"/>
      <c r="WWY7" s="194"/>
      <c r="WWZ7" s="194"/>
      <c r="WXA7" s="194"/>
      <c r="WXB7" s="194"/>
      <c r="WXC7" s="194"/>
      <c r="WXD7" s="194"/>
      <c r="WXE7" s="194"/>
      <c r="WXF7" s="194"/>
      <c r="WXG7" s="194"/>
      <c r="WXH7" s="194"/>
      <c r="WXI7" s="194"/>
      <c r="WXJ7" s="194"/>
      <c r="WXK7" s="194"/>
      <c r="WXL7" s="194"/>
      <c r="WXM7" s="194"/>
      <c r="WXN7" s="194"/>
      <c r="WXO7" s="194"/>
      <c r="WXP7" s="194"/>
      <c r="WXQ7" s="194"/>
      <c r="WXR7" s="194"/>
      <c r="WXS7" s="194"/>
      <c r="WXT7" s="194"/>
      <c r="WXU7" s="194"/>
      <c r="WXV7" s="194"/>
      <c r="WXW7" s="194"/>
      <c r="WXX7" s="194"/>
      <c r="WXY7" s="194"/>
      <c r="WXZ7" s="194"/>
      <c r="WYA7" s="194"/>
      <c r="WYB7" s="194"/>
      <c r="WYC7" s="194"/>
      <c r="WYD7" s="194"/>
      <c r="WYE7" s="194"/>
      <c r="WYF7" s="194"/>
      <c r="WYG7" s="194"/>
      <c r="WYH7" s="194"/>
      <c r="WYI7" s="194"/>
      <c r="WYJ7" s="194"/>
      <c r="WYK7" s="194"/>
      <c r="WYL7" s="194"/>
      <c r="WYM7" s="194"/>
      <c r="WYN7" s="194"/>
      <c r="WYO7" s="194"/>
      <c r="WYP7" s="194"/>
      <c r="WYQ7" s="194"/>
      <c r="WYR7" s="194"/>
      <c r="WYS7" s="194"/>
      <c r="WYT7" s="194"/>
      <c r="WYU7" s="194"/>
      <c r="WYV7" s="194"/>
      <c r="WYW7" s="194"/>
      <c r="WYX7" s="194"/>
      <c r="WYY7" s="194"/>
      <c r="WYZ7" s="194"/>
      <c r="WZA7" s="194"/>
      <c r="WZB7" s="194"/>
      <c r="WZC7" s="194"/>
      <c r="WZD7" s="194"/>
      <c r="WZE7" s="194"/>
      <c r="WZF7" s="194"/>
      <c r="WZG7" s="194"/>
      <c r="WZH7" s="194"/>
      <c r="WZI7" s="194"/>
      <c r="WZJ7" s="194"/>
      <c r="WZK7" s="194"/>
      <c r="WZL7" s="194"/>
      <c r="WZM7" s="194"/>
      <c r="WZN7" s="194"/>
      <c r="WZO7" s="194"/>
      <c r="WZP7" s="194"/>
      <c r="WZQ7" s="194"/>
      <c r="WZR7" s="194"/>
      <c r="WZS7" s="194"/>
      <c r="WZT7" s="194"/>
      <c r="WZU7" s="194"/>
      <c r="WZV7" s="194"/>
      <c r="WZW7" s="194"/>
      <c r="WZX7" s="194"/>
      <c r="WZY7" s="194"/>
      <c r="WZZ7" s="194"/>
      <c r="XAA7" s="194"/>
      <c r="XAB7" s="194"/>
      <c r="XAC7" s="194"/>
      <c r="XAD7" s="194"/>
      <c r="XAE7" s="194"/>
      <c r="XAF7" s="194"/>
      <c r="XAG7" s="194"/>
      <c r="XAH7" s="194"/>
      <c r="XAI7" s="194"/>
      <c r="XAJ7" s="194"/>
      <c r="XAK7" s="194"/>
      <c r="XAL7" s="194"/>
      <c r="XAM7" s="194"/>
      <c r="XAN7" s="194"/>
      <c r="XAO7" s="194"/>
      <c r="XAP7" s="194"/>
      <c r="XAQ7" s="194"/>
      <c r="XAR7" s="194"/>
      <c r="XAS7" s="194"/>
      <c r="XAT7" s="194"/>
      <c r="XAU7" s="194"/>
      <c r="XAV7" s="194"/>
      <c r="XAW7" s="194"/>
      <c r="XAX7" s="194"/>
      <c r="XAY7" s="194"/>
      <c r="XAZ7" s="194"/>
      <c r="XBA7" s="194"/>
      <c r="XBB7" s="194"/>
      <c r="XBC7" s="194"/>
      <c r="XBD7" s="194"/>
      <c r="XBE7" s="194"/>
      <c r="XBF7" s="194"/>
      <c r="XBG7" s="194"/>
      <c r="XBH7" s="194"/>
      <c r="XBI7" s="194"/>
      <c r="XBJ7" s="194"/>
      <c r="XBK7" s="194"/>
      <c r="XBL7" s="194"/>
      <c r="XBM7" s="194"/>
      <c r="XBN7" s="194"/>
      <c r="XBO7" s="194"/>
      <c r="XBP7" s="194"/>
      <c r="XBQ7" s="194"/>
      <c r="XBR7" s="194"/>
      <c r="XBS7" s="194"/>
      <c r="XBT7" s="194"/>
      <c r="XBU7" s="194"/>
      <c r="XBV7" s="194"/>
      <c r="XBW7" s="194"/>
      <c r="XBX7" s="194"/>
      <c r="XBY7" s="194"/>
      <c r="XBZ7" s="194"/>
      <c r="XCA7" s="194"/>
      <c r="XCB7" s="194"/>
      <c r="XCC7" s="194"/>
      <c r="XCD7" s="194"/>
      <c r="XCE7" s="194"/>
      <c r="XCF7" s="194"/>
      <c r="XCG7" s="194"/>
      <c r="XCH7" s="194"/>
      <c r="XCI7" s="194"/>
      <c r="XCJ7" s="194"/>
      <c r="XCK7" s="194"/>
      <c r="XCL7" s="194"/>
      <c r="XCM7" s="194"/>
      <c r="XCN7" s="194"/>
      <c r="XCO7" s="194"/>
      <c r="XCP7" s="194"/>
      <c r="XCQ7" s="194"/>
      <c r="XCR7" s="194"/>
      <c r="XCS7" s="194"/>
      <c r="XCT7" s="194"/>
      <c r="XCU7" s="194"/>
      <c r="XCV7" s="194"/>
      <c r="XCW7" s="194"/>
      <c r="XCX7" s="194"/>
      <c r="XCY7" s="194"/>
      <c r="XCZ7" s="194"/>
      <c r="XDA7" s="194"/>
      <c r="XDB7" s="194"/>
      <c r="XDC7" s="194"/>
      <c r="XDD7" s="194"/>
      <c r="XDE7" s="194"/>
      <c r="XDF7" s="194"/>
      <c r="XDG7" s="194"/>
      <c r="XDH7" s="194"/>
      <c r="XDI7" s="194"/>
      <c r="XDJ7" s="194"/>
      <c r="XDK7" s="194"/>
      <c r="XDL7" s="194"/>
      <c r="XDM7" s="194"/>
      <c r="XDN7" s="194"/>
      <c r="XDO7" s="194"/>
      <c r="XDP7" s="194"/>
      <c r="XDQ7" s="194"/>
      <c r="XDR7" s="194"/>
      <c r="XDS7" s="194"/>
      <c r="XDT7" s="194"/>
      <c r="XDU7" s="194"/>
      <c r="XDV7" s="194"/>
      <c r="XDW7" s="194"/>
      <c r="XDX7" s="194"/>
      <c r="XDY7" s="194"/>
      <c r="XDZ7" s="194"/>
      <c r="XEA7" s="194"/>
      <c r="XEB7" s="194"/>
      <c r="XEC7" s="194"/>
      <c r="XED7" s="194"/>
      <c r="XEE7" s="194"/>
      <c r="XEF7" s="194"/>
      <c r="XEG7" s="194"/>
      <c r="XEH7" s="194"/>
      <c r="XEI7" s="194"/>
      <c r="XEJ7" s="194"/>
      <c r="XEK7" s="194"/>
      <c r="XEL7" s="194"/>
      <c r="XEM7" s="194"/>
      <c r="XEN7" s="194"/>
      <c r="XEO7" s="194"/>
      <c r="XEP7" s="194"/>
      <c r="XEQ7" s="194"/>
      <c r="XER7" s="194"/>
      <c r="XES7" s="194"/>
      <c r="XET7" s="194"/>
      <c r="XEU7" s="194"/>
      <c r="XEV7" s="194"/>
      <c r="XEW7" s="194"/>
      <c r="XEX7" s="194"/>
      <c r="XEY7" s="194"/>
    </row>
    <row r="8" spans="1:16379" ht="12.75" hidden="1" customHeight="1">
      <c r="A8" s="95" t="str">
        <f>+Inputs!A12</f>
        <v>Uttar Pradesh</v>
      </c>
      <c r="B8" s="194">
        <f>'CFS UP'!C18</f>
        <v>0</v>
      </c>
      <c r="C8" s="194">
        <f>'CFS UP'!D18</f>
        <v>0</v>
      </c>
      <c r="D8" s="194">
        <f>'CFS UP'!E18</f>
        <v>0</v>
      </c>
      <c r="E8" s="194">
        <f>'CFS UP'!F18</f>
        <v>0</v>
      </c>
      <c r="F8" s="194">
        <f>'CFS UP'!G18</f>
        <v>0</v>
      </c>
      <c r="G8" s="194">
        <f>'CFS UP'!H18</f>
        <v>0</v>
      </c>
      <c r="H8" s="194">
        <f>'CFS UP'!I18</f>
        <v>0</v>
      </c>
      <c r="I8" s="194">
        <f>'CFS UP'!J18</f>
        <v>0</v>
      </c>
      <c r="J8" s="194">
        <f>'CFS UP'!K18</f>
        <v>0</v>
      </c>
      <c r="K8" s="194">
        <f>'CFS UP'!L18</f>
        <v>0</v>
      </c>
      <c r="L8" s="194">
        <f>'CFS UP'!M18</f>
        <v>0</v>
      </c>
      <c r="M8" s="194">
        <f>'CFS UP'!N18</f>
        <v>0</v>
      </c>
      <c r="N8" s="194">
        <f>'CFS UP'!O18</f>
        <v>0</v>
      </c>
      <c r="O8" s="194">
        <f>'CFS UP'!P18</f>
        <v>0</v>
      </c>
      <c r="P8" s="194">
        <f>'CFS UP'!Q18</f>
        <v>0</v>
      </c>
      <c r="Q8" s="194">
        <f>'CFS UP'!R18</f>
        <v>0</v>
      </c>
      <c r="R8" s="194">
        <f>'CFS UP'!S18</f>
        <v>0</v>
      </c>
      <c r="S8" s="194">
        <f>'CFS UP'!T18</f>
        <v>0</v>
      </c>
      <c r="T8" s="194">
        <f>'CFS UP'!U18</f>
        <v>0</v>
      </c>
      <c r="U8" s="194">
        <f>'CFS UP'!V18</f>
        <v>0</v>
      </c>
      <c r="V8" s="194">
        <f>'CFS UP'!W18</f>
        <v>0</v>
      </c>
      <c r="W8" s="194">
        <f>'CFS UP'!X18</f>
        <v>0</v>
      </c>
      <c r="X8" s="194">
        <f>'CFS UP'!Y18</f>
        <v>0</v>
      </c>
      <c r="Y8" s="194">
        <f>'CFS UP'!Z18</f>
        <v>0</v>
      </c>
      <c r="Z8" s="194">
        <f>'CFS UP'!AA18</f>
        <v>0</v>
      </c>
      <c r="AA8" s="229">
        <f>'CFS UP'!AB18</f>
        <v>0</v>
      </c>
      <c r="AB8" s="194"/>
      <c r="AC8" s="194"/>
      <c r="AD8" s="194"/>
      <c r="AE8" s="194"/>
      <c r="AF8" s="194"/>
      <c r="AG8" s="194"/>
      <c r="AH8" s="194"/>
      <c r="AI8" s="194"/>
      <c r="AJ8" s="194"/>
      <c r="AK8" s="194"/>
      <c r="AL8" s="194"/>
      <c r="AM8" s="194"/>
      <c r="AN8" s="194"/>
      <c r="AO8" s="194"/>
      <c r="AP8" s="194"/>
      <c r="AQ8" s="194"/>
      <c r="AR8" s="194"/>
      <c r="AS8" s="194"/>
      <c r="AT8" s="194"/>
      <c r="AU8" s="194"/>
      <c r="AV8" s="194"/>
      <c r="AW8" s="194"/>
      <c r="AX8" s="194"/>
      <c r="AY8" s="194"/>
      <c r="AZ8" s="194"/>
      <c r="BA8" s="194"/>
      <c r="BB8" s="194"/>
      <c r="BC8" s="194"/>
      <c r="BD8" s="194"/>
      <c r="BE8" s="194"/>
      <c r="BF8" s="194"/>
      <c r="BG8" s="194"/>
      <c r="BH8" s="194"/>
      <c r="BI8" s="194"/>
      <c r="BJ8" s="194"/>
      <c r="BK8" s="194"/>
      <c r="BL8" s="194"/>
      <c r="BM8" s="194"/>
      <c r="BN8" s="194"/>
      <c r="BO8" s="194"/>
      <c r="BP8" s="194"/>
      <c r="BQ8" s="194"/>
      <c r="BR8" s="194"/>
      <c r="BS8" s="194"/>
      <c r="BT8" s="194"/>
      <c r="BU8" s="194"/>
      <c r="BV8" s="194"/>
      <c r="BW8" s="194"/>
      <c r="BX8" s="194"/>
      <c r="BY8" s="194"/>
      <c r="BZ8" s="194"/>
      <c r="CA8" s="194"/>
      <c r="CB8" s="194"/>
      <c r="CC8" s="194"/>
      <c r="CD8" s="194"/>
      <c r="CE8" s="194"/>
      <c r="CF8" s="194"/>
      <c r="CG8" s="194"/>
      <c r="CH8" s="194"/>
      <c r="CI8" s="194"/>
      <c r="CJ8" s="194"/>
      <c r="CK8" s="194"/>
      <c r="CL8" s="194"/>
      <c r="CM8" s="194"/>
      <c r="CN8" s="194"/>
      <c r="CO8" s="194"/>
      <c r="CP8" s="194"/>
      <c r="CQ8" s="194"/>
      <c r="CR8" s="194"/>
      <c r="CS8" s="194"/>
      <c r="CT8" s="194"/>
      <c r="CU8" s="194"/>
      <c r="CV8" s="194"/>
      <c r="CW8" s="194"/>
      <c r="CX8" s="194"/>
      <c r="CY8" s="194"/>
      <c r="CZ8" s="194"/>
      <c r="DA8" s="194"/>
      <c r="DB8" s="194"/>
      <c r="DC8" s="194"/>
      <c r="DD8" s="194"/>
      <c r="DE8" s="194"/>
      <c r="DF8" s="194"/>
      <c r="DG8" s="194"/>
      <c r="DH8" s="194"/>
      <c r="DI8" s="194"/>
      <c r="DJ8" s="194"/>
      <c r="DK8" s="194"/>
      <c r="DL8" s="194"/>
      <c r="DM8" s="194"/>
      <c r="DN8" s="194"/>
      <c r="DO8" s="194"/>
      <c r="DP8" s="194"/>
      <c r="DQ8" s="194"/>
      <c r="DR8" s="194"/>
      <c r="DS8" s="194"/>
      <c r="DT8" s="194"/>
      <c r="DU8" s="194"/>
      <c r="DV8" s="194"/>
      <c r="DW8" s="194"/>
      <c r="DX8" s="194"/>
      <c r="DY8" s="194"/>
      <c r="DZ8" s="194"/>
      <c r="EA8" s="194"/>
      <c r="EB8" s="194"/>
      <c r="EC8" s="194"/>
      <c r="ED8" s="194"/>
      <c r="EE8" s="194"/>
      <c r="EF8" s="194"/>
      <c r="EG8" s="194"/>
      <c r="EH8" s="194"/>
      <c r="EI8" s="194"/>
      <c r="EJ8" s="194"/>
      <c r="EK8" s="194"/>
      <c r="EL8" s="194"/>
      <c r="EM8" s="194"/>
      <c r="EN8" s="194"/>
      <c r="EO8" s="194"/>
      <c r="EP8" s="194"/>
      <c r="EQ8" s="194"/>
      <c r="ER8" s="194"/>
      <c r="ES8" s="194"/>
      <c r="ET8" s="194"/>
      <c r="EU8" s="194"/>
      <c r="EV8" s="194"/>
      <c r="EW8" s="194"/>
      <c r="EX8" s="194"/>
      <c r="EY8" s="194"/>
      <c r="EZ8" s="194"/>
      <c r="FA8" s="194"/>
      <c r="FB8" s="194"/>
      <c r="FC8" s="194"/>
      <c r="FD8" s="194"/>
      <c r="FE8" s="194"/>
      <c r="FF8" s="194"/>
      <c r="FG8" s="194"/>
      <c r="FH8" s="194"/>
      <c r="FI8" s="194"/>
      <c r="FJ8" s="194"/>
      <c r="FK8" s="194"/>
      <c r="FL8" s="194"/>
      <c r="FM8" s="194"/>
      <c r="FN8" s="194"/>
      <c r="FO8" s="194"/>
      <c r="FP8" s="194"/>
      <c r="FQ8" s="194"/>
      <c r="FR8" s="194"/>
      <c r="FS8" s="194"/>
      <c r="FT8" s="194"/>
      <c r="FU8" s="194"/>
      <c r="FV8" s="194"/>
      <c r="FW8" s="194"/>
      <c r="FX8" s="194"/>
      <c r="FY8" s="194"/>
      <c r="FZ8" s="194"/>
      <c r="GA8" s="194"/>
      <c r="GB8" s="194"/>
      <c r="GC8" s="194"/>
      <c r="GD8" s="194"/>
      <c r="GE8" s="194"/>
      <c r="GF8" s="194"/>
      <c r="GG8" s="194"/>
      <c r="GH8" s="194"/>
      <c r="GI8" s="194"/>
      <c r="GJ8" s="194"/>
      <c r="GK8" s="194"/>
      <c r="GL8" s="194"/>
      <c r="GM8" s="194"/>
      <c r="GN8" s="194"/>
      <c r="GO8" s="194"/>
      <c r="GP8" s="194"/>
      <c r="GQ8" s="194"/>
      <c r="GR8" s="194"/>
      <c r="GS8" s="194"/>
      <c r="GT8" s="194"/>
      <c r="GU8" s="194"/>
      <c r="GV8" s="194"/>
      <c r="GW8" s="194"/>
      <c r="GX8" s="194"/>
      <c r="GY8" s="194"/>
      <c r="GZ8" s="194"/>
      <c r="HA8" s="194"/>
      <c r="HB8" s="194"/>
      <c r="HC8" s="194"/>
      <c r="HD8" s="194"/>
      <c r="HE8" s="194"/>
      <c r="HF8" s="194"/>
      <c r="HG8" s="194"/>
      <c r="HH8" s="194"/>
      <c r="HI8" s="194"/>
      <c r="HJ8" s="194"/>
      <c r="HK8" s="194"/>
      <c r="HL8" s="194"/>
      <c r="HM8" s="194"/>
      <c r="HN8" s="194"/>
      <c r="HO8" s="194"/>
      <c r="HP8" s="194"/>
      <c r="HQ8" s="194"/>
      <c r="HR8" s="194"/>
      <c r="HS8" s="194"/>
      <c r="HT8" s="194"/>
      <c r="HU8" s="194"/>
      <c r="HV8" s="194"/>
      <c r="HW8" s="194"/>
      <c r="HX8" s="194"/>
      <c r="HY8" s="194"/>
      <c r="HZ8" s="194"/>
      <c r="IA8" s="194"/>
      <c r="IB8" s="194"/>
      <c r="IC8" s="194"/>
      <c r="ID8" s="194"/>
      <c r="IE8" s="194"/>
      <c r="IF8" s="194"/>
      <c r="IG8" s="194"/>
      <c r="IH8" s="194"/>
      <c r="II8" s="194"/>
      <c r="IJ8" s="194"/>
      <c r="IK8" s="194"/>
      <c r="IL8" s="194"/>
      <c r="IM8" s="194"/>
      <c r="IN8" s="194"/>
      <c r="IO8" s="194"/>
      <c r="IP8" s="194"/>
      <c r="IQ8" s="194"/>
      <c r="IR8" s="194"/>
      <c r="IS8" s="194"/>
      <c r="IT8" s="194"/>
      <c r="IU8" s="194"/>
      <c r="IV8" s="194"/>
      <c r="IW8" s="194"/>
      <c r="IX8" s="194"/>
      <c r="IY8" s="194"/>
      <c r="IZ8" s="194"/>
      <c r="JA8" s="194"/>
      <c r="JB8" s="194"/>
      <c r="JC8" s="194"/>
      <c r="JD8" s="194"/>
      <c r="JE8" s="194"/>
      <c r="JF8" s="194"/>
      <c r="JG8" s="194"/>
      <c r="JH8" s="194"/>
      <c r="JI8" s="194"/>
      <c r="JJ8" s="194"/>
      <c r="JK8" s="194"/>
      <c r="JL8" s="194"/>
      <c r="JM8" s="194"/>
      <c r="JN8" s="194"/>
      <c r="JO8" s="194"/>
      <c r="JP8" s="194"/>
      <c r="JQ8" s="194"/>
      <c r="JR8" s="194"/>
      <c r="JS8" s="194"/>
      <c r="JT8" s="194"/>
      <c r="JU8" s="194"/>
      <c r="JV8" s="194"/>
      <c r="JW8" s="194"/>
      <c r="JX8" s="194"/>
      <c r="JY8" s="194"/>
      <c r="JZ8" s="194"/>
      <c r="KA8" s="194"/>
      <c r="KB8" s="194"/>
      <c r="KC8" s="194"/>
      <c r="KD8" s="194"/>
      <c r="KE8" s="194"/>
      <c r="KF8" s="194"/>
      <c r="KG8" s="194"/>
      <c r="KH8" s="194"/>
      <c r="KI8" s="194"/>
      <c r="KJ8" s="194"/>
      <c r="KK8" s="194"/>
      <c r="KL8" s="194"/>
      <c r="KM8" s="194"/>
      <c r="KN8" s="194"/>
      <c r="KO8" s="194"/>
      <c r="KP8" s="194"/>
      <c r="KQ8" s="194"/>
      <c r="KR8" s="194"/>
      <c r="KS8" s="194"/>
      <c r="KT8" s="194"/>
      <c r="KU8" s="194"/>
      <c r="KV8" s="194"/>
      <c r="KW8" s="194"/>
      <c r="KX8" s="194"/>
      <c r="KY8" s="194"/>
      <c r="KZ8" s="194"/>
      <c r="LA8" s="194"/>
      <c r="LB8" s="194"/>
      <c r="LC8" s="194"/>
      <c r="LD8" s="194"/>
      <c r="LE8" s="194"/>
      <c r="LF8" s="194"/>
      <c r="LG8" s="194"/>
      <c r="LH8" s="194"/>
      <c r="LI8" s="194"/>
      <c r="LJ8" s="194"/>
      <c r="LK8" s="194"/>
      <c r="LL8" s="194"/>
      <c r="LM8" s="194"/>
      <c r="LN8" s="194"/>
      <c r="LO8" s="194"/>
      <c r="LP8" s="194"/>
      <c r="LQ8" s="194"/>
      <c r="LR8" s="194"/>
      <c r="LS8" s="194"/>
      <c r="LT8" s="194"/>
      <c r="LU8" s="194"/>
      <c r="LV8" s="194"/>
      <c r="LW8" s="194"/>
      <c r="LX8" s="194"/>
      <c r="LY8" s="194"/>
      <c r="LZ8" s="194"/>
      <c r="MA8" s="194"/>
      <c r="MB8" s="194"/>
      <c r="MC8" s="194"/>
      <c r="MD8" s="194"/>
      <c r="ME8" s="194"/>
      <c r="MF8" s="194"/>
      <c r="MG8" s="194"/>
      <c r="MH8" s="194"/>
      <c r="MI8" s="194"/>
      <c r="MJ8" s="194"/>
      <c r="MK8" s="194"/>
      <c r="ML8" s="194"/>
      <c r="MM8" s="194"/>
      <c r="MN8" s="194"/>
      <c r="MO8" s="194"/>
      <c r="MP8" s="194"/>
      <c r="MQ8" s="194"/>
      <c r="MR8" s="194"/>
      <c r="MS8" s="194"/>
      <c r="MT8" s="194"/>
      <c r="MU8" s="194"/>
      <c r="MV8" s="194"/>
      <c r="MW8" s="194"/>
      <c r="MX8" s="194"/>
      <c r="MY8" s="194"/>
      <c r="MZ8" s="194"/>
      <c r="NA8" s="194"/>
      <c r="NB8" s="194"/>
      <c r="NC8" s="194"/>
      <c r="ND8" s="194"/>
      <c r="NE8" s="194"/>
      <c r="NF8" s="194"/>
      <c r="NG8" s="194"/>
      <c r="NH8" s="194"/>
      <c r="NI8" s="194"/>
      <c r="NJ8" s="194"/>
      <c r="NK8" s="194"/>
      <c r="NL8" s="194"/>
      <c r="NM8" s="194"/>
      <c r="NN8" s="194"/>
      <c r="NO8" s="194"/>
      <c r="NP8" s="194"/>
      <c r="NQ8" s="194"/>
      <c r="NR8" s="194"/>
      <c r="NS8" s="194"/>
      <c r="NT8" s="194"/>
      <c r="NU8" s="194"/>
      <c r="NV8" s="194"/>
      <c r="NW8" s="194"/>
      <c r="NX8" s="194"/>
      <c r="NY8" s="194"/>
      <c r="NZ8" s="194"/>
      <c r="OA8" s="194"/>
      <c r="OB8" s="194"/>
      <c r="OC8" s="194"/>
      <c r="OD8" s="194"/>
      <c r="OE8" s="194"/>
      <c r="OF8" s="194"/>
      <c r="OG8" s="194"/>
      <c r="OH8" s="194"/>
      <c r="OI8" s="194"/>
      <c r="OJ8" s="194"/>
      <c r="OK8" s="194"/>
      <c r="OL8" s="194"/>
      <c r="OM8" s="194"/>
      <c r="ON8" s="194"/>
      <c r="OO8" s="194"/>
      <c r="OP8" s="194"/>
      <c r="OQ8" s="194"/>
      <c r="OR8" s="194"/>
      <c r="OS8" s="194"/>
      <c r="OT8" s="194"/>
      <c r="OU8" s="194"/>
      <c r="OV8" s="194"/>
      <c r="OW8" s="194"/>
      <c r="OX8" s="194"/>
      <c r="OY8" s="194"/>
      <c r="OZ8" s="194"/>
      <c r="PA8" s="194"/>
      <c r="PB8" s="194"/>
      <c r="PC8" s="194"/>
      <c r="PD8" s="194"/>
      <c r="PE8" s="194"/>
      <c r="PF8" s="194"/>
      <c r="PG8" s="194"/>
      <c r="PH8" s="194"/>
      <c r="PI8" s="194"/>
      <c r="PJ8" s="194"/>
      <c r="PK8" s="194"/>
      <c r="PL8" s="194"/>
      <c r="PM8" s="194"/>
      <c r="PN8" s="194"/>
      <c r="PO8" s="194"/>
      <c r="PP8" s="194"/>
      <c r="PQ8" s="194"/>
      <c r="PR8" s="194"/>
      <c r="PS8" s="194"/>
      <c r="PT8" s="194"/>
      <c r="PU8" s="194"/>
      <c r="PV8" s="194"/>
      <c r="PW8" s="194"/>
      <c r="PX8" s="194"/>
      <c r="PY8" s="194"/>
      <c r="PZ8" s="194"/>
      <c r="QA8" s="194"/>
      <c r="QB8" s="194"/>
      <c r="QC8" s="194"/>
      <c r="QD8" s="194"/>
      <c r="QE8" s="194"/>
      <c r="QF8" s="194"/>
      <c r="QG8" s="194"/>
      <c r="QH8" s="194"/>
      <c r="QI8" s="194"/>
      <c r="QJ8" s="194"/>
      <c r="QK8" s="194"/>
      <c r="QL8" s="194"/>
      <c r="QM8" s="194"/>
      <c r="QN8" s="194"/>
      <c r="QO8" s="194"/>
      <c r="QP8" s="194"/>
      <c r="QQ8" s="194"/>
      <c r="QR8" s="194"/>
      <c r="QS8" s="194"/>
      <c r="QT8" s="194"/>
      <c r="QU8" s="194"/>
      <c r="QV8" s="194"/>
      <c r="QW8" s="194"/>
      <c r="QX8" s="194"/>
      <c r="QY8" s="194"/>
      <c r="QZ8" s="194"/>
      <c r="RA8" s="194"/>
      <c r="RB8" s="194"/>
      <c r="RC8" s="194"/>
      <c r="RD8" s="194"/>
      <c r="RE8" s="194"/>
      <c r="RF8" s="194"/>
      <c r="RG8" s="194"/>
      <c r="RH8" s="194"/>
      <c r="RI8" s="194"/>
      <c r="RJ8" s="194"/>
      <c r="RK8" s="194"/>
      <c r="RL8" s="194"/>
      <c r="RM8" s="194"/>
      <c r="RN8" s="194"/>
      <c r="RO8" s="194"/>
      <c r="RP8" s="194"/>
      <c r="RQ8" s="194"/>
      <c r="RR8" s="194"/>
      <c r="RS8" s="194"/>
      <c r="RT8" s="194"/>
      <c r="RU8" s="194"/>
      <c r="RV8" s="194"/>
      <c r="RW8" s="194"/>
      <c r="RX8" s="194"/>
      <c r="RY8" s="194"/>
      <c r="RZ8" s="194"/>
      <c r="SA8" s="194"/>
      <c r="SB8" s="194"/>
      <c r="SC8" s="194"/>
      <c r="SD8" s="194"/>
      <c r="SE8" s="194"/>
      <c r="SF8" s="194"/>
      <c r="SG8" s="194"/>
      <c r="SH8" s="194"/>
      <c r="SI8" s="194"/>
      <c r="SJ8" s="194"/>
      <c r="SK8" s="194"/>
      <c r="SL8" s="194"/>
      <c r="SM8" s="194"/>
      <c r="SN8" s="194"/>
      <c r="SO8" s="194"/>
      <c r="SP8" s="194"/>
      <c r="SQ8" s="194"/>
      <c r="SR8" s="194"/>
      <c r="SS8" s="194"/>
      <c r="ST8" s="194"/>
      <c r="SU8" s="194"/>
      <c r="SV8" s="194"/>
      <c r="SW8" s="194"/>
      <c r="SX8" s="194"/>
      <c r="SY8" s="194"/>
      <c r="SZ8" s="194"/>
      <c r="TA8" s="194"/>
      <c r="TB8" s="194"/>
      <c r="TC8" s="194"/>
      <c r="TD8" s="194"/>
      <c r="TE8" s="194"/>
      <c r="TF8" s="194"/>
      <c r="TG8" s="194"/>
      <c r="TH8" s="194"/>
      <c r="TI8" s="194"/>
      <c r="TJ8" s="194"/>
      <c r="TK8" s="194"/>
      <c r="TL8" s="194"/>
      <c r="TM8" s="194"/>
      <c r="TN8" s="194"/>
      <c r="TO8" s="194"/>
      <c r="TP8" s="194"/>
      <c r="TQ8" s="194"/>
      <c r="TR8" s="194"/>
      <c r="TS8" s="194"/>
      <c r="TT8" s="194"/>
      <c r="TU8" s="194"/>
      <c r="TV8" s="194"/>
      <c r="TW8" s="194"/>
      <c r="TX8" s="194"/>
      <c r="TY8" s="194"/>
      <c r="TZ8" s="194"/>
      <c r="UA8" s="194"/>
      <c r="UB8" s="194"/>
      <c r="UC8" s="194"/>
      <c r="UD8" s="194"/>
      <c r="UE8" s="194"/>
      <c r="UF8" s="194"/>
      <c r="UG8" s="194"/>
      <c r="UH8" s="194"/>
      <c r="UI8" s="194"/>
      <c r="UJ8" s="194"/>
      <c r="UK8" s="194"/>
      <c r="UL8" s="194"/>
      <c r="UM8" s="194"/>
      <c r="UN8" s="194"/>
      <c r="UO8" s="194"/>
      <c r="UP8" s="194"/>
      <c r="UQ8" s="194"/>
      <c r="UR8" s="194"/>
      <c r="US8" s="194"/>
      <c r="UT8" s="194"/>
      <c r="UU8" s="194"/>
      <c r="UV8" s="194"/>
      <c r="UW8" s="194"/>
      <c r="UX8" s="194"/>
      <c r="UY8" s="194"/>
      <c r="UZ8" s="194"/>
      <c r="VA8" s="194"/>
      <c r="VB8" s="194"/>
      <c r="VC8" s="194"/>
      <c r="VD8" s="194"/>
      <c r="VE8" s="194"/>
      <c r="VF8" s="194"/>
      <c r="VG8" s="194"/>
      <c r="VH8" s="194"/>
      <c r="VI8" s="194"/>
      <c r="VJ8" s="194"/>
      <c r="VK8" s="194"/>
      <c r="VL8" s="194"/>
      <c r="VM8" s="194"/>
      <c r="VN8" s="194"/>
      <c r="VO8" s="194"/>
      <c r="VP8" s="194"/>
      <c r="VQ8" s="194"/>
      <c r="VR8" s="194"/>
      <c r="VS8" s="194"/>
      <c r="VT8" s="194"/>
      <c r="VU8" s="194"/>
      <c r="VV8" s="194"/>
      <c r="VW8" s="194"/>
      <c r="VX8" s="194"/>
      <c r="VY8" s="194"/>
      <c r="VZ8" s="194"/>
      <c r="WA8" s="194"/>
      <c r="WB8" s="194"/>
      <c r="WC8" s="194"/>
      <c r="WD8" s="194"/>
      <c r="WE8" s="194"/>
      <c r="WF8" s="194"/>
      <c r="WG8" s="194"/>
      <c r="WH8" s="194"/>
      <c r="WI8" s="194"/>
      <c r="WJ8" s="194"/>
      <c r="WK8" s="194"/>
      <c r="WL8" s="194"/>
      <c r="WM8" s="194"/>
      <c r="WN8" s="194"/>
      <c r="WO8" s="194"/>
      <c r="WP8" s="194"/>
      <c r="WQ8" s="194"/>
      <c r="WR8" s="194"/>
      <c r="WS8" s="194"/>
      <c r="WT8" s="194"/>
      <c r="WU8" s="194"/>
      <c r="WV8" s="194"/>
      <c r="WW8" s="194"/>
      <c r="WX8" s="194"/>
      <c r="WY8" s="194"/>
      <c r="WZ8" s="194"/>
      <c r="XA8" s="194"/>
      <c r="XB8" s="194"/>
      <c r="XC8" s="194"/>
      <c r="XD8" s="194"/>
      <c r="XE8" s="194"/>
      <c r="XF8" s="194"/>
      <c r="XG8" s="194"/>
      <c r="XH8" s="194"/>
      <c r="XI8" s="194"/>
      <c r="XJ8" s="194"/>
      <c r="XK8" s="194"/>
      <c r="XL8" s="194"/>
      <c r="XM8" s="194"/>
      <c r="XN8" s="194"/>
      <c r="XO8" s="194"/>
      <c r="XP8" s="194"/>
      <c r="XQ8" s="194"/>
      <c r="XR8" s="194"/>
      <c r="XS8" s="194"/>
      <c r="XT8" s="194"/>
      <c r="XU8" s="194"/>
      <c r="XV8" s="194"/>
      <c r="XW8" s="194"/>
      <c r="XX8" s="194"/>
      <c r="XY8" s="194"/>
      <c r="XZ8" s="194"/>
      <c r="YA8" s="194"/>
      <c r="YB8" s="194"/>
      <c r="YC8" s="194"/>
      <c r="YD8" s="194"/>
      <c r="YE8" s="194"/>
      <c r="YF8" s="194"/>
      <c r="YG8" s="194"/>
      <c r="YH8" s="194"/>
      <c r="YI8" s="194"/>
      <c r="YJ8" s="194"/>
      <c r="YK8" s="194"/>
      <c r="YL8" s="194"/>
      <c r="YM8" s="194"/>
      <c r="YN8" s="194"/>
      <c r="YO8" s="194"/>
      <c r="YP8" s="194"/>
      <c r="YQ8" s="194"/>
      <c r="YR8" s="194"/>
      <c r="YS8" s="194"/>
      <c r="YT8" s="194"/>
      <c r="YU8" s="194"/>
      <c r="YV8" s="194"/>
      <c r="YW8" s="194"/>
      <c r="YX8" s="194"/>
      <c r="YY8" s="194"/>
      <c r="YZ8" s="194"/>
      <c r="ZA8" s="194"/>
      <c r="ZB8" s="194"/>
      <c r="ZC8" s="194"/>
      <c r="ZD8" s="194"/>
      <c r="ZE8" s="194"/>
      <c r="ZF8" s="194"/>
      <c r="ZG8" s="194"/>
      <c r="ZH8" s="194"/>
      <c r="ZI8" s="194"/>
      <c r="ZJ8" s="194"/>
      <c r="ZK8" s="194"/>
      <c r="ZL8" s="194"/>
      <c r="ZM8" s="194"/>
      <c r="ZN8" s="194"/>
      <c r="ZO8" s="194"/>
      <c r="ZP8" s="194"/>
      <c r="ZQ8" s="194"/>
      <c r="ZR8" s="194"/>
      <c r="ZS8" s="194"/>
      <c r="ZT8" s="194"/>
      <c r="ZU8" s="194"/>
      <c r="ZV8" s="194"/>
      <c r="ZW8" s="194"/>
      <c r="ZX8" s="194"/>
      <c r="ZY8" s="194"/>
      <c r="ZZ8" s="194"/>
      <c r="AAA8" s="194"/>
      <c r="AAB8" s="194"/>
      <c r="AAC8" s="194"/>
      <c r="AAD8" s="194"/>
      <c r="AAE8" s="194"/>
      <c r="AAF8" s="194"/>
      <c r="AAG8" s="194"/>
      <c r="AAH8" s="194"/>
      <c r="AAI8" s="194"/>
      <c r="AAJ8" s="194"/>
      <c r="AAK8" s="194"/>
      <c r="AAL8" s="194"/>
      <c r="AAM8" s="194"/>
      <c r="AAN8" s="194"/>
      <c r="AAO8" s="194"/>
      <c r="AAP8" s="194"/>
      <c r="AAQ8" s="194"/>
      <c r="AAR8" s="194"/>
      <c r="AAS8" s="194"/>
      <c r="AAT8" s="194"/>
      <c r="AAU8" s="194"/>
      <c r="AAV8" s="194"/>
      <c r="AAW8" s="194"/>
      <c r="AAX8" s="194"/>
      <c r="AAY8" s="194"/>
      <c r="AAZ8" s="194"/>
      <c r="ABA8" s="194"/>
      <c r="ABB8" s="194"/>
      <c r="ABC8" s="194"/>
      <c r="ABD8" s="194"/>
      <c r="ABE8" s="194"/>
      <c r="ABF8" s="194"/>
      <c r="ABG8" s="194"/>
      <c r="ABH8" s="194"/>
      <c r="ABI8" s="194"/>
      <c r="ABJ8" s="194"/>
      <c r="ABK8" s="194"/>
      <c r="ABL8" s="194"/>
      <c r="ABM8" s="194"/>
      <c r="ABN8" s="194"/>
      <c r="ABO8" s="194"/>
      <c r="ABP8" s="194"/>
      <c r="ABQ8" s="194"/>
      <c r="ABR8" s="194"/>
      <c r="ABS8" s="194"/>
      <c r="ABT8" s="194"/>
      <c r="ABU8" s="194"/>
      <c r="ABV8" s="194"/>
      <c r="ABW8" s="194"/>
      <c r="ABX8" s="194"/>
      <c r="ABY8" s="194"/>
      <c r="ABZ8" s="194"/>
      <c r="ACA8" s="194"/>
      <c r="ACB8" s="194"/>
      <c r="ACC8" s="194"/>
      <c r="ACD8" s="194"/>
      <c r="ACE8" s="194"/>
      <c r="ACF8" s="194"/>
      <c r="ACG8" s="194"/>
      <c r="ACH8" s="194"/>
      <c r="ACI8" s="194"/>
      <c r="ACJ8" s="194"/>
      <c r="ACK8" s="194"/>
      <c r="ACL8" s="194"/>
      <c r="ACM8" s="194"/>
      <c r="ACN8" s="194"/>
      <c r="ACO8" s="194"/>
      <c r="ACP8" s="194"/>
      <c r="ACQ8" s="194"/>
      <c r="ACR8" s="194"/>
      <c r="ACS8" s="194"/>
      <c r="ACT8" s="194"/>
      <c r="ACU8" s="194"/>
      <c r="ACV8" s="194"/>
      <c r="ACW8" s="194"/>
      <c r="ACX8" s="194"/>
      <c r="ACY8" s="194"/>
      <c r="ACZ8" s="194"/>
      <c r="ADA8" s="194"/>
      <c r="ADB8" s="194"/>
      <c r="ADC8" s="194"/>
      <c r="ADD8" s="194"/>
      <c r="ADE8" s="194"/>
      <c r="ADF8" s="194"/>
      <c r="ADG8" s="194"/>
      <c r="ADH8" s="194"/>
      <c r="ADI8" s="194"/>
      <c r="ADJ8" s="194"/>
      <c r="ADK8" s="194"/>
      <c r="ADL8" s="194"/>
      <c r="ADM8" s="194"/>
      <c r="ADN8" s="194"/>
      <c r="ADO8" s="194"/>
      <c r="ADP8" s="194"/>
      <c r="ADQ8" s="194"/>
      <c r="ADR8" s="194"/>
      <c r="ADS8" s="194"/>
      <c r="ADT8" s="194"/>
      <c r="ADU8" s="194"/>
      <c r="ADV8" s="194"/>
      <c r="ADW8" s="194"/>
      <c r="ADX8" s="194"/>
      <c r="ADY8" s="194"/>
      <c r="ADZ8" s="194"/>
      <c r="AEA8" s="194"/>
      <c r="AEB8" s="194"/>
      <c r="AEC8" s="194"/>
      <c r="AED8" s="194"/>
      <c r="AEE8" s="194"/>
      <c r="AEF8" s="194"/>
      <c r="AEG8" s="194"/>
      <c r="AEH8" s="194"/>
      <c r="AEI8" s="194"/>
      <c r="AEJ8" s="194"/>
      <c r="AEK8" s="194"/>
      <c r="AEL8" s="194"/>
      <c r="AEM8" s="194"/>
      <c r="AEN8" s="194"/>
      <c r="AEO8" s="194"/>
      <c r="AEP8" s="194"/>
      <c r="AEQ8" s="194"/>
      <c r="AER8" s="194"/>
      <c r="AES8" s="194"/>
      <c r="AET8" s="194"/>
      <c r="AEU8" s="194"/>
      <c r="AEV8" s="194"/>
      <c r="AEW8" s="194"/>
      <c r="AEX8" s="194"/>
      <c r="AEY8" s="194"/>
      <c r="AEZ8" s="194"/>
      <c r="AFA8" s="194"/>
      <c r="AFB8" s="194"/>
      <c r="AFC8" s="194"/>
      <c r="AFD8" s="194"/>
      <c r="AFE8" s="194"/>
      <c r="AFF8" s="194"/>
      <c r="AFG8" s="194"/>
      <c r="AFH8" s="194"/>
      <c r="AFI8" s="194"/>
      <c r="AFJ8" s="194"/>
      <c r="AFK8" s="194"/>
      <c r="AFL8" s="194"/>
      <c r="AFM8" s="194"/>
      <c r="AFN8" s="194"/>
      <c r="AFO8" s="194"/>
      <c r="AFP8" s="194"/>
      <c r="AFQ8" s="194"/>
      <c r="AFR8" s="194"/>
      <c r="AFS8" s="194"/>
      <c r="AFT8" s="194"/>
      <c r="AFU8" s="194"/>
      <c r="AFV8" s="194"/>
      <c r="AFW8" s="194"/>
      <c r="AFX8" s="194"/>
      <c r="AFY8" s="194"/>
      <c r="AFZ8" s="194"/>
      <c r="AGA8" s="194"/>
      <c r="AGB8" s="194"/>
      <c r="AGC8" s="194"/>
      <c r="AGD8" s="194"/>
      <c r="AGE8" s="194"/>
      <c r="AGF8" s="194"/>
      <c r="AGG8" s="194"/>
      <c r="AGH8" s="194"/>
      <c r="AGI8" s="194"/>
      <c r="AGJ8" s="194"/>
      <c r="AGK8" s="194"/>
      <c r="AGL8" s="194"/>
      <c r="AGM8" s="194"/>
      <c r="AGN8" s="194"/>
      <c r="AGO8" s="194"/>
      <c r="AGP8" s="194"/>
      <c r="AGQ8" s="194"/>
      <c r="AGR8" s="194"/>
      <c r="AGS8" s="194"/>
      <c r="AGT8" s="194"/>
      <c r="AGU8" s="194"/>
      <c r="AGV8" s="194"/>
      <c r="AGW8" s="194"/>
      <c r="AGX8" s="194"/>
      <c r="AGY8" s="194"/>
      <c r="AGZ8" s="194"/>
      <c r="AHA8" s="194"/>
      <c r="AHB8" s="194"/>
      <c r="AHC8" s="194"/>
      <c r="AHD8" s="194"/>
      <c r="AHE8" s="194"/>
      <c r="AHF8" s="194"/>
      <c r="AHG8" s="194"/>
      <c r="AHH8" s="194"/>
      <c r="AHI8" s="194"/>
      <c r="AHJ8" s="194"/>
      <c r="AHK8" s="194"/>
      <c r="AHL8" s="194"/>
      <c r="AHM8" s="194"/>
      <c r="AHN8" s="194"/>
      <c r="AHO8" s="194"/>
      <c r="AHP8" s="194"/>
      <c r="AHQ8" s="194"/>
      <c r="AHR8" s="194"/>
      <c r="AHS8" s="194"/>
      <c r="AHT8" s="194"/>
      <c r="AHU8" s="194"/>
      <c r="AHV8" s="194"/>
      <c r="AHW8" s="194"/>
      <c r="AHX8" s="194"/>
      <c r="AHY8" s="194"/>
      <c r="AHZ8" s="194"/>
      <c r="AIA8" s="194"/>
      <c r="AIB8" s="194"/>
      <c r="AIC8" s="194"/>
      <c r="AID8" s="194"/>
      <c r="AIE8" s="194"/>
      <c r="AIF8" s="194"/>
      <c r="AIG8" s="194"/>
      <c r="AIH8" s="194"/>
      <c r="AII8" s="194"/>
      <c r="AIJ8" s="194"/>
      <c r="AIK8" s="194"/>
      <c r="AIL8" s="194"/>
      <c r="AIM8" s="194"/>
      <c r="AIN8" s="194"/>
      <c r="AIO8" s="194"/>
      <c r="AIP8" s="194"/>
      <c r="AIQ8" s="194"/>
      <c r="AIR8" s="194"/>
      <c r="AIS8" s="194"/>
      <c r="AIT8" s="194"/>
      <c r="AIU8" s="194"/>
      <c r="AIV8" s="194"/>
      <c r="AIW8" s="194"/>
      <c r="AIX8" s="194"/>
      <c r="AIY8" s="194"/>
      <c r="AIZ8" s="194"/>
      <c r="AJA8" s="194"/>
      <c r="AJB8" s="194"/>
      <c r="AJC8" s="194"/>
      <c r="AJD8" s="194"/>
      <c r="AJE8" s="194"/>
      <c r="AJF8" s="194"/>
      <c r="AJG8" s="194"/>
      <c r="AJH8" s="194"/>
      <c r="AJI8" s="194"/>
      <c r="AJJ8" s="194"/>
      <c r="AJK8" s="194"/>
      <c r="AJL8" s="194"/>
      <c r="AJM8" s="194"/>
      <c r="AJN8" s="194"/>
      <c r="AJO8" s="194"/>
      <c r="AJP8" s="194"/>
      <c r="AJQ8" s="194"/>
      <c r="AJR8" s="194"/>
      <c r="AJS8" s="194"/>
      <c r="AJT8" s="194"/>
      <c r="AJU8" s="194"/>
      <c r="AJV8" s="194"/>
      <c r="AJW8" s="194"/>
      <c r="AJX8" s="194"/>
      <c r="AJY8" s="194"/>
      <c r="AJZ8" s="194"/>
      <c r="AKA8" s="194"/>
      <c r="AKB8" s="194"/>
      <c r="AKC8" s="194"/>
      <c r="AKD8" s="194"/>
      <c r="AKE8" s="194"/>
      <c r="AKF8" s="194"/>
      <c r="AKG8" s="194"/>
      <c r="AKH8" s="194"/>
      <c r="AKI8" s="194"/>
      <c r="AKJ8" s="194"/>
      <c r="AKK8" s="194"/>
      <c r="AKL8" s="194"/>
      <c r="AKM8" s="194"/>
      <c r="AKN8" s="194"/>
      <c r="AKO8" s="194"/>
      <c r="AKP8" s="194"/>
      <c r="AKQ8" s="194"/>
      <c r="AKR8" s="194"/>
      <c r="AKS8" s="194"/>
      <c r="AKT8" s="194"/>
      <c r="AKU8" s="194"/>
      <c r="AKV8" s="194"/>
      <c r="AKW8" s="194"/>
      <c r="AKX8" s="194"/>
      <c r="AKY8" s="194"/>
      <c r="AKZ8" s="194"/>
      <c r="ALA8" s="194"/>
      <c r="ALB8" s="194"/>
      <c r="ALC8" s="194"/>
      <c r="ALD8" s="194"/>
      <c r="ALE8" s="194"/>
      <c r="ALF8" s="194"/>
      <c r="ALG8" s="194"/>
      <c r="ALH8" s="194"/>
      <c r="ALI8" s="194"/>
      <c r="ALJ8" s="194"/>
      <c r="ALK8" s="194"/>
      <c r="ALL8" s="194"/>
      <c r="ALM8" s="194"/>
      <c r="ALN8" s="194"/>
      <c r="ALO8" s="194"/>
      <c r="ALP8" s="194"/>
      <c r="ALQ8" s="194"/>
      <c r="ALR8" s="194"/>
      <c r="ALS8" s="194"/>
      <c r="ALT8" s="194"/>
      <c r="ALU8" s="194"/>
      <c r="ALV8" s="194"/>
      <c r="ALW8" s="194"/>
      <c r="ALX8" s="194"/>
      <c r="ALY8" s="194"/>
      <c r="ALZ8" s="194"/>
      <c r="AMA8" s="194"/>
      <c r="AMB8" s="194"/>
      <c r="AMC8" s="194"/>
      <c r="AMD8" s="194"/>
      <c r="AME8" s="194"/>
      <c r="AMF8" s="194"/>
      <c r="AMG8" s="194"/>
      <c r="AMH8" s="194"/>
      <c r="AMI8" s="194"/>
      <c r="AMJ8" s="194"/>
      <c r="AMK8" s="194"/>
      <c r="AML8" s="194"/>
      <c r="AMM8" s="194"/>
      <c r="AMN8" s="194"/>
      <c r="AMO8" s="194"/>
      <c r="AMP8" s="194"/>
      <c r="AMQ8" s="194"/>
      <c r="AMR8" s="194"/>
      <c r="AMS8" s="194"/>
      <c r="AMT8" s="194"/>
      <c r="AMU8" s="194"/>
      <c r="AMV8" s="194"/>
      <c r="AMW8" s="194"/>
      <c r="AMX8" s="194"/>
      <c r="AMY8" s="194"/>
      <c r="AMZ8" s="194"/>
      <c r="ANA8" s="194"/>
      <c r="ANB8" s="194"/>
      <c r="ANC8" s="194"/>
      <c r="AND8" s="194"/>
      <c r="ANE8" s="194"/>
      <c r="ANF8" s="194"/>
      <c r="ANG8" s="194"/>
      <c r="ANH8" s="194"/>
      <c r="ANI8" s="194"/>
      <c r="ANJ8" s="194"/>
      <c r="ANK8" s="194"/>
      <c r="ANL8" s="194"/>
      <c r="ANM8" s="194"/>
      <c r="ANN8" s="194"/>
      <c r="ANO8" s="194"/>
      <c r="ANP8" s="194"/>
      <c r="ANQ8" s="194"/>
      <c r="ANR8" s="194"/>
      <c r="ANS8" s="194"/>
      <c r="ANT8" s="194"/>
      <c r="ANU8" s="194"/>
      <c r="ANV8" s="194"/>
      <c r="ANW8" s="194"/>
      <c r="ANX8" s="194"/>
      <c r="ANY8" s="194"/>
      <c r="ANZ8" s="194"/>
      <c r="AOA8" s="194"/>
      <c r="AOB8" s="194"/>
      <c r="AOC8" s="194"/>
      <c r="AOD8" s="194"/>
      <c r="AOE8" s="194"/>
      <c r="AOF8" s="194"/>
      <c r="AOG8" s="194"/>
      <c r="AOH8" s="194"/>
      <c r="AOI8" s="194"/>
      <c r="AOJ8" s="194"/>
      <c r="AOK8" s="194"/>
      <c r="AOL8" s="194"/>
      <c r="AOM8" s="194"/>
      <c r="AON8" s="194"/>
      <c r="AOO8" s="194"/>
      <c r="AOP8" s="194"/>
      <c r="AOQ8" s="194"/>
      <c r="AOR8" s="194"/>
      <c r="AOS8" s="194"/>
      <c r="AOT8" s="194"/>
      <c r="AOU8" s="194"/>
      <c r="AOV8" s="194"/>
      <c r="AOW8" s="194"/>
      <c r="AOX8" s="194"/>
      <c r="AOY8" s="194"/>
      <c r="AOZ8" s="194"/>
      <c r="APA8" s="194"/>
      <c r="APB8" s="194"/>
      <c r="APC8" s="194"/>
      <c r="APD8" s="194"/>
      <c r="APE8" s="194"/>
      <c r="APF8" s="194"/>
      <c r="APG8" s="194"/>
      <c r="APH8" s="194"/>
      <c r="API8" s="194"/>
      <c r="APJ8" s="194"/>
      <c r="APK8" s="194"/>
      <c r="APL8" s="194"/>
      <c r="APM8" s="194"/>
      <c r="APN8" s="194"/>
      <c r="APO8" s="194"/>
      <c r="APP8" s="194"/>
      <c r="APQ8" s="194"/>
      <c r="APR8" s="194"/>
      <c r="APS8" s="194"/>
      <c r="APT8" s="194"/>
      <c r="APU8" s="194"/>
      <c r="APV8" s="194"/>
      <c r="APW8" s="194"/>
      <c r="APX8" s="194"/>
      <c r="APY8" s="194"/>
      <c r="APZ8" s="194"/>
      <c r="AQA8" s="194"/>
      <c r="AQB8" s="194"/>
      <c r="AQC8" s="194"/>
      <c r="AQD8" s="194"/>
      <c r="AQE8" s="194"/>
      <c r="AQF8" s="194"/>
      <c r="AQG8" s="194"/>
      <c r="AQH8" s="194"/>
      <c r="AQI8" s="194"/>
      <c r="AQJ8" s="194"/>
      <c r="AQK8" s="194"/>
      <c r="AQL8" s="194"/>
      <c r="AQM8" s="194"/>
      <c r="AQN8" s="194"/>
      <c r="AQO8" s="194"/>
      <c r="AQP8" s="194"/>
      <c r="AQQ8" s="194"/>
      <c r="AQR8" s="194"/>
      <c r="AQS8" s="194"/>
      <c r="AQT8" s="194"/>
      <c r="AQU8" s="194"/>
      <c r="AQV8" s="194"/>
      <c r="AQW8" s="194"/>
      <c r="AQX8" s="194"/>
      <c r="AQY8" s="194"/>
      <c r="AQZ8" s="194"/>
      <c r="ARA8" s="194"/>
      <c r="ARB8" s="194"/>
      <c r="ARC8" s="194"/>
      <c r="ARD8" s="194"/>
      <c r="ARE8" s="194"/>
      <c r="ARF8" s="194"/>
      <c r="ARG8" s="194"/>
      <c r="ARH8" s="194"/>
      <c r="ARI8" s="194"/>
      <c r="ARJ8" s="194"/>
      <c r="ARK8" s="194"/>
      <c r="ARL8" s="194"/>
      <c r="ARM8" s="194"/>
      <c r="ARN8" s="194"/>
      <c r="ARO8" s="194"/>
      <c r="ARP8" s="194"/>
      <c r="ARQ8" s="194"/>
      <c r="ARR8" s="194"/>
      <c r="ARS8" s="194"/>
      <c r="ART8" s="194"/>
      <c r="ARU8" s="194"/>
      <c r="ARV8" s="194"/>
      <c r="ARW8" s="194"/>
      <c r="ARX8" s="194"/>
      <c r="ARY8" s="194"/>
      <c r="ARZ8" s="194"/>
      <c r="ASA8" s="194"/>
      <c r="ASB8" s="194"/>
      <c r="ASC8" s="194"/>
      <c r="ASD8" s="194"/>
      <c r="ASE8" s="194"/>
      <c r="ASF8" s="194"/>
      <c r="ASG8" s="194"/>
      <c r="ASH8" s="194"/>
      <c r="ASI8" s="194"/>
      <c r="ASJ8" s="194"/>
      <c r="ASK8" s="194"/>
      <c r="ASL8" s="194"/>
      <c r="ASM8" s="194"/>
      <c r="ASN8" s="194"/>
      <c r="ASO8" s="194"/>
      <c r="ASP8" s="194"/>
      <c r="ASQ8" s="194"/>
      <c r="ASR8" s="194"/>
      <c r="ASS8" s="194"/>
      <c r="AST8" s="194"/>
      <c r="ASU8" s="194"/>
      <c r="ASV8" s="194"/>
      <c r="ASW8" s="194"/>
      <c r="ASX8" s="194"/>
      <c r="ASY8" s="194"/>
      <c r="ASZ8" s="194"/>
      <c r="ATA8" s="194"/>
      <c r="ATB8" s="194"/>
      <c r="ATC8" s="194"/>
      <c r="ATD8" s="194"/>
      <c r="ATE8" s="194"/>
      <c r="ATF8" s="194"/>
      <c r="ATG8" s="194"/>
      <c r="ATH8" s="194"/>
      <c r="ATI8" s="194"/>
      <c r="ATJ8" s="194"/>
      <c r="ATK8" s="194"/>
      <c r="ATL8" s="194"/>
      <c r="ATM8" s="194"/>
      <c r="ATN8" s="194"/>
      <c r="ATO8" s="194"/>
      <c r="ATP8" s="194"/>
      <c r="ATQ8" s="194"/>
      <c r="ATR8" s="194"/>
      <c r="ATS8" s="194"/>
      <c r="ATT8" s="194"/>
      <c r="ATU8" s="194"/>
      <c r="ATV8" s="194"/>
      <c r="ATW8" s="194"/>
      <c r="ATX8" s="194"/>
      <c r="ATY8" s="194"/>
      <c r="ATZ8" s="194"/>
      <c r="AUA8" s="194"/>
      <c r="AUB8" s="194"/>
      <c r="AUC8" s="194"/>
      <c r="AUD8" s="194"/>
      <c r="AUE8" s="194"/>
      <c r="AUF8" s="194"/>
      <c r="AUG8" s="194"/>
      <c r="AUH8" s="194"/>
      <c r="AUI8" s="194"/>
      <c r="AUJ8" s="194"/>
      <c r="AUK8" s="194"/>
      <c r="AUL8" s="194"/>
      <c r="AUM8" s="194"/>
      <c r="AUN8" s="194"/>
      <c r="AUO8" s="194"/>
      <c r="AUP8" s="194"/>
      <c r="AUQ8" s="194"/>
      <c r="AUR8" s="194"/>
      <c r="AUS8" s="194"/>
      <c r="AUT8" s="194"/>
      <c r="AUU8" s="194"/>
      <c r="AUV8" s="194"/>
      <c r="AUW8" s="194"/>
      <c r="AUX8" s="194"/>
      <c r="AUY8" s="194"/>
      <c r="AUZ8" s="194"/>
      <c r="AVA8" s="194"/>
      <c r="AVB8" s="194"/>
      <c r="AVC8" s="194"/>
      <c r="AVD8" s="194"/>
      <c r="AVE8" s="194"/>
      <c r="AVF8" s="194"/>
      <c r="AVG8" s="194"/>
      <c r="AVH8" s="194"/>
      <c r="AVI8" s="194"/>
      <c r="AVJ8" s="194"/>
      <c r="AVK8" s="194"/>
      <c r="AVL8" s="194"/>
      <c r="AVM8" s="194"/>
      <c r="AVN8" s="194"/>
      <c r="AVO8" s="194"/>
      <c r="AVP8" s="194"/>
      <c r="AVQ8" s="194"/>
      <c r="AVR8" s="194"/>
      <c r="AVS8" s="194"/>
      <c r="AVT8" s="194"/>
      <c r="AVU8" s="194"/>
      <c r="AVV8" s="194"/>
      <c r="AVW8" s="194"/>
      <c r="AVX8" s="194"/>
      <c r="AVY8" s="194"/>
      <c r="AVZ8" s="194"/>
      <c r="AWA8" s="194"/>
      <c r="AWB8" s="194"/>
      <c r="AWC8" s="194"/>
      <c r="AWD8" s="194"/>
      <c r="AWE8" s="194"/>
      <c r="AWF8" s="194"/>
      <c r="AWG8" s="194"/>
      <c r="AWH8" s="194"/>
      <c r="AWI8" s="194"/>
      <c r="AWJ8" s="194"/>
      <c r="AWK8" s="194"/>
      <c r="AWL8" s="194"/>
      <c r="AWM8" s="194"/>
      <c r="AWN8" s="194"/>
      <c r="AWO8" s="194"/>
      <c r="AWP8" s="194"/>
      <c r="AWQ8" s="194"/>
      <c r="AWR8" s="194"/>
      <c r="AWS8" s="194"/>
      <c r="AWT8" s="194"/>
      <c r="AWU8" s="194"/>
      <c r="AWV8" s="194"/>
      <c r="AWW8" s="194"/>
      <c r="AWX8" s="194"/>
      <c r="AWY8" s="194"/>
      <c r="AWZ8" s="194"/>
      <c r="AXA8" s="194"/>
      <c r="AXB8" s="194"/>
      <c r="AXC8" s="194"/>
      <c r="AXD8" s="194"/>
      <c r="AXE8" s="194"/>
      <c r="AXF8" s="194"/>
      <c r="AXG8" s="194"/>
      <c r="AXH8" s="194"/>
      <c r="AXI8" s="194"/>
      <c r="AXJ8" s="194"/>
      <c r="AXK8" s="194"/>
      <c r="AXL8" s="194"/>
      <c r="AXM8" s="194"/>
      <c r="AXN8" s="194"/>
      <c r="AXO8" s="194"/>
      <c r="AXP8" s="194"/>
      <c r="AXQ8" s="194"/>
      <c r="AXR8" s="194"/>
      <c r="AXS8" s="194"/>
      <c r="AXT8" s="194"/>
      <c r="AXU8" s="194"/>
      <c r="AXV8" s="194"/>
      <c r="AXW8" s="194"/>
      <c r="AXX8" s="194"/>
      <c r="AXY8" s="194"/>
      <c r="AXZ8" s="194"/>
      <c r="AYA8" s="194"/>
      <c r="AYB8" s="194"/>
      <c r="AYC8" s="194"/>
      <c r="AYD8" s="194"/>
      <c r="AYE8" s="194"/>
      <c r="AYF8" s="194"/>
      <c r="AYG8" s="194"/>
      <c r="AYH8" s="194"/>
      <c r="AYI8" s="194"/>
      <c r="AYJ8" s="194"/>
      <c r="AYK8" s="194"/>
      <c r="AYL8" s="194"/>
      <c r="AYM8" s="194"/>
      <c r="AYN8" s="194"/>
      <c r="AYO8" s="194"/>
      <c r="AYP8" s="194"/>
      <c r="AYQ8" s="194"/>
      <c r="AYR8" s="194"/>
      <c r="AYS8" s="194"/>
      <c r="AYT8" s="194"/>
      <c r="AYU8" s="194"/>
      <c r="AYV8" s="194"/>
      <c r="AYW8" s="194"/>
      <c r="AYX8" s="194"/>
      <c r="AYY8" s="194"/>
      <c r="AYZ8" s="194"/>
      <c r="AZA8" s="194"/>
      <c r="AZB8" s="194"/>
      <c r="AZC8" s="194"/>
      <c r="AZD8" s="194"/>
      <c r="AZE8" s="194"/>
      <c r="AZF8" s="194"/>
      <c r="AZG8" s="194"/>
      <c r="AZH8" s="194"/>
      <c r="AZI8" s="194"/>
      <c r="AZJ8" s="194"/>
      <c r="AZK8" s="194"/>
      <c r="AZL8" s="194"/>
      <c r="AZM8" s="194"/>
      <c r="AZN8" s="194"/>
      <c r="AZO8" s="194"/>
      <c r="AZP8" s="194"/>
      <c r="AZQ8" s="194"/>
      <c r="AZR8" s="194"/>
      <c r="AZS8" s="194"/>
      <c r="AZT8" s="194"/>
      <c r="AZU8" s="194"/>
      <c r="AZV8" s="194"/>
      <c r="AZW8" s="194"/>
      <c r="AZX8" s="194"/>
      <c r="AZY8" s="194"/>
      <c r="AZZ8" s="194"/>
      <c r="BAA8" s="194"/>
      <c r="BAB8" s="194"/>
      <c r="BAC8" s="194"/>
      <c r="BAD8" s="194"/>
      <c r="BAE8" s="194"/>
      <c r="BAF8" s="194"/>
      <c r="BAG8" s="194"/>
      <c r="BAH8" s="194"/>
      <c r="BAI8" s="194"/>
      <c r="BAJ8" s="194"/>
      <c r="BAK8" s="194"/>
      <c r="BAL8" s="194"/>
      <c r="BAM8" s="194"/>
      <c r="BAN8" s="194"/>
      <c r="BAO8" s="194"/>
      <c r="BAP8" s="194"/>
      <c r="BAQ8" s="194"/>
      <c r="BAR8" s="194"/>
      <c r="BAS8" s="194"/>
      <c r="BAT8" s="194"/>
      <c r="BAU8" s="194"/>
      <c r="BAV8" s="194"/>
      <c r="BAW8" s="194"/>
      <c r="BAX8" s="194"/>
      <c r="BAY8" s="194"/>
      <c r="BAZ8" s="194"/>
      <c r="BBA8" s="194"/>
      <c r="BBB8" s="194"/>
      <c r="BBC8" s="194"/>
      <c r="BBD8" s="194"/>
      <c r="BBE8" s="194"/>
      <c r="BBF8" s="194"/>
      <c r="BBG8" s="194"/>
      <c r="BBH8" s="194"/>
      <c r="BBI8" s="194"/>
      <c r="BBJ8" s="194"/>
      <c r="BBK8" s="194"/>
      <c r="BBL8" s="194"/>
      <c r="BBM8" s="194"/>
      <c r="BBN8" s="194"/>
      <c r="BBO8" s="194"/>
      <c r="BBP8" s="194"/>
      <c r="BBQ8" s="194"/>
      <c r="BBR8" s="194"/>
      <c r="BBS8" s="194"/>
      <c r="BBT8" s="194"/>
      <c r="BBU8" s="194"/>
      <c r="BBV8" s="194"/>
      <c r="BBW8" s="194"/>
      <c r="BBX8" s="194"/>
      <c r="BBY8" s="194"/>
      <c r="BBZ8" s="194"/>
      <c r="BCA8" s="194"/>
      <c r="BCB8" s="194"/>
      <c r="BCC8" s="194"/>
      <c r="BCD8" s="194"/>
      <c r="BCE8" s="194"/>
      <c r="BCF8" s="194"/>
      <c r="BCG8" s="194"/>
      <c r="BCH8" s="194"/>
      <c r="BCI8" s="194"/>
      <c r="BCJ8" s="194"/>
      <c r="BCK8" s="194"/>
      <c r="BCL8" s="194"/>
      <c r="BCM8" s="194"/>
      <c r="BCN8" s="194"/>
      <c r="BCO8" s="194"/>
      <c r="BCP8" s="194"/>
      <c r="BCQ8" s="194"/>
      <c r="BCR8" s="194"/>
      <c r="BCS8" s="194"/>
      <c r="BCT8" s="194"/>
      <c r="BCU8" s="194"/>
      <c r="BCV8" s="194"/>
      <c r="BCW8" s="194"/>
      <c r="BCX8" s="194"/>
      <c r="BCY8" s="194"/>
      <c r="BCZ8" s="194"/>
      <c r="BDA8" s="194"/>
      <c r="BDB8" s="194"/>
      <c r="BDC8" s="194"/>
      <c r="BDD8" s="194"/>
      <c r="BDE8" s="194"/>
      <c r="BDF8" s="194"/>
      <c r="BDG8" s="194"/>
      <c r="BDH8" s="194"/>
      <c r="BDI8" s="194"/>
      <c r="BDJ8" s="194"/>
      <c r="BDK8" s="194"/>
      <c r="BDL8" s="194"/>
      <c r="BDM8" s="194"/>
      <c r="BDN8" s="194"/>
      <c r="BDO8" s="194"/>
      <c r="BDP8" s="194"/>
      <c r="BDQ8" s="194"/>
      <c r="BDR8" s="194"/>
      <c r="BDS8" s="194"/>
      <c r="BDT8" s="194"/>
      <c r="BDU8" s="194"/>
      <c r="BDV8" s="194"/>
      <c r="BDW8" s="194"/>
      <c r="BDX8" s="194"/>
      <c r="BDY8" s="194"/>
      <c r="BDZ8" s="194"/>
      <c r="BEA8" s="194"/>
      <c r="BEB8" s="194"/>
      <c r="BEC8" s="194"/>
      <c r="BED8" s="194"/>
      <c r="BEE8" s="194"/>
      <c r="BEF8" s="194"/>
      <c r="BEG8" s="194"/>
      <c r="BEH8" s="194"/>
      <c r="BEI8" s="194"/>
      <c r="BEJ8" s="194"/>
      <c r="BEK8" s="194"/>
      <c r="BEL8" s="194"/>
      <c r="BEM8" s="194"/>
      <c r="BEN8" s="194"/>
      <c r="BEO8" s="194"/>
      <c r="BEP8" s="194"/>
      <c r="BEQ8" s="194"/>
      <c r="BER8" s="194"/>
      <c r="BES8" s="194"/>
      <c r="BET8" s="194"/>
      <c r="BEU8" s="194"/>
      <c r="BEV8" s="194"/>
      <c r="BEW8" s="194"/>
      <c r="BEX8" s="194"/>
      <c r="BEY8" s="194"/>
      <c r="BEZ8" s="194"/>
      <c r="BFA8" s="194"/>
      <c r="BFB8" s="194"/>
      <c r="BFC8" s="194"/>
      <c r="BFD8" s="194"/>
      <c r="BFE8" s="194"/>
      <c r="BFF8" s="194"/>
      <c r="BFG8" s="194"/>
      <c r="BFH8" s="194"/>
      <c r="BFI8" s="194"/>
      <c r="BFJ8" s="194"/>
      <c r="BFK8" s="194"/>
      <c r="BFL8" s="194"/>
      <c r="BFM8" s="194"/>
      <c r="BFN8" s="194"/>
      <c r="BFO8" s="194"/>
      <c r="BFP8" s="194"/>
      <c r="BFQ8" s="194"/>
      <c r="BFR8" s="194"/>
      <c r="BFS8" s="194"/>
      <c r="BFT8" s="194"/>
      <c r="BFU8" s="194"/>
      <c r="BFV8" s="194"/>
      <c r="BFW8" s="194"/>
      <c r="BFX8" s="194"/>
      <c r="BFY8" s="194"/>
      <c r="BFZ8" s="194"/>
      <c r="BGA8" s="194"/>
      <c r="BGB8" s="194"/>
      <c r="BGC8" s="194"/>
      <c r="BGD8" s="194"/>
      <c r="BGE8" s="194"/>
      <c r="BGF8" s="194"/>
      <c r="BGG8" s="194"/>
      <c r="BGH8" s="194"/>
      <c r="BGI8" s="194"/>
      <c r="BGJ8" s="194"/>
      <c r="BGK8" s="194"/>
      <c r="BGL8" s="194"/>
      <c r="BGM8" s="194"/>
      <c r="BGN8" s="194"/>
      <c r="BGO8" s="194"/>
      <c r="BGP8" s="194"/>
      <c r="BGQ8" s="194"/>
      <c r="BGR8" s="194"/>
      <c r="BGS8" s="194"/>
      <c r="BGT8" s="194"/>
      <c r="BGU8" s="194"/>
      <c r="BGV8" s="194"/>
      <c r="BGW8" s="194"/>
      <c r="BGX8" s="194"/>
      <c r="BGY8" s="194"/>
      <c r="BGZ8" s="194"/>
      <c r="BHA8" s="194"/>
      <c r="BHB8" s="194"/>
      <c r="BHC8" s="194"/>
      <c r="BHD8" s="194"/>
      <c r="BHE8" s="194"/>
      <c r="BHF8" s="194"/>
      <c r="BHG8" s="194"/>
      <c r="BHH8" s="194"/>
      <c r="BHI8" s="194"/>
      <c r="BHJ8" s="194"/>
      <c r="BHK8" s="194"/>
      <c r="BHL8" s="194"/>
      <c r="BHM8" s="194"/>
      <c r="BHN8" s="194"/>
      <c r="BHO8" s="194"/>
      <c r="BHP8" s="194"/>
      <c r="BHQ8" s="194"/>
      <c r="BHR8" s="194"/>
      <c r="BHS8" s="194"/>
      <c r="BHT8" s="194"/>
      <c r="BHU8" s="194"/>
      <c r="BHV8" s="194"/>
      <c r="BHW8" s="194"/>
      <c r="BHX8" s="194"/>
      <c r="BHY8" s="194"/>
      <c r="BHZ8" s="194"/>
      <c r="BIA8" s="194"/>
      <c r="BIB8" s="194"/>
      <c r="BIC8" s="194"/>
      <c r="BID8" s="194"/>
      <c r="BIE8" s="194"/>
      <c r="BIF8" s="194"/>
      <c r="BIG8" s="194"/>
      <c r="BIH8" s="194"/>
      <c r="BII8" s="194"/>
      <c r="BIJ8" s="194"/>
      <c r="BIK8" s="194"/>
      <c r="BIL8" s="194"/>
      <c r="BIM8" s="194"/>
      <c r="BIN8" s="194"/>
      <c r="BIO8" s="194"/>
      <c r="BIP8" s="194"/>
      <c r="BIQ8" s="194"/>
      <c r="BIR8" s="194"/>
      <c r="BIS8" s="194"/>
      <c r="BIT8" s="194"/>
      <c r="BIU8" s="194"/>
      <c r="BIV8" s="194"/>
      <c r="BIW8" s="194"/>
      <c r="BIX8" s="194"/>
      <c r="BIY8" s="194"/>
      <c r="BIZ8" s="194"/>
      <c r="BJA8" s="194"/>
      <c r="BJB8" s="194"/>
      <c r="BJC8" s="194"/>
      <c r="BJD8" s="194"/>
      <c r="BJE8" s="194"/>
      <c r="BJF8" s="194"/>
      <c r="BJG8" s="194"/>
      <c r="BJH8" s="194"/>
      <c r="BJI8" s="194"/>
      <c r="BJJ8" s="194"/>
      <c r="BJK8" s="194"/>
      <c r="BJL8" s="194"/>
      <c r="BJM8" s="194"/>
      <c r="BJN8" s="194"/>
      <c r="BJO8" s="194"/>
      <c r="BJP8" s="194"/>
      <c r="BJQ8" s="194"/>
      <c r="BJR8" s="194"/>
      <c r="BJS8" s="194"/>
      <c r="BJT8" s="194"/>
      <c r="BJU8" s="194"/>
      <c r="BJV8" s="194"/>
      <c r="BJW8" s="194"/>
      <c r="BJX8" s="194"/>
      <c r="BJY8" s="194"/>
      <c r="BJZ8" s="194"/>
      <c r="BKA8" s="194"/>
      <c r="BKB8" s="194"/>
      <c r="BKC8" s="194"/>
      <c r="BKD8" s="194"/>
      <c r="BKE8" s="194"/>
      <c r="BKF8" s="194"/>
      <c r="BKG8" s="194"/>
      <c r="BKH8" s="194"/>
      <c r="BKI8" s="194"/>
      <c r="BKJ8" s="194"/>
      <c r="BKK8" s="194"/>
      <c r="BKL8" s="194"/>
      <c r="BKM8" s="194"/>
      <c r="BKN8" s="194"/>
      <c r="BKO8" s="194"/>
      <c r="BKP8" s="194"/>
      <c r="BKQ8" s="194"/>
      <c r="BKR8" s="194"/>
      <c r="BKS8" s="194"/>
      <c r="BKT8" s="194"/>
      <c r="BKU8" s="194"/>
      <c r="BKV8" s="194"/>
      <c r="BKW8" s="194"/>
      <c r="BKX8" s="194"/>
      <c r="BKY8" s="194"/>
      <c r="BKZ8" s="194"/>
      <c r="BLA8" s="194"/>
      <c r="BLB8" s="194"/>
      <c r="BLC8" s="194"/>
      <c r="BLD8" s="194"/>
      <c r="BLE8" s="194"/>
      <c r="BLF8" s="194"/>
      <c r="BLG8" s="194"/>
      <c r="BLH8" s="194"/>
      <c r="BLI8" s="194"/>
      <c r="BLJ8" s="194"/>
      <c r="BLK8" s="194"/>
      <c r="BLL8" s="194"/>
      <c r="BLM8" s="194"/>
      <c r="BLN8" s="194"/>
      <c r="BLO8" s="194"/>
      <c r="BLP8" s="194"/>
      <c r="BLQ8" s="194"/>
      <c r="BLR8" s="194"/>
      <c r="BLS8" s="194"/>
      <c r="BLT8" s="194"/>
      <c r="BLU8" s="194"/>
      <c r="BLV8" s="194"/>
      <c r="BLW8" s="194"/>
      <c r="BLX8" s="194"/>
      <c r="BLY8" s="194"/>
      <c r="BLZ8" s="194"/>
      <c r="BMA8" s="194"/>
      <c r="BMB8" s="194"/>
      <c r="BMC8" s="194"/>
      <c r="BMD8" s="194"/>
      <c r="BME8" s="194"/>
      <c r="BMF8" s="194"/>
      <c r="BMG8" s="194"/>
      <c r="BMH8" s="194"/>
      <c r="BMI8" s="194"/>
      <c r="BMJ8" s="194"/>
      <c r="BMK8" s="194"/>
      <c r="BML8" s="194"/>
      <c r="BMM8" s="194"/>
      <c r="BMN8" s="194"/>
      <c r="BMO8" s="194"/>
      <c r="BMP8" s="194"/>
      <c r="BMQ8" s="194"/>
      <c r="BMR8" s="194"/>
      <c r="BMS8" s="194"/>
      <c r="BMT8" s="194"/>
      <c r="BMU8" s="194"/>
      <c r="BMV8" s="194"/>
      <c r="BMW8" s="194"/>
      <c r="BMX8" s="194"/>
      <c r="BMY8" s="194"/>
      <c r="BMZ8" s="194"/>
      <c r="BNA8" s="194"/>
      <c r="BNB8" s="194"/>
      <c r="BNC8" s="194"/>
      <c r="BND8" s="194"/>
      <c r="BNE8" s="194"/>
      <c r="BNF8" s="194"/>
      <c r="BNG8" s="194"/>
      <c r="BNH8" s="194"/>
      <c r="BNI8" s="194"/>
      <c r="BNJ8" s="194"/>
      <c r="BNK8" s="194"/>
      <c r="BNL8" s="194"/>
      <c r="BNM8" s="194"/>
      <c r="BNN8" s="194"/>
      <c r="BNO8" s="194"/>
      <c r="BNP8" s="194"/>
      <c r="BNQ8" s="194"/>
      <c r="BNR8" s="194"/>
      <c r="BNS8" s="194"/>
      <c r="BNT8" s="194"/>
      <c r="BNU8" s="194"/>
      <c r="BNV8" s="194"/>
      <c r="BNW8" s="194"/>
      <c r="BNX8" s="194"/>
      <c r="BNY8" s="194"/>
      <c r="BNZ8" s="194"/>
      <c r="BOA8" s="194"/>
      <c r="BOB8" s="194"/>
      <c r="BOC8" s="194"/>
      <c r="BOD8" s="194"/>
      <c r="BOE8" s="194"/>
      <c r="BOF8" s="194"/>
      <c r="BOG8" s="194"/>
      <c r="BOH8" s="194"/>
      <c r="BOI8" s="194"/>
      <c r="BOJ8" s="194"/>
      <c r="BOK8" s="194"/>
      <c r="BOL8" s="194"/>
      <c r="BOM8" s="194"/>
      <c r="BON8" s="194"/>
      <c r="BOO8" s="194"/>
      <c r="BOP8" s="194"/>
      <c r="BOQ8" s="194"/>
      <c r="BOR8" s="194"/>
      <c r="BOS8" s="194"/>
      <c r="BOT8" s="194"/>
      <c r="BOU8" s="194"/>
      <c r="BOV8" s="194"/>
      <c r="BOW8" s="194"/>
      <c r="BOX8" s="194"/>
      <c r="BOY8" s="194"/>
      <c r="BOZ8" s="194"/>
      <c r="BPA8" s="194"/>
      <c r="BPB8" s="194"/>
      <c r="BPC8" s="194"/>
      <c r="BPD8" s="194"/>
      <c r="BPE8" s="194"/>
      <c r="BPF8" s="194"/>
      <c r="BPG8" s="194"/>
      <c r="BPH8" s="194"/>
      <c r="BPI8" s="194"/>
      <c r="BPJ8" s="194"/>
      <c r="BPK8" s="194"/>
      <c r="BPL8" s="194"/>
      <c r="BPM8" s="194"/>
      <c r="BPN8" s="194"/>
      <c r="BPO8" s="194"/>
      <c r="BPP8" s="194"/>
      <c r="BPQ8" s="194"/>
      <c r="BPR8" s="194"/>
      <c r="BPS8" s="194"/>
      <c r="BPT8" s="194"/>
      <c r="BPU8" s="194"/>
      <c r="BPV8" s="194"/>
      <c r="BPW8" s="194"/>
      <c r="BPX8" s="194"/>
      <c r="BPY8" s="194"/>
      <c r="BPZ8" s="194"/>
      <c r="BQA8" s="194"/>
      <c r="BQB8" s="194"/>
      <c r="BQC8" s="194"/>
      <c r="BQD8" s="194"/>
      <c r="BQE8" s="194"/>
      <c r="BQF8" s="194"/>
      <c r="BQG8" s="194"/>
      <c r="BQH8" s="194"/>
      <c r="BQI8" s="194"/>
      <c r="BQJ8" s="194"/>
      <c r="BQK8" s="194"/>
      <c r="BQL8" s="194"/>
      <c r="BQM8" s="194"/>
      <c r="BQN8" s="194"/>
      <c r="BQO8" s="194"/>
      <c r="BQP8" s="194"/>
      <c r="BQQ8" s="194"/>
      <c r="BQR8" s="194"/>
      <c r="BQS8" s="194"/>
      <c r="BQT8" s="194"/>
      <c r="BQU8" s="194"/>
      <c r="BQV8" s="194"/>
      <c r="BQW8" s="194"/>
      <c r="BQX8" s="194"/>
      <c r="BQY8" s="194"/>
      <c r="BQZ8" s="194"/>
      <c r="BRA8" s="194"/>
      <c r="BRB8" s="194"/>
      <c r="BRC8" s="194"/>
      <c r="BRD8" s="194"/>
      <c r="BRE8" s="194"/>
      <c r="BRF8" s="194"/>
      <c r="BRG8" s="194"/>
      <c r="BRH8" s="194"/>
      <c r="BRI8" s="194"/>
      <c r="BRJ8" s="194"/>
      <c r="BRK8" s="194"/>
      <c r="BRL8" s="194"/>
      <c r="BRM8" s="194"/>
      <c r="BRN8" s="194"/>
      <c r="BRO8" s="194"/>
      <c r="BRP8" s="194"/>
      <c r="BRQ8" s="194"/>
      <c r="BRR8" s="194"/>
      <c r="BRS8" s="194"/>
      <c r="BRT8" s="194"/>
      <c r="BRU8" s="194"/>
      <c r="BRV8" s="194"/>
      <c r="BRW8" s="194"/>
      <c r="BRX8" s="194"/>
      <c r="BRY8" s="194"/>
      <c r="BRZ8" s="194"/>
      <c r="BSA8" s="194"/>
      <c r="BSB8" s="194"/>
      <c r="BSC8" s="194"/>
      <c r="BSD8" s="194"/>
      <c r="BSE8" s="194"/>
      <c r="BSF8" s="194"/>
      <c r="BSG8" s="194"/>
      <c r="BSH8" s="194"/>
      <c r="BSI8" s="194"/>
      <c r="BSJ8" s="194"/>
      <c r="BSK8" s="194"/>
      <c r="BSL8" s="194"/>
      <c r="BSM8" s="194"/>
      <c r="BSN8" s="194"/>
      <c r="BSO8" s="194"/>
      <c r="BSP8" s="194"/>
      <c r="BSQ8" s="194"/>
      <c r="BSR8" s="194"/>
      <c r="BSS8" s="194"/>
      <c r="BST8" s="194"/>
      <c r="BSU8" s="194"/>
      <c r="BSV8" s="194"/>
      <c r="BSW8" s="194"/>
      <c r="BSX8" s="194"/>
      <c r="BSY8" s="194"/>
      <c r="BSZ8" s="194"/>
      <c r="BTA8" s="194"/>
      <c r="BTB8" s="194"/>
      <c r="BTC8" s="194"/>
      <c r="BTD8" s="194"/>
      <c r="BTE8" s="194"/>
      <c r="BTF8" s="194"/>
      <c r="BTG8" s="194"/>
      <c r="BTH8" s="194"/>
      <c r="BTI8" s="194"/>
      <c r="BTJ8" s="194"/>
      <c r="BTK8" s="194"/>
      <c r="BTL8" s="194"/>
      <c r="BTM8" s="194"/>
      <c r="BTN8" s="194"/>
      <c r="BTO8" s="194"/>
      <c r="BTP8" s="194"/>
      <c r="BTQ8" s="194"/>
      <c r="BTR8" s="194"/>
      <c r="BTS8" s="194"/>
      <c r="BTT8" s="194"/>
      <c r="BTU8" s="194"/>
      <c r="BTV8" s="194"/>
      <c r="BTW8" s="194"/>
      <c r="BTX8" s="194"/>
      <c r="BTY8" s="194"/>
      <c r="BTZ8" s="194"/>
      <c r="BUA8" s="194"/>
      <c r="BUB8" s="194"/>
      <c r="BUC8" s="194"/>
      <c r="BUD8" s="194"/>
      <c r="BUE8" s="194"/>
      <c r="BUF8" s="194"/>
      <c r="BUG8" s="194"/>
      <c r="BUH8" s="194"/>
      <c r="BUI8" s="194"/>
      <c r="BUJ8" s="194"/>
      <c r="BUK8" s="194"/>
      <c r="BUL8" s="194"/>
      <c r="BUM8" s="194"/>
      <c r="BUN8" s="194"/>
      <c r="BUO8" s="194"/>
      <c r="BUP8" s="194"/>
      <c r="BUQ8" s="194"/>
      <c r="BUR8" s="194"/>
      <c r="BUS8" s="194"/>
      <c r="BUT8" s="194"/>
      <c r="BUU8" s="194"/>
      <c r="BUV8" s="194"/>
      <c r="BUW8" s="194"/>
      <c r="BUX8" s="194"/>
      <c r="BUY8" s="194"/>
      <c r="BUZ8" s="194"/>
      <c r="BVA8" s="194"/>
      <c r="BVB8" s="194"/>
      <c r="BVC8" s="194"/>
      <c r="BVD8" s="194"/>
      <c r="BVE8" s="194"/>
      <c r="BVF8" s="194"/>
      <c r="BVG8" s="194"/>
      <c r="BVH8" s="194"/>
      <c r="BVI8" s="194"/>
      <c r="BVJ8" s="194"/>
      <c r="BVK8" s="194"/>
      <c r="BVL8" s="194"/>
      <c r="BVM8" s="194"/>
      <c r="BVN8" s="194"/>
      <c r="BVO8" s="194"/>
      <c r="BVP8" s="194"/>
      <c r="BVQ8" s="194"/>
      <c r="BVR8" s="194"/>
      <c r="BVS8" s="194"/>
      <c r="BVT8" s="194"/>
      <c r="BVU8" s="194"/>
      <c r="BVV8" s="194"/>
      <c r="BVW8" s="194"/>
      <c r="BVX8" s="194"/>
      <c r="BVY8" s="194"/>
      <c r="BVZ8" s="194"/>
      <c r="BWA8" s="194"/>
      <c r="BWB8" s="194"/>
      <c r="BWC8" s="194"/>
      <c r="BWD8" s="194"/>
      <c r="BWE8" s="194"/>
      <c r="BWF8" s="194"/>
      <c r="BWG8" s="194"/>
      <c r="BWH8" s="194"/>
      <c r="BWI8" s="194"/>
      <c r="BWJ8" s="194"/>
      <c r="BWK8" s="194"/>
      <c r="BWL8" s="194"/>
      <c r="BWM8" s="194"/>
      <c r="BWN8" s="194"/>
      <c r="BWO8" s="194"/>
      <c r="BWP8" s="194"/>
      <c r="BWQ8" s="194"/>
      <c r="BWR8" s="194"/>
      <c r="BWS8" s="194"/>
      <c r="BWT8" s="194"/>
      <c r="BWU8" s="194"/>
      <c r="BWV8" s="194"/>
      <c r="BWW8" s="194"/>
      <c r="BWX8" s="194"/>
      <c r="BWY8" s="194"/>
      <c r="BWZ8" s="194"/>
      <c r="BXA8" s="194"/>
      <c r="BXB8" s="194"/>
      <c r="BXC8" s="194"/>
      <c r="BXD8" s="194"/>
      <c r="BXE8" s="194"/>
      <c r="BXF8" s="194"/>
      <c r="BXG8" s="194"/>
      <c r="BXH8" s="194"/>
      <c r="BXI8" s="194"/>
      <c r="BXJ8" s="194"/>
      <c r="BXK8" s="194"/>
      <c r="BXL8" s="194"/>
      <c r="BXM8" s="194"/>
      <c r="BXN8" s="194"/>
      <c r="BXO8" s="194"/>
      <c r="BXP8" s="194"/>
      <c r="BXQ8" s="194"/>
      <c r="BXR8" s="194"/>
      <c r="BXS8" s="194"/>
      <c r="BXT8" s="194"/>
      <c r="BXU8" s="194"/>
      <c r="BXV8" s="194"/>
      <c r="BXW8" s="194"/>
      <c r="BXX8" s="194"/>
      <c r="BXY8" s="194"/>
      <c r="BXZ8" s="194"/>
      <c r="BYA8" s="194"/>
      <c r="BYB8" s="194"/>
      <c r="BYC8" s="194"/>
      <c r="BYD8" s="194"/>
      <c r="BYE8" s="194"/>
      <c r="BYF8" s="194"/>
      <c r="BYG8" s="194"/>
      <c r="BYH8" s="194"/>
      <c r="BYI8" s="194"/>
      <c r="BYJ8" s="194"/>
      <c r="BYK8" s="194"/>
      <c r="BYL8" s="194"/>
      <c r="BYM8" s="194"/>
      <c r="BYN8" s="194"/>
      <c r="BYO8" s="194"/>
      <c r="BYP8" s="194"/>
      <c r="BYQ8" s="194"/>
      <c r="BYR8" s="194"/>
      <c r="BYS8" s="194"/>
      <c r="BYT8" s="194"/>
      <c r="BYU8" s="194"/>
      <c r="BYV8" s="194"/>
      <c r="BYW8" s="194"/>
      <c r="BYX8" s="194"/>
      <c r="BYY8" s="194"/>
      <c r="BYZ8" s="194"/>
      <c r="BZA8" s="194"/>
      <c r="BZB8" s="194"/>
      <c r="BZC8" s="194"/>
      <c r="BZD8" s="194"/>
      <c r="BZE8" s="194"/>
      <c r="BZF8" s="194"/>
      <c r="BZG8" s="194"/>
      <c r="BZH8" s="194"/>
      <c r="BZI8" s="194"/>
      <c r="BZJ8" s="194"/>
      <c r="BZK8" s="194"/>
      <c r="BZL8" s="194"/>
      <c r="BZM8" s="194"/>
      <c r="BZN8" s="194"/>
      <c r="BZO8" s="194"/>
      <c r="BZP8" s="194"/>
      <c r="BZQ8" s="194"/>
      <c r="BZR8" s="194"/>
      <c r="BZS8" s="194"/>
      <c r="BZT8" s="194"/>
      <c r="BZU8" s="194"/>
      <c r="BZV8" s="194"/>
      <c r="BZW8" s="194"/>
      <c r="BZX8" s="194"/>
      <c r="BZY8" s="194"/>
      <c r="BZZ8" s="194"/>
      <c r="CAA8" s="194"/>
      <c r="CAB8" s="194"/>
      <c r="CAC8" s="194"/>
      <c r="CAD8" s="194"/>
      <c r="CAE8" s="194"/>
      <c r="CAF8" s="194"/>
      <c r="CAG8" s="194"/>
      <c r="CAH8" s="194"/>
      <c r="CAI8" s="194"/>
      <c r="CAJ8" s="194"/>
      <c r="CAK8" s="194"/>
      <c r="CAL8" s="194"/>
      <c r="CAM8" s="194"/>
      <c r="CAN8" s="194"/>
      <c r="CAO8" s="194"/>
      <c r="CAP8" s="194"/>
      <c r="CAQ8" s="194"/>
      <c r="CAR8" s="194"/>
      <c r="CAS8" s="194"/>
      <c r="CAT8" s="194"/>
      <c r="CAU8" s="194"/>
      <c r="CAV8" s="194"/>
      <c r="CAW8" s="194"/>
      <c r="CAX8" s="194"/>
      <c r="CAY8" s="194"/>
      <c r="CAZ8" s="194"/>
      <c r="CBA8" s="194"/>
      <c r="CBB8" s="194"/>
      <c r="CBC8" s="194"/>
      <c r="CBD8" s="194"/>
      <c r="CBE8" s="194"/>
      <c r="CBF8" s="194"/>
      <c r="CBG8" s="194"/>
      <c r="CBH8" s="194"/>
      <c r="CBI8" s="194"/>
      <c r="CBJ8" s="194"/>
      <c r="CBK8" s="194"/>
      <c r="CBL8" s="194"/>
      <c r="CBM8" s="194"/>
      <c r="CBN8" s="194"/>
      <c r="CBO8" s="194"/>
      <c r="CBP8" s="194"/>
      <c r="CBQ8" s="194"/>
      <c r="CBR8" s="194"/>
      <c r="CBS8" s="194"/>
      <c r="CBT8" s="194"/>
      <c r="CBU8" s="194"/>
      <c r="CBV8" s="194"/>
      <c r="CBW8" s="194"/>
      <c r="CBX8" s="194"/>
      <c r="CBY8" s="194"/>
      <c r="CBZ8" s="194"/>
      <c r="CCA8" s="194"/>
      <c r="CCB8" s="194"/>
      <c r="CCC8" s="194"/>
      <c r="CCD8" s="194"/>
      <c r="CCE8" s="194"/>
      <c r="CCF8" s="194"/>
      <c r="CCG8" s="194"/>
      <c r="CCH8" s="194"/>
      <c r="CCI8" s="194"/>
      <c r="CCJ8" s="194"/>
      <c r="CCK8" s="194"/>
      <c r="CCL8" s="194"/>
      <c r="CCM8" s="194"/>
      <c r="CCN8" s="194"/>
      <c r="CCO8" s="194"/>
      <c r="CCP8" s="194"/>
      <c r="CCQ8" s="194"/>
      <c r="CCR8" s="194"/>
      <c r="CCS8" s="194"/>
      <c r="CCT8" s="194"/>
      <c r="CCU8" s="194"/>
      <c r="CCV8" s="194"/>
      <c r="CCW8" s="194"/>
      <c r="CCX8" s="194"/>
      <c r="CCY8" s="194"/>
      <c r="CCZ8" s="194"/>
      <c r="CDA8" s="194"/>
      <c r="CDB8" s="194"/>
      <c r="CDC8" s="194"/>
      <c r="CDD8" s="194"/>
      <c r="CDE8" s="194"/>
      <c r="CDF8" s="194"/>
      <c r="CDG8" s="194"/>
      <c r="CDH8" s="194"/>
      <c r="CDI8" s="194"/>
      <c r="CDJ8" s="194"/>
      <c r="CDK8" s="194"/>
      <c r="CDL8" s="194"/>
      <c r="CDM8" s="194"/>
      <c r="CDN8" s="194"/>
      <c r="CDO8" s="194"/>
      <c r="CDP8" s="194"/>
      <c r="CDQ8" s="194"/>
      <c r="CDR8" s="194"/>
      <c r="CDS8" s="194"/>
      <c r="CDT8" s="194"/>
      <c r="CDU8" s="194"/>
      <c r="CDV8" s="194"/>
      <c r="CDW8" s="194"/>
      <c r="CDX8" s="194"/>
      <c r="CDY8" s="194"/>
      <c r="CDZ8" s="194"/>
      <c r="CEA8" s="194"/>
      <c r="CEB8" s="194"/>
      <c r="CEC8" s="194"/>
      <c r="CED8" s="194"/>
      <c r="CEE8" s="194"/>
      <c r="CEF8" s="194"/>
      <c r="CEG8" s="194"/>
      <c r="CEH8" s="194"/>
      <c r="CEI8" s="194"/>
      <c r="CEJ8" s="194"/>
      <c r="CEK8" s="194"/>
      <c r="CEL8" s="194"/>
      <c r="CEM8" s="194"/>
      <c r="CEN8" s="194"/>
      <c r="CEO8" s="194"/>
      <c r="CEP8" s="194"/>
      <c r="CEQ8" s="194"/>
      <c r="CER8" s="194"/>
      <c r="CES8" s="194"/>
      <c r="CET8" s="194"/>
      <c r="CEU8" s="194"/>
      <c r="CEV8" s="194"/>
      <c r="CEW8" s="194"/>
      <c r="CEX8" s="194"/>
      <c r="CEY8" s="194"/>
      <c r="CEZ8" s="194"/>
      <c r="CFA8" s="194"/>
      <c r="CFB8" s="194"/>
      <c r="CFC8" s="194"/>
      <c r="CFD8" s="194"/>
      <c r="CFE8" s="194"/>
      <c r="CFF8" s="194"/>
      <c r="CFG8" s="194"/>
      <c r="CFH8" s="194"/>
      <c r="CFI8" s="194"/>
      <c r="CFJ8" s="194"/>
      <c r="CFK8" s="194"/>
      <c r="CFL8" s="194"/>
      <c r="CFM8" s="194"/>
      <c r="CFN8" s="194"/>
      <c r="CFO8" s="194"/>
      <c r="CFP8" s="194"/>
      <c r="CFQ8" s="194"/>
      <c r="CFR8" s="194"/>
      <c r="CFS8" s="194"/>
      <c r="CFT8" s="194"/>
      <c r="CFU8" s="194"/>
      <c r="CFV8" s="194"/>
      <c r="CFW8" s="194"/>
      <c r="CFX8" s="194"/>
      <c r="CFY8" s="194"/>
      <c r="CFZ8" s="194"/>
      <c r="CGA8" s="194"/>
      <c r="CGB8" s="194"/>
      <c r="CGC8" s="194"/>
      <c r="CGD8" s="194"/>
      <c r="CGE8" s="194"/>
      <c r="CGF8" s="194"/>
      <c r="CGG8" s="194"/>
      <c r="CGH8" s="194"/>
      <c r="CGI8" s="194"/>
      <c r="CGJ8" s="194"/>
      <c r="CGK8" s="194"/>
      <c r="CGL8" s="194"/>
      <c r="CGM8" s="194"/>
      <c r="CGN8" s="194"/>
      <c r="CGO8" s="194"/>
      <c r="CGP8" s="194"/>
      <c r="CGQ8" s="194"/>
      <c r="CGR8" s="194"/>
      <c r="CGS8" s="194"/>
      <c r="CGT8" s="194"/>
      <c r="CGU8" s="194"/>
      <c r="CGV8" s="194"/>
      <c r="CGW8" s="194"/>
      <c r="CGX8" s="194"/>
      <c r="CGY8" s="194"/>
      <c r="CGZ8" s="194"/>
      <c r="CHA8" s="194"/>
      <c r="CHB8" s="194"/>
      <c r="CHC8" s="194"/>
      <c r="CHD8" s="194"/>
      <c r="CHE8" s="194"/>
      <c r="CHF8" s="194"/>
      <c r="CHG8" s="194"/>
      <c r="CHH8" s="194"/>
      <c r="CHI8" s="194"/>
      <c r="CHJ8" s="194"/>
      <c r="CHK8" s="194"/>
      <c r="CHL8" s="194"/>
      <c r="CHM8" s="194"/>
      <c r="CHN8" s="194"/>
      <c r="CHO8" s="194"/>
      <c r="CHP8" s="194"/>
      <c r="CHQ8" s="194"/>
      <c r="CHR8" s="194"/>
      <c r="CHS8" s="194"/>
      <c r="CHT8" s="194"/>
      <c r="CHU8" s="194"/>
      <c r="CHV8" s="194"/>
      <c r="CHW8" s="194"/>
      <c r="CHX8" s="194"/>
      <c r="CHY8" s="194"/>
      <c r="CHZ8" s="194"/>
      <c r="CIA8" s="194"/>
      <c r="CIB8" s="194"/>
      <c r="CIC8" s="194"/>
      <c r="CID8" s="194"/>
      <c r="CIE8" s="194"/>
      <c r="CIF8" s="194"/>
      <c r="CIG8" s="194"/>
      <c r="CIH8" s="194"/>
      <c r="CII8" s="194"/>
      <c r="CIJ8" s="194"/>
      <c r="CIK8" s="194"/>
      <c r="CIL8" s="194"/>
      <c r="CIM8" s="194"/>
      <c r="CIN8" s="194"/>
      <c r="CIO8" s="194"/>
      <c r="CIP8" s="194"/>
      <c r="CIQ8" s="194"/>
      <c r="CIR8" s="194"/>
      <c r="CIS8" s="194"/>
      <c r="CIT8" s="194"/>
      <c r="CIU8" s="194"/>
      <c r="CIV8" s="194"/>
      <c r="CIW8" s="194"/>
      <c r="CIX8" s="194"/>
      <c r="CIY8" s="194"/>
      <c r="CIZ8" s="194"/>
      <c r="CJA8" s="194"/>
      <c r="CJB8" s="194"/>
      <c r="CJC8" s="194"/>
      <c r="CJD8" s="194"/>
      <c r="CJE8" s="194"/>
      <c r="CJF8" s="194"/>
      <c r="CJG8" s="194"/>
      <c r="CJH8" s="194"/>
      <c r="CJI8" s="194"/>
      <c r="CJJ8" s="194"/>
      <c r="CJK8" s="194"/>
      <c r="CJL8" s="194"/>
      <c r="CJM8" s="194"/>
      <c r="CJN8" s="194"/>
      <c r="CJO8" s="194"/>
      <c r="CJP8" s="194"/>
      <c r="CJQ8" s="194"/>
      <c r="CJR8" s="194"/>
      <c r="CJS8" s="194"/>
      <c r="CJT8" s="194"/>
      <c r="CJU8" s="194"/>
      <c r="CJV8" s="194"/>
      <c r="CJW8" s="194"/>
      <c r="CJX8" s="194"/>
      <c r="CJY8" s="194"/>
      <c r="CJZ8" s="194"/>
      <c r="CKA8" s="194"/>
      <c r="CKB8" s="194"/>
      <c r="CKC8" s="194"/>
      <c r="CKD8" s="194"/>
      <c r="CKE8" s="194"/>
      <c r="CKF8" s="194"/>
      <c r="CKG8" s="194"/>
      <c r="CKH8" s="194"/>
      <c r="CKI8" s="194"/>
      <c r="CKJ8" s="194"/>
      <c r="CKK8" s="194"/>
      <c r="CKL8" s="194"/>
      <c r="CKM8" s="194"/>
      <c r="CKN8" s="194"/>
      <c r="CKO8" s="194"/>
      <c r="CKP8" s="194"/>
      <c r="CKQ8" s="194"/>
      <c r="CKR8" s="194"/>
      <c r="CKS8" s="194"/>
      <c r="CKT8" s="194"/>
      <c r="CKU8" s="194"/>
      <c r="CKV8" s="194"/>
      <c r="CKW8" s="194"/>
      <c r="CKX8" s="194"/>
      <c r="CKY8" s="194"/>
      <c r="CKZ8" s="194"/>
      <c r="CLA8" s="194"/>
      <c r="CLB8" s="194"/>
      <c r="CLC8" s="194"/>
      <c r="CLD8" s="194"/>
      <c r="CLE8" s="194"/>
      <c r="CLF8" s="194"/>
      <c r="CLG8" s="194"/>
      <c r="CLH8" s="194"/>
      <c r="CLI8" s="194"/>
      <c r="CLJ8" s="194"/>
      <c r="CLK8" s="194"/>
      <c r="CLL8" s="194"/>
      <c r="CLM8" s="194"/>
      <c r="CLN8" s="194"/>
      <c r="CLO8" s="194"/>
      <c r="CLP8" s="194"/>
      <c r="CLQ8" s="194"/>
      <c r="CLR8" s="194"/>
      <c r="CLS8" s="194"/>
      <c r="CLT8" s="194"/>
      <c r="CLU8" s="194"/>
      <c r="CLV8" s="194"/>
      <c r="CLW8" s="194"/>
      <c r="CLX8" s="194"/>
      <c r="CLY8" s="194"/>
      <c r="CLZ8" s="194"/>
      <c r="CMA8" s="194"/>
      <c r="CMB8" s="194"/>
      <c r="CMC8" s="194"/>
      <c r="CMD8" s="194"/>
      <c r="CME8" s="194"/>
      <c r="CMF8" s="194"/>
      <c r="CMG8" s="194"/>
      <c r="CMH8" s="194"/>
      <c r="CMI8" s="194"/>
      <c r="CMJ8" s="194"/>
      <c r="CMK8" s="194"/>
      <c r="CML8" s="194"/>
      <c r="CMM8" s="194"/>
      <c r="CMN8" s="194"/>
      <c r="CMO8" s="194"/>
      <c r="CMP8" s="194"/>
      <c r="CMQ8" s="194"/>
      <c r="CMR8" s="194"/>
      <c r="CMS8" s="194"/>
      <c r="CMT8" s="194"/>
      <c r="CMU8" s="194"/>
      <c r="CMV8" s="194"/>
      <c r="CMW8" s="194"/>
      <c r="CMX8" s="194"/>
      <c r="CMY8" s="194"/>
      <c r="CMZ8" s="194"/>
      <c r="CNA8" s="194"/>
      <c r="CNB8" s="194"/>
      <c r="CNC8" s="194"/>
      <c r="CND8" s="194"/>
      <c r="CNE8" s="194"/>
      <c r="CNF8" s="194"/>
      <c r="CNG8" s="194"/>
      <c r="CNH8" s="194"/>
      <c r="CNI8" s="194"/>
      <c r="CNJ8" s="194"/>
      <c r="CNK8" s="194"/>
      <c r="CNL8" s="194"/>
      <c r="CNM8" s="194"/>
      <c r="CNN8" s="194"/>
      <c r="CNO8" s="194"/>
      <c r="CNP8" s="194"/>
      <c r="CNQ8" s="194"/>
      <c r="CNR8" s="194"/>
      <c r="CNS8" s="194"/>
      <c r="CNT8" s="194"/>
      <c r="CNU8" s="194"/>
      <c r="CNV8" s="194"/>
      <c r="CNW8" s="194"/>
      <c r="CNX8" s="194"/>
      <c r="CNY8" s="194"/>
      <c r="CNZ8" s="194"/>
      <c r="COA8" s="194"/>
      <c r="COB8" s="194"/>
      <c r="COC8" s="194"/>
      <c r="COD8" s="194"/>
      <c r="COE8" s="194"/>
      <c r="COF8" s="194"/>
      <c r="COG8" s="194"/>
      <c r="COH8" s="194"/>
      <c r="COI8" s="194"/>
      <c r="COJ8" s="194"/>
      <c r="COK8" s="194"/>
      <c r="COL8" s="194"/>
      <c r="COM8" s="194"/>
      <c r="CON8" s="194"/>
      <c r="COO8" s="194"/>
      <c r="COP8" s="194"/>
      <c r="COQ8" s="194"/>
      <c r="COR8" s="194"/>
      <c r="COS8" s="194"/>
      <c r="COT8" s="194"/>
      <c r="COU8" s="194"/>
      <c r="COV8" s="194"/>
      <c r="COW8" s="194"/>
      <c r="COX8" s="194"/>
      <c r="COY8" s="194"/>
      <c r="COZ8" s="194"/>
      <c r="CPA8" s="194"/>
      <c r="CPB8" s="194"/>
      <c r="CPC8" s="194"/>
      <c r="CPD8" s="194"/>
      <c r="CPE8" s="194"/>
      <c r="CPF8" s="194"/>
      <c r="CPG8" s="194"/>
      <c r="CPH8" s="194"/>
      <c r="CPI8" s="194"/>
      <c r="CPJ8" s="194"/>
      <c r="CPK8" s="194"/>
      <c r="CPL8" s="194"/>
      <c r="CPM8" s="194"/>
      <c r="CPN8" s="194"/>
      <c r="CPO8" s="194"/>
      <c r="CPP8" s="194"/>
      <c r="CPQ8" s="194"/>
      <c r="CPR8" s="194"/>
      <c r="CPS8" s="194"/>
      <c r="CPT8" s="194"/>
      <c r="CPU8" s="194"/>
      <c r="CPV8" s="194"/>
      <c r="CPW8" s="194"/>
      <c r="CPX8" s="194"/>
      <c r="CPY8" s="194"/>
      <c r="CPZ8" s="194"/>
      <c r="CQA8" s="194"/>
      <c r="CQB8" s="194"/>
      <c r="CQC8" s="194"/>
      <c r="CQD8" s="194"/>
      <c r="CQE8" s="194"/>
      <c r="CQF8" s="194"/>
      <c r="CQG8" s="194"/>
      <c r="CQH8" s="194"/>
      <c r="CQI8" s="194"/>
      <c r="CQJ8" s="194"/>
      <c r="CQK8" s="194"/>
      <c r="CQL8" s="194"/>
      <c r="CQM8" s="194"/>
      <c r="CQN8" s="194"/>
      <c r="CQO8" s="194"/>
      <c r="CQP8" s="194"/>
      <c r="CQQ8" s="194"/>
      <c r="CQR8" s="194"/>
      <c r="CQS8" s="194"/>
      <c r="CQT8" s="194"/>
      <c r="CQU8" s="194"/>
      <c r="CQV8" s="194"/>
      <c r="CQW8" s="194"/>
      <c r="CQX8" s="194"/>
      <c r="CQY8" s="194"/>
      <c r="CQZ8" s="194"/>
      <c r="CRA8" s="194"/>
      <c r="CRB8" s="194"/>
      <c r="CRC8" s="194"/>
      <c r="CRD8" s="194"/>
      <c r="CRE8" s="194"/>
      <c r="CRF8" s="194"/>
      <c r="CRG8" s="194"/>
      <c r="CRH8" s="194"/>
      <c r="CRI8" s="194"/>
      <c r="CRJ8" s="194"/>
      <c r="CRK8" s="194"/>
      <c r="CRL8" s="194"/>
      <c r="CRM8" s="194"/>
      <c r="CRN8" s="194"/>
      <c r="CRO8" s="194"/>
      <c r="CRP8" s="194"/>
      <c r="CRQ8" s="194"/>
      <c r="CRR8" s="194"/>
      <c r="CRS8" s="194"/>
      <c r="CRT8" s="194"/>
      <c r="CRU8" s="194"/>
      <c r="CRV8" s="194"/>
      <c r="CRW8" s="194"/>
      <c r="CRX8" s="194"/>
      <c r="CRY8" s="194"/>
      <c r="CRZ8" s="194"/>
      <c r="CSA8" s="194"/>
      <c r="CSB8" s="194"/>
      <c r="CSC8" s="194"/>
      <c r="CSD8" s="194"/>
      <c r="CSE8" s="194"/>
      <c r="CSF8" s="194"/>
      <c r="CSG8" s="194"/>
      <c r="CSH8" s="194"/>
      <c r="CSI8" s="194"/>
      <c r="CSJ8" s="194"/>
      <c r="CSK8" s="194"/>
      <c r="CSL8" s="194"/>
      <c r="CSM8" s="194"/>
      <c r="CSN8" s="194"/>
      <c r="CSO8" s="194"/>
      <c r="CSP8" s="194"/>
      <c r="CSQ8" s="194"/>
      <c r="CSR8" s="194"/>
      <c r="CSS8" s="194"/>
      <c r="CST8" s="194"/>
      <c r="CSU8" s="194"/>
      <c r="CSV8" s="194"/>
      <c r="CSW8" s="194"/>
      <c r="CSX8" s="194"/>
      <c r="CSY8" s="194"/>
      <c r="CSZ8" s="194"/>
      <c r="CTA8" s="194"/>
      <c r="CTB8" s="194"/>
      <c r="CTC8" s="194"/>
      <c r="CTD8" s="194"/>
      <c r="CTE8" s="194"/>
      <c r="CTF8" s="194"/>
      <c r="CTG8" s="194"/>
      <c r="CTH8" s="194"/>
      <c r="CTI8" s="194"/>
      <c r="CTJ8" s="194"/>
      <c r="CTK8" s="194"/>
      <c r="CTL8" s="194"/>
      <c r="CTM8" s="194"/>
      <c r="CTN8" s="194"/>
      <c r="CTO8" s="194"/>
      <c r="CTP8" s="194"/>
      <c r="CTQ8" s="194"/>
      <c r="CTR8" s="194"/>
      <c r="CTS8" s="194"/>
      <c r="CTT8" s="194"/>
      <c r="CTU8" s="194"/>
      <c r="CTV8" s="194"/>
      <c r="CTW8" s="194"/>
      <c r="CTX8" s="194"/>
      <c r="CTY8" s="194"/>
      <c r="CTZ8" s="194"/>
      <c r="CUA8" s="194"/>
      <c r="CUB8" s="194"/>
      <c r="CUC8" s="194"/>
      <c r="CUD8" s="194"/>
      <c r="CUE8" s="194"/>
      <c r="CUF8" s="194"/>
      <c r="CUG8" s="194"/>
      <c r="CUH8" s="194"/>
      <c r="CUI8" s="194"/>
      <c r="CUJ8" s="194"/>
      <c r="CUK8" s="194"/>
      <c r="CUL8" s="194"/>
      <c r="CUM8" s="194"/>
      <c r="CUN8" s="194"/>
      <c r="CUO8" s="194"/>
      <c r="CUP8" s="194"/>
      <c r="CUQ8" s="194"/>
      <c r="CUR8" s="194"/>
      <c r="CUS8" s="194"/>
      <c r="CUT8" s="194"/>
      <c r="CUU8" s="194"/>
      <c r="CUV8" s="194"/>
      <c r="CUW8" s="194"/>
      <c r="CUX8" s="194"/>
      <c r="CUY8" s="194"/>
      <c r="CUZ8" s="194"/>
      <c r="CVA8" s="194"/>
      <c r="CVB8" s="194"/>
      <c r="CVC8" s="194"/>
      <c r="CVD8" s="194"/>
      <c r="CVE8" s="194"/>
      <c r="CVF8" s="194"/>
      <c r="CVG8" s="194"/>
      <c r="CVH8" s="194"/>
      <c r="CVI8" s="194"/>
      <c r="CVJ8" s="194"/>
      <c r="CVK8" s="194"/>
      <c r="CVL8" s="194"/>
      <c r="CVM8" s="194"/>
      <c r="CVN8" s="194"/>
      <c r="CVO8" s="194"/>
      <c r="CVP8" s="194"/>
      <c r="CVQ8" s="194"/>
      <c r="CVR8" s="194"/>
      <c r="CVS8" s="194"/>
      <c r="CVT8" s="194"/>
      <c r="CVU8" s="194"/>
      <c r="CVV8" s="194"/>
      <c r="CVW8" s="194"/>
      <c r="CVX8" s="194"/>
      <c r="CVY8" s="194"/>
      <c r="CVZ8" s="194"/>
      <c r="CWA8" s="194"/>
      <c r="CWB8" s="194"/>
      <c r="CWC8" s="194"/>
      <c r="CWD8" s="194"/>
      <c r="CWE8" s="194"/>
      <c r="CWF8" s="194"/>
      <c r="CWG8" s="194"/>
      <c r="CWH8" s="194"/>
      <c r="CWI8" s="194"/>
      <c r="CWJ8" s="194"/>
      <c r="CWK8" s="194"/>
      <c r="CWL8" s="194"/>
      <c r="CWM8" s="194"/>
      <c r="CWN8" s="194"/>
      <c r="CWO8" s="194"/>
      <c r="CWP8" s="194"/>
      <c r="CWQ8" s="194"/>
      <c r="CWR8" s="194"/>
      <c r="CWS8" s="194"/>
      <c r="CWT8" s="194"/>
      <c r="CWU8" s="194"/>
      <c r="CWV8" s="194"/>
      <c r="CWW8" s="194"/>
      <c r="CWX8" s="194"/>
      <c r="CWY8" s="194"/>
      <c r="CWZ8" s="194"/>
      <c r="CXA8" s="194"/>
      <c r="CXB8" s="194"/>
      <c r="CXC8" s="194"/>
      <c r="CXD8" s="194"/>
      <c r="CXE8" s="194"/>
      <c r="CXF8" s="194"/>
      <c r="CXG8" s="194"/>
      <c r="CXH8" s="194"/>
      <c r="CXI8" s="194"/>
      <c r="CXJ8" s="194"/>
      <c r="CXK8" s="194"/>
      <c r="CXL8" s="194"/>
      <c r="CXM8" s="194"/>
      <c r="CXN8" s="194"/>
      <c r="CXO8" s="194"/>
      <c r="CXP8" s="194"/>
      <c r="CXQ8" s="194"/>
      <c r="CXR8" s="194"/>
      <c r="CXS8" s="194"/>
      <c r="CXT8" s="194"/>
      <c r="CXU8" s="194"/>
      <c r="CXV8" s="194"/>
      <c r="CXW8" s="194"/>
      <c r="CXX8" s="194"/>
      <c r="CXY8" s="194"/>
      <c r="CXZ8" s="194"/>
      <c r="CYA8" s="194"/>
      <c r="CYB8" s="194"/>
      <c r="CYC8" s="194"/>
      <c r="CYD8" s="194"/>
      <c r="CYE8" s="194"/>
      <c r="CYF8" s="194"/>
      <c r="CYG8" s="194"/>
      <c r="CYH8" s="194"/>
      <c r="CYI8" s="194"/>
      <c r="CYJ8" s="194"/>
      <c r="CYK8" s="194"/>
      <c r="CYL8" s="194"/>
      <c r="CYM8" s="194"/>
      <c r="CYN8" s="194"/>
      <c r="CYO8" s="194"/>
      <c r="CYP8" s="194"/>
      <c r="CYQ8" s="194"/>
      <c r="CYR8" s="194"/>
      <c r="CYS8" s="194"/>
      <c r="CYT8" s="194"/>
      <c r="CYU8" s="194"/>
      <c r="CYV8" s="194"/>
      <c r="CYW8" s="194"/>
      <c r="CYX8" s="194"/>
      <c r="CYY8" s="194"/>
      <c r="CYZ8" s="194"/>
      <c r="CZA8" s="194"/>
      <c r="CZB8" s="194"/>
      <c r="CZC8" s="194"/>
      <c r="CZD8" s="194"/>
      <c r="CZE8" s="194"/>
      <c r="CZF8" s="194"/>
      <c r="CZG8" s="194"/>
      <c r="CZH8" s="194"/>
      <c r="CZI8" s="194"/>
      <c r="CZJ8" s="194"/>
      <c r="CZK8" s="194"/>
      <c r="CZL8" s="194"/>
      <c r="CZM8" s="194"/>
      <c r="CZN8" s="194"/>
      <c r="CZO8" s="194"/>
      <c r="CZP8" s="194"/>
      <c r="CZQ8" s="194"/>
      <c r="CZR8" s="194"/>
      <c r="CZS8" s="194"/>
      <c r="CZT8" s="194"/>
      <c r="CZU8" s="194"/>
      <c r="CZV8" s="194"/>
      <c r="CZW8" s="194"/>
      <c r="CZX8" s="194"/>
      <c r="CZY8" s="194"/>
      <c r="CZZ8" s="194"/>
      <c r="DAA8" s="194"/>
      <c r="DAB8" s="194"/>
      <c r="DAC8" s="194"/>
      <c r="DAD8" s="194"/>
      <c r="DAE8" s="194"/>
      <c r="DAF8" s="194"/>
      <c r="DAG8" s="194"/>
      <c r="DAH8" s="194"/>
      <c r="DAI8" s="194"/>
      <c r="DAJ8" s="194"/>
      <c r="DAK8" s="194"/>
      <c r="DAL8" s="194"/>
      <c r="DAM8" s="194"/>
      <c r="DAN8" s="194"/>
      <c r="DAO8" s="194"/>
      <c r="DAP8" s="194"/>
      <c r="DAQ8" s="194"/>
      <c r="DAR8" s="194"/>
      <c r="DAS8" s="194"/>
      <c r="DAT8" s="194"/>
      <c r="DAU8" s="194"/>
      <c r="DAV8" s="194"/>
      <c r="DAW8" s="194"/>
      <c r="DAX8" s="194"/>
      <c r="DAY8" s="194"/>
      <c r="DAZ8" s="194"/>
      <c r="DBA8" s="194"/>
      <c r="DBB8" s="194"/>
      <c r="DBC8" s="194"/>
      <c r="DBD8" s="194"/>
      <c r="DBE8" s="194"/>
      <c r="DBF8" s="194"/>
      <c r="DBG8" s="194"/>
      <c r="DBH8" s="194"/>
      <c r="DBI8" s="194"/>
      <c r="DBJ8" s="194"/>
      <c r="DBK8" s="194"/>
      <c r="DBL8" s="194"/>
      <c r="DBM8" s="194"/>
      <c r="DBN8" s="194"/>
      <c r="DBO8" s="194"/>
      <c r="DBP8" s="194"/>
      <c r="DBQ8" s="194"/>
      <c r="DBR8" s="194"/>
      <c r="DBS8" s="194"/>
      <c r="DBT8" s="194"/>
      <c r="DBU8" s="194"/>
      <c r="DBV8" s="194"/>
      <c r="DBW8" s="194"/>
      <c r="DBX8" s="194"/>
      <c r="DBY8" s="194"/>
      <c r="DBZ8" s="194"/>
      <c r="DCA8" s="194"/>
      <c r="DCB8" s="194"/>
      <c r="DCC8" s="194"/>
      <c r="DCD8" s="194"/>
      <c r="DCE8" s="194"/>
      <c r="DCF8" s="194"/>
      <c r="DCG8" s="194"/>
      <c r="DCH8" s="194"/>
      <c r="DCI8" s="194"/>
      <c r="DCJ8" s="194"/>
      <c r="DCK8" s="194"/>
      <c r="DCL8" s="194"/>
      <c r="DCM8" s="194"/>
      <c r="DCN8" s="194"/>
      <c r="DCO8" s="194"/>
      <c r="DCP8" s="194"/>
      <c r="DCQ8" s="194"/>
      <c r="DCR8" s="194"/>
      <c r="DCS8" s="194"/>
      <c r="DCT8" s="194"/>
      <c r="DCU8" s="194"/>
      <c r="DCV8" s="194"/>
      <c r="DCW8" s="194"/>
      <c r="DCX8" s="194"/>
      <c r="DCY8" s="194"/>
      <c r="DCZ8" s="194"/>
      <c r="DDA8" s="194"/>
      <c r="DDB8" s="194"/>
      <c r="DDC8" s="194"/>
      <c r="DDD8" s="194"/>
      <c r="DDE8" s="194"/>
      <c r="DDF8" s="194"/>
      <c r="DDG8" s="194"/>
      <c r="DDH8" s="194"/>
      <c r="DDI8" s="194"/>
      <c r="DDJ8" s="194"/>
      <c r="DDK8" s="194"/>
      <c r="DDL8" s="194"/>
      <c r="DDM8" s="194"/>
      <c r="DDN8" s="194"/>
      <c r="DDO8" s="194"/>
      <c r="DDP8" s="194"/>
      <c r="DDQ8" s="194"/>
      <c r="DDR8" s="194"/>
      <c r="DDS8" s="194"/>
      <c r="DDT8" s="194"/>
      <c r="DDU8" s="194"/>
      <c r="DDV8" s="194"/>
      <c r="DDW8" s="194"/>
      <c r="DDX8" s="194"/>
      <c r="DDY8" s="194"/>
      <c r="DDZ8" s="194"/>
      <c r="DEA8" s="194"/>
      <c r="DEB8" s="194"/>
      <c r="DEC8" s="194"/>
      <c r="DED8" s="194"/>
      <c r="DEE8" s="194"/>
      <c r="DEF8" s="194"/>
      <c r="DEG8" s="194"/>
      <c r="DEH8" s="194"/>
      <c r="DEI8" s="194"/>
      <c r="DEJ8" s="194"/>
      <c r="DEK8" s="194"/>
      <c r="DEL8" s="194"/>
      <c r="DEM8" s="194"/>
      <c r="DEN8" s="194"/>
      <c r="DEO8" s="194"/>
      <c r="DEP8" s="194"/>
      <c r="DEQ8" s="194"/>
      <c r="DER8" s="194"/>
      <c r="DES8" s="194"/>
      <c r="DET8" s="194"/>
      <c r="DEU8" s="194"/>
      <c r="DEV8" s="194"/>
      <c r="DEW8" s="194"/>
      <c r="DEX8" s="194"/>
      <c r="DEY8" s="194"/>
      <c r="DEZ8" s="194"/>
      <c r="DFA8" s="194"/>
      <c r="DFB8" s="194"/>
      <c r="DFC8" s="194"/>
      <c r="DFD8" s="194"/>
      <c r="DFE8" s="194"/>
      <c r="DFF8" s="194"/>
      <c r="DFG8" s="194"/>
      <c r="DFH8" s="194"/>
      <c r="DFI8" s="194"/>
      <c r="DFJ8" s="194"/>
      <c r="DFK8" s="194"/>
      <c r="DFL8" s="194"/>
      <c r="DFM8" s="194"/>
      <c r="DFN8" s="194"/>
      <c r="DFO8" s="194"/>
      <c r="DFP8" s="194"/>
      <c r="DFQ8" s="194"/>
      <c r="DFR8" s="194"/>
      <c r="DFS8" s="194"/>
      <c r="DFT8" s="194"/>
      <c r="DFU8" s="194"/>
      <c r="DFV8" s="194"/>
      <c r="DFW8" s="194"/>
      <c r="DFX8" s="194"/>
      <c r="DFY8" s="194"/>
      <c r="DFZ8" s="194"/>
      <c r="DGA8" s="194"/>
      <c r="DGB8" s="194"/>
      <c r="DGC8" s="194"/>
      <c r="DGD8" s="194"/>
      <c r="DGE8" s="194"/>
      <c r="DGF8" s="194"/>
      <c r="DGG8" s="194"/>
      <c r="DGH8" s="194"/>
      <c r="DGI8" s="194"/>
      <c r="DGJ8" s="194"/>
      <c r="DGK8" s="194"/>
      <c r="DGL8" s="194"/>
      <c r="DGM8" s="194"/>
      <c r="DGN8" s="194"/>
      <c r="DGO8" s="194"/>
      <c r="DGP8" s="194"/>
      <c r="DGQ8" s="194"/>
      <c r="DGR8" s="194"/>
      <c r="DGS8" s="194"/>
      <c r="DGT8" s="194"/>
      <c r="DGU8" s="194"/>
      <c r="DGV8" s="194"/>
      <c r="DGW8" s="194"/>
      <c r="DGX8" s="194"/>
      <c r="DGY8" s="194"/>
      <c r="DGZ8" s="194"/>
      <c r="DHA8" s="194"/>
      <c r="DHB8" s="194"/>
      <c r="DHC8" s="194"/>
      <c r="DHD8" s="194"/>
      <c r="DHE8" s="194"/>
      <c r="DHF8" s="194"/>
      <c r="DHG8" s="194"/>
      <c r="DHH8" s="194"/>
      <c r="DHI8" s="194"/>
      <c r="DHJ8" s="194"/>
      <c r="DHK8" s="194"/>
      <c r="DHL8" s="194"/>
      <c r="DHM8" s="194"/>
      <c r="DHN8" s="194"/>
      <c r="DHO8" s="194"/>
      <c r="DHP8" s="194"/>
      <c r="DHQ8" s="194"/>
      <c r="DHR8" s="194"/>
      <c r="DHS8" s="194"/>
      <c r="DHT8" s="194"/>
      <c r="DHU8" s="194"/>
      <c r="DHV8" s="194"/>
      <c r="DHW8" s="194"/>
      <c r="DHX8" s="194"/>
      <c r="DHY8" s="194"/>
      <c r="DHZ8" s="194"/>
      <c r="DIA8" s="194"/>
      <c r="DIB8" s="194"/>
      <c r="DIC8" s="194"/>
      <c r="DID8" s="194"/>
      <c r="DIE8" s="194"/>
      <c r="DIF8" s="194"/>
      <c r="DIG8" s="194"/>
      <c r="DIH8" s="194"/>
      <c r="DII8" s="194"/>
      <c r="DIJ8" s="194"/>
      <c r="DIK8" s="194"/>
      <c r="DIL8" s="194"/>
      <c r="DIM8" s="194"/>
      <c r="DIN8" s="194"/>
      <c r="DIO8" s="194"/>
      <c r="DIP8" s="194"/>
      <c r="DIQ8" s="194"/>
      <c r="DIR8" s="194"/>
      <c r="DIS8" s="194"/>
      <c r="DIT8" s="194"/>
      <c r="DIU8" s="194"/>
      <c r="DIV8" s="194"/>
      <c r="DIW8" s="194"/>
      <c r="DIX8" s="194"/>
      <c r="DIY8" s="194"/>
      <c r="DIZ8" s="194"/>
      <c r="DJA8" s="194"/>
      <c r="DJB8" s="194"/>
      <c r="DJC8" s="194"/>
      <c r="DJD8" s="194"/>
      <c r="DJE8" s="194"/>
      <c r="DJF8" s="194"/>
      <c r="DJG8" s="194"/>
      <c r="DJH8" s="194"/>
      <c r="DJI8" s="194"/>
      <c r="DJJ8" s="194"/>
      <c r="DJK8" s="194"/>
      <c r="DJL8" s="194"/>
      <c r="DJM8" s="194"/>
      <c r="DJN8" s="194"/>
      <c r="DJO8" s="194"/>
      <c r="DJP8" s="194"/>
      <c r="DJQ8" s="194"/>
      <c r="DJR8" s="194"/>
      <c r="DJS8" s="194"/>
      <c r="DJT8" s="194"/>
      <c r="DJU8" s="194"/>
      <c r="DJV8" s="194"/>
      <c r="DJW8" s="194"/>
      <c r="DJX8" s="194"/>
      <c r="DJY8" s="194"/>
      <c r="DJZ8" s="194"/>
      <c r="DKA8" s="194"/>
      <c r="DKB8" s="194"/>
      <c r="DKC8" s="194"/>
      <c r="DKD8" s="194"/>
      <c r="DKE8" s="194"/>
      <c r="DKF8" s="194"/>
      <c r="DKG8" s="194"/>
      <c r="DKH8" s="194"/>
      <c r="DKI8" s="194"/>
      <c r="DKJ8" s="194"/>
      <c r="DKK8" s="194"/>
      <c r="DKL8" s="194"/>
      <c r="DKM8" s="194"/>
      <c r="DKN8" s="194"/>
      <c r="DKO8" s="194"/>
      <c r="DKP8" s="194"/>
      <c r="DKQ8" s="194"/>
      <c r="DKR8" s="194"/>
      <c r="DKS8" s="194"/>
      <c r="DKT8" s="194"/>
      <c r="DKU8" s="194"/>
      <c r="DKV8" s="194"/>
      <c r="DKW8" s="194"/>
      <c r="DKX8" s="194"/>
      <c r="DKY8" s="194"/>
      <c r="DKZ8" s="194"/>
      <c r="DLA8" s="194"/>
      <c r="DLB8" s="194"/>
      <c r="DLC8" s="194"/>
      <c r="DLD8" s="194"/>
      <c r="DLE8" s="194"/>
      <c r="DLF8" s="194"/>
      <c r="DLG8" s="194"/>
      <c r="DLH8" s="194"/>
      <c r="DLI8" s="194"/>
      <c r="DLJ8" s="194"/>
      <c r="DLK8" s="194"/>
      <c r="DLL8" s="194"/>
      <c r="DLM8" s="194"/>
      <c r="DLN8" s="194"/>
      <c r="DLO8" s="194"/>
      <c r="DLP8" s="194"/>
      <c r="DLQ8" s="194"/>
      <c r="DLR8" s="194"/>
      <c r="DLS8" s="194"/>
      <c r="DLT8" s="194"/>
      <c r="DLU8" s="194"/>
      <c r="DLV8" s="194"/>
      <c r="DLW8" s="194"/>
      <c r="DLX8" s="194"/>
      <c r="DLY8" s="194"/>
      <c r="DLZ8" s="194"/>
      <c r="DMA8" s="194"/>
      <c r="DMB8" s="194"/>
      <c r="DMC8" s="194"/>
      <c r="DMD8" s="194"/>
      <c r="DME8" s="194"/>
      <c r="DMF8" s="194"/>
      <c r="DMG8" s="194"/>
      <c r="DMH8" s="194"/>
      <c r="DMI8" s="194"/>
      <c r="DMJ8" s="194"/>
      <c r="DMK8" s="194"/>
      <c r="DML8" s="194"/>
      <c r="DMM8" s="194"/>
      <c r="DMN8" s="194"/>
      <c r="DMO8" s="194"/>
      <c r="DMP8" s="194"/>
      <c r="DMQ8" s="194"/>
      <c r="DMR8" s="194"/>
      <c r="DMS8" s="194"/>
      <c r="DMT8" s="194"/>
      <c r="DMU8" s="194"/>
      <c r="DMV8" s="194"/>
      <c r="DMW8" s="194"/>
      <c r="DMX8" s="194"/>
      <c r="DMY8" s="194"/>
      <c r="DMZ8" s="194"/>
      <c r="DNA8" s="194"/>
      <c r="DNB8" s="194"/>
      <c r="DNC8" s="194"/>
      <c r="DND8" s="194"/>
      <c r="DNE8" s="194"/>
      <c r="DNF8" s="194"/>
      <c r="DNG8" s="194"/>
      <c r="DNH8" s="194"/>
      <c r="DNI8" s="194"/>
      <c r="DNJ8" s="194"/>
      <c r="DNK8" s="194"/>
      <c r="DNL8" s="194"/>
      <c r="DNM8" s="194"/>
      <c r="DNN8" s="194"/>
      <c r="DNO8" s="194"/>
      <c r="DNP8" s="194"/>
      <c r="DNQ8" s="194"/>
      <c r="DNR8" s="194"/>
      <c r="DNS8" s="194"/>
      <c r="DNT8" s="194"/>
      <c r="DNU8" s="194"/>
      <c r="DNV8" s="194"/>
      <c r="DNW8" s="194"/>
      <c r="DNX8" s="194"/>
      <c r="DNY8" s="194"/>
      <c r="DNZ8" s="194"/>
      <c r="DOA8" s="194"/>
      <c r="DOB8" s="194"/>
      <c r="DOC8" s="194"/>
      <c r="DOD8" s="194"/>
      <c r="DOE8" s="194"/>
      <c r="DOF8" s="194"/>
      <c r="DOG8" s="194"/>
      <c r="DOH8" s="194"/>
      <c r="DOI8" s="194"/>
      <c r="DOJ8" s="194"/>
      <c r="DOK8" s="194"/>
      <c r="DOL8" s="194"/>
      <c r="DOM8" s="194"/>
      <c r="DON8" s="194"/>
      <c r="DOO8" s="194"/>
      <c r="DOP8" s="194"/>
      <c r="DOQ8" s="194"/>
      <c r="DOR8" s="194"/>
      <c r="DOS8" s="194"/>
      <c r="DOT8" s="194"/>
      <c r="DOU8" s="194"/>
      <c r="DOV8" s="194"/>
      <c r="DOW8" s="194"/>
      <c r="DOX8" s="194"/>
      <c r="DOY8" s="194"/>
      <c r="DOZ8" s="194"/>
      <c r="DPA8" s="194"/>
      <c r="DPB8" s="194"/>
      <c r="DPC8" s="194"/>
      <c r="DPD8" s="194"/>
      <c r="DPE8" s="194"/>
      <c r="DPF8" s="194"/>
      <c r="DPG8" s="194"/>
      <c r="DPH8" s="194"/>
      <c r="DPI8" s="194"/>
      <c r="DPJ8" s="194"/>
      <c r="DPK8" s="194"/>
      <c r="DPL8" s="194"/>
      <c r="DPM8" s="194"/>
      <c r="DPN8" s="194"/>
      <c r="DPO8" s="194"/>
      <c r="DPP8" s="194"/>
      <c r="DPQ8" s="194"/>
      <c r="DPR8" s="194"/>
      <c r="DPS8" s="194"/>
      <c r="DPT8" s="194"/>
      <c r="DPU8" s="194"/>
      <c r="DPV8" s="194"/>
      <c r="DPW8" s="194"/>
      <c r="DPX8" s="194"/>
      <c r="DPY8" s="194"/>
      <c r="DPZ8" s="194"/>
      <c r="DQA8" s="194"/>
      <c r="DQB8" s="194"/>
      <c r="DQC8" s="194"/>
      <c r="DQD8" s="194"/>
      <c r="DQE8" s="194"/>
      <c r="DQF8" s="194"/>
      <c r="DQG8" s="194"/>
      <c r="DQH8" s="194"/>
      <c r="DQI8" s="194"/>
      <c r="DQJ8" s="194"/>
      <c r="DQK8" s="194"/>
      <c r="DQL8" s="194"/>
      <c r="DQM8" s="194"/>
      <c r="DQN8" s="194"/>
      <c r="DQO8" s="194"/>
      <c r="DQP8" s="194"/>
      <c r="DQQ8" s="194"/>
      <c r="DQR8" s="194"/>
      <c r="DQS8" s="194"/>
      <c r="DQT8" s="194"/>
      <c r="DQU8" s="194"/>
      <c r="DQV8" s="194"/>
      <c r="DQW8" s="194"/>
      <c r="DQX8" s="194"/>
      <c r="DQY8" s="194"/>
      <c r="DQZ8" s="194"/>
      <c r="DRA8" s="194"/>
      <c r="DRB8" s="194"/>
      <c r="DRC8" s="194"/>
      <c r="DRD8" s="194"/>
      <c r="DRE8" s="194"/>
      <c r="DRF8" s="194"/>
      <c r="DRG8" s="194"/>
      <c r="DRH8" s="194"/>
      <c r="DRI8" s="194"/>
      <c r="DRJ8" s="194"/>
      <c r="DRK8" s="194"/>
      <c r="DRL8" s="194"/>
      <c r="DRM8" s="194"/>
      <c r="DRN8" s="194"/>
      <c r="DRO8" s="194"/>
      <c r="DRP8" s="194"/>
      <c r="DRQ8" s="194"/>
      <c r="DRR8" s="194"/>
      <c r="DRS8" s="194"/>
      <c r="DRT8" s="194"/>
      <c r="DRU8" s="194"/>
      <c r="DRV8" s="194"/>
      <c r="DRW8" s="194"/>
      <c r="DRX8" s="194"/>
      <c r="DRY8" s="194"/>
      <c r="DRZ8" s="194"/>
      <c r="DSA8" s="194"/>
      <c r="DSB8" s="194"/>
      <c r="DSC8" s="194"/>
      <c r="DSD8" s="194"/>
      <c r="DSE8" s="194"/>
      <c r="DSF8" s="194"/>
      <c r="DSG8" s="194"/>
      <c r="DSH8" s="194"/>
      <c r="DSI8" s="194"/>
      <c r="DSJ8" s="194"/>
      <c r="DSK8" s="194"/>
      <c r="DSL8" s="194"/>
      <c r="DSM8" s="194"/>
      <c r="DSN8" s="194"/>
      <c r="DSO8" s="194"/>
      <c r="DSP8" s="194"/>
      <c r="DSQ8" s="194"/>
      <c r="DSR8" s="194"/>
      <c r="DSS8" s="194"/>
      <c r="DST8" s="194"/>
      <c r="DSU8" s="194"/>
      <c r="DSV8" s="194"/>
      <c r="DSW8" s="194"/>
      <c r="DSX8" s="194"/>
      <c r="DSY8" s="194"/>
      <c r="DSZ8" s="194"/>
      <c r="DTA8" s="194"/>
      <c r="DTB8" s="194"/>
      <c r="DTC8" s="194"/>
      <c r="DTD8" s="194"/>
      <c r="DTE8" s="194"/>
      <c r="DTF8" s="194"/>
      <c r="DTG8" s="194"/>
      <c r="DTH8" s="194"/>
      <c r="DTI8" s="194"/>
      <c r="DTJ8" s="194"/>
      <c r="DTK8" s="194"/>
      <c r="DTL8" s="194"/>
      <c r="DTM8" s="194"/>
      <c r="DTN8" s="194"/>
      <c r="DTO8" s="194"/>
      <c r="DTP8" s="194"/>
      <c r="DTQ8" s="194"/>
      <c r="DTR8" s="194"/>
      <c r="DTS8" s="194"/>
      <c r="DTT8" s="194"/>
      <c r="DTU8" s="194"/>
      <c r="DTV8" s="194"/>
      <c r="DTW8" s="194"/>
      <c r="DTX8" s="194"/>
      <c r="DTY8" s="194"/>
      <c r="DTZ8" s="194"/>
      <c r="DUA8" s="194"/>
      <c r="DUB8" s="194"/>
      <c r="DUC8" s="194"/>
      <c r="DUD8" s="194"/>
      <c r="DUE8" s="194"/>
      <c r="DUF8" s="194"/>
      <c r="DUG8" s="194"/>
      <c r="DUH8" s="194"/>
      <c r="DUI8" s="194"/>
      <c r="DUJ8" s="194"/>
      <c r="DUK8" s="194"/>
      <c r="DUL8" s="194"/>
      <c r="DUM8" s="194"/>
      <c r="DUN8" s="194"/>
      <c r="DUO8" s="194"/>
      <c r="DUP8" s="194"/>
      <c r="DUQ8" s="194"/>
      <c r="DUR8" s="194"/>
      <c r="DUS8" s="194"/>
      <c r="DUT8" s="194"/>
      <c r="DUU8" s="194"/>
      <c r="DUV8" s="194"/>
      <c r="DUW8" s="194"/>
      <c r="DUX8" s="194"/>
      <c r="DUY8" s="194"/>
      <c r="DUZ8" s="194"/>
      <c r="DVA8" s="194"/>
      <c r="DVB8" s="194"/>
      <c r="DVC8" s="194"/>
      <c r="DVD8" s="194"/>
      <c r="DVE8" s="194"/>
      <c r="DVF8" s="194"/>
      <c r="DVG8" s="194"/>
      <c r="DVH8" s="194"/>
      <c r="DVI8" s="194"/>
      <c r="DVJ8" s="194"/>
      <c r="DVK8" s="194"/>
      <c r="DVL8" s="194"/>
      <c r="DVM8" s="194"/>
      <c r="DVN8" s="194"/>
      <c r="DVO8" s="194"/>
      <c r="DVP8" s="194"/>
      <c r="DVQ8" s="194"/>
      <c r="DVR8" s="194"/>
      <c r="DVS8" s="194"/>
      <c r="DVT8" s="194"/>
      <c r="DVU8" s="194"/>
      <c r="DVV8" s="194"/>
      <c r="DVW8" s="194"/>
      <c r="DVX8" s="194"/>
      <c r="DVY8" s="194"/>
      <c r="DVZ8" s="194"/>
      <c r="DWA8" s="194"/>
      <c r="DWB8" s="194"/>
      <c r="DWC8" s="194"/>
      <c r="DWD8" s="194"/>
      <c r="DWE8" s="194"/>
      <c r="DWF8" s="194"/>
      <c r="DWG8" s="194"/>
      <c r="DWH8" s="194"/>
      <c r="DWI8" s="194"/>
      <c r="DWJ8" s="194"/>
      <c r="DWK8" s="194"/>
      <c r="DWL8" s="194"/>
      <c r="DWM8" s="194"/>
      <c r="DWN8" s="194"/>
      <c r="DWO8" s="194"/>
      <c r="DWP8" s="194"/>
      <c r="DWQ8" s="194"/>
      <c r="DWR8" s="194"/>
      <c r="DWS8" s="194"/>
      <c r="DWT8" s="194"/>
      <c r="DWU8" s="194"/>
      <c r="DWV8" s="194"/>
      <c r="DWW8" s="194"/>
      <c r="DWX8" s="194"/>
      <c r="DWY8" s="194"/>
      <c r="DWZ8" s="194"/>
      <c r="DXA8" s="194"/>
      <c r="DXB8" s="194"/>
      <c r="DXC8" s="194"/>
      <c r="DXD8" s="194"/>
      <c r="DXE8" s="194"/>
      <c r="DXF8" s="194"/>
      <c r="DXG8" s="194"/>
      <c r="DXH8" s="194"/>
      <c r="DXI8" s="194"/>
      <c r="DXJ8" s="194"/>
      <c r="DXK8" s="194"/>
      <c r="DXL8" s="194"/>
      <c r="DXM8" s="194"/>
      <c r="DXN8" s="194"/>
      <c r="DXO8" s="194"/>
      <c r="DXP8" s="194"/>
      <c r="DXQ8" s="194"/>
      <c r="DXR8" s="194"/>
      <c r="DXS8" s="194"/>
      <c r="DXT8" s="194"/>
      <c r="DXU8" s="194"/>
      <c r="DXV8" s="194"/>
      <c r="DXW8" s="194"/>
      <c r="DXX8" s="194"/>
      <c r="DXY8" s="194"/>
      <c r="DXZ8" s="194"/>
      <c r="DYA8" s="194"/>
      <c r="DYB8" s="194"/>
      <c r="DYC8" s="194"/>
      <c r="DYD8" s="194"/>
      <c r="DYE8" s="194"/>
      <c r="DYF8" s="194"/>
      <c r="DYG8" s="194"/>
      <c r="DYH8" s="194"/>
      <c r="DYI8" s="194"/>
      <c r="DYJ8" s="194"/>
      <c r="DYK8" s="194"/>
      <c r="DYL8" s="194"/>
      <c r="DYM8" s="194"/>
      <c r="DYN8" s="194"/>
      <c r="DYO8" s="194"/>
      <c r="DYP8" s="194"/>
      <c r="DYQ8" s="194"/>
      <c r="DYR8" s="194"/>
      <c r="DYS8" s="194"/>
      <c r="DYT8" s="194"/>
      <c r="DYU8" s="194"/>
      <c r="DYV8" s="194"/>
      <c r="DYW8" s="194"/>
      <c r="DYX8" s="194"/>
      <c r="DYY8" s="194"/>
      <c r="DYZ8" s="194"/>
      <c r="DZA8" s="194"/>
      <c r="DZB8" s="194"/>
      <c r="DZC8" s="194"/>
      <c r="DZD8" s="194"/>
      <c r="DZE8" s="194"/>
      <c r="DZF8" s="194"/>
      <c r="DZG8" s="194"/>
      <c r="DZH8" s="194"/>
      <c r="DZI8" s="194"/>
      <c r="DZJ8" s="194"/>
      <c r="DZK8" s="194"/>
      <c r="DZL8" s="194"/>
      <c r="DZM8" s="194"/>
      <c r="DZN8" s="194"/>
      <c r="DZO8" s="194"/>
      <c r="DZP8" s="194"/>
      <c r="DZQ8" s="194"/>
      <c r="DZR8" s="194"/>
      <c r="DZS8" s="194"/>
      <c r="DZT8" s="194"/>
      <c r="DZU8" s="194"/>
      <c r="DZV8" s="194"/>
      <c r="DZW8" s="194"/>
      <c r="DZX8" s="194"/>
      <c r="DZY8" s="194"/>
      <c r="DZZ8" s="194"/>
      <c r="EAA8" s="194"/>
      <c r="EAB8" s="194"/>
      <c r="EAC8" s="194"/>
      <c r="EAD8" s="194"/>
      <c r="EAE8" s="194"/>
      <c r="EAF8" s="194"/>
      <c r="EAG8" s="194"/>
      <c r="EAH8" s="194"/>
      <c r="EAI8" s="194"/>
      <c r="EAJ8" s="194"/>
      <c r="EAK8" s="194"/>
      <c r="EAL8" s="194"/>
      <c r="EAM8" s="194"/>
      <c r="EAN8" s="194"/>
      <c r="EAO8" s="194"/>
      <c r="EAP8" s="194"/>
      <c r="EAQ8" s="194"/>
      <c r="EAR8" s="194"/>
      <c r="EAS8" s="194"/>
      <c r="EAT8" s="194"/>
      <c r="EAU8" s="194"/>
      <c r="EAV8" s="194"/>
      <c r="EAW8" s="194"/>
      <c r="EAX8" s="194"/>
      <c r="EAY8" s="194"/>
      <c r="EAZ8" s="194"/>
      <c r="EBA8" s="194"/>
      <c r="EBB8" s="194"/>
      <c r="EBC8" s="194"/>
      <c r="EBD8" s="194"/>
      <c r="EBE8" s="194"/>
      <c r="EBF8" s="194"/>
      <c r="EBG8" s="194"/>
      <c r="EBH8" s="194"/>
      <c r="EBI8" s="194"/>
      <c r="EBJ8" s="194"/>
      <c r="EBK8" s="194"/>
      <c r="EBL8" s="194"/>
      <c r="EBM8" s="194"/>
      <c r="EBN8" s="194"/>
      <c r="EBO8" s="194"/>
      <c r="EBP8" s="194"/>
      <c r="EBQ8" s="194"/>
      <c r="EBR8" s="194"/>
      <c r="EBS8" s="194"/>
      <c r="EBT8" s="194"/>
      <c r="EBU8" s="194"/>
      <c r="EBV8" s="194"/>
      <c r="EBW8" s="194"/>
      <c r="EBX8" s="194"/>
      <c r="EBY8" s="194"/>
      <c r="EBZ8" s="194"/>
      <c r="ECA8" s="194"/>
      <c r="ECB8" s="194"/>
      <c r="ECC8" s="194"/>
      <c r="ECD8" s="194"/>
      <c r="ECE8" s="194"/>
      <c r="ECF8" s="194"/>
      <c r="ECG8" s="194"/>
      <c r="ECH8" s="194"/>
      <c r="ECI8" s="194"/>
      <c r="ECJ8" s="194"/>
      <c r="ECK8" s="194"/>
      <c r="ECL8" s="194"/>
      <c r="ECM8" s="194"/>
      <c r="ECN8" s="194"/>
      <c r="ECO8" s="194"/>
      <c r="ECP8" s="194"/>
      <c r="ECQ8" s="194"/>
      <c r="ECR8" s="194"/>
      <c r="ECS8" s="194"/>
      <c r="ECT8" s="194"/>
      <c r="ECU8" s="194"/>
      <c r="ECV8" s="194"/>
      <c r="ECW8" s="194"/>
      <c r="ECX8" s="194"/>
      <c r="ECY8" s="194"/>
      <c r="ECZ8" s="194"/>
      <c r="EDA8" s="194"/>
      <c r="EDB8" s="194"/>
      <c r="EDC8" s="194"/>
      <c r="EDD8" s="194"/>
      <c r="EDE8" s="194"/>
      <c r="EDF8" s="194"/>
      <c r="EDG8" s="194"/>
      <c r="EDH8" s="194"/>
      <c r="EDI8" s="194"/>
      <c r="EDJ8" s="194"/>
      <c r="EDK8" s="194"/>
      <c r="EDL8" s="194"/>
      <c r="EDM8" s="194"/>
      <c r="EDN8" s="194"/>
      <c r="EDO8" s="194"/>
      <c r="EDP8" s="194"/>
      <c r="EDQ8" s="194"/>
      <c r="EDR8" s="194"/>
      <c r="EDS8" s="194"/>
      <c r="EDT8" s="194"/>
      <c r="EDU8" s="194"/>
      <c r="EDV8" s="194"/>
      <c r="EDW8" s="194"/>
      <c r="EDX8" s="194"/>
      <c r="EDY8" s="194"/>
      <c r="EDZ8" s="194"/>
      <c r="EEA8" s="194"/>
      <c r="EEB8" s="194"/>
      <c r="EEC8" s="194"/>
      <c r="EED8" s="194"/>
      <c r="EEE8" s="194"/>
      <c r="EEF8" s="194"/>
      <c r="EEG8" s="194"/>
      <c r="EEH8" s="194"/>
      <c r="EEI8" s="194"/>
      <c r="EEJ8" s="194"/>
      <c r="EEK8" s="194"/>
      <c r="EEL8" s="194"/>
      <c r="EEM8" s="194"/>
      <c r="EEN8" s="194"/>
      <c r="EEO8" s="194"/>
      <c r="EEP8" s="194"/>
      <c r="EEQ8" s="194"/>
      <c r="EER8" s="194"/>
      <c r="EES8" s="194"/>
      <c r="EET8" s="194"/>
      <c r="EEU8" s="194"/>
      <c r="EEV8" s="194"/>
      <c r="EEW8" s="194"/>
      <c r="EEX8" s="194"/>
      <c r="EEY8" s="194"/>
      <c r="EEZ8" s="194"/>
      <c r="EFA8" s="194"/>
      <c r="EFB8" s="194"/>
      <c r="EFC8" s="194"/>
      <c r="EFD8" s="194"/>
      <c r="EFE8" s="194"/>
      <c r="EFF8" s="194"/>
      <c r="EFG8" s="194"/>
      <c r="EFH8" s="194"/>
      <c r="EFI8" s="194"/>
      <c r="EFJ8" s="194"/>
      <c r="EFK8" s="194"/>
      <c r="EFL8" s="194"/>
      <c r="EFM8" s="194"/>
      <c r="EFN8" s="194"/>
      <c r="EFO8" s="194"/>
      <c r="EFP8" s="194"/>
      <c r="EFQ8" s="194"/>
      <c r="EFR8" s="194"/>
      <c r="EFS8" s="194"/>
      <c r="EFT8" s="194"/>
      <c r="EFU8" s="194"/>
      <c r="EFV8" s="194"/>
      <c r="EFW8" s="194"/>
      <c r="EFX8" s="194"/>
      <c r="EFY8" s="194"/>
      <c r="EFZ8" s="194"/>
      <c r="EGA8" s="194"/>
      <c r="EGB8" s="194"/>
      <c r="EGC8" s="194"/>
      <c r="EGD8" s="194"/>
      <c r="EGE8" s="194"/>
      <c r="EGF8" s="194"/>
      <c r="EGG8" s="194"/>
      <c r="EGH8" s="194"/>
      <c r="EGI8" s="194"/>
      <c r="EGJ8" s="194"/>
      <c r="EGK8" s="194"/>
      <c r="EGL8" s="194"/>
      <c r="EGM8" s="194"/>
      <c r="EGN8" s="194"/>
      <c r="EGO8" s="194"/>
      <c r="EGP8" s="194"/>
      <c r="EGQ8" s="194"/>
      <c r="EGR8" s="194"/>
      <c r="EGS8" s="194"/>
      <c r="EGT8" s="194"/>
      <c r="EGU8" s="194"/>
      <c r="EGV8" s="194"/>
      <c r="EGW8" s="194"/>
      <c r="EGX8" s="194"/>
      <c r="EGY8" s="194"/>
      <c r="EGZ8" s="194"/>
      <c r="EHA8" s="194"/>
      <c r="EHB8" s="194"/>
      <c r="EHC8" s="194"/>
      <c r="EHD8" s="194"/>
      <c r="EHE8" s="194"/>
      <c r="EHF8" s="194"/>
      <c r="EHG8" s="194"/>
      <c r="EHH8" s="194"/>
      <c r="EHI8" s="194"/>
      <c r="EHJ8" s="194"/>
      <c r="EHK8" s="194"/>
      <c r="EHL8" s="194"/>
      <c r="EHM8" s="194"/>
      <c r="EHN8" s="194"/>
      <c r="EHO8" s="194"/>
      <c r="EHP8" s="194"/>
      <c r="EHQ8" s="194"/>
      <c r="EHR8" s="194"/>
      <c r="EHS8" s="194"/>
      <c r="EHT8" s="194"/>
      <c r="EHU8" s="194"/>
      <c r="EHV8" s="194"/>
      <c r="EHW8" s="194"/>
      <c r="EHX8" s="194"/>
      <c r="EHY8" s="194"/>
      <c r="EHZ8" s="194"/>
      <c r="EIA8" s="194"/>
      <c r="EIB8" s="194"/>
      <c r="EIC8" s="194"/>
      <c r="EID8" s="194"/>
      <c r="EIE8" s="194"/>
      <c r="EIF8" s="194"/>
      <c r="EIG8" s="194"/>
      <c r="EIH8" s="194"/>
      <c r="EII8" s="194"/>
      <c r="EIJ8" s="194"/>
      <c r="EIK8" s="194"/>
      <c r="EIL8" s="194"/>
      <c r="EIM8" s="194"/>
      <c r="EIN8" s="194"/>
      <c r="EIO8" s="194"/>
      <c r="EIP8" s="194"/>
      <c r="EIQ8" s="194"/>
      <c r="EIR8" s="194"/>
      <c r="EIS8" s="194"/>
      <c r="EIT8" s="194"/>
      <c r="EIU8" s="194"/>
      <c r="EIV8" s="194"/>
      <c r="EIW8" s="194"/>
      <c r="EIX8" s="194"/>
      <c r="EIY8" s="194"/>
      <c r="EIZ8" s="194"/>
      <c r="EJA8" s="194"/>
      <c r="EJB8" s="194"/>
      <c r="EJC8" s="194"/>
      <c r="EJD8" s="194"/>
      <c r="EJE8" s="194"/>
      <c r="EJF8" s="194"/>
      <c r="EJG8" s="194"/>
      <c r="EJH8" s="194"/>
      <c r="EJI8" s="194"/>
      <c r="EJJ8" s="194"/>
      <c r="EJK8" s="194"/>
      <c r="EJL8" s="194"/>
      <c r="EJM8" s="194"/>
      <c r="EJN8" s="194"/>
      <c r="EJO8" s="194"/>
      <c r="EJP8" s="194"/>
      <c r="EJQ8" s="194"/>
      <c r="EJR8" s="194"/>
      <c r="EJS8" s="194"/>
      <c r="EJT8" s="194"/>
      <c r="EJU8" s="194"/>
      <c r="EJV8" s="194"/>
      <c r="EJW8" s="194"/>
      <c r="EJX8" s="194"/>
      <c r="EJY8" s="194"/>
      <c r="EJZ8" s="194"/>
      <c r="EKA8" s="194"/>
      <c r="EKB8" s="194"/>
      <c r="EKC8" s="194"/>
      <c r="EKD8" s="194"/>
      <c r="EKE8" s="194"/>
      <c r="EKF8" s="194"/>
      <c r="EKG8" s="194"/>
      <c r="EKH8" s="194"/>
      <c r="EKI8" s="194"/>
      <c r="EKJ8" s="194"/>
      <c r="EKK8" s="194"/>
      <c r="EKL8" s="194"/>
      <c r="EKM8" s="194"/>
      <c r="EKN8" s="194"/>
      <c r="EKO8" s="194"/>
      <c r="EKP8" s="194"/>
      <c r="EKQ8" s="194"/>
      <c r="EKR8" s="194"/>
      <c r="EKS8" s="194"/>
      <c r="EKT8" s="194"/>
      <c r="EKU8" s="194"/>
      <c r="EKV8" s="194"/>
      <c r="EKW8" s="194"/>
      <c r="EKX8" s="194"/>
      <c r="EKY8" s="194"/>
      <c r="EKZ8" s="194"/>
      <c r="ELA8" s="194"/>
      <c r="ELB8" s="194"/>
      <c r="ELC8" s="194"/>
      <c r="ELD8" s="194"/>
      <c r="ELE8" s="194"/>
      <c r="ELF8" s="194"/>
      <c r="ELG8" s="194"/>
      <c r="ELH8" s="194"/>
      <c r="ELI8" s="194"/>
      <c r="ELJ8" s="194"/>
      <c r="ELK8" s="194"/>
      <c r="ELL8" s="194"/>
      <c r="ELM8" s="194"/>
      <c r="ELN8" s="194"/>
      <c r="ELO8" s="194"/>
      <c r="ELP8" s="194"/>
      <c r="ELQ8" s="194"/>
      <c r="ELR8" s="194"/>
      <c r="ELS8" s="194"/>
      <c r="ELT8" s="194"/>
      <c r="ELU8" s="194"/>
      <c r="ELV8" s="194"/>
      <c r="ELW8" s="194"/>
      <c r="ELX8" s="194"/>
      <c r="ELY8" s="194"/>
      <c r="ELZ8" s="194"/>
      <c r="EMA8" s="194"/>
      <c r="EMB8" s="194"/>
      <c r="EMC8" s="194"/>
      <c r="EMD8" s="194"/>
      <c r="EME8" s="194"/>
      <c r="EMF8" s="194"/>
      <c r="EMG8" s="194"/>
      <c r="EMH8" s="194"/>
      <c r="EMI8" s="194"/>
      <c r="EMJ8" s="194"/>
      <c r="EMK8" s="194"/>
      <c r="EML8" s="194"/>
      <c r="EMM8" s="194"/>
      <c r="EMN8" s="194"/>
      <c r="EMO8" s="194"/>
      <c r="EMP8" s="194"/>
      <c r="EMQ8" s="194"/>
      <c r="EMR8" s="194"/>
      <c r="EMS8" s="194"/>
      <c r="EMT8" s="194"/>
      <c r="EMU8" s="194"/>
      <c r="EMV8" s="194"/>
      <c r="EMW8" s="194"/>
      <c r="EMX8" s="194"/>
      <c r="EMY8" s="194"/>
      <c r="EMZ8" s="194"/>
      <c r="ENA8" s="194"/>
      <c r="ENB8" s="194"/>
      <c r="ENC8" s="194"/>
      <c r="END8" s="194"/>
      <c r="ENE8" s="194"/>
      <c r="ENF8" s="194"/>
      <c r="ENG8" s="194"/>
      <c r="ENH8" s="194"/>
      <c r="ENI8" s="194"/>
      <c r="ENJ8" s="194"/>
      <c r="ENK8" s="194"/>
      <c r="ENL8" s="194"/>
      <c r="ENM8" s="194"/>
      <c r="ENN8" s="194"/>
      <c r="ENO8" s="194"/>
      <c r="ENP8" s="194"/>
      <c r="ENQ8" s="194"/>
      <c r="ENR8" s="194"/>
      <c r="ENS8" s="194"/>
      <c r="ENT8" s="194"/>
      <c r="ENU8" s="194"/>
      <c r="ENV8" s="194"/>
      <c r="ENW8" s="194"/>
      <c r="ENX8" s="194"/>
      <c r="ENY8" s="194"/>
      <c r="ENZ8" s="194"/>
      <c r="EOA8" s="194"/>
      <c r="EOB8" s="194"/>
      <c r="EOC8" s="194"/>
      <c r="EOD8" s="194"/>
      <c r="EOE8" s="194"/>
      <c r="EOF8" s="194"/>
      <c r="EOG8" s="194"/>
      <c r="EOH8" s="194"/>
      <c r="EOI8" s="194"/>
      <c r="EOJ8" s="194"/>
      <c r="EOK8" s="194"/>
      <c r="EOL8" s="194"/>
      <c r="EOM8" s="194"/>
      <c r="EON8" s="194"/>
      <c r="EOO8" s="194"/>
      <c r="EOP8" s="194"/>
      <c r="EOQ8" s="194"/>
      <c r="EOR8" s="194"/>
      <c r="EOS8" s="194"/>
      <c r="EOT8" s="194"/>
      <c r="EOU8" s="194"/>
      <c r="EOV8" s="194"/>
      <c r="EOW8" s="194"/>
      <c r="EOX8" s="194"/>
      <c r="EOY8" s="194"/>
      <c r="EOZ8" s="194"/>
      <c r="EPA8" s="194"/>
      <c r="EPB8" s="194"/>
      <c r="EPC8" s="194"/>
      <c r="EPD8" s="194"/>
      <c r="EPE8" s="194"/>
      <c r="EPF8" s="194"/>
      <c r="EPG8" s="194"/>
      <c r="EPH8" s="194"/>
      <c r="EPI8" s="194"/>
      <c r="EPJ8" s="194"/>
      <c r="EPK8" s="194"/>
      <c r="EPL8" s="194"/>
      <c r="EPM8" s="194"/>
      <c r="EPN8" s="194"/>
      <c r="EPO8" s="194"/>
      <c r="EPP8" s="194"/>
      <c r="EPQ8" s="194"/>
      <c r="EPR8" s="194"/>
      <c r="EPS8" s="194"/>
      <c r="EPT8" s="194"/>
      <c r="EPU8" s="194"/>
      <c r="EPV8" s="194"/>
      <c r="EPW8" s="194"/>
      <c r="EPX8" s="194"/>
      <c r="EPY8" s="194"/>
      <c r="EPZ8" s="194"/>
      <c r="EQA8" s="194"/>
      <c r="EQB8" s="194"/>
      <c r="EQC8" s="194"/>
      <c r="EQD8" s="194"/>
      <c r="EQE8" s="194"/>
      <c r="EQF8" s="194"/>
      <c r="EQG8" s="194"/>
      <c r="EQH8" s="194"/>
      <c r="EQI8" s="194"/>
      <c r="EQJ8" s="194"/>
      <c r="EQK8" s="194"/>
      <c r="EQL8" s="194"/>
      <c r="EQM8" s="194"/>
      <c r="EQN8" s="194"/>
      <c r="EQO8" s="194"/>
      <c r="EQP8" s="194"/>
      <c r="EQQ8" s="194"/>
      <c r="EQR8" s="194"/>
      <c r="EQS8" s="194"/>
      <c r="EQT8" s="194"/>
      <c r="EQU8" s="194"/>
      <c r="EQV8" s="194"/>
      <c r="EQW8" s="194"/>
      <c r="EQX8" s="194"/>
      <c r="EQY8" s="194"/>
      <c r="EQZ8" s="194"/>
      <c r="ERA8" s="194"/>
      <c r="ERB8" s="194"/>
      <c r="ERC8" s="194"/>
      <c r="ERD8" s="194"/>
      <c r="ERE8" s="194"/>
      <c r="ERF8" s="194"/>
      <c r="ERG8" s="194"/>
      <c r="ERH8" s="194"/>
      <c r="ERI8" s="194"/>
      <c r="ERJ8" s="194"/>
      <c r="ERK8" s="194"/>
      <c r="ERL8" s="194"/>
      <c r="ERM8" s="194"/>
      <c r="ERN8" s="194"/>
      <c r="ERO8" s="194"/>
      <c r="ERP8" s="194"/>
      <c r="ERQ8" s="194"/>
      <c r="ERR8" s="194"/>
      <c r="ERS8" s="194"/>
      <c r="ERT8" s="194"/>
      <c r="ERU8" s="194"/>
      <c r="ERV8" s="194"/>
      <c r="ERW8" s="194"/>
      <c r="ERX8" s="194"/>
      <c r="ERY8" s="194"/>
      <c r="ERZ8" s="194"/>
      <c r="ESA8" s="194"/>
      <c r="ESB8" s="194"/>
      <c r="ESC8" s="194"/>
      <c r="ESD8" s="194"/>
      <c r="ESE8" s="194"/>
      <c r="ESF8" s="194"/>
      <c r="ESG8" s="194"/>
      <c r="ESH8" s="194"/>
      <c r="ESI8" s="194"/>
      <c r="ESJ8" s="194"/>
      <c r="ESK8" s="194"/>
      <c r="ESL8" s="194"/>
      <c r="ESM8" s="194"/>
      <c r="ESN8" s="194"/>
      <c r="ESO8" s="194"/>
      <c r="ESP8" s="194"/>
      <c r="ESQ8" s="194"/>
      <c r="ESR8" s="194"/>
      <c r="ESS8" s="194"/>
      <c r="EST8" s="194"/>
      <c r="ESU8" s="194"/>
      <c r="ESV8" s="194"/>
      <c r="ESW8" s="194"/>
      <c r="ESX8" s="194"/>
      <c r="ESY8" s="194"/>
      <c r="ESZ8" s="194"/>
      <c r="ETA8" s="194"/>
      <c r="ETB8" s="194"/>
      <c r="ETC8" s="194"/>
      <c r="ETD8" s="194"/>
      <c r="ETE8" s="194"/>
      <c r="ETF8" s="194"/>
      <c r="ETG8" s="194"/>
      <c r="ETH8" s="194"/>
      <c r="ETI8" s="194"/>
      <c r="ETJ8" s="194"/>
      <c r="ETK8" s="194"/>
      <c r="ETL8" s="194"/>
      <c r="ETM8" s="194"/>
      <c r="ETN8" s="194"/>
      <c r="ETO8" s="194"/>
      <c r="ETP8" s="194"/>
      <c r="ETQ8" s="194"/>
      <c r="ETR8" s="194"/>
      <c r="ETS8" s="194"/>
      <c r="ETT8" s="194"/>
      <c r="ETU8" s="194"/>
      <c r="ETV8" s="194"/>
      <c r="ETW8" s="194"/>
      <c r="ETX8" s="194"/>
      <c r="ETY8" s="194"/>
      <c r="ETZ8" s="194"/>
      <c r="EUA8" s="194"/>
      <c r="EUB8" s="194"/>
      <c r="EUC8" s="194"/>
      <c r="EUD8" s="194"/>
      <c r="EUE8" s="194"/>
      <c r="EUF8" s="194"/>
      <c r="EUG8" s="194"/>
      <c r="EUH8" s="194"/>
      <c r="EUI8" s="194"/>
      <c r="EUJ8" s="194"/>
      <c r="EUK8" s="194"/>
      <c r="EUL8" s="194"/>
      <c r="EUM8" s="194"/>
      <c r="EUN8" s="194"/>
      <c r="EUO8" s="194"/>
      <c r="EUP8" s="194"/>
      <c r="EUQ8" s="194"/>
      <c r="EUR8" s="194"/>
      <c r="EUS8" s="194"/>
      <c r="EUT8" s="194"/>
      <c r="EUU8" s="194"/>
      <c r="EUV8" s="194"/>
      <c r="EUW8" s="194"/>
      <c r="EUX8" s="194"/>
      <c r="EUY8" s="194"/>
      <c r="EUZ8" s="194"/>
      <c r="EVA8" s="194"/>
      <c r="EVB8" s="194"/>
      <c r="EVC8" s="194"/>
      <c r="EVD8" s="194"/>
      <c r="EVE8" s="194"/>
      <c r="EVF8" s="194"/>
      <c r="EVG8" s="194"/>
      <c r="EVH8" s="194"/>
      <c r="EVI8" s="194"/>
      <c r="EVJ8" s="194"/>
      <c r="EVK8" s="194"/>
      <c r="EVL8" s="194"/>
      <c r="EVM8" s="194"/>
      <c r="EVN8" s="194"/>
      <c r="EVO8" s="194"/>
      <c r="EVP8" s="194"/>
      <c r="EVQ8" s="194"/>
      <c r="EVR8" s="194"/>
      <c r="EVS8" s="194"/>
      <c r="EVT8" s="194"/>
      <c r="EVU8" s="194"/>
      <c r="EVV8" s="194"/>
      <c r="EVW8" s="194"/>
      <c r="EVX8" s="194"/>
      <c r="EVY8" s="194"/>
      <c r="EVZ8" s="194"/>
      <c r="EWA8" s="194"/>
      <c r="EWB8" s="194"/>
      <c r="EWC8" s="194"/>
      <c r="EWD8" s="194"/>
      <c r="EWE8" s="194"/>
      <c r="EWF8" s="194"/>
      <c r="EWG8" s="194"/>
      <c r="EWH8" s="194"/>
      <c r="EWI8" s="194"/>
      <c r="EWJ8" s="194"/>
      <c r="EWK8" s="194"/>
      <c r="EWL8" s="194"/>
      <c r="EWM8" s="194"/>
      <c r="EWN8" s="194"/>
      <c r="EWO8" s="194"/>
      <c r="EWP8" s="194"/>
      <c r="EWQ8" s="194"/>
      <c r="EWR8" s="194"/>
      <c r="EWS8" s="194"/>
      <c r="EWT8" s="194"/>
      <c r="EWU8" s="194"/>
      <c r="EWV8" s="194"/>
      <c r="EWW8" s="194"/>
      <c r="EWX8" s="194"/>
      <c r="EWY8" s="194"/>
      <c r="EWZ8" s="194"/>
      <c r="EXA8" s="194"/>
      <c r="EXB8" s="194"/>
      <c r="EXC8" s="194"/>
      <c r="EXD8" s="194"/>
      <c r="EXE8" s="194"/>
      <c r="EXF8" s="194"/>
      <c r="EXG8" s="194"/>
      <c r="EXH8" s="194"/>
      <c r="EXI8" s="194"/>
      <c r="EXJ8" s="194"/>
      <c r="EXK8" s="194"/>
      <c r="EXL8" s="194"/>
      <c r="EXM8" s="194"/>
      <c r="EXN8" s="194"/>
      <c r="EXO8" s="194"/>
      <c r="EXP8" s="194"/>
      <c r="EXQ8" s="194"/>
      <c r="EXR8" s="194"/>
      <c r="EXS8" s="194"/>
      <c r="EXT8" s="194"/>
      <c r="EXU8" s="194"/>
      <c r="EXV8" s="194"/>
      <c r="EXW8" s="194"/>
      <c r="EXX8" s="194"/>
      <c r="EXY8" s="194"/>
      <c r="EXZ8" s="194"/>
      <c r="EYA8" s="194"/>
      <c r="EYB8" s="194"/>
      <c r="EYC8" s="194"/>
      <c r="EYD8" s="194"/>
      <c r="EYE8" s="194"/>
      <c r="EYF8" s="194"/>
      <c r="EYG8" s="194"/>
      <c r="EYH8" s="194"/>
      <c r="EYI8" s="194"/>
      <c r="EYJ8" s="194"/>
      <c r="EYK8" s="194"/>
      <c r="EYL8" s="194"/>
      <c r="EYM8" s="194"/>
      <c r="EYN8" s="194"/>
      <c r="EYO8" s="194"/>
      <c r="EYP8" s="194"/>
      <c r="EYQ8" s="194"/>
      <c r="EYR8" s="194"/>
      <c r="EYS8" s="194"/>
      <c r="EYT8" s="194"/>
      <c r="EYU8" s="194"/>
      <c r="EYV8" s="194"/>
      <c r="EYW8" s="194"/>
      <c r="EYX8" s="194"/>
      <c r="EYY8" s="194"/>
      <c r="EYZ8" s="194"/>
      <c r="EZA8" s="194"/>
      <c r="EZB8" s="194"/>
      <c r="EZC8" s="194"/>
      <c r="EZD8" s="194"/>
      <c r="EZE8" s="194"/>
      <c r="EZF8" s="194"/>
      <c r="EZG8" s="194"/>
      <c r="EZH8" s="194"/>
      <c r="EZI8" s="194"/>
      <c r="EZJ8" s="194"/>
      <c r="EZK8" s="194"/>
      <c r="EZL8" s="194"/>
      <c r="EZM8" s="194"/>
      <c r="EZN8" s="194"/>
      <c r="EZO8" s="194"/>
      <c r="EZP8" s="194"/>
      <c r="EZQ8" s="194"/>
      <c r="EZR8" s="194"/>
      <c r="EZS8" s="194"/>
      <c r="EZT8" s="194"/>
      <c r="EZU8" s="194"/>
      <c r="EZV8" s="194"/>
      <c r="EZW8" s="194"/>
      <c r="EZX8" s="194"/>
      <c r="EZY8" s="194"/>
      <c r="EZZ8" s="194"/>
      <c r="FAA8" s="194"/>
      <c r="FAB8" s="194"/>
      <c r="FAC8" s="194"/>
      <c r="FAD8" s="194"/>
      <c r="FAE8" s="194"/>
      <c r="FAF8" s="194"/>
      <c r="FAG8" s="194"/>
      <c r="FAH8" s="194"/>
      <c r="FAI8" s="194"/>
      <c r="FAJ8" s="194"/>
      <c r="FAK8" s="194"/>
      <c r="FAL8" s="194"/>
      <c r="FAM8" s="194"/>
      <c r="FAN8" s="194"/>
      <c r="FAO8" s="194"/>
      <c r="FAP8" s="194"/>
      <c r="FAQ8" s="194"/>
      <c r="FAR8" s="194"/>
      <c r="FAS8" s="194"/>
      <c r="FAT8" s="194"/>
      <c r="FAU8" s="194"/>
      <c r="FAV8" s="194"/>
      <c r="FAW8" s="194"/>
      <c r="FAX8" s="194"/>
      <c r="FAY8" s="194"/>
      <c r="FAZ8" s="194"/>
      <c r="FBA8" s="194"/>
      <c r="FBB8" s="194"/>
      <c r="FBC8" s="194"/>
      <c r="FBD8" s="194"/>
      <c r="FBE8" s="194"/>
      <c r="FBF8" s="194"/>
      <c r="FBG8" s="194"/>
      <c r="FBH8" s="194"/>
      <c r="FBI8" s="194"/>
      <c r="FBJ8" s="194"/>
      <c r="FBK8" s="194"/>
      <c r="FBL8" s="194"/>
      <c r="FBM8" s="194"/>
      <c r="FBN8" s="194"/>
      <c r="FBO8" s="194"/>
      <c r="FBP8" s="194"/>
      <c r="FBQ8" s="194"/>
      <c r="FBR8" s="194"/>
      <c r="FBS8" s="194"/>
      <c r="FBT8" s="194"/>
      <c r="FBU8" s="194"/>
      <c r="FBV8" s="194"/>
      <c r="FBW8" s="194"/>
      <c r="FBX8" s="194"/>
      <c r="FBY8" s="194"/>
      <c r="FBZ8" s="194"/>
      <c r="FCA8" s="194"/>
      <c r="FCB8" s="194"/>
      <c r="FCC8" s="194"/>
      <c r="FCD8" s="194"/>
      <c r="FCE8" s="194"/>
      <c r="FCF8" s="194"/>
      <c r="FCG8" s="194"/>
      <c r="FCH8" s="194"/>
      <c r="FCI8" s="194"/>
      <c r="FCJ8" s="194"/>
      <c r="FCK8" s="194"/>
      <c r="FCL8" s="194"/>
      <c r="FCM8" s="194"/>
      <c r="FCN8" s="194"/>
      <c r="FCO8" s="194"/>
      <c r="FCP8" s="194"/>
      <c r="FCQ8" s="194"/>
      <c r="FCR8" s="194"/>
      <c r="FCS8" s="194"/>
      <c r="FCT8" s="194"/>
      <c r="FCU8" s="194"/>
      <c r="FCV8" s="194"/>
      <c r="FCW8" s="194"/>
      <c r="FCX8" s="194"/>
      <c r="FCY8" s="194"/>
      <c r="FCZ8" s="194"/>
      <c r="FDA8" s="194"/>
      <c r="FDB8" s="194"/>
      <c r="FDC8" s="194"/>
      <c r="FDD8" s="194"/>
      <c r="FDE8" s="194"/>
      <c r="FDF8" s="194"/>
      <c r="FDG8" s="194"/>
      <c r="FDH8" s="194"/>
      <c r="FDI8" s="194"/>
      <c r="FDJ8" s="194"/>
      <c r="FDK8" s="194"/>
      <c r="FDL8" s="194"/>
      <c r="FDM8" s="194"/>
      <c r="FDN8" s="194"/>
      <c r="FDO8" s="194"/>
      <c r="FDP8" s="194"/>
      <c r="FDQ8" s="194"/>
      <c r="FDR8" s="194"/>
      <c r="FDS8" s="194"/>
      <c r="FDT8" s="194"/>
      <c r="FDU8" s="194"/>
      <c r="FDV8" s="194"/>
      <c r="FDW8" s="194"/>
      <c r="FDX8" s="194"/>
      <c r="FDY8" s="194"/>
      <c r="FDZ8" s="194"/>
      <c r="FEA8" s="194"/>
      <c r="FEB8" s="194"/>
      <c r="FEC8" s="194"/>
      <c r="FED8" s="194"/>
      <c r="FEE8" s="194"/>
      <c r="FEF8" s="194"/>
      <c r="FEG8" s="194"/>
      <c r="FEH8" s="194"/>
      <c r="FEI8" s="194"/>
      <c r="FEJ8" s="194"/>
      <c r="FEK8" s="194"/>
      <c r="FEL8" s="194"/>
      <c r="FEM8" s="194"/>
      <c r="FEN8" s="194"/>
      <c r="FEO8" s="194"/>
      <c r="FEP8" s="194"/>
      <c r="FEQ8" s="194"/>
      <c r="FER8" s="194"/>
      <c r="FES8" s="194"/>
      <c r="FET8" s="194"/>
      <c r="FEU8" s="194"/>
      <c r="FEV8" s="194"/>
      <c r="FEW8" s="194"/>
      <c r="FEX8" s="194"/>
      <c r="FEY8" s="194"/>
      <c r="FEZ8" s="194"/>
      <c r="FFA8" s="194"/>
      <c r="FFB8" s="194"/>
      <c r="FFC8" s="194"/>
      <c r="FFD8" s="194"/>
      <c r="FFE8" s="194"/>
      <c r="FFF8" s="194"/>
      <c r="FFG8" s="194"/>
      <c r="FFH8" s="194"/>
      <c r="FFI8" s="194"/>
      <c r="FFJ8" s="194"/>
      <c r="FFK8" s="194"/>
      <c r="FFL8" s="194"/>
      <c r="FFM8" s="194"/>
      <c r="FFN8" s="194"/>
      <c r="FFO8" s="194"/>
      <c r="FFP8" s="194"/>
      <c r="FFQ8" s="194"/>
      <c r="FFR8" s="194"/>
      <c r="FFS8" s="194"/>
      <c r="FFT8" s="194"/>
      <c r="FFU8" s="194"/>
      <c r="FFV8" s="194"/>
      <c r="FFW8" s="194"/>
      <c r="FFX8" s="194"/>
      <c r="FFY8" s="194"/>
      <c r="FFZ8" s="194"/>
      <c r="FGA8" s="194"/>
      <c r="FGB8" s="194"/>
      <c r="FGC8" s="194"/>
      <c r="FGD8" s="194"/>
      <c r="FGE8" s="194"/>
      <c r="FGF8" s="194"/>
      <c r="FGG8" s="194"/>
      <c r="FGH8" s="194"/>
      <c r="FGI8" s="194"/>
      <c r="FGJ8" s="194"/>
      <c r="FGK8" s="194"/>
      <c r="FGL8" s="194"/>
      <c r="FGM8" s="194"/>
      <c r="FGN8" s="194"/>
      <c r="FGO8" s="194"/>
      <c r="FGP8" s="194"/>
      <c r="FGQ8" s="194"/>
      <c r="FGR8" s="194"/>
      <c r="FGS8" s="194"/>
      <c r="FGT8" s="194"/>
      <c r="FGU8" s="194"/>
      <c r="FGV8" s="194"/>
      <c r="FGW8" s="194"/>
      <c r="FGX8" s="194"/>
      <c r="FGY8" s="194"/>
      <c r="FGZ8" s="194"/>
      <c r="FHA8" s="194"/>
      <c r="FHB8" s="194"/>
      <c r="FHC8" s="194"/>
      <c r="FHD8" s="194"/>
      <c r="FHE8" s="194"/>
      <c r="FHF8" s="194"/>
      <c r="FHG8" s="194"/>
      <c r="FHH8" s="194"/>
      <c r="FHI8" s="194"/>
      <c r="FHJ8" s="194"/>
      <c r="FHK8" s="194"/>
      <c r="FHL8" s="194"/>
      <c r="FHM8" s="194"/>
      <c r="FHN8" s="194"/>
      <c r="FHO8" s="194"/>
      <c r="FHP8" s="194"/>
      <c r="FHQ8" s="194"/>
      <c r="FHR8" s="194"/>
      <c r="FHS8" s="194"/>
      <c r="FHT8" s="194"/>
      <c r="FHU8" s="194"/>
      <c r="FHV8" s="194"/>
      <c r="FHW8" s="194"/>
      <c r="FHX8" s="194"/>
      <c r="FHY8" s="194"/>
      <c r="FHZ8" s="194"/>
      <c r="FIA8" s="194"/>
      <c r="FIB8" s="194"/>
      <c r="FIC8" s="194"/>
      <c r="FID8" s="194"/>
      <c r="FIE8" s="194"/>
      <c r="FIF8" s="194"/>
      <c r="FIG8" s="194"/>
      <c r="FIH8" s="194"/>
      <c r="FII8" s="194"/>
      <c r="FIJ8" s="194"/>
      <c r="FIK8" s="194"/>
      <c r="FIL8" s="194"/>
      <c r="FIM8" s="194"/>
      <c r="FIN8" s="194"/>
      <c r="FIO8" s="194"/>
      <c r="FIP8" s="194"/>
      <c r="FIQ8" s="194"/>
      <c r="FIR8" s="194"/>
      <c r="FIS8" s="194"/>
      <c r="FIT8" s="194"/>
      <c r="FIU8" s="194"/>
      <c r="FIV8" s="194"/>
      <c r="FIW8" s="194"/>
      <c r="FIX8" s="194"/>
      <c r="FIY8" s="194"/>
      <c r="FIZ8" s="194"/>
      <c r="FJA8" s="194"/>
      <c r="FJB8" s="194"/>
      <c r="FJC8" s="194"/>
      <c r="FJD8" s="194"/>
      <c r="FJE8" s="194"/>
      <c r="FJF8" s="194"/>
      <c r="FJG8" s="194"/>
      <c r="FJH8" s="194"/>
      <c r="FJI8" s="194"/>
      <c r="FJJ8" s="194"/>
      <c r="FJK8" s="194"/>
      <c r="FJL8" s="194"/>
      <c r="FJM8" s="194"/>
      <c r="FJN8" s="194"/>
      <c r="FJO8" s="194"/>
      <c r="FJP8" s="194"/>
      <c r="FJQ8" s="194"/>
      <c r="FJR8" s="194"/>
      <c r="FJS8" s="194"/>
      <c r="FJT8" s="194"/>
      <c r="FJU8" s="194"/>
      <c r="FJV8" s="194"/>
      <c r="FJW8" s="194"/>
      <c r="FJX8" s="194"/>
      <c r="FJY8" s="194"/>
      <c r="FJZ8" s="194"/>
      <c r="FKA8" s="194"/>
      <c r="FKB8" s="194"/>
      <c r="FKC8" s="194"/>
      <c r="FKD8" s="194"/>
      <c r="FKE8" s="194"/>
      <c r="FKF8" s="194"/>
      <c r="FKG8" s="194"/>
      <c r="FKH8" s="194"/>
      <c r="FKI8" s="194"/>
      <c r="FKJ8" s="194"/>
      <c r="FKK8" s="194"/>
      <c r="FKL8" s="194"/>
      <c r="FKM8" s="194"/>
      <c r="FKN8" s="194"/>
      <c r="FKO8" s="194"/>
      <c r="FKP8" s="194"/>
      <c r="FKQ8" s="194"/>
      <c r="FKR8" s="194"/>
      <c r="FKS8" s="194"/>
      <c r="FKT8" s="194"/>
      <c r="FKU8" s="194"/>
      <c r="FKV8" s="194"/>
      <c r="FKW8" s="194"/>
      <c r="FKX8" s="194"/>
      <c r="FKY8" s="194"/>
      <c r="FKZ8" s="194"/>
      <c r="FLA8" s="194"/>
      <c r="FLB8" s="194"/>
      <c r="FLC8" s="194"/>
      <c r="FLD8" s="194"/>
      <c r="FLE8" s="194"/>
      <c r="FLF8" s="194"/>
      <c r="FLG8" s="194"/>
      <c r="FLH8" s="194"/>
      <c r="FLI8" s="194"/>
      <c r="FLJ8" s="194"/>
      <c r="FLK8" s="194"/>
      <c r="FLL8" s="194"/>
      <c r="FLM8" s="194"/>
      <c r="FLN8" s="194"/>
      <c r="FLO8" s="194"/>
      <c r="FLP8" s="194"/>
      <c r="FLQ8" s="194"/>
      <c r="FLR8" s="194"/>
      <c r="FLS8" s="194"/>
      <c r="FLT8" s="194"/>
      <c r="FLU8" s="194"/>
      <c r="FLV8" s="194"/>
      <c r="FLW8" s="194"/>
      <c r="FLX8" s="194"/>
      <c r="FLY8" s="194"/>
      <c r="FLZ8" s="194"/>
      <c r="FMA8" s="194"/>
      <c r="FMB8" s="194"/>
      <c r="FMC8" s="194"/>
      <c r="FMD8" s="194"/>
      <c r="FME8" s="194"/>
      <c r="FMF8" s="194"/>
      <c r="FMG8" s="194"/>
      <c r="FMH8" s="194"/>
      <c r="FMI8" s="194"/>
      <c r="FMJ8" s="194"/>
      <c r="FMK8" s="194"/>
      <c r="FML8" s="194"/>
      <c r="FMM8" s="194"/>
      <c r="FMN8" s="194"/>
      <c r="FMO8" s="194"/>
      <c r="FMP8" s="194"/>
      <c r="FMQ8" s="194"/>
      <c r="FMR8" s="194"/>
      <c r="FMS8" s="194"/>
      <c r="FMT8" s="194"/>
      <c r="FMU8" s="194"/>
      <c r="FMV8" s="194"/>
      <c r="FMW8" s="194"/>
      <c r="FMX8" s="194"/>
      <c r="FMY8" s="194"/>
      <c r="FMZ8" s="194"/>
      <c r="FNA8" s="194"/>
      <c r="FNB8" s="194"/>
      <c r="FNC8" s="194"/>
      <c r="FND8" s="194"/>
      <c r="FNE8" s="194"/>
      <c r="FNF8" s="194"/>
      <c r="FNG8" s="194"/>
      <c r="FNH8" s="194"/>
      <c r="FNI8" s="194"/>
      <c r="FNJ8" s="194"/>
      <c r="FNK8" s="194"/>
      <c r="FNL8" s="194"/>
      <c r="FNM8" s="194"/>
      <c r="FNN8" s="194"/>
      <c r="FNO8" s="194"/>
      <c r="FNP8" s="194"/>
      <c r="FNQ8" s="194"/>
      <c r="FNR8" s="194"/>
      <c r="FNS8" s="194"/>
      <c r="FNT8" s="194"/>
      <c r="FNU8" s="194"/>
      <c r="FNV8" s="194"/>
      <c r="FNW8" s="194"/>
      <c r="FNX8" s="194"/>
      <c r="FNY8" s="194"/>
      <c r="FNZ8" s="194"/>
      <c r="FOA8" s="194"/>
      <c r="FOB8" s="194"/>
      <c r="FOC8" s="194"/>
      <c r="FOD8" s="194"/>
      <c r="FOE8" s="194"/>
      <c r="FOF8" s="194"/>
      <c r="FOG8" s="194"/>
      <c r="FOH8" s="194"/>
      <c r="FOI8" s="194"/>
      <c r="FOJ8" s="194"/>
      <c r="FOK8" s="194"/>
      <c r="FOL8" s="194"/>
      <c r="FOM8" s="194"/>
      <c r="FON8" s="194"/>
      <c r="FOO8" s="194"/>
      <c r="FOP8" s="194"/>
      <c r="FOQ8" s="194"/>
      <c r="FOR8" s="194"/>
      <c r="FOS8" s="194"/>
      <c r="FOT8" s="194"/>
      <c r="FOU8" s="194"/>
      <c r="FOV8" s="194"/>
      <c r="FOW8" s="194"/>
      <c r="FOX8" s="194"/>
      <c r="FOY8" s="194"/>
      <c r="FOZ8" s="194"/>
      <c r="FPA8" s="194"/>
      <c r="FPB8" s="194"/>
      <c r="FPC8" s="194"/>
      <c r="FPD8" s="194"/>
      <c r="FPE8" s="194"/>
      <c r="FPF8" s="194"/>
      <c r="FPG8" s="194"/>
      <c r="FPH8" s="194"/>
      <c r="FPI8" s="194"/>
      <c r="FPJ8" s="194"/>
      <c r="FPK8" s="194"/>
      <c r="FPL8" s="194"/>
      <c r="FPM8" s="194"/>
      <c r="FPN8" s="194"/>
      <c r="FPO8" s="194"/>
      <c r="FPP8" s="194"/>
      <c r="FPQ8" s="194"/>
      <c r="FPR8" s="194"/>
      <c r="FPS8" s="194"/>
      <c r="FPT8" s="194"/>
      <c r="FPU8" s="194"/>
      <c r="FPV8" s="194"/>
      <c r="FPW8" s="194"/>
      <c r="FPX8" s="194"/>
      <c r="FPY8" s="194"/>
      <c r="FPZ8" s="194"/>
      <c r="FQA8" s="194"/>
      <c r="FQB8" s="194"/>
      <c r="FQC8" s="194"/>
      <c r="FQD8" s="194"/>
      <c r="FQE8" s="194"/>
      <c r="FQF8" s="194"/>
      <c r="FQG8" s="194"/>
      <c r="FQH8" s="194"/>
      <c r="FQI8" s="194"/>
      <c r="FQJ8" s="194"/>
      <c r="FQK8" s="194"/>
      <c r="FQL8" s="194"/>
      <c r="FQM8" s="194"/>
      <c r="FQN8" s="194"/>
      <c r="FQO8" s="194"/>
      <c r="FQP8" s="194"/>
      <c r="FQQ8" s="194"/>
      <c r="FQR8" s="194"/>
      <c r="FQS8" s="194"/>
      <c r="FQT8" s="194"/>
      <c r="FQU8" s="194"/>
      <c r="FQV8" s="194"/>
      <c r="FQW8" s="194"/>
      <c r="FQX8" s="194"/>
      <c r="FQY8" s="194"/>
      <c r="FQZ8" s="194"/>
      <c r="FRA8" s="194"/>
      <c r="FRB8" s="194"/>
      <c r="FRC8" s="194"/>
      <c r="FRD8" s="194"/>
      <c r="FRE8" s="194"/>
      <c r="FRF8" s="194"/>
      <c r="FRG8" s="194"/>
      <c r="FRH8" s="194"/>
      <c r="FRI8" s="194"/>
      <c r="FRJ8" s="194"/>
      <c r="FRK8" s="194"/>
      <c r="FRL8" s="194"/>
      <c r="FRM8" s="194"/>
      <c r="FRN8" s="194"/>
      <c r="FRO8" s="194"/>
      <c r="FRP8" s="194"/>
      <c r="FRQ8" s="194"/>
      <c r="FRR8" s="194"/>
      <c r="FRS8" s="194"/>
      <c r="FRT8" s="194"/>
      <c r="FRU8" s="194"/>
      <c r="FRV8" s="194"/>
      <c r="FRW8" s="194"/>
      <c r="FRX8" s="194"/>
      <c r="FRY8" s="194"/>
      <c r="FRZ8" s="194"/>
      <c r="FSA8" s="194"/>
      <c r="FSB8" s="194"/>
      <c r="FSC8" s="194"/>
      <c r="FSD8" s="194"/>
      <c r="FSE8" s="194"/>
      <c r="FSF8" s="194"/>
      <c r="FSG8" s="194"/>
      <c r="FSH8" s="194"/>
      <c r="FSI8" s="194"/>
      <c r="FSJ8" s="194"/>
      <c r="FSK8" s="194"/>
      <c r="FSL8" s="194"/>
      <c r="FSM8" s="194"/>
      <c r="FSN8" s="194"/>
      <c r="FSO8" s="194"/>
      <c r="FSP8" s="194"/>
      <c r="FSQ8" s="194"/>
      <c r="FSR8" s="194"/>
      <c r="FSS8" s="194"/>
      <c r="FST8" s="194"/>
      <c r="FSU8" s="194"/>
      <c r="FSV8" s="194"/>
      <c r="FSW8" s="194"/>
      <c r="FSX8" s="194"/>
      <c r="FSY8" s="194"/>
      <c r="FSZ8" s="194"/>
      <c r="FTA8" s="194"/>
      <c r="FTB8" s="194"/>
      <c r="FTC8" s="194"/>
      <c r="FTD8" s="194"/>
      <c r="FTE8" s="194"/>
      <c r="FTF8" s="194"/>
      <c r="FTG8" s="194"/>
      <c r="FTH8" s="194"/>
      <c r="FTI8" s="194"/>
      <c r="FTJ8" s="194"/>
      <c r="FTK8" s="194"/>
      <c r="FTL8" s="194"/>
      <c r="FTM8" s="194"/>
      <c r="FTN8" s="194"/>
      <c r="FTO8" s="194"/>
      <c r="FTP8" s="194"/>
      <c r="FTQ8" s="194"/>
      <c r="FTR8" s="194"/>
      <c r="FTS8" s="194"/>
      <c r="FTT8" s="194"/>
      <c r="FTU8" s="194"/>
      <c r="FTV8" s="194"/>
      <c r="FTW8" s="194"/>
      <c r="FTX8" s="194"/>
      <c r="FTY8" s="194"/>
      <c r="FTZ8" s="194"/>
      <c r="FUA8" s="194"/>
      <c r="FUB8" s="194"/>
      <c r="FUC8" s="194"/>
      <c r="FUD8" s="194"/>
      <c r="FUE8" s="194"/>
      <c r="FUF8" s="194"/>
      <c r="FUG8" s="194"/>
      <c r="FUH8" s="194"/>
      <c r="FUI8" s="194"/>
      <c r="FUJ8" s="194"/>
      <c r="FUK8" s="194"/>
      <c r="FUL8" s="194"/>
      <c r="FUM8" s="194"/>
      <c r="FUN8" s="194"/>
      <c r="FUO8" s="194"/>
      <c r="FUP8" s="194"/>
      <c r="FUQ8" s="194"/>
      <c r="FUR8" s="194"/>
      <c r="FUS8" s="194"/>
      <c r="FUT8" s="194"/>
      <c r="FUU8" s="194"/>
      <c r="FUV8" s="194"/>
      <c r="FUW8" s="194"/>
      <c r="FUX8" s="194"/>
      <c r="FUY8" s="194"/>
      <c r="FUZ8" s="194"/>
      <c r="FVA8" s="194"/>
      <c r="FVB8" s="194"/>
      <c r="FVC8" s="194"/>
      <c r="FVD8" s="194"/>
      <c r="FVE8" s="194"/>
      <c r="FVF8" s="194"/>
      <c r="FVG8" s="194"/>
      <c r="FVH8" s="194"/>
      <c r="FVI8" s="194"/>
      <c r="FVJ8" s="194"/>
      <c r="FVK8" s="194"/>
      <c r="FVL8" s="194"/>
      <c r="FVM8" s="194"/>
      <c r="FVN8" s="194"/>
      <c r="FVO8" s="194"/>
      <c r="FVP8" s="194"/>
      <c r="FVQ8" s="194"/>
      <c r="FVR8" s="194"/>
      <c r="FVS8" s="194"/>
      <c r="FVT8" s="194"/>
      <c r="FVU8" s="194"/>
      <c r="FVV8" s="194"/>
      <c r="FVW8" s="194"/>
      <c r="FVX8" s="194"/>
      <c r="FVY8" s="194"/>
      <c r="FVZ8" s="194"/>
      <c r="FWA8" s="194"/>
      <c r="FWB8" s="194"/>
      <c r="FWC8" s="194"/>
      <c r="FWD8" s="194"/>
      <c r="FWE8" s="194"/>
      <c r="FWF8" s="194"/>
      <c r="FWG8" s="194"/>
      <c r="FWH8" s="194"/>
      <c r="FWI8" s="194"/>
      <c r="FWJ8" s="194"/>
      <c r="FWK8" s="194"/>
      <c r="FWL8" s="194"/>
      <c r="FWM8" s="194"/>
      <c r="FWN8" s="194"/>
      <c r="FWO8" s="194"/>
      <c r="FWP8" s="194"/>
      <c r="FWQ8" s="194"/>
      <c r="FWR8" s="194"/>
      <c r="FWS8" s="194"/>
      <c r="FWT8" s="194"/>
      <c r="FWU8" s="194"/>
      <c r="FWV8" s="194"/>
      <c r="FWW8" s="194"/>
      <c r="FWX8" s="194"/>
      <c r="FWY8" s="194"/>
      <c r="FWZ8" s="194"/>
      <c r="FXA8" s="194"/>
      <c r="FXB8" s="194"/>
      <c r="FXC8" s="194"/>
      <c r="FXD8" s="194"/>
      <c r="FXE8" s="194"/>
      <c r="FXF8" s="194"/>
      <c r="FXG8" s="194"/>
      <c r="FXH8" s="194"/>
      <c r="FXI8" s="194"/>
      <c r="FXJ8" s="194"/>
      <c r="FXK8" s="194"/>
      <c r="FXL8" s="194"/>
      <c r="FXM8" s="194"/>
      <c r="FXN8" s="194"/>
      <c r="FXO8" s="194"/>
      <c r="FXP8" s="194"/>
      <c r="FXQ8" s="194"/>
      <c r="FXR8" s="194"/>
      <c r="FXS8" s="194"/>
      <c r="FXT8" s="194"/>
      <c r="FXU8" s="194"/>
      <c r="FXV8" s="194"/>
      <c r="FXW8" s="194"/>
      <c r="FXX8" s="194"/>
      <c r="FXY8" s="194"/>
      <c r="FXZ8" s="194"/>
      <c r="FYA8" s="194"/>
      <c r="FYB8" s="194"/>
      <c r="FYC8" s="194"/>
      <c r="FYD8" s="194"/>
      <c r="FYE8" s="194"/>
      <c r="FYF8" s="194"/>
      <c r="FYG8" s="194"/>
      <c r="FYH8" s="194"/>
      <c r="FYI8" s="194"/>
      <c r="FYJ8" s="194"/>
      <c r="FYK8" s="194"/>
      <c r="FYL8" s="194"/>
      <c r="FYM8" s="194"/>
      <c r="FYN8" s="194"/>
      <c r="FYO8" s="194"/>
      <c r="FYP8" s="194"/>
      <c r="FYQ8" s="194"/>
      <c r="FYR8" s="194"/>
      <c r="FYS8" s="194"/>
      <c r="FYT8" s="194"/>
      <c r="FYU8" s="194"/>
      <c r="FYV8" s="194"/>
      <c r="FYW8" s="194"/>
      <c r="FYX8" s="194"/>
      <c r="FYY8" s="194"/>
      <c r="FYZ8" s="194"/>
      <c r="FZA8" s="194"/>
      <c r="FZB8" s="194"/>
      <c r="FZC8" s="194"/>
      <c r="FZD8" s="194"/>
      <c r="FZE8" s="194"/>
      <c r="FZF8" s="194"/>
      <c r="FZG8" s="194"/>
      <c r="FZH8" s="194"/>
      <c r="FZI8" s="194"/>
      <c r="FZJ8" s="194"/>
      <c r="FZK8" s="194"/>
      <c r="FZL8" s="194"/>
      <c r="FZM8" s="194"/>
      <c r="FZN8" s="194"/>
      <c r="FZO8" s="194"/>
      <c r="FZP8" s="194"/>
      <c r="FZQ8" s="194"/>
      <c r="FZR8" s="194"/>
      <c r="FZS8" s="194"/>
      <c r="FZT8" s="194"/>
      <c r="FZU8" s="194"/>
      <c r="FZV8" s="194"/>
      <c r="FZW8" s="194"/>
      <c r="FZX8" s="194"/>
      <c r="FZY8" s="194"/>
      <c r="FZZ8" s="194"/>
      <c r="GAA8" s="194"/>
      <c r="GAB8" s="194"/>
      <c r="GAC8" s="194"/>
      <c r="GAD8" s="194"/>
      <c r="GAE8" s="194"/>
      <c r="GAF8" s="194"/>
      <c r="GAG8" s="194"/>
      <c r="GAH8" s="194"/>
      <c r="GAI8" s="194"/>
      <c r="GAJ8" s="194"/>
      <c r="GAK8" s="194"/>
      <c r="GAL8" s="194"/>
      <c r="GAM8" s="194"/>
      <c r="GAN8" s="194"/>
      <c r="GAO8" s="194"/>
      <c r="GAP8" s="194"/>
      <c r="GAQ8" s="194"/>
      <c r="GAR8" s="194"/>
      <c r="GAS8" s="194"/>
      <c r="GAT8" s="194"/>
      <c r="GAU8" s="194"/>
      <c r="GAV8" s="194"/>
      <c r="GAW8" s="194"/>
      <c r="GAX8" s="194"/>
      <c r="GAY8" s="194"/>
      <c r="GAZ8" s="194"/>
      <c r="GBA8" s="194"/>
      <c r="GBB8" s="194"/>
      <c r="GBC8" s="194"/>
      <c r="GBD8" s="194"/>
      <c r="GBE8" s="194"/>
      <c r="GBF8" s="194"/>
      <c r="GBG8" s="194"/>
      <c r="GBH8" s="194"/>
      <c r="GBI8" s="194"/>
      <c r="GBJ8" s="194"/>
      <c r="GBK8" s="194"/>
      <c r="GBL8" s="194"/>
      <c r="GBM8" s="194"/>
      <c r="GBN8" s="194"/>
      <c r="GBO8" s="194"/>
      <c r="GBP8" s="194"/>
      <c r="GBQ8" s="194"/>
      <c r="GBR8" s="194"/>
      <c r="GBS8" s="194"/>
      <c r="GBT8" s="194"/>
      <c r="GBU8" s="194"/>
      <c r="GBV8" s="194"/>
      <c r="GBW8" s="194"/>
      <c r="GBX8" s="194"/>
      <c r="GBY8" s="194"/>
      <c r="GBZ8" s="194"/>
      <c r="GCA8" s="194"/>
      <c r="GCB8" s="194"/>
      <c r="GCC8" s="194"/>
      <c r="GCD8" s="194"/>
      <c r="GCE8" s="194"/>
      <c r="GCF8" s="194"/>
      <c r="GCG8" s="194"/>
      <c r="GCH8" s="194"/>
      <c r="GCI8" s="194"/>
      <c r="GCJ8" s="194"/>
      <c r="GCK8" s="194"/>
      <c r="GCL8" s="194"/>
      <c r="GCM8" s="194"/>
      <c r="GCN8" s="194"/>
      <c r="GCO8" s="194"/>
      <c r="GCP8" s="194"/>
      <c r="GCQ8" s="194"/>
      <c r="GCR8" s="194"/>
      <c r="GCS8" s="194"/>
      <c r="GCT8" s="194"/>
      <c r="GCU8" s="194"/>
      <c r="GCV8" s="194"/>
      <c r="GCW8" s="194"/>
      <c r="GCX8" s="194"/>
      <c r="GCY8" s="194"/>
      <c r="GCZ8" s="194"/>
      <c r="GDA8" s="194"/>
      <c r="GDB8" s="194"/>
      <c r="GDC8" s="194"/>
      <c r="GDD8" s="194"/>
      <c r="GDE8" s="194"/>
      <c r="GDF8" s="194"/>
      <c r="GDG8" s="194"/>
      <c r="GDH8" s="194"/>
      <c r="GDI8" s="194"/>
      <c r="GDJ8" s="194"/>
      <c r="GDK8" s="194"/>
      <c r="GDL8" s="194"/>
      <c r="GDM8" s="194"/>
      <c r="GDN8" s="194"/>
      <c r="GDO8" s="194"/>
      <c r="GDP8" s="194"/>
      <c r="GDQ8" s="194"/>
      <c r="GDR8" s="194"/>
      <c r="GDS8" s="194"/>
      <c r="GDT8" s="194"/>
      <c r="GDU8" s="194"/>
      <c r="GDV8" s="194"/>
      <c r="GDW8" s="194"/>
      <c r="GDX8" s="194"/>
      <c r="GDY8" s="194"/>
      <c r="GDZ8" s="194"/>
      <c r="GEA8" s="194"/>
      <c r="GEB8" s="194"/>
      <c r="GEC8" s="194"/>
      <c r="GED8" s="194"/>
      <c r="GEE8" s="194"/>
      <c r="GEF8" s="194"/>
      <c r="GEG8" s="194"/>
      <c r="GEH8" s="194"/>
      <c r="GEI8" s="194"/>
      <c r="GEJ8" s="194"/>
      <c r="GEK8" s="194"/>
      <c r="GEL8" s="194"/>
      <c r="GEM8" s="194"/>
      <c r="GEN8" s="194"/>
      <c r="GEO8" s="194"/>
      <c r="GEP8" s="194"/>
      <c r="GEQ8" s="194"/>
      <c r="GER8" s="194"/>
      <c r="GES8" s="194"/>
      <c r="GET8" s="194"/>
      <c r="GEU8" s="194"/>
      <c r="GEV8" s="194"/>
      <c r="GEW8" s="194"/>
      <c r="GEX8" s="194"/>
      <c r="GEY8" s="194"/>
      <c r="GEZ8" s="194"/>
      <c r="GFA8" s="194"/>
      <c r="GFB8" s="194"/>
      <c r="GFC8" s="194"/>
      <c r="GFD8" s="194"/>
      <c r="GFE8" s="194"/>
      <c r="GFF8" s="194"/>
      <c r="GFG8" s="194"/>
      <c r="GFH8" s="194"/>
      <c r="GFI8" s="194"/>
      <c r="GFJ8" s="194"/>
      <c r="GFK8" s="194"/>
      <c r="GFL8" s="194"/>
      <c r="GFM8" s="194"/>
      <c r="GFN8" s="194"/>
      <c r="GFO8" s="194"/>
      <c r="GFP8" s="194"/>
      <c r="GFQ8" s="194"/>
      <c r="GFR8" s="194"/>
      <c r="GFS8" s="194"/>
      <c r="GFT8" s="194"/>
      <c r="GFU8" s="194"/>
      <c r="GFV8" s="194"/>
      <c r="GFW8" s="194"/>
      <c r="GFX8" s="194"/>
      <c r="GFY8" s="194"/>
      <c r="GFZ8" s="194"/>
      <c r="GGA8" s="194"/>
      <c r="GGB8" s="194"/>
      <c r="GGC8" s="194"/>
      <c r="GGD8" s="194"/>
      <c r="GGE8" s="194"/>
      <c r="GGF8" s="194"/>
      <c r="GGG8" s="194"/>
      <c r="GGH8" s="194"/>
      <c r="GGI8" s="194"/>
      <c r="GGJ8" s="194"/>
      <c r="GGK8" s="194"/>
      <c r="GGL8" s="194"/>
      <c r="GGM8" s="194"/>
      <c r="GGN8" s="194"/>
      <c r="GGO8" s="194"/>
      <c r="GGP8" s="194"/>
      <c r="GGQ8" s="194"/>
      <c r="GGR8" s="194"/>
      <c r="GGS8" s="194"/>
      <c r="GGT8" s="194"/>
      <c r="GGU8" s="194"/>
      <c r="GGV8" s="194"/>
      <c r="GGW8" s="194"/>
      <c r="GGX8" s="194"/>
      <c r="GGY8" s="194"/>
      <c r="GGZ8" s="194"/>
      <c r="GHA8" s="194"/>
      <c r="GHB8" s="194"/>
      <c r="GHC8" s="194"/>
      <c r="GHD8" s="194"/>
      <c r="GHE8" s="194"/>
      <c r="GHF8" s="194"/>
      <c r="GHG8" s="194"/>
      <c r="GHH8" s="194"/>
      <c r="GHI8" s="194"/>
      <c r="GHJ8" s="194"/>
      <c r="GHK8" s="194"/>
      <c r="GHL8" s="194"/>
      <c r="GHM8" s="194"/>
      <c r="GHN8" s="194"/>
      <c r="GHO8" s="194"/>
      <c r="GHP8" s="194"/>
      <c r="GHQ8" s="194"/>
      <c r="GHR8" s="194"/>
      <c r="GHS8" s="194"/>
      <c r="GHT8" s="194"/>
      <c r="GHU8" s="194"/>
      <c r="GHV8" s="194"/>
      <c r="GHW8" s="194"/>
      <c r="GHX8" s="194"/>
      <c r="GHY8" s="194"/>
      <c r="GHZ8" s="194"/>
      <c r="GIA8" s="194"/>
      <c r="GIB8" s="194"/>
      <c r="GIC8" s="194"/>
      <c r="GID8" s="194"/>
      <c r="GIE8" s="194"/>
      <c r="GIF8" s="194"/>
      <c r="GIG8" s="194"/>
      <c r="GIH8" s="194"/>
      <c r="GII8" s="194"/>
      <c r="GIJ8" s="194"/>
      <c r="GIK8" s="194"/>
      <c r="GIL8" s="194"/>
      <c r="GIM8" s="194"/>
      <c r="GIN8" s="194"/>
      <c r="GIO8" s="194"/>
      <c r="GIP8" s="194"/>
      <c r="GIQ8" s="194"/>
      <c r="GIR8" s="194"/>
      <c r="GIS8" s="194"/>
      <c r="GIT8" s="194"/>
      <c r="GIU8" s="194"/>
      <c r="GIV8" s="194"/>
      <c r="GIW8" s="194"/>
      <c r="GIX8" s="194"/>
      <c r="GIY8" s="194"/>
      <c r="GIZ8" s="194"/>
      <c r="GJA8" s="194"/>
      <c r="GJB8" s="194"/>
      <c r="GJC8" s="194"/>
      <c r="GJD8" s="194"/>
      <c r="GJE8" s="194"/>
      <c r="GJF8" s="194"/>
      <c r="GJG8" s="194"/>
      <c r="GJH8" s="194"/>
      <c r="GJI8" s="194"/>
      <c r="GJJ8" s="194"/>
      <c r="GJK8" s="194"/>
      <c r="GJL8" s="194"/>
      <c r="GJM8" s="194"/>
      <c r="GJN8" s="194"/>
      <c r="GJO8" s="194"/>
      <c r="GJP8" s="194"/>
      <c r="GJQ8" s="194"/>
      <c r="GJR8" s="194"/>
      <c r="GJS8" s="194"/>
      <c r="GJT8" s="194"/>
      <c r="GJU8" s="194"/>
      <c r="GJV8" s="194"/>
      <c r="GJW8" s="194"/>
      <c r="GJX8" s="194"/>
      <c r="GJY8" s="194"/>
      <c r="GJZ8" s="194"/>
      <c r="GKA8" s="194"/>
      <c r="GKB8" s="194"/>
      <c r="GKC8" s="194"/>
      <c r="GKD8" s="194"/>
      <c r="GKE8" s="194"/>
      <c r="GKF8" s="194"/>
      <c r="GKG8" s="194"/>
      <c r="GKH8" s="194"/>
      <c r="GKI8" s="194"/>
      <c r="GKJ8" s="194"/>
      <c r="GKK8" s="194"/>
      <c r="GKL8" s="194"/>
      <c r="GKM8" s="194"/>
      <c r="GKN8" s="194"/>
      <c r="GKO8" s="194"/>
      <c r="GKP8" s="194"/>
      <c r="GKQ8" s="194"/>
      <c r="GKR8" s="194"/>
      <c r="GKS8" s="194"/>
      <c r="GKT8" s="194"/>
      <c r="GKU8" s="194"/>
      <c r="GKV8" s="194"/>
      <c r="GKW8" s="194"/>
      <c r="GKX8" s="194"/>
      <c r="GKY8" s="194"/>
      <c r="GKZ8" s="194"/>
      <c r="GLA8" s="194"/>
      <c r="GLB8" s="194"/>
      <c r="GLC8" s="194"/>
      <c r="GLD8" s="194"/>
      <c r="GLE8" s="194"/>
      <c r="GLF8" s="194"/>
      <c r="GLG8" s="194"/>
      <c r="GLH8" s="194"/>
      <c r="GLI8" s="194"/>
      <c r="GLJ8" s="194"/>
      <c r="GLK8" s="194"/>
      <c r="GLL8" s="194"/>
      <c r="GLM8" s="194"/>
      <c r="GLN8" s="194"/>
      <c r="GLO8" s="194"/>
      <c r="GLP8" s="194"/>
      <c r="GLQ8" s="194"/>
      <c r="GLR8" s="194"/>
      <c r="GLS8" s="194"/>
      <c r="GLT8" s="194"/>
      <c r="GLU8" s="194"/>
      <c r="GLV8" s="194"/>
      <c r="GLW8" s="194"/>
      <c r="GLX8" s="194"/>
      <c r="GLY8" s="194"/>
      <c r="GLZ8" s="194"/>
      <c r="GMA8" s="194"/>
      <c r="GMB8" s="194"/>
      <c r="GMC8" s="194"/>
      <c r="GMD8" s="194"/>
      <c r="GME8" s="194"/>
      <c r="GMF8" s="194"/>
      <c r="GMG8" s="194"/>
      <c r="GMH8" s="194"/>
      <c r="GMI8" s="194"/>
      <c r="GMJ8" s="194"/>
      <c r="GMK8" s="194"/>
      <c r="GML8" s="194"/>
      <c r="GMM8" s="194"/>
      <c r="GMN8" s="194"/>
      <c r="GMO8" s="194"/>
      <c r="GMP8" s="194"/>
      <c r="GMQ8" s="194"/>
      <c r="GMR8" s="194"/>
      <c r="GMS8" s="194"/>
      <c r="GMT8" s="194"/>
      <c r="GMU8" s="194"/>
      <c r="GMV8" s="194"/>
      <c r="GMW8" s="194"/>
      <c r="GMX8" s="194"/>
      <c r="GMY8" s="194"/>
      <c r="GMZ8" s="194"/>
      <c r="GNA8" s="194"/>
      <c r="GNB8" s="194"/>
      <c r="GNC8" s="194"/>
      <c r="GND8" s="194"/>
      <c r="GNE8" s="194"/>
      <c r="GNF8" s="194"/>
      <c r="GNG8" s="194"/>
      <c r="GNH8" s="194"/>
      <c r="GNI8" s="194"/>
      <c r="GNJ8" s="194"/>
      <c r="GNK8" s="194"/>
      <c r="GNL8" s="194"/>
      <c r="GNM8" s="194"/>
      <c r="GNN8" s="194"/>
      <c r="GNO8" s="194"/>
      <c r="GNP8" s="194"/>
      <c r="GNQ8" s="194"/>
      <c r="GNR8" s="194"/>
      <c r="GNS8" s="194"/>
      <c r="GNT8" s="194"/>
      <c r="GNU8" s="194"/>
      <c r="GNV8" s="194"/>
      <c r="GNW8" s="194"/>
      <c r="GNX8" s="194"/>
      <c r="GNY8" s="194"/>
      <c r="GNZ8" s="194"/>
      <c r="GOA8" s="194"/>
      <c r="GOB8" s="194"/>
      <c r="GOC8" s="194"/>
      <c r="GOD8" s="194"/>
      <c r="GOE8" s="194"/>
      <c r="GOF8" s="194"/>
      <c r="GOG8" s="194"/>
      <c r="GOH8" s="194"/>
      <c r="GOI8" s="194"/>
      <c r="GOJ8" s="194"/>
      <c r="GOK8" s="194"/>
      <c r="GOL8" s="194"/>
      <c r="GOM8" s="194"/>
      <c r="GON8" s="194"/>
      <c r="GOO8" s="194"/>
      <c r="GOP8" s="194"/>
      <c r="GOQ8" s="194"/>
      <c r="GOR8" s="194"/>
      <c r="GOS8" s="194"/>
      <c r="GOT8" s="194"/>
      <c r="GOU8" s="194"/>
      <c r="GOV8" s="194"/>
      <c r="GOW8" s="194"/>
      <c r="GOX8" s="194"/>
      <c r="GOY8" s="194"/>
      <c r="GOZ8" s="194"/>
      <c r="GPA8" s="194"/>
      <c r="GPB8" s="194"/>
      <c r="GPC8" s="194"/>
      <c r="GPD8" s="194"/>
      <c r="GPE8" s="194"/>
      <c r="GPF8" s="194"/>
      <c r="GPG8" s="194"/>
      <c r="GPH8" s="194"/>
      <c r="GPI8" s="194"/>
      <c r="GPJ8" s="194"/>
      <c r="GPK8" s="194"/>
      <c r="GPL8" s="194"/>
      <c r="GPM8" s="194"/>
      <c r="GPN8" s="194"/>
      <c r="GPO8" s="194"/>
      <c r="GPP8" s="194"/>
      <c r="GPQ8" s="194"/>
      <c r="GPR8" s="194"/>
      <c r="GPS8" s="194"/>
      <c r="GPT8" s="194"/>
      <c r="GPU8" s="194"/>
      <c r="GPV8" s="194"/>
      <c r="GPW8" s="194"/>
      <c r="GPX8" s="194"/>
      <c r="GPY8" s="194"/>
      <c r="GPZ8" s="194"/>
      <c r="GQA8" s="194"/>
      <c r="GQB8" s="194"/>
      <c r="GQC8" s="194"/>
      <c r="GQD8" s="194"/>
      <c r="GQE8" s="194"/>
      <c r="GQF8" s="194"/>
      <c r="GQG8" s="194"/>
      <c r="GQH8" s="194"/>
      <c r="GQI8" s="194"/>
      <c r="GQJ8" s="194"/>
      <c r="GQK8" s="194"/>
      <c r="GQL8" s="194"/>
      <c r="GQM8" s="194"/>
      <c r="GQN8" s="194"/>
      <c r="GQO8" s="194"/>
      <c r="GQP8" s="194"/>
      <c r="GQQ8" s="194"/>
      <c r="GQR8" s="194"/>
      <c r="GQS8" s="194"/>
      <c r="GQT8" s="194"/>
      <c r="GQU8" s="194"/>
      <c r="GQV8" s="194"/>
      <c r="GQW8" s="194"/>
      <c r="GQX8" s="194"/>
      <c r="GQY8" s="194"/>
      <c r="GQZ8" s="194"/>
      <c r="GRA8" s="194"/>
      <c r="GRB8" s="194"/>
      <c r="GRC8" s="194"/>
      <c r="GRD8" s="194"/>
      <c r="GRE8" s="194"/>
      <c r="GRF8" s="194"/>
      <c r="GRG8" s="194"/>
      <c r="GRH8" s="194"/>
      <c r="GRI8" s="194"/>
      <c r="GRJ8" s="194"/>
      <c r="GRK8" s="194"/>
      <c r="GRL8" s="194"/>
      <c r="GRM8" s="194"/>
      <c r="GRN8" s="194"/>
      <c r="GRO8" s="194"/>
      <c r="GRP8" s="194"/>
      <c r="GRQ8" s="194"/>
      <c r="GRR8" s="194"/>
      <c r="GRS8" s="194"/>
      <c r="GRT8" s="194"/>
      <c r="GRU8" s="194"/>
      <c r="GRV8" s="194"/>
      <c r="GRW8" s="194"/>
      <c r="GRX8" s="194"/>
      <c r="GRY8" s="194"/>
      <c r="GRZ8" s="194"/>
      <c r="GSA8" s="194"/>
      <c r="GSB8" s="194"/>
      <c r="GSC8" s="194"/>
      <c r="GSD8" s="194"/>
      <c r="GSE8" s="194"/>
      <c r="GSF8" s="194"/>
      <c r="GSG8" s="194"/>
      <c r="GSH8" s="194"/>
      <c r="GSI8" s="194"/>
      <c r="GSJ8" s="194"/>
      <c r="GSK8" s="194"/>
      <c r="GSL8" s="194"/>
      <c r="GSM8" s="194"/>
      <c r="GSN8" s="194"/>
      <c r="GSO8" s="194"/>
      <c r="GSP8" s="194"/>
      <c r="GSQ8" s="194"/>
      <c r="GSR8" s="194"/>
      <c r="GSS8" s="194"/>
      <c r="GST8" s="194"/>
      <c r="GSU8" s="194"/>
      <c r="GSV8" s="194"/>
      <c r="GSW8" s="194"/>
      <c r="GSX8" s="194"/>
      <c r="GSY8" s="194"/>
      <c r="GSZ8" s="194"/>
      <c r="GTA8" s="194"/>
      <c r="GTB8" s="194"/>
      <c r="GTC8" s="194"/>
      <c r="GTD8" s="194"/>
      <c r="GTE8" s="194"/>
      <c r="GTF8" s="194"/>
      <c r="GTG8" s="194"/>
      <c r="GTH8" s="194"/>
      <c r="GTI8" s="194"/>
      <c r="GTJ8" s="194"/>
      <c r="GTK8" s="194"/>
      <c r="GTL8" s="194"/>
      <c r="GTM8" s="194"/>
      <c r="GTN8" s="194"/>
      <c r="GTO8" s="194"/>
      <c r="GTP8" s="194"/>
      <c r="GTQ8" s="194"/>
      <c r="GTR8" s="194"/>
      <c r="GTS8" s="194"/>
      <c r="GTT8" s="194"/>
      <c r="GTU8" s="194"/>
      <c r="GTV8" s="194"/>
      <c r="GTW8" s="194"/>
      <c r="GTX8" s="194"/>
      <c r="GTY8" s="194"/>
      <c r="GTZ8" s="194"/>
      <c r="GUA8" s="194"/>
      <c r="GUB8" s="194"/>
      <c r="GUC8" s="194"/>
      <c r="GUD8" s="194"/>
      <c r="GUE8" s="194"/>
      <c r="GUF8" s="194"/>
      <c r="GUG8" s="194"/>
      <c r="GUH8" s="194"/>
      <c r="GUI8" s="194"/>
      <c r="GUJ8" s="194"/>
      <c r="GUK8" s="194"/>
      <c r="GUL8" s="194"/>
      <c r="GUM8" s="194"/>
      <c r="GUN8" s="194"/>
      <c r="GUO8" s="194"/>
      <c r="GUP8" s="194"/>
      <c r="GUQ8" s="194"/>
      <c r="GUR8" s="194"/>
      <c r="GUS8" s="194"/>
      <c r="GUT8" s="194"/>
      <c r="GUU8" s="194"/>
      <c r="GUV8" s="194"/>
      <c r="GUW8" s="194"/>
      <c r="GUX8" s="194"/>
      <c r="GUY8" s="194"/>
      <c r="GUZ8" s="194"/>
      <c r="GVA8" s="194"/>
      <c r="GVB8" s="194"/>
      <c r="GVC8" s="194"/>
      <c r="GVD8" s="194"/>
      <c r="GVE8" s="194"/>
      <c r="GVF8" s="194"/>
      <c r="GVG8" s="194"/>
      <c r="GVH8" s="194"/>
      <c r="GVI8" s="194"/>
      <c r="GVJ8" s="194"/>
      <c r="GVK8" s="194"/>
      <c r="GVL8" s="194"/>
      <c r="GVM8" s="194"/>
      <c r="GVN8" s="194"/>
      <c r="GVO8" s="194"/>
      <c r="GVP8" s="194"/>
      <c r="GVQ8" s="194"/>
      <c r="GVR8" s="194"/>
      <c r="GVS8" s="194"/>
      <c r="GVT8" s="194"/>
      <c r="GVU8" s="194"/>
      <c r="GVV8" s="194"/>
      <c r="GVW8" s="194"/>
      <c r="GVX8" s="194"/>
      <c r="GVY8" s="194"/>
      <c r="GVZ8" s="194"/>
      <c r="GWA8" s="194"/>
      <c r="GWB8" s="194"/>
      <c r="GWC8" s="194"/>
      <c r="GWD8" s="194"/>
      <c r="GWE8" s="194"/>
      <c r="GWF8" s="194"/>
      <c r="GWG8" s="194"/>
      <c r="GWH8" s="194"/>
      <c r="GWI8" s="194"/>
      <c r="GWJ8" s="194"/>
      <c r="GWK8" s="194"/>
      <c r="GWL8" s="194"/>
      <c r="GWM8" s="194"/>
      <c r="GWN8" s="194"/>
      <c r="GWO8" s="194"/>
      <c r="GWP8" s="194"/>
      <c r="GWQ8" s="194"/>
      <c r="GWR8" s="194"/>
      <c r="GWS8" s="194"/>
      <c r="GWT8" s="194"/>
      <c r="GWU8" s="194"/>
      <c r="GWV8" s="194"/>
      <c r="GWW8" s="194"/>
      <c r="GWX8" s="194"/>
      <c r="GWY8" s="194"/>
      <c r="GWZ8" s="194"/>
      <c r="GXA8" s="194"/>
      <c r="GXB8" s="194"/>
      <c r="GXC8" s="194"/>
      <c r="GXD8" s="194"/>
      <c r="GXE8" s="194"/>
      <c r="GXF8" s="194"/>
      <c r="GXG8" s="194"/>
      <c r="GXH8" s="194"/>
      <c r="GXI8" s="194"/>
      <c r="GXJ8" s="194"/>
      <c r="GXK8" s="194"/>
      <c r="GXL8" s="194"/>
      <c r="GXM8" s="194"/>
      <c r="GXN8" s="194"/>
      <c r="GXO8" s="194"/>
      <c r="GXP8" s="194"/>
      <c r="GXQ8" s="194"/>
      <c r="GXR8" s="194"/>
      <c r="GXS8" s="194"/>
      <c r="GXT8" s="194"/>
      <c r="GXU8" s="194"/>
      <c r="GXV8" s="194"/>
      <c r="GXW8" s="194"/>
      <c r="GXX8" s="194"/>
      <c r="GXY8" s="194"/>
      <c r="GXZ8" s="194"/>
      <c r="GYA8" s="194"/>
      <c r="GYB8" s="194"/>
      <c r="GYC8" s="194"/>
      <c r="GYD8" s="194"/>
      <c r="GYE8" s="194"/>
      <c r="GYF8" s="194"/>
      <c r="GYG8" s="194"/>
      <c r="GYH8" s="194"/>
      <c r="GYI8" s="194"/>
      <c r="GYJ8" s="194"/>
      <c r="GYK8" s="194"/>
      <c r="GYL8" s="194"/>
      <c r="GYM8" s="194"/>
      <c r="GYN8" s="194"/>
      <c r="GYO8" s="194"/>
      <c r="GYP8" s="194"/>
      <c r="GYQ8" s="194"/>
      <c r="GYR8" s="194"/>
      <c r="GYS8" s="194"/>
      <c r="GYT8" s="194"/>
      <c r="GYU8" s="194"/>
      <c r="GYV8" s="194"/>
      <c r="GYW8" s="194"/>
      <c r="GYX8" s="194"/>
      <c r="GYY8" s="194"/>
      <c r="GYZ8" s="194"/>
      <c r="GZA8" s="194"/>
      <c r="GZB8" s="194"/>
      <c r="GZC8" s="194"/>
      <c r="GZD8" s="194"/>
      <c r="GZE8" s="194"/>
      <c r="GZF8" s="194"/>
      <c r="GZG8" s="194"/>
      <c r="GZH8" s="194"/>
      <c r="GZI8" s="194"/>
      <c r="GZJ8" s="194"/>
      <c r="GZK8" s="194"/>
      <c r="GZL8" s="194"/>
      <c r="GZM8" s="194"/>
      <c r="GZN8" s="194"/>
      <c r="GZO8" s="194"/>
      <c r="GZP8" s="194"/>
      <c r="GZQ8" s="194"/>
      <c r="GZR8" s="194"/>
      <c r="GZS8" s="194"/>
      <c r="GZT8" s="194"/>
      <c r="GZU8" s="194"/>
      <c r="GZV8" s="194"/>
      <c r="GZW8" s="194"/>
      <c r="GZX8" s="194"/>
      <c r="GZY8" s="194"/>
      <c r="GZZ8" s="194"/>
      <c r="HAA8" s="194"/>
      <c r="HAB8" s="194"/>
      <c r="HAC8" s="194"/>
      <c r="HAD8" s="194"/>
      <c r="HAE8" s="194"/>
      <c r="HAF8" s="194"/>
      <c r="HAG8" s="194"/>
      <c r="HAH8" s="194"/>
      <c r="HAI8" s="194"/>
      <c r="HAJ8" s="194"/>
      <c r="HAK8" s="194"/>
      <c r="HAL8" s="194"/>
      <c r="HAM8" s="194"/>
      <c r="HAN8" s="194"/>
      <c r="HAO8" s="194"/>
      <c r="HAP8" s="194"/>
      <c r="HAQ8" s="194"/>
      <c r="HAR8" s="194"/>
      <c r="HAS8" s="194"/>
      <c r="HAT8" s="194"/>
      <c r="HAU8" s="194"/>
      <c r="HAV8" s="194"/>
      <c r="HAW8" s="194"/>
      <c r="HAX8" s="194"/>
      <c r="HAY8" s="194"/>
      <c r="HAZ8" s="194"/>
      <c r="HBA8" s="194"/>
      <c r="HBB8" s="194"/>
      <c r="HBC8" s="194"/>
      <c r="HBD8" s="194"/>
      <c r="HBE8" s="194"/>
      <c r="HBF8" s="194"/>
      <c r="HBG8" s="194"/>
      <c r="HBH8" s="194"/>
      <c r="HBI8" s="194"/>
      <c r="HBJ8" s="194"/>
      <c r="HBK8" s="194"/>
      <c r="HBL8" s="194"/>
      <c r="HBM8" s="194"/>
      <c r="HBN8" s="194"/>
      <c r="HBO8" s="194"/>
      <c r="HBP8" s="194"/>
      <c r="HBQ8" s="194"/>
      <c r="HBR8" s="194"/>
      <c r="HBS8" s="194"/>
      <c r="HBT8" s="194"/>
      <c r="HBU8" s="194"/>
      <c r="HBV8" s="194"/>
      <c r="HBW8" s="194"/>
      <c r="HBX8" s="194"/>
      <c r="HBY8" s="194"/>
      <c r="HBZ8" s="194"/>
      <c r="HCA8" s="194"/>
      <c r="HCB8" s="194"/>
      <c r="HCC8" s="194"/>
      <c r="HCD8" s="194"/>
      <c r="HCE8" s="194"/>
      <c r="HCF8" s="194"/>
      <c r="HCG8" s="194"/>
      <c r="HCH8" s="194"/>
      <c r="HCI8" s="194"/>
      <c r="HCJ8" s="194"/>
      <c r="HCK8" s="194"/>
      <c r="HCL8" s="194"/>
      <c r="HCM8" s="194"/>
      <c r="HCN8" s="194"/>
      <c r="HCO8" s="194"/>
      <c r="HCP8" s="194"/>
      <c r="HCQ8" s="194"/>
      <c r="HCR8" s="194"/>
      <c r="HCS8" s="194"/>
      <c r="HCT8" s="194"/>
      <c r="HCU8" s="194"/>
      <c r="HCV8" s="194"/>
      <c r="HCW8" s="194"/>
      <c r="HCX8" s="194"/>
      <c r="HCY8" s="194"/>
      <c r="HCZ8" s="194"/>
      <c r="HDA8" s="194"/>
      <c r="HDB8" s="194"/>
      <c r="HDC8" s="194"/>
      <c r="HDD8" s="194"/>
      <c r="HDE8" s="194"/>
      <c r="HDF8" s="194"/>
      <c r="HDG8" s="194"/>
      <c r="HDH8" s="194"/>
      <c r="HDI8" s="194"/>
      <c r="HDJ8" s="194"/>
      <c r="HDK8" s="194"/>
      <c r="HDL8" s="194"/>
      <c r="HDM8" s="194"/>
      <c r="HDN8" s="194"/>
      <c r="HDO8" s="194"/>
      <c r="HDP8" s="194"/>
      <c r="HDQ8" s="194"/>
      <c r="HDR8" s="194"/>
      <c r="HDS8" s="194"/>
      <c r="HDT8" s="194"/>
      <c r="HDU8" s="194"/>
      <c r="HDV8" s="194"/>
      <c r="HDW8" s="194"/>
      <c r="HDX8" s="194"/>
      <c r="HDY8" s="194"/>
      <c r="HDZ8" s="194"/>
      <c r="HEA8" s="194"/>
      <c r="HEB8" s="194"/>
      <c r="HEC8" s="194"/>
      <c r="HED8" s="194"/>
      <c r="HEE8" s="194"/>
      <c r="HEF8" s="194"/>
      <c r="HEG8" s="194"/>
      <c r="HEH8" s="194"/>
      <c r="HEI8" s="194"/>
      <c r="HEJ8" s="194"/>
      <c r="HEK8" s="194"/>
      <c r="HEL8" s="194"/>
      <c r="HEM8" s="194"/>
      <c r="HEN8" s="194"/>
      <c r="HEO8" s="194"/>
      <c r="HEP8" s="194"/>
      <c r="HEQ8" s="194"/>
      <c r="HER8" s="194"/>
      <c r="HES8" s="194"/>
      <c r="HET8" s="194"/>
      <c r="HEU8" s="194"/>
      <c r="HEV8" s="194"/>
      <c r="HEW8" s="194"/>
      <c r="HEX8" s="194"/>
      <c r="HEY8" s="194"/>
      <c r="HEZ8" s="194"/>
      <c r="HFA8" s="194"/>
      <c r="HFB8" s="194"/>
      <c r="HFC8" s="194"/>
      <c r="HFD8" s="194"/>
      <c r="HFE8" s="194"/>
      <c r="HFF8" s="194"/>
      <c r="HFG8" s="194"/>
      <c r="HFH8" s="194"/>
      <c r="HFI8" s="194"/>
      <c r="HFJ8" s="194"/>
      <c r="HFK8" s="194"/>
      <c r="HFL8" s="194"/>
      <c r="HFM8" s="194"/>
      <c r="HFN8" s="194"/>
      <c r="HFO8" s="194"/>
      <c r="HFP8" s="194"/>
      <c r="HFQ8" s="194"/>
      <c r="HFR8" s="194"/>
      <c r="HFS8" s="194"/>
      <c r="HFT8" s="194"/>
      <c r="HFU8" s="194"/>
      <c r="HFV8" s="194"/>
      <c r="HFW8" s="194"/>
      <c r="HFX8" s="194"/>
      <c r="HFY8" s="194"/>
      <c r="HFZ8" s="194"/>
      <c r="HGA8" s="194"/>
      <c r="HGB8" s="194"/>
      <c r="HGC8" s="194"/>
      <c r="HGD8" s="194"/>
      <c r="HGE8" s="194"/>
      <c r="HGF8" s="194"/>
      <c r="HGG8" s="194"/>
      <c r="HGH8" s="194"/>
      <c r="HGI8" s="194"/>
      <c r="HGJ8" s="194"/>
      <c r="HGK8" s="194"/>
      <c r="HGL8" s="194"/>
      <c r="HGM8" s="194"/>
      <c r="HGN8" s="194"/>
      <c r="HGO8" s="194"/>
      <c r="HGP8" s="194"/>
      <c r="HGQ8" s="194"/>
      <c r="HGR8" s="194"/>
      <c r="HGS8" s="194"/>
      <c r="HGT8" s="194"/>
      <c r="HGU8" s="194"/>
      <c r="HGV8" s="194"/>
      <c r="HGW8" s="194"/>
      <c r="HGX8" s="194"/>
      <c r="HGY8" s="194"/>
      <c r="HGZ8" s="194"/>
      <c r="HHA8" s="194"/>
      <c r="HHB8" s="194"/>
      <c r="HHC8" s="194"/>
      <c r="HHD8" s="194"/>
      <c r="HHE8" s="194"/>
      <c r="HHF8" s="194"/>
      <c r="HHG8" s="194"/>
      <c r="HHH8" s="194"/>
      <c r="HHI8" s="194"/>
      <c r="HHJ8" s="194"/>
      <c r="HHK8" s="194"/>
      <c r="HHL8" s="194"/>
      <c r="HHM8" s="194"/>
      <c r="HHN8" s="194"/>
      <c r="HHO8" s="194"/>
      <c r="HHP8" s="194"/>
      <c r="HHQ8" s="194"/>
      <c r="HHR8" s="194"/>
      <c r="HHS8" s="194"/>
      <c r="HHT8" s="194"/>
      <c r="HHU8" s="194"/>
      <c r="HHV8" s="194"/>
      <c r="HHW8" s="194"/>
      <c r="HHX8" s="194"/>
      <c r="HHY8" s="194"/>
      <c r="HHZ8" s="194"/>
      <c r="HIA8" s="194"/>
      <c r="HIB8" s="194"/>
      <c r="HIC8" s="194"/>
      <c r="HID8" s="194"/>
      <c r="HIE8" s="194"/>
      <c r="HIF8" s="194"/>
      <c r="HIG8" s="194"/>
      <c r="HIH8" s="194"/>
      <c r="HII8" s="194"/>
      <c r="HIJ8" s="194"/>
      <c r="HIK8" s="194"/>
      <c r="HIL8" s="194"/>
      <c r="HIM8" s="194"/>
      <c r="HIN8" s="194"/>
      <c r="HIO8" s="194"/>
      <c r="HIP8" s="194"/>
      <c r="HIQ8" s="194"/>
      <c r="HIR8" s="194"/>
      <c r="HIS8" s="194"/>
      <c r="HIT8" s="194"/>
      <c r="HIU8" s="194"/>
      <c r="HIV8" s="194"/>
      <c r="HIW8" s="194"/>
      <c r="HIX8" s="194"/>
      <c r="HIY8" s="194"/>
      <c r="HIZ8" s="194"/>
      <c r="HJA8" s="194"/>
      <c r="HJB8" s="194"/>
      <c r="HJC8" s="194"/>
      <c r="HJD8" s="194"/>
      <c r="HJE8" s="194"/>
      <c r="HJF8" s="194"/>
      <c r="HJG8" s="194"/>
      <c r="HJH8" s="194"/>
      <c r="HJI8" s="194"/>
      <c r="HJJ8" s="194"/>
      <c r="HJK8" s="194"/>
      <c r="HJL8" s="194"/>
      <c r="HJM8" s="194"/>
      <c r="HJN8" s="194"/>
      <c r="HJO8" s="194"/>
      <c r="HJP8" s="194"/>
      <c r="HJQ8" s="194"/>
      <c r="HJR8" s="194"/>
      <c r="HJS8" s="194"/>
      <c r="HJT8" s="194"/>
      <c r="HJU8" s="194"/>
      <c r="HJV8" s="194"/>
      <c r="HJW8" s="194"/>
      <c r="HJX8" s="194"/>
      <c r="HJY8" s="194"/>
      <c r="HJZ8" s="194"/>
      <c r="HKA8" s="194"/>
      <c r="HKB8" s="194"/>
      <c r="HKC8" s="194"/>
      <c r="HKD8" s="194"/>
      <c r="HKE8" s="194"/>
      <c r="HKF8" s="194"/>
      <c r="HKG8" s="194"/>
      <c r="HKH8" s="194"/>
      <c r="HKI8" s="194"/>
      <c r="HKJ8" s="194"/>
      <c r="HKK8" s="194"/>
      <c r="HKL8" s="194"/>
      <c r="HKM8" s="194"/>
      <c r="HKN8" s="194"/>
      <c r="HKO8" s="194"/>
      <c r="HKP8" s="194"/>
      <c r="HKQ8" s="194"/>
      <c r="HKR8" s="194"/>
      <c r="HKS8" s="194"/>
      <c r="HKT8" s="194"/>
      <c r="HKU8" s="194"/>
      <c r="HKV8" s="194"/>
      <c r="HKW8" s="194"/>
      <c r="HKX8" s="194"/>
      <c r="HKY8" s="194"/>
      <c r="HKZ8" s="194"/>
      <c r="HLA8" s="194"/>
      <c r="HLB8" s="194"/>
      <c r="HLC8" s="194"/>
      <c r="HLD8" s="194"/>
      <c r="HLE8" s="194"/>
      <c r="HLF8" s="194"/>
      <c r="HLG8" s="194"/>
      <c r="HLH8" s="194"/>
      <c r="HLI8" s="194"/>
      <c r="HLJ8" s="194"/>
      <c r="HLK8" s="194"/>
      <c r="HLL8" s="194"/>
      <c r="HLM8" s="194"/>
      <c r="HLN8" s="194"/>
      <c r="HLO8" s="194"/>
      <c r="HLP8" s="194"/>
      <c r="HLQ8" s="194"/>
      <c r="HLR8" s="194"/>
      <c r="HLS8" s="194"/>
      <c r="HLT8" s="194"/>
      <c r="HLU8" s="194"/>
      <c r="HLV8" s="194"/>
      <c r="HLW8" s="194"/>
      <c r="HLX8" s="194"/>
      <c r="HLY8" s="194"/>
      <c r="HLZ8" s="194"/>
      <c r="HMA8" s="194"/>
      <c r="HMB8" s="194"/>
      <c r="HMC8" s="194"/>
      <c r="HMD8" s="194"/>
      <c r="HME8" s="194"/>
      <c r="HMF8" s="194"/>
      <c r="HMG8" s="194"/>
      <c r="HMH8" s="194"/>
      <c r="HMI8" s="194"/>
      <c r="HMJ8" s="194"/>
      <c r="HMK8" s="194"/>
      <c r="HML8" s="194"/>
      <c r="HMM8" s="194"/>
      <c r="HMN8" s="194"/>
      <c r="HMO8" s="194"/>
      <c r="HMP8" s="194"/>
      <c r="HMQ8" s="194"/>
      <c r="HMR8" s="194"/>
      <c r="HMS8" s="194"/>
      <c r="HMT8" s="194"/>
      <c r="HMU8" s="194"/>
      <c r="HMV8" s="194"/>
      <c r="HMW8" s="194"/>
      <c r="HMX8" s="194"/>
      <c r="HMY8" s="194"/>
      <c r="HMZ8" s="194"/>
      <c r="HNA8" s="194"/>
      <c r="HNB8" s="194"/>
      <c r="HNC8" s="194"/>
      <c r="HND8" s="194"/>
      <c r="HNE8" s="194"/>
      <c r="HNF8" s="194"/>
      <c r="HNG8" s="194"/>
      <c r="HNH8" s="194"/>
      <c r="HNI8" s="194"/>
      <c r="HNJ8" s="194"/>
      <c r="HNK8" s="194"/>
      <c r="HNL8" s="194"/>
      <c r="HNM8" s="194"/>
      <c r="HNN8" s="194"/>
      <c r="HNO8" s="194"/>
      <c r="HNP8" s="194"/>
      <c r="HNQ8" s="194"/>
      <c r="HNR8" s="194"/>
      <c r="HNS8" s="194"/>
      <c r="HNT8" s="194"/>
      <c r="HNU8" s="194"/>
      <c r="HNV8" s="194"/>
      <c r="HNW8" s="194"/>
      <c r="HNX8" s="194"/>
      <c r="HNY8" s="194"/>
      <c r="HNZ8" s="194"/>
      <c r="HOA8" s="194"/>
      <c r="HOB8" s="194"/>
      <c r="HOC8" s="194"/>
      <c r="HOD8" s="194"/>
      <c r="HOE8" s="194"/>
      <c r="HOF8" s="194"/>
      <c r="HOG8" s="194"/>
      <c r="HOH8" s="194"/>
      <c r="HOI8" s="194"/>
      <c r="HOJ8" s="194"/>
      <c r="HOK8" s="194"/>
      <c r="HOL8" s="194"/>
      <c r="HOM8" s="194"/>
      <c r="HON8" s="194"/>
      <c r="HOO8" s="194"/>
      <c r="HOP8" s="194"/>
      <c r="HOQ8" s="194"/>
      <c r="HOR8" s="194"/>
      <c r="HOS8" s="194"/>
      <c r="HOT8" s="194"/>
      <c r="HOU8" s="194"/>
      <c r="HOV8" s="194"/>
      <c r="HOW8" s="194"/>
      <c r="HOX8" s="194"/>
      <c r="HOY8" s="194"/>
      <c r="HOZ8" s="194"/>
      <c r="HPA8" s="194"/>
      <c r="HPB8" s="194"/>
      <c r="HPC8" s="194"/>
      <c r="HPD8" s="194"/>
      <c r="HPE8" s="194"/>
      <c r="HPF8" s="194"/>
      <c r="HPG8" s="194"/>
      <c r="HPH8" s="194"/>
      <c r="HPI8" s="194"/>
      <c r="HPJ8" s="194"/>
      <c r="HPK8" s="194"/>
      <c r="HPL8" s="194"/>
      <c r="HPM8" s="194"/>
      <c r="HPN8" s="194"/>
      <c r="HPO8" s="194"/>
      <c r="HPP8" s="194"/>
      <c r="HPQ8" s="194"/>
      <c r="HPR8" s="194"/>
      <c r="HPS8" s="194"/>
      <c r="HPT8" s="194"/>
      <c r="HPU8" s="194"/>
      <c r="HPV8" s="194"/>
      <c r="HPW8" s="194"/>
      <c r="HPX8" s="194"/>
      <c r="HPY8" s="194"/>
      <c r="HPZ8" s="194"/>
      <c r="HQA8" s="194"/>
      <c r="HQB8" s="194"/>
      <c r="HQC8" s="194"/>
      <c r="HQD8" s="194"/>
      <c r="HQE8" s="194"/>
      <c r="HQF8" s="194"/>
      <c r="HQG8" s="194"/>
      <c r="HQH8" s="194"/>
      <c r="HQI8" s="194"/>
      <c r="HQJ8" s="194"/>
      <c r="HQK8" s="194"/>
      <c r="HQL8" s="194"/>
      <c r="HQM8" s="194"/>
      <c r="HQN8" s="194"/>
      <c r="HQO8" s="194"/>
      <c r="HQP8" s="194"/>
      <c r="HQQ8" s="194"/>
      <c r="HQR8" s="194"/>
      <c r="HQS8" s="194"/>
      <c r="HQT8" s="194"/>
      <c r="HQU8" s="194"/>
      <c r="HQV8" s="194"/>
      <c r="HQW8" s="194"/>
      <c r="HQX8" s="194"/>
      <c r="HQY8" s="194"/>
      <c r="HQZ8" s="194"/>
      <c r="HRA8" s="194"/>
      <c r="HRB8" s="194"/>
      <c r="HRC8" s="194"/>
      <c r="HRD8" s="194"/>
      <c r="HRE8" s="194"/>
      <c r="HRF8" s="194"/>
      <c r="HRG8" s="194"/>
      <c r="HRH8" s="194"/>
      <c r="HRI8" s="194"/>
      <c r="HRJ8" s="194"/>
      <c r="HRK8" s="194"/>
      <c r="HRL8" s="194"/>
      <c r="HRM8" s="194"/>
      <c r="HRN8" s="194"/>
      <c r="HRO8" s="194"/>
      <c r="HRP8" s="194"/>
      <c r="HRQ8" s="194"/>
      <c r="HRR8" s="194"/>
      <c r="HRS8" s="194"/>
      <c r="HRT8" s="194"/>
      <c r="HRU8" s="194"/>
      <c r="HRV8" s="194"/>
      <c r="HRW8" s="194"/>
      <c r="HRX8" s="194"/>
      <c r="HRY8" s="194"/>
      <c r="HRZ8" s="194"/>
      <c r="HSA8" s="194"/>
      <c r="HSB8" s="194"/>
      <c r="HSC8" s="194"/>
      <c r="HSD8" s="194"/>
      <c r="HSE8" s="194"/>
      <c r="HSF8" s="194"/>
      <c r="HSG8" s="194"/>
      <c r="HSH8" s="194"/>
      <c r="HSI8" s="194"/>
      <c r="HSJ8" s="194"/>
      <c r="HSK8" s="194"/>
      <c r="HSL8" s="194"/>
      <c r="HSM8" s="194"/>
      <c r="HSN8" s="194"/>
      <c r="HSO8" s="194"/>
      <c r="HSP8" s="194"/>
      <c r="HSQ8" s="194"/>
      <c r="HSR8" s="194"/>
      <c r="HSS8" s="194"/>
      <c r="HST8" s="194"/>
      <c r="HSU8" s="194"/>
      <c r="HSV8" s="194"/>
      <c r="HSW8" s="194"/>
      <c r="HSX8" s="194"/>
      <c r="HSY8" s="194"/>
      <c r="HSZ8" s="194"/>
      <c r="HTA8" s="194"/>
      <c r="HTB8" s="194"/>
      <c r="HTC8" s="194"/>
      <c r="HTD8" s="194"/>
      <c r="HTE8" s="194"/>
      <c r="HTF8" s="194"/>
      <c r="HTG8" s="194"/>
      <c r="HTH8" s="194"/>
      <c r="HTI8" s="194"/>
      <c r="HTJ8" s="194"/>
      <c r="HTK8" s="194"/>
      <c r="HTL8" s="194"/>
      <c r="HTM8" s="194"/>
      <c r="HTN8" s="194"/>
      <c r="HTO8" s="194"/>
      <c r="HTP8" s="194"/>
      <c r="HTQ8" s="194"/>
      <c r="HTR8" s="194"/>
      <c r="HTS8" s="194"/>
      <c r="HTT8" s="194"/>
      <c r="HTU8" s="194"/>
      <c r="HTV8" s="194"/>
      <c r="HTW8" s="194"/>
      <c r="HTX8" s="194"/>
      <c r="HTY8" s="194"/>
      <c r="HTZ8" s="194"/>
      <c r="HUA8" s="194"/>
      <c r="HUB8" s="194"/>
      <c r="HUC8" s="194"/>
      <c r="HUD8" s="194"/>
      <c r="HUE8" s="194"/>
      <c r="HUF8" s="194"/>
      <c r="HUG8" s="194"/>
      <c r="HUH8" s="194"/>
      <c r="HUI8" s="194"/>
      <c r="HUJ8" s="194"/>
      <c r="HUK8" s="194"/>
      <c r="HUL8" s="194"/>
      <c r="HUM8" s="194"/>
      <c r="HUN8" s="194"/>
      <c r="HUO8" s="194"/>
      <c r="HUP8" s="194"/>
      <c r="HUQ8" s="194"/>
      <c r="HUR8" s="194"/>
      <c r="HUS8" s="194"/>
      <c r="HUT8" s="194"/>
      <c r="HUU8" s="194"/>
      <c r="HUV8" s="194"/>
      <c r="HUW8" s="194"/>
      <c r="HUX8" s="194"/>
      <c r="HUY8" s="194"/>
      <c r="HUZ8" s="194"/>
      <c r="HVA8" s="194"/>
      <c r="HVB8" s="194"/>
      <c r="HVC8" s="194"/>
      <c r="HVD8" s="194"/>
      <c r="HVE8" s="194"/>
      <c r="HVF8" s="194"/>
      <c r="HVG8" s="194"/>
      <c r="HVH8" s="194"/>
      <c r="HVI8" s="194"/>
      <c r="HVJ8" s="194"/>
      <c r="HVK8" s="194"/>
      <c r="HVL8" s="194"/>
      <c r="HVM8" s="194"/>
      <c r="HVN8" s="194"/>
      <c r="HVO8" s="194"/>
      <c r="HVP8" s="194"/>
      <c r="HVQ8" s="194"/>
      <c r="HVR8" s="194"/>
      <c r="HVS8" s="194"/>
      <c r="HVT8" s="194"/>
      <c r="HVU8" s="194"/>
      <c r="HVV8" s="194"/>
      <c r="HVW8" s="194"/>
      <c r="HVX8" s="194"/>
      <c r="HVY8" s="194"/>
      <c r="HVZ8" s="194"/>
      <c r="HWA8" s="194"/>
      <c r="HWB8" s="194"/>
      <c r="HWC8" s="194"/>
      <c r="HWD8" s="194"/>
      <c r="HWE8" s="194"/>
      <c r="HWF8" s="194"/>
      <c r="HWG8" s="194"/>
      <c r="HWH8" s="194"/>
      <c r="HWI8" s="194"/>
      <c r="HWJ8" s="194"/>
      <c r="HWK8" s="194"/>
      <c r="HWL8" s="194"/>
      <c r="HWM8" s="194"/>
      <c r="HWN8" s="194"/>
      <c r="HWO8" s="194"/>
      <c r="HWP8" s="194"/>
      <c r="HWQ8" s="194"/>
      <c r="HWR8" s="194"/>
      <c r="HWS8" s="194"/>
      <c r="HWT8" s="194"/>
      <c r="HWU8" s="194"/>
      <c r="HWV8" s="194"/>
      <c r="HWW8" s="194"/>
      <c r="HWX8" s="194"/>
      <c r="HWY8" s="194"/>
      <c r="HWZ8" s="194"/>
      <c r="HXA8" s="194"/>
      <c r="HXB8" s="194"/>
      <c r="HXC8" s="194"/>
      <c r="HXD8" s="194"/>
      <c r="HXE8" s="194"/>
      <c r="HXF8" s="194"/>
      <c r="HXG8" s="194"/>
      <c r="HXH8" s="194"/>
      <c r="HXI8" s="194"/>
      <c r="HXJ8" s="194"/>
      <c r="HXK8" s="194"/>
      <c r="HXL8" s="194"/>
      <c r="HXM8" s="194"/>
      <c r="HXN8" s="194"/>
      <c r="HXO8" s="194"/>
      <c r="HXP8" s="194"/>
      <c r="HXQ8" s="194"/>
      <c r="HXR8" s="194"/>
      <c r="HXS8" s="194"/>
      <c r="HXT8" s="194"/>
      <c r="HXU8" s="194"/>
      <c r="HXV8" s="194"/>
      <c r="HXW8" s="194"/>
      <c r="HXX8" s="194"/>
      <c r="HXY8" s="194"/>
      <c r="HXZ8" s="194"/>
      <c r="HYA8" s="194"/>
      <c r="HYB8" s="194"/>
      <c r="HYC8" s="194"/>
      <c r="HYD8" s="194"/>
      <c r="HYE8" s="194"/>
      <c r="HYF8" s="194"/>
      <c r="HYG8" s="194"/>
      <c r="HYH8" s="194"/>
      <c r="HYI8" s="194"/>
      <c r="HYJ8" s="194"/>
      <c r="HYK8" s="194"/>
      <c r="HYL8" s="194"/>
      <c r="HYM8" s="194"/>
      <c r="HYN8" s="194"/>
      <c r="HYO8" s="194"/>
      <c r="HYP8" s="194"/>
      <c r="HYQ8" s="194"/>
      <c r="HYR8" s="194"/>
      <c r="HYS8" s="194"/>
      <c r="HYT8" s="194"/>
      <c r="HYU8" s="194"/>
      <c r="HYV8" s="194"/>
      <c r="HYW8" s="194"/>
      <c r="HYX8" s="194"/>
      <c r="HYY8" s="194"/>
      <c r="HYZ8" s="194"/>
      <c r="HZA8" s="194"/>
      <c r="HZB8" s="194"/>
      <c r="HZC8" s="194"/>
      <c r="HZD8" s="194"/>
      <c r="HZE8" s="194"/>
      <c r="HZF8" s="194"/>
      <c r="HZG8" s="194"/>
      <c r="HZH8" s="194"/>
      <c r="HZI8" s="194"/>
      <c r="HZJ8" s="194"/>
      <c r="HZK8" s="194"/>
      <c r="HZL8" s="194"/>
      <c r="HZM8" s="194"/>
      <c r="HZN8" s="194"/>
      <c r="HZO8" s="194"/>
      <c r="HZP8" s="194"/>
      <c r="HZQ8" s="194"/>
      <c r="HZR8" s="194"/>
      <c r="HZS8" s="194"/>
      <c r="HZT8" s="194"/>
      <c r="HZU8" s="194"/>
      <c r="HZV8" s="194"/>
      <c r="HZW8" s="194"/>
      <c r="HZX8" s="194"/>
      <c r="HZY8" s="194"/>
      <c r="HZZ8" s="194"/>
      <c r="IAA8" s="194"/>
      <c r="IAB8" s="194"/>
      <c r="IAC8" s="194"/>
      <c r="IAD8" s="194"/>
      <c r="IAE8" s="194"/>
      <c r="IAF8" s="194"/>
      <c r="IAG8" s="194"/>
      <c r="IAH8" s="194"/>
      <c r="IAI8" s="194"/>
      <c r="IAJ8" s="194"/>
      <c r="IAK8" s="194"/>
      <c r="IAL8" s="194"/>
      <c r="IAM8" s="194"/>
      <c r="IAN8" s="194"/>
      <c r="IAO8" s="194"/>
      <c r="IAP8" s="194"/>
      <c r="IAQ8" s="194"/>
      <c r="IAR8" s="194"/>
      <c r="IAS8" s="194"/>
      <c r="IAT8" s="194"/>
      <c r="IAU8" s="194"/>
      <c r="IAV8" s="194"/>
      <c r="IAW8" s="194"/>
      <c r="IAX8" s="194"/>
      <c r="IAY8" s="194"/>
      <c r="IAZ8" s="194"/>
      <c r="IBA8" s="194"/>
      <c r="IBB8" s="194"/>
      <c r="IBC8" s="194"/>
      <c r="IBD8" s="194"/>
      <c r="IBE8" s="194"/>
      <c r="IBF8" s="194"/>
      <c r="IBG8" s="194"/>
      <c r="IBH8" s="194"/>
      <c r="IBI8" s="194"/>
      <c r="IBJ8" s="194"/>
      <c r="IBK8" s="194"/>
      <c r="IBL8" s="194"/>
      <c r="IBM8" s="194"/>
      <c r="IBN8" s="194"/>
      <c r="IBO8" s="194"/>
      <c r="IBP8" s="194"/>
      <c r="IBQ8" s="194"/>
      <c r="IBR8" s="194"/>
      <c r="IBS8" s="194"/>
      <c r="IBT8" s="194"/>
      <c r="IBU8" s="194"/>
      <c r="IBV8" s="194"/>
      <c r="IBW8" s="194"/>
      <c r="IBX8" s="194"/>
      <c r="IBY8" s="194"/>
      <c r="IBZ8" s="194"/>
      <c r="ICA8" s="194"/>
      <c r="ICB8" s="194"/>
      <c r="ICC8" s="194"/>
      <c r="ICD8" s="194"/>
      <c r="ICE8" s="194"/>
      <c r="ICF8" s="194"/>
      <c r="ICG8" s="194"/>
      <c r="ICH8" s="194"/>
      <c r="ICI8" s="194"/>
      <c r="ICJ8" s="194"/>
      <c r="ICK8" s="194"/>
      <c r="ICL8" s="194"/>
      <c r="ICM8" s="194"/>
      <c r="ICN8" s="194"/>
      <c r="ICO8" s="194"/>
      <c r="ICP8" s="194"/>
      <c r="ICQ8" s="194"/>
      <c r="ICR8" s="194"/>
      <c r="ICS8" s="194"/>
      <c r="ICT8" s="194"/>
      <c r="ICU8" s="194"/>
      <c r="ICV8" s="194"/>
      <c r="ICW8" s="194"/>
      <c r="ICX8" s="194"/>
      <c r="ICY8" s="194"/>
      <c r="ICZ8" s="194"/>
      <c r="IDA8" s="194"/>
      <c r="IDB8" s="194"/>
      <c r="IDC8" s="194"/>
      <c r="IDD8" s="194"/>
      <c r="IDE8" s="194"/>
      <c r="IDF8" s="194"/>
      <c r="IDG8" s="194"/>
      <c r="IDH8" s="194"/>
      <c r="IDI8" s="194"/>
      <c r="IDJ8" s="194"/>
      <c r="IDK8" s="194"/>
      <c r="IDL8" s="194"/>
      <c r="IDM8" s="194"/>
      <c r="IDN8" s="194"/>
      <c r="IDO8" s="194"/>
      <c r="IDP8" s="194"/>
      <c r="IDQ8" s="194"/>
      <c r="IDR8" s="194"/>
      <c r="IDS8" s="194"/>
      <c r="IDT8" s="194"/>
      <c r="IDU8" s="194"/>
      <c r="IDV8" s="194"/>
      <c r="IDW8" s="194"/>
      <c r="IDX8" s="194"/>
      <c r="IDY8" s="194"/>
      <c r="IDZ8" s="194"/>
      <c r="IEA8" s="194"/>
      <c r="IEB8" s="194"/>
      <c r="IEC8" s="194"/>
      <c r="IED8" s="194"/>
      <c r="IEE8" s="194"/>
      <c r="IEF8" s="194"/>
      <c r="IEG8" s="194"/>
      <c r="IEH8" s="194"/>
      <c r="IEI8" s="194"/>
      <c r="IEJ8" s="194"/>
      <c r="IEK8" s="194"/>
      <c r="IEL8" s="194"/>
      <c r="IEM8" s="194"/>
      <c r="IEN8" s="194"/>
      <c r="IEO8" s="194"/>
      <c r="IEP8" s="194"/>
      <c r="IEQ8" s="194"/>
      <c r="IER8" s="194"/>
      <c r="IES8" s="194"/>
      <c r="IET8" s="194"/>
      <c r="IEU8" s="194"/>
      <c r="IEV8" s="194"/>
      <c r="IEW8" s="194"/>
      <c r="IEX8" s="194"/>
      <c r="IEY8" s="194"/>
      <c r="IEZ8" s="194"/>
      <c r="IFA8" s="194"/>
      <c r="IFB8" s="194"/>
      <c r="IFC8" s="194"/>
      <c r="IFD8" s="194"/>
      <c r="IFE8" s="194"/>
      <c r="IFF8" s="194"/>
      <c r="IFG8" s="194"/>
      <c r="IFH8" s="194"/>
      <c r="IFI8" s="194"/>
      <c r="IFJ8" s="194"/>
      <c r="IFK8" s="194"/>
      <c r="IFL8" s="194"/>
      <c r="IFM8" s="194"/>
      <c r="IFN8" s="194"/>
      <c r="IFO8" s="194"/>
      <c r="IFP8" s="194"/>
      <c r="IFQ8" s="194"/>
      <c r="IFR8" s="194"/>
      <c r="IFS8" s="194"/>
      <c r="IFT8" s="194"/>
      <c r="IFU8" s="194"/>
      <c r="IFV8" s="194"/>
      <c r="IFW8" s="194"/>
      <c r="IFX8" s="194"/>
      <c r="IFY8" s="194"/>
      <c r="IFZ8" s="194"/>
      <c r="IGA8" s="194"/>
      <c r="IGB8" s="194"/>
      <c r="IGC8" s="194"/>
      <c r="IGD8" s="194"/>
      <c r="IGE8" s="194"/>
      <c r="IGF8" s="194"/>
      <c r="IGG8" s="194"/>
      <c r="IGH8" s="194"/>
      <c r="IGI8" s="194"/>
      <c r="IGJ8" s="194"/>
      <c r="IGK8" s="194"/>
      <c r="IGL8" s="194"/>
      <c r="IGM8" s="194"/>
      <c r="IGN8" s="194"/>
      <c r="IGO8" s="194"/>
      <c r="IGP8" s="194"/>
      <c r="IGQ8" s="194"/>
      <c r="IGR8" s="194"/>
      <c r="IGS8" s="194"/>
      <c r="IGT8" s="194"/>
      <c r="IGU8" s="194"/>
      <c r="IGV8" s="194"/>
      <c r="IGW8" s="194"/>
      <c r="IGX8" s="194"/>
      <c r="IGY8" s="194"/>
      <c r="IGZ8" s="194"/>
      <c r="IHA8" s="194"/>
      <c r="IHB8" s="194"/>
      <c r="IHC8" s="194"/>
      <c r="IHD8" s="194"/>
      <c r="IHE8" s="194"/>
      <c r="IHF8" s="194"/>
      <c r="IHG8" s="194"/>
      <c r="IHH8" s="194"/>
      <c r="IHI8" s="194"/>
      <c r="IHJ8" s="194"/>
      <c r="IHK8" s="194"/>
      <c r="IHL8" s="194"/>
      <c r="IHM8" s="194"/>
      <c r="IHN8" s="194"/>
      <c r="IHO8" s="194"/>
      <c r="IHP8" s="194"/>
      <c r="IHQ8" s="194"/>
      <c r="IHR8" s="194"/>
      <c r="IHS8" s="194"/>
      <c r="IHT8" s="194"/>
      <c r="IHU8" s="194"/>
      <c r="IHV8" s="194"/>
      <c r="IHW8" s="194"/>
      <c r="IHX8" s="194"/>
      <c r="IHY8" s="194"/>
      <c r="IHZ8" s="194"/>
      <c r="IIA8" s="194"/>
      <c r="IIB8" s="194"/>
      <c r="IIC8" s="194"/>
      <c r="IID8" s="194"/>
      <c r="IIE8" s="194"/>
      <c r="IIF8" s="194"/>
      <c r="IIG8" s="194"/>
      <c r="IIH8" s="194"/>
      <c r="III8" s="194"/>
      <c r="IIJ8" s="194"/>
      <c r="IIK8" s="194"/>
      <c r="IIL8" s="194"/>
      <c r="IIM8" s="194"/>
      <c r="IIN8" s="194"/>
      <c r="IIO8" s="194"/>
      <c r="IIP8" s="194"/>
      <c r="IIQ8" s="194"/>
      <c r="IIR8" s="194"/>
      <c r="IIS8" s="194"/>
      <c r="IIT8" s="194"/>
      <c r="IIU8" s="194"/>
      <c r="IIV8" s="194"/>
      <c r="IIW8" s="194"/>
      <c r="IIX8" s="194"/>
      <c r="IIY8" s="194"/>
      <c r="IIZ8" s="194"/>
      <c r="IJA8" s="194"/>
      <c r="IJB8" s="194"/>
      <c r="IJC8" s="194"/>
      <c r="IJD8" s="194"/>
      <c r="IJE8" s="194"/>
      <c r="IJF8" s="194"/>
      <c r="IJG8" s="194"/>
      <c r="IJH8" s="194"/>
      <c r="IJI8" s="194"/>
      <c r="IJJ8" s="194"/>
      <c r="IJK8" s="194"/>
      <c r="IJL8" s="194"/>
      <c r="IJM8" s="194"/>
      <c r="IJN8" s="194"/>
      <c r="IJO8" s="194"/>
      <c r="IJP8" s="194"/>
      <c r="IJQ8" s="194"/>
      <c r="IJR8" s="194"/>
      <c r="IJS8" s="194"/>
      <c r="IJT8" s="194"/>
      <c r="IJU8" s="194"/>
      <c r="IJV8" s="194"/>
      <c r="IJW8" s="194"/>
      <c r="IJX8" s="194"/>
      <c r="IJY8" s="194"/>
      <c r="IJZ8" s="194"/>
      <c r="IKA8" s="194"/>
      <c r="IKB8" s="194"/>
      <c r="IKC8" s="194"/>
      <c r="IKD8" s="194"/>
      <c r="IKE8" s="194"/>
      <c r="IKF8" s="194"/>
      <c r="IKG8" s="194"/>
      <c r="IKH8" s="194"/>
      <c r="IKI8" s="194"/>
      <c r="IKJ8" s="194"/>
      <c r="IKK8" s="194"/>
      <c r="IKL8" s="194"/>
      <c r="IKM8" s="194"/>
      <c r="IKN8" s="194"/>
      <c r="IKO8" s="194"/>
      <c r="IKP8" s="194"/>
      <c r="IKQ8" s="194"/>
      <c r="IKR8" s="194"/>
      <c r="IKS8" s="194"/>
      <c r="IKT8" s="194"/>
      <c r="IKU8" s="194"/>
      <c r="IKV8" s="194"/>
      <c r="IKW8" s="194"/>
      <c r="IKX8" s="194"/>
      <c r="IKY8" s="194"/>
      <c r="IKZ8" s="194"/>
      <c r="ILA8" s="194"/>
      <c r="ILB8" s="194"/>
      <c r="ILC8" s="194"/>
      <c r="ILD8" s="194"/>
      <c r="ILE8" s="194"/>
      <c r="ILF8" s="194"/>
      <c r="ILG8" s="194"/>
      <c r="ILH8" s="194"/>
      <c r="ILI8" s="194"/>
      <c r="ILJ8" s="194"/>
      <c r="ILK8" s="194"/>
      <c r="ILL8" s="194"/>
      <c r="ILM8" s="194"/>
      <c r="ILN8" s="194"/>
      <c r="ILO8" s="194"/>
      <c r="ILP8" s="194"/>
      <c r="ILQ8" s="194"/>
      <c r="ILR8" s="194"/>
      <c r="ILS8" s="194"/>
      <c r="ILT8" s="194"/>
      <c r="ILU8" s="194"/>
      <c r="ILV8" s="194"/>
      <c r="ILW8" s="194"/>
      <c r="ILX8" s="194"/>
      <c r="ILY8" s="194"/>
      <c r="ILZ8" s="194"/>
      <c r="IMA8" s="194"/>
      <c r="IMB8" s="194"/>
      <c r="IMC8" s="194"/>
      <c r="IMD8" s="194"/>
      <c r="IME8" s="194"/>
      <c r="IMF8" s="194"/>
      <c r="IMG8" s="194"/>
      <c r="IMH8" s="194"/>
      <c r="IMI8" s="194"/>
      <c r="IMJ8" s="194"/>
      <c r="IMK8" s="194"/>
      <c r="IML8" s="194"/>
      <c r="IMM8" s="194"/>
      <c r="IMN8" s="194"/>
      <c r="IMO8" s="194"/>
      <c r="IMP8" s="194"/>
      <c r="IMQ8" s="194"/>
      <c r="IMR8" s="194"/>
      <c r="IMS8" s="194"/>
      <c r="IMT8" s="194"/>
      <c r="IMU8" s="194"/>
      <c r="IMV8" s="194"/>
      <c r="IMW8" s="194"/>
      <c r="IMX8" s="194"/>
      <c r="IMY8" s="194"/>
      <c r="IMZ8" s="194"/>
      <c r="INA8" s="194"/>
      <c r="INB8" s="194"/>
      <c r="INC8" s="194"/>
      <c r="IND8" s="194"/>
      <c r="INE8" s="194"/>
      <c r="INF8" s="194"/>
      <c r="ING8" s="194"/>
      <c r="INH8" s="194"/>
      <c r="INI8" s="194"/>
      <c r="INJ8" s="194"/>
      <c r="INK8" s="194"/>
      <c r="INL8" s="194"/>
      <c r="INM8" s="194"/>
      <c r="INN8" s="194"/>
      <c r="INO8" s="194"/>
      <c r="INP8" s="194"/>
      <c r="INQ8" s="194"/>
      <c r="INR8" s="194"/>
      <c r="INS8" s="194"/>
      <c r="INT8" s="194"/>
      <c r="INU8" s="194"/>
      <c r="INV8" s="194"/>
      <c r="INW8" s="194"/>
      <c r="INX8" s="194"/>
      <c r="INY8" s="194"/>
      <c r="INZ8" s="194"/>
      <c r="IOA8" s="194"/>
      <c r="IOB8" s="194"/>
      <c r="IOC8" s="194"/>
      <c r="IOD8" s="194"/>
      <c r="IOE8" s="194"/>
      <c r="IOF8" s="194"/>
      <c r="IOG8" s="194"/>
      <c r="IOH8" s="194"/>
      <c r="IOI8" s="194"/>
      <c r="IOJ8" s="194"/>
      <c r="IOK8" s="194"/>
      <c r="IOL8" s="194"/>
      <c r="IOM8" s="194"/>
      <c r="ION8" s="194"/>
      <c r="IOO8" s="194"/>
      <c r="IOP8" s="194"/>
      <c r="IOQ8" s="194"/>
      <c r="IOR8" s="194"/>
      <c r="IOS8" s="194"/>
      <c r="IOT8" s="194"/>
      <c r="IOU8" s="194"/>
      <c r="IOV8" s="194"/>
      <c r="IOW8" s="194"/>
      <c r="IOX8" s="194"/>
      <c r="IOY8" s="194"/>
      <c r="IOZ8" s="194"/>
      <c r="IPA8" s="194"/>
      <c r="IPB8" s="194"/>
      <c r="IPC8" s="194"/>
      <c r="IPD8" s="194"/>
      <c r="IPE8" s="194"/>
      <c r="IPF8" s="194"/>
      <c r="IPG8" s="194"/>
      <c r="IPH8" s="194"/>
      <c r="IPI8" s="194"/>
      <c r="IPJ8" s="194"/>
      <c r="IPK8" s="194"/>
      <c r="IPL8" s="194"/>
      <c r="IPM8" s="194"/>
      <c r="IPN8" s="194"/>
      <c r="IPO8" s="194"/>
      <c r="IPP8" s="194"/>
      <c r="IPQ8" s="194"/>
      <c r="IPR8" s="194"/>
      <c r="IPS8" s="194"/>
      <c r="IPT8" s="194"/>
      <c r="IPU8" s="194"/>
      <c r="IPV8" s="194"/>
      <c r="IPW8" s="194"/>
      <c r="IPX8" s="194"/>
      <c r="IPY8" s="194"/>
      <c r="IPZ8" s="194"/>
      <c r="IQA8" s="194"/>
      <c r="IQB8" s="194"/>
      <c r="IQC8" s="194"/>
      <c r="IQD8" s="194"/>
      <c r="IQE8" s="194"/>
      <c r="IQF8" s="194"/>
      <c r="IQG8" s="194"/>
      <c r="IQH8" s="194"/>
      <c r="IQI8" s="194"/>
      <c r="IQJ8" s="194"/>
      <c r="IQK8" s="194"/>
      <c r="IQL8" s="194"/>
      <c r="IQM8" s="194"/>
      <c r="IQN8" s="194"/>
      <c r="IQO8" s="194"/>
      <c r="IQP8" s="194"/>
      <c r="IQQ8" s="194"/>
      <c r="IQR8" s="194"/>
      <c r="IQS8" s="194"/>
      <c r="IQT8" s="194"/>
      <c r="IQU8" s="194"/>
      <c r="IQV8" s="194"/>
      <c r="IQW8" s="194"/>
      <c r="IQX8" s="194"/>
      <c r="IQY8" s="194"/>
      <c r="IQZ8" s="194"/>
      <c r="IRA8" s="194"/>
      <c r="IRB8" s="194"/>
      <c r="IRC8" s="194"/>
      <c r="IRD8" s="194"/>
      <c r="IRE8" s="194"/>
      <c r="IRF8" s="194"/>
      <c r="IRG8" s="194"/>
      <c r="IRH8" s="194"/>
      <c r="IRI8" s="194"/>
      <c r="IRJ8" s="194"/>
      <c r="IRK8" s="194"/>
      <c r="IRL8" s="194"/>
      <c r="IRM8" s="194"/>
      <c r="IRN8" s="194"/>
      <c r="IRO8" s="194"/>
      <c r="IRP8" s="194"/>
      <c r="IRQ8" s="194"/>
      <c r="IRR8" s="194"/>
      <c r="IRS8" s="194"/>
      <c r="IRT8" s="194"/>
      <c r="IRU8" s="194"/>
      <c r="IRV8" s="194"/>
      <c r="IRW8" s="194"/>
      <c r="IRX8" s="194"/>
      <c r="IRY8" s="194"/>
      <c r="IRZ8" s="194"/>
      <c r="ISA8" s="194"/>
      <c r="ISB8" s="194"/>
      <c r="ISC8" s="194"/>
      <c r="ISD8" s="194"/>
      <c r="ISE8" s="194"/>
      <c r="ISF8" s="194"/>
      <c r="ISG8" s="194"/>
      <c r="ISH8" s="194"/>
      <c r="ISI8" s="194"/>
      <c r="ISJ8" s="194"/>
      <c r="ISK8" s="194"/>
      <c r="ISL8" s="194"/>
      <c r="ISM8" s="194"/>
      <c r="ISN8" s="194"/>
      <c r="ISO8" s="194"/>
      <c r="ISP8" s="194"/>
      <c r="ISQ8" s="194"/>
      <c r="ISR8" s="194"/>
      <c r="ISS8" s="194"/>
      <c r="IST8" s="194"/>
      <c r="ISU8" s="194"/>
      <c r="ISV8" s="194"/>
      <c r="ISW8" s="194"/>
      <c r="ISX8" s="194"/>
      <c r="ISY8" s="194"/>
      <c r="ISZ8" s="194"/>
      <c r="ITA8" s="194"/>
      <c r="ITB8" s="194"/>
      <c r="ITC8" s="194"/>
      <c r="ITD8" s="194"/>
      <c r="ITE8" s="194"/>
      <c r="ITF8" s="194"/>
      <c r="ITG8" s="194"/>
      <c r="ITH8" s="194"/>
      <c r="ITI8" s="194"/>
      <c r="ITJ8" s="194"/>
      <c r="ITK8" s="194"/>
      <c r="ITL8" s="194"/>
      <c r="ITM8" s="194"/>
      <c r="ITN8" s="194"/>
      <c r="ITO8" s="194"/>
      <c r="ITP8" s="194"/>
      <c r="ITQ8" s="194"/>
      <c r="ITR8" s="194"/>
      <c r="ITS8" s="194"/>
      <c r="ITT8" s="194"/>
      <c r="ITU8" s="194"/>
      <c r="ITV8" s="194"/>
      <c r="ITW8" s="194"/>
      <c r="ITX8" s="194"/>
      <c r="ITY8" s="194"/>
      <c r="ITZ8" s="194"/>
      <c r="IUA8" s="194"/>
      <c r="IUB8" s="194"/>
      <c r="IUC8" s="194"/>
      <c r="IUD8" s="194"/>
      <c r="IUE8" s="194"/>
      <c r="IUF8" s="194"/>
      <c r="IUG8" s="194"/>
      <c r="IUH8" s="194"/>
      <c r="IUI8" s="194"/>
      <c r="IUJ8" s="194"/>
      <c r="IUK8" s="194"/>
      <c r="IUL8" s="194"/>
      <c r="IUM8" s="194"/>
      <c r="IUN8" s="194"/>
      <c r="IUO8" s="194"/>
      <c r="IUP8" s="194"/>
      <c r="IUQ8" s="194"/>
      <c r="IUR8" s="194"/>
      <c r="IUS8" s="194"/>
      <c r="IUT8" s="194"/>
      <c r="IUU8" s="194"/>
      <c r="IUV8" s="194"/>
      <c r="IUW8" s="194"/>
      <c r="IUX8" s="194"/>
      <c r="IUY8" s="194"/>
      <c r="IUZ8" s="194"/>
      <c r="IVA8" s="194"/>
      <c r="IVB8" s="194"/>
      <c r="IVC8" s="194"/>
      <c r="IVD8" s="194"/>
      <c r="IVE8" s="194"/>
      <c r="IVF8" s="194"/>
      <c r="IVG8" s="194"/>
      <c r="IVH8" s="194"/>
      <c r="IVI8" s="194"/>
      <c r="IVJ8" s="194"/>
      <c r="IVK8" s="194"/>
      <c r="IVL8" s="194"/>
      <c r="IVM8" s="194"/>
      <c r="IVN8" s="194"/>
      <c r="IVO8" s="194"/>
      <c r="IVP8" s="194"/>
      <c r="IVQ8" s="194"/>
      <c r="IVR8" s="194"/>
      <c r="IVS8" s="194"/>
      <c r="IVT8" s="194"/>
      <c r="IVU8" s="194"/>
      <c r="IVV8" s="194"/>
      <c r="IVW8" s="194"/>
      <c r="IVX8" s="194"/>
      <c r="IVY8" s="194"/>
      <c r="IVZ8" s="194"/>
      <c r="IWA8" s="194"/>
      <c r="IWB8" s="194"/>
      <c r="IWC8" s="194"/>
      <c r="IWD8" s="194"/>
      <c r="IWE8" s="194"/>
      <c r="IWF8" s="194"/>
      <c r="IWG8" s="194"/>
      <c r="IWH8" s="194"/>
      <c r="IWI8" s="194"/>
      <c r="IWJ8" s="194"/>
      <c r="IWK8" s="194"/>
      <c r="IWL8" s="194"/>
      <c r="IWM8" s="194"/>
      <c r="IWN8" s="194"/>
      <c r="IWO8" s="194"/>
      <c r="IWP8" s="194"/>
      <c r="IWQ8" s="194"/>
      <c r="IWR8" s="194"/>
      <c r="IWS8" s="194"/>
      <c r="IWT8" s="194"/>
      <c r="IWU8" s="194"/>
      <c r="IWV8" s="194"/>
      <c r="IWW8" s="194"/>
      <c r="IWX8" s="194"/>
      <c r="IWY8" s="194"/>
      <c r="IWZ8" s="194"/>
      <c r="IXA8" s="194"/>
      <c r="IXB8" s="194"/>
      <c r="IXC8" s="194"/>
      <c r="IXD8" s="194"/>
      <c r="IXE8" s="194"/>
      <c r="IXF8" s="194"/>
      <c r="IXG8" s="194"/>
      <c r="IXH8" s="194"/>
      <c r="IXI8" s="194"/>
      <c r="IXJ8" s="194"/>
      <c r="IXK8" s="194"/>
      <c r="IXL8" s="194"/>
      <c r="IXM8" s="194"/>
      <c r="IXN8" s="194"/>
      <c r="IXO8" s="194"/>
      <c r="IXP8" s="194"/>
      <c r="IXQ8" s="194"/>
      <c r="IXR8" s="194"/>
      <c r="IXS8" s="194"/>
      <c r="IXT8" s="194"/>
      <c r="IXU8" s="194"/>
      <c r="IXV8" s="194"/>
      <c r="IXW8" s="194"/>
      <c r="IXX8" s="194"/>
      <c r="IXY8" s="194"/>
      <c r="IXZ8" s="194"/>
      <c r="IYA8" s="194"/>
      <c r="IYB8" s="194"/>
      <c r="IYC8" s="194"/>
      <c r="IYD8" s="194"/>
      <c r="IYE8" s="194"/>
      <c r="IYF8" s="194"/>
      <c r="IYG8" s="194"/>
      <c r="IYH8" s="194"/>
      <c r="IYI8" s="194"/>
      <c r="IYJ8" s="194"/>
      <c r="IYK8" s="194"/>
      <c r="IYL8" s="194"/>
      <c r="IYM8" s="194"/>
      <c r="IYN8" s="194"/>
      <c r="IYO8" s="194"/>
      <c r="IYP8" s="194"/>
      <c r="IYQ8" s="194"/>
      <c r="IYR8" s="194"/>
      <c r="IYS8" s="194"/>
      <c r="IYT8" s="194"/>
      <c r="IYU8" s="194"/>
      <c r="IYV8" s="194"/>
      <c r="IYW8" s="194"/>
      <c r="IYX8" s="194"/>
      <c r="IYY8" s="194"/>
      <c r="IYZ8" s="194"/>
      <c r="IZA8" s="194"/>
      <c r="IZB8" s="194"/>
      <c r="IZC8" s="194"/>
      <c r="IZD8" s="194"/>
      <c r="IZE8" s="194"/>
      <c r="IZF8" s="194"/>
      <c r="IZG8" s="194"/>
      <c r="IZH8" s="194"/>
      <c r="IZI8" s="194"/>
      <c r="IZJ8" s="194"/>
      <c r="IZK8" s="194"/>
      <c r="IZL8" s="194"/>
      <c r="IZM8" s="194"/>
      <c r="IZN8" s="194"/>
      <c r="IZO8" s="194"/>
      <c r="IZP8" s="194"/>
      <c r="IZQ8" s="194"/>
      <c r="IZR8" s="194"/>
      <c r="IZS8" s="194"/>
      <c r="IZT8" s="194"/>
      <c r="IZU8" s="194"/>
      <c r="IZV8" s="194"/>
      <c r="IZW8" s="194"/>
      <c r="IZX8" s="194"/>
      <c r="IZY8" s="194"/>
      <c r="IZZ8" s="194"/>
      <c r="JAA8" s="194"/>
      <c r="JAB8" s="194"/>
      <c r="JAC8" s="194"/>
      <c r="JAD8" s="194"/>
      <c r="JAE8" s="194"/>
      <c r="JAF8" s="194"/>
      <c r="JAG8" s="194"/>
      <c r="JAH8" s="194"/>
      <c r="JAI8" s="194"/>
      <c r="JAJ8" s="194"/>
      <c r="JAK8" s="194"/>
      <c r="JAL8" s="194"/>
      <c r="JAM8" s="194"/>
      <c r="JAN8" s="194"/>
      <c r="JAO8" s="194"/>
      <c r="JAP8" s="194"/>
      <c r="JAQ8" s="194"/>
      <c r="JAR8" s="194"/>
      <c r="JAS8" s="194"/>
      <c r="JAT8" s="194"/>
      <c r="JAU8" s="194"/>
      <c r="JAV8" s="194"/>
      <c r="JAW8" s="194"/>
      <c r="JAX8" s="194"/>
      <c r="JAY8" s="194"/>
      <c r="JAZ8" s="194"/>
      <c r="JBA8" s="194"/>
      <c r="JBB8" s="194"/>
      <c r="JBC8" s="194"/>
      <c r="JBD8" s="194"/>
      <c r="JBE8" s="194"/>
      <c r="JBF8" s="194"/>
      <c r="JBG8" s="194"/>
      <c r="JBH8" s="194"/>
      <c r="JBI8" s="194"/>
      <c r="JBJ8" s="194"/>
      <c r="JBK8" s="194"/>
      <c r="JBL8" s="194"/>
      <c r="JBM8" s="194"/>
      <c r="JBN8" s="194"/>
      <c r="JBO8" s="194"/>
      <c r="JBP8" s="194"/>
      <c r="JBQ8" s="194"/>
      <c r="JBR8" s="194"/>
      <c r="JBS8" s="194"/>
      <c r="JBT8" s="194"/>
      <c r="JBU8" s="194"/>
      <c r="JBV8" s="194"/>
      <c r="JBW8" s="194"/>
      <c r="JBX8" s="194"/>
      <c r="JBY8" s="194"/>
      <c r="JBZ8" s="194"/>
      <c r="JCA8" s="194"/>
      <c r="JCB8" s="194"/>
      <c r="JCC8" s="194"/>
      <c r="JCD8" s="194"/>
      <c r="JCE8" s="194"/>
      <c r="JCF8" s="194"/>
      <c r="JCG8" s="194"/>
      <c r="JCH8" s="194"/>
      <c r="JCI8" s="194"/>
      <c r="JCJ8" s="194"/>
      <c r="JCK8" s="194"/>
      <c r="JCL8" s="194"/>
      <c r="JCM8" s="194"/>
      <c r="JCN8" s="194"/>
      <c r="JCO8" s="194"/>
      <c r="JCP8" s="194"/>
      <c r="JCQ8" s="194"/>
      <c r="JCR8" s="194"/>
      <c r="JCS8" s="194"/>
      <c r="JCT8" s="194"/>
      <c r="JCU8" s="194"/>
      <c r="JCV8" s="194"/>
      <c r="JCW8" s="194"/>
      <c r="JCX8" s="194"/>
      <c r="JCY8" s="194"/>
      <c r="JCZ8" s="194"/>
      <c r="JDA8" s="194"/>
      <c r="JDB8" s="194"/>
      <c r="JDC8" s="194"/>
      <c r="JDD8" s="194"/>
      <c r="JDE8" s="194"/>
      <c r="JDF8" s="194"/>
      <c r="JDG8" s="194"/>
      <c r="JDH8" s="194"/>
      <c r="JDI8" s="194"/>
      <c r="JDJ8" s="194"/>
      <c r="JDK8" s="194"/>
      <c r="JDL8" s="194"/>
      <c r="JDM8" s="194"/>
      <c r="JDN8" s="194"/>
      <c r="JDO8" s="194"/>
      <c r="JDP8" s="194"/>
      <c r="JDQ8" s="194"/>
      <c r="JDR8" s="194"/>
      <c r="JDS8" s="194"/>
      <c r="JDT8" s="194"/>
      <c r="JDU8" s="194"/>
      <c r="JDV8" s="194"/>
      <c r="JDW8" s="194"/>
      <c r="JDX8" s="194"/>
      <c r="JDY8" s="194"/>
      <c r="JDZ8" s="194"/>
      <c r="JEA8" s="194"/>
      <c r="JEB8" s="194"/>
      <c r="JEC8" s="194"/>
      <c r="JED8" s="194"/>
      <c r="JEE8" s="194"/>
      <c r="JEF8" s="194"/>
      <c r="JEG8" s="194"/>
      <c r="JEH8" s="194"/>
      <c r="JEI8" s="194"/>
      <c r="JEJ8" s="194"/>
      <c r="JEK8" s="194"/>
      <c r="JEL8" s="194"/>
      <c r="JEM8" s="194"/>
      <c r="JEN8" s="194"/>
      <c r="JEO8" s="194"/>
      <c r="JEP8" s="194"/>
      <c r="JEQ8" s="194"/>
      <c r="JER8" s="194"/>
      <c r="JES8" s="194"/>
      <c r="JET8" s="194"/>
      <c r="JEU8" s="194"/>
      <c r="JEV8" s="194"/>
      <c r="JEW8" s="194"/>
      <c r="JEX8" s="194"/>
      <c r="JEY8" s="194"/>
      <c r="JEZ8" s="194"/>
      <c r="JFA8" s="194"/>
      <c r="JFB8" s="194"/>
      <c r="JFC8" s="194"/>
      <c r="JFD8" s="194"/>
      <c r="JFE8" s="194"/>
      <c r="JFF8" s="194"/>
      <c r="JFG8" s="194"/>
      <c r="JFH8" s="194"/>
      <c r="JFI8" s="194"/>
      <c r="JFJ8" s="194"/>
      <c r="JFK8" s="194"/>
      <c r="JFL8" s="194"/>
      <c r="JFM8" s="194"/>
      <c r="JFN8" s="194"/>
      <c r="JFO8" s="194"/>
      <c r="JFP8" s="194"/>
      <c r="JFQ8" s="194"/>
      <c r="JFR8" s="194"/>
      <c r="JFS8" s="194"/>
      <c r="JFT8" s="194"/>
      <c r="JFU8" s="194"/>
      <c r="JFV8" s="194"/>
      <c r="JFW8" s="194"/>
      <c r="JFX8" s="194"/>
      <c r="JFY8" s="194"/>
      <c r="JFZ8" s="194"/>
      <c r="JGA8" s="194"/>
      <c r="JGB8" s="194"/>
      <c r="JGC8" s="194"/>
      <c r="JGD8" s="194"/>
      <c r="JGE8" s="194"/>
      <c r="JGF8" s="194"/>
      <c r="JGG8" s="194"/>
      <c r="JGH8" s="194"/>
      <c r="JGI8" s="194"/>
      <c r="JGJ8" s="194"/>
      <c r="JGK8" s="194"/>
      <c r="JGL8" s="194"/>
      <c r="JGM8" s="194"/>
      <c r="JGN8" s="194"/>
      <c r="JGO8" s="194"/>
      <c r="JGP8" s="194"/>
      <c r="JGQ8" s="194"/>
      <c r="JGR8" s="194"/>
      <c r="JGS8" s="194"/>
      <c r="JGT8" s="194"/>
      <c r="JGU8" s="194"/>
      <c r="JGV8" s="194"/>
      <c r="JGW8" s="194"/>
      <c r="JGX8" s="194"/>
      <c r="JGY8" s="194"/>
      <c r="JGZ8" s="194"/>
      <c r="JHA8" s="194"/>
      <c r="JHB8" s="194"/>
      <c r="JHC8" s="194"/>
      <c r="JHD8" s="194"/>
      <c r="JHE8" s="194"/>
      <c r="JHF8" s="194"/>
      <c r="JHG8" s="194"/>
      <c r="JHH8" s="194"/>
      <c r="JHI8" s="194"/>
      <c r="JHJ8" s="194"/>
      <c r="JHK8" s="194"/>
      <c r="JHL8" s="194"/>
      <c r="JHM8" s="194"/>
      <c r="JHN8" s="194"/>
      <c r="JHO8" s="194"/>
      <c r="JHP8" s="194"/>
      <c r="JHQ8" s="194"/>
      <c r="JHR8" s="194"/>
      <c r="JHS8" s="194"/>
      <c r="JHT8" s="194"/>
      <c r="JHU8" s="194"/>
      <c r="JHV8" s="194"/>
      <c r="JHW8" s="194"/>
      <c r="JHX8" s="194"/>
      <c r="JHY8" s="194"/>
      <c r="JHZ8" s="194"/>
      <c r="JIA8" s="194"/>
      <c r="JIB8" s="194"/>
      <c r="JIC8" s="194"/>
      <c r="JID8" s="194"/>
      <c r="JIE8" s="194"/>
      <c r="JIF8" s="194"/>
      <c r="JIG8" s="194"/>
      <c r="JIH8" s="194"/>
      <c r="JII8" s="194"/>
      <c r="JIJ8" s="194"/>
      <c r="JIK8" s="194"/>
      <c r="JIL8" s="194"/>
      <c r="JIM8" s="194"/>
      <c r="JIN8" s="194"/>
      <c r="JIO8" s="194"/>
      <c r="JIP8" s="194"/>
      <c r="JIQ8" s="194"/>
      <c r="JIR8" s="194"/>
      <c r="JIS8" s="194"/>
      <c r="JIT8" s="194"/>
      <c r="JIU8" s="194"/>
      <c r="JIV8" s="194"/>
      <c r="JIW8" s="194"/>
      <c r="JIX8" s="194"/>
      <c r="JIY8" s="194"/>
      <c r="JIZ8" s="194"/>
      <c r="JJA8" s="194"/>
      <c r="JJB8" s="194"/>
      <c r="JJC8" s="194"/>
      <c r="JJD8" s="194"/>
      <c r="JJE8" s="194"/>
      <c r="JJF8" s="194"/>
      <c r="JJG8" s="194"/>
      <c r="JJH8" s="194"/>
      <c r="JJI8" s="194"/>
      <c r="JJJ8" s="194"/>
      <c r="JJK8" s="194"/>
      <c r="JJL8" s="194"/>
      <c r="JJM8" s="194"/>
      <c r="JJN8" s="194"/>
      <c r="JJO8" s="194"/>
      <c r="JJP8" s="194"/>
      <c r="JJQ8" s="194"/>
      <c r="JJR8" s="194"/>
      <c r="JJS8" s="194"/>
      <c r="JJT8" s="194"/>
      <c r="JJU8" s="194"/>
      <c r="JJV8" s="194"/>
      <c r="JJW8" s="194"/>
      <c r="JJX8" s="194"/>
      <c r="JJY8" s="194"/>
      <c r="JJZ8" s="194"/>
      <c r="JKA8" s="194"/>
      <c r="JKB8" s="194"/>
      <c r="JKC8" s="194"/>
      <c r="JKD8" s="194"/>
      <c r="JKE8" s="194"/>
      <c r="JKF8" s="194"/>
      <c r="JKG8" s="194"/>
      <c r="JKH8" s="194"/>
      <c r="JKI8" s="194"/>
      <c r="JKJ8" s="194"/>
      <c r="JKK8" s="194"/>
      <c r="JKL8" s="194"/>
      <c r="JKM8" s="194"/>
      <c r="JKN8" s="194"/>
      <c r="JKO8" s="194"/>
      <c r="JKP8" s="194"/>
      <c r="JKQ8" s="194"/>
      <c r="JKR8" s="194"/>
      <c r="JKS8" s="194"/>
      <c r="JKT8" s="194"/>
      <c r="JKU8" s="194"/>
      <c r="JKV8" s="194"/>
      <c r="JKW8" s="194"/>
      <c r="JKX8" s="194"/>
      <c r="JKY8" s="194"/>
      <c r="JKZ8" s="194"/>
      <c r="JLA8" s="194"/>
      <c r="JLB8" s="194"/>
      <c r="JLC8" s="194"/>
      <c r="JLD8" s="194"/>
      <c r="JLE8" s="194"/>
      <c r="JLF8" s="194"/>
      <c r="JLG8" s="194"/>
      <c r="JLH8" s="194"/>
      <c r="JLI8" s="194"/>
      <c r="JLJ8" s="194"/>
      <c r="JLK8" s="194"/>
      <c r="JLL8" s="194"/>
      <c r="JLM8" s="194"/>
      <c r="JLN8" s="194"/>
      <c r="JLO8" s="194"/>
      <c r="JLP8" s="194"/>
      <c r="JLQ8" s="194"/>
      <c r="JLR8" s="194"/>
      <c r="JLS8" s="194"/>
      <c r="JLT8" s="194"/>
      <c r="JLU8" s="194"/>
      <c r="JLV8" s="194"/>
      <c r="JLW8" s="194"/>
      <c r="JLX8" s="194"/>
      <c r="JLY8" s="194"/>
      <c r="JLZ8" s="194"/>
      <c r="JMA8" s="194"/>
      <c r="JMB8" s="194"/>
      <c r="JMC8" s="194"/>
      <c r="JMD8" s="194"/>
      <c r="JME8" s="194"/>
      <c r="JMF8" s="194"/>
      <c r="JMG8" s="194"/>
      <c r="JMH8" s="194"/>
      <c r="JMI8" s="194"/>
      <c r="JMJ8" s="194"/>
      <c r="JMK8" s="194"/>
      <c r="JML8" s="194"/>
      <c r="JMM8" s="194"/>
      <c r="JMN8" s="194"/>
      <c r="JMO8" s="194"/>
      <c r="JMP8" s="194"/>
      <c r="JMQ8" s="194"/>
      <c r="JMR8" s="194"/>
      <c r="JMS8" s="194"/>
      <c r="JMT8" s="194"/>
      <c r="JMU8" s="194"/>
      <c r="JMV8" s="194"/>
      <c r="JMW8" s="194"/>
      <c r="JMX8" s="194"/>
      <c r="JMY8" s="194"/>
      <c r="JMZ8" s="194"/>
      <c r="JNA8" s="194"/>
      <c r="JNB8" s="194"/>
      <c r="JNC8" s="194"/>
      <c r="JND8" s="194"/>
      <c r="JNE8" s="194"/>
      <c r="JNF8" s="194"/>
      <c r="JNG8" s="194"/>
      <c r="JNH8" s="194"/>
      <c r="JNI8" s="194"/>
      <c r="JNJ8" s="194"/>
      <c r="JNK8" s="194"/>
      <c r="JNL8" s="194"/>
      <c r="JNM8" s="194"/>
      <c r="JNN8" s="194"/>
      <c r="JNO8" s="194"/>
      <c r="JNP8" s="194"/>
      <c r="JNQ8" s="194"/>
      <c r="JNR8" s="194"/>
      <c r="JNS8" s="194"/>
      <c r="JNT8" s="194"/>
      <c r="JNU8" s="194"/>
      <c r="JNV8" s="194"/>
      <c r="JNW8" s="194"/>
      <c r="JNX8" s="194"/>
      <c r="JNY8" s="194"/>
      <c r="JNZ8" s="194"/>
      <c r="JOA8" s="194"/>
      <c r="JOB8" s="194"/>
      <c r="JOC8" s="194"/>
      <c r="JOD8" s="194"/>
      <c r="JOE8" s="194"/>
      <c r="JOF8" s="194"/>
      <c r="JOG8" s="194"/>
      <c r="JOH8" s="194"/>
      <c r="JOI8" s="194"/>
      <c r="JOJ8" s="194"/>
      <c r="JOK8" s="194"/>
      <c r="JOL8" s="194"/>
      <c r="JOM8" s="194"/>
      <c r="JON8" s="194"/>
      <c r="JOO8" s="194"/>
      <c r="JOP8" s="194"/>
      <c r="JOQ8" s="194"/>
      <c r="JOR8" s="194"/>
      <c r="JOS8" s="194"/>
      <c r="JOT8" s="194"/>
      <c r="JOU8" s="194"/>
      <c r="JOV8" s="194"/>
      <c r="JOW8" s="194"/>
      <c r="JOX8" s="194"/>
      <c r="JOY8" s="194"/>
      <c r="JOZ8" s="194"/>
      <c r="JPA8" s="194"/>
      <c r="JPB8" s="194"/>
      <c r="JPC8" s="194"/>
      <c r="JPD8" s="194"/>
      <c r="JPE8" s="194"/>
      <c r="JPF8" s="194"/>
      <c r="JPG8" s="194"/>
      <c r="JPH8" s="194"/>
      <c r="JPI8" s="194"/>
      <c r="JPJ8" s="194"/>
      <c r="JPK8" s="194"/>
      <c r="JPL8" s="194"/>
      <c r="JPM8" s="194"/>
      <c r="JPN8" s="194"/>
      <c r="JPO8" s="194"/>
      <c r="JPP8" s="194"/>
      <c r="JPQ8" s="194"/>
      <c r="JPR8" s="194"/>
      <c r="JPS8" s="194"/>
      <c r="JPT8" s="194"/>
      <c r="JPU8" s="194"/>
      <c r="JPV8" s="194"/>
      <c r="JPW8" s="194"/>
      <c r="JPX8" s="194"/>
      <c r="JPY8" s="194"/>
      <c r="JPZ8" s="194"/>
      <c r="JQA8" s="194"/>
      <c r="JQB8" s="194"/>
      <c r="JQC8" s="194"/>
      <c r="JQD8" s="194"/>
      <c r="JQE8" s="194"/>
      <c r="JQF8" s="194"/>
      <c r="JQG8" s="194"/>
      <c r="JQH8" s="194"/>
      <c r="JQI8" s="194"/>
      <c r="JQJ8" s="194"/>
      <c r="JQK8" s="194"/>
      <c r="JQL8" s="194"/>
      <c r="JQM8" s="194"/>
      <c r="JQN8" s="194"/>
      <c r="JQO8" s="194"/>
      <c r="JQP8" s="194"/>
      <c r="JQQ8" s="194"/>
      <c r="JQR8" s="194"/>
      <c r="JQS8" s="194"/>
      <c r="JQT8" s="194"/>
      <c r="JQU8" s="194"/>
      <c r="JQV8" s="194"/>
      <c r="JQW8" s="194"/>
      <c r="JQX8" s="194"/>
      <c r="JQY8" s="194"/>
      <c r="JQZ8" s="194"/>
      <c r="JRA8" s="194"/>
      <c r="JRB8" s="194"/>
      <c r="JRC8" s="194"/>
      <c r="JRD8" s="194"/>
      <c r="JRE8" s="194"/>
      <c r="JRF8" s="194"/>
      <c r="JRG8" s="194"/>
      <c r="JRH8" s="194"/>
      <c r="JRI8" s="194"/>
      <c r="JRJ8" s="194"/>
      <c r="JRK8" s="194"/>
      <c r="JRL8" s="194"/>
      <c r="JRM8" s="194"/>
      <c r="JRN8" s="194"/>
      <c r="JRO8" s="194"/>
      <c r="JRP8" s="194"/>
      <c r="JRQ8" s="194"/>
      <c r="JRR8" s="194"/>
      <c r="JRS8" s="194"/>
      <c r="JRT8" s="194"/>
      <c r="JRU8" s="194"/>
      <c r="JRV8" s="194"/>
      <c r="JRW8" s="194"/>
      <c r="JRX8" s="194"/>
      <c r="JRY8" s="194"/>
      <c r="JRZ8" s="194"/>
      <c r="JSA8" s="194"/>
      <c r="JSB8" s="194"/>
      <c r="JSC8" s="194"/>
      <c r="JSD8" s="194"/>
      <c r="JSE8" s="194"/>
      <c r="JSF8" s="194"/>
      <c r="JSG8" s="194"/>
      <c r="JSH8" s="194"/>
      <c r="JSI8" s="194"/>
      <c r="JSJ8" s="194"/>
      <c r="JSK8" s="194"/>
      <c r="JSL8" s="194"/>
      <c r="JSM8" s="194"/>
      <c r="JSN8" s="194"/>
      <c r="JSO8" s="194"/>
      <c r="JSP8" s="194"/>
      <c r="JSQ8" s="194"/>
      <c r="JSR8" s="194"/>
      <c r="JSS8" s="194"/>
      <c r="JST8" s="194"/>
      <c r="JSU8" s="194"/>
      <c r="JSV8" s="194"/>
      <c r="JSW8" s="194"/>
      <c r="JSX8" s="194"/>
      <c r="JSY8" s="194"/>
      <c r="JSZ8" s="194"/>
      <c r="JTA8" s="194"/>
      <c r="JTB8" s="194"/>
      <c r="JTC8" s="194"/>
      <c r="JTD8" s="194"/>
      <c r="JTE8" s="194"/>
      <c r="JTF8" s="194"/>
      <c r="JTG8" s="194"/>
      <c r="JTH8" s="194"/>
      <c r="JTI8" s="194"/>
      <c r="JTJ8" s="194"/>
      <c r="JTK8" s="194"/>
      <c r="JTL8" s="194"/>
      <c r="JTM8" s="194"/>
      <c r="JTN8" s="194"/>
      <c r="JTO8" s="194"/>
      <c r="JTP8" s="194"/>
      <c r="JTQ8" s="194"/>
      <c r="JTR8" s="194"/>
      <c r="JTS8" s="194"/>
      <c r="JTT8" s="194"/>
      <c r="JTU8" s="194"/>
      <c r="JTV8" s="194"/>
      <c r="JTW8" s="194"/>
      <c r="JTX8" s="194"/>
      <c r="JTY8" s="194"/>
      <c r="JTZ8" s="194"/>
      <c r="JUA8" s="194"/>
      <c r="JUB8" s="194"/>
      <c r="JUC8" s="194"/>
      <c r="JUD8" s="194"/>
      <c r="JUE8" s="194"/>
      <c r="JUF8" s="194"/>
      <c r="JUG8" s="194"/>
      <c r="JUH8" s="194"/>
      <c r="JUI8" s="194"/>
      <c r="JUJ8" s="194"/>
      <c r="JUK8" s="194"/>
      <c r="JUL8" s="194"/>
      <c r="JUM8" s="194"/>
      <c r="JUN8" s="194"/>
      <c r="JUO8" s="194"/>
      <c r="JUP8" s="194"/>
      <c r="JUQ8" s="194"/>
      <c r="JUR8" s="194"/>
      <c r="JUS8" s="194"/>
      <c r="JUT8" s="194"/>
      <c r="JUU8" s="194"/>
      <c r="JUV8" s="194"/>
      <c r="JUW8" s="194"/>
      <c r="JUX8" s="194"/>
      <c r="JUY8" s="194"/>
      <c r="JUZ8" s="194"/>
      <c r="JVA8" s="194"/>
      <c r="JVB8" s="194"/>
      <c r="JVC8" s="194"/>
      <c r="JVD8" s="194"/>
      <c r="JVE8" s="194"/>
      <c r="JVF8" s="194"/>
      <c r="JVG8" s="194"/>
      <c r="JVH8" s="194"/>
      <c r="JVI8" s="194"/>
      <c r="JVJ8" s="194"/>
      <c r="JVK8" s="194"/>
      <c r="JVL8" s="194"/>
      <c r="JVM8" s="194"/>
      <c r="JVN8" s="194"/>
      <c r="JVO8" s="194"/>
      <c r="JVP8" s="194"/>
      <c r="JVQ8" s="194"/>
      <c r="JVR8" s="194"/>
      <c r="JVS8" s="194"/>
      <c r="JVT8" s="194"/>
      <c r="JVU8" s="194"/>
      <c r="JVV8" s="194"/>
      <c r="JVW8" s="194"/>
      <c r="JVX8" s="194"/>
      <c r="JVY8" s="194"/>
      <c r="JVZ8" s="194"/>
      <c r="JWA8" s="194"/>
      <c r="JWB8" s="194"/>
      <c r="JWC8" s="194"/>
      <c r="JWD8" s="194"/>
      <c r="JWE8" s="194"/>
      <c r="JWF8" s="194"/>
      <c r="JWG8" s="194"/>
      <c r="JWH8" s="194"/>
      <c r="JWI8" s="194"/>
      <c r="JWJ8" s="194"/>
      <c r="JWK8" s="194"/>
      <c r="JWL8" s="194"/>
      <c r="JWM8" s="194"/>
      <c r="JWN8" s="194"/>
      <c r="JWO8" s="194"/>
      <c r="JWP8" s="194"/>
      <c r="JWQ8" s="194"/>
      <c r="JWR8" s="194"/>
      <c r="JWS8" s="194"/>
      <c r="JWT8" s="194"/>
      <c r="JWU8" s="194"/>
      <c r="JWV8" s="194"/>
      <c r="JWW8" s="194"/>
      <c r="JWX8" s="194"/>
      <c r="JWY8" s="194"/>
      <c r="JWZ8" s="194"/>
      <c r="JXA8" s="194"/>
      <c r="JXB8" s="194"/>
      <c r="JXC8" s="194"/>
      <c r="JXD8" s="194"/>
      <c r="JXE8" s="194"/>
      <c r="JXF8" s="194"/>
      <c r="JXG8" s="194"/>
      <c r="JXH8" s="194"/>
      <c r="JXI8" s="194"/>
      <c r="JXJ8" s="194"/>
      <c r="JXK8" s="194"/>
      <c r="JXL8" s="194"/>
      <c r="JXM8" s="194"/>
      <c r="JXN8" s="194"/>
      <c r="JXO8" s="194"/>
      <c r="JXP8" s="194"/>
      <c r="JXQ8" s="194"/>
      <c r="JXR8" s="194"/>
      <c r="JXS8" s="194"/>
      <c r="JXT8" s="194"/>
      <c r="JXU8" s="194"/>
      <c r="JXV8" s="194"/>
      <c r="JXW8" s="194"/>
      <c r="JXX8" s="194"/>
      <c r="JXY8" s="194"/>
      <c r="JXZ8" s="194"/>
      <c r="JYA8" s="194"/>
      <c r="JYB8" s="194"/>
      <c r="JYC8" s="194"/>
      <c r="JYD8" s="194"/>
      <c r="JYE8" s="194"/>
      <c r="JYF8" s="194"/>
      <c r="JYG8" s="194"/>
      <c r="JYH8" s="194"/>
      <c r="JYI8" s="194"/>
      <c r="JYJ8" s="194"/>
      <c r="JYK8" s="194"/>
      <c r="JYL8" s="194"/>
      <c r="JYM8" s="194"/>
      <c r="JYN8" s="194"/>
      <c r="JYO8" s="194"/>
      <c r="JYP8" s="194"/>
      <c r="JYQ8" s="194"/>
      <c r="JYR8" s="194"/>
      <c r="JYS8" s="194"/>
      <c r="JYT8" s="194"/>
      <c r="JYU8" s="194"/>
      <c r="JYV8" s="194"/>
      <c r="JYW8" s="194"/>
      <c r="JYX8" s="194"/>
      <c r="JYY8" s="194"/>
      <c r="JYZ8" s="194"/>
      <c r="JZA8" s="194"/>
      <c r="JZB8" s="194"/>
      <c r="JZC8" s="194"/>
      <c r="JZD8" s="194"/>
      <c r="JZE8" s="194"/>
      <c r="JZF8" s="194"/>
      <c r="JZG8" s="194"/>
      <c r="JZH8" s="194"/>
      <c r="JZI8" s="194"/>
      <c r="JZJ8" s="194"/>
      <c r="JZK8" s="194"/>
      <c r="JZL8" s="194"/>
      <c r="JZM8" s="194"/>
      <c r="JZN8" s="194"/>
      <c r="JZO8" s="194"/>
      <c r="JZP8" s="194"/>
      <c r="JZQ8" s="194"/>
      <c r="JZR8" s="194"/>
      <c r="JZS8" s="194"/>
      <c r="JZT8" s="194"/>
      <c r="JZU8" s="194"/>
      <c r="JZV8" s="194"/>
      <c r="JZW8" s="194"/>
      <c r="JZX8" s="194"/>
      <c r="JZY8" s="194"/>
      <c r="JZZ8" s="194"/>
      <c r="KAA8" s="194"/>
      <c r="KAB8" s="194"/>
      <c r="KAC8" s="194"/>
      <c r="KAD8" s="194"/>
      <c r="KAE8" s="194"/>
      <c r="KAF8" s="194"/>
      <c r="KAG8" s="194"/>
      <c r="KAH8" s="194"/>
      <c r="KAI8" s="194"/>
      <c r="KAJ8" s="194"/>
      <c r="KAK8" s="194"/>
      <c r="KAL8" s="194"/>
      <c r="KAM8" s="194"/>
      <c r="KAN8" s="194"/>
      <c r="KAO8" s="194"/>
      <c r="KAP8" s="194"/>
      <c r="KAQ8" s="194"/>
      <c r="KAR8" s="194"/>
      <c r="KAS8" s="194"/>
      <c r="KAT8" s="194"/>
      <c r="KAU8" s="194"/>
      <c r="KAV8" s="194"/>
      <c r="KAW8" s="194"/>
      <c r="KAX8" s="194"/>
      <c r="KAY8" s="194"/>
      <c r="KAZ8" s="194"/>
      <c r="KBA8" s="194"/>
      <c r="KBB8" s="194"/>
      <c r="KBC8" s="194"/>
      <c r="KBD8" s="194"/>
      <c r="KBE8" s="194"/>
      <c r="KBF8" s="194"/>
      <c r="KBG8" s="194"/>
      <c r="KBH8" s="194"/>
      <c r="KBI8" s="194"/>
      <c r="KBJ8" s="194"/>
      <c r="KBK8" s="194"/>
      <c r="KBL8" s="194"/>
      <c r="KBM8" s="194"/>
      <c r="KBN8" s="194"/>
      <c r="KBO8" s="194"/>
      <c r="KBP8" s="194"/>
      <c r="KBQ8" s="194"/>
      <c r="KBR8" s="194"/>
      <c r="KBS8" s="194"/>
      <c r="KBT8" s="194"/>
      <c r="KBU8" s="194"/>
      <c r="KBV8" s="194"/>
      <c r="KBW8" s="194"/>
      <c r="KBX8" s="194"/>
      <c r="KBY8" s="194"/>
      <c r="KBZ8" s="194"/>
      <c r="KCA8" s="194"/>
      <c r="KCB8" s="194"/>
      <c r="KCC8" s="194"/>
      <c r="KCD8" s="194"/>
      <c r="KCE8" s="194"/>
      <c r="KCF8" s="194"/>
      <c r="KCG8" s="194"/>
      <c r="KCH8" s="194"/>
      <c r="KCI8" s="194"/>
      <c r="KCJ8" s="194"/>
      <c r="KCK8" s="194"/>
      <c r="KCL8" s="194"/>
      <c r="KCM8" s="194"/>
      <c r="KCN8" s="194"/>
      <c r="KCO8" s="194"/>
      <c r="KCP8" s="194"/>
      <c r="KCQ8" s="194"/>
      <c r="KCR8" s="194"/>
      <c r="KCS8" s="194"/>
      <c r="KCT8" s="194"/>
      <c r="KCU8" s="194"/>
      <c r="KCV8" s="194"/>
      <c r="KCW8" s="194"/>
      <c r="KCX8" s="194"/>
      <c r="KCY8" s="194"/>
      <c r="KCZ8" s="194"/>
      <c r="KDA8" s="194"/>
      <c r="KDB8" s="194"/>
      <c r="KDC8" s="194"/>
      <c r="KDD8" s="194"/>
      <c r="KDE8" s="194"/>
      <c r="KDF8" s="194"/>
      <c r="KDG8" s="194"/>
      <c r="KDH8" s="194"/>
      <c r="KDI8" s="194"/>
      <c r="KDJ8" s="194"/>
      <c r="KDK8" s="194"/>
      <c r="KDL8" s="194"/>
      <c r="KDM8" s="194"/>
      <c r="KDN8" s="194"/>
      <c r="KDO8" s="194"/>
      <c r="KDP8" s="194"/>
      <c r="KDQ8" s="194"/>
      <c r="KDR8" s="194"/>
      <c r="KDS8" s="194"/>
      <c r="KDT8" s="194"/>
      <c r="KDU8" s="194"/>
      <c r="KDV8" s="194"/>
      <c r="KDW8" s="194"/>
      <c r="KDX8" s="194"/>
      <c r="KDY8" s="194"/>
      <c r="KDZ8" s="194"/>
      <c r="KEA8" s="194"/>
      <c r="KEB8" s="194"/>
      <c r="KEC8" s="194"/>
      <c r="KED8" s="194"/>
      <c r="KEE8" s="194"/>
      <c r="KEF8" s="194"/>
      <c r="KEG8" s="194"/>
      <c r="KEH8" s="194"/>
      <c r="KEI8" s="194"/>
      <c r="KEJ8" s="194"/>
      <c r="KEK8" s="194"/>
      <c r="KEL8" s="194"/>
      <c r="KEM8" s="194"/>
      <c r="KEN8" s="194"/>
      <c r="KEO8" s="194"/>
      <c r="KEP8" s="194"/>
      <c r="KEQ8" s="194"/>
      <c r="KER8" s="194"/>
      <c r="KES8" s="194"/>
      <c r="KET8" s="194"/>
      <c r="KEU8" s="194"/>
      <c r="KEV8" s="194"/>
      <c r="KEW8" s="194"/>
      <c r="KEX8" s="194"/>
      <c r="KEY8" s="194"/>
      <c r="KEZ8" s="194"/>
      <c r="KFA8" s="194"/>
      <c r="KFB8" s="194"/>
      <c r="KFC8" s="194"/>
      <c r="KFD8" s="194"/>
      <c r="KFE8" s="194"/>
      <c r="KFF8" s="194"/>
      <c r="KFG8" s="194"/>
      <c r="KFH8" s="194"/>
      <c r="KFI8" s="194"/>
      <c r="KFJ8" s="194"/>
      <c r="KFK8" s="194"/>
      <c r="KFL8" s="194"/>
      <c r="KFM8" s="194"/>
      <c r="KFN8" s="194"/>
      <c r="KFO8" s="194"/>
      <c r="KFP8" s="194"/>
      <c r="KFQ8" s="194"/>
      <c r="KFR8" s="194"/>
      <c r="KFS8" s="194"/>
      <c r="KFT8" s="194"/>
      <c r="KFU8" s="194"/>
      <c r="KFV8" s="194"/>
      <c r="KFW8" s="194"/>
      <c r="KFX8" s="194"/>
      <c r="KFY8" s="194"/>
      <c r="KFZ8" s="194"/>
      <c r="KGA8" s="194"/>
      <c r="KGB8" s="194"/>
      <c r="KGC8" s="194"/>
      <c r="KGD8" s="194"/>
      <c r="KGE8" s="194"/>
      <c r="KGF8" s="194"/>
      <c r="KGG8" s="194"/>
      <c r="KGH8" s="194"/>
      <c r="KGI8" s="194"/>
      <c r="KGJ8" s="194"/>
      <c r="KGK8" s="194"/>
      <c r="KGL8" s="194"/>
      <c r="KGM8" s="194"/>
      <c r="KGN8" s="194"/>
      <c r="KGO8" s="194"/>
      <c r="KGP8" s="194"/>
      <c r="KGQ8" s="194"/>
      <c r="KGR8" s="194"/>
      <c r="KGS8" s="194"/>
      <c r="KGT8" s="194"/>
      <c r="KGU8" s="194"/>
      <c r="KGV8" s="194"/>
      <c r="KGW8" s="194"/>
      <c r="KGX8" s="194"/>
      <c r="KGY8" s="194"/>
      <c r="KGZ8" s="194"/>
      <c r="KHA8" s="194"/>
      <c r="KHB8" s="194"/>
      <c r="KHC8" s="194"/>
      <c r="KHD8" s="194"/>
      <c r="KHE8" s="194"/>
      <c r="KHF8" s="194"/>
      <c r="KHG8" s="194"/>
      <c r="KHH8" s="194"/>
      <c r="KHI8" s="194"/>
      <c r="KHJ8" s="194"/>
      <c r="KHK8" s="194"/>
      <c r="KHL8" s="194"/>
      <c r="KHM8" s="194"/>
      <c r="KHN8" s="194"/>
      <c r="KHO8" s="194"/>
      <c r="KHP8" s="194"/>
      <c r="KHQ8" s="194"/>
      <c r="KHR8" s="194"/>
      <c r="KHS8" s="194"/>
      <c r="KHT8" s="194"/>
      <c r="KHU8" s="194"/>
      <c r="KHV8" s="194"/>
      <c r="KHW8" s="194"/>
      <c r="KHX8" s="194"/>
      <c r="KHY8" s="194"/>
      <c r="KHZ8" s="194"/>
      <c r="KIA8" s="194"/>
      <c r="KIB8" s="194"/>
      <c r="KIC8" s="194"/>
      <c r="KID8" s="194"/>
      <c r="KIE8" s="194"/>
      <c r="KIF8" s="194"/>
      <c r="KIG8" s="194"/>
      <c r="KIH8" s="194"/>
      <c r="KII8" s="194"/>
      <c r="KIJ8" s="194"/>
      <c r="KIK8" s="194"/>
      <c r="KIL8" s="194"/>
      <c r="KIM8" s="194"/>
      <c r="KIN8" s="194"/>
      <c r="KIO8" s="194"/>
      <c r="KIP8" s="194"/>
      <c r="KIQ8" s="194"/>
      <c r="KIR8" s="194"/>
      <c r="KIS8" s="194"/>
      <c r="KIT8" s="194"/>
      <c r="KIU8" s="194"/>
      <c r="KIV8" s="194"/>
      <c r="KIW8" s="194"/>
      <c r="KIX8" s="194"/>
      <c r="KIY8" s="194"/>
      <c r="KIZ8" s="194"/>
      <c r="KJA8" s="194"/>
      <c r="KJB8" s="194"/>
      <c r="KJC8" s="194"/>
      <c r="KJD8" s="194"/>
      <c r="KJE8" s="194"/>
      <c r="KJF8" s="194"/>
      <c r="KJG8" s="194"/>
      <c r="KJH8" s="194"/>
      <c r="KJI8" s="194"/>
      <c r="KJJ8" s="194"/>
      <c r="KJK8" s="194"/>
      <c r="KJL8" s="194"/>
      <c r="KJM8" s="194"/>
      <c r="KJN8" s="194"/>
      <c r="KJO8" s="194"/>
      <c r="KJP8" s="194"/>
      <c r="KJQ8" s="194"/>
      <c r="KJR8" s="194"/>
      <c r="KJS8" s="194"/>
      <c r="KJT8" s="194"/>
      <c r="KJU8" s="194"/>
      <c r="KJV8" s="194"/>
      <c r="KJW8" s="194"/>
      <c r="KJX8" s="194"/>
      <c r="KJY8" s="194"/>
      <c r="KJZ8" s="194"/>
      <c r="KKA8" s="194"/>
      <c r="KKB8" s="194"/>
      <c r="KKC8" s="194"/>
      <c r="KKD8" s="194"/>
      <c r="KKE8" s="194"/>
      <c r="KKF8" s="194"/>
      <c r="KKG8" s="194"/>
      <c r="KKH8" s="194"/>
      <c r="KKI8" s="194"/>
      <c r="KKJ8" s="194"/>
      <c r="KKK8" s="194"/>
      <c r="KKL8" s="194"/>
      <c r="KKM8" s="194"/>
      <c r="KKN8" s="194"/>
      <c r="KKO8" s="194"/>
      <c r="KKP8" s="194"/>
      <c r="KKQ8" s="194"/>
      <c r="KKR8" s="194"/>
      <c r="KKS8" s="194"/>
      <c r="KKT8" s="194"/>
      <c r="KKU8" s="194"/>
      <c r="KKV8" s="194"/>
      <c r="KKW8" s="194"/>
      <c r="KKX8" s="194"/>
      <c r="KKY8" s="194"/>
      <c r="KKZ8" s="194"/>
      <c r="KLA8" s="194"/>
      <c r="KLB8" s="194"/>
      <c r="KLC8" s="194"/>
      <c r="KLD8" s="194"/>
      <c r="KLE8" s="194"/>
      <c r="KLF8" s="194"/>
      <c r="KLG8" s="194"/>
      <c r="KLH8" s="194"/>
      <c r="KLI8" s="194"/>
      <c r="KLJ8" s="194"/>
      <c r="KLK8" s="194"/>
      <c r="KLL8" s="194"/>
      <c r="KLM8" s="194"/>
      <c r="KLN8" s="194"/>
      <c r="KLO8" s="194"/>
      <c r="KLP8" s="194"/>
      <c r="KLQ8" s="194"/>
      <c r="KLR8" s="194"/>
      <c r="KLS8" s="194"/>
      <c r="KLT8" s="194"/>
      <c r="KLU8" s="194"/>
      <c r="KLV8" s="194"/>
      <c r="KLW8" s="194"/>
      <c r="KLX8" s="194"/>
      <c r="KLY8" s="194"/>
      <c r="KLZ8" s="194"/>
      <c r="KMA8" s="194"/>
      <c r="KMB8" s="194"/>
      <c r="KMC8" s="194"/>
      <c r="KMD8" s="194"/>
      <c r="KME8" s="194"/>
      <c r="KMF8" s="194"/>
      <c r="KMG8" s="194"/>
      <c r="KMH8" s="194"/>
      <c r="KMI8" s="194"/>
      <c r="KMJ8" s="194"/>
      <c r="KMK8" s="194"/>
      <c r="KML8" s="194"/>
      <c r="KMM8" s="194"/>
      <c r="KMN8" s="194"/>
      <c r="KMO8" s="194"/>
      <c r="KMP8" s="194"/>
      <c r="KMQ8" s="194"/>
      <c r="KMR8" s="194"/>
      <c r="KMS8" s="194"/>
      <c r="KMT8" s="194"/>
      <c r="KMU8" s="194"/>
      <c r="KMV8" s="194"/>
      <c r="KMW8" s="194"/>
      <c r="KMX8" s="194"/>
      <c r="KMY8" s="194"/>
      <c r="KMZ8" s="194"/>
      <c r="KNA8" s="194"/>
      <c r="KNB8" s="194"/>
      <c r="KNC8" s="194"/>
      <c r="KND8" s="194"/>
      <c r="KNE8" s="194"/>
      <c r="KNF8" s="194"/>
      <c r="KNG8" s="194"/>
      <c r="KNH8" s="194"/>
      <c r="KNI8" s="194"/>
      <c r="KNJ8" s="194"/>
      <c r="KNK8" s="194"/>
      <c r="KNL8" s="194"/>
      <c r="KNM8" s="194"/>
      <c r="KNN8" s="194"/>
      <c r="KNO8" s="194"/>
      <c r="KNP8" s="194"/>
      <c r="KNQ8" s="194"/>
      <c r="KNR8" s="194"/>
      <c r="KNS8" s="194"/>
      <c r="KNT8" s="194"/>
      <c r="KNU8" s="194"/>
      <c r="KNV8" s="194"/>
      <c r="KNW8" s="194"/>
      <c r="KNX8" s="194"/>
      <c r="KNY8" s="194"/>
      <c r="KNZ8" s="194"/>
      <c r="KOA8" s="194"/>
      <c r="KOB8" s="194"/>
      <c r="KOC8" s="194"/>
      <c r="KOD8" s="194"/>
      <c r="KOE8" s="194"/>
      <c r="KOF8" s="194"/>
      <c r="KOG8" s="194"/>
      <c r="KOH8" s="194"/>
      <c r="KOI8" s="194"/>
      <c r="KOJ8" s="194"/>
      <c r="KOK8" s="194"/>
      <c r="KOL8" s="194"/>
      <c r="KOM8" s="194"/>
      <c r="KON8" s="194"/>
      <c r="KOO8" s="194"/>
      <c r="KOP8" s="194"/>
      <c r="KOQ8" s="194"/>
      <c r="KOR8" s="194"/>
      <c r="KOS8" s="194"/>
      <c r="KOT8" s="194"/>
      <c r="KOU8" s="194"/>
      <c r="KOV8" s="194"/>
      <c r="KOW8" s="194"/>
      <c r="KOX8" s="194"/>
      <c r="KOY8" s="194"/>
      <c r="KOZ8" s="194"/>
      <c r="KPA8" s="194"/>
      <c r="KPB8" s="194"/>
      <c r="KPC8" s="194"/>
      <c r="KPD8" s="194"/>
      <c r="KPE8" s="194"/>
      <c r="KPF8" s="194"/>
      <c r="KPG8" s="194"/>
      <c r="KPH8" s="194"/>
      <c r="KPI8" s="194"/>
      <c r="KPJ8" s="194"/>
      <c r="KPK8" s="194"/>
      <c r="KPL8" s="194"/>
      <c r="KPM8" s="194"/>
      <c r="KPN8" s="194"/>
      <c r="KPO8" s="194"/>
      <c r="KPP8" s="194"/>
      <c r="KPQ8" s="194"/>
      <c r="KPR8" s="194"/>
      <c r="KPS8" s="194"/>
      <c r="KPT8" s="194"/>
      <c r="KPU8" s="194"/>
      <c r="KPV8" s="194"/>
      <c r="KPW8" s="194"/>
      <c r="KPX8" s="194"/>
      <c r="KPY8" s="194"/>
      <c r="KPZ8" s="194"/>
      <c r="KQA8" s="194"/>
      <c r="KQB8" s="194"/>
      <c r="KQC8" s="194"/>
      <c r="KQD8" s="194"/>
      <c r="KQE8" s="194"/>
      <c r="KQF8" s="194"/>
      <c r="KQG8" s="194"/>
      <c r="KQH8" s="194"/>
      <c r="KQI8" s="194"/>
      <c r="KQJ8" s="194"/>
      <c r="KQK8" s="194"/>
      <c r="KQL8" s="194"/>
      <c r="KQM8" s="194"/>
      <c r="KQN8" s="194"/>
      <c r="KQO8" s="194"/>
      <c r="KQP8" s="194"/>
      <c r="KQQ8" s="194"/>
      <c r="KQR8" s="194"/>
      <c r="KQS8" s="194"/>
      <c r="KQT8" s="194"/>
      <c r="KQU8" s="194"/>
      <c r="KQV8" s="194"/>
      <c r="KQW8" s="194"/>
      <c r="KQX8" s="194"/>
      <c r="KQY8" s="194"/>
      <c r="KQZ8" s="194"/>
      <c r="KRA8" s="194"/>
      <c r="KRB8" s="194"/>
      <c r="KRC8" s="194"/>
      <c r="KRD8" s="194"/>
      <c r="KRE8" s="194"/>
      <c r="KRF8" s="194"/>
      <c r="KRG8" s="194"/>
      <c r="KRH8" s="194"/>
      <c r="KRI8" s="194"/>
      <c r="KRJ8" s="194"/>
      <c r="KRK8" s="194"/>
      <c r="KRL8" s="194"/>
      <c r="KRM8" s="194"/>
      <c r="KRN8" s="194"/>
      <c r="KRO8" s="194"/>
      <c r="KRP8" s="194"/>
      <c r="KRQ8" s="194"/>
      <c r="KRR8" s="194"/>
      <c r="KRS8" s="194"/>
      <c r="KRT8" s="194"/>
      <c r="KRU8" s="194"/>
      <c r="KRV8" s="194"/>
      <c r="KRW8" s="194"/>
      <c r="KRX8" s="194"/>
      <c r="KRY8" s="194"/>
      <c r="KRZ8" s="194"/>
      <c r="KSA8" s="194"/>
      <c r="KSB8" s="194"/>
      <c r="KSC8" s="194"/>
      <c r="KSD8" s="194"/>
      <c r="KSE8" s="194"/>
      <c r="KSF8" s="194"/>
      <c r="KSG8" s="194"/>
      <c r="KSH8" s="194"/>
      <c r="KSI8" s="194"/>
      <c r="KSJ8" s="194"/>
      <c r="KSK8" s="194"/>
      <c r="KSL8" s="194"/>
      <c r="KSM8" s="194"/>
      <c r="KSN8" s="194"/>
      <c r="KSO8" s="194"/>
      <c r="KSP8" s="194"/>
      <c r="KSQ8" s="194"/>
      <c r="KSR8" s="194"/>
      <c r="KSS8" s="194"/>
      <c r="KST8" s="194"/>
      <c r="KSU8" s="194"/>
      <c r="KSV8" s="194"/>
      <c r="KSW8" s="194"/>
      <c r="KSX8" s="194"/>
      <c r="KSY8" s="194"/>
      <c r="KSZ8" s="194"/>
      <c r="KTA8" s="194"/>
      <c r="KTB8" s="194"/>
      <c r="KTC8" s="194"/>
      <c r="KTD8" s="194"/>
      <c r="KTE8" s="194"/>
      <c r="KTF8" s="194"/>
      <c r="KTG8" s="194"/>
      <c r="KTH8" s="194"/>
      <c r="KTI8" s="194"/>
      <c r="KTJ8" s="194"/>
      <c r="KTK8" s="194"/>
      <c r="KTL8" s="194"/>
      <c r="KTM8" s="194"/>
      <c r="KTN8" s="194"/>
      <c r="KTO8" s="194"/>
      <c r="KTP8" s="194"/>
      <c r="KTQ8" s="194"/>
      <c r="KTR8" s="194"/>
      <c r="KTS8" s="194"/>
      <c r="KTT8" s="194"/>
      <c r="KTU8" s="194"/>
      <c r="KTV8" s="194"/>
      <c r="KTW8" s="194"/>
      <c r="KTX8" s="194"/>
      <c r="KTY8" s="194"/>
      <c r="KTZ8" s="194"/>
      <c r="KUA8" s="194"/>
      <c r="KUB8" s="194"/>
      <c r="KUC8" s="194"/>
      <c r="KUD8" s="194"/>
      <c r="KUE8" s="194"/>
      <c r="KUF8" s="194"/>
      <c r="KUG8" s="194"/>
      <c r="KUH8" s="194"/>
      <c r="KUI8" s="194"/>
      <c r="KUJ8" s="194"/>
      <c r="KUK8" s="194"/>
      <c r="KUL8" s="194"/>
      <c r="KUM8" s="194"/>
      <c r="KUN8" s="194"/>
      <c r="KUO8" s="194"/>
      <c r="KUP8" s="194"/>
      <c r="KUQ8" s="194"/>
      <c r="KUR8" s="194"/>
      <c r="KUS8" s="194"/>
      <c r="KUT8" s="194"/>
      <c r="KUU8" s="194"/>
      <c r="KUV8" s="194"/>
      <c r="KUW8" s="194"/>
      <c r="KUX8" s="194"/>
      <c r="KUY8" s="194"/>
      <c r="KUZ8" s="194"/>
      <c r="KVA8" s="194"/>
      <c r="KVB8" s="194"/>
      <c r="KVC8" s="194"/>
      <c r="KVD8" s="194"/>
      <c r="KVE8" s="194"/>
      <c r="KVF8" s="194"/>
      <c r="KVG8" s="194"/>
      <c r="KVH8" s="194"/>
      <c r="KVI8" s="194"/>
      <c r="KVJ8" s="194"/>
      <c r="KVK8" s="194"/>
      <c r="KVL8" s="194"/>
      <c r="KVM8" s="194"/>
      <c r="KVN8" s="194"/>
      <c r="KVO8" s="194"/>
      <c r="KVP8" s="194"/>
      <c r="KVQ8" s="194"/>
      <c r="KVR8" s="194"/>
      <c r="KVS8" s="194"/>
      <c r="KVT8" s="194"/>
      <c r="KVU8" s="194"/>
      <c r="KVV8" s="194"/>
      <c r="KVW8" s="194"/>
      <c r="KVX8" s="194"/>
      <c r="KVY8" s="194"/>
      <c r="KVZ8" s="194"/>
      <c r="KWA8" s="194"/>
      <c r="KWB8" s="194"/>
      <c r="KWC8" s="194"/>
      <c r="KWD8" s="194"/>
      <c r="KWE8" s="194"/>
      <c r="KWF8" s="194"/>
      <c r="KWG8" s="194"/>
      <c r="KWH8" s="194"/>
      <c r="KWI8" s="194"/>
      <c r="KWJ8" s="194"/>
      <c r="KWK8" s="194"/>
      <c r="KWL8" s="194"/>
      <c r="KWM8" s="194"/>
      <c r="KWN8" s="194"/>
      <c r="KWO8" s="194"/>
      <c r="KWP8" s="194"/>
      <c r="KWQ8" s="194"/>
      <c r="KWR8" s="194"/>
      <c r="KWS8" s="194"/>
      <c r="KWT8" s="194"/>
      <c r="KWU8" s="194"/>
      <c r="KWV8" s="194"/>
      <c r="KWW8" s="194"/>
      <c r="KWX8" s="194"/>
      <c r="KWY8" s="194"/>
      <c r="KWZ8" s="194"/>
      <c r="KXA8" s="194"/>
      <c r="KXB8" s="194"/>
      <c r="KXC8" s="194"/>
      <c r="KXD8" s="194"/>
      <c r="KXE8" s="194"/>
      <c r="KXF8" s="194"/>
      <c r="KXG8" s="194"/>
      <c r="KXH8" s="194"/>
      <c r="KXI8" s="194"/>
      <c r="KXJ8" s="194"/>
      <c r="KXK8" s="194"/>
      <c r="KXL8" s="194"/>
      <c r="KXM8" s="194"/>
      <c r="KXN8" s="194"/>
      <c r="KXO8" s="194"/>
      <c r="KXP8" s="194"/>
      <c r="KXQ8" s="194"/>
      <c r="KXR8" s="194"/>
      <c r="KXS8" s="194"/>
      <c r="KXT8" s="194"/>
      <c r="KXU8" s="194"/>
      <c r="KXV8" s="194"/>
      <c r="KXW8" s="194"/>
      <c r="KXX8" s="194"/>
      <c r="KXY8" s="194"/>
      <c r="KXZ8" s="194"/>
      <c r="KYA8" s="194"/>
      <c r="KYB8" s="194"/>
      <c r="KYC8" s="194"/>
      <c r="KYD8" s="194"/>
      <c r="KYE8" s="194"/>
      <c r="KYF8" s="194"/>
      <c r="KYG8" s="194"/>
      <c r="KYH8" s="194"/>
      <c r="KYI8" s="194"/>
      <c r="KYJ8" s="194"/>
      <c r="KYK8" s="194"/>
      <c r="KYL8" s="194"/>
      <c r="KYM8" s="194"/>
      <c r="KYN8" s="194"/>
      <c r="KYO8" s="194"/>
      <c r="KYP8" s="194"/>
      <c r="KYQ8" s="194"/>
      <c r="KYR8" s="194"/>
      <c r="KYS8" s="194"/>
      <c r="KYT8" s="194"/>
      <c r="KYU8" s="194"/>
      <c r="KYV8" s="194"/>
      <c r="KYW8" s="194"/>
      <c r="KYX8" s="194"/>
      <c r="KYY8" s="194"/>
      <c r="KYZ8" s="194"/>
      <c r="KZA8" s="194"/>
      <c r="KZB8" s="194"/>
      <c r="KZC8" s="194"/>
      <c r="KZD8" s="194"/>
      <c r="KZE8" s="194"/>
      <c r="KZF8" s="194"/>
      <c r="KZG8" s="194"/>
      <c r="KZH8" s="194"/>
      <c r="KZI8" s="194"/>
      <c r="KZJ8" s="194"/>
      <c r="KZK8" s="194"/>
      <c r="KZL8" s="194"/>
      <c r="KZM8" s="194"/>
      <c r="KZN8" s="194"/>
      <c r="KZO8" s="194"/>
      <c r="KZP8" s="194"/>
      <c r="KZQ8" s="194"/>
      <c r="KZR8" s="194"/>
      <c r="KZS8" s="194"/>
      <c r="KZT8" s="194"/>
      <c r="KZU8" s="194"/>
      <c r="KZV8" s="194"/>
      <c r="KZW8" s="194"/>
      <c r="KZX8" s="194"/>
      <c r="KZY8" s="194"/>
      <c r="KZZ8" s="194"/>
      <c r="LAA8" s="194"/>
      <c r="LAB8" s="194"/>
      <c r="LAC8" s="194"/>
      <c r="LAD8" s="194"/>
      <c r="LAE8" s="194"/>
      <c r="LAF8" s="194"/>
      <c r="LAG8" s="194"/>
      <c r="LAH8" s="194"/>
      <c r="LAI8" s="194"/>
      <c r="LAJ8" s="194"/>
      <c r="LAK8" s="194"/>
      <c r="LAL8" s="194"/>
      <c r="LAM8" s="194"/>
      <c r="LAN8" s="194"/>
      <c r="LAO8" s="194"/>
      <c r="LAP8" s="194"/>
      <c r="LAQ8" s="194"/>
      <c r="LAR8" s="194"/>
      <c r="LAS8" s="194"/>
      <c r="LAT8" s="194"/>
      <c r="LAU8" s="194"/>
      <c r="LAV8" s="194"/>
      <c r="LAW8" s="194"/>
      <c r="LAX8" s="194"/>
      <c r="LAY8" s="194"/>
      <c r="LAZ8" s="194"/>
      <c r="LBA8" s="194"/>
      <c r="LBB8" s="194"/>
      <c r="LBC8" s="194"/>
      <c r="LBD8" s="194"/>
      <c r="LBE8" s="194"/>
      <c r="LBF8" s="194"/>
      <c r="LBG8" s="194"/>
      <c r="LBH8" s="194"/>
      <c r="LBI8" s="194"/>
      <c r="LBJ8" s="194"/>
      <c r="LBK8" s="194"/>
      <c r="LBL8" s="194"/>
      <c r="LBM8" s="194"/>
      <c r="LBN8" s="194"/>
      <c r="LBO8" s="194"/>
      <c r="LBP8" s="194"/>
      <c r="LBQ8" s="194"/>
      <c r="LBR8" s="194"/>
      <c r="LBS8" s="194"/>
      <c r="LBT8" s="194"/>
      <c r="LBU8" s="194"/>
      <c r="LBV8" s="194"/>
      <c r="LBW8" s="194"/>
      <c r="LBX8" s="194"/>
      <c r="LBY8" s="194"/>
      <c r="LBZ8" s="194"/>
      <c r="LCA8" s="194"/>
      <c r="LCB8" s="194"/>
      <c r="LCC8" s="194"/>
      <c r="LCD8" s="194"/>
      <c r="LCE8" s="194"/>
      <c r="LCF8" s="194"/>
      <c r="LCG8" s="194"/>
      <c r="LCH8" s="194"/>
      <c r="LCI8" s="194"/>
      <c r="LCJ8" s="194"/>
      <c r="LCK8" s="194"/>
      <c r="LCL8" s="194"/>
      <c r="LCM8" s="194"/>
      <c r="LCN8" s="194"/>
      <c r="LCO8" s="194"/>
      <c r="LCP8" s="194"/>
      <c r="LCQ8" s="194"/>
      <c r="LCR8" s="194"/>
      <c r="LCS8" s="194"/>
      <c r="LCT8" s="194"/>
      <c r="LCU8" s="194"/>
      <c r="LCV8" s="194"/>
      <c r="LCW8" s="194"/>
      <c r="LCX8" s="194"/>
      <c r="LCY8" s="194"/>
      <c r="LCZ8" s="194"/>
      <c r="LDA8" s="194"/>
      <c r="LDB8" s="194"/>
      <c r="LDC8" s="194"/>
      <c r="LDD8" s="194"/>
      <c r="LDE8" s="194"/>
      <c r="LDF8" s="194"/>
      <c r="LDG8" s="194"/>
      <c r="LDH8" s="194"/>
      <c r="LDI8" s="194"/>
      <c r="LDJ8" s="194"/>
      <c r="LDK8" s="194"/>
      <c r="LDL8" s="194"/>
      <c r="LDM8" s="194"/>
      <c r="LDN8" s="194"/>
      <c r="LDO8" s="194"/>
      <c r="LDP8" s="194"/>
      <c r="LDQ8" s="194"/>
      <c r="LDR8" s="194"/>
      <c r="LDS8" s="194"/>
      <c r="LDT8" s="194"/>
      <c r="LDU8" s="194"/>
      <c r="LDV8" s="194"/>
      <c r="LDW8" s="194"/>
      <c r="LDX8" s="194"/>
      <c r="LDY8" s="194"/>
      <c r="LDZ8" s="194"/>
      <c r="LEA8" s="194"/>
      <c r="LEB8" s="194"/>
      <c r="LEC8" s="194"/>
      <c r="LED8" s="194"/>
      <c r="LEE8" s="194"/>
      <c r="LEF8" s="194"/>
      <c r="LEG8" s="194"/>
      <c r="LEH8" s="194"/>
      <c r="LEI8" s="194"/>
      <c r="LEJ8" s="194"/>
      <c r="LEK8" s="194"/>
      <c r="LEL8" s="194"/>
      <c r="LEM8" s="194"/>
      <c r="LEN8" s="194"/>
      <c r="LEO8" s="194"/>
      <c r="LEP8" s="194"/>
      <c r="LEQ8" s="194"/>
      <c r="LER8" s="194"/>
      <c r="LES8" s="194"/>
      <c r="LET8" s="194"/>
      <c r="LEU8" s="194"/>
      <c r="LEV8" s="194"/>
      <c r="LEW8" s="194"/>
      <c r="LEX8" s="194"/>
      <c r="LEY8" s="194"/>
      <c r="LEZ8" s="194"/>
      <c r="LFA8" s="194"/>
      <c r="LFB8" s="194"/>
      <c r="LFC8" s="194"/>
      <c r="LFD8" s="194"/>
      <c r="LFE8" s="194"/>
      <c r="LFF8" s="194"/>
      <c r="LFG8" s="194"/>
      <c r="LFH8" s="194"/>
      <c r="LFI8" s="194"/>
      <c r="LFJ8" s="194"/>
      <c r="LFK8" s="194"/>
      <c r="LFL8" s="194"/>
      <c r="LFM8" s="194"/>
      <c r="LFN8" s="194"/>
      <c r="LFO8" s="194"/>
      <c r="LFP8" s="194"/>
      <c r="LFQ8" s="194"/>
      <c r="LFR8" s="194"/>
      <c r="LFS8" s="194"/>
      <c r="LFT8" s="194"/>
      <c r="LFU8" s="194"/>
      <c r="LFV8" s="194"/>
      <c r="LFW8" s="194"/>
      <c r="LFX8" s="194"/>
      <c r="LFY8" s="194"/>
      <c r="LFZ8" s="194"/>
      <c r="LGA8" s="194"/>
      <c r="LGB8" s="194"/>
      <c r="LGC8" s="194"/>
      <c r="LGD8" s="194"/>
      <c r="LGE8" s="194"/>
      <c r="LGF8" s="194"/>
      <c r="LGG8" s="194"/>
      <c r="LGH8" s="194"/>
      <c r="LGI8" s="194"/>
      <c r="LGJ8" s="194"/>
      <c r="LGK8" s="194"/>
      <c r="LGL8" s="194"/>
      <c r="LGM8" s="194"/>
      <c r="LGN8" s="194"/>
      <c r="LGO8" s="194"/>
      <c r="LGP8" s="194"/>
      <c r="LGQ8" s="194"/>
      <c r="LGR8" s="194"/>
      <c r="LGS8" s="194"/>
      <c r="LGT8" s="194"/>
      <c r="LGU8" s="194"/>
      <c r="LGV8" s="194"/>
      <c r="LGW8" s="194"/>
      <c r="LGX8" s="194"/>
      <c r="LGY8" s="194"/>
      <c r="LGZ8" s="194"/>
      <c r="LHA8" s="194"/>
      <c r="LHB8" s="194"/>
      <c r="LHC8" s="194"/>
      <c r="LHD8" s="194"/>
      <c r="LHE8" s="194"/>
      <c r="LHF8" s="194"/>
      <c r="LHG8" s="194"/>
      <c r="LHH8" s="194"/>
      <c r="LHI8" s="194"/>
      <c r="LHJ8" s="194"/>
      <c r="LHK8" s="194"/>
      <c r="LHL8" s="194"/>
      <c r="LHM8" s="194"/>
      <c r="LHN8" s="194"/>
      <c r="LHO8" s="194"/>
      <c r="LHP8" s="194"/>
      <c r="LHQ8" s="194"/>
      <c r="LHR8" s="194"/>
      <c r="LHS8" s="194"/>
      <c r="LHT8" s="194"/>
      <c r="LHU8" s="194"/>
      <c r="LHV8" s="194"/>
      <c r="LHW8" s="194"/>
      <c r="LHX8" s="194"/>
      <c r="LHY8" s="194"/>
      <c r="LHZ8" s="194"/>
      <c r="LIA8" s="194"/>
      <c r="LIB8" s="194"/>
      <c r="LIC8" s="194"/>
      <c r="LID8" s="194"/>
      <c r="LIE8" s="194"/>
      <c r="LIF8" s="194"/>
      <c r="LIG8" s="194"/>
      <c r="LIH8" s="194"/>
      <c r="LII8" s="194"/>
      <c r="LIJ8" s="194"/>
      <c r="LIK8" s="194"/>
      <c r="LIL8" s="194"/>
      <c r="LIM8" s="194"/>
      <c r="LIN8" s="194"/>
      <c r="LIO8" s="194"/>
      <c r="LIP8" s="194"/>
      <c r="LIQ8" s="194"/>
      <c r="LIR8" s="194"/>
      <c r="LIS8" s="194"/>
      <c r="LIT8" s="194"/>
      <c r="LIU8" s="194"/>
      <c r="LIV8" s="194"/>
      <c r="LIW8" s="194"/>
      <c r="LIX8" s="194"/>
      <c r="LIY8" s="194"/>
      <c r="LIZ8" s="194"/>
      <c r="LJA8" s="194"/>
      <c r="LJB8" s="194"/>
      <c r="LJC8" s="194"/>
      <c r="LJD8" s="194"/>
      <c r="LJE8" s="194"/>
      <c r="LJF8" s="194"/>
      <c r="LJG8" s="194"/>
      <c r="LJH8" s="194"/>
      <c r="LJI8" s="194"/>
      <c r="LJJ8" s="194"/>
      <c r="LJK8" s="194"/>
      <c r="LJL8" s="194"/>
      <c r="LJM8" s="194"/>
      <c r="LJN8" s="194"/>
      <c r="LJO8" s="194"/>
      <c r="LJP8" s="194"/>
      <c r="LJQ8" s="194"/>
      <c r="LJR8" s="194"/>
      <c r="LJS8" s="194"/>
      <c r="LJT8" s="194"/>
      <c r="LJU8" s="194"/>
      <c r="LJV8" s="194"/>
      <c r="LJW8" s="194"/>
      <c r="LJX8" s="194"/>
      <c r="LJY8" s="194"/>
      <c r="LJZ8" s="194"/>
      <c r="LKA8" s="194"/>
      <c r="LKB8" s="194"/>
      <c r="LKC8" s="194"/>
      <c r="LKD8" s="194"/>
      <c r="LKE8" s="194"/>
      <c r="LKF8" s="194"/>
      <c r="LKG8" s="194"/>
      <c r="LKH8" s="194"/>
      <c r="LKI8" s="194"/>
      <c r="LKJ8" s="194"/>
      <c r="LKK8" s="194"/>
      <c r="LKL8" s="194"/>
      <c r="LKM8" s="194"/>
      <c r="LKN8" s="194"/>
      <c r="LKO8" s="194"/>
      <c r="LKP8" s="194"/>
      <c r="LKQ8" s="194"/>
      <c r="LKR8" s="194"/>
      <c r="LKS8" s="194"/>
      <c r="LKT8" s="194"/>
      <c r="LKU8" s="194"/>
      <c r="LKV8" s="194"/>
      <c r="LKW8" s="194"/>
      <c r="LKX8" s="194"/>
      <c r="LKY8" s="194"/>
      <c r="LKZ8" s="194"/>
      <c r="LLA8" s="194"/>
      <c r="LLB8" s="194"/>
      <c r="LLC8" s="194"/>
      <c r="LLD8" s="194"/>
      <c r="LLE8" s="194"/>
      <c r="LLF8" s="194"/>
      <c r="LLG8" s="194"/>
      <c r="LLH8" s="194"/>
      <c r="LLI8" s="194"/>
      <c r="LLJ8" s="194"/>
      <c r="LLK8" s="194"/>
      <c r="LLL8" s="194"/>
      <c r="LLM8" s="194"/>
      <c r="LLN8" s="194"/>
      <c r="LLO8" s="194"/>
      <c r="LLP8" s="194"/>
      <c r="LLQ8" s="194"/>
      <c r="LLR8" s="194"/>
      <c r="LLS8" s="194"/>
      <c r="LLT8" s="194"/>
      <c r="LLU8" s="194"/>
      <c r="LLV8" s="194"/>
      <c r="LLW8" s="194"/>
      <c r="LLX8" s="194"/>
      <c r="LLY8" s="194"/>
      <c r="LLZ8" s="194"/>
      <c r="LMA8" s="194"/>
      <c r="LMB8" s="194"/>
      <c r="LMC8" s="194"/>
      <c r="LMD8" s="194"/>
      <c r="LME8" s="194"/>
      <c r="LMF8" s="194"/>
      <c r="LMG8" s="194"/>
      <c r="LMH8" s="194"/>
      <c r="LMI8" s="194"/>
      <c r="LMJ8" s="194"/>
      <c r="LMK8" s="194"/>
      <c r="LML8" s="194"/>
      <c r="LMM8" s="194"/>
      <c r="LMN8" s="194"/>
      <c r="LMO8" s="194"/>
      <c r="LMP8" s="194"/>
      <c r="LMQ8" s="194"/>
      <c r="LMR8" s="194"/>
      <c r="LMS8" s="194"/>
      <c r="LMT8" s="194"/>
      <c r="LMU8" s="194"/>
      <c r="LMV8" s="194"/>
      <c r="LMW8" s="194"/>
      <c r="LMX8" s="194"/>
      <c r="LMY8" s="194"/>
      <c r="LMZ8" s="194"/>
      <c r="LNA8" s="194"/>
      <c r="LNB8" s="194"/>
      <c r="LNC8" s="194"/>
      <c r="LND8" s="194"/>
      <c r="LNE8" s="194"/>
      <c r="LNF8" s="194"/>
      <c r="LNG8" s="194"/>
      <c r="LNH8" s="194"/>
      <c r="LNI8" s="194"/>
      <c r="LNJ8" s="194"/>
      <c r="LNK8" s="194"/>
      <c r="LNL8" s="194"/>
      <c r="LNM8" s="194"/>
      <c r="LNN8" s="194"/>
      <c r="LNO8" s="194"/>
      <c r="LNP8" s="194"/>
      <c r="LNQ8" s="194"/>
      <c r="LNR8" s="194"/>
      <c r="LNS8" s="194"/>
      <c r="LNT8" s="194"/>
      <c r="LNU8" s="194"/>
      <c r="LNV8" s="194"/>
      <c r="LNW8" s="194"/>
      <c r="LNX8" s="194"/>
      <c r="LNY8" s="194"/>
      <c r="LNZ8" s="194"/>
      <c r="LOA8" s="194"/>
      <c r="LOB8" s="194"/>
      <c r="LOC8" s="194"/>
      <c r="LOD8" s="194"/>
      <c r="LOE8" s="194"/>
      <c r="LOF8" s="194"/>
      <c r="LOG8" s="194"/>
      <c r="LOH8" s="194"/>
      <c r="LOI8" s="194"/>
      <c r="LOJ8" s="194"/>
      <c r="LOK8" s="194"/>
      <c r="LOL8" s="194"/>
      <c r="LOM8" s="194"/>
      <c r="LON8" s="194"/>
      <c r="LOO8" s="194"/>
      <c r="LOP8" s="194"/>
      <c r="LOQ8" s="194"/>
      <c r="LOR8" s="194"/>
      <c r="LOS8" s="194"/>
      <c r="LOT8" s="194"/>
      <c r="LOU8" s="194"/>
      <c r="LOV8" s="194"/>
      <c r="LOW8" s="194"/>
      <c r="LOX8" s="194"/>
      <c r="LOY8" s="194"/>
      <c r="LOZ8" s="194"/>
      <c r="LPA8" s="194"/>
      <c r="LPB8" s="194"/>
      <c r="LPC8" s="194"/>
      <c r="LPD8" s="194"/>
      <c r="LPE8" s="194"/>
      <c r="LPF8" s="194"/>
      <c r="LPG8" s="194"/>
      <c r="LPH8" s="194"/>
      <c r="LPI8" s="194"/>
      <c r="LPJ8" s="194"/>
      <c r="LPK8" s="194"/>
      <c r="LPL8" s="194"/>
      <c r="LPM8" s="194"/>
      <c r="LPN8" s="194"/>
      <c r="LPO8" s="194"/>
      <c r="LPP8" s="194"/>
      <c r="LPQ8" s="194"/>
      <c r="LPR8" s="194"/>
      <c r="LPS8" s="194"/>
      <c r="LPT8" s="194"/>
      <c r="LPU8" s="194"/>
      <c r="LPV8" s="194"/>
      <c r="LPW8" s="194"/>
      <c r="LPX8" s="194"/>
      <c r="LPY8" s="194"/>
      <c r="LPZ8" s="194"/>
      <c r="LQA8" s="194"/>
      <c r="LQB8" s="194"/>
      <c r="LQC8" s="194"/>
      <c r="LQD8" s="194"/>
      <c r="LQE8" s="194"/>
      <c r="LQF8" s="194"/>
      <c r="LQG8" s="194"/>
      <c r="LQH8" s="194"/>
      <c r="LQI8" s="194"/>
      <c r="LQJ8" s="194"/>
      <c r="LQK8" s="194"/>
      <c r="LQL8" s="194"/>
      <c r="LQM8" s="194"/>
      <c r="LQN8" s="194"/>
      <c r="LQO8" s="194"/>
      <c r="LQP8" s="194"/>
      <c r="LQQ8" s="194"/>
      <c r="LQR8" s="194"/>
      <c r="LQS8" s="194"/>
      <c r="LQT8" s="194"/>
      <c r="LQU8" s="194"/>
      <c r="LQV8" s="194"/>
      <c r="LQW8" s="194"/>
      <c r="LQX8" s="194"/>
      <c r="LQY8" s="194"/>
      <c r="LQZ8" s="194"/>
      <c r="LRA8" s="194"/>
      <c r="LRB8" s="194"/>
      <c r="LRC8" s="194"/>
      <c r="LRD8" s="194"/>
      <c r="LRE8" s="194"/>
      <c r="LRF8" s="194"/>
      <c r="LRG8" s="194"/>
      <c r="LRH8" s="194"/>
      <c r="LRI8" s="194"/>
      <c r="LRJ8" s="194"/>
      <c r="LRK8" s="194"/>
      <c r="LRL8" s="194"/>
      <c r="LRM8" s="194"/>
      <c r="LRN8" s="194"/>
      <c r="LRO8" s="194"/>
      <c r="LRP8" s="194"/>
      <c r="LRQ8" s="194"/>
      <c r="LRR8" s="194"/>
      <c r="LRS8" s="194"/>
      <c r="LRT8" s="194"/>
      <c r="LRU8" s="194"/>
      <c r="LRV8" s="194"/>
      <c r="LRW8" s="194"/>
      <c r="LRX8" s="194"/>
      <c r="LRY8" s="194"/>
      <c r="LRZ8" s="194"/>
      <c r="LSA8" s="194"/>
      <c r="LSB8" s="194"/>
      <c r="LSC8" s="194"/>
      <c r="LSD8" s="194"/>
      <c r="LSE8" s="194"/>
      <c r="LSF8" s="194"/>
      <c r="LSG8" s="194"/>
      <c r="LSH8" s="194"/>
      <c r="LSI8" s="194"/>
      <c r="LSJ8" s="194"/>
      <c r="LSK8" s="194"/>
      <c r="LSL8" s="194"/>
      <c r="LSM8" s="194"/>
      <c r="LSN8" s="194"/>
      <c r="LSO8" s="194"/>
      <c r="LSP8" s="194"/>
      <c r="LSQ8" s="194"/>
      <c r="LSR8" s="194"/>
      <c r="LSS8" s="194"/>
      <c r="LST8" s="194"/>
      <c r="LSU8" s="194"/>
      <c r="LSV8" s="194"/>
      <c r="LSW8" s="194"/>
      <c r="LSX8" s="194"/>
      <c r="LSY8" s="194"/>
      <c r="LSZ8" s="194"/>
      <c r="LTA8" s="194"/>
      <c r="LTB8" s="194"/>
      <c r="LTC8" s="194"/>
      <c r="LTD8" s="194"/>
      <c r="LTE8" s="194"/>
      <c r="LTF8" s="194"/>
      <c r="LTG8" s="194"/>
      <c r="LTH8" s="194"/>
      <c r="LTI8" s="194"/>
      <c r="LTJ8" s="194"/>
      <c r="LTK8" s="194"/>
      <c r="LTL8" s="194"/>
      <c r="LTM8" s="194"/>
      <c r="LTN8" s="194"/>
      <c r="LTO8" s="194"/>
      <c r="LTP8" s="194"/>
      <c r="LTQ8" s="194"/>
      <c r="LTR8" s="194"/>
      <c r="LTS8" s="194"/>
      <c r="LTT8" s="194"/>
      <c r="LTU8" s="194"/>
      <c r="LTV8" s="194"/>
      <c r="LTW8" s="194"/>
      <c r="LTX8" s="194"/>
      <c r="LTY8" s="194"/>
      <c r="LTZ8" s="194"/>
      <c r="LUA8" s="194"/>
      <c r="LUB8" s="194"/>
      <c r="LUC8" s="194"/>
      <c r="LUD8" s="194"/>
      <c r="LUE8" s="194"/>
      <c r="LUF8" s="194"/>
      <c r="LUG8" s="194"/>
      <c r="LUH8" s="194"/>
      <c r="LUI8" s="194"/>
      <c r="LUJ8" s="194"/>
      <c r="LUK8" s="194"/>
      <c r="LUL8" s="194"/>
      <c r="LUM8" s="194"/>
      <c r="LUN8" s="194"/>
      <c r="LUO8" s="194"/>
      <c r="LUP8" s="194"/>
      <c r="LUQ8" s="194"/>
      <c r="LUR8" s="194"/>
      <c r="LUS8" s="194"/>
      <c r="LUT8" s="194"/>
      <c r="LUU8" s="194"/>
      <c r="LUV8" s="194"/>
      <c r="LUW8" s="194"/>
      <c r="LUX8" s="194"/>
      <c r="LUY8" s="194"/>
      <c r="LUZ8" s="194"/>
      <c r="LVA8" s="194"/>
      <c r="LVB8" s="194"/>
      <c r="LVC8" s="194"/>
      <c r="LVD8" s="194"/>
      <c r="LVE8" s="194"/>
      <c r="LVF8" s="194"/>
      <c r="LVG8" s="194"/>
      <c r="LVH8" s="194"/>
      <c r="LVI8" s="194"/>
      <c r="LVJ8" s="194"/>
      <c r="LVK8" s="194"/>
      <c r="LVL8" s="194"/>
      <c r="LVM8" s="194"/>
      <c r="LVN8" s="194"/>
      <c r="LVO8" s="194"/>
      <c r="LVP8" s="194"/>
      <c r="LVQ8" s="194"/>
      <c r="LVR8" s="194"/>
      <c r="LVS8" s="194"/>
      <c r="LVT8" s="194"/>
      <c r="LVU8" s="194"/>
      <c r="LVV8" s="194"/>
      <c r="LVW8" s="194"/>
      <c r="LVX8" s="194"/>
      <c r="LVY8" s="194"/>
      <c r="LVZ8" s="194"/>
      <c r="LWA8" s="194"/>
      <c r="LWB8" s="194"/>
      <c r="LWC8" s="194"/>
      <c r="LWD8" s="194"/>
      <c r="LWE8" s="194"/>
      <c r="LWF8" s="194"/>
      <c r="LWG8" s="194"/>
      <c r="LWH8" s="194"/>
      <c r="LWI8" s="194"/>
      <c r="LWJ8" s="194"/>
      <c r="LWK8" s="194"/>
      <c r="LWL8" s="194"/>
      <c r="LWM8" s="194"/>
      <c r="LWN8" s="194"/>
      <c r="LWO8" s="194"/>
      <c r="LWP8" s="194"/>
      <c r="LWQ8" s="194"/>
      <c r="LWR8" s="194"/>
      <c r="LWS8" s="194"/>
      <c r="LWT8" s="194"/>
      <c r="LWU8" s="194"/>
      <c r="LWV8" s="194"/>
      <c r="LWW8" s="194"/>
      <c r="LWX8" s="194"/>
      <c r="LWY8" s="194"/>
      <c r="LWZ8" s="194"/>
      <c r="LXA8" s="194"/>
      <c r="LXB8" s="194"/>
      <c r="LXC8" s="194"/>
      <c r="LXD8" s="194"/>
      <c r="LXE8" s="194"/>
      <c r="LXF8" s="194"/>
      <c r="LXG8" s="194"/>
      <c r="LXH8" s="194"/>
      <c r="LXI8" s="194"/>
      <c r="LXJ8" s="194"/>
      <c r="LXK8" s="194"/>
      <c r="LXL8" s="194"/>
      <c r="LXM8" s="194"/>
      <c r="LXN8" s="194"/>
      <c r="LXO8" s="194"/>
      <c r="LXP8" s="194"/>
      <c r="LXQ8" s="194"/>
      <c r="LXR8" s="194"/>
      <c r="LXS8" s="194"/>
      <c r="LXT8" s="194"/>
      <c r="LXU8" s="194"/>
      <c r="LXV8" s="194"/>
      <c r="LXW8" s="194"/>
      <c r="LXX8" s="194"/>
      <c r="LXY8" s="194"/>
      <c r="LXZ8" s="194"/>
      <c r="LYA8" s="194"/>
      <c r="LYB8" s="194"/>
      <c r="LYC8" s="194"/>
      <c r="LYD8" s="194"/>
      <c r="LYE8" s="194"/>
      <c r="LYF8" s="194"/>
      <c r="LYG8" s="194"/>
      <c r="LYH8" s="194"/>
      <c r="LYI8" s="194"/>
      <c r="LYJ8" s="194"/>
      <c r="LYK8" s="194"/>
      <c r="LYL8" s="194"/>
      <c r="LYM8" s="194"/>
      <c r="LYN8" s="194"/>
      <c r="LYO8" s="194"/>
      <c r="LYP8" s="194"/>
      <c r="LYQ8" s="194"/>
      <c r="LYR8" s="194"/>
      <c r="LYS8" s="194"/>
      <c r="LYT8" s="194"/>
      <c r="LYU8" s="194"/>
      <c r="LYV8" s="194"/>
      <c r="LYW8" s="194"/>
      <c r="LYX8" s="194"/>
      <c r="LYY8" s="194"/>
      <c r="LYZ8" s="194"/>
      <c r="LZA8" s="194"/>
      <c r="LZB8" s="194"/>
      <c r="LZC8" s="194"/>
      <c r="LZD8" s="194"/>
      <c r="LZE8" s="194"/>
      <c r="LZF8" s="194"/>
      <c r="LZG8" s="194"/>
      <c r="LZH8" s="194"/>
      <c r="LZI8" s="194"/>
      <c r="LZJ8" s="194"/>
      <c r="LZK8" s="194"/>
      <c r="LZL8" s="194"/>
      <c r="LZM8" s="194"/>
      <c r="LZN8" s="194"/>
      <c r="LZO8" s="194"/>
      <c r="LZP8" s="194"/>
      <c r="LZQ8" s="194"/>
      <c r="LZR8" s="194"/>
      <c r="LZS8" s="194"/>
      <c r="LZT8" s="194"/>
      <c r="LZU8" s="194"/>
      <c r="LZV8" s="194"/>
      <c r="LZW8" s="194"/>
      <c r="LZX8" s="194"/>
      <c r="LZY8" s="194"/>
      <c r="LZZ8" s="194"/>
      <c r="MAA8" s="194"/>
      <c r="MAB8" s="194"/>
      <c r="MAC8" s="194"/>
      <c r="MAD8" s="194"/>
      <c r="MAE8" s="194"/>
      <c r="MAF8" s="194"/>
      <c r="MAG8" s="194"/>
      <c r="MAH8" s="194"/>
      <c r="MAI8" s="194"/>
      <c r="MAJ8" s="194"/>
      <c r="MAK8" s="194"/>
      <c r="MAL8" s="194"/>
      <c r="MAM8" s="194"/>
      <c r="MAN8" s="194"/>
      <c r="MAO8" s="194"/>
      <c r="MAP8" s="194"/>
      <c r="MAQ8" s="194"/>
      <c r="MAR8" s="194"/>
      <c r="MAS8" s="194"/>
      <c r="MAT8" s="194"/>
      <c r="MAU8" s="194"/>
      <c r="MAV8" s="194"/>
      <c r="MAW8" s="194"/>
      <c r="MAX8" s="194"/>
      <c r="MAY8" s="194"/>
      <c r="MAZ8" s="194"/>
      <c r="MBA8" s="194"/>
      <c r="MBB8" s="194"/>
      <c r="MBC8" s="194"/>
      <c r="MBD8" s="194"/>
      <c r="MBE8" s="194"/>
      <c r="MBF8" s="194"/>
      <c r="MBG8" s="194"/>
      <c r="MBH8" s="194"/>
      <c r="MBI8" s="194"/>
      <c r="MBJ8" s="194"/>
      <c r="MBK8" s="194"/>
      <c r="MBL8" s="194"/>
      <c r="MBM8" s="194"/>
      <c r="MBN8" s="194"/>
      <c r="MBO8" s="194"/>
      <c r="MBP8" s="194"/>
      <c r="MBQ8" s="194"/>
      <c r="MBR8" s="194"/>
      <c r="MBS8" s="194"/>
      <c r="MBT8" s="194"/>
      <c r="MBU8" s="194"/>
      <c r="MBV8" s="194"/>
      <c r="MBW8" s="194"/>
      <c r="MBX8" s="194"/>
      <c r="MBY8" s="194"/>
      <c r="MBZ8" s="194"/>
      <c r="MCA8" s="194"/>
      <c r="MCB8" s="194"/>
      <c r="MCC8" s="194"/>
      <c r="MCD8" s="194"/>
      <c r="MCE8" s="194"/>
      <c r="MCF8" s="194"/>
      <c r="MCG8" s="194"/>
      <c r="MCH8" s="194"/>
      <c r="MCI8" s="194"/>
      <c r="MCJ8" s="194"/>
      <c r="MCK8" s="194"/>
      <c r="MCL8" s="194"/>
      <c r="MCM8" s="194"/>
      <c r="MCN8" s="194"/>
      <c r="MCO8" s="194"/>
      <c r="MCP8" s="194"/>
      <c r="MCQ8" s="194"/>
      <c r="MCR8" s="194"/>
      <c r="MCS8" s="194"/>
      <c r="MCT8" s="194"/>
      <c r="MCU8" s="194"/>
      <c r="MCV8" s="194"/>
      <c r="MCW8" s="194"/>
      <c r="MCX8" s="194"/>
      <c r="MCY8" s="194"/>
      <c r="MCZ8" s="194"/>
      <c r="MDA8" s="194"/>
      <c r="MDB8" s="194"/>
      <c r="MDC8" s="194"/>
      <c r="MDD8" s="194"/>
      <c r="MDE8" s="194"/>
      <c r="MDF8" s="194"/>
      <c r="MDG8" s="194"/>
      <c r="MDH8" s="194"/>
      <c r="MDI8" s="194"/>
      <c r="MDJ8" s="194"/>
      <c r="MDK8" s="194"/>
      <c r="MDL8" s="194"/>
      <c r="MDM8" s="194"/>
      <c r="MDN8" s="194"/>
      <c r="MDO8" s="194"/>
      <c r="MDP8" s="194"/>
      <c r="MDQ8" s="194"/>
      <c r="MDR8" s="194"/>
      <c r="MDS8" s="194"/>
      <c r="MDT8" s="194"/>
      <c r="MDU8" s="194"/>
      <c r="MDV8" s="194"/>
      <c r="MDW8" s="194"/>
      <c r="MDX8" s="194"/>
      <c r="MDY8" s="194"/>
      <c r="MDZ8" s="194"/>
      <c r="MEA8" s="194"/>
      <c r="MEB8" s="194"/>
      <c r="MEC8" s="194"/>
      <c r="MED8" s="194"/>
      <c r="MEE8" s="194"/>
      <c r="MEF8" s="194"/>
      <c r="MEG8" s="194"/>
      <c r="MEH8" s="194"/>
      <c r="MEI8" s="194"/>
      <c r="MEJ8" s="194"/>
      <c r="MEK8" s="194"/>
      <c r="MEL8" s="194"/>
      <c r="MEM8" s="194"/>
      <c r="MEN8" s="194"/>
      <c r="MEO8" s="194"/>
      <c r="MEP8" s="194"/>
      <c r="MEQ8" s="194"/>
      <c r="MER8" s="194"/>
      <c r="MES8" s="194"/>
      <c r="MET8" s="194"/>
      <c r="MEU8" s="194"/>
      <c r="MEV8" s="194"/>
      <c r="MEW8" s="194"/>
      <c r="MEX8" s="194"/>
      <c r="MEY8" s="194"/>
      <c r="MEZ8" s="194"/>
      <c r="MFA8" s="194"/>
      <c r="MFB8" s="194"/>
      <c r="MFC8" s="194"/>
      <c r="MFD8" s="194"/>
      <c r="MFE8" s="194"/>
      <c r="MFF8" s="194"/>
      <c r="MFG8" s="194"/>
      <c r="MFH8" s="194"/>
      <c r="MFI8" s="194"/>
      <c r="MFJ8" s="194"/>
      <c r="MFK8" s="194"/>
      <c r="MFL8" s="194"/>
      <c r="MFM8" s="194"/>
      <c r="MFN8" s="194"/>
      <c r="MFO8" s="194"/>
      <c r="MFP8" s="194"/>
      <c r="MFQ8" s="194"/>
      <c r="MFR8" s="194"/>
      <c r="MFS8" s="194"/>
      <c r="MFT8" s="194"/>
      <c r="MFU8" s="194"/>
      <c r="MFV8" s="194"/>
      <c r="MFW8" s="194"/>
      <c r="MFX8" s="194"/>
      <c r="MFY8" s="194"/>
      <c r="MFZ8" s="194"/>
      <c r="MGA8" s="194"/>
      <c r="MGB8" s="194"/>
      <c r="MGC8" s="194"/>
      <c r="MGD8" s="194"/>
      <c r="MGE8" s="194"/>
      <c r="MGF8" s="194"/>
      <c r="MGG8" s="194"/>
      <c r="MGH8" s="194"/>
      <c r="MGI8" s="194"/>
      <c r="MGJ8" s="194"/>
      <c r="MGK8" s="194"/>
      <c r="MGL8" s="194"/>
      <c r="MGM8" s="194"/>
      <c r="MGN8" s="194"/>
      <c r="MGO8" s="194"/>
      <c r="MGP8" s="194"/>
      <c r="MGQ8" s="194"/>
      <c r="MGR8" s="194"/>
      <c r="MGS8" s="194"/>
      <c r="MGT8" s="194"/>
      <c r="MGU8" s="194"/>
      <c r="MGV8" s="194"/>
      <c r="MGW8" s="194"/>
      <c r="MGX8" s="194"/>
      <c r="MGY8" s="194"/>
      <c r="MGZ8" s="194"/>
      <c r="MHA8" s="194"/>
      <c r="MHB8" s="194"/>
      <c r="MHC8" s="194"/>
      <c r="MHD8" s="194"/>
      <c r="MHE8" s="194"/>
      <c r="MHF8" s="194"/>
      <c r="MHG8" s="194"/>
      <c r="MHH8" s="194"/>
      <c r="MHI8" s="194"/>
      <c r="MHJ8" s="194"/>
      <c r="MHK8" s="194"/>
      <c r="MHL8" s="194"/>
      <c r="MHM8" s="194"/>
      <c r="MHN8" s="194"/>
      <c r="MHO8" s="194"/>
      <c r="MHP8" s="194"/>
      <c r="MHQ8" s="194"/>
      <c r="MHR8" s="194"/>
      <c r="MHS8" s="194"/>
      <c r="MHT8" s="194"/>
      <c r="MHU8" s="194"/>
      <c r="MHV8" s="194"/>
      <c r="MHW8" s="194"/>
      <c r="MHX8" s="194"/>
      <c r="MHY8" s="194"/>
      <c r="MHZ8" s="194"/>
      <c r="MIA8" s="194"/>
      <c r="MIB8" s="194"/>
      <c r="MIC8" s="194"/>
      <c r="MID8" s="194"/>
      <c r="MIE8" s="194"/>
      <c r="MIF8" s="194"/>
      <c r="MIG8" s="194"/>
      <c r="MIH8" s="194"/>
      <c r="MII8" s="194"/>
      <c r="MIJ8" s="194"/>
      <c r="MIK8" s="194"/>
      <c r="MIL8" s="194"/>
      <c r="MIM8" s="194"/>
      <c r="MIN8" s="194"/>
      <c r="MIO8" s="194"/>
      <c r="MIP8" s="194"/>
      <c r="MIQ8" s="194"/>
      <c r="MIR8" s="194"/>
      <c r="MIS8" s="194"/>
      <c r="MIT8" s="194"/>
      <c r="MIU8" s="194"/>
      <c r="MIV8" s="194"/>
      <c r="MIW8" s="194"/>
      <c r="MIX8" s="194"/>
      <c r="MIY8" s="194"/>
      <c r="MIZ8" s="194"/>
      <c r="MJA8" s="194"/>
      <c r="MJB8" s="194"/>
      <c r="MJC8" s="194"/>
      <c r="MJD8" s="194"/>
      <c r="MJE8" s="194"/>
      <c r="MJF8" s="194"/>
      <c r="MJG8" s="194"/>
      <c r="MJH8" s="194"/>
      <c r="MJI8" s="194"/>
      <c r="MJJ8" s="194"/>
      <c r="MJK8" s="194"/>
      <c r="MJL8" s="194"/>
      <c r="MJM8" s="194"/>
      <c r="MJN8" s="194"/>
      <c r="MJO8" s="194"/>
      <c r="MJP8" s="194"/>
      <c r="MJQ8" s="194"/>
      <c r="MJR8" s="194"/>
      <c r="MJS8" s="194"/>
      <c r="MJT8" s="194"/>
      <c r="MJU8" s="194"/>
      <c r="MJV8" s="194"/>
      <c r="MJW8" s="194"/>
      <c r="MJX8" s="194"/>
      <c r="MJY8" s="194"/>
      <c r="MJZ8" s="194"/>
      <c r="MKA8" s="194"/>
      <c r="MKB8" s="194"/>
      <c r="MKC8" s="194"/>
      <c r="MKD8" s="194"/>
      <c r="MKE8" s="194"/>
      <c r="MKF8" s="194"/>
      <c r="MKG8" s="194"/>
      <c r="MKH8" s="194"/>
      <c r="MKI8" s="194"/>
      <c r="MKJ8" s="194"/>
      <c r="MKK8" s="194"/>
      <c r="MKL8" s="194"/>
      <c r="MKM8" s="194"/>
      <c r="MKN8" s="194"/>
      <c r="MKO8" s="194"/>
      <c r="MKP8" s="194"/>
      <c r="MKQ8" s="194"/>
      <c r="MKR8" s="194"/>
      <c r="MKS8" s="194"/>
      <c r="MKT8" s="194"/>
      <c r="MKU8" s="194"/>
      <c r="MKV8" s="194"/>
      <c r="MKW8" s="194"/>
      <c r="MKX8" s="194"/>
      <c r="MKY8" s="194"/>
      <c r="MKZ8" s="194"/>
      <c r="MLA8" s="194"/>
      <c r="MLB8" s="194"/>
      <c r="MLC8" s="194"/>
      <c r="MLD8" s="194"/>
      <c r="MLE8" s="194"/>
      <c r="MLF8" s="194"/>
      <c r="MLG8" s="194"/>
      <c r="MLH8" s="194"/>
      <c r="MLI8" s="194"/>
      <c r="MLJ8" s="194"/>
      <c r="MLK8" s="194"/>
      <c r="MLL8" s="194"/>
      <c r="MLM8" s="194"/>
      <c r="MLN8" s="194"/>
      <c r="MLO8" s="194"/>
      <c r="MLP8" s="194"/>
      <c r="MLQ8" s="194"/>
      <c r="MLR8" s="194"/>
      <c r="MLS8" s="194"/>
      <c r="MLT8" s="194"/>
      <c r="MLU8" s="194"/>
      <c r="MLV8" s="194"/>
      <c r="MLW8" s="194"/>
      <c r="MLX8" s="194"/>
      <c r="MLY8" s="194"/>
      <c r="MLZ8" s="194"/>
      <c r="MMA8" s="194"/>
      <c r="MMB8" s="194"/>
      <c r="MMC8" s="194"/>
      <c r="MMD8" s="194"/>
      <c r="MME8" s="194"/>
      <c r="MMF8" s="194"/>
      <c r="MMG8" s="194"/>
      <c r="MMH8" s="194"/>
      <c r="MMI8" s="194"/>
      <c r="MMJ8" s="194"/>
      <c r="MMK8" s="194"/>
      <c r="MML8" s="194"/>
      <c r="MMM8" s="194"/>
      <c r="MMN8" s="194"/>
      <c r="MMO8" s="194"/>
      <c r="MMP8" s="194"/>
      <c r="MMQ8" s="194"/>
      <c r="MMR8" s="194"/>
      <c r="MMS8" s="194"/>
      <c r="MMT8" s="194"/>
      <c r="MMU8" s="194"/>
      <c r="MMV8" s="194"/>
      <c r="MMW8" s="194"/>
      <c r="MMX8" s="194"/>
      <c r="MMY8" s="194"/>
      <c r="MMZ8" s="194"/>
      <c r="MNA8" s="194"/>
      <c r="MNB8" s="194"/>
      <c r="MNC8" s="194"/>
      <c r="MND8" s="194"/>
      <c r="MNE8" s="194"/>
      <c r="MNF8" s="194"/>
      <c r="MNG8" s="194"/>
      <c r="MNH8" s="194"/>
      <c r="MNI8" s="194"/>
      <c r="MNJ8" s="194"/>
      <c r="MNK8" s="194"/>
      <c r="MNL8" s="194"/>
      <c r="MNM8" s="194"/>
      <c r="MNN8" s="194"/>
      <c r="MNO8" s="194"/>
      <c r="MNP8" s="194"/>
      <c r="MNQ8" s="194"/>
      <c r="MNR8" s="194"/>
      <c r="MNS8" s="194"/>
      <c r="MNT8" s="194"/>
      <c r="MNU8" s="194"/>
      <c r="MNV8" s="194"/>
      <c r="MNW8" s="194"/>
      <c r="MNX8" s="194"/>
      <c r="MNY8" s="194"/>
      <c r="MNZ8" s="194"/>
      <c r="MOA8" s="194"/>
      <c r="MOB8" s="194"/>
      <c r="MOC8" s="194"/>
      <c r="MOD8" s="194"/>
      <c r="MOE8" s="194"/>
      <c r="MOF8" s="194"/>
      <c r="MOG8" s="194"/>
      <c r="MOH8" s="194"/>
      <c r="MOI8" s="194"/>
      <c r="MOJ8" s="194"/>
      <c r="MOK8" s="194"/>
      <c r="MOL8" s="194"/>
      <c r="MOM8" s="194"/>
      <c r="MON8" s="194"/>
      <c r="MOO8" s="194"/>
      <c r="MOP8" s="194"/>
      <c r="MOQ8" s="194"/>
      <c r="MOR8" s="194"/>
      <c r="MOS8" s="194"/>
      <c r="MOT8" s="194"/>
      <c r="MOU8" s="194"/>
      <c r="MOV8" s="194"/>
      <c r="MOW8" s="194"/>
      <c r="MOX8" s="194"/>
      <c r="MOY8" s="194"/>
      <c r="MOZ8" s="194"/>
      <c r="MPA8" s="194"/>
      <c r="MPB8" s="194"/>
      <c r="MPC8" s="194"/>
      <c r="MPD8" s="194"/>
      <c r="MPE8" s="194"/>
      <c r="MPF8" s="194"/>
      <c r="MPG8" s="194"/>
      <c r="MPH8" s="194"/>
      <c r="MPI8" s="194"/>
      <c r="MPJ8" s="194"/>
      <c r="MPK8" s="194"/>
      <c r="MPL8" s="194"/>
      <c r="MPM8" s="194"/>
      <c r="MPN8" s="194"/>
      <c r="MPO8" s="194"/>
      <c r="MPP8" s="194"/>
      <c r="MPQ8" s="194"/>
      <c r="MPR8" s="194"/>
      <c r="MPS8" s="194"/>
      <c r="MPT8" s="194"/>
      <c r="MPU8" s="194"/>
      <c r="MPV8" s="194"/>
      <c r="MPW8" s="194"/>
      <c r="MPX8" s="194"/>
      <c r="MPY8" s="194"/>
      <c r="MPZ8" s="194"/>
      <c r="MQA8" s="194"/>
      <c r="MQB8" s="194"/>
      <c r="MQC8" s="194"/>
      <c r="MQD8" s="194"/>
      <c r="MQE8" s="194"/>
      <c r="MQF8" s="194"/>
      <c r="MQG8" s="194"/>
      <c r="MQH8" s="194"/>
      <c r="MQI8" s="194"/>
      <c r="MQJ8" s="194"/>
      <c r="MQK8" s="194"/>
      <c r="MQL8" s="194"/>
      <c r="MQM8" s="194"/>
      <c r="MQN8" s="194"/>
      <c r="MQO8" s="194"/>
      <c r="MQP8" s="194"/>
      <c r="MQQ8" s="194"/>
      <c r="MQR8" s="194"/>
      <c r="MQS8" s="194"/>
      <c r="MQT8" s="194"/>
      <c r="MQU8" s="194"/>
      <c r="MQV8" s="194"/>
      <c r="MQW8" s="194"/>
      <c r="MQX8" s="194"/>
      <c r="MQY8" s="194"/>
      <c r="MQZ8" s="194"/>
      <c r="MRA8" s="194"/>
      <c r="MRB8" s="194"/>
      <c r="MRC8" s="194"/>
      <c r="MRD8" s="194"/>
      <c r="MRE8" s="194"/>
      <c r="MRF8" s="194"/>
      <c r="MRG8" s="194"/>
      <c r="MRH8" s="194"/>
      <c r="MRI8" s="194"/>
      <c r="MRJ8" s="194"/>
      <c r="MRK8" s="194"/>
      <c r="MRL8" s="194"/>
      <c r="MRM8" s="194"/>
      <c r="MRN8" s="194"/>
      <c r="MRO8" s="194"/>
      <c r="MRP8" s="194"/>
      <c r="MRQ8" s="194"/>
      <c r="MRR8" s="194"/>
      <c r="MRS8" s="194"/>
      <c r="MRT8" s="194"/>
      <c r="MRU8" s="194"/>
      <c r="MRV8" s="194"/>
      <c r="MRW8" s="194"/>
      <c r="MRX8" s="194"/>
      <c r="MRY8" s="194"/>
      <c r="MRZ8" s="194"/>
      <c r="MSA8" s="194"/>
      <c r="MSB8" s="194"/>
      <c r="MSC8" s="194"/>
      <c r="MSD8" s="194"/>
      <c r="MSE8" s="194"/>
      <c r="MSF8" s="194"/>
      <c r="MSG8" s="194"/>
      <c r="MSH8" s="194"/>
      <c r="MSI8" s="194"/>
      <c r="MSJ8" s="194"/>
      <c r="MSK8" s="194"/>
      <c r="MSL8" s="194"/>
      <c r="MSM8" s="194"/>
      <c r="MSN8" s="194"/>
      <c r="MSO8" s="194"/>
      <c r="MSP8" s="194"/>
      <c r="MSQ8" s="194"/>
      <c r="MSR8" s="194"/>
      <c r="MSS8" s="194"/>
      <c r="MST8" s="194"/>
      <c r="MSU8" s="194"/>
      <c r="MSV8" s="194"/>
      <c r="MSW8" s="194"/>
      <c r="MSX8" s="194"/>
      <c r="MSY8" s="194"/>
      <c r="MSZ8" s="194"/>
      <c r="MTA8" s="194"/>
      <c r="MTB8" s="194"/>
      <c r="MTC8" s="194"/>
      <c r="MTD8" s="194"/>
      <c r="MTE8" s="194"/>
      <c r="MTF8" s="194"/>
      <c r="MTG8" s="194"/>
      <c r="MTH8" s="194"/>
      <c r="MTI8" s="194"/>
      <c r="MTJ8" s="194"/>
      <c r="MTK8" s="194"/>
      <c r="MTL8" s="194"/>
      <c r="MTM8" s="194"/>
      <c r="MTN8" s="194"/>
      <c r="MTO8" s="194"/>
      <c r="MTP8" s="194"/>
      <c r="MTQ8" s="194"/>
      <c r="MTR8" s="194"/>
      <c r="MTS8" s="194"/>
      <c r="MTT8" s="194"/>
      <c r="MTU8" s="194"/>
      <c r="MTV8" s="194"/>
      <c r="MTW8" s="194"/>
      <c r="MTX8" s="194"/>
      <c r="MTY8" s="194"/>
      <c r="MTZ8" s="194"/>
      <c r="MUA8" s="194"/>
      <c r="MUB8" s="194"/>
      <c r="MUC8" s="194"/>
      <c r="MUD8" s="194"/>
      <c r="MUE8" s="194"/>
      <c r="MUF8" s="194"/>
      <c r="MUG8" s="194"/>
      <c r="MUH8" s="194"/>
      <c r="MUI8" s="194"/>
      <c r="MUJ8" s="194"/>
      <c r="MUK8" s="194"/>
      <c r="MUL8" s="194"/>
      <c r="MUM8" s="194"/>
      <c r="MUN8" s="194"/>
      <c r="MUO8" s="194"/>
      <c r="MUP8" s="194"/>
      <c r="MUQ8" s="194"/>
      <c r="MUR8" s="194"/>
      <c r="MUS8" s="194"/>
      <c r="MUT8" s="194"/>
      <c r="MUU8" s="194"/>
      <c r="MUV8" s="194"/>
      <c r="MUW8" s="194"/>
      <c r="MUX8" s="194"/>
      <c r="MUY8" s="194"/>
      <c r="MUZ8" s="194"/>
      <c r="MVA8" s="194"/>
      <c r="MVB8" s="194"/>
      <c r="MVC8" s="194"/>
      <c r="MVD8" s="194"/>
      <c r="MVE8" s="194"/>
      <c r="MVF8" s="194"/>
      <c r="MVG8" s="194"/>
      <c r="MVH8" s="194"/>
      <c r="MVI8" s="194"/>
      <c r="MVJ8" s="194"/>
      <c r="MVK8" s="194"/>
      <c r="MVL8" s="194"/>
      <c r="MVM8" s="194"/>
      <c r="MVN8" s="194"/>
      <c r="MVO8" s="194"/>
      <c r="MVP8" s="194"/>
      <c r="MVQ8" s="194"/>
      <c r="MVR8" s="194"/>
      <c r="MVS8" s="194"/>
      <c r="MVT8" s="194"/>
      <c r="MVU8" s="194"/>
      <c r="MVV8" s="194"/>
      <c r="MVW8" s="194"/>
      <c r="MVX8" s="194"/>
      <c r="MVY8" s="194"/>
      <c r="MVZ8" s="194"/>
      <c r="MWA8" s="194"/>
      <c r="MWB8" s="194"/>
      <c r="MWC8" s="194"/>
      <c r="MWD8" s="194"/>
      <c r="MWE8" s="194"/>
      <c r="MWF8" s="194"/>
      <c r="MWG8" s="194"/>
      <c r="MWH8" s="194"/>
      <c r="MWI8" s="194"/>
      <c r="MWJ8" s="194"/>
      <c r="MWK8" s="194"/>
      <c r="MWL8" s="194"/>
      <c r="MWM8" s="194"/>
      <c r="MWN8" s="194"/>
      <c r="MWO8" s="194"/>
      <c r="MWP8" s="194"/>
      <c r="MWQ8" s="194"/>
      <c r="MWR8" s="194"/>
      <c r="MWS8" s="194"/>
      <c r="MWT8" s="194"/>
      <c r="MWU8" s="194"/>
      <c r="MWV8" s="194"/>
      <c r="MWW8" s="194"/>
      <c r="MWX8" s="194"/>
      <c r="MWY8" s="194"/>
      <c r="MWZ8" s="194"/>
      <c r="MXA8" s="194"/>
      <c r="MXB8" s="194"/>
      <c r="MXC8" s="194"/>
      <c r="MXD8" s="194"/>
      <c r="MXE8" s="194"/>
      <c r="MXF8" s="194"/>
      <c r="MXG8" s="194"/>
      <c r="MXH8" s="194"/>
      <c r="MXI8" s="194"/>
      <c r="MXJ8" s="194"/>
      <c r="MXK8" s="194"/>
      <c r="MXL8" s="194"/>
      <c r="MXM8" s="194"/>
      <c r="MXN8" s="194"/>
      <c r="MXO8" s="194"/>
      <c r="MXP8" s="194"/>
      <c r="MXQ8" s="194"/>
      <c r="MXR8" s="194"/>
      <c r="MXS8" s="194"/>
      <c r="MXT8" s="194"/>
      <c r="MXU8" s="194"/>
      <c r="MXV8" s="194"/>
      <c r="MXW8" s="194"/>
      <c r="MXX8" s="194"/>
      <c r="MXY8" s="194"/>
      <c r="MXZ8" s="194"/>
      <c r="MYA8" s="194"/>
      <c r="MYB8" s="194"/>
      <c r="MYC8" s="194"/>
      <c r="MYD8" s="194"/>
      <c r="MYE8" s="194"/>
      <c r="MYF8" s="194"/>
      <c r="MYG8" s="194"/>
      <c r="MYH8" s="194"/>
      <c r="MYI8" s="194"/>
      <c r="MYJ8" s="194"/>
      <c r="MYK8" s="194"/>
      <c r="MYL8" s="194"/>
      <c r="MYM8" s="194"/>
      <c r="MYN8" s="194"/>
      <c r="MYO8" s="194"/>
      <c r="MYP8" s="194"/>
      <c r="MYQ8" s="194"/>
      <c r="MYR8" s="194"/>
      <c r="MYS8" s="194"/>
      <c r="MYT8" s="194"/>
      <c r="MYU8" s="194"/>
      <c r="MYV8" s="194"/>
      <c r="MYW8" s="194"/>
      <c r="MYX8" s="194"/>
      <c r="MYY8" s="194"/>
      <c r="MYZ8" s="194"/>
      <c r="MZA8" s="194"/>
      <c r="MZB8" s="194"/>
      <c r="MZC8" s="194"/>
      <c r="MZD8" s="194"/>
      <c r="MZE8" s="194"/>
      <c r="MZF8" s="194"/>
      <c r="MZG8" s="194"/>
      <c r="MZH8" s="194"/>
      <c r="MZI8" s="194"/>
      <c r="MZJ8" s="194"/>
      <c r="MZK8" s="194"/>
      <c r="MZL8" s="194"/>
      <c r="MZM8" s="194"/>
      <c r="MZN8" s="194"/>
      <c r="MZO8" s="194"/>
      <c r="MZP8" s="194"/>
      <c r="MZQ8" s="194"/>
      <c r="MZR8" s="194"/>
      <c r="MZS8" s="194"/>
      <c r="MZT8" s="194"/>
      <c r="MZU8" s="194"/>
      <c r="MZV8" s="194"/>
      <c r="MZW8" s="194"/>
      <c r="MZX8" s="194"/>
      <c r="MZY8" s="194"/>
      <c r="MZZ8" s="194"/>
      <c r="NAA8" s="194"/>
      <c r="NAB8" s="194"/>
      <c r="NAC8" s="194"/>
      <c r="NAD8" s="194"/>
      <c r="NAE8" s="194"/>
      <c r="NAF8" s="194"/>
      <c r="NAG8" s="194"/>
      <c r="NAH8" s="194"/>
      <c r="NAI8" s="194"/>
      <c r="NAJ8" s="194"/>
      <c r="NAK8" s="194"/>
      <c r="NAL8" s="194"/>
      <c r="NAM8" s="194"/>
      <c r="NAN8" s="194"/>
      <c r="NAO8" s="194"/>
      <c r="NAP8" s="194"/>
      <c r="NAQ8" s="194"/>
      <c r="NAR8" s="194"/>
      <c r="NAS8" s="194"/>
      <c r="NAT8" s="194"/>
      <c r="NAU8" s="194"/>
      <c r="NAV8" s="194"/>
      <c r="NAW8" s="194"/>
      <c r="NAX8" s="194"/>
      <c r="NAY8" s="194"/>
      <c r="NAZ8" s="194"/>
      <c r="NBA8" s="194"/>
      <c r="NBB8" s="194"/>
      <c r="NBC8" s="194"/>
      <c r="NBD8" s="194"/>
      <c r="NBE8" s="194"/>
      <c r="NBF8" s="194"/>
      <c r="NBG8" s="194"/>
      <c r="NBH8" s="194"/>
      <c r="NBI8" s="194"/>
      <c r="NBJ8" s="194"/>
      <c r="NBK8" s="194"/>
      <c r="NBL8" s="194"/>
      <c r="NBM8" s="194"/>
      <c r="NBN8" s="194"/>
      <c r="NBO8" s="194"/>
      <c r="NBP8" s="194"/>
      <c r="NBQ8" s="194"/>
      <c r="NBR8" s="194"/>
      <c r="NBS8" s="194"/>
      <c r="NBT8" s="194"/>
      <c r="NBU8" s="194"/>
      <c r="NBV8" s="194"/>
      <c r="NBW8" s="194"/>
      <c r="NBX8" s="194"/>
      <c r="NBY8" s="194"/>
      <c r="NBZ8" s="194"/>
      <c r="NCA8" s="194"/>
      <c r="NCB8" s="194"/>
      <c r="NCC8" s="194"/>
      <c r="NCD8" s="194"/>
      <c r="NCE8" s="194"/>
      <c r="NCF8" s="194"/>
      <c r="NCG8" s="194"/>
      <c r="NCH8" s="194"/>
      <c r="NCI8" s="194"/>
      <c r="NCJ8" s="194"/>
      <c r="NCK8" s="194"/>
      <c r="NCL8" s="194"/>
      <c r="NCM8" s="194"/>
      <c r="NCN8" s="194"/>
      <c r="NCO8" s="194"/>
      <c r="NCP8" s="194"/>
      <c r="NCQ8" s="194"/>
      <c r="NCR8" s="194"/>
      <c r="NCS8" s="194"/>
      <c r="NCT8" s="194"/>
      <c r="NCU8" s="194"/>
      <c r="NCV8" s="194"/>
      <c r="NCW8" s="194"/>
      <c r="NCX8" s="194"/>
      <c r="NCY8" s="194"/>
      <c r="NCZ8" s="194"/>
      <c r="NDA8" s="194"/>
      <c r="NDB8" s="194"/>
      <c r="NDC8" s="194"/>
      <c r="NDD8" s="194"/>
      <c r="NDE8" s="194"/>
      <c r="NDF8" s="194"/>
      <c r="NDG8" s="194"/>
      <c r="NDH8" s="194"/>
      <c r="NDI8" s="194"/>
      <c r="NDJ8" s="194"/>
      <c r="NDK8" s="194"/>
      <c r="NDL8" s="194"/>
      <c r="NDM8" s="194"/>
      <c r="NDN8" s="194"/>
      <c r="NDO8" s="194"/>
      <c r="NDP8" s="194"/>
      <c r="NDQ8" s="194"/>
      <c r="NDR8" s="194"/>
      <c r="NDS8" s="194"/>
      <c r="NDT8" s="194"/>
      <c r="NDU8" s="194"/>
      <c r="NDV8" s="194"/>
      <c r="NDW8" s="194"/>
      <c r="NDX8" s="194"/>
      <c r="NDY8" s="194"/>
      <c r="NDZ8" s="194"/>
      <c r="NEA8" s="194"/>
      <c r="NEB8" s="194"/>
      <c r="NEC8" s="194"/>
      <c r="NED8" s="194"/>
      <c r="NEE8" s="194"/>
      <c r="NEF8" s="194"/>
      <c r="NEG8" s="194"/>
      <c r="NEH8" s="194"/>
      <c r="NEI8" s="194"/>
      <c r="NEJ8" s="194"/>
      <c r="NEK8" s="194"/>
      <c r="NEL8" s="194"/>
      <c r="NEM8" s="194"/>
      <c r="NEN8" s="194"/>
      <c r="NEO8" s="194"/>
      <c r="NEP8" s="194"/>
      <c r="NEQ8" s="194"/>
      <c r="NER8" s="194"/>
      <c r="NES8" s="194"/>
      <c r="NET8" s="194"/>
      <c r="NEU8" s="194"/>
      <c r="NEV8" s="194"/>
      <c r="NEW8" s="194"/>
      <c r="NEX8" s="194"/>
      <c r="NEY8" s="194"/>
      <c r="NEZ8" s="194"/>
      <c r="NFA8" s="194"/>
      <c r="NFB8" s="194"/>
      <c r="NFC8" s="194"/>
      <c r="NFD8" s="194"/>
      <c r="NFE8" s="194"/>
      <c r="NFF8" s="194"/>
      <c r="NFG8" s="194"/>
      <c r="NFH8" s="194"/>
      <c r="NFI8" s="194"/>
      <c r="NFJ8" s="194"/>
      <c r="NFK8" s="194"/>
      <c r="NFL8" s="194"/>
      <c r="NFM8" s="194"/>
      <c r="NFN8" s="194"/>
      <c r="NFO8" s="194"/>
      <c r="NFP8" s="194"/>
      <c r="NFQ8" s="194"/>
      <c r="NFR8" s="194"/>
      <c r="NFS8" s="194"/>
      <c r="NFT8" s="194"/>
      <c r="NFU8" s="194"/>
      <c r="NFV8" s="194"/>
      <c r="NFW8" s="194"/>
      <c r="NFX8" s="194"/>
      <c r="NFY8" s="194"/>
      <c r="NFZ8" s="194"/>
      <c r="NGA8" s="194"/>
      <c r="NGB8" s="194"/>
      <c r="NGC8" s="194"/>
      <c r="NGD8" s="194"/>
      <c r="NGE8" s="194"/>
      <c r="NGF8" s="194"/>
      <c r="NGG8" s="194"/>
      <c r="NGH8" s="194"/>
      <c r="NGI8" s="194"/>
      <c r="NGJ8" s="194"/>
      <c r="NGK8" s="194"/>
      <c r="NGL8" s="194"/>
      <c r="NGM8" s="194"/>
      <c r="NGN8" s="194"/>
      <c r="NGO8" s="194"/>
      <c r="NGP8" s="194"/>
      <c r="NGQ8" s="194"/>
      <c r="NGR8" s="194"/>
      <c r="NGS8" s="194"/>
      <c r="NGT8" s="194"/>
      <c r="NGU8" s="194"/>
      <c r="NGV8" s="194"/>
      <c r="NGW8" s="194"/>
      <c r="NGX8" s="194"/>
      <c r="NGY8" s="194"/>
      <c r="NGZ8" s="194"/>
      <c r="NHA8" s="194"/>
      <c r="NHB8" s="194"/>
      <c r="NHC8" s="194"/>
      <c r="NHD8" s="194"/>
      <c r="NHE8" s="194"/>
      <c r="NHF8" s="194"/>
      <c r="NHG8" s="194"/>
      <c r="NHH8" s="194"/>
      <c r="NHI8" s="194"/>
      <c r="NHJ8" s="194"/>
      <c r="NHK8" s="194"/>
      <c r="NHL8" s="194"/>
      <c r="NHM8" s="194"/>
      <c r="NHN8" s="194"/>
      <c r="NHO8" s="194"/>
      <c r="NHP8" s="194"/>
      <c r="NHQ8" s="194"/>
      <c r="NHR8" s="194"/>
      <c r="NHS8" s="194"/>
      <c r="NHT8" s="194"/>
      <c r="NHU8" s="194"/>
      <c r="NHV8" s="194"/>
      <c r="NHW8" s="194"/>
      <c r="NHX8" s="194"/>
      <c r="NHY8" s="194"/>
      <c r="NHZ8" s="194"/>
      <c r="NIA8" s="194"/>
      <c r="NIB8" s="194"/>
      <c r="NIC8" s="194"/>
      <c r="NID8" s="194"/>
      <c r="NIE8" s="194"/>
      <c r="NIF8" s="194"/>
      <c r="NIG8" s="194"/>
      <c r="NIH8" s="194"/>
      <c r="NII8" s="194"/>
      <c r="NIJ8" s="194"/>
      <c r="NIK8" s="194"/>
      <c r="NIL8" s="194"/>
      <c r="NIM8" s="194"/>
      <c r="NIN8" s="194"/>
      <c r="NIO8" s="194"/>
      <c r="NIP8" s="194"/>
      <c r="NIQ8" s="194"/>
      <c r="NIR8" s="194"/>
      <c r="NIS8" s="194"/>
      <c r="NIT8" s="194"/>
      <c r="NIU8" s="194"/>
      <c r="NIV8" s="194"/>
      <c r="NIW8" s="194"/>
      <c r="NIX8" s="194"/>
      <c r="NIY8" s="194"/>
      <c r="NIZ8" s="194"/>
      <c r="NJA8" s="194"/>
      <c r="NJB8" s="194"/>
      <c r="NJC8" s="194"/>
      <c r="NJD8" s="194"/>
      <c r="NJE8" s="194"/>
      <c r="NJF8" s="194"/>
      <c r="NJG8" s="194"/>
      <c r="NJH8" s="194"/>
      <c r="NJI8" s="194"/>
      <c r="NJJ8" s="194"/>
      <c r="NJK8" s="194"/>
      <c r="NJL8" s="194"/>
      <c r="NJM8" s="194"/>
      <c r="NJN8" s="194"/>
      <c r="NJO8" s="194"/>
      <c r="NJP8" s="194"/>
      <c r="NJQ8" s="194"/>
      <c r="NJR8" s="194"/>
      <c r="NJS8" s="194"/>
      <c r="NJT8" s="194"/>
      <c r="NJU8" s="194"/>
      <c r="NJV8" s="194"/>
      <c r="NJW8" s="194"/>
      <c r="NJX8" s="194"/>
      <c r="NJY8" s="194"/>
      <c r="NJZ8" s="194"/>
      <c r="NKA8" s="194"/>
      <c r="NKB8" s="194"/>
      <c r="NKC8" s="194"/>
      <c r="NKD8" s="194"/>
      <c r="NKE8" s="194"/>
      <c r="NKF8" s="194"/>
      <c r="NKG8" s="194"/>
      <c r="NKH8" s="194"/>
      <c r="NKI8" s="194"/>
      <c r="NKJ8" s="194"/>
      <c r="NKK8" s="194"/>
      <c r="NKL8" s="194"/>
      <c r="NKM8" s="194"/>
      <c r="NKN8" s="194"/>
      <c r="NKO8" s="194"/>
      <c r="NKP8" s="194"/>
      <c r="NKQ8" s="194"/>
      <c r="NKR8" s="194"/>
      <c r="NKS8" s="194"/>
      <c r="NKT8" s="194"/>
      <c r="NKU8" s="194"/>
      <c r="NKV8" s="194"/>
      <c r="NKW8" s="194"/>
      <c r="NKX8" s="194"/>
      <c r="NKY8" s="194"/>
      <c r="NKZ8" s="194"/>
      <c r="NLA8" s="194"/>
      <c r="NLB8" s="194"/>
      <c r="NLC8" s="194"/>
      <c r="NLD8" s="194"/>
      <c r="NLE8" s="194"/>
      <c r="NLF8" s="194"/>
      <c r="NLG8" s="194"/>
      <c r="NLH8" s="194"/>
      <c r="NLI8" s="194"/>
      <c r="NLJ8" s="194"/>
      <c r="NLK8" s="194"/>
      <c r="NLL8" s="194"/>
      <c r="NLM8" s="194"/>
      <c r="NLN8" s="194"/>
      <c r="NLO8" s="194"/>
      <c r="NLP8" s="194"/>
      <c r="NLQ8" s="194"/>
      <c r="NLR8" s="194"/>
      <c r="NLS8" s="194"/>
      <c r="NLT8" s="194"/>
      <c r="NLU8" s="194"/>
      <c r="NLV8" s="194"/>
      <c r="NLW8" s="194"/>
      <c r="NLX8" s="194"/>
      <c r="NLY8" s="194"/>
      <c r="NLZ8" s="194"/>
      <c r="NMA8" s="194"/>
      <c r="NMB8" s="194"/>
      <c r="NMC8" s="194"/>
      <c r="NMD8" s="194"/>
      <c r="NME8" s="194"/>
      <c r="NMF8" s="194"/>
      <c r="NMG8" s="194"/>
      <c r="NMH8" s="194"/>
      <c r="NMI8" s="194"/>
      <c r="NMJ8" s="194"/>
      <c r="NMK8" s="194"/>
      <c r="NML8" s="194"/>
      <c r="NMM8" s="194"/>
      <c r="NMN8" s="194"/>
      <c r="NMO8" s="194"/>
      <c r="NMP8" s="194"/>
      <c r="NMQ8" s="194"/>
      <c r="NMR8" s="194"/>
      <c r="NMS8" s="194"/>
      <c r="NMT8" s="194"/>
      <c r="NMU8" s="194"/>
      <c r="NMV8" s="194"/>
      <c r="NMW8" s="194"/>
      <c r="NMX8" s="194"/>
      <c r="NMY8" s="194"/>
      <c r="NMZ8" s="194"/>
      <c r="NNA8" s="194"/>
      <c r="NNB8" s="194"/>
      <c r="NNC8" s="194"/>
      <c r="NND8" s="194"/>
      <c r="NNE8" s="194"/>
      <c r="NNF8" s="194"/>
      <c r="NNG8" s="194"/>
      <c r="NNH8" s="194"/>
      <c r="NNI8" s="194"/>
      <c r="NNJ8" s="194"/>
      <c r="NNK8" s="194"/>
      <c r="NNL8" s="194"/>
      <c r="NNM8" s="194"/>
      <c r="NNN8" s="194"/>
      <c r="NNO8" s="194"/>
      <c r="NNP8" s="194"/>
      <c r="NNQ8" s="194"/>
      <c r="NNR8" s="194"/>
      <c r="NNS8" s="194"/>
      <c r="NNT8" s="194"/>
      <c r="NNU8" s="194"/>
      <c r="NNV8" s="194"/>
      <c r="NNW8" s="194"/>
      <c r="NNX8" s="194"/>
      <c r="NNY8" s="194"/>
      <c r="NNZ8" s="194"/>
      <c r="NOA8" s="194"/>
      <c r="NOB8" s="194"/>
      <c r="NOC8" s="194"/>
      <c r="NOD8" s="194"/>
      <c r="NOE8" s="194"/>
      <c r="NOF8" s="194"/>
      <c r="NOG8" s="194"/>
      <c r="NOH8" s="194"/>
      <c r="NOI8" s="194"/>
      <c r="NOJ8" s="194"/>
      <c r="NOK8" s="194"/>
      <c r="NOL8" s="194"/>
      <c r="NOM8" s="194"/>
      <c r="NON8" s="194"/>
      <c r="NOO8" s="194"/>
      <c r="NOP8" s="194"/>
      <c r="NOQ8" s="194"/>
      <c r="NOR8" s="194"/>
      <c r="NOS8" s="194"/>
      <c r="NOT8" s="194"/>
      <c r="NOU8" s="194"/>
      <c r="NOV8" s="194"/>
      <c r="NOW8" s="194"/>
      <c r="NOX8" s="194"/>
      <c r="NOY8" s="194"/>
      <c r="NOZ8" s="194"/>
      <c r="NPA8" s="194"/>
      <c r="NPB8" s="194"/>
      <c r="NPC8" s="194"/>
      <c r="NPD8" s="194"/>
      <c r="NPE8" s="194"/>
      <c r="NPF8" s="194"/>
      <c r="NPG8" s="194"/>
      <c r="NPH8" s="194"/>
      <c r="NPI8" s="194"/>
      <c r="NPJ8" s="194"/>
      <c r="NPK8" s="194"/>
      <c r="NPL8" s="194"/>
      <c r="NPM8" s="194"/>
      <c r="NPN8" s="194"/>
      <c r="NPO8" s="194"/>
      <c r="NPP8" s="194"/>
      <c r="NPQ8" s="194"/>
      <c r="NPR8" s="194"/>
      <c r="NPS8" s="194"/>
      <c r="NPT8" s="194"/>
      <c r="NPU8" s="194"/>
      <c r="NPV8" s="194"/>
      <c r="NPW8" s="194"/>
      <c r="NPX8" s="194"/>
      <c r="NPY8" s="194"/>
      <c r="NPZ8" s="194"/>
      <c r="NQA8" s="194"/>
      <c r="NQB8" s="194"/>
      <c r="NQC8" s="194"/>
      <c r="NQD8" s="194"/>
      <c r="NQE8" s="194"/>
      <c r="NQF8" s="194"/>
      <c r="NQG8" s="194"/>
      <c r="NQH8" s="194"/>
      <c r="NQI8" s="194"/>
      <c r="NQJ8" s="194"/>
      <c r="NQK8" s="194"/>
      <c r="NQL8" s="194"/>
      <c r="NQM8" s="194"/>
      <c r="NQN8" s="194"/>
      <c r="NQO8" s="194"/>
      <c r="NQP8" s="194"/>
      <c r="NQQ8" s="194"/>
      <c r="NQR8" s="194"/>
      <c r="NQS8" s="194"/>
      <c r="NQT8" s="194"/>
      <c r="NQU8" s="194"/>
      <c r="NQV8" s="194"/>
      <c r="NQW8" s="194"/>
      <c r="NQX8" s="194"/>
      <c r="NQY8" s="194"/>
      <c r="NQZ8" s="194"/>
      <c r="NRA8" s="194"/>
      <c r="NRB8" s="194"/>
      <c r="NRC8" s="194"/>
      <c r="NRD8" s="194"/>
      <c r="NRE8" s="194"/>
      <c r="NRF8" s="194"/>
      <c r="NRG8" s="194"/>
      <c r="NRH8" s="194"/>
      <c r="NRI8" s="194"/>
      <c r="NRJ8" s="194"/>
      <c r="NRK8" s="194"/>
      <c r="NRL8" s="194"/>
      <c r="NRM8" s="194"/>
      <c r="NRN8" s="194"/>
      <c r="NRO8" s="194"/>
      <c r="NRP8" s="194"/>
      <c r="NRQ8" s="194"/>
      <c r="NRR8" s="194"/>
      <c r="NRS8" s="194"/>
      <c r="NRT8" s="194"/>
      <c r="NRU8" s="194"/>
      <c r="NRV8" s="194"/>
      <c r="NRW8" s="194"/>
      <c r="NRX8" s="194"/>
      <c r="NRY8" s="194"/>
      <c r="NRZ8" s="194"/>
      <c r="NSA8" s="194"/>
      <c r="NSB8" s="194"/>
      <c r="NSC8" s="194"/>
      <c r="NSD8" s="194"/>
      <c r="NSE8" s="194"/>
      <c r="NSF8" s="194"/>
      <c r="NSG8" s="194"/>
      <c r="NSH8" s="194"/>
      <c r="NSI8" s="194"/>
      <c r="NSJ8" s="194"/>
      <c r="NSK8" s="194"/>
      <c r="NSL8" s="194"/>
      <c r="NSM8" s="194"/>
      <c r="NSN8" s="194"/>
      <c r="NSO8" s="194"/>
      <c r="NSP8" s="194"/>
      <c r="NSQ8" s="194"/>
      <c r="NSR8" s="194"/>
      <c r="NSS8" s="194"/>
      <c r="NST8" s="194"/>
      <c r="NSU8" s="194"/>
      <c r="NSV8" s="194"/>
      <c r="NSW8" s="194"/>
      <c r="NSX8" s="194"/>
      <c r="NSY8" s="194"/>
      <c r="NSZ8" s="194"/>
      <c r="NTA8" s="194"/>
      <c r="NTB8" s="194"/>
      <c r="NTC8" s="194"/>
      <c r="NTD8" s="194"/>
      <c r="NTE8" s="194"/>
      <c r="NTF8" s="194"/>
      <c r="NTG8" s="194"/>
      <c r="NTH8" s="194"/>
      <c r="NTI8" s="194"/>
      <c r="NTJ8" s="194"/>
      <c r="NTK8" s="194"/>
      <c r="NTL8" s="194"/>
      <c r="NTM8" s="194"/>
      <c r="NTN8" s="194"/>
      <c r="NTO8" s="194"/>
      <c r="NTP8" s="194"/>
      <c r="NTQ8" s="194"/>
      <c r="NTR8" s="194"/>
      <c r="NTS8" s="194"/>
      <c r="NTT8" s="194"/>
      <c r="NTU8" s="194"/>
      <c r="NTV8" s="194"/>
      <c r="NTW8" s="194"/>
      <c r="NTX8" s="194"/>
      <c r="NTY8" s="194"/>
      <c r="NTZ8" s="194"/>
      <c r="NUA8" s="194"/>
      <c r="NUB8" s="194"/>
      <c r="NUC8" s="194"/>
      <c r="NUD8" s="194"/>
      <c r="NUE8" s="194"/>
      <c r="NUF8" s="194"/>
      <c r="NUG8" s="194"/>
      <c r="NUH8" s="194"/>
      <c r="NUI8" s="194"/>
      <c r="NUJ8" s="194"/>
      <c r="NUK8" s="194"/>
      <c r="NUL8" s="194"/>
      <c r="NUM8" s="194"/>
      <c r="NUN8" s="194"/>
      <c r="NUO8" s="194"/>
      <c r="NUP8" s="194"/>
      <c r="NUQ8" s="194"/>
      <c r="NUR8" s="194"/>
      <c r="NUS8" s="194"/>
      <c r="NUT8" s="194"/>
      <c r="NUU8" s="194"/>
      <c r="NUV8" s="194"/>
      <c r="NUW8" s="194"/>
      <c r="NUX8" s="194"/>
      <c r="NUY8" s="194"/>
      <c r="NUZ8" s="194"/>
      <c r="NVA8" s="194"/>
      <c r="NVB8" s="194"/>
      <c r="NVC8" s="194"/>
      <c r="NVD8" s="194"/>
      <c r="NVE8" s="194"/>
      <c r="NVF8" s="194"/>
      <c r="NVG8" s="194"/>
      <c r="NVH8" s="194"/>
      <c r="NVI8" s="194"/>
      <c r="NVJ8" s="194"/>
      <c r="NVK8" s="194"/>
      <c r="NVL8" s="194"/>
      <c r="NVM8" s="194"/>
      <c r="NVN8" s="194"/>
      <c r="NVO8" s="194"/>
      <c r="NVP8" s="194"/>
      <c r="NVQ8" s="194"/>
      <c r="NVR8" s="194"/>
      <c r="NVS8" s="194"/>
      <c r="NVT8" s="194"/>
      <c r="NVU8" s="194"/>
      <c r="NVV8" s="194"/>
      <c r="NVW8" s="194"/>
      <c r="NVX8" s="194"/>
      <c r="NVY8" s="194"/>
      <c r="NVZ8" s="194"/>
      <c r="NWA8" s="194"/>
      <c r="NWB8" s="194"/>
      <c r="NWC8" s="194"/>
      <c r="NWD8" s="194"/>
      <c r="NWE8" s="194"/>
      <c r="NWF8" s="194"/>
      <c r="NWG8" s="194"/>
      <c r="NWH8" s="194"/>
      <c r="NWI8" s="194"/>
      <c r="NWJ8" s="194"/>
      <c r="NWK8" s="194"/>
      <c r="NWL8" s="194"/>
      <c r="NWM8" s="194"/>
      <c r="NWN8" s="194"/>
      <c r="NWO8" s="194"/>
      <c r="NWP8" s="194"/>
      <c r="NWQ8" s="194"/>
      <c r="NWR8" s="194"/>
      <c r="NWS8" s="194"/>
      <c r="NWT8" s="194"/>
      <c r="NWU8" s="194"/>
      <c r="NWV8" s="194"/>
      <c r="NWW8" s="194"/>
      <c r="NWX8" s="194"/>
      <c r="NWY8" s="194"/>
      <c r="NWZ8" s="194"/>
      <c r="NXA8" s="194"/>
      <c r="NXB8" s="194"/>
      <c r="NXC8" s="194"/>
      <c r="NXD8" s="194"/>
      <c r="NXE8" s="194"/>
      <c r="NXF8" s="194"/>
      <c r="NXG8" s="194"/>
      <c r="NXH8" s="194"/>
      <c r="NXI8" s="194"/>
      <c r="NXJ8" s="194"/>
      <c r="NXK8" s="194"/>
      <c r="NXL8" s="194"/>
      <c r="NXM8" s="194"/>
      <c r="NXN8" s="194"/>
      <c r="NXO8" s="194"/>
      <c r="NXP8" s="194"/>
      <c r="NXQ8" s="194"/>
      <c r="NXR8" s="194"/>
      <c r="NXS8" s="194"/>
      <c r="NXT8" s="194"/>
      <c r="NXU8" s="194"/>
      <c r="NXV8" s="194"/>
      <c r="NXW8" s="194"/>
      <c r="NXX8" s="194"/>
      <c r="NXY8" s="194"/>
      <c r="NXZ8" s="194"/>
      <c r="NYA8" s="194"/>
      <c r="NYB8" s="194"/>
      <c r="NYC8" s="194"/>
      <c r="NYD8" s="194"/>
      <c r="NYE8" s="194"/>
      <c r="NYF8" s="194"/>
      <c r="NYG8" s="194"/>
      <c r="NYH8" s="194"/>
      <c r="NYI8" s="194"/>
      <c r="NYJ8" s="194"/>
      <c r="NYK8" s="194"/>
      <c r="NYL8" s="194"/>
      <c r="NYM8" s="194"/>
      <c r="NYN8" s="194"/>
      <c r="NYO8" s="194"/>
      <c r="NYP8" s="194"/>
      <c r="NYQ8" s="194"/>
      <c r="NYR8" s="194"/>
      <c r="NYS8" s="194"/>
      <c r="NYT8" s="194"/>
      <c r="NYU8" s="194"/>
      <c r="NYV8" s="194"/>
      <c r="NYW8" s="194"/>
      <c r="NYX8" s="194"/>
      <c r="NYY8" s="194"/>
      <c r="NYZ8" s="194"/>
      <c r="NZA8" s="194"/>
      <c r="NZB8" s="194"/>
      <c r="NZC8" s="194"/>
      <c r="NZD8" s="194"/>
      <c r="NZE8" s="194"/>
      <c r="NZF8" s="194"/>
      <c r="NZG8" s="194"/>
      <c r="NZH8" s="194"/>
      <c r="NZI8" s="194"/>
      <c r="NZJ8" s="194"/>
      <c r="NZK8" s="194"/>
      <c r="NZL8" s="194"/>
      <c r="NZM8" s="194"/>
      <c r="NZN8" s="194"/>
      <c r="NZO8" s="194"/>
      <c r="NZP8" s="194"/>
      <c r="NZQ8" s="194"/>
      <c r="NZR8" s="194"/>
      <c r="NZS8" s="194"/>
      <c r="NZT8" s="194"/>
      <c r="NZU8" s="194"/>
      <c r="NZV8" s="194"/>
      <c r="NZW8" s="194"/>
      <c r="NZX8" s="194"/>
      <c r="NZY8" s="194"/>
      <c r="NZZ8" s="194"/>
      <c r="OAA8" s="194"/>
      <c r="OAB8" s="194"/>
      <c r="OAC8" s="194"/>
      <c r="OAD8" s="194"/>
      <c r="OAE8" s="194"/>
      <c r="OAF8" s="194"/>
      <c r="OAG8" s="194"/>
      <c r="OAH8" s="194"/>
      <c r="OAI8" s="194"/>
      <c r="OAJ8" s="194"/>
      <c r="OAK8" s="194"/>
      <c r="OAL8" s="194"/>
      <c r="OAM8" s="194"/>
      <c r="OAN8" s="194"/>
      <c r="OAO8" s="194"/>
      <c r="OAP8" s="194"/>
      <c r="OAQ8" s="194"/>
      <c r="OAR8" s="194"/>
      <c r="OAS8" s="194"/>
      <c r="OAT8" s="194"/>
      <c r="OAU8" s="194"/>
      <c r="OAV8" s="194"/>
      <c r="OAW8" s="194"/>
      <c r="OAX8" s="194"/>
      <c r="OAY8" s="194"/>
      <c r="OAZ8" s="194"/>
      <c r="OBA8" s="194"/>
      <c r="OBB8" s="194"/>
      <c r="OBC8" s="194"/>
      <c r="OBD8" s="194"/>
      <c r="OBE8" s="194"/>
      <c r="OBF8" s="194"/>
      <c r="OBG8" s="194"/>
      <c r="OBH8" s="194"/>
      <c r="OBI8" s="194"/>
      <c r="OBJ8" s="194"/>
      <c r="OBK8" s="194"/>
      <c r="OBL8" s="194"/>
      <c r="OBM8" s="194"/>
      <c r="OBN8" s="194"/>
      <c r="OBO8" s="194"/>
      <c r="OBP8" s="194"/>
      <c r="OBQ8" s="194"/>
      <c r="OBR8" s="194"/>
      <c r="OBS8" s="194"/>
      <c r="OBT8" s="194"/>
      <c r="OBU8" s="194"/>
      <c r="OBV8" s="194"/>
      <c r="OBW8" s="194"/>
      <c r="OBX8" s="194"/>
      <c r="OBY8" s="194"/>
      <c r="OBZ8" s="194"/>
      <c r="OCA8" s="194"/>
      <c r="OCB8" s="194"/>
      <c r="OCC8" s="194"/>
      <c r="OCD8" s="194"/>
      <c r="OCE8" s="194"/>
      <c r="OCF8" s="194"/>
      <c r="OCG8" s="194"/>
      <c r="OCH8" s="194"/>
      <c r="OCI8" s="194"/>
      <c r="OCJ8" s="194"/>
      <c r="OCK8" s="194"/>
      <c r="OCL8" s="194"/>
      <c r="OCM8" s="194"/>
      <c r="OCN8" s="194"/>
      <c r="OCO8" s="194"/>
      <c r="OCP8" s="194"/>
      <c r="OCQ8" s="194"/>
      <c r="OCR8" s="194"/>
      <c r="OCS8" s="194"/>
      <c r="OCT8" s="194"/>
      <c r="OCU8" s="194"/>
      <c r="OCV8" s="194"/>
      <c r="OCW8" s="194"/>
      <c r="OCX8" s="194"/>
      <c r="OCY8" s="194"/>
      <c r="OCZ8" s="194"/>
      <c r="ODA8" s="194"/>
      <c r="ODB8" s="194"/>
      <c r="ODC8" s="194"/>
      <c r="ODD8" s="194"/>
      <c r="ODE8" s="194"/>
      <c r="ODF8" s="194"/>
      <c r="ODG8" s="194"/>
      <c r="ODH8" s="194"/>
      <c r="ODI8" s="194"/>
      <c r="ODJ8" s="194"/>
      <c r="ODK8" s="194"/>
      <c r="ODL8" s="194"/>
      <c r="ODM8" s="194"/>
      <c r="ODN8" s="194"/>
      <c r="ODO8" s="194"/>
      <c r="ODP8" s="194"/>
      <c r="ODQ8" s="194"/>
      <c r="ODR8" s="194"/>
      <c r="ODS8" s="194"/>
      <c r="ODT8" s="194"/>
      <c r="ODU8" s="194"/>
      <c r="ODV8" s="194"/>
      <c r="ODW8" s="194"/>
      <c r="ODX8" s="194"/>
      <c r="ODY8" s="194"/>
      <c r="ODZ8" s="194"/>
      <c r="OEA8" s="194"/>
      <c r="OEB8" s="194"/>
      <c r="OEC8" s="194"/>
      <c r="OED8" s="194"/>
      <c r="OEE8" s="194"/>
      <c r="OEF8" s="194"/>
      <c r="OEG8" s="194"/>
      <c r="OEH8" s="194"/>
      <c r="OEI8" s="194"/>
      <c r="OEJ8" s="194"/>
      <c r="OEK8" s="194"/>
      <c r="OEL8" s="194"/>
      <c r="OEM8" s="194"/>
      <c r="OEN8" s="194"/>
      <c r="OEO8" s="194"/>
      <c r="OEP8" s="194"/>
      <c r="OEQ8" s="194"/>
      <c r="OER8" s="194"/>
      <c r="OES8" s="194"/>
      <c r="OET8" s="194"/>
      <c r="OEU8" s="194"/>
      <c r="OEV8" s="194"/>
      <c r="OEW8" s="194"/>
      <c r="OEX8" s="194"/>
      <c r="OEY8" s="194"/>
      <c r="OEZ8" s="194"/>
      <c r="OFA8" s="194"/>
      <c r="OFB8" s="194"/>
      <c r="OFC8" s="194"/>
      <c r="OFD8" s="194"/>
      <c r="OFE8" s="194"/>
      <c r="OFF8" s="194"/>
      <c r="OFG8" s="194"/>
      <c r="OFH8" s="194"/>
      <c r="OFI8" s="194"/>
      <c r="OFJ8" s="194"/>
      <c r="OFK8" s="194"/>
      <c r="OFL8" s="194"/>
      <c r="OFM8" s="194"/>
      <c r="OFN8" s="194"/>
      <c r="OFO8" s="194"/>
      <c r="OFP8" s="194"/>
      <c r="OFQ8" s="194"/>
      <c r="OFR8" s="194"/>
      <c r="OFS8" s="194"/>
      <c r="OFT8" s="194"/>
      <c r="OFU8" s="194"/>
      <c r="OFV8" s="194"/>
      <c r="OFW8" s="194"/>
      <c r="OFX8" s="194"/>
      <c r="OFY8" s="194"/>
      <c r="OFZ8" s="194"/>
      <c r="OGA8" s="194"/>
      <c r="OGB8" s="194"/>
      <c r="OGC8" s="194"/>
      <c r="OGD8" s="194"/>
      <c r="OGE8" s="194"/>
      <c r="OGF8" s="194"/>
      <c r="OGG8" s="194"/>
      <c r="OGH8" s="194"/>
      <c r="OGI8" s="194"/>
      <c r="OGJ8" s="194"/>
      <c r="OGK8" s="194"/>
      <c r="OGL8" s="194"/>
      <c r="OGM8" s="194"/>
      <c r="OGN8" s="194"/>
      <c r="OGO8" s="194"/>
      <c r="OGP8" s="194"/>
      <c r="OGQ8" s="194"/>
      <c r="OGR8" s="194"/>
      <c r="OGS8" s="194"/>
      <c r="OGT8" s="194"/>
      <c r="OGU8" s="194"/>
      <c r="OGV8" s="194"/>
      <c r="OGW8" s="194"/>
      <c r="OGX8" s="194"/>
      <c r="OGY8" s="194"/>
      <c r="OGZ8" s="194"/>
      <c r="OHA8" s="194"/>
      <c r="OHB8" s="194"/>
      <c r="OHC8" s="194"/>
      <c r="OHD8" s="194"/>
      <c r="OHE8" s="194"/>
      <c r="OHF8" s="194"/>
      <c r="OHG8" s="194"/>
      <c r="OHH8" s="194"/>
      <c r="OHI8" s="194"/>
      <c r="OHJ8" s="194"/>
      <c r="OHK8" s="194"/>
      <c r="OHL8" s="194"/>
      <c r="OHM8" s="194"/>
      <c r="OHN8" s="194"/>
      <c r="OHO8" s="194"/>
      <c r="OHP8" s="194"/>
      <c r="OHQ8" s="194"/>
      <c r="OHR8" s="194"/>
      <c r="OHS8" s="194"/>
      <c r="OHT8" s="194"/>
      <c r="OHU8" s="194"/>
      <c r="OHV8" s="194"/>
      <c r="OHW8" s="194"/>
      <c r="OHX8" s="194"/>
      <c r="OHY8" s="194"/>
      <c r="OHZ8" s="194"/>
      <c r="OIA8" s="194"/>
      <c r="OIB8" s="194"/>
      <c r="OIC8" s="194"/>
      <c r="OID8" s="194"/>
      <c r="OIE8" s="194"/>
      <c r="OIF8" s="194"/>
      <c r="OIG8" s="194"/>
      <c r="OIH8" s="194"/>
      <c r="OII8" s="194"/>
      <c r="OIJ8" s="194"/>
      <c r="OIK8" s="194"/>
      <c r="OIL8" s="194"/>
      <c r="OIM8" s="194"/>
      <c r="OIN8" s="194"/>
      <c r="OIO8" s="194"/>
      <c r="OIP8" s="194"/>
      <c r="OIQ8" s="194"/>
      <c r="OIR8" s="194"/>
      <c r="OIS8" s="194"/>
      <c r="OIT8" s="194"/>
      <c r="OIU8" s="194"/>
      <c r="OIV8" s="194"/>
      <c r="OIW8" s="194"/>
      <c r="OIX8" s="194"/>
      <c r="OIY8" s="194"/>
      <c r="OIZ8" s="194"/>
      <c r="OJA8" s="194"/>
      <c r="OJB8" s="194"/>
      <c r="OJC8" s="194"/>
      <c r="OJD8" s="194"/>
      <c r="OJE8" s="194"/>
      <c r="OJF8" s="194"/>
      <c r="OJG8" s="194"/>
      <c r="OJH8" s="194"/>
      <c r="OJI8" s="194"/>
      <c r="OJJ8" s="194"/>
      <c r="OJK8" s="194"/>
      <c r="OJL8" s="194"/>
      <c r="OJM8" s="194"/>
      <c r="OJN8" s="194"/>
      <c r="OJO8" s="194"/>
      <c r="OJP8" s="194"/>
      <c r="OJQ8" s="194"/>
      <c r="OJR8" s="194"/>
      <c r="OJS8" s="194"/>
      <c r="OJT8" s="194"/>
      <c r="OJU8" s="194"/>
      <c r="OJV8" s="194"/>
      <c r="OJW8" s="194"/>
      <c r="OJX8" s="194"/>
      <c r="OJY8" s="194"/>
      <c r="OJZ8" s="194"/>
      <c r="OKA8" s="194"/>
      <c r="OKB8" s="194"/>
      <c r="OKC8" s="194"/>
      <c r="OKD8" s="194"/>
      <c r="OKE8" s="194"/>
      <c r="OKF8" s="194"/>
      <c r="OKG8" s="194"/>
      <c r="OKH8" s="194"/>
      <c r="OKI8" s="194"/>
      <c r="OKJ8" s="194"/>
      <c r="OKK8" s="194"/>
      <c r="OKL8" s="194"/>
      <c r="OKM8" s="194"/>
      <c r="OKN8" s="194"/>
      <c r="OKO8" s="194"/>
      <c r="OKP8" s="194"/>
      <c r="OKQ8" s="194"/>
      <c r="OKR8" s="194"/>
      <c r="OKS8" s="194"/>
      <c r="OKT8" s="194"/>
      <c r="OKU8" s="194"/>
      <c r="OKV8" s="194"/>
      <c r="OKW8" s="194"/>
      <c r="OKX8" s="194"/>
      <c r="OKY8" s="194"/>
      <c r="OKZ8" s="194"/>
      <c r="OLA8" s="194"/>
      <c r="OLB8" s="194"/>
      <c r="OLC8" s="194"/>
      <c r="OLD8" s="194"/>
      <c r="OLE8" s="194"/>
      <c r="OLF8" s="194"/>
      <c r="OLG8" s="194"/>
      <c r="OLH8" s="194"/>
      <c r="OLI8" s="194"/>
      <c r="OLJ8" s="194"/>
      <c r="OLK8" s="194"/>
      <c r="OLL8" s="194"/>
      <c r="OLM8" s="194"/>
      <c r="OLN8" s="194"/>
      <c r="OLO8" s="194"/>
      <c r="OLP8" s="194"/>
      <c r="OLQ8" s="194"/>
      <c r="OLR8" s="194"/>
      <c r="OLS8" s="194"/>
      <c r="OLT8" s="194"/>
      <c r="OLU8" s="194"/>
      <c r="OLV8" s="194"/>
      <c r="OLW8" s="194"/>
      <c r="OLX8" s="194"/>
      <c r="OLY8" s="194"/>
      <c r="OLZ8" s="194"/>
      <c r="OMA8" s="194"/>
      <c r="OMB8" s="194"/>
      <c r="OMC8" s="194"/>
      <c r="OMD8" s="194"/>
      <c r="OME8" s="194"/>
      <c r="OMF8" s="194"/>
      <c r="OMG8" s="194"/>
      <c r="OMH8" s="194"/>
      <c r="OMI8" s="194"/>
      <c r="OMJ8" s="194"/>
      <c r="OMK8" s="194"/>
      <c r="OML8" s="194"/>
      <c r="OMM8" s="194"/>
      <c r="OMN8" s="194"/>
      <c r="OMO8" s="194"/>
      <c r="OMP8" s="194"/>
      <c r="OMQ8" s="194"/>
      <c r="OMR8" s="194"/>
      <c r="OMS8" s="194"/>
      <c r="OMT8" s="194"/>
      <c r="OMU8" s="194"/>
      <c r="OMV8" s="194"/>
      <c r="OMW8" s="194"/>
      <c r="OMX8" s="194"/>
      <c r="OMY8" s="194"/>
      <c r="OMZ8" s="194"/>
      <c r="ONA8" s="194"/>
      <c r="ONB8" s="194"/>
      <c r="ONC8" s="194"/>
      <c r="OND8" s="194"/>
      <c r="ONE8" s="194"/>
      <c r="ONF8" s="194"/>
      <c r="ONG8" s="194"/>
      <c r="ONH8" s="194"/>
      <c r="ONI8" s="194"/>
      <c r="ONJ8" s="194"/>
      <c r="ONK8" s="194"/>
      <c r="ONL8" s="194"/>
      <c r="ONM8" s="194"/>
      <c r="ONN8" s="194"/>
      <c r="ONO8" s="194"/>
      <c r="ONP8" s="194"/>
      <c r="ONQ8" s="194"/>
      <c r="ONR8" s="194"/>
      <c r="ONS8" s="194"/>
      <c r="ONT8" s="194"/>
      <c r="ONU8" s="194"/>
      <c r="ONV8" s="194"/>
      <c r="ONW8" s="194"/>
      <c r="ONX8" s="194"/>
      <c r="ONY8" s="194"/>
      <c r="ONZ8" s="194"/>
      <c r="OOA8" s="194"/>
      <c r="OOB8" s="194"/>
      <c r="OOC8" s="194"/>
      <c r="OOD8" s="194"/>
      <c r="OOE8" s="194"/>
      <c r="OOF8" s="194"/>
      <c r="OOG8" s="194"/>
      <c r="OOH8" s="194"/>
      <c r="OOI8" s="194"/>
      <c r="OOJ8" s="194"/>
      <c r="OOK8" s="194"/>
      <c r="OOL8" s="194"/>
      <c r="OOM8" s="194"/>
      <c r="OON8" s="194"/>
      <c r="OOO8" s="194"/>
      <c r="OOP8" s="194"/>
      <c r="OOQ8" s="194"/>
      <c r="OOR8" s="194"/>
      <c r="OOS8" s="194"/>
      <c r="OOT8" s="194"/>
      <c r="OOU8" s="194"/>
      <c r="OOV8" s="194"/>
      <c r="OOW8" s="194"/>
      <c r="OOX8" s="194"/>
      <c r="OOY8" s="194"/>
      <c r="OOZ8" s="194"/>
      <c r="OPA8" s="194"/>
      <c r="OPB8" s="194"/>
      <c r="OPC8" s="194"/>
      <c r="OPD8" s="194"/>
      <c r="OPE8" s="194"/>
      <c r="OPF8" s="194"/>
      <c r="OPG8" s="194"/>
      <c r="OPH8" s="194"/>
      <c r="OPI8" s="194"/>
      <c r="OPJ8" s="194"/>
      <c r="OPK8" s="194"/>
      <c r="OPL8" s="194"/>
      <c r="OPM8" s="194"/>
      <c r="OPN8" s="194"/>
      <c r="OPO8" s="194"/>
      <c r="OPP8" s="194"/>
      <c r="OPQ8" s="194"/>
      <c r="OPR8" s="194"/>
      <c r="OPS8" s="194"/>
      <c r="OPT8" s="194"/>
      <c r="OPU8" s="194"/>
      <c r="OPV8" s="194"/>
      <c r="OPW8" s="194"/>
      <c r="OPX8" s="194"/>
      <c r="OPY8" s="194"/>
      <c r="OPZ8" s="194"/>
      <c r="OQA8" s="194"/>
      <c r="OQB8" s="194"/>
      <c r="OQC8" s="194"/>
      <c r="OQD8" s="194"/>
      <c r="OQE8" s="194"/>
      <c r="OQF8" s="194"/>
      <c r="OQG8" s="194"/>
      <c r="OQH8" s="194"/>
      <c r="OQI8" s="194"/>
      <c r="OQJ8" s="194"/>
      <c r="OQK8" s="194"/>
      <c r="OQL8" s="194"/>
      <c r="OQM8" s="194"/>
      <c r="OQN8" s="194"/>
      <c r="OQO8" s="194"/>
      <c r="OQP8" s="194"/>
      <c r="OQQ8" s="194"/>
      <c r="OQR8" s="194"/>
      <c r="OQS8" s="194"/>
      <c r="OQT8" s="194"/>
      <c r="OQU8" s="194"/>
      <c r="OQV8" s="194"/>
      <c r="OQW8" s="194"/>
      <c r="OQX8" s="194"/>
      <c r="OQY8" s="194"/>
      <c r="OQZ8" s="194"/>
      <c r="ORA8" s="194"/>
      <c r="ORB8" s="194"/>
      <c r="ORC8" s="194"/>
      <c r="ORD8" s="194"/>
      <c r="ORE8" s="194"/>
      <c r="ORF8" s="194"/>
      <c r="ORG8" s="194"/>
      <c r="ORH8" s="194"/>
      <c r="ORI8" s="194"/>
      <c r="ORJ8" s="194"/>
      <c r="ORK8" s="194"/>
      <c r="ORL8" s="194"/>
      <c r="ORM8" s="194"/>
      <c r="ORN8" s="194"/>
      <c r="ORO8" s="194"/>
      <c r="ORP8" s="194"/>
      <c r="ORQ8" s="194"/>
      <c r="ORR8" s="194"/>
      <c r="ORS8" s="194"/>
      <c r="ORT8" s="194"/>
      <c r="ORU8" s="194"/>
      <c r="ORV8" s="194"/>
      <c r="ORW8" s="194"/>
      <c r="ORX8" s="194"/>
      <c r="ORY8" s="194"/>
      <c r="ORZ8" s="194"/>
      <c r="OSA8" s="194"/>
      <c r="OSB8" s="194"/>
      <c r="OSC8" s="194"/>
      <c r="OSD8" s="194"/>
      <c r="OSE8" s="194"/>
      <c r="OSF8" s="194"/>
      <c r="OSG8" s="194"/>
      <c r="OSH8" s="194"/>
      <c r="OSI8" s="194"/>
      <c r="OSJ8" s="194"/>
      <c r="OSK8" s="194"/>
      <c r="OSL8" s="194"/>
      <c r="OSM8" s="194"/>
      <c r="OSN8" s="194"/>
      <c r="OSO8" s="194"/>
      <c r="OSP8" s="194"/>
      <c r="OSQ8" s="194"/>
      <c r="OSR8" s="194"/>
      <c r="OSS8" s="194"/>
      <c r="OST8" s="194"/>
      <c r="OSU8" s="194"/>
      <c r="OSV8" s="194"/>
      <c r="OSW8" s="194"/>
      <c r="OSX8" s="194"/>
      <c r="OSY8" s="194"/>
      <c r="OSZ8" s="194"/>
      <c r="OTA8" s="194"/>
      <c r="OTB8" s="194"/>
      <c r="OTC8" s="194"/>
      <c r="OTD8" s="194"/>
      <c r="OTE8" s="194"/>
      <c r="OTF8" s="194"/>
      <c r="OTG8" s="194"/>
      <c r="OTH8" s="194"/>
      <c r="OTI8" s="194"/>
      <c r="OTJ8" s="194"/>
      <c r="OTK8" s="194"/>
      <c r="OTL8" s="194"/>
      <c r="OTM8" s="194"/>
      <c r="OTN8" s="194"/>
      <c r="OTO8" s="194"/>
      <c r="OTP8" s="194"/>
      <c r="OTQ8" s="194"/>
      <c r="OTR8" s="194"/>
      <c r="OTS8" s="194"/>
      <c r="OTT8" s="194"/>
      <c r="OTU8" s="194"/>
      <c r="OTV8" s="194"/>
      <c r="OTW8" s="194"/>
      <c r="OTX8" s="194"/>
      <c r="OTY8" s="194"/>
      <c r="OTZ8" s="194"/>
      <c r="OUA8" s="194"/>
      <c r="OUB8" s="194"/>
      <c r="OUC8" s="194"/>
      <c r="OUD8" s="194"/>
      <c r="OUE8" s="194"/>
      <c r="OUF8" s="194"/>
      <c r="OUG8" s="194"/>
      <c r="OUH8" s="194"/>
      <c r="OUI8" s="194"/>
      <c r="OUJ8" s="194"/>
      <c r="OUK8" s="194"/>
      <c r="OUL8" s="194"/>
      <c r="OUM8" s="194"/>
      <c r="OUN8" s="194"/>
      <c r="OUO8" s="194"/>
      <c r="OUP8" s="194"/>
      <c r="OUQ8" s="194"/>
      <c r="OUR8" s="194"/>
      <c r="OUS8" s="194"/>
      <c r="OUT8" s="194"/>
      <c r="OUU8" s="194"/>
      <c r="OUV8" s="194"/>
      <c r="OUW8" s="194"/>
      <c r="OUX8" s="194"/>
      <c r="OUY8" s="194"/>
      <c r="OUZ8" s="194"/>
      <c r="OVA8" s="194"/>
      <c r="OVB8" s="194"/>
      <c r="OVC8" s="194"/>
      <c r="OVD8" s="194"/>
      <c r="OVE8" s="194"/>
      <c r="OVF8" s="194"/>
      <c r="OVG8" s="194"/>
      <c r="OVH8" s="194"/>
      <c r="OVI8" s="194"/>
      <c r="OVJ8" s="194"/>
      <c r="OVK8" s="194"/>
      <c r="OVL8" s="194"/>
      <c r="OVM8" s="194"/>
      <c r="OVN8" s="194"/>
      <c r="OVO8" s="194"/>
      <c r="OVP8" s="194"/>
      <c r="OVQ8" s="194"/>
      <c r="OVR8" s="194"/>
      <c r="OVS8" s="194"/>
      <c r="OVT8" s="194"/>
      <c r="OVU8" s="194"/>
      <c r="OVV8" s="194"/>
      <c r="OVW8" s="194"/>
      <c r="OVX8" s="194"/>
      <c r="OVY8" s="194"/>
      <c r="OVZ8" s="194"/>
      <c r="OWA8" s="194"/>
      <c r="OWB8" s="194"/>
      <c r="OWC8" s="194"/>
      <c r="OWD8" s="194"/>
      <c r="OWE8" s="194"/>
      <c r="OWF8" s="194"/>
      <c r="OWG8" s="194"/>
      <c r="OWH8" s="194"/>
      <c r="OWI8" s="194"/>
      <c r="OWJ8" s="194"/>
      <c r="OWK8" s="194"/>
      <c r="OWL8" s="194"/>
      <c r="OWM8" s="194"/>
      <c r="OWN8" s="194"/>
      <c r="OWO8" s="194"/>
      <c r="OWP8" s="194"/>
      <c r="OWQ8" s="194"/>
      <c r="OWR8" s="194"/>
      <c r="OWS8" s="194"/>
      <c r="OWT8" s="194"/>
      <c r="OWU8" s="194"/>
      <c r="OWV8" s="194"/>
      <c r="OWW8" s="194"/>
      <c r="OWX8" s="194"/>
      <c r="OWY8" s="194"/>
      <c r="OWZ8" s="194"/>
      <c r="OXA8" s="194"/>
      <c r="OXB8" s="194"/>
      <c r="OXC8" s="194"/>
      <c r="OXD8" s="194"/>
      <c r="OXE8" s="194"/>
      <c r="OXF8" s="194"/>
      <c r="OXG8" s="194"/>
      <c r="OXH8" s="194"/>
      <c r="OXI8" s="194"/>
      <c r="OXJ8" s="194"/>
      <c r="OXK8" s="194"/>
      <c r="OXL8" s="194"/>
      <c r="OXM8" s="194"/>
      <c r="OXN8" s="194"/>
      <c r="OXO8" s="194"/>
      <c r="OXP8" s="194"/>
      <c r="OXQ8" s="194"/>
      <c r="OXR8" s="194"/>
      <c r="OXS8" s="194"/>
      <c r="OXT8" s="194"/>
      <c r="OXU8" s="194"/>
      <c r="OXV8" s="194"/>
      <c r="OXW8" s="194"/>
      <c r="OXX8" s="194"/>
      <c r="OXY8" s="194"/>
      <c r="OXZ8" s="194"/>
      <c r="OYA8" s="194"/>
      <c r="OYB8" s="194"/>
      <c r="OYC8" s="194"/>
      <c r="OYD8" s="194"/>
      <c r="OYE8" s="194"/>
      <c r="OYF8" s="194"/>
      <c r="OYG8" s="194"/>
      <c r="OYH8" s="194"/>
      <c r="OYI8" s="194"/>
      <c r="OYJ8" s="194"/>
      <c r="OYK8" s="194"/>
      <c r="OYL8" s="194"/>
      <c r="OYM8" s="194"/>
      <c r="OYN8" s="194"/>
      <c r="OYO8" s="194"/>
      <c r="OYP8" s="194"/>
      <c r="OYQ8" s="194"/>
      <c r="OYR8" s="194"/>
      <c r="OYS8" s="194"/>
      <c r="OYT8" s="194"/>
      <c r="OYU8" s="194"/>
      <c r="OYV8" s="194"/>
      <c r="OYW8" s="194"/>
      <c r="OYX8" s="194"/>
      <c r="OYY8" s="194"/>
      <c r="OYZ8" s="194"/>
      <c r="OZA8" s="194"/>
      <c r="OZB8" s="194"/>
      <c r="OZC8" s="194"/>
      <c r="OZD8" s="194"/>
      <c r="OZE8" s="194"/>
      <c r="OZF8" s="194"/>
      <c r="OZG8" s="194"/>
      <c r="OZH8" s="194"/>
      <c r="OZI8" s="194"/>
      <c r="OZJ8" s="194"/>
      <c r="OZK8" s="194"/>
      <c r="OZL8" s="194"/>
      <c r="OZM8" s="194"/>
      <c r="OZN8" s="194"/>
      <c r="OZO8" s="194"/>
      <c r="OZP8" s="194"/>
      <c r="OZQ8" s="194"/>
      <c r="OZR8" s="194"/>
      <c r="OZS8" s="194"/>
      <c r="OZT8" s="194"/>
      <c r="OZU8" s="194"/>
      <c r="OZV8" s="194"/>
      <c r="OZW8" s="194"/>
      <c r="OZX8" s="194"/>
      <c r="OZY8" s="194"/>
      <c r="OZZ8" s="194"/>
      <c r="PAA8" s="194"/>
      <c r="PAB8" s="194"/>
      <c r="PAC8" s="194"/>
      <c r="PAD8" s="194"/>
      <c r="PAE8" s="194"/>
      <c r="PAF8" s="194"/>
      <c r="PAG8" s="194"/>
      <c r="PAH8" s="194"/>
      <c r="PAI8" s="194"/>
      <c r="PAJ8" s="194"/>
      <c r="PAK8" s="194"/>
      <c r="PAL8" s="194"/>
      <c r="PAM8" s="194"/>
      <c r="PAN8" s="194"/>
      <c r="PAO8" s="194"/>
      <c r="PAP8" s="194"/>
      <c r="PAQ8" s="194"/>
      <c r="PAR8" s="194"/>
      <c r="PAS8" s="194"/>
      <c r="PAT8" s="194"/>
      <c r="PAU8" s="194"/>
      <c r="PAV8" s="194"/>
      <c r="PAW8" s="194"/>
      <c r="PAX8" s="194"/>
      <c r="PAY8" s="194"/>
      <c r="PAZ8" s="194"/>
      <c r="PBA8" s="194"/>
      <c r="PBB8" s="194"/>
      <c r="PBC8" s="194"/>
      <c r="PBD8" s="194"/>
      <c r="PBE8" s="194"/>
      <c r="PBF8" s="194"/>
      <c r="PBG8" s="194"/>
      <c r="PBH8" s="194"/>
      <c r="PBI8" s="194"/>
      <c r="PBJ8" s="194"/>
      <c r="PBK8" s="194"/>
      <c r="PBL8" s="194"/>
      <c r="PBM8" s="194"/>
      <c r="PBN8" s="194"/>
      <c r="PBO8" s="194"/>
      <c r="PBP8" s="194"/>
      <c r="PBQ8" s="194"/>
      <c r="PBR8" s="194"/>
      <c r="PBS8" s="194"/>
      <c r="PBT8" s="194"/>
      <c r="PBU8" s="194"/>
      <c r="PBV8" s="194"/>
      <c r="PBW8" s="194"/>
      <c r="PBX8" s="194"/>
      <c r="PBY8" s="194"/>
      <c r="PBZ8" s="194"/>
      <c r="PCA8" s="194"/>
      <c r="PCB8" s="194"/>
      <c r="PCC8" s="194"/>
      <c r="PCD8" s="194"/>
      <c r="PCE8" s="194"/>
      <c r="PCF8" s="194"/>
      <c r="PCG8" s="194"/>
      <c r="PCH8" s="194"/>
      <c r="PCI8" s="194"/>
      <c r="PCJ8" s="194"/>
      <c r="PCK8" s="194"/>
      <c r="PCL8" s="194"/>
      <c r="PCM8" s="194"/>
      <c r="PCN8" s="194"/>
      <c r="PCO8" s="194"/>
      <c r="PCP8" s="194"/>
      <c r="PCQ8" s="194"/>
      <c r="PCR8" s="194"/>
      <c r="PCS8" s="194"/>
      <c r="PCT8" s="194"/>
      <c r="PCU8" s="194"/>
      <c r="PCV8" s="194"/>
      <c r="PCW8" s="194"/>
      <c r="PCX8" s="194"/>
      <c r="PCY8" s="194"/>
      <c r="PCZ8" s="194"/>
      <c r="PDA8" s="194"/>
      <c r="PDB8" s="194"/>
      <c r="PDC8" s="194"/>
      <c r="PDD8" s="194"/>
      <c r="PDE8" s="194"/>
      <c r="PDF8" s="194"/>
      <c r="PDG8" s="194"/>
      <c r="PDH8" s="194"/>
      <c r="PDI8" s="194"/>
      <c r="PDJ8" s="194"/>
      <c r="PDK8" s="194"/>
      <c r="PDL8" s="194"/>
      <c r="PDM8" s="194"/>
      <c r="PDN8" s="194"/>
      <c r="PDO8" s="194"/>
      <c r="PDP8" s="194"/>
      <c r="PDQ8" s="194"/>
      <c r="PDR8" s="194"/>
      <c r="PDS8" s="194"/>
      <c r="PDT8" s="194"/>
      <c r="PDU8" s="194"/>
      <c r="PDV8" s="194"/>
      <c r="PDW8" s="194"/>
      <c r="PDX8" s="194"/>
      <c r="PDY8" s="194"/>
      <c r="PDZ8" s="194"/>
      <c r="PEA8" s="194"/>
      <c r="PEB8" s="194"/>
      <c r="PEC8" s="194"/>
      <c r="PED8" s="194"/>
      <c r="PEE8" s="194"/>
      <c r="PEF8" s="194"/>
      <c r="PEG8" s="194"/>
      <c r="PEH8" s="194"/>
      <c r="PEI8" s="194"/>
      <c r="PEJ8" s="194"/>
      <c r="PEK8" s="194"/>
      <c r="PEL8" s="194"/>
      <c r="PEM8" s="194"/>
      <c r="PEN8" s="194"/>
      <c r="PEO8" s="194"/>
      <c r="PEP8" s="194"/>
      <c r="PEQ8" s="194"/>
      <c r="PER8" s="194"/>
      <c r="PES8" s="194"/>
      <c r="PET8" s="194"/>
      <c r="PEU8" s="194"/>
      <c r="PEV8" s="194"/>
      <c r="PEW8" s="194"/>
      <c r="PEX8" s="194"/>
      <c r="PEY8" s="194"/>
      <c r="PEZ8" s="194"/>
      <c r="PFA8" s="194"/>
      <c r="PFB8" s="194"/>
      <c r="PFC8" s="194"/>
      <c r="PFD8" s="194"/>
      <c r="PFE8" s="194"/>
      <c r="PFF8" s="194"/>
      <c r="PFG8" s="194"/>
      <c r="PFH8" s="194"/>
      <c r="PFI8" s="194"/>
      <c r="PFJ8" s="194"/>
      <c r="PFK8" s="194"/>
      <c r="PFL8" s="194"/>
      <c r="PFM8" s="194"/>
      <c r="PFN8" s="194"/>
      <c r="PFO8" s="194"/>
      <c r="PFP8" s="194"/>
      <c r="PFQ8" s="194"/>
      <c r="PFR8" s="194"/>
      <c r="PFS8" s="194"/>
      <c r="PFT8" s="194"/>
      <c r="PFU8" s="194"/>
      <c r="PFV8" s="194"/>
      <c r="PFW8" s="194"/>
      <c r="PFX8" s="194"/>
      <c r="PFY8" s="194"/>
      <c r="PFZ8" s="194"/>
      <c r="PGA8" s="194"/>
      <c r="PGB8" s="194"/>
      <c r="PGC8" s="194"/>
      <c r="PGD8" s="194"/>
      <c r="PGE8" s="194"/>
      <c r="PGF8" s="194"/>
      <c r="PGG8" s="194"/>
      <c r="PGH8" s="194"/>
      <c r="PGI8" s="194"/>
      <c r="PGJ8" s="194"/>
      <c r="PGK8" s="194"/>
      <c r="PGL8" s="194"/>
      <c r="PGM8" s="194"/>
      <c r="PGN8" s="194"/>
      <c r="PGO8" s="194"/>
      <c r="PGP8" s="194"/>
      <c r="PGQ8" s="194"/>
      <c r="PGR8" s="194"/>
      <c r="PGS8" s="194"/>
      <c r="PGT8" s="194"/>
      <c r="PGU8" s="194"/>
      <c r="PGV8" s="194"/>
      <c r="PGW8" s="194"/>
      <c r="PGX8" s="194"/>
      <c r="PGY8" s="194"/>
      <c r="PGZ8" s="194"/>
      <c r="PHA8" s="194"/>
      <c r="PHB8" s="194"/>
      <c r="PHC8" s="194"/>
      <c r="PHD8" s="194"/>
      <c r="PHE8" s="194"/>
      <c r="PHF8" s="194"/>
      <c r="PHG8" s="194"/>
      <c r="PHH8" s="194"/>
      <c r="PHI8" s="194"/>
      <c r="PHJ8" s="194"/>
      <c r="PHK8" s="194"/>
      <c r="PHL8" s="194"/>
      <c r="PHM8" s="194"/>
      <c r="PHN8" s="194"/>
      <c r="PHO8" s="194"/>
      <c r="PHP8" s="194"/>
      <c r="PHQ8" s="194"/>
      <c r="PHR8" s="194"/>
      <c r="PHS8" s="194"/>
      <c r="PHT8" s="194"/>
      <c r="PHU8" s="194"/>
      <c r="PHV8" s="194"/>
      <c r="PHW8" s="194"/>
      <c r="PHX8" s="194"/>
      <c r="PHY8" s="194"/>
      <c r="PHZ8" s="194"/>
      <c r="PIA8" s="194"/>
      <c r="PIB8" s="194"/>
      <c r="PIC8" s="194"/>
      <c r="PID8" s="194"/>
      <c r="PIE8" s="194"/>
      <c r="PIF8" s="194"/>
      <c r="PIG8" s="194"/>
      <c r="PIH8" s="194"/>
      <c r="PII8" s="194"/>
      <c r="PIJ8" s="194"/>
      <c r="PIK8" s="194"/>
      <c r="PIL8" s="194"/>
      <c r="PIM8" s="194"/>
      <c r="PIN8" s="194"/>
      <c r="PIO8" s="194"/>
      <c r="PIP8" s="194"/>
      <c r="PIQ8" s="194"/>
      <c r="PIR8" s="194"/>
      <c r="PIS8" s="194"/>
      <c r="PIT8" s="194"/>
      <c r="PIU8" s="194"/>
      <c r="PIV8" s="194"/>
      <c r="PIW8" s="194"/>
      <c r="PIX8" s="194"/>
      <c r="PIY8" s="194"/>
      <c r="PIZ8" s="194"/>
      <c r="PJA8" s="194"/>
      <c r="PJB8" s="194"/>
      <c r="PJC8" s="194"/>
      <c r="PJD8" s="194"/>
      <c r="PJE8" s="194"/>
      <c r="PJF8" s="194"/>
      <c r="PJG8" s="194"/>
      <c r="PJH8" s="194"/>
      <c r="PJI8" s="194"/>
      <c r="PJJ8" s="194"/>
      <c r="PJK8" s="194"/>
      <c r="PJL8" s="194"/>
      <c r="PJM8" s="194"/>
      <c r="PJN8" s="194"/>
      <c r="PJO8" s="194"/>
      <c r="PJP8" s="194"/>
      <c r="PJQ8" s="194"/>
      <c r="PJR8" s="194"/>
      <c r="PJS8" s="194"/>
      <c r="PJT8" s="194"/>
      <c r="PJU8" s="194"/>
      <c r="PJV8" s="194"/>
      <c r="PJW8" s="194"/>
      <c r="PJX8" s="194"/>
      <c r="PJY8" s="194"/>
      <c r="PJZ8" s="194"/>
      <c r="PKA8" s="194"/>
      <c r="PKB8" s="194"/>
      <c r="PKC8" s="194"/>
      <c r="PKD8" s="194"/>
      <c r="PKE8" s="194"/>
      <c r="PKF8" s="194"/>
      <c r="PKG8" s="194"/>
      <c r="PKH8" s="194"/>
      <c r="PKI8" s="194"/>
      <c r="PKJ8" s="194"/>
      <c r="PKK8" s="194"/>
      <c r="PKL8" s="194"/>
      <c r="PKM8" s="194"/>
      <c r="PKN8" s="194"/>
      <c r="PKO8" s="194"/>
      <c r="PKP8" s="194"/>
      <c r="PKQ8" s="194"/>
      <c r="PKR8" s="194"/>
      <c r="PKS8" s="194"/>
      <c r="PKT8" s="194"/>
      <c r="PKU8" s="194"/>
      <c r="PKV8" s="194"/>
      <c r="PKW8" s="194"/>
      <c r="PKX8" s="194"/>
      <c r="PKY8" s="194"/>
      <c r="PKZ8" s="194"/>
      <c r="PLA8" s="194"/>
      <c r="PLB8" s="194"/>
      <c r="PLC8" s="194"/>
      <c r="PLD8" s="194"/>
      <c r="PLE8" s="194"/>
      <c r="PLF8" s="194"/>
      <c r="PLG8" s="194"/>
      <c r="PLH8" s="194"/>
      <c r="PLI8" s="194"/>
      <c r="PLJ8" s="194"/>
      <c r="PLK8" s="194"/>
      <c r="PLL8" s="194"/>
      <c r="PLM8" s="194"/>
      <c r="PLN8" s="194"/>
      <c r="PLO8" s="194"/>
      <c r="PLP8" s="194"/>
      <c r="PLQ8" s="194"/>
      <c r="PLR8" s="194"/>
      <c r="PLS8" s="194"/>
      <c r="PLT8" s="194"/>
      <c r="PLU8" s="194"/>
      <c r="PLV8" s="194"/>
      <c r="PLW8" s="194"/>
      <c r="PLX8" s="194"/>
      <c r="PLY8" s="194"/>
      <c r="PLZ8" s="194"/>
      <c r="PMA8" s="194"/>
      <c r="PMB8" s="194"/>
      <c r="PMC8" s="194"/>
      <c r="PMD8" s="194"/>
      <c r="PME8" s="194"/>
      <c r="PMF8" s="194"/>
      <c r="PMG8" s="194"/>
      <c r="PMH8" s="194"/>
      <c r="PMI8" s="194"/>
      <c r="PMJ8" s="194"/>
      <c r="PMK8" s="194"/>
      <c r="PML8" s="194"/>
      <c r="PMM8" s="194"/>
      <c r="PMN8" s="194"/>
      <c r="PMO8" s="194"/>
      <c r="PMP8" s="194"/>
      <c r="PMQ8" s="194"/>
      <c r="PMR8" s="194"/>
      <c r="PMS8" s="194"/>
      <c r="PMT8" s="194"/>
      <c r="PMU8" s="194"/>
      <c r="PMV8" s="194"/>
      <c r="PMW8" s="194"/>
      <c r="PMX8" s="194"/>
      <c r="PMY8" s="194"/>
      <c r="PMZ8" s="194"/>
      <c r="PNA8" s="194"/>
      <c r="PNB8" s="194"/>
      <c r="PNC8" s="194"/>
      <c r="PND8" s="194"/>
      <c r="PNE8" s="194"/>
      <c r="PNF8" s="194"/>
      <c r="PNG8" s="194"/>
      <c r="PNH8" s="194"/>
      <c r="PNI8" s="194"/>
      <c r="PNJ8" s="194"/>
      <c r="PNK8" s="194"/>
      <c r="PNL8" s="194"/>
      <c r="PNM8" s="194"/>
      <c r="PNN8" s="194"/>
      <c r="PNO8" s="194"/>
      <c r="PNP8" s="194"/>
      <c r="PNQ8" s="194"/>
      <c r="PNR8" s="194"/>
      <c r="PNS8" s="194"/>
      <c r="PNT8" s="194"/>
      <c r="PNU8" s="194"/>
      <c r="PNV8" s="194"/>
      <c r="PNW8" s="194"/>
      <c r="PNX8" s="194"/>
      <c r="PNY8" s="194"/>
      <c r="PNZ8" s="194"/>
      <c r="POA8" s="194"/>
      <c r="POB8" s="194"/>
      <c r="POC8" s="194"/>
      <c r="POD8" s="194"/>
      <c r="POE8" s="194"/>
      <c r="POF8" s="194"/>
      <c r="POG8" s="194"/>
      <c r="POH8" s="194"/>
      <c r="POI8" s="194"/>
      <c r="POJ8" s="194"/>
      <c r="POK8" s="194"/>
      <c r="POL8" s="194"/>
      <c r="POM8" s="194"/>
      <c r="PON8" s="194"/>
      <c r="POO8" s="194"/>
      <c r="POP8" s="194"/>
      <c r="POQ8" s="194"/>
      <c r="POR8" s="194"/>
      <c r="POS8" s="194"/>
      <c r="POT8" s="194"/>
      <c r="POU8" s="194"/>
      <c r="POV8" s="194"/>
      <c r="POW8" s="194"/>
      <c r="POX8" s="194"/>
      <c r="POY8" s="194"/>
      <c r="POZ8" s="194"/>
      <c r="PPA8" s="194"/>
      <c r="PPB8" s="194"/>
      <c r="PPC8" s="194"/>
      <c r="PPD8" s="194"/>
      <c r="PPE8" s="194"/>
      <c r="PPF8" s="194"/>
      <c r="PPG8" s="194"/>
      <c r="PPH8" s="194"/>
      <c r="PPI8" s="194"/>
      <c r="PPJ8" s="194"/>
      <c r="PPK8" s="194"/>
      <c r="PPL8" s="194"/>
      <c r="PPM8" s="194"/>
      <c r="PPN8" s="194"/>
      <c r="PPO8" s="194"/>
      <c r="PPP8" s="194"/>
      <c r="PPQ8" s="194"/>
      <c r="PPR8" s="194"/>
      <c r="PPS8" s="194"/>
      <c r="PPT8" s="194"/>
      <c r="PPU8" s="194"/>
      <c r="PPV8" s="194"/>
      <c r="PPW8" s="194"/>
      <c r="PPX8" s="194"/>
      <c r="PPY8" s="194"/>
      <c r="PPZ8" s="194"/>
      <c r="PQA8" s="194"/>
      <c r="PQB8" s="194"/>
      <c r="PQC8" s="194"/>
      <c r="PQD8" s="194"/>
      <c r="PQE8" s="194"/>
      <c r="PQF8" s="194"/>
      <c r="PQG8" s="194"/>
      <c r="PQH8" s="194"/>
      <c r="PQI8" s="194"/>
      <c r="PQJ8" s="194"/>
      <c r="PQK8" s="194"/>
      <c r="PQL8" s="194"/>
      <c r="PQM8" s="194"/>
      <c r="PQN8" s="194"/>
      <c r="PQO8" s="194"/>
      <c r="PQP8" s="194"/>
      <c r="PQQ8" s="194"/>
      <c r="PQR8" s="194"/>
      <c r="PQS8" s="194"/>
      <c r="PQT8" s="194"/>
      <c r="PQU8" s="194"/>
      <c r="PQV8" s="194"/>
      <c r="PQW8" s="194"/>
      <c r="PQX8" s="194"/>
      <c r="PQY8" s="194"/>
      <c r="PQZ8" s="194"/>
      <c r="PRA8" s="194"/>
      <c r="PRB8" s="194"/>
      <c r="PRC8" s="194"/>
      <c r="PRD8" s="194"/>
      <c r="PRE8" s="194"/>
      <c r="PRF8" s="194"/>
      <c r="PRG8" s="194"/>
      <c r="PRH8" s="194"/>
      <c r="PRI8" s="194"/>
      <c r="PRJ8" s="194"/>
      <c r="PRK8" s="194"/>
      <c r="PRL8" s="194"/>
      <c r="PRM8" s="194"/>
      <c r="PRN8" s="194"/>
      <c r="PRO8" s="194"/>
      <c r="PRP8" s="194"/>
      <c r="PRQ8" s="194"/>
      <c r="PRR8" s="194"/>
      <c r="PRS8" s="194"/>
      <c r="PRT8" s="194"/>
      <c r="PRU8" s="194"/>
      <c r="PRV8" s="194"/>
      <c r="PRW8" s="194"/>
      <c r="PRX8" s="194"/>
      <c r="PRY8" s="194"/>
      <c r="PRZ8" s="194"/>
      <c r="PSA8" s="194"/>
      <c r="PSB8" s="194"/>
      <c r="PSC8" s="194"/>
      <c r="PSD8" s="194"/>
      <c r="PSE8" s="194"/>
      <c r="PSF8" s="194"/>
      <c r="PSG8" s="194"/>
      <c r="PSH8" s="194"/>
      <c r="PSI8" s="194"/>
      <c r="PSJ8" s="194"/>
      <c r="PSK8" s="194"/>
      <c r="PSL8" s="194"/>
      <c r="PSM8" s="194"/>
      <c r="PSN8" s="194"/>
      <c r="PSO8" s="194"/>
      <c r="PSP8" s="194"/>
      <c r="PSQ8" s="194"/>
      <c r="PSR8" s="194"/>
      <c r="PSS8" s="194"/>
      <c r="PST8" s="194"/>
      <c r="PSU8" s="194"/>
      <c r="PSV8" s="194"/>
      <c r="PSW8" s="194"/>
      <c r="PSX8" s="194"/>
      <c r="PSY8" s="194"/>
      <c r="PSZ8" s="194"/>
      <c r="PTA8" s="194"/>
      <c r="PTB8" s="194"/>
      <c r="PTC8" s="194"/>
      <c r="PTD8" s="194"/>
      <c r="PTE8" s="194"/>
      <c r="PTF8" s="194"/>
      <c r="PTG8" s="194"/>
      <c r="PTH8" s="194"/>
      <c r="PTI8" s="194"/>
      <c r="PTJ8" s="194"/>
      <c r="PTK8" s="194"/>
      <c r="PTL8" s="194"/>
      <c r="PTM8" s="194"/>
      <c r="PTN8" s="194"/>
      <c r="PTO8" s="194"/>
      <c r="PTP8" s="194"/>
      <c r="PTQ8" s="194"/>
      <c r="PTR8" s="194"/>
      <c r="PTS8" s="194"/>
      <c r="PTT8" s="194"/>
      <c r="PTU8" s="194"/>
      <c r="PTV8" s="194"/>
      <c r="PTW8" s="194"/>
      <c r="PTX8" s="194"/>
      <c r="PTY8" s="194"/>
      <c r="PTZ8" s="194"/>
      <c r="PUA8" s="194"/>
      <c r="PUB8" s="194"/>
      <c r="PUC8" s="194"/>
      <c r="PUD8" s="194"/>
      <c r="PUE8" s="194"/>
      <c r="PUF8" s="194"/>
      <c r="PUG8" s="194"/>
      <c r="PUH8" s="194"/>
      <c r="PUI8" s="194"/>
      <c r="PUJ8" s="194"/>
      <c r="PUK8" s="194"/>
      <c r="PUL8" s="194"/>
      <c r="PUM8" s="194"/>
      <c r="PUN8" s="194"/>
      <c r="PUO8" s="194"/>
      <c r="PUP8" s="194"/>
      <c r="PUQ8" s="194"/>
      <c r="PUR8" s="194"/>
      <c r="PUS8" s="194"/>
      <c r="PUT8" s="194"/>
      <c r="PUU8" s="194"/>
      <c r="PUV8" s="194"/>
      <c r="PUW8" s="194"/>
      <c r="PUX8" s="194"/>
      <c r="PUY8" s="194"/>
      <c r="PUZ8" s="194"/>
      <c r="PVA8" s="194"/>
      <c r="PVB8" s="194"/>
      <c r="PVC8" s="194"/>
      <c r="PVD8" s="194"/>
      <c r="PVE8" s="194"/>
      <c r="PVF8" s="194"/>
      <c r="PVG8" s="194"/>
      <c r="PVH8" s="194"/>
      <c r="PVI8" s="194"/>
      <c r="PVJ8" s="194"/>
      <c r="PVK8" s="194"/>
      <c r="PVL8" s="194"/>
      <c r="PVM8" s="194"/>
      <c r="PVN8" s="194"/>
      <c r="PVO8" s="194"/>
      <c r="PVP8" s="194"/>
      <c r="PVQ8" s="194"/>
      <c r="PVR8" s="194"/>
      <c r="PVS8" s="194"/>
      <c r="PVT8" s="194"/>
      <c r="PVU8" s="194"/>
      <c r="PVV8" s="194"/>
      <c r="PVW8" s="194"/>
      <c r="PVX8" s="194"/>
      <c r="PVY8" s="194"/>
      <c r="PVZ8" s="194"/>
      <c r="PWA8" s="194"/>
      <c r="PWB8" s="194"/>
      <c r="PWC8" s="194"/>
      <c r="PWD8" s="194"/>
      <c r="PWE8" s="194"/>
      <c r="PWF8" s="194"/>
      <c r="PWG8" s="194"/>
      <c r="PWH8" s="194"/>
      <c r="PWI8" s="194"/>
      <c r="PWJ8" s="194"/>
      <c r="PWK8" s="194"/>
      <c r="PWL8" s="194"/>
      <c r="PWM8" s="194"/>
      <c r="PWN8" s="194"/>
      <c r="PWO8" s="194"/>
      <c r="PWP8" s="194"/>
      <c r="PWQ8" s="194"/>
      <c r="PWR8" s="194"/>
      <c r="PWS8" s="194"/>
      <c r="PWT8" s="194"/>
      <c r="PWU8" s="194"/>
      <c r="PWV8" s="194"/>
      <c r="PWW8" s="194"/>
      <c r="PWX8" s="194"/>
      <c r="PWY8" s="194"/>
      <c r="PWZ8" s="194"/>
      <c r="PXA8" s="194"/>
      <c r="PXB8" s="194"/>
      <c r="PXC8" s="194"/>
      <c r="PXD8" s="194"/>
      <c r="PXE8" s="194"/>
      <c r="PXF8" s="194"/>
      <c r="PXG8" s="194"/>
      <c r="PXH8" s="194"/>
      <c r="PXI8" s="194"/>
      <c r="PXJ8" s="194"/>
      <c r="PXK8" s="194"/>
      <c r="PXL8" s="194"/>
      <c r="PXM8" s="194"/>
      <c r="PXN8" s="194"/>
      <c r="PXO8" s="194"/>
      <c r="PXP8" s="194"/>
      <c r="PXQ8" s="194"/>
      <c r="PXR8" s="194"/>
      <c r="PXS8" s="194"/>
      <c r="PXT8" s="194"/>
      <c r="PXU8" s="194"/>
      <c r="PXV8" s="194"/>
      <c r="PXW8" s="194"/>
      <c r="PXX8" s="194"/>
      <c r="PXY8" s="194"/>
      <c r="PXZ8" s="194"/>
      <c r="PYA8" s="194"/>
      <c r="PYB8" s="194"/>
      <c r="PYC8" s="194"/>
      <c r="PYD8" s="194"/>
      <c r="PYE8" s="194"/>
      <c r="PYF8" s="194"/>
      <c r="PYG8" s="194"/>
      <c r="PYH8" s="194"/>
      <c r="PYI8" s="194"/>
      <c r="PYJ8" s="194"/>
      <c r="PYK8" s="194"/>
      <c r="PYL8" s="194"/>
      <c r="PYM8" s="194"/>
      <c r="PYN8" s="194"/>
      <c r="PYO8" s="194"/>
      <c r="PYP8" s="194"/>
      <c r="PYQ8" s="194"/>
      <c r="PYR8" s="194"/>
      <c r="PYS8" s="194"/>
      <c r="PYT8" s="194"/>
      <c r="PYU8" s="194"/>
      <c r="PYV8" s="194"/>
      <c r="PYW8" s="194"/>
      <c r="PYX8" s="194"/>
      <c r="PYY8" s="194"/>
      <c r="PYZ8" s="194"/>
      <c r="PZA8" s="194"/>
      <c r="PZB8" s="194"/>
      <c r="PZC8" s="194"/>
      <c r="PZD8" s="194"/>
      <c r="PZE8" s="194"/>
      <c r="PZF8" s="194"/>
      <c r="PZG8" s="194"/>
      <c r="PZH8" s="194"/>
      <c r="PZI8" s="194"/>
      <c r="PZJ8" s="194"/>
      <c r="PZK8" s="194"/>
      <c r="PZL8" s="194"/>
      <c r="PZM8" s="194"/>
      <c r="PZN8" s="194"/>
      <c r="PZO8" s="194"/>
      <c r="PZP8" s="194"/>
      <c r="PZQ8" s="194"/>
      <c r="PZR8" s="194"/>
      <c r="PZS8" s="194"/>
      <c r="PZT8" s="194"/>
      <c r="PZU8" s="194"/>
      <c r="PZV8" s="194"/>
      <c r="PZW8" s="194"/>
      <c r="PZX8" s="194"/>
      <c r="PZY8" s="194"/>
      <c r="PZZ8" s="194"/>
      <c r="QAA8" s="194"/>
      <c r="QAB8" s="194"/>
      <c r="QAC8" s="194"/>
      <c r="QAD8" s="194"/>
      <c r="QAE8" s="194"/>
      <c r="QAF8" s="194"/>
      <c r="QAG8" s="194"/>
      <c r="QAH8" s="194"/>
      <c r="QAI8" s="194"/>
      <c r="QAJ8" s="194"/>
      <c r="QAK8" s="194"/>
      <c r="QAL8" s="194"/>
      <c r="QAM8" s="194"/>
      <c r="QAN8" s="194"/>
      <c r="QAO8" s="194"/>
      <c r="QAP8" s="194"/>
      <c r="QAQ8" s="194"/>
      <c r="QAR8" s="194"/>
      <c r="QAS8" s="194"/>
      <c r="QAT8" s="194"/>
      <c r="QAU8" s="194"/>
      <c r="QAV8" s="194"/>
      <c r="QAW8" s="194"/>
      <c r="QAX8" s="194"/>
      <c r="QAY8" s="194"/>
      <c r="QAZ8" s="194"/>
      <c r="QBA8" s="194"/>
      <c r="QBB8" s="194"/>
      <c r="QBC8" s="194"/>
      <c r="QBD8" s="194"/>
      <c r="QBE8" s="194"/>
      <c r="QBF8" s="194"/>
      <c r="QBG8" s="194"/>
      <c r="QBH8" s="194"/>
      <c r="QBI8" s="194"/>
      <c r="QBJ8" s="194"/>
      <c r="QBK8" s="194"/>
      <c r="QBL8" s="194"/>
      <c r="QBM8" s="194"/>
      <c r="QBN8" s="194"/>
      <c r="QBO8" s="194"/>
      <c r="QBP8" s="194"/>
      <c r="QBQ8" s="194"/>
      <c r="QBR8" s="194"/>
      <c r="QBS8" s="194"/>
      <c r="QBT8" s="194"/>
      <c r="QBU8" s="194"/>
      <c r="QBV8" s="194"/>
      <c r="QBW8" s="194"/>
      <c r="QBX8" s="194"/>
      <c r="QBY8" s="194"/>
      <c r="QBZ8" s="194"/>
      <c r="QCA8" s="194"/>
      <c r="QCB8" s="194"/>
      <c r="QCC8" s="194"/>
      <c r="QCD8" s="194"/>
      <c r="QCE8" s="194"/>
      <c r="QCF8" s="194"/>
      <c r="QCG8" s="194"/>
      <c r="QCH8" s="194"/>
      <c r="QCI8" s="194"/>
      <c r="QCJ8" s="194"/>
      <c r="QCK8" s="194"/>
      <c r="QCL8" s="194"/>
      <c r="QCM8" s="194"/>
      <c r="QCN8" s="194"/>
      <c r="QCO8" s="194"/>
      <c r="QCP8" s="194"/>
      <c r="QCQ8" s="194"/>
      <c r="QCR8" s="194"/>
      <c r="QCS8" s="194"/>
      <c r="QCT8" s="194"/>
      <c r="QCU8" s="194"/>
      <c r="QCV8" s="194"/>
      <c r="QCW8" s="194"/>
      <c r="QCX8" s="194"/>
      <c r="QCY8" s="194"/>
      <c r="QCZ8" s="194"/>
      <c r="QDA8" s="194"/>
      <c r="QDB8" s="194"/>
      <c r="QDC8" s="194"/>
      <c r="QDD8" s="194"/>
      <c r="QDE8" s="194"/>
      <c r="QDF8" s="194"/>
      <c r="QDG8" s="194"/>
      <c r="QDH8" s="194"/>
      <c r="QDI8" s="194"/>
      <c r="QDJ8" s="194"/>
      <c r="QDK8" s="194"/>
      <c r="QDL8" s="194"/>
      <c r="QDM8" s="194"/>
      <c r="QDN8" s="194"/>
      <c r="QDO8" s="194"/>
      <c r="QDP8" s="194"/>
      <c r="QDQ8" s="194"/>
      <c r="QDR8" s="194"/>
      <c r="QDS8" s="194"/>
      <c r="QDT8" s="194"/>
      <c r="QDU8" s="194"/>
      <c r="QDV8" s="194"/>
      <c r="QDW8" s="194"/>
      <c r="QDX8" s="194"/>
      <c r="QDY8" s="194"/>
      <c r="QDZ8" s="194"/>
      <c r="QEA8" s="194"/>
      <c r="QEB8" s="194"/>
      <c r="QEC8" s="194"/>
      <c r="QED8" s="194"/>
      <c r="QEE8" s="194"/>
      <c r="QEF8" s="194"/>
      <c r="QEG8" s="194"/>
      <c r="QEH8" s="194"/>
      <c r="QEI8" s="194"/>
      <c r="QEJ8" s="194"/>
      <c r="QEK8" s="194"/>
      <c r="QEL8" s="194"/>
      <c r="QEM8" s="194"/>
      <c r="QEN8" s="194"/>
      <c r="QEO8" s="194"/>
      <c r="QEP8" s="194"/>
      <c r="QEQ8" s="194"/>
      <c r="QER8" s="194"/>
      <c r="QES8" s="194"/>
      <c r="QET8" s="194"/>
      <c r="QEU8" s="194"/>
      <c r="QEV8" s="194"/>
      <c r="QEW8" s="194"/>
      <c r="QEX8" s="194"/>
      <c r="QEY8" s="194"/>
      <c r="QEZ8" s="194"/>
      <c r="QFA8" s="194"/>
      <c r="QFB8" s="194"/>
      <c r="QFC8" s="194"/>
      <c r="QFD8" s="194"/>
      <c r="QFE8" s="194"/>
      <c r="QFF8" s="194"/>
      <c r="QFG8" s="194"/>
      <c r="QFH8" s="194"/>
      <c r="QFI8" s="194"/>
      <c r="QFJ8" s="194"/>
      <c r="QFK8" s="194"/>
      <c r="QFL8" s="194"/>
      <c r="QFM8" s="194"/>
      <c r="QFN8" s="194"/>
      <c r="QFO8" s="194"/>
      <c r="QFP8" s="194"/>
      <c r="QFQ8" s="194"/>
      <c r="QFR8" s="194"/>
      <c r="QFS8" s="194"/>
      <c r="QFT8" s="194"/>
      <c r="QFU8" s="194"/>
      <c r="QFV8" s="194"/>
      <c r="QFW8" s="194"/>
      <c r="QFX8" s="194"/>
      <c r="QFY8" s="194"/>
      <c r="QFZ8" s="194"/>
      <c r="QGA8" s="194"/>
      <c r="QGB8" s="194"/>
      <c r="QGC8" s="194"/>
      <c r="QGD8" s="194"/>
      <c r="QGE8" s="194"/>
      <c r="QGF8" s="194"/>
      <c r="QGG8" s="194"/>
      <c r="QGH8" s="194"/>
      <c r="QGI8" s="194"/>
      <c r="QGJ8" s="194"/>
      <c r="QGK8" s="194"/>
      <c r="QGL8" s="194"/>
      <c r="QGM8" s="194"/>
      <c r="QGN8" s="194"/>
      <c r="QGO8" s="194"/>
      <c r="QGP8" s="194"/>
      <c r="QGQ8" s="194"/>
      <c r="QGR8" s="194"/>
      <c r="QGS8" s="194"/>
      <c r="QGT8" s="194"/>
      <c r="QGU8" s="194"/>
      <c r="QGV8" s="194"/>
      <c r="QGW8" s="194"/>
      <c r="QGX8" s="194"/>
      <c r="QGY8" s="194"/>
      <c r="QGZ8" s="194"/>
      <c r="QHA8" s="194"/>
      <c r="QHB8" s="194"/>
      <c r="QHC8" s="194"/>
      <c r="QHD8" s="194"/>
      <c r="QHE8" s="194"/>
      <c r="QHF8" s="194"/>
      <c r="QHG8" s="194"/>
      <c r="QHH8" s="194"/>
      <c r="QHI8" s="194"/>
      <c r="QHJ8" s="194"/>
      <c r="QHK8" s="194"/>
      <c r="QHL8" s="194"/>
      <c r="QHM8" s="194"/>
      <c r="QHN8" s="194"/>
      <c r="QHO8" s="194"/>
      <c r="QHP8" s="194"/>
      <c r="QHQ8" s="194"/>
      <c r="QHR8" s="194"/>
      <c r="QHS8" s="194"/>
      <c r="QHT8" s="194"/>
      <c r="QHU8" s="194"/>
      <c r="QHV8" s="194"/>
      <c r="QHW8" s="194"/>
      <c r="QHX8" s="194"/>
      <c r="QHY8" s="194"/>
      <c r="QHZ8" s="194"/>
      <c r="QIA8" s="194"/>
      <c r="QIB8" s="194"/>
      <c r="QIC8" s="194"/>
      <c r="QID8" s="194"/>
      <c r="QIE8" s="194"/>
      <c r="QIF8" s="194"/>
      <c r="QIG8" s="194"/>
      <c r="QIH8" s="194"/>
      <c r="QII8" s="194"/>
      <c r="QIJ8" s="194"/>
      <c r="QIK8" s="194"/>
      <c r="QIL8" s="194"/>
      <c r="QIM8" s="194"/>
      <c r="QIN8" s="194"/>
      <c r="QIO8" s="194"/>
      <c r="QIP8" s="194"/>
      <c r="QIQ8" s="194"/>
      <c r="QIR8" s="194"/>
      <c r="QIS8" s="194"/>
      <c r="QIT8" s="194"/>
      <c r="QIU8" s="194"/>
      <c r="QIV8" s="194"/>
      <c r="QIW8" s="194"/>
      <c r="QIX8" s="194"/>
      <c r="QIY8" s="194"/>
      <c r="QIZ8" s="194"/>
      <c r="QJA8" s="194"/>
      <c r="QJB8" s="194"/>
      <c r="QJC8" s="194"/>
      <c r="QJD8" s="194"/>
      <c r="QJE8" s="194"/>
      <c r="QJF8" s="194"/>
      <c r="QJG8" s="194"/>
      <c r="QJH8" s="194"/>
      <c r="QJI8" s="194"/>
      <c r="QJJ8" s="194"/>
      <c r="QJK8" s="194"/>
      <c r="QJL8" s="194"/>
      <c r="QJM8" s="194"/>
      <c r="QJN8" s="194"/>
      <c r="QJO8" s="194"/>
      <c r="QJP8" s="194"/>
      <c r="QJQ8" s="194"/>
      <c r="QJR8" s="194"/>
      <c r="QJS8" s="194"/>
      <c r="QJT8" s="194"/>
      <c r="QJU8" s="194"/>
      <c r="QJV8" s="194"/>
      <c r="QJW8" s="194"/>
      <c r="QJX8" s="194"/>
      <c r="QJY8" s="194"/>
      <c r="QJZ8" s="194"/>
      <c r="QKA8" s="194"/>
      <c r="QKB8" s="194"/>
      <c r="QKC8" s="194"/>
      <c r="QKD8" s="194"/>
      <c r="QKE8" s="194"/>
      <c r="QKF8" s="194"/>
      <c r="QKG8" s="194"/>
      <c r="QKH8" s="194"/>
      <c r="QKI8" s="194"/>
      <c r="QKJ8" s="194"/>
      <c r="QKK8" s="194"/>
      <c r="QKL8" s="194"/>
      <c r="QKM8" s="194"/>
      <c r="QKN8" s="194"/>
      <c r="QKO8" s="194"/>
      <c r="QKP8" s="194"/>
      <c r="QKQ8" s="194"/>
      <c r="QKR8" s="194"/>
      <c r="QKS8" s="194"/>
      <c r="QKT8" s="194"/>
      <c r="QKU8" s="194"/>
      <c r="QKV8" s="194"/>
      <c r="QKW8" s="194"/>
      <c r="QKX8" s="194"/>
      <c r="QKY8" s="194"/>
      <c r="QKZ8" s="194"/>
      <c r="QLA8" s="194"/>
      <c r="QLB8" s="194"/>
      <c r="QLC8" s="194"/>
      <c r="QLD8" s="194"/>
      <c r="QLE8" s="194"/>
      <c r="QLF8" s="194"/>
      <c r="QLG8" s="194"/>
      <c r="QLH8" s="194"/>
      <c r="QLI8" s="194"/>
      <c r="QLJ8" s="194"/>
      <c r="QLK8" s="194"/>
      <c r="QLL8" s="194"/>
      <c r="QLM8" s="194"/>
      <c r="QLN8" s="194"/>
      <c r="QLO8" s="194"/>
      <c r="QLP8" s="194"/>
      <c r="QLQ8" s="194"/>
      <c r="QLR8" s="194"/>
      <c r="QLS8" s="194"/>
      <c r="QLT8" s="194"/>
      <c r="QLU8" s="194"/>
      <c r="QLV8" s="194"/>
      <c r="QLW8" s="194"/>
      <c r="QLX8" s="194"/>
      <c r="QLY8" s="194"/>
      <c r="QLZ8" s="194"/>
      <c r="QMA8" s="194"/>
      <c r="QMB8" s="194"/>
      <c r="QMC8" s="194"/>
      <c r="QMD8" s="194"/>
      <c r="QME8" s="194"/>
      <c r="QMF8" s="194"/>
      <c r="QMG8" s="194"/>
      <c r="QMH8" s="194"/>
      <c r="QMI8" s="194"/>
      <c r="QMJ8" s="194"/>
      <c r="QMK8" s="194"/>
      <c r="QML8" s="194"/>
      <c r="QMM8" s="194"/>
      <c r="QMN8" s="194"/>
      <c r="QMO8" s="194"/>
      <c r="QMP8" s="194"/>
      <c r="QMQ8" s="194"/>
      <c r="QMR8" s="194"/>
      <c r="QMS8" s="194"/>
      <c r="QMT8" s="194"/>
      <c r="QMU8" s="194"/>
      <c r="QMV8" s="194"/>
      <c r="QMW8" s="194"/>
      <c r="QMX8" s="194"/>
      <c r="QMY8" s="194"/>
      <c r="QMZ8" s="194"/>
      <c r="QNA8" s="194"/>
      <c r="QNB8" s="194"/>
      <c r="QNC8" s="194"/>
      <c r="QND8" s="194"/>
      <c r="QNE8" s="194"/>
      <c r="QNF8" s="194"/>
      <c r="QNG8" s="194"/>
      <c r="QNH8" s="194"/>
      <c r="QNI8" s="194"/>
      <c r="QNJ8" s="194"/>
      <c r="QNK8" s="194"/>
      <c r="QNL8" s="194"/>
      <c r="QNM8" s="194"/>
      <c r="QNN8" s="194"/>
      <c r="QNO8" s="194"/>
      <c r="QNP8" s="194"/>
      <c r="QNQ8" s="194"/>
      <c r="QNR8" s="194"/>
      <c r="QNS8" s="194"/>
      <c r="QNT8" s="194"/>
      <c r="QNU8" s="194"/>
      <c r="QNV8" s="194"/>
      <c r="QNW8" s="194"/>
      <c r="QNX8" s="194"/>
      <c r="QNY8" s="194"/>
      <c r="QNZ8" s="194"/>
      <c r="QOA8" s="194"/>
      <c r="QOB8" s="194"/>
      <c r="QOC8" s="194"/>
      <c r="QOD8" s="194"/>
      <c r="QOE8" s="194"/>
      <c r="QOF8" s="194"/>
      <c r="QOG8" s="194"/>
      <c r="QOH8" s="194"/>
      <c r="QOI8" s="194"/>
      <c r="QOJ8" s="194"/>
      <c r="QOK8" s="194"/>
      <c r="QOL8" s="194"/>
      <c r="QOM8" s="194"/>
      <c r="QON8" s="194"/>
      <c r="QOO8" s="194"/>
      <c r="QOP8" s="194"/>
      <c r="QOQ8" s="194"/>
      <c r="QOR8" s="194"/>
      <c r="QOS8" s="194"/>
      <c r="QOT8" s="194"/>
      <c r="QOU8" s="194"/>
      <c r="QOV8" s="194"/>
      <c r="QOW8" s="194"/>
      <c r="QOX8" s="194"/>
      <c r="QOY8" s="194"/>
      <c r="QOZ8" s="194"/>
      <c r="QPA8" s="194"/>
      <c r="QPB8" s="194"/>
      <c r="QPC8" s="194"/>
      <c r="QPD8" s="194"/>
      <c r="QPE8" s="194"/>
      <c r="QPF8" s="194"/>
      <c r="QPG8" s="194"/>
      <c r="QPH8" s="194"/>
      <c r="QPI8" s="194"/>
      <c r="QPJ8" s="194"/>
      <c r="QPK8" s="194"/>
      <c r="QPL8" s="194"/>
      <c r="QPM8" s="194"/>
      <c r="QPN8" s="194"/>
      <c r="QPO8" s="194"/>
      <c r="QPP8" s="194"/>
      <c r="QPQ8" s="194"/>
      <c r="QPR8" s="194"/>
      <c r="QPS8" s="194"/>
      <c r="QPT8" s="194"/>
      <c r="QPU8" s="194"/>
      <c r="QPV8" s="194"/>
      <c r="QPW8" s="194"/>
      <c r="QPX8" s="194"/>
      <c r="QPY8" s="194"/>
      <c r="QPZ8" s="194"/>
      <c r="QQA8" s="194"/>
      <c r="QQB8" s="194"/>
      <c r="QQC8" s="194"/>
      <c r="QQD8" s="194"/>
      <c r="QQE8" s="194"/>
      <c r="QQF8" s="194"/>
      <c r="QQG8" s="194"/>
      <c r="QQH8" s="194"/>
      <c r="QQI8" s="194"/>
      <c r="QQJ8" s="194"/>
      <c r="QQK8" s="194"/>
      <c r="QQL8" s="194"/>
      <c r="QQM8" s="194"/>
      <c r="QQN8" s="194"/>
      <c r="QQO8" s="194"/>
      <c r="QQP8" s="194"/>
      <c r="QQQ8" s="194"/>
      <c r="QQR8" s="194"/>
      <c r="QQS8" s="194"/>
      <c r="QQT8" s="194"/>
      <c r="QQU8" s="194"/>
      <c r="QQV8" s="194"/>
      <c r="QQW8" s="194"/>
      <c r="QQX8" s="194"/>
      <c r="QQY8" s="194"/>
      <c r="QQZ8" s="194"/>
      <c r="QRA8" s="194"/>
      <c r="QRB8" s="194"/>
      <c r="QRC8" s="194"/>
      <c r="QRD8" s="194"/>
      <c r="QRE8" s="194"/>
      <c r="QRF8" s="194"/>
      <c r="QRG8" s="194"/>
      <c r="QRH8" s="194"/>
      <c r="QRI8" s="194"/>
      <c r="QRJ8" s="194"/>
      <c r="QRK8" s="194"/>
      <c r="QRL8" s="194"/>
      <c r="QRM8" s="194"/>
      <c r="QRN8" s="194"/>
      <c r="QRO8" s="194"/>
      <c r="QRP8" s="194"/>
      <c r="QRQ8" s="194"/>
      <c r="QRR8" s="194"/>
      <c r="QRS8" s="194"/>
      <c r="QRT8" s="194"/>
      <c r="QRU8" s="194"/>
      <c r="QRV8" s="194"/>
      <c r="QRW8" s="194"/>
      <c r="QRX8" s="194"/>
      <c r="QRY8" s="194"/>
      <c r="QRZ8" s="194"/>
      <c r="QSA8" s="194"/>
      <c r="QSB8" s="194"/>
      <c r="QSC8" s="194"/>
      <c r="QSD8" s="194"/>
      <c r="QSE8" s="194"/>
      <c r="QSF8" s="194"/>
      <c r="QSG8" s="194"/>
      <c r="QSH8" s="194"/>
      <c r="QSI8" s="194"/>
      <c r="QSJ8" s="194"/>
      <c r="QSK8" s="194"/>
      <c r="QSL8" s="194"/>
      <c r="QSM8" s="194"/>
      <c r="QSN8" s="194"/>
      <c r="QSO8" s="194"/>
      <c r="QSP8" s="194"/>
      <c r="QSQ8" s="194"/>
      <c r="QSR8" s="194"/>
      <c r="QSS8" s="194"/>
      <c r="QST8" s="194"/>
      <c r="QSU8" s="194"/>
      <c r="QSV8" s="194"/>
      <c r="QSW8" s="194"/>
      <c r="QSX8" s="194"/>
      <c r="QSY8" s="194"/>
      <c r="QSZ8" s="194"/>
      <c r="QTA8" s="194"/>
      <c r="QTB8" s="194"/>
      <c r="QTC8" s="194"/>
      <c r="QTD8" s="194"/>
      <c r="QTE8" s="194"/>
      <c r="QTF8" s="194"/>
      <c r="QTG8" s="194"/>
      <c r="QTH8" s="194"/>
      <c r="QTI8" s="194"/>
      <c r="QTJ8" s="194"/>
      <c r="QTK8" s="194"/>
      <c r="QTL8" s="194"/>
      <c r="QTM8" s="194"/>
      <c r="QTN8" s="194"/>
      <c r="QTO8" s="194"/>
      <c r="QTP8" s="194"/>
      <c r="QTQ8" s="194"/>
      <c r="QTR8" s="194"/>
      <c r="QTS8" s="194"/>
      <c r="QTT8" s="194"/>
      <c r="QTU8" s="194"/>
      <c r="QTV8" s="194"/>
      <c r="QTW8" s="194"/>
      <c r="QTX8" s="194"/>
      <c r="QTY8" s="194"/>
      <c r="QTZ8" s="194"/>
      <c r="QUA8" s="194"/>
      <c r="QUB8" s="194"/>
      <c r="QUC8" s="194"/>
      <c r="QUD8" s="194"/>
      <c r="QUE8" s="194"/>
      <c r="QUF8" s="194"/>
      <c r="QUG8" s="194"/>
      <c r="QUH8" s="194"/>
      <c r="QUI8" s="194"/>
      <c r="QUJ8" s="194"/>
      <c r="QUK8" s="194"/>
      <c r="QUL8" s="194"/>
      <c r="QUM8" s="194"/>
      <c r="QUN8" s="194"/>
      <c r="QUO8" s="194"/>
      <c r="QUP8" s="194"/>
      <c r="QUQ8" s="194"/>
      <c r="QUR8" s="194"/>
      <c r="QUS8" s="194"/>
      <c r="QUT8" s="194"/>
      <c r="QUU8" s="194"/>
      <c r="QUV8" s="194"/>
      <c r="QUW8" s="194"/>
      <c r="QUX8" s="194"/>
      <c r="QUY8" s="194"/>
      <c r="QUZ8" s="194"/>
      <c r="QVA8" s="194"/>
      <c r="QVB8" s="194"/>
      <c r="QVC8" s="194"/>
      <c r="QVD8" s="194"/>
      <c r="QVE8" s="194"/>
      <c r="QVF8" s="194"/>
      <c r="QVG8" s="194"/>
      <c r="QVH8" s="194"/>
      <c r="QVI8" s="194"/>
      <c r="QVJ8" s="194"/>
      <c r="QVK8" s="194"/>
      <c r="QVL8" s="194"/>
      <c r="QVM8" s="194"/>
      <c r="QVN8" s="194"/>
      <c r="QVO8" s="194"/>
      <c r="QVP8" s="194"/>
      <c r="QVQ8" s="194"/>
      <c r="QVR8" s="194"/>
      <c r="QVS8" s="194"/>
      <c r="QVT8" s="194"/>
      <c r="QVU8" s="194"/>
      <c r="QVV8" s="194"/>
      <c r="QVW8" s="194"/>
      <c r="QVX8" s="194"/>
      <c r="QVY8" s="194"/>
      <c r="QVZ8" s="194"/>
      <c r="QWA8" s="194"/>
      <c r="QWB8" s="194"/>
      <c r="QWC8" s="194"/>
      <c r="QWD8" s="194"/>
      <c r="QWE8" s="194"/>
      <c r="QWF8" s="194"/>
      <c r="QWG8" s="194"/>
      <c r="QWH8" s="194"/>
      <c r="QWI8" s="194"/>
      <c r="QWJ8" s="194"/>
      <c r="QWK8" s="194"/>
      <c r="QWL8" s="194"/>
      <c r="QWM8" s="194"/>
      <c r="QWN8" s="194"/>
      <c r="QWO8" s="194"/>
      <c r="QWP8" s="194"/>
      <c r="QWQ8" s="194"/>
      <c r="QWR8" s="194"/>
      <c r="QWS8" s="194"/>
      <c r="QWT8" s="194"/>
      <c r="QWU8" s="194"/>
      <c r="QWV8" s="194"/>
      <c r="QWW8" s="194"/>
      <c r="QWX8" s="194"/>
      <c r="QWY8" s="194"/>
      <c r="QWZ8" s="194"/>
      <c r="QXA8" s="194"/>
      <c r="QXB8" s="194"/>
      <c r="QXC8" s="194"/>
      <c r="QXD8" s="194"/>
      <c r="QXE8" s="194"/>
      <c r="QXF8" s="194"/>
      <c r="QXG8" s="194"/>
      <c r="QXH8" s="194"/>
      <c r="QXI8" s="194"/>
      <c r="QXJ8" s="194"/>
      <c r="QXK8" s="194"/>
      <c r="QXL8" s="194"/>
      <c r="QXM8" s="194"/>
      <c r="QXN8" s="194"/>
      <c r="QXO8" s="194"/>
      <c r="QXP8" s="194"/>
      <c r="QXQ8" s="194"/>
      <c r="QXR8" s="194"/>
      <c r="QXS8" s="194"/>
      <c r="QXT8" s="194"/>
      <c r="QXU8" s="194"/>
      <c r="QXV8" s="194"/>
      <c r="QXW8" s="194"/>
      <c r="QXX8" s="194"/>
      <c r="QXY8" s="194"/>
      <c r="QXZ8" s="194"/>
      <c r="QYA8" s="194"/>
      <c r="QYB8" s="194"/>
      <c r="QYC8" s="194"/>
      <c r="QYD8" s="194"/>
      <c r="QYE8" s="194"/>
      <c r="QYF8" s="194"/>
      <c r="QYG8" s="194"/>
      <c r="QYH8" s="194"/>
      <c r="QYI8" s="194"/>
      <c r="QYJ8" s="194"/>
      <c r="QYK8" s="194"/>
      <c r="QYL8" s="194"/>
      <c r="QYM8" s="194"/>
      <c r="QYN8" s="194"/>
      <c r="QYO8" s="194"/>
      <c r="QYP8" s="194"/>
      <c r="QYQ8" s="194"/>
      <c r="QYR8" s="194"/>
      <c r="QYS8" s="194"/>
      <c r="QYT8" s="194"/>
      <c r="QYU8" s="194"/>
      <c r="QYV8" s="194"/>
      <c r="QYW8" s="194"/>
      <c r="QYX8" s="194"/>
      <c r="QYY8" s="194"/>
      <c r="QYZ8" s="194"/>
      <c r="QZA8" s="194"/>
      <c r="QZB8" s="194"/>
      <c r="QZC8" s="194"/>
      <c r="QZD8" s="194"/>
      <c r="QZE8" s="194"/>
      <c r="QZF8" s="194"/>
      <c r="QZG8" s="194"/>
      <c r="QZH8" s="194"/>
      <c r="QZI8" s="194"/>
      <c r="QZJ8" s="194"/>
      <c r="QZK8" s="194"/>
      <c r="QZL8" s="194"/>
      <c r="QZM8" s="194"/>
      <c r="QZN8" s="194"/>
      <c r="QZO8" s="194"/>
      <c r="QZP8" s="194"/>
      <c r="QZQ8" s="194"/>
      <c r="QZR8" s="194"/>
      <c r="QZS8" s="194"/>
      <c r="QZT8" s="194"/>
      <c r="QZU8" s="194"/>
      <c r="QZV8" s="194"/>
      <c r="QZW8" s="194"/>
      <c r="QZX8" s="194"/>
      <c r="QZY8" s="194"/>
      <c r="QZZ8" s="194"/>
      <c r="RAA8" s="194"/>
      <c r="RAB8" s="194"/>
      <c r="RAC8" s="194"/>
      <c r="RAD8" s="194"/>
      <c r="RAE8" s="194"/>
      <c r="RAF8" s="194"/>
      <c r="RAG8" s="194"/>
      <c r="RAH8" s="194"/>
      <c r="RAI8" s="194"/>
      <c r="RAJ8" s="194"/>
      <c r="RAK8" s="194"/>
      <c r="RAL8" s="194"/>
      <c r="RAM8" s="194"/>
      <c r="RAN8" s="194"/>
      <c r="RAO8" s="194"/>
      <c r="RAP8" s="194"/>
      <c r="RAQ8" s="194"/>
      <c r="RAR8" s="194"/>
      <c r="RAS8" s="194"/>
      <c r="RAT8" s="194"/>
      <c r="RAU8" s="194"/>
      <c r="RAV8" s="194"/>
      <c r="RAW8" s="194"/>
      <c r="RAX8" s="194"/>
      <c r="RAY8" s="194"/>
      <c r="RAZ8" s="194"/>
      <c r="RBA8" s="194"/>
      <c r="RBB8" s="194"/>
      <c r="RBC8" s="194"/>
      <c r="RBD8" s="194"/>
      <c r="RBE8" s="194"/>
      <c r="RBF8" s="194"/>
      <c r="RBG8" s="194"/>
      <c r="RBH8" s="194"/>
      <c r="RBI8" s="194"/>
      <c r="RBJ8" s="194"/>
      <c r="RBK8" s="194"/>
      <c r="RBL8" s="194"/>
      <c r="RBM8" s="194"/>
      <c r="RBN8" s="194"/>
      <c r="RBO8" s="194"/>
      <c r="RBP8" s="194"/>
      <c r="RBQ8" s="194"/>
      <c r="RBR8" s="194"/>
      <c r="RBS8" s="194"/>
      <c r="RBT8" s="194"/>
      <c r="RBU8" s="194"/>
      <c r="RBV8" s="194"/>
      <c r="RBW8" s="194"/>
      <c r="RBX8" s="194"/>
      <c r="RBY8" s="194"/>
      <c r="RBZ8" s="194"/>
      <c r="RCA8" s="194"/>
      <c r="RCB8" s="194"/>
      <c r="RCC8" s="194"/>
      <c r="RCD8" s="194"/>
      <c r="RCE8" s="194"/>
      <c r="RCF8" s="194"/>
      <c r="RCG8" s="194"/>
      <c r="RCH8" s="194"/>
      <c r="RCI8" s="194"/>
      <c r="RCJ8" s="194"/>
      <c r="RCK8" s="194"/>
      <c r="RCL8" s="194"/>
      <c r="RCM8" s="194"/>
      <c r="RCN8" s="194"/>
      <c r="RCO8" s="194"/>
      <c r="RCP8" s="194"/>
      <c r="RCQ8" s="194"/>
      <c r="RCR8" s="194"/>
      <c r="RCS8" s="194"/>
      <c r="RCT8" s="194"/>
      <c r="RCU8" s="194"/>
      <c r="RCV8" s="194"/>
      <c r="RCW8" s="194"/>
      <c r="RCX8" s="194"/>
      <c r="RCY8" s="194"/>
      <c r="RCZ8" s="194"/>
      <c r="RDA8" s="194"/>
      <c r="RDB8" s="194"/>
      <c r="RDC8" s="194"/>
      <c r="RDD8" s="194"/>
      <c r="RDE8" s="194"/>
      <c r="RDF8" s="194"/>
      <c r="RDG8" s="194"/>
      <c r="RDH8" s="194"/>
      <c r="RDI8" s="194"/>
      <c r="RDJ8" s="194"/>
      <c r="RDK8" s="194"/>
      <c r="RDL8" s="194"/>
      <c r="RDM8" s="194"/>
      <c r="RDN8" s="194"/>
      <c r="RDO8" s="194"/>
      <c r="RDP8" s="194"/>
      <c r="RDQ8" s="194"/>
      <c r="RDR8" s="194"/>
      <c r="RDS8" s="194"/>
      <c r="RDT8" s="194"/>
      <c r="RDU8" s="194"/>
      <c r="RDV8" s="194"/>
      <c r="RDW8" s="194"/>
      <c r="RDX8" s="194"/>
      <c r="RDY8" s="194"/>
      <c r="RDZ8" s="194"/>
      <c r="REA8" s="194"/>
      <c r="REB8" s="194"/>
      <c r="REC8" s="194"/>
      <c r="RED8" s="194"/>
      <c r="REE8" s="194"/>
      <c r="REF8" s="194"/>
      <c r="REG8" s="194"/>
      <c r="REH8" s="194"/>
      <c r="REI8" s="194"/>
      <c r="REJ8" s="194"/>
      <c r="REK8" s="194"/>
      <c r="REL8" s="194"/>
      <c r="REM8" s="194"/>
      <c r="REN8" s="194"/>
      <c r="REO8" s="194"/>
      <c r="REP8" s="194"/>
      <c r="REQ8" s="194"/>
      <c r="RER8" s="194"/>
      <c r="RES8" s="194"/>
      <c r="RET8" s="194"/>
      <c r="REU8" s="194"/>
      <c r="REV8" s="194"/>
      <c r="REW8" s="194"/>
      <c r="REX8" s="194"/>
      <c r="REY8" s="194"/>
      <c r="REZ8" s="194"/>
      <c r="RFA8" s="194"/>
      <c r="RFB8" s="194"/>
      <c r="RFC8" s="194"/>
      <c r="RFD8" s="194"/>
      <c r="RFE8" s="194"/>
      <c r="RFF8" s="194"/>
      <c r="RFG8" s="194"/>
      <c r="RFH8" s="194"/>
      <c r="RFI8" s="194"/>
      <c r="RFJ8" s="194"/>
      <c r="RFK8" s="194"/>
      <c r="RFL8" s="194"/>
      <c r="RFM8" s="194"/>
      <c r="RFN8" s="194"/>
      <c r="RFO8" s="194"/>
      <c r="RFP8" s="194"/>
      <c r="RFQ8" s="194"/>
      <c r="RFR8" s="194"/>
      <c r="RFS8" s="194"/>
      <c r="RFT8" s="194"/>
      <c r="RFU8" s="194"/>
      <c r="RFV8" s="194"/>
      <c r="RFW8" s="194"/>
      <c r="RFX8" s="194"/>
      <c r="RFY8" s="194"/>
      <c r="RFZ8" s="194"/>
      <c r="RGA8" s="194"/>
      <c r="RGB8" s="194"/>
      <c r="RGC8" s="194"/>
      <c r="RGD8" s="194"/>
      <c r="RGE8" s="194"/>
      <c r="RGF8" s="194"/>
      <c r="RGG8" s="194"/>
      <c r="RGH8" s="194"/>
      <c r="RGI8" s="194"/>
      <c r="RGJ8" s="194"/>
      <c r="RGK8" s="194"/>
      <c r="RGL8" s="194"/>
      <c r="RGM8" s="194"/>
      <c r="RGN8" s="194"/>
      <c r="RGO8" s="194"/>
      <c r="RGP8" s="194"/>
      <c r="RGQ8" s="194"/>
      <c r="RGR8" s="194"/>
      <c r="RGS8" s="194"/>
      <c r="RGT8" s="194"/>
      <c r="RGU8" s="194"/>
      <c r="RGV8" s="194"/>
      <c r="RGW8" s="194"/>
      <c r="RGX8" s="194"/>
      <c r="RGY8" s="194"/>
      <c r="RGZ8" s="194"/>
      <c r="RHA8" s="194"/>
      <c r="RHB8" s="194"/>
      <c r="RHC8" s="194"/>
      <c r="RHD8" s="194"/>
      <c r="RHE8" s="194"/>
      <c r="RHF8" s="194"/>
      <c r="RHG8" s="194"/>
      <c r="RHH8" s="194"/>
      <c r="RHI8" s="194"/>
      <c r="RHJ8" s="194"/>
      <c r="RHK8" s="194"/>
      <c r="RHL8" s="194"/>
      <c r="RHM8" s="194"/>
      <c r="RHN8" s="194"/>
      <c r="RHO8" s="194"/>
      <c r="RHP8" s="194"/>
      <c r="RHQ8" s="194"/>
      <c r="RHR8" s="194"/>
      <c r="RHS8" s="194"/>
      <c r="RHT8" s="194"/>
      <c r="RHU8" s="194"/>
      <c r="RHV8" s="194"/>
      <c r="RHW8" s="194"/>
      <c r="RHX8" s="194"/>
      <c r="RHY8" s="194"/>
      <c r="RHZ8" s="194"/>
      <c r="RIA8" s="194"/>
      <c r="RIB8" s="194"/>
      <c r="RIC8" s="194"/>
      <c r="RID8" s="194"/>
      <c r="RIE8" s="194"/>
      <c r="RIF8" s="194"/>
      <c r="RIG8" s="194"/>
      <c r="RIH8" s="194"/>
      <c r="RII8" s="194"/>
      <c r="RIJ8" s="194"/>
      <c r="RIK8" s="194"/>
      <c r="RIL8" s="194"/>
      <c r="RIM8" s="194"/>
      <c r="RIN8" s="194"/>
      <c r="RIO8" s="194"/>
      <c r="RIP8" s="194"/>
      <c r="RIQ8" s="194"/>
      <c r="RIR8" s="194"/>
      <c r="RIS8" s="194"/>
      <c r="RIT8" s="194"/>
      <c r="RIU8" s="194"/>
      <c r="RIV8" s="194"/>
      <c r="RIW8" s="194"/>
      <c r="RIX8" s="194"/>
      <c r="RIY8" s="194"/>
      <c r="RIZ8" s="194"/>
      <c r="RJA8" s="194"/>
      <c r="RJB8" s="194"/>
      <c r="RJC8" s="194"/>
      <c r="RJD8" s="194"/>
      <c r="RJE8" s="194"/>
      <c r="RJF8" s="194"/>
      <c r="RJG8" s="194"/>
      <c r="RJH8" s="194"/>
      <c r="RJI8" s="194"/>
      <c r="RJJ8" s="194"/>
      <c r="RJK8" s="194"/>
      <c r="RJL8" s="194"/>
      <c r="RJM8" s="194"/>
      <c r="RJN8" s="194"/>
      <c r="RJO8" s="194"/>
      <c r="RJP8" s="194"/>
      <c r="RJQ8" s="194"/>
      <c r="RJR8" s="194"/>
      <c r="RJS8" s="194"/>
      <c r="RJT8" s="194"/>
      <c r="RJU8" s="194"/>
      <c r="RJV8" s="194"/>
      <c r="RJW8" s="194"/>
      <c r="RJX8" s="194"/>
      <c r="RJY8" s="194"/>
      <c r="RJZ8" s="194"/>
      <c r="RKA8" s="194"/>
      <c r="RKB8" s="194"/>
      <c r="RKC8" s="194"/>
      <c r="RKD8" s="194"/>
      <c r="RKE8" s="194"/>
      <c r="RKF8" s="194"/>
      <c r="RKG8" s="194"/>
      <c r="RKH8" s="194"/>
      <c r="RKI8" s="194"/>
      <c r="RKJ8" s="194"/>
      <c r="RKK8" s="194"/>
      <c r="RKL8" s="194"/>
      <c r="RKM8" s="194"/>
      <c r="RKN8" s="194"/>
      <c r="RKO8" s="194"/>
      <c r="RKP8" s="194"/>
      <c r="RKQ8" s="194"/>
      <c r="RKR8" s="194"/>
      <c r="RKS8" s="194"/>
      <c r="RKT8" s="194"/>
      <c r="RKU8" s="194"/>
      <c r="RKV8" s="194"/>
      <c r="RKW8" s="194"/>
      <c r="RKX8" s="194"/>
      <c r="RKY8" s="194"/>
      <c r="RKZ8" s="194"/>
      <c r="RLA8" s="194"/>
      <c r="RLB8" s="194"/>
      <c r="RLC8" s="194"/>
      <c r="RLD8" s="194"/>
      <c r="RLE8" s="194"/>
      <c r="RLF8" s="194"/>
      <c r="RLG8" s="194"/>
      <c r="RLH8" s="194"/>
      <c r="RLI8" s="194"/>
      <c r="RLJ8" s="194"/>
      <c r="RLK8" s="194"/>
      <c r="RLL8" s="194"/>
      <c r="RLM8" s="194"/>
      <c r="RLN8" s="194"/>
      <c r="RLO8" s="194"/>
      <c r="RLP8" s="194"/>
      <c r="RLQ8" s="194"/>
      <c r="RLR8" s="194"/>
      <c r="RLS8" s="194"/>
      <c r="RLT8" s="194"/>
      <c r="RLU8" s="194"/>
      <c r="RLV8" s="194"/>
      <c r="RLW8" s="194"/>
      <c r="RLX8" s="194"/>
      <c r="RLY8" s="194"/>
      <c r="RLZ8" s="194"/>
      <c r="RMA8" s="194"/>
      <c r="RMB8" s="194"/>
      <c r="RMC8" s="194"/>
      <c r="RMD8" s="194"/>
      <c r="RME8" s="194"/>
      <c r="RMF8" s="194"/>
      <c r="RMG8" s="194"/>
      <c r="RMH8" s="194"/>
      <c r="RMI8" s="194"/>
      <c r="RMJ8" s="194"/>
      <c r="RMK8" s="194"/>
      <c r="RML8" s="194"/>
      <c r="RMM8" s="194"/>
      <c r="RMN8" s="194"/>
      <c r="RMO8" s="194"/>
      <c r="RMP8" s="194"/>
      <c r="RMQ8" s="194"/>
      <c r="RMR8" s="194"/>
      <c r="RMS8" s="194"/>
      <c r="RMT8" s="194"/>
      <c r="RMU8" s="194"/>
      <c r="RMV8" s="194"/>
      <c r="RMW8" s="194"/>
      <c r="RMX8" s="194"/>
      <c r="RMY8" s="194"/>
      <c r="RMZ8" s="194"/>
      <c r="RNA8" s="194"/>
      <c r="RNB8" s="194"/>
      <c r="RNC8" s="194"/>
      <c r="RND8" s="194"/>
      <c r="RNE8" s="194"/>
      <c r="RNF8" s="194"/>
      <c r="RNG8" s="194"/>
      <c r="RNH8" s="194"/>
      <c r="RNI8" s="194"/>
      <c r="RNJ8" s="194"/>
      <c r="RNK8" s="194"/>
      <c r="RNL8" s="194"/>
      <c r="RNM8" s="194"/>
      <c r="RNN8" s="194"/>
      <c r="RNO8" s="194"/>
      <c r="RNP8" s="194"/>
      <c r="RNQ8" s="194"/>
      <c r="RNR8" s="194"/>
      <c r="RNS8" s="194"/>
      <c r="RNT8" s="194"/>
      <c r="RNU8" s="194"/>
      <c r="RNV8" s="194"/>
      <c r="RNW8" s="194"/>
      <c r="RNX8" s="194"/>
      <c r="RNY8" s="194"/>
      <c r="RNZ8" s="194"/>
      <c r="ROA8" s="194"/>
      <c r="ROB8" s="194"/>
      <c r="ROC8" s="194"/>
      <c r="ROD8" s="194"/>
      <c r="ROE8" s="194"/>
      <c r="ROF8" s="194"/>
      <c r="ROG8" s="194"/>
      <c r="ROH8" s="194"/>
      <c r="ROI8" s="194"/>
      <c r="ROJ8" s="194"/>
      <c r="ROK8" s="194"/>
      <c r="ROL8" s="194"/>
      <c r="ROM8" s="194"/>
      <c r="RON8" s="194"/>
      <c r="ROO8" s="194"/>
      <c r="ROP8" s="194"/>
      <c r="ROQ8" s="194"/>
      <c r="ROR8" s="194"/>
      <c r="ROS8" s="194"/>
      <c r="ROT8" s="194"/>
      <c r="ROU8" s="194"/>
      <c r="ROV8" s="194"/>
      <c r="ROW8" s="194"/>
      <c r="ROX8" s="194"/>
      <c r="ROY8" s="194"/>
      <c r="ROZ8" s="194"/>
      <c r="RPA8" s="194"/>
      <c r="RPB8" s="194"/>
      <c r="RPC8" s="194"/>
      <c r="RPD8" s="194"/>
      <c r="RPE8" s="194"/>
      <c r="RPF8" s="194"/>
      <c r="RPG8" s="194"/>
      <c r="RPH8" s="194"/>
      <c r="RPI8" s="194"/>
      <c r="RPJ8" s="194"/>
      <c r="RPK8" s="194"/>
      <c r="RPL8" s="194"/>
      <c r="RPM8" s="194"/>
      <c r="RPN8" s="194"/>
      <c r="RPO8" s="194"/>
      <c r="RPP8" s="194"/>
      <c r="RPQ8" s="194"/>
      <c r="RPR8" s="194"/>
      <c r="RPS8" s="194"/>
      <c r="RPT8" s="194"/>
      <c r="RPU8" s="194"/>
      <c r="RPV8" s="194"/>
      <c r="RPW8" s="194"/>
      <c r="RPX8" s="194"/>
      <c r="RPY8" s="194"/>
      <c r="RPZ8" s="194"/>
      <c r="RQA8" s="194"/>
      <c r="RQB8" s="194"/>
      <c r="RQC8" s="194"/>
      <c r="RQD8" s="194"/>
      <c r="RQE8" s="194"/>
      <c r="RQF8" s="194"/>
      <c r="RQG8" s="194"/>
      <c r="RQH8" s="194"/>
      <c r="RQI8" s="194"/>
      <c r="RQJ8" s="194"/>
      <c r="RQK8" s="194"/>
      <c r="RQL8" s="194"/>
      <c r="RQM8" s="194"/>
      <c r="RQN8" s="194"/>
      <c r="RQO8" s="194"/>
      <c r="RQP8" s="194"/>
      <c r="RQQ8" s="194"/>
      <c r="RQR8" s="194"/>
      <c r="RQS8" s="194"/>
      <c r="RQT8" s="194"/>
      <c r="RQU8" s="194"/>
      <c r="RQV8" s="194"/>
      <c r="RQW8" s="194"/>
      <c r="RQX8" s="194"/>
      <c r="RQY8" s="194"/>
      <c r="RQZ8" s="194"/>
      <c r="RRA8" s="194"/>
      <c r="RRB8" s="194"/>
      <c r="RRC8" s="194"/>
      <c r="RRD8" s="194"/>
      <c r="RRE8" s="194"/>
      <c r="RRF8" s="194"/>
      <c r="RRG8" s="194"/>
      <c r="RRH8" s="194"/>
      <c r="RRI8" s="194"/>
      <c r="RRJ8" s="194"/>
      <c r="RRK8" s="194"/>
      <c r="RRL8" s="194"/>
      <c r="RRM8" s="194"/>
      <c r="RRN8" s="194"/>
      <c r="RRO8" s="194"/>
      <c r="RRP8" s="194"/>
      <c r="RRQ8" s="194"/>
      <c r="RRR8" s="194"/>
      <c r="RRS8" s="194"/>
      <c r="RRT8" s="194"/>
      <c r="RRU8" s="194"/>
      <c r="RRV8" s="194"/>
      <c r="RRW8" s="194"/>
      <c r="RRX8" s="194"/>
      <c r="RRY8" s="194"/>
      <c r="RRZ8" s="194"/>
      <c r="RSA8" s="194"/>
      <c r="RSB8" s="194"/>
      <c r="RSC8" s="194"/>
      <c r="RSD8" s="194"/>
      <c r="RSE8" s="194"/>
      <c r="RSF8" s="194"/>
      <c r="RSG8" s="194"/>
      <c r="RSH8" s="194"/>
      <c r="RSI8" s="194"/>
      <c r="RSJ8" s="194"/>
      <c r="RSK8" s="194"/>
      <c r="RSL8" s="194"/>
      <c r="RSM8" s="194"/>
      <c r="RSN8" s="194"/>
      <c r="RSO8" s="194"/>
      <c r="RSP8" s="194"/>
      <c r="RSQ8" s="194"/>
      <c r="RSR8" s="194"/>
      <c r="RSS8" s="194"/>
      <c r="RST8" s="194"/>
      <c r="RSU8" s="194"/>
      <c r="RSV8" s="194"/>
      <c r="RSW8" s="194"/>
      <c r="RSX8" s="194"/>
      <c r="RSY8" s="194"/>
      <c r="RSZ8" s="194"/>
      <c r="RTA8" s="194"/>
      <c r="RTB8" s="194"/>
      <c r="RTC8" s="194"/>
      <c r="RTD8" s="194"/>
      <c r="RTE8" s="194"/>
      <c r="RTF8" s="194"/>
      <c r="RTG8" s="194"/>
      <c r="RTH8" s="194"/>
      <c r="RTI8" s="194"/>
      <c r="RTJ8" s="194"/>
      <c r="RTK8" s="194"/>
      <c r="RTL8" s="194"/>
      <c r="RTM8" s="194"/>
      <c r="RTN8" s="194"/>
      <c r="RTO8" s="194"/>
      <c r="RTP8" s="194"/>
      <c r="RTQ8" s="194"/>
      <c r="RTR8" s="194"/>
      <c r="RTS8" s="194"/>
      <c r="RTT8" s="194"/>
      <c r="RTU8" s="194"/>
      <c r="RTV8" s="194"/>
      <c r="RTW8" s="194"/>
      <c r="RTX8" s="194"/>
      <c r="RTY8" s="194"/>
      <c r="RTZ8" s="194"/>
      <c r="RUA8" s="194"/>
      <c r="RUB8" s="194"/>
      <c r="RUC8" s="194"/>
      <c r="RUD8" s="194"/>
      <c r="RUE8" s="194"/>
      <c r="RUF8" s="194"/>
      <c r="RUG8" s="194"/>
      <c r="RUH8" s="194"/>
      <c r="RUI8" s="194"/>
      <c r="RUJ8" s="194"/>
      <c r="RUK8" s="194"/>
      <c r="RUL8" s="194"/>
      <c r="RUM8" s="194"/>
      <c r="RUN8" s="194"/>
      <c r="RUO8" s="194"/>
      <c r="RUP8" s="194"/>
      <c r="RUQ8" s="194"/>
      <c r="RUR8" s="194"/>
      <c r="RUS8" s="194"/>
      <c r="RUT8" s="194"/>
      <c r="RUU8" s="194"/>
      <c r="RUV8" s="194"/>
      <c r="RUW8" s="194"/>
      <c r="RUX8" s="194"/>
      <c r="RUY8" s="194"/>
      <c r="RUZ8" s="194"/>
      <c r="RVA8" s="194"/>
      <c r="RVB8" s="194"/>
      <c r="RVC8" s="194"/>
      <c r="RVD8" s="194"/>
      <c r="RVE8" s="194"/>
      <c r="RVF8" s="194"/>
      <c r="RVG8" s="194"/>
      <c r="RVH8" s="194"/>
      <c r="RVI8" s="194"/>
      <c r="RVJ8" s="194"/>
      <c r="RVK8" s="194"/>
      <c r="RVL8" s="194"/>
      <c r="RVM8" s="194"/>
      <c r="RVN8" s="194"/>
      <c r="RVO8" s="194"/>
      <c r="RVP8" s="194"/>
      <c r="RVQ8" s="194"/>
      <c r="RVR8" s="194"/>
      <c r="RVS8" s="194"/>
      <c r="RVT8" s="194"/>
      <c r="RVU8" s="194"/>
      <c r="RVV8" s="194"/>
      <c r="RVW8" s="194"/>
      <c r="RVX8" s="194"/>
      <c r="RVY8" s="194"/>
      <c r="RVZ8" s="194"/>
      <c r="RWA8" s="194"/>
      <c r="RWB8" s="194"/>
      <c r="RWC8" s="194"/>
      <c r="RWD8" s="194"/>
      <c r="RWE8" s="194"/>
      <c r="RWF8" s="194"/>
      <c r="RWG8" s="194"/>
      <c r="RWH8" s="194"/>
      <c r="RWI8" s="194"/>
      <c r="RWJ8" s="194"/>
      <c r="RWK8" s="194"/>
      <c r="RWL8" s="194"/>
      <c r="RWM8" s="194"/>
      <c r="RWN8" s="194"/>
      <c r="RWO8" s="194"/>
      <c r="RWP8" s="194"/>
      <c r="RWQ8" s="194"/>
      <c r="RWR8" s="194"/>
      <c r="RWS8" s="194"/>
      <c r="RWT8" s="194"/>
      <c r="RWU8" s="194"/>
      <c r="RWV8" s="194"/>
      <c r="RWW8" s="194"/>
      <c r="RWX8" s="194"/>
      <c r="RWY8" s="194"/>
      <c r="RWZ8" s="194"/>
      <c r="RXA8" s="194"/>
      <c r="RXB8" s="194"/>
      <c r="RXC8" s="194"/>
      <c r="RXD8" s="194"/>
      <c r="RXE8" s="194"/>
      <c r="RXF8" s="194"/>
      <c r="RXG8" s="194"/>
      <c r="RXH8" s="194"/>
      <c r="RXI8" s="194"/>
      <c r="RXJ8" s="194"/>
      <c r="RXK8" s="194"/>
      <c r="RXL8" s="194"/>
      <c r="RXM8" s="194"/>
      <c r="RXN8" s="194"/>
      <c r="RXO8" s="194"/>
      <c r="RXP8" s="194"/>
      <c r="RXQ8" s="194"/>
      <c r="RXR8" s="194"/>
      <c r="RXS8" s="194"/>
      <c r="RXT8" s="194"/>
      <c r="RXU8" s="194"/>
      <c r="RXV8" s="194"/>
      <c r="RXW8" s="194"/>
      <c r="RXX8" s="194"/>
      <c r="RXY8" s="194"/>
      <c r="RXZ8" s="194"/>
      <c r="RYA8" s="194"/>
      <c r="RYB8" s="194"/>
      <c r="RYC8" s="194"/>
      <c r="RYD8" s="194"/>
      <c r="RYE8" s="194"/>
      <c r="RYF8" s="194"/>
      <c r="RYG8" s="194"/>
      <c r="RYH8" s="194"/>
      <c r="RYI8" s="194"/>
      <c r="RYJ8" s="194"/>
      <c r="RYK8" s="194"/>
      <c r="RYL8" s="194"/>
      <c r="RYM8" s="194"/>
      <c r="RYN8" s="194"/>
      <c r="RYO8" s="194"/>
      <c r="RYP8" s="194"/>
      <c r="RYQ8" s="194"/>
      <c r="RYR8" s="194"/>
      <c r="RYS8" s="194"/>
      <c r="RYT8" s="194"/>
      <c r="RYU8" s="194"/>
      <c r="RYV8" s="194"/>
      <c r="RYW8" s="194"/>
      <c r="RYX8" s="194"/>
      <c r="RYY8" s="194"/>
      <c r="RYZ8" s="194"/>
      <c r="RZA8" s="194"/>
      <c r="RZB8" s="194"/>
      <c r="RZC8" s="194"/>
      <c r="RZD8" s="194"/>
      <c r="RZE8" s="194"/>
      <c r="RZF8" s="194"/>
      <c r="RZG8" s="194"/>
      <c r="RZH8" s="194"/>
      <c r="RZI8" s="194"/>
      <c r="RZJ8" s="194"/>
      <c r="RZK8" s="194"/>
      <c r="RZL8" s="194"/>
      <c r="RZM8" s="194"/>
      <c r="RZN8" s="194"/>
      <c r="RZO8" s="194"/>
      <c r="RZP8" s="194"/>
      <c r="RZQ8" s="194"/>
      <c r="RZR8" s="194"/>
      <c r="RZS8" s="194"/>
      <c r="RZT8" s="194"/>
      <c r="RZU8" s="194"/>
      <c r="RZV8" s="194"/>
      <c r="RZW8" s="194"/>
      <c r="RZX8" s="194"/>
      <c r="RZY8" s="194"/>
      <c r="RZZ8" s="194"/>
      <c r="SAA8" s="194"/>
      <c r="SAB8" s="194"/>
      <c r="SAC8" s="194"/>
      <c r="SAD8" s="194"/>
      <c r="SAE8" s="194"/>
      <c r="SAF8" s="194"/>
      <c r="SAG8" s="194"/>
      <c r="SAH8" s="194"/>
      <c r="SAI8" s="194"/>
      <c r="SAJ8" s="194"/>
      <c r="SAK8" s="194"/>
      <c r="SAL8" s="194"/>
      <c r="SAM8" s="194"/>
      <c r="SAN8" s="194"/>
      <c r="SAO8" s="194"/>
      <c r="SAP8" s="194"/>
      <c r="SAQ8" s="194"/>
      <c r="SAR8" s="194"/>
      <c r="SAS8" s="194"/>
      <c r="SAT8" s="194"/>
      <c r="SAU8" s="194"/>
      <c r="SAV8" s="194"/>
      <c r="SAW8" s="194"/>
      <c r="SAX8" s="194"/>
      <c r="SAY8" s="194"/>
      <c r="SAZ8" s="194"/>
      <c r="SBA8" s="194"/>
      <c r="SBB8" s="194"/>
      <c r="SBC8" s="194"/>
      <c r="SBD8" s="194"/>
      <c r="SBE8" s="194"/>
      <c r="SBF8" s="194"/>
      <c r="SBG8" s="194"/>
      <c r="SBH8" s="194"/>
      <c r="SBI8" s="194"/>
      <c r="SBJ8" s="194"/>
      <c r="SBK8" s="194"/>
      <c r="SBL8" s="194"/>
      <c r="SBM8" s="194"/>
      <c r="SBN8" s="194"/>
      <c r="SBO8" s="194"/>
      <c r="SBP8" s="194"/>
      <c r="SBQ8" s="194"/>
      <c r="SBR8" s="194"/>
      <c r="SBS8" s="194"/>
      <c r="SBT8" s="194"/>
      <c r="SBU8" s="194"/>
      <c r="SBV8" s="194"/>
      <c r="SBW8" s="194"/>
      <c r="SBX8" s="194"/>
      <c r="SBY8" s="194"/>
      <c r="SBZ8" s="194"/>
      <c r="SCA8" s="194"/>
      <c r="SCB8" s="194"/>
      <c r="SCC8" s="194"/>
      <c r="SCD8" s="194"/>
      <c r="SCE8" s="194"/>
      <c r="SCF8" s="194"/>
      <c r="SCG8" s="194"/>
      <c r="SCH8" s="194"/>
      <c r="SCI8" s="194"/>
      <c r="SCJ8" s="194"/>
      <c r="SCK8" s="194"/>
      <c r="SCL8" s="194"/>
      <c r="SCM8" s="194"/>
      <c r="SCN8" s="194"/>
      <c r="SCO8" s="194"/>
      <c r="SCP8" s="194"/>
      <c r="SCQ8" s="194"/>
      <c r="SCR8" s="194"/>
      <c r="SCS8" s="194"/>
      <c r="SCT8" s="194"/>
      <c r="SCU8" s="194"/>
      <c r="SCV8" s="194"/>
      <c r="SCW8" s="194"/>
      <c r="SCX8" s="194"/>
      <c r="SCY8" s="194"/>
      <c r="SCZ8" s="194"/>
      <c r="SDA8" s="194"/>
      <c r="SDB8" s="194"/>
      <c r="SDC8" s="194"/>
      <c r="SDD8" s="194"/>
      <c r="SDE8" s="194"/>
      <c r="SDF8" s="194"/>
      <c r="SDG8" s="194"/>
      <c r="SDH8" s="194"/>
      <c r="SDI8" s="194"/>
      <c r="SDJ8" s="194"/>
      <c r="SDK8" s="194"/>
      <c r="SDL8" s="194"/>
      <c r="SDM8" s="194"/>
      <c r="SDN8" s="194"/>
      <c r="SDO8" s="194"/>
      <c r="SDP8" s="194"/>
      <c r="SDQ8" s="194"/>
      <c r="SDR8" s="194"/>
      <c r="SDS8" s="194"/>
      <c r="SDT8" s="194"/>
      <c r="SDU8" s="194"/>
      <c r="SDV8" s="194"/>
      <c r="SDW8" s="194"/>
      <c r="SDX8" s="194"/>
      <c r="SDY8" s="194"/>
      <c r="SDZ8" s="194"/>
      <c r="SEA8" s="194"/>
      <c r="SEB8" s="194"/>
      <c r="SEC8" s="194"/>
      <c r="SED8" s="194"/>
      <c r="SEE8" s="194"/>
      <c r="SEF8" s="194"/>
      <c r="SEG8" s="194"/>
      <c r="SEH8" s="194"/>
      <c r="SEI8" s="194"/>
      <c r="SEJ8" s="194"/>
      <c r="SEK8" s="194"/>
      <c r="SEL8" s="194"/>
      <c r="SEM8" s="194"/>
      <c r="SEN8" s="194"/>
      <c r="SEO8" s="194"/>
      <c r="SEP8" s="194"/>
      <c r="SEQ8" s="194"/>
      <c r="SER8" s="194"/>
      <c r="SES8" s="194"/>
      <c r="SET8" s="194"/>
      <c r="SEU8" s="194"/>
      <c r="SEV8" s="194"/>
      <c r="SEW8" s="194"/>
      <c r="SEX8" s="194"/>
      <c r="SEY8" s="194"/>
      <c r="SEZ8" s="194"/>
      <c r="SFA8" s="194"/>
      <c r="SFB8" s="194"/>
      <c r="SFC8" s="194"/>
      <c r="SFD8" s="194"/>
      <c r="SFE8" s="194"/>
      <c r="SFF8" s="194"/>
      <c r="SFG8" s="194"/>
      <c r="SFH8" s="194"/>
      <c r="SFI8" s="194"/>
      <c r="SFJ8" s="194"/>
      <c r="SFK8" s="194"/>
      <c r="SFL8" s="194"/>
      <c r="SFM8" s="194"/>
      <c r="SFN8" s="194"/>
      <c r="SFO8" s="194"/>
      <c r="SFP8" s="194"/>
      <c r="SFQ8" s="194"/>
      <c r="SFR8" s="194"/>
      <c r="SFS8" s="194"/>
      <c r="SFT8" s="194"/>
      <c r="SFU8" s="194"/>
      <c r="SFV8" s="194"/>
      <c r="SFW8" s="194"/>
      <c r="SFX8" s="194"/>
      <c r="SFY8" s="194"/>
      <c r="SFZ8" s="194"/>
      <c r="SGA8" s="194"/>
      <c r="SGB8" s="194"/>
      <c r="SGC8" s="194"/>
      <c r="SGD8" s="194"/>
      <c r="SGE8" s="194"/>
      <c r="SGF8" s="194"/>
      <c r="SGG8" s="194"/>
      <c r="SGH8" s="194"/>
      <c r="SGI8" s="194"/>
      <c r="SGJ8" s="194"/>
      <c r="SGK8" s="194"/>
      <c r="SGL8" s="194"/>
      <c r="SGM8" s="194"/>
      <c r="SGN8" s="194"/>
      <c r="SGO8" s="194"/>
      <c r="SGP8" s="194"/>
      <c r="SGQ8" s="194"/>
      <c r="SGR8" s="194"/>
      <c r="SGS8" s="194"/>
      <c r="SGT8" s="194"/>
      <c r="SGU8" s="194"/>
      <c r="SGV8" s="194"/>
      <c r="SGW8" s="194"/>
      <c r="SGX8" s="194"/>
      <c r="SGY8" s="194"/>
      <c r="SGZ8" s="194"/>
      <c r="SHA8" s="194"/>
      <c r="SHB8" s="194"/>
      <c r="SHC8" s="194"/>
      <c r="SHD8" s="194"/>
      <c r="SHE8" s="194"/>
      <c r="SHF8" s="194"/>
      <c r="SHG8" s="194"/>
      <c r="SHH8" s="194"/>
      <c r="SHI8" s="194"/>
      <c r="SHJ8" s="194"/>
      <c r="SHK8" s="194"/>
      <c r="SHL8" s="194"/>
      <c r="SHM8" s="194"/>
      <c r="SHN8" s="194"/>
      <c r="SHO8" s="194"/>
      <c r="SHP8" s="194"/>
      <c r="SHQ8" s="194"/>
      <c r="SHR8" s="194"/>
      <c r="SHS8" s="194"/>
      <c r="SHT8" s="194"/>
      <c r="SHU8" s="194"/>
      <c r="SHV8" s="194"/>
      <c r="SHW8" s="194"/>
      <c r="SHX8" s="194"/>
      <c r="SHY8" s="194"/>
      <c r="SHZ8" s="194"/>
      <c r="SIA8" s="194"/>
      <c r="SIB8" s="194"/>
      <c r="SIC8" s="194"/>
      <c r="SID8" s="194"/>
      <c r="SIE8" s="194"/>
      <c r="SIF8" s="194"/>
      <c r="SIG8" s="194"/>
      <c r="SIH8" s="194"/>
      <c r="SII8" s="194"/>
      <c r="SIJ8" s="194"/>
      <c r="SIK8" s="194"/>
      <c r="SIL8" s="194"/>
      <c r="SIM8" s="194"/>
      <c r="SIN8" s="194"/>
      <c r="SIO8" s="194"/>
      <c r="SIP8" s="194"/>
      <c r="SIQ8" s="194"/>
      <c r="SIR8" s="194"/>
      <c r="SIS8" s="194"/>
      <c r="SIT8" s="194"/>
      <c r="SIU8" s="194"/>
      <c r="SIV8" s="194"/>
      <c r="SIW8" s="194"/>
      <c r="SIX8" s="194"/>
      <c r="SIY8" s="194"/>
      <c r="SIZ8" s="194"/>
      <c r="SJA8" s="194"/>
      <c r="SJB8" s="194"/>
      <c r="SJC8" s="194"/>
      <c r="SJD8" s="194"/>
      <c r="SJE8" s="194"/>
      <c r="SJF8" s="194"/>
      <c r="SJG8" s="194"/>
      <c r="SJH8" s="194"/>
      <c r="SJI8" s="194"/>
      <c r="SJJ8" s="194"/>
      <c r="SJK8" s="194"/>
      <c r="SJL8" s="194"/>
      <c r="SJM8" s="194"/>
      <c r="SJN8" s="194"/>
      <c r="SJO8" s="194"/>
      <c r="SJP8" s="194"/>
      <c r="SJQ8" s="194"/>
      <c r="SJR8" s="194"/>
      <c r="SJS8" s="194"/>
      <c r="SJT8" s="194"/>
      <c r="SJU8" s="194"/>
      <c r="SJV8" s="194"/>
      <c r="SJW8" s="194"/>
      <c r="SJX8" s="194"/>
      <c r="SJY8" s="194"/>
      <c r="SJZ8" s="194"/>
      <c r="SKA8" s="194"/>
      <c r="SKB8" s="194"/>
      <c r="SKC8" s="194"/>
      <c r="SKD8" s="194"/>
      <c r="SKE8" s="194"/>
      <c r="SKF8" s="194"/>
      <c r="SKG8" s="194"/>
      <c r="SKH8" s="194"/>
      <c r="SKI8" s="194"/>
      <c r="SKJ8" s="194"/>
      <c r="SKK8" s="194"/>
      <c r="SKL8" s="194"/>
      <c r="SKM8" s="194"/>
      <c r="SKN8" s="194"/>
      <c r="SKO8" s="194"/>
      <c r="SKP8" s="194"/>
      <c r="SKQ8" s="194"/>
      <c r="SKR8" s="194"/>
      <c r="SKS8" s="194"/>
      <c r="SKT8" s="194"/>
      <c r="SKU8" s="194"/>
      <c r="SKV8" s="194"/>
      <c r="SKW8" s="194"/>
      <c r="SKX8" s="194"/>
      <c r="SKY8" s="194"/>
      <c r="SKZ8" s="194"/>
      <c r="SLA8" s="194"/>
      <c r="SLB8" s="194"/>
      <c r="SLC8" s="194"/>
      <c r="SLD8" s="194"/>
      <c r="SLE8" s="194"/>
      <c r="SLF8" s="194"/>
      <c r="SLG8" s="194"/>
      <c r="SLH8" s="194"/>
      <c r="SLI8" s="194"/>
      <c r="SLJ8" s="194"/>
      <c r="SLK8" s="194"/>
      <c r="SLL8" s="194"/>
      <c r="SLM8" s="194"/>
      <c r="SLN8" s="194"/>
      <c r="SLO8" s="194"/>
      <c r="SLP8" s="194"/>
      <c r="SLQ8" s="194"/>
      <c r="SLR8" s="194"/>
      <c r="SLS8" s="194"/>
      <c r="SLT8" s="194"/>
      <c r="SLU8" s="194"/>
      <c r="SLV8" s="194"/>
      <c r="SLW8" s="194"/>
      <c r="SLX8" s="194"/>
      <c r="SLY8" s="194"/>
      <c r="SLZ8" s="194"/>
      <c r="SMA8" s="194"/>
      <c r="SMB8" s="194"/>
      <c r="SMC8" s="194"/>
      <c r="SMD8" s="194"/>
      <c r="SME8" s="194"/>
      <c r="SMF8" s="194"/>
      <c r="SMG8" s="194"/>
      <c r="SMH8" s="194"/>
      <c r="SMI8" s="194"/>
      <c r="SMJ8" s="194"/>
      <c r="SMK8" s="194"/>
      <c r="SML8" s="194"/>
      <c r="SMM8" s="194"/>
      <c r="SMN8" s="194"/>
      <c r="SMO8" s="194"/>
      <c r="SMP8" s="194"/>
      <c r="SMQ8" s="194"/>
      <c r="SMR8" s="194"/>
      <c r="SMS8" s="194"/>
      <c r="SMT8" s="194"/>
      <c r="SMU8" s="194"/>
      <c r="SMV8" s="194"/>
      <c r="SMW8" s="194"/>
      <c r="SMX8" s="194"/>
      <c r="SMY8" s="194"/>
      <c r="SMZ8" s="194"/>
      <c r="SNA8" s="194"/>
      <c r="SNB8" s="194"/>
      <c r="SNC8" s="194"/>
      <c r="SND8" s="194"/>
      <c r="SNE8" s="194"/>
      <c r="SNF8" s="194"/>
      <c r="SNG8" s="194"/>
      <c r="SNH8" s="194"/>
      <c r="SNI8" s="194"/>
      <c r="SNJ8" s="194"/>
      <c r="SNK8" s="194"/>
      <c r="SNL8" s="194"/>
      <c r="SNM8" s="194"/>
      <c r="SNN8" s="194"/>
      <c r="SNO8" s="194"/>
      <c r="SNP8" s="194"/>
      <c r="SNQ8" s="194"/>
      <c r="SNR8" s="194"/>
      <c r="SNS8" s="194"/>
      <c r="SNT8" s="194"/>
      <c r="SNU8" s="194"/>
      <c r="SNV8" s="194"/>
      <c r="SNW8" s="194"/>
      <c r="SNX8" s="194"/>
      <c r="SNY8" s="194"/>
      <c r="SNZ8" s="194"/>
      <c r="SOA8" s="194"/>
      <c r="SOB8" s="194"/>
      <c r="SOC8" s="194"/>
      <c r="SOD8" s="194"/>
      <c r="SOE8" s="194"/>
      <c r="SOF8" s="194"/>
      <c r="SOG8" s="194"/>
      <c r="SOH8" s="194"/>
      <c r="SOI8" s="194"/>
      <c r="SOJ8" s="194"/>
      <c r="SOK8" s="194"/>
      <c r="SOL8" s="194"/>
      <c r="SOM8" s="194"/>
      <c r="SON8" s="194"/>
      <c r="SOO8" s="194"/>
      <c r="SOP8" s="194"/>
      <c r="SOQ8" s="194"/>
      <c r="SOR8" s="194"/>
      <c r="SOS8" s="194"/>
      <c r="SOT8" s="194"/>
      <c r="SOU8" s="194"/>
      <c r="SOV8" s="194"/>
      <c r="SOW8" s="194"/>
      <c r="SOX8" s="194"/>
      <c r="SOY8" s="194"/>
      <c r="SOZ8" s="194"/>
      <c r="SPA8" s="194"/>
      <c r="SPB8" s="194"/>
      <c r="SPC8" s="194"/>
      <c r="SPD8" s="194"/>
      <c r="SPE8" s="194"/>
      <c r="SPF8" s="194"/>
      <c r="SPG8" s="194"/>
      <c r="SPH8" s="194"/>
      <c r="SPI8" s="194"/>
      <c r="SPJ8" s="194"/>
      <c r="SPK8" s="194"/>
      <c r="SPL8" s="194"/>
      <c r="SPM8" s="194"/>
      <c r="SPN8" s="194"/>
      <c r="SPO8" s="194"/>
      <c r="SPP8" s="194"/>
      <c r="SPQ8" s="194"/>
      <c r="SPR8" s="194"/>
      <c r="SPS8" s="194"/>
      <c r="SPT8" s="194"/>
      <c r="SPU8" s="194"/>
      <c r="SPV8" s="194"/>
      <c r="SPW8" s="194"/>
      <c r="SPX8" s="194"/>
      <c r="SPY8" s="194"/>
      <c r="SPZ8" s="194"/>
      <c r="SQA8" s="194"/>
      <c r="SQB8" s="194"/>
      <c r="SQC8" s="194"/>
      <c r="SQD8" s="194"/>
      <c r="SQE8" s="194"/>
      <c r="SQF8" s="194"/>
      <c r="SQG8" s="194"/>
      <c r="SQH8" s="194"/>
      <c r="SQI8" s="194"/>
      <c r="SQJ8" s="194"/>
      <c r="SQK8" s="194"/>
      <c r="SQL8" s="194"/>
      <c r="SQM8" s="194"/>
      <c r="SQN8" s="194"/>
      <c r="SQO8" s="194"/>
      <c r="SQP8" s="194"/>
      <c r="SQQ8" s="194"/>
      <c r="SQR8" s="194"/>
      <c r="SQS8" s="194"/>
      <c r="SQT8" s="194"/>
      <c r="SQU8" s="194"/>
      <c r="SQV8" s="194"/>
      <c r="SQW8" s="194"/>
      <c r="SQX8" s="194"/>
      <c r="SQY8" s="194"/>
      <c r="SQZ8" s="194"/>
      <c r="SRA8" s="194"/>
      <c r="SRB8" s="194"/>
      <c r="SRC8" s="194"/>
      <c r="SRD8" s="194"/>
      <c r="SRE8" s="194"/>
      <c r="SRF8" s="194"/>
      <c r="SRG8" s="194"/>
      <c r="SRH8" s="194"/>
      <c r="SRI8" s="194"/>
      <c r="SRJ8" s="194"/>
      <c r="SRK8" s="194"/>
      <c r="SRL8" s="194"/>
      <c r="SRM8" s="194"/>
      <c r="SRN8" s="194"/>
      <c r="SRO8" s="194"/>
      <c r="SRP8" s="194"/>
      <c r="SRQ8" s="194"/>
      <c r="SRR8" s="194"/>
      <c r="SRS8" s="194"/>
      <c r="SRT8" s="194"/>
      <c r="SRU8" s="194"/>
      <c r="SRV8" s="194"/>
      <c r="SRW8" s="194"/>
      <c r="SRX8" s="194"/>
      <c r="SRY8" s="194"/>
      <c r="SRZ8" s="194"/>
      <c r="SSA8" s="194"/>
      <c r="SSB8" s="194"/>
      <c r="SSC8" s="194"/>
      <c r="SSD8" s="194"/>
      <c r="SSE8" s="194"/>
      <c r="SSF8" s="194"/>
      <c r="SSG8" s="194"/>
      <c r="SSH8" s="194"/>
      <c r="SSI8" s="194"/>
      <c r="SSJ8" s="194"/>
      <c r="SSK8" s="194"/>
      <c r="SSL8" s="194"/>
      <c r="SSM8" s="194"/>
      <c r="SSN8" s="194"/>
      <c r="SSO8" s="194"/>
      <c r="SSP8" s="194"/>
      <c r="SSQ8" s="194"/>
      <c r="SSR8" s="194"/>
      <c r="SSS8" s="194"/>
      <c r="SST8" s="194"/>
      <c r="SSU8" s="194"/>
      <c r="SSV8" s="194"/>
      <c r="SSW8" s="194"/>
      <c r="SSX8" s="194"/>
      <c r="SSY8" s="194"/>
      <c r="SSZ8" s="194"/>
      <c r="STA8" s="194"/>
      <c r="STB8" s="194"/>
      <c r="STC8" s="194"/>
      <c r="STD8" s="194"/>
      <c r="STE8" s="194"/>
      <c r="STF8" s="194"/>
      <c r="STG8" s="194"/>
      <c r="STH8" s="194"/>
      <c r="STI8" s="194"/>
      <c r="STJ8" s="194"/>
      <c r="STK8" s="194"/>
      <c r="STL8" s="194"/>
      <c r="STM8" s="194"/>
      <c r="STN8" s="194"/>
      <c r="STO8" s="194"/>
      <c r="STP8" s="194"/>
      <c r="STQ8" s="194"/>
      <c r="STR8" s="194"/>
      <c r="STS8" s="194"/>
      <c r="STT8" s="194"/>
      <c r="STU8" s="194"/>
      <c r="STV8" s="194"/>
      <c r="STW8" s="194"/>
      <c r="STX8" s="194"/>
      <c r="STY8" s="194"/>
      <c r="STZ8" s="194"/>
      <c r="SUA8" s="194"/>
      <c r="SUB8" s="194"/>
      <c r="SUC8" s="194"/>
      <c r="SUD8" s="194"/>
      <c r="SUE8" s="194"/>
      <c r="SUF8" s="194"/>
      <c r="SUG8" s="194"/>
      <c r="SUH8" s="194"/>
      <c r="SUI8" s="194"/>
      <c r="SUJ8" s="194"/>
      <c r="SUK8" s="194"/>
      <c r="SUL8" s="194"/>
      <c r="SUM8" s="194"/>
      <c r="SUN8" s="194"/>
      <c r="SUO8" s="194"/>
      <c r="SUP8" s="194"/>
      <c r="SUQ8" s="194"/>
      <c r="SUR8" s="194"/>
      <c r="SUS8" s="194"/>
      <c r="SUT8" s="194"/>
      <c r="SUU8" s="194"/>
      <c r="SUV8" s="194"/>
      <c r="SUW8" s="194"/>
      <c r="SUX8" s="194"/>
      <c r="SUY8" s="194"/>
      <c r="SUZ8" s="194"/>
      <c r="SVA8" s="194"/>
      <c r="SVB8" s="194"/>
      <c r="SVC8" s="194"/>
      <c r="SVD8" s="194"/>
      <c r="SVE8" s="194"/>
      <c r="SVF8" s="194"/>
      <c r="SVG8" s="194"/>
      <c r="SVH8" s="194"/>
      <c r="SVI8" s="194"/>
      <c r="SVJ8" s="194"/>
      <c r="SVK8" s="194"/>
      <c r="SVL8" s="194"/>
      <c r="SVM8" s="194"/>
      <c r="SVN8" s="194"/>
      <c r="SVO8" s="194"/>
      <c r="SVP8" s="194"/>
      <c r="SVQ8" s="194"/>
      <c r="SVR8" s="194"/>
      <c r="SVS8" s="194"/>
      <c r="SVT8" s="194"/>
      <c r="SVU8" s="194"/>
      <c r="SVV8" s="194"/>
      <c r="SVW8" s="194"/>
      <c r="SVX8" s="194"/>
      <c r="SVY8" s="194"/>
      <c r="SVZ8" s="194"/>
      <c r="SWA8" s="194"/>
      <c r="SWB8" s="194"/>
      <c r="SWC8" s="194"/>
      <c r="SWD8" s="194"/>
      <c r="SWE8" s="194"/>
      <c r="SWF8" s="194"/>
      <c r="SWG8" s="194"/>
      <c r="SWH8" s="194"/>
      <c r="SWI8" s="194"/>
      <c r="SWJ8" s="194"/>
      <c r="SWK8" s="194"/>
      <c r="SWL8" s="194"/>
      <c r="SWM8" s="194"/>
      <c r="SWN8" s="194"/>
      <c r="SWO8" s="194"/>
      <c r="SWP8" s="194"/>
      <c r="SWQ8" s="194"/>
      <c r="SWR8" s="194"/>
      <c r="SWS8" s="194"/>
      <c r="SWT8" s="194"/>
      <c r="SWU8" s="194"/>
      <c r="SWV8" s="194"/>
      <c r="SWW8" s="194"/>
      <c r="SWX8" s="194"/>
      <c r="SWY8" s="194"/>
      <c r="SWZ8" s="194"/>
      <c r="SXA8" s="194"/>
      <c r="SXB8" s="194"/>
      <c r="SXC8" s="194"/>
      <c r="SXD8" s="194"/>
      <c r="SXE8" s="194"/>
      <c r="SXF8" s="194"/>
      <c r="SXG8" s="194"/>
      <c r="SXH8" s="194"/>
      <c r="SXI8" s="194"/>
      <c r="SXJ8" s="194"/>
      <c r="SXK8" s="194"/>
      <c r="SXL8" s="194"/>
      <c r="SXM8" s="194"/>
      <c r="SXN8" s="194"/>
      <c r="SXO8" s="194"/>
      <c r="SXP8" s="194"/>
      <c r="SXQ8" s="194"/>
      <c r="SXR8" s="194"/>
      <c r="SXS8" s="194"/>
      <c r="SXT8" s="194"/>
      <c r="SXU8" s="194"/>
      <c r="SXV8" s="194"/>
      <c r="SXW8" s="194"/>
      <c r="SXX8" s="194"/>
      <c r="SXY8" s="194"/>
      <c r="SXZ8" s="194"/>
      <c r="SYA8" s="194"/>
      <c r="SYB8" s="194"/>
      <c r="SYC8" s="194"/>
      <c r="SYD8" s="194"/>
      <c r="SYE8" s="194"/>
      <c r="SYF8" s="194"/>
      <c r="SYG8" s="194"/>
      <c r="SYH8" s="194"/>
      <c r="SYI8" s="194"/>
      <c r="SYJ8" s="194"/>
      <c r="SYK8" s="194"/>
      <c r="SYL8" s="194"/>
      <c r="SYM8" s="194"/>
      <c r="SYN8" s="194"/>
      <c r="SYO8" s="194"/>
      <c r="SYP8" s="194"/>
      <c r="SYQ8" s="194"/>
      <c r="SYR8" s="194"/>
      <c r="SYS8" s="194"/>
      <c r="SYT8" s="194"/>
      <c r="SYU8" s="194"/>
      <c r="SYV8" s="194"/>
      <c r="SYW8" s="194"/>
      <c r="SYX8" s="194"/>
      <c r="SYY8" s="194"/>
      <c r="SYZ8" s="194"/>
      <c r="SZA8" s="194"/>
      <c r="SZB8" s="194"/>
      <c r="SZC8" s="194"/>
      <c r="SZD8" s="194"/>
      <c r="SZE8" s="194"/>
      <c r="SZF8" s="194"/>
      <c r="SZG8" s="194"/>
      <c r="SZH8" s="194"/>
      <c r="SZI8" s="194"/>
      <c r="SZJ8" s="194"/>
      <c r="SZK8" s="194"/>
      <c r="SZL8" s="194"/>
      <c r="SZM8" s="194"/>
      <c r="SZN8" s="194"/>
      <c r="SZO8" s="194"/>
      <c r="SZP8" s="194"/>
      <c r="SZQ8" s="194"/>
      <c r="SZR8" s="194"/>
      <c r="SZS8" s="194"/>
      <c r="SZT8" s="194"/>
      <c r="SZU8" s="194"/>
      <c r="SZV8" s="194"/>
      <c r="SZW8" s="194"/>
      <c r="SZX8" s="194"/>
      <c r="SZY8" s="194"/>
      <c r="SZZ8" s="194"/>
      <c r="TAA8" s="194"/>
      <c r="TAB8" s="194"/>
      <c r="TAC8" s="194"/>
      <c r="TAD8" s="194"/>
      <c r="TAE8" s="194"/>
      <c r="TAF8" s="194"/>
      <c r="TAG8" s="194"/>
      <c r="TAH8" s="194"/>
      <c r="TAI8" s="194"/>
      <c r="TAJ8" s="194"/>
      <c r="TAK8" s="194"/>
      <c r="TAL8" s="194"/>
      <c r="TAM8" s="194"/>
      <c r="TAN8" s="194"/>
      <c r="TAO8" s="194"/>
      <c r="TAP8" s="194"/>
      <c r="TAQ8" s="194"/>
      <c r="TAR8" s="194"/>
      <c r="TAS8" s="194"/>
      <c r="TAT8" s="194"/>
      <c r="TAU8" s="194"/>
      <c r="TAV8" s="194"/>
      <c r="TAW8" s="194"/>
      <c r="TAX8" s="194"/>
      <c r="TAY8" s="194"/>
      <c r="TAZ8" s="194"/>
      <c r="TBA8" s="194"/>
      <c r="TBB8" s="194"/>
      <c r="TBC8" s="194"/>
      <c r="TBD8" s="194"/>
      <c r="TBE8" s="194"/>
      <c r="TBF8" s="194"/>
      <c r="TBG8" s="194"/>
      <c r="TBH8" s="194"/>
      <c r="TBI8" s="194"/>
      <c r="TBJ8" s="194"/>
      <c r="TBK8" s="194"/>
      <c r="TBL8" s="194"/>
      <c r="TBM8" s="194"/>
      <c r="TBN8" s="194"/>
      <c r="TBO8" s="194"/>
      <c r="TBP8" s="194"/>
      <c r="TBQ8" s="194"/>
      <c r="TBR8" s="194"/>
      <c r="TBS8" s="194"/>
      <c r="TBT8" s="194"/>
      <c r="TBU8" s="194"/>
      <c r="TBV8" s="194"/>
      <c r="TBW8" s="194"/>
      <c r="TBX8" s="194"/>
      <c r="TBY8" s="194"/>
      <c r="TBZ8" s="194"/>
      <c r="TCA8" s="194"/>
      <c r="TCB8" s="194"/>
      <c r="TCC8" s="194"/>
      <c r="TCD8" s="194"/>
      <c r="TCE8" s="194"/>
      <c r="TCF8" s="194"/>
      <c r="TCG8" s="194"/>
      <c r="TCH8" s="194"/>
      <c r="TCI8" s="194"/>
      <c r="TCJ8" s="194"/>
      <c r="TCK8" s="194"/>
      <c r="TCL8" s="194"/>
      <c r="TCM8" s="194"/>
      <c r="TCN8" s="194"/>
      <c r="TCO8" s="194"/>
      <c r="TCP8" s="194"/>
      <c r="TCQ8" s="194"/>
      <c r="TCR8" s="194"/>
      <c r="TCS8" s="194"/>
      <c r="TCT8" s="194"/>
      <c r="TCU8" s="194"/>
      <c r="TCV8" s="194"/>
      <c r="TCW8" s="194"/>
      <c r="TCX8" s="194"/>
      <c r="TCY8" s="194"/>
      <c r="TCZ8" s="194"/>
      <c r="TDA8" s="194"/>
      <c r="TDB8" s="194"/>
      <c r="TDC8" s="194"/>
      <c r="TDD8" s="194"/>
      <c r="TDE8" s="194"/>
      <c r="TDF8" s="194"/>
      <c r="TDG8" s="194"/>
      <c r="TDH8" s="194"/>
      <c r="TDI8" s="194"/>
      <c r="TDJ8" s="194"/>
      <c r="TDK8" s="194"/>
      <c r="TDL8" s="194"/>
      <c r="TDM8" s="194"/>
      <c r="TDN8" s="194"/>
      <c r="TDO8" s="194"/>
      <c r="TDP8" s="194"/>
      <c r="TDQ8" s="194"/>
      <c r="TDR8" s="194"/>
      <c r="TDS8" s="194"/>
      <c r="TDT8" s="194"/>
      <c r="TDU8" s="194"/>
      <c r="TDV8" s="194"/>
      <c r="TDW8" s="194"/>
      <c r="TDX8" s="194"/>
      <c r="TDY8" s="194"/>
      <c r="TDZ8" s="194"/>
      <c r="TEA8" s="194"/>
      <c r="TEB8" s="194"/>
      <c r="TEC8" s="194"/>
      <c r="TED8" s="194"/>
      <c r="TEE8" s="194"/>
      <c r="TEF8" s="194"/>
      <c r="TEG8" s="194"/>
      <c r="TEH8" s="194"/>
      <c r="TEI8" s="194"/>
      <c r="TEJ8" s="194"/>
      <c r="TEK8" s="194"/>
      <c r="TEL8" s="194"/>
      <c r="TEM8" s="194"/>
      <c r="TEN8" s="194"/>
      <c r="TEO8" s="194"/>
      <c r="TEP8" s="194"/>
      <c r="TEQ8" s="194"/>
      <c r="TER8" s="194"/>
      <c r="TES8" s="194"/>
      <c r="TET8" s="194"/>
      <c r="TEU8" s="194"/>
      <c r="TEV8" s="194"/>
      <c r="TEW8" s="194"/>
      <c r="TEX8" s="194"/>
      <c r="TEY8" s="194"/>
      <c r="TEZ8" s="194"/>
      <c r="TFA8" s="194"/>
      <c r="TFB8" s="194"/>
      <c r="TFC8" s="194"/>
      <c r="TFD8" s="194"/>
      <c r="TFE8" s="194"/>
      <c r="TFF8" s="194"/>
      <c r="TFG8" s="194"/>
      <c r="TFH8" s="194"/>
      <c r="TFI8" s="194"/>
      <c r="TFJ8" s="194"/>
      <c r="TFK8" s="194"/>
      <c r="TFL8" s="194"/>
      <c r="TFM8" s="194"/>
      <c r="TFN8" s="194"/>
      <c r="TFO8" s="194"/>
      <c r="TFP8" s="194"/>
      <c r="TFQ8" s="194"/>
      <c r="TFR8" s="194"/>
      <c r="TFS8" s="194"/>
      <c r="TFT8" s="194"/>
      <c r="TFU8" s="194"/>
      <c r="TFV8" s="194"/>
      <c r="TFW8" s="194"/>
      <c r="TFX8" s="194"/>
      <c r="TFY8" s="194"/>
      <c r="TFZ8" s="194"/>
      <c r="TGA8" s="194"/>
      <c r="TGB8" s="194"/>
      <c r="TGC8" s="194"/>
      <c r="TGD8" s="194"/>
      <c r="TGE8" s="194"/>
      <c r="TGF8" s="194"/>
      <c r="TGG8" s="194"/>
      <c r="TGH8" s="194"/>
      <c r="TGI8" s="194"/>
      <c r="TGJ8" s="194"/>
      <c r="TGK8" s="194"/>
      <c r="TGL8" s="194"/>
      <c r="TGM8" s="194"/>
      <c r="TGN8" s="194"/>
      <c r="TGO8" s="194"/>
      <c r="TGP8" s="194"/>
      <c r="TGQ8" s="194"/>
      <c r="TGR8" s="194"/>
      <c r="TGS8" s="194"/>
      <c r="TGT8" s="194"/>
      <c r="TGU8" s="194"/>
      <c r="TGV8" s="194"/>
      <c r="TGW8" s="194"/>
      <c r="TGX8" s="194"/>
      <c r="TGY8" s="194"/>
      <c r="TGZ8" s="194"/>
      <c r="THA8" s="194"/>
      <c r="THB8" s="194"/>
      <c r="THC8" s="194"/>
      <c r="THD8" s="194"/>
      <c r="THE8" s="194"/>
      <c r="THF8" s="194"/>
      <c r="THG8" s="194"/>
      <c r="THH8" s="194"/>
      <c r="THI8" s="194"/>
      <c r="THJ8" s="194"/>
      <c r="THK8" s="194"/>
      <c r="THL8" s="194"/>
      <c r="THM8" s="194"/>
      <c r="THN8" s="194"/>
      <c r="THO8" s="194"/>
      <c r="THP8" s="194"/>
      <c r="THQ8" s="194"/>
      <c r="THR8" s="194"/>
      <c r="THS8" s="194"/>
      <c r="THT8" s="194"/>
      <c r="THU8" s="194"/>
      <c r="THV8" s="194"/>
      <c r="THW8" s="194"/>
      <c r="THX8" s="194"/>
      <c r="THY8" s="194"/>
      <c r="THZ8" s="194"/>
      <c r="TIA8" s="194"/>
      <c r="TIB8" s="194"/>
      <c r="TIC8" s="194"/>
      <c r="TID8" s="194"/>
      <c r="TIE8" s="194"/>
      <c r="TIF8" s="194"/>
      <c r="TIG8" s="194"/>
      <c r="TIH8" s="194"/>
      <c r="TII8" s="194"/>
      <c r="TIJ8" s="194"/>
      <c r="TIK8" s="194"/>
      <c r="TIL8" s="194"/>
      <c r="TIM8" s="194"/>
      <c r="TIN8" s="194"/>
      <c r="TIO8" s="194"/>
      <c r="TIP8" s="194"/>
      <c r="TIQ8" s="194"/>
      <c r="TIR8" s="194"/>
      <c r="TIS8" s="194"/>
      <c r="TIT8" s="194"/>
      <c r="TIU8" s="194"/>
      <c r="TIV8" s="194"/>
      <c r="TIW8" s="194"/>
      <c r="TIX8" s="194"/>
      <c r="TIY8" s="194"/>
      <c r="TIZ8" s="194"/>
      <c r="TJA8" s="194"/>
      <c r="TJB8" s="194"/>
      <c r="TJC8" s="194"/>
      <c r="TJD8" s="194"/>
      <c r="TJE8" s="194"/>
      <c r="TJF8" s="194"/>
      <c r="TJG8" s="194"/>
      <c r="TJH8" s="194"/>
      <c r="TJI8" s="194"/>
      <c r="TJJ8" s="194"/>
      <c r="TJK8" s="194"/>
      <c r="TJL8" s="194"/>
      <c r="TJM8" s="194"/>
      <c r="TJN8" s="194"/>
      <c r="TJO8" s="194"/>
      <c r="TJP8" s="194"/>
      <c r="TJQ8" s="194"/>
      <c r="TJR8" s="194"/>
      <c r="TJS8" s="194"/>
      <c r="TJT8" s="194"/>
      <c r="TJU8" s="194"/>
      <c r="TJV8" s="194"/>
      <c r="TJW8" s="194"/>
      <c r="TJX8" s="194"/>
      <c r="TJY8" s="194"/>
      <c r="TJZ8" s="194"/>
      <c r="TKA8" s="194"/>
      <c r="TKB8" s="194"/>
      <c r="TKC8" s="194"/>
      <c r="TKD8" s="194"/>
      <c r="TKE8" s="194"/>
      <c r="TKF8" s="194"/>
      <c r="TKG8" s="194"/>
      <c r="TKH8" s="194"/>
      <c r="TKI8" s="194"/>
      <c r="TKJ8" s="194"/>
      <c r="TKK8" s="194"/>
      <c r="TKL8" s="194"/>
      <c r="TKM8" s="194"/>
      <c r="TKN8" s="194"/>
      <c r="TKO8" s="194"/>
      <c r="TKP8" s="194"/>
      <c r="TKQ8" s="194"/>
      <c r="TKR8" s="194"/>
      <c r="TKS8" s="194"/>
      <c r="TKT8" s="194"/>
      <c r="TKU8" s="194"/>
      <c r="TKV8" s="194"/>
      <c r="TKW8" s="194"/>
      <c r="TKX8" s="194"/>
      <c r="TKY8" s="194"/>
      <c r="TKZ8" s="194"/>
      <c r="TLA8" s="194"/>
      <c r="TLB8" s="194"/>
      <c r="TLC8" s="194"/>
      <c r="TLD8" s="194"/>
      <c r="TLE8" s="194"/>
      <c r="TLF8" s="194"/>
      <c r="TLG8" s="194"/>
      <c r="TLH8" s="194"/>
      <c r="TLI8" s="194"/>
      <c r="TLJ8" s="194"/>
      <c r="TLK8" s="194"/>
      <c r="TLL8" s="194"/>
      <c r="TLM8" s="194"/>
      <c r="TLN8" s="194"/>
      <c r="TLO8" s="194"/>
      <c r="TLP8" s="194"/>
      <c r="TLQ8" s="194"/>
      <c r="TLR8" s="194"/>
      <c r="TLS8" s="194"/>
      <c r="TLT8" s="194"/>
      <c r="TLU8" s="194"/>
      <c r="TLV8" s="194"/>
      <c r="TLW8" s="194"/>
      <c r="TLX8" s="194"/>
      <c r="TLY8" s="194"/>
      <c r="TLZ8" s="194"/>
      <c r="TMA8" s="194"/>
      <c r="TMB8" s="194"/>
      <c r="TMC8" s="194"/>
      <c r="TMD8" s="194"/>
      <c r="TME8" s="194"/>
      <c r="TMF8" s="194"/>
      <c r="TMG8" s="194"/>
      <c r="TMH8" s="194"/>
      <c r="TMI8" s="194"/>
      <c r="TMJ8" s="194"/>
      <c r="TMK8" s="194"/>
      <c r="TML8" s="194"/>
      <c r="TMM8" s="194"/>
      <c r="TMN8" s="194"/>
      <c r="TMO8" s="194"/>
      <c r="TMP8" s="194"/>
      <c r="TMQ8" s="194"/>
      <c r="TMR8" s="194"/>
      <c r="TMS8" s="194"/>
      <c r="TMT8" s="194"/>
      <c r="TMU8" s="194"/>
      <c r="TMV8" s="194"/>
      <c r="TMW8" s="194"/>
      <c r="TMX8" s="194"/>
      <c r="TMY8" s="194"/>
      <c r="TMZ8" s="194"/>
      <c r="TNA8" s="194"/>
      <c r="TNB8" s="194"/>
      <c r="TNC8" s="194"/>
      <c r="TND8" s="194"/>
      <c r="TNE8" s="194"/>
      <c r="TNF8" s="194"/>
      <c r="TNG8" s="194"/>
      <c r="TNH8" s="194"/>
      <c r="TNI8" s="194"/>
      <c r="TNJ8" s="194"/>
      <c r="TNK8" s="194"/>
      <c r="TNL8" s="194"/>
      <c r="TNM8" s="194"/>
      <c r="TNN8" s="194"/>
      <c r="TNO8" s="194"/>
      <c r="TNP8" s="194"/>
      <c r="TNQ8" s="194"/>
      <c r="TNR8" s="194"/>
      <c r="TNS8" s="194"/>
      <c r="TNT8" s="194"/>
      <c r="TNU8" s="194"/>
      <c r="TNV8" s="194"/>
      <c r="TNW8" s="194"/>
      <c r="TNX8" s="194"/>
      <c r="TNY8" s="194"/>
      <c r="TNZ8" s="194"/>
      <c r="TOA8" s="194"/>
      <c r="TOB8" s="194"/>
      <c r="TOC8" s="194"/>
      <c r="TOD8" s="194"/>
      <c r="TOE8" s="194"/>
      <c r="TOF8" s="194"/>
      <c r="TOG8" s="194"/>
      <c r="TOH8" s="194"/>
      <c r="TOI8" s="194"/>
      <c r="TOJ8" s="194"/>
      <c r="TOK8" s="194"/>
      <c r="TOL8" s="194"/>
      <c r="TOM8" s="194"/>
      <c r="TON8" s="194"/>
      <c r="TOO8" s="194"/>
      <c r="TOP8" s="194"/>
      <c r="TOQ8" s="194"/>
      <c r="TOR8" s="194"/>
      <c r="TOS8" s="194"/>
      <c r="TOT8" s="194"/>
      <c r="TOU8" s="194"/>
      <c r="TOV8" s="194"/>
      <c r="TOW8" s="194"/>
      <c r="TOX8" s="194"/>
      <c r="TOY8" s="194"/>
      <c r="TOZ8" s="194"/>
      <c r="TPA8" s="194"/>
      <c r="TPB8" s="194"/>
      <c r="TPC8" s="194"/>
      <c r="TPD8" s="194"/>
      <c r="TPE8" s="194"/>
      <c r="TPF8" s="194"/>
      <c r="TPG8" s="194"/>
      <c r="TPH8" s="194"/>
      <c r="TPI8" s="194"/>
      <c r="TPJ8" s="194"/>
      <c r="TPK8" s="194"/>
      <c r="TPL8" s="194"/>
      <c r="TPM8" s="194"/>
      <c r="TPN8" s="194"/>
      <c r="TPO8" s="194"/>
      <c r="TPP8" s="194"/>
      <c r="TPQ8" s="194"/>
      <c r="TPR8" s="194"/>
      <c r="TPS8" s="194"/>
      <c r="TPT8" s="194"/>
      <c r="TPU8" s="194"/>
      <c r="TPV8" s="194"/>
      <c r="TPW8" s="194"/>
      <c r="TPX8" s="194"/>
      <c r="TPY8" s="194"/>
      <c r="TPZ8" s="194"/>
      <c r="TQA8" s="194"/>
      <c r="TQB8" s="194"/>
      <c r="TQC8" s="194"/>
      <c r="TQD8" s="194"/>
      <c r="TQE8" s="194"/>
      <c r="TQF8" s="194"/>
      <c r="TQG8" s="194"/>
      <c r="TQH8" s="194"/>
      <c r="TQI8" s="194"/>
      <c r="TQJ8" s="194"/>
      <c r="TQK8" s="194"/>
      <c r="TQL8" s="194"/>
      <c r="TQM8" s="194"/>
      <c r="TQN8" s="194"/>
      <c r="TQO8" s="194"/>
      <c r="TQP8" s="194"/>
      <c r="TQQ8" s="194"/>
      <c r="TQR8" s="194"/>
      <c r="TQS8" s="194"/>
      <c r="TQT8" s="194"/>
      <c r="TQU8" s="194"/>
      <c r="TQV8" s="194"/>
      <c r="TQW8" s="194"/>
      <c r="TQX8" s="194"/>
      <c r="TQY8" s="194"/>
      <c r="TQZ8" s="194"/>
      <c r="TRA8" s="194"/>
      <c r="TRB8" s="194"/>
      <c r="TRC8" s="194"/>
      <c r="TRD8" s="194"/>
      <c r="TRE8" s="194"/>
      <c r="TRF8" s="194"/>
      <c r="TRG8" s="194"/>
      <c r="TRH8" s="194"/>
      <c r="TRI8" s="194"/>
      <c r="TRJ8" s="194"/>
      <c r="TRK8" s="194"/>
      <c r="TRL8" s="194"/>
      <c r="TRM8" s="194"/>
      <c r="TRN8" s="194"/>
      <c r="TRO8" s="194"/>
      <c r="TRP8" s="194"/>
      <c r="TRQ8" s="194"/>
      <c r="TRR8" s="194"/>
      <c r="TRS8" s="194"/>
      <c r="TRT8" s="194"/>
      <c r="TRU8" s="194"/>
      <c r="TRV8" s="194"/>
      <c r="TRW8" s="194"/>
      <c r="TRX8" s="194"/>
      <c r="TRY8" s="194"/>
      <c r="TRZ8" s="194"/>
      <c r="TSA8" s="194"/>
      <c r="TSB8" s="194"/>
      <c r="TSC8" s="194"/>
      <c r="TSD8" s="194"/>
      <c r="TSE8" s="194"/>
      <c r="TSF8" s="194"/>
      <c r="TSG8" s="194"/>
      <c r="TSH8" s="194"/>
      <c r="TSI8" s="194"/>
      <c r="TSJ8" s="194"/>
      <c r="TSK8" s="194"/>
      <c r="TSL8" s="194"/>
      <c r="TSM8" s="194"/>
      <c r="TSN8" s="194"/>
      <c r="TSO8" s="194"/>
      <c r="TSP8" s="194"/>
      <c r="TSQ8" s="194"/>
      <c r="TSR8" s="194"/>
      <c r="TSS8" s="194"/>
      <c r="TST8" s="194"/>
      <c r="TSU8" s="194"/>
      <c r="TSV8" s="194"/>
      <c r="TSW8" s="194"/>
      <c r="TSX8" s="194"/>
      <c r="TSY8" s="194"/>
      <c r="TSZ8" s="194"/>
      <c r="TTA8" s="194"/>
      <c r="TTB8" s="194"/>
      <c r="TTC8" s="194"/>
      <c r="TTD8" s="194"/>
      <c r="TTE8" s="194"/>
      <c r="TTF8" s="194"/>
      <c r="TTG8" s="194"/>
      <c r="TTH8" s="194"/>
      <c r="TTI8" s="194"/>
      <c r="TTJ8" s="194"/>
      <c r="TTK8" s="194"/>
      <c r="TTL8" s="194"/>
      <c r="TTM8" s="194"/>
      <c r="TTN8" s="194"/>
      <c r="TTO8" s="194"/>
      <c r="TTP8" s="194"/>
      <c r="TTQ8" s="194"/>
      <c r="TTR8" s="194"/>
      <c r="TTS8" s="194"/>
      <c r="TTT8" s="194"/>
      <c r="TTU8" s="194"/>
      <c r="TTV8" s="194"/>
      <c r="TTW8" s="194"/>
      <c r="TTX8" s="194"/>
      <c r="TTY8" s="194"/>
      <c r="TTZ8" s="194"/>
      <c r="TUA8" s="194"/>
      <c r="TUB8" s="194"/>
      <c r="TUC8" s="194"/>
      <c r="TUD8" s="194"/>
      <c r="TUE8" s="194"/>
      <c r="TUF8" s="194"/>
      <c r="TUG8" s="194"/>
      <c r="TUH8" s="194"/>
      <c r="TUI8" s="194"/>
      <c r="TUJ8" s="194"/>
      <c r="TUK8" s="194"/>
      <c r="TUL8" s="194"/>
      <c r="TUM8" s="194"/>
      <c r="TUN8" s="194"/>
      <c r="TUO8" s="194"/>
      <c r="TUP8" s="194"/>
      <c r="TUQ8" s="194"/>
      <c r="TUR8" s="194"/>
      <c r="TUS8" s="194"/>
      <c r="TUT8" s="194"/>
      <c r="TUU8" s="194"/>
      <c r="TUV8" s="194"/>
      <c r="TUW8" s="194"/>
      <c r="TUX8" s="194"/>
      <c r="TUY8" s="194"/>
      <c r="TUZ8" s="194"/>
      <c r="TVA8" s="194"/>
      <c r="TVB8" s="194"/>
      <c r="TVC8" s="194"/>
      <c r="TVD8" s="194"/>
      <c r="TVE8" s="194"/>
      <c r="TVF8" s="194"/>
      <c r="TVG8" s="194"/>
      <c r="TVH8" s="194"/>
      <c r="TVI8" s="194"/>
      <c r="TVJ8" s="194"/>
      <c r="TVK8" s="194"/>
      <c r="TVL8" s="194"/>
      <c r="TVM8" s="194"/>
      <c r="TVN8" s="194"/>
      <c r="TVO8" s="194"/>
      <c r="TVP8" s="194"/>
      <c r="TVQ8" s="194"/>
      <c r="TVR8" s="194"/>
      <c r="TVS8" s="194"/>
      <c r="TVT8" s="194"/>
      <c r="TVU8" s="194"/>
      <c r="TVV8" s="194"/>
      <c r="TVW8" s="194"/>
      <c r="TVX8" s="194"/>
      <c r="TVY8" s="194"/>
      <c r="TVZ8" s="194"/>
      <c r="TWA8" s="194"/>
      <c r="TWB8" s="194"/>
      <c r="TWC8" s="194"/>
      <c r="TWD8" s="194"/>
      <c r="TWE8" s="194"/>
      <c r="TWF8" s="194"/>
      <c r="TWG8" s="194"/>
      <c r="TWH8" s="194"/>
      <c r="TWI8" s="194"/>
      <c r="TWJ8" s="194"/>
      <c r="TWK8" s="194"/>
      <c r="TWL8" s="194"/>
      <c r="TWM8" s="194"/>
      <c r="TWN8" s="194"/>
      <c r="TWO8" s="194"/>
      <c r="TWP8" s="194"/>
      <c r="TWQ8" s="194"/>
      <c r="TWR8" s="194"/>
      <c r="TWS8" s="194"/>
      <c r="TWT8" s="194"/>
      <c r="TWU8" s="194"/>
      <c r="TWV8" s="194"/>
      <c r="TWW8" s="194"/>
      <c r="TWX8" s="194"/>
      <c r="TWY8" s="194"/>
      <c r="TWZ8" s="194"/>
      <c r="TXA8" s="194"/>
      <c r="TXB8" s="194"/>
      <c r="TXC8" s="194"/>
      <c r="TXD8" s="194"/>
      <c r="TXE8" s="194"/>
      <c r="TXF8" s="194"/>
      <c r="TXG8" s="194"/>
      <c r="TXH8" s="194"/>
      <c r="TXI8" s="194"/>
      <c r="TXJ8" s="194"/>
      <c r="TXK8" s="194"/>
      <c r="TXL8" s="194"/>
      <c r="TXM8" s="194"/>
      <c r="TXN8" s="194"/>
      <c r="TXO8" s="194"/>
      <c r="TXP8" s="194"/>
      <c r="TXQ8" s="194"/>
      <c r="TXR8" s="194"/>
      <c r="TXS8" s="194"/>
      <c r="TXT8" s="194"/>
      <c r="TXU8" s="194"/>
      <c r="TXV8" s="194"/>
      <c r="TXW8" s="194"/>
      <c r="TXX8" s="194"/>
      <c r="TXY8" s="194"/>
      <c r="TXZ8" s="194"/>
      <c r="TYA8" s="194"/>
      <c r="TYB8" s="194"/>
      <c r="TYC8" s="194"/>
      <c r="TYD8" s="194"/>
      <c r="TYE8" s="194"/>
      <c r="TYF8" s="194"/>
      <c r="TYG8" s="194"/>
      <c r="TYH8" s="194"/>
      <c r="TYI8" s="194"/>
      <c r="TYJ8" s="194"/>
      <c r="TYK8" s="194"/>
      <c r="TYL8" s="194"/>
      <c r="TYM8" s="194"/>
      <c r="TYN8" s="194"/>
      <c r="TYO8" s="194"/>
      <c r="TYP8" s="194"/>
      <c r="TYQ8" s="194"/>
      <c r="TYR8" s="194"/>
      <c r="TYS8" s="194"/>
      <c r="TYT8" s="194"/>
      <c r="TYU8" s="194"/>
      <c r="TYV8" s="194"/>
      <c r="TYW8" s="194"/>
      <c r="TYX8" s="194"/>
      <c r="TYY8" s="194"/>
      <c r="TYZ8" s="194"/>
      <c r="TZA8" s="194"/>
      <c r="TZB8" s="194"/>
      <c r="TZC8" s="194"/>
      <c r="TZD8" s="194"/>
      <c r="TZE8" s="194"/>
      <c r="TZF8" s="194"/>
      <c r="TZG8" s="194"/>
      <c r="TZH8" s="194"/>
      <c r="TZI8" s="194"/>
      <c r="TZJ8" s="194"/>
      <c r="TZK8" s="194"/>
      <c r="TZL8" s="194"/>
      <c r="TZM8" s="194"/>
      <c r="TZN8" s="194"/>
      <c r="TZO8" s="194"/>
      <c r="TZP8" s="194"/>
      <c r="TZQ8" s="194"/>
      <c r="TZR8" s="194"/>
      <c r="TZS8" s="194"/>
      <c r="TZT8" s="194"/>
      <c r="TZU8" s="194"/>
      <c r="TZV8" s="194"/>
      <c r="TZW8" s="194"/>
      <c r="TZX8" s="194"/>
      <c r="TZY8" s="194"/>
      <c r="TZZ8" s="194"/>
      <c r="UAA8" s="194"/>
      <c r="UAB8" s="194"/>
      <c r="UAC8" s="194"/>
      <c r="UAD8" s="194"/>
      <c r="UAE8" s="194"/>
      <c r="UAF8" s="194"/>
      <c r="UAG8" s="194"/>
      <c r="UAH8" s="194"/>
      <c r="UAI8" s="194"/>
      <c r="UAJ8" s="194"/>
      <c r="UAK8" s="194"/>
      <c r="UAL8" s="194"/>
      <c r="UAM8" s="194"/>
      <c r="UAN8" s="194"/>
      <c r="UAO8" s="194"/>
      <c r="UAP8" s="194"/>
      <c r="UAQ8" s="194"/>
      <c r="UAR8" s="194"/>
      <c r="UAS8" s="194"/>
      <c r="UAT8" s="194"/>
      <c r="UAU8" s="194"/>
      <c r="UAV8" s="194"/>
      <c r="UAW8" s="194"/>
      <c r="UAX8" s="194"/>
      <c r="UAY8" s="194"/>
      <c r="UAZ8" s="194"/>
      <c r="UBA8" s="194"/>
      <c r="UBB8" s="194"/>
      <c r="UBC8" s="194"/>
      <c r="UBD8" s="194"/>
      <c r="UBE8" s="194"/>
      <c r="UBF8" s="194"/>
      <c r="UBG8" s="194"/>
      <c r="UBH8" s="194"/>
      <c r="UBI8" s="194"/>
      <c r="UBJ8" s="194"/>
      <c r="UBK8" s="194"/>
      <c r="UBL8" s="194"/>
      <c r="UBM8" s="194"/>
      <c r="UBN8" s="194"/>
      <c r="UBO8" s="194"/>
      <c r="UBP8" s="194"/>
      <c r="UBQ8" s="194"/>
      <c r="UBR8" s="194"/>
      <c r="UBS8" s="194"/>
      <c r="UBT8" s="194"/>
      <c r="UBU8" s="194"/>
      <c r="UBV8" s="194"/>
      <c r="UBW8" s="194"/>
      <c r="UBX8" s="194"/>
      <c r="UBY8" s="194"/>
      <c r="UBZ8" s="194"/>
      <c r="UCA8" s="194"/>
      <c r="UCB8" s="194"/>
      <c r="UCC8" s="194"/>
      <c r="UCD8" s="194"/>
      <c r="UCE8" s="194"/>
      <c r="UCF8" s="194"/>
      <c r="UCG8" s="194"/>
      <c r="UCH8" s="194"/>
      <c r="UCI8" s="194"/>
      <c r="UCJ8" s="194"/>
      <c r="UCK8" s="194"/>
      <c r="UCL8" s="194"/>
      <c r="UCM8" s="194"/>
      <c r="UCN8" s="194"/>
      <c r="UCO8" s="194"/>
      <c r="UCP8" s="194"/>
      <c r="UCQ8" s="194"/>
      <c r="UCR8" s="194"/>
      <c r="UCS8" s="194"/>
      <c r="UCT8" s="194"/>
      <c r="UCU8" s="194"/>
      <c r="UCV8" s="194"/>
      <c r="UCW8" s="194"/>
      <c r="UCX8" s="194"/>
      <c r="UCY8" s="194"/>
      <c r="UCZ8" s="194"/>
      <c r="UDA8" s="194"/>
      <c r="UDB8" s="194"/>
      <c r="UDC8" s="194"/>
      <c r="UDD8" s="194"/>
      <c r="UDE8" s="194"/>
      <c r="UDF8" s="194"/>
      <c r="UDG8" s="194"/>
      <c r="UDH8" s="194"/>
      <c r="UDI8" s="194"/>
      <c r="UDJ8" s="194"/>
      <c r="UDK8" s="194"/>
      <c r="UDL8" s="194"/>
      <c r="UDM8" s="194"/>
      <c r="UDN8" s="194"/>
      <c r="UDO8" s="194"/>
      <c r="UDP8" s="194"/>
      <c r="UDQ8" s="194"/>
      <c r="UDR8" s="194"/>
      <c r="UDS8" s="194"/>
      <c r="UDT8" s="194"/>
      <c r="UDU8" s="194"/>
      <c r="UDV8" s="194"/>
      <c r="UDW8" s="194"/>
      <c r="UDX8" s="194"/>
      <c r="UDY8" s="194"/>
      <c r="UDZ8" s="194"/>
      <c r="UEA8" s="194"/>
      <c r="UEB8" s="194"/>
      <c r="UEC8" s="194"/>
      <c r="UED8" s="194"/>
      <c r="UEE8" s="194"/>
      <c r="UEF8" s="194"/>
      <c r="UEG8" s="194"/>
      <c r="UEH8" s="194"/>
      <c r="UEI8" s="194"/>
      <c r="UEJ8" s="194"/>
      <c r="UEK8" s="194"/>
      <c r="UEL8" s="194"/>
      <c r="UEM8" s="194"/>
      <c r="UEN8" s="194"/>
      <c r="UEO8" s="194"/>
      <c r="UEP8" s="194"/>
      <c r="UEQ8" s="194"/>
      <c r="UER8" s="194"/>
      <c r="UES8" s="194"/>
      <c r="UET8" s="194"/>
      <c r="UEU8" s="194"/>
      <c r="UEV8" s="194"/>
      <c r="UEW8" s="194"/>
      <c r="UEX8" s="194"/>
      <c r="UEY8" s="194"/>
      <c r="UEZ8" s="194"/>
      <c r="UFA8" s="194"/>
      <c r="UFB8" s="194"/>
      <c r="UFC8" s="194"/>
      <c r="UFD8" s="194"/>
      <c r="UFE8" s="194"/>
      <c r="UFF8" s="194"/>
      <c r="UFG8" s="194"/>
      <c r="UFH8" s="194"/>
      <c r="UFI8" s="194"/>
      <c r="UFJ8" s="194"/>
      <c r="UFK8" s="194"/>
      <c r="UFL8" s="194"/>
      <c r="UFM8" s="194"/>
      <c r="UFN8" s="194"/>
      <c r="UFO8" s="194"/>
      <c r="UFP8" s="194"/>
      <c r="UFQ8" s="194"/>
      <c r="UFR8" s="194"/>
      <c r="UFS8" s="194"/>
      <c r="UFT8" s="194"/>
      <c r="UFU8" s="194"/>
      <c r="UFV8" s="194"/>
      <c r="UFW8" s="194"/>
      <c r="UFX8" s="194"/>
      <c r="UFY8" s="194"/>
      <c r="UFZ8" s="194"/>
      <c r="UGA8" s="194"/>
      <c r="UGB8" s="194"/>
      <c r="UGC8" s="194"/>
      <c r="UGD8" s="194"/>
      <c r="UGE8" s="194"/>
      <c r="UGF8" s="194"/>
      <c r="UGG8" s="194"/>
      <c r="UGH8" s="194"/>
      <c r="UGI8" s="194"/>
      <c r="UGJ8" s="194"/>
      <c r="UGK8" s="194"/>
      <c r="UGL8" s="194"/>
      <c r="UGM8" s="194"/>
      <c r="UGN8" s="194"/>
      <c r="UGO8" s="194"/>
      <c r="UGP8" s="194"/>
      <c r="UGQ8" s="194"/>
      <c r="UGR8" s="194"/>
      <c r="UGS8" s="194"/>
      <c r="UGT8" s="194"/>
      <c r="UGU8" s="194"/>
      <c r="UGV8" s="194"/>
      <c r="UGW8" s="194"/>
      <c r="UGX8" s="194"/>
      <c r="UGY8" s="194"/>
      <c r="UGZ8" s="194"/>
      <c r="UHA8" s="194"/>
      <c r="UHB8" s="194"/>
      <c r="UHC8" s="194"/>
      <c r="UHD8" s="194"/>
      <c r="UHE8" s="194"/>
      <c r="UHF8" s="194"/>
      <c r="UHG8" s="194"/>
      <c r="UHH8" s="194"/>
      <c r="UHI8" s="194"/>
      <c r="UHJ8" s="194"/>
      <c r="UHK8" s="194"/>
      <c r="UHL8" s="194"/>
      <c r="UHM8" s="194"/>
      <c r="UHN8" s="194"/>
      <c r="UHO8" s="194"/>
      <c r="UHP8" s="194"/>
      <c r="UHQ8" s="194"/>
      <c r="UHR8" s="194"/>
      <c r="UHS8" s="194"/>
      <c r="UHT8" s="194"/>
      <c r="UHU8" s="194"/>
      <c r="UHV8" s="194"/>
      <c r="UHW8" s="194"/>
      <c r="UHX8" s="194"/>
      <c r="UHY8" s="194"/>
      <c r="UHZ8" s="194"/>
      <c r="UIA8" s="194"/>
      <c r="UIB8" s="194"/>
      <c r="UIC8" s="194"/>
      <c r="UID8" s="194"/>
      <c r="UIE8" s="194"/>
      <c r="UIF8" s="194"/>
      <c r="UIG8" s="194"/>
      <c r="UIH8" s="194"/>
      <c r="UII8" s="194"/>
      <c r="UIJ8" s="194"/>
      <c r="UIK8" s="194"/>
      <c r="UIL8" s="194"/>
      <c r="UIM8" s="194"/>
      <c r="UIN8" s="194"/>
      <c r="UIO8" s="194"/>
      <c r="UIP8" s="194"/>
      <c r="UIQ8" s="194"/>
      <c r="UIR8" s="194"/>
      <c r="UIS8" s="194"/>
      <c r="UIT8" s="194"/>
      <c r="UIU8" s="194"/>
      <c r="UIV8" s="194"/>
      <c r="UIW8" s="194"/>
      <c r="UIX8" s="194"/>
      <c r="UIY8" s="194"/>
      <c r="UIZ8" s="194"/>
      <c r="UJA8" s="194"/>
      <c r="UJB8" s="194"/>
      <c r="UJC8" s="194"/>
      <c r="UJD8" s="194"/>
      <c r="UJE8" s="194"/>
      <c r="UJF8" s="194"/>
      <c r="UJG8" s="194"/>
      <c r="UJH8" s="194"/>
      <c r="UJI8" s="194"/>
      <c r="UJJ8" s="194"/>
      <c r="UJK8" s="194"/>
      <c r="UJL8" s="194"/>
      <c r="UJM8" s="194"/>
      <c r="UJN8" s="194"/>
      <c r="UJO8" s="194"/>
      <c r="UJP8" s="194"/>
      <c r="UJQ8" s="194"/>
      <c r="UJR8" s="194"/>
      <c r="UJS8" s="194"/>
      <c r="UJT8" s="194"/>
      <c r="UJU8" s="194"/>
      <c r="UJV8" s="194"/>
      <c r="UJW8" s="194"/>
      <c r="UJX8" s="194"/>
      <c r="UJY8" s="194"/>
      <c r="UJZ8" s="194"/>
      <c r="UKA8" s="194"/>
      <c r="UKB8" s="194"/>
      <c r="UKC8" s="194"/>
      <c r="UKD8" s="194"/>
      <c r="UKE8" s="194"/>
      <c r="UKF8" s="194"/>
      <c r="UKG8" s="194"/>
      <c r="UKH8" s="194"/>
      <c r="UKI8" s="194"/>
      <c r="UKJ8" s="194"/>
      <c r="UKK8" s="194"/>
      <c r="UKL8" s="194"/>
      <c r="UKM8" s="194"/>
      <c r="UKN8" s="194"/>
      <c r="UKO8" s="194"/>
      <c r="UKP8" s="194"/>
      <c r="UKQ8" s="194"/>
      <c r="UKR8" s="194"/>
      <c r="UKS8" s="194"/>
      <c r="UKT8" s="194"/>
      <c r="UKU8" s="194"/>
      <c r="UKV8" s="194"/>
      <c r="UKW8" s="194"/>
      <c r="UKX8" s="194"/>
      <c r="UKY8" s="194"/>
      <c r="UKZ8" s="194"/>
      <c r="ULA8" s="194"/>
      <c r="ULB8" s="194"/>
      <c r="ULC8" s="194"/>
      <c r="ULD8" s="194"/>
      <c r="ULE8" s="194"/>
      <c r="ULF8" s="194"/>
      <c r="ULG8" s="194"/>
      <c r="ULH8" s="194"/>
      <c r="ULI8" s="194"/>
      <c r="ULJ8" s="194"/>
      <c r="ULK8" s="194"/>
      <c r="ULL8" s="194"/>
      <c r="ULM8" s="194"/>
      <c r="ULN8" s="194"/>
      <c r="ULO8" s="194"/>
      <c r="ULP8" s="194"/>
      <c r="ULQ8" s="194"/>
      <c r="ULR8" s="194"/>
      <c r="ULS8" s="194"/>
      <c r="ULT8" s="194"/>
      <c r="ULU8" s="194"/>
      <c r="ULV8" s="194"/>
      <c r="ULW8" s="194"/>
      <c r="ULX8" s="194"/>
      <c r="ULY8" s="194"/>
      <c r="ULZ8" s="194"/>
      <c r="UMA8" s="194"/>
      <c r="UMB8" s="194"/>
      <c r="UMC8" s="194"/>
      <c r="UMD8" s="194"/>
      <c r="UME8" s="194"/>
      <c r="UMF8" s="194"/>
      <c r="UMG8" s="194"/>
      <c r="UMH8" s="194"/>
      <c r="UMI8" s="194"/>
      <c r="UMJ8" s="194"/>
      <c r="UMK8" s="194"/>
      <c r="UML8" s="194"/>
      <c r="UMM8" s="194"/>
      <c r="UMN8" s="194"/>
      <c r="UMO8" s="194"/>
      <c r="UMP8" s="194"/>
      <c r="UMQ8" s="194"/>
      <c r="UMR8" s="194"/>
      <c r="UMS8" s="194"/>
      <c r="UMT8" s="194"/>
      <c r="UMU8" s="194"/>
      <c r="UMV8" s="194"/>
      <c r="UMW8" s="194"/>
      <c r="UMX8" s="194"/>
      <c r="UMY8" s="194"/>
      <c r="UMZ8" s="194"/>
      <c r="UNA8" s="194"/>
      <c r="UNB8" s="194"/>
      <c r="UNC8" s="194"/>
      <c r="UND8" s="194"/>
      <c r="UNE8" s="194"/>
      <c r="UNF8" s="194"/>
      <c r="UNG8" s="194"/>
      <c r="UNH8" s="194"/>
      <c r="UNI8" s="194"/>
      <c r="UNJ8" s="194"/>
      <c r="UNK8" s="194"/>
      <c r="UNL8" s="194"/>
      <c r="UNM8" s="194"/>
      <c r="UNN8" s="194"/>
      <c r="UNO8" s="194"/>
      <c r="UNP8" s="194"/>
      <c r="UNQ8" s="194"/>
      <c r="UNR8" s="194"/>
      <c r="UNS8" s="194"/>
      <c r="UNT8" s="194"/>
      <c r="UNU8" s="194"/>
      <c r="UNV8" s="194"/>
      <c r="UNW8" s="194"/>
      <c r="UNX8" s="194"/>
      <c r="UNY8" s="194"/>
      <c r="UNZ8" s="194"/>
      <c r="UOA8" s="194"/>
      <c r="UOB8" s="194"/>
      <c r="UOC8" s="194"/>
      <c r="UOD8" s="194"/>
      <c r="UOE8" s="194"/>
      <c r="UOF8" s="194"/>
      <c r="UOG8" s="194"/>
      <c r="UOH8" s="194"/>
      <c r="UOI8" s="194"/>
      <c r="UOJ8" s="194"/>
      <c r="UOK8" s="194"/>
      <c r="UOL8" s="194"/>
      <c r="UOM8" s="194"/>
      <c r="UON8" s="194"/>
      <c r="UOO8" s="194"/>
      <c r="UOP8" s="194"/>
      <c r="UOQ8" s="194"/>
      <c r="UOR8" s="194"/>
      <c r="UOS8" s="194"/>
      <c r="UOT8" s="194"/>
      <c r="UOU8" s="194"/>
      <c r="UOV8" s="194"/>
      <c r="UOW8" s="194"/>
      <c r="UOX8" s="194"/>
      <c r="UOY8" s="194"/>
      <c r="UOZ8" s="194"/>
      <c r="UPA8" s="194"/>
      <c r="UPB8" s="194"/>
      <c r="UPC8" s="194"/>
      <c r="UPD8" s="194"/>
      <c r="UPE8" s="194"/>
      <c r="UPF8" s="194"/>
      <c r="UPG8" s="194"/>
      <c r="UPH8" s="194"/>
      <c r="UPI8" s="194"/>
      <c r="UPJ8" s="194"/>
      <c r="UPK8" s="194"/>
      <c r="UPL8" s="194"/>
      <c r="UPM8" s="194"/>
      <c r="UPN8" s="194"/>
      <c r="UPO8" s="194"/>
      <c r="UPP8" s="194"/>
      <c r="UPQ8" s="194"/>
      <c r="UPR8" s="194"/>
      <c r="UPS8" s="194"/>
      <c r="UPT8" s="194"/>
      <c r="UPU8" s="194"/>
      <c r="UPV8" s="194"/>
      <c r="UPW8" s="194"/>
      <c r="UPX8" s="194"/>
      <c r="UPY8" s="194"/>
      <c r="UPZ8" s="194"/>
      <c r="UQA8" s="194"/>
      <c r="UQB8" s="194"/>
      <c r="UQC8" s="194"/>
      <c r="UQD8" s="194"/>
      <c r="UQE8" s="194"/>
      <c r="UQF8" s="194"/>
      <c r="UQG8" s="194"/>
      <c r="UQH8" s="194"/>
      <c r="UQI8" s="194"/>
      <c r="UQJ8" s="194"/>
      <c r="UQK8" s="194"/>
      <c r="UQL8" s="194"/>
      <c r="UQM8" s="194"/>
      <c r="UQN8" s="194"/>
      <c r="UQO8" s="194"/>
      <c r="UQP8" s="194"/>
      <c r="UQQ8" s="194"/>
      <c r="UQR8" s="194"/>
      <c r="UQS8" s="194"/>
      <c r="UQT8" s="194"/>
      <c r="UQU8" s="194"/>
      <c r="UQV8" s="194"/>
      <c r="UQW8" s="194"/>
      <c r="UQX8" s="194"/>
      <c r="UQY8" s="194"/>
      <c r="UQZ8" s="194"/>
      <c r="URA8" s="194"/>
      <c r="URB8" s="194"/>
      <c r="URC8" s="194"/>
      <c r="URD8" s="194"/>
      <c r="URE8" s="194"/>
      <c r="URF8" s="194"/>
      <c r="URG8" s="194"/>
      <c r="URH8" s="194"/>
      <c r="URI8" s="194"/>
      <c r="URJ8" s="194"/>
      <c r="URK8" s="194"/>
      <c r="URL8" s="194"/>
      <c r="URM8" s="194"/>
      <c r="URN8" s="194"/>
      <c r="URO8" s="194"/>
      <c r="URP8" s="194"/>
      <c r="URQ8" s="194"/>
      <c r="URR8" s="194"/>
      <c r="URS8" s="194"/>
      <c r="URT8" s="194"/>
      <c r="URU8" s="194"/>
      <c r="URV8" s="194"/>
      <c r="URW8" s="194"/>
      <c r="URX8" s="194"/>
      <c r="URY8" s="194"/>
      <c r="URZ8" s="194"/>
      <c r="USA8" s="194"/>
      <c r="USB8" s="194"/>
      <c r="USC8" s="194"/>
      <c r="USD8" s="194"/>
      <c r="USE8" s="194"/>
      <c r="USF8" s="194"/>
      <c r="USG8" s="194"/>
      <c r="USH8" s="194"/>
      <c r="USI8" s="194"/>
      <c r="USJ8" s="194"/>
      <c r="USK8" s="194"/>
      <c r="USL8" s="194"/>
      <c r="USM8" s="194"/>
      <c r="USN8" s="194"/>
      <c r="USO8" s="194"/>
      <c r="USP8" s="194"/>
      <c r="USQ8" s="194"/>
      <c r="USR8" s="194"/>
      <c r="USS8" s="194"/>
      <c r="UST8" s="194"/>
      <c r="USU8" s="194"/>
      <c r="USV8" s="194"/>
      <c r="USW8" s="194"/>
      <c r="USX8" s="194"/>
      <c r="USY8" s="194"/>
      <c r="USZ8" s="194"/>
      <c r="UTA8" s="194"/>
      <c r="UTB8" s="194"/>
      <c r="UTC8" s="194"/>
      <c r="UTD8" s="194"/>
      <c r="UTE8" s="194"/>
      <c r="UTF8" s="194"/>
      <c r="UTG8" s="194"/>
      <c r="UTH8" s="194"/>
      <c r="UTI8" s="194"/>
      <c r="UTJ8" s="194"/>
      <c r="UTK8" s="194"/>
      <c r="UTL8" s="194"/>
      <c r="UTM8" s="194"/>
      <c r="UTN8" s="194"/>
      <c r="UTO8" s="194"/>
      <c r="UTP8" s="194"/>
      <c r="UTQ8" s="194"/>
      <c r="UTR8" s="194"/>
      <c r="UTS8" s="194"/>
      <c r="UTT8" s="194"/>
      <c r="UTU8" s="194"/>
      <c r="UTV8" s="194"/>
      <c r="UTW8" s="194"/>
      <c r="UTX8" s="194"/>
      <c r="UTY8" s="194"/>
      <c r="UTZ8" s="194"/>
      <c r="UUA8" s="194"/>
      <c r="UUB8" s="194"/>
      <c r="UUC8" s="194"/>
      <c r="UUD8" s="194"/>
      <c r="UUE8" s="194"/>
      <c r="UUF8" s="194"/>
      <c r="UUG8" s="194"/>
      <c r="UUH8" s="194"/>
      <c r="UUI8" s="194"/>
      <c r="UUJ8" s="194"/>
      <c r="UUK8" s="194"/>
      <c r="UUL8" s="194"/>
      <c r="UUM8" s="194"/>
      <c r="UUN8" s="194"/>
      <c r="UUO8" s="194"/>
      <c r="UUP8" s="194"/>
      <c r="UUQ8" s="194"/>
      <c r="UUR8" s="194"/>
      <c r="UUS8" s="194"/>
      <c r="UUT8" s="194"/>
      <c r="UUU8" s="194"/>
      <c r="UUV8" s="194"/>
      <c r="UUW8" s="194"/>
      <c r="UUX8" s="194"/>
      <c r="UUY8" s="194"/>
      <c r="UUZ8" s="194"/>
      <c r="UVA8" s="194"/>
      <c r="UVB8" s="194"/>
      <c r="UVC8" s="194"/>
      <c r="UVD8" s="194"/>
      <c r="UVE8" s="194"/>
      <c r="UVF8" s="194"/>
      <c r="UVG8" s="194"/>
      <c r="UVH8" s="194"/>
      <c r="UVI8" s="194"/>
      <c r="UVJ8" s="194"/>
      <c r="UVK8" s="194"/>
      <c r="UVL8" s="194"/>
      <c r="UVM8" s="194"/>
      <c r="UVN8" s="194"/>
      <c r="UVO8" s="194"/>
      <c r="UVP8" s="194"/>
      <c r="UVQ8" s="194"/>
      <c r="UVR8" s="194"/>
      <c r="UVS8" s="194"/>
      <c r="UVT8" s="194"/>
      <c r="UVU8" s="194"/>
      <c r="UVV8" s="194"/>
      <c r="UVW8" s="194"/>
      <c r="UVX8" s="194"/>
      <c r="UVY8" s="194"/>
      <c r="UVZ8" s="194"/>
      <c r="UWA8" s="194"/>
      <c r="UWB8" s="194"/>
      <c r="UWC8" s="194"/>
      <c r="UWD8" s="194"/>
      <c r="UWE8" s="194"/>
      <c r="UWF8" s="194"/>
      <c r="UWG8" s="194"/>
      <c r="UWH8" s="194"/>
      <c r="UWI8" s="194"/>
      <c r="UWJ8" s="194"/>
      <c r="UWK8" s="194"/>
      <c r="UWL8" s="194"/>
      <c r="UWM8" s="194"/>
      <c r="UWN8" s="194"/>
      <c r="UWO8" s="194"/>
      <c r="UWP8" s="194"/>
      <c r="UWQ8" s="194"/>
      <c r="UWR8" s="194"/>
      <c r="UWS8" s="194"/>
      <c r="UWT8" s="194"/>
      <c r="UWU8" s="194"/>
      <c r="UWV8" s="194"/>
      <c r="UWW8" s="194"/>
      <c r="UWX8" s="194"/>
      <c r="UWY8" s="194"/>
      <c r="UWZ8" s="194"/>
      <c r="UXA8" s="194"/>
      <c r="UXB8" s="194"/>
      <c r="UXC8" s="194"/>
      <c r="UXD8" s="194"/>
      <c r="UXE8" s="194"/>
      <c r="UXF8" s="194"/>
      <c r="UXG8" s="194"/>
      <c r="UXH8" s="194"/>
      <c r="UXI8" s="194"/>
      <c r="UXJ8" s="194"/>
      <c r="UXK8" s="194"/>
      <c r="UXL8" s="194"/>
      <c r="UXM8" s="194"/>
      <c r="UXN8" s="194"/>
      <c r="UXO8" s="194"/>
      <c r="UXP8" s="194"/>
      <c r="UXQ8" s="194"/>
      <c r="UXR8" s="194"/>
      <c r="UXS8" s="194"/>
      <c r="UXT8" s="194"/>
      <c r="UXU8" s="194"/>
      <c r="UXV8" s="194"/>
      <c r="UXW8" s="194"/>
      <c r="UXX8" s="194"/>
      <c r="UXY8" s="194"/>
      <c r="UXZ8" s="194"/>
      <c r="UYA8" s="194"/>
      <c r="UYB8" s="194"/>
      <c r="UYC8" s="194"/>
      <c r="UYD8" s="194"/>
      <c r="UYE8" s="194"/>
      <c r="UYF8" s="194"/>
      <c r="UYG8" s="194"/>
      <c r="UYH8" s="194"/>
      <c r="UYI8" s="194"/>
      <c r="UYJ8" s="194"/>
      <c r="UYK8" s="194"/>
      <c r="UYL8" s="194"/>
      <c r="UYM8" s="194"/>
      <c r="UYN8" s="194"/>
      <c r="UYO8" s="194"/>
      <c r="UYP8" s="194"/>
      <c r="UYQ8" s="194"/>
      <c r="UYR8" s="194"/>
      <c r="UYS8" s="194"/>
      <c r="UYT8" s="194"/>
      <c r="UYU8" s="194"/>
      <c r="UYV8" s="194"/>
      <c r="UYW8" s="194"/>
      <c r="UYX8" s="194"/>
      <c r="UYY8" s="194"/>
      <c r="UYZ8" s="194"/>
      <c r="UZA8" s="194"/>
      <c r="UZB8" s="194"/>
      <c r="UZC8" s="194"/>
      <c r="UZD8" s="194"/>
      <c r="UZE8" s="194"/>
      <c r="UZF8" s="194"/>
      <c r="UZG8" s="194"/>
      <c r="UZH8" s="194"/>
      <c r="UZI8" s="194"/>
      <c r="UZJ8" s="194"/>
      <c r="UZK8" s="194"/>
      <c r="UZL8" s="194"/>
      <c r="UZM8" s="194"/>
      <c r="UZN8" s="194"/>
      <c r="UZO8" s="194"/>
      <c r="UZP8" s="194"/>
      <c r="UZQ8" s="194"/>
      <c r="UZR8" s="194"/>
      <c r="UZS8" s="194"/>
      <c r="UZT8" s="194"/>
      <c r="UZU8" s="194"/>
      <c r="UZV8" s="194"/>
      <c r="UZW8" s="194"/>
      <c r="UZX8" s="194"/>
      <c r="UZY8" s="194"/>
      <c r="UZZ8" s="194"/>
      <c r="VAA8" s="194"/>
      <c r="VAB8" s="194"/>
      <c r="VAC8" s="194"/>
      <c r="VAD8" s="194"/>
      <c r="VAE8" s="194"/>
      <c r="VAF8" s="194"/>
      <c r="VAG8" s="194"/>
      <c r="VAH8" s="194"/>
      <c r="VAI8" s="194"/>
      <c r="VAJ8" s="194"/>
      <c r="VAK8" s="194"/>
      <c r="VAL8" s="194"/>
      <c r="VAM8" s="194"/>
      <c r="VAN8" s="194"/>
      <c r="VAO8" s="194"/>
      <c r="VAP8" s="194"/>
      <c r="VAQ8" s="194"/>
      <c r="VAR8" s="194"/>
      <c r="VAS8" s="194"/>
      <c r="VAT8" s="194"/>
      <c r="VAU8" s="194"/>
      <c r="VAV8" s="194"/>
      <c r="VAW8" s="194"/>
      <c r="VAX8" s="194"/>
      <c r="VAY8" s="194"/>
      <c r="VAZ8" s="194"/>
      <c r="VBA8" s="194"/>
      <c r="VBB8" s="194"/>
      <c r="VBC8" s="194"/>
      <c r="VBD8" s="194"/>
      <c r="VBE8" s="194"/>
      <c r="VBF8" s="194"/>
      <c r="VBG8" s="194"/>
      <c r="VBH8" s="194"/>
      <c r="VBI8" s="194"/>
      <c r="VBJ8" s="194"/>
      <c r="VBK8" s="194"/>
      <c r="VBL8" s="194"/>
      <c r="VBM8" s="194"/>
      <c r="VBN8" s="194"/>
      <c r="VBO8" s="194"/>
      <c r="VBP8" s="194"/>
      <c r="VBQ8" s="194"/>
      <c r="VBR8" s="194"/>
      <c r="VBS8" s="194"/>
      <c r="VBT8" s="194"/>
      <c r="VBU8" s="194"/>
      <c r="VBV8" s="194"/>
      <c r="VBW8" s="194"/>
      <c r="VBX8" s="194"/>
      <c r="VBY8" s="194"/>
      <c r="VBZ8" s="194"/>
      <c r="VCA8" s="194"/>
      <c r="VCB8" s="194"/>
      <c r="VCC8" s="194"/>
      <c r="VCD8" s="194"/>
      <c r="VCE8" s="194"/>
      <c r="VCF8" s="194"/>
      <c r="VCG8" s="194"/>
      <c r="VCH8" s="194"/>
      <c r="VCI8" s="194"/>
      <c r="VCJ8" s="194"/>
      <c r="VCK8" s="194"/>
      <c r="VCL8" s="194"/>
      <c r="VCM8" s="194"/>
      <c r="VCN8" s="194"/>
      <c r="VCO8" s="194"/>
      <c r="VCP8" s="194"/>
      <c r="VCQ8" s="194"/>
      <c r="VCR8" s="194"/>
      <c r="VCS8" s="194"/>
      <c r="VCT8" s="194"/>
      <c r="VCU8" s="194"/>
      <c r="VCV8" s="194"/>
      <c r="VCW8" s="194"/>
      <c r="VCX8" s="194"/>
      <c r="VCY8" s="194"/>
      <c r="VCZ8" s="194"/>
      <c r="VDA8" s="194"/>
      <c r="VDB8" s="194"/>
      <c r="VDC8" s="194"/>
      <c r="VDD8" s="194"/>
      <c r="VDE8" s="194"/>
      <c r="VDF8" s="194"/>
      <c r="VDG8" s="194"/>
      <c r="VDH8" s="194"/>
      <c r="VDI8" s="194"/>
      <c r="VDJ8" s="194"/>
      <c r="VDK8" s="194"/>
      <c r="VDL8" s="194"/>
      <c r="VDM8" s="194"/>
      <c r="VDN8" s="194"/>
      <c r="VDO8" s="194"/>
      <c r="VDP8" s="194"/>
      <c r="VDQ8" s="194"/>
      <c r="VDR8" s="194"/>
      <c r="VDS8" s="194"/>
      <c r="VDT8" s="194"/>
      <c r="VDU8" s="194"/>
      <c r="VDV8" s="194"/>
      <c r="VDW8" s="194"/>
      <c r="VDX8" s="194"/>
      <c r="VDY8" s="194"/>
      <c r="VDZ8" s="194"/>
      <c r="VEA8" s="194"/>
      <c r="VEB8" s="194"/>
      <c r="VEC8" s="194"/>
      <c r="VED8" s="194"/>
      <c r="VEE8" s="194"/>
      <c r="VEF8" s="194"/>
      <c r="VEG8" s="194"/>
      <c r="VEH8" s="194"/>
      <c r="VEI8" s="194"/>
      <c r="VEJ8" s="194"/>
      <c r="VEK8" s="194"/>
      <c r="VEL8" s="194"/>
      <c r="VEM8" s="194"/>
      <c r="VEN8" s="194"/>
      <c r="VEO8" s="194"/>
      <c r="VEP8" s="194"/>
      <c r="VEQ8" s="194"/>
      <c r="VER8" s="194"/>
      <c r="VES8" s="194"/>
      <c r="VET8" s="194"/>
      <c r="VEU8" s="194"/>
      <c r="VEV8" s="194"/>
      <c r="VEW8" s="194"/>
      <c r="VEX8" s="194"/>
      <c r="VEY8" s="194"/>
      <c r="VEZ8" s="194"/>
      <c r="VFA8" s="194"/>
      <c r="VFB8" s="194"/>
      <c r="VFC8" s="194"/>
      <c r="VFD8" s="194"/>
      <c r="VFE8" s="194"/>
      <c r="VFF8" s="194"/>
      <c r="VFG8" s="194"/>
      <c r="VFH8" s="194"/>
      <c r="VFI8" s="194"/>
      <c r="VFJ8" s="194"/>
      <c r="VFK8" s="194"/>
      <c r="VFL8" s="194"/>
      <c r="VFM8" s="194"/>
      <c r="VFN8" s="194"/>
      <c r="VFO8" s="194"/>
      <c r="VFP8" s="194"/>
      <c r="VFQ8" s="194"/>
      <c r="VFR8" s="194"/>
      <c r="VFS8" s="194"/>
      <c r="VFT8" s="194"/>
      <c r="VFU8" s="194"/>
      <c r="VFV8" s="194"/>
      <c r="VFW8" s="194"/>
      <c r="VFX8" s="194"/>
      <c r="VFY8" s="194"/>
      <c r="VFZ8" s="194"/>
      <c r="VGA8" s="194"/>
      <c r="VGB8" s="194"/>
      <c r="VGC8" s="194"/>
      <c r="VGD8" s="194"/>
      <c r="VGE8" s="194"/>
      <c r="VGF8" s="194"/>
      <c r="VGG8" s="194"/>
      <c r="VGH8" s="194"/>
      <c r="VGI8" s="194"/>
      <c r="VGJ8" s="194"/>
      <c r="VGK8" s="194"/>
      <c r="VGL8" s="194"/>
      <c r="VGM8" s="194"/>
      <c r="VGN8" s="194"/>
      <c r="VGO8" s="194"/>
      <c r="VGP8" s="194"/>
      <c r="VGQ8" s="194"/>
      <c r="VGR8" s="194"/>
      <c r="VGS8" s="194"/>
      <c r="VGT8" s="194"/>
      <c r="VGU8" s="194"/>
      <c r="VGV8" s="194"/>
      <c r="VGW8" s="194"/>
      <c r="VGX8" s="194"/>
      <c r="VGY8" s="194"/>
      <c r="VGZ8" s="194"/>
      <c r="VHA8" s="194"/>
      <c r="VHB8" s="194"/>
      <c r="VHC8" s="194"/>
      <c r="VHD8" s="194"/>
      <c r="VHE8" s="194"/>
      <c r="VHF8" s="194"/>
      <c r="VHG8" s="194"/>
      <c r="VHH8" s="194"/>
      <c r="VHI8" s="194"/>
      <c r="VHJ8" s="194"/>
      <c r="VHK8" s="194"/>
      <c r="VHL8" s="194"/>
      <c r="VHM8" s="194"/>
      <c r="VHN8" s="194"/>
      <c r="VHO8" s="194"/>
      <c r="VHP8" s="194"/>
      <c r="VHQ8" s="194"/>
      <c r="VHR8" s="194"/>
      <c r="VHS8" s="194"/>
      <c r="VHT8" s="194"/>
      <c r="VHU8" s="194"/>
      <c r="VHV8" s="194"/>
      <c r="VHW8" s="194"/>
      <c r="VHX8" s="194"/>
      <c r="VHY8" s="194"/>
      <c r="VHZ8" s="194"/>
      <c r="VIA8" s="194"/>
      <c r="VIB8" s="194"/>
      <c r="VIC8" s="194"/>
      <c r="VID8" s="194"/>
      <c r="VIE8" s="194"/>
      <c r="VIF8" s="194"/>
      <c r="VIG8" s="194"/>
      <c r="VIH8" s="194"/>
      <c r="VII8" s="194"/>
      <c r="VIJ8" s="194"/>
      <c r="VIK8" s="194"/>
      <c r="VIL8" s="194"/>
      <c r="VIM8" s="194"/>
      <c r="VIN8" s="194"/>
      <c r="VIO8" s="194"/>
      <c r="VIP8" s="194"/>
      <c r="VIQ8" s="194"/>
      <c r="VIR8" s="194"/>
      <c r="VIS8" s="194"/>
      <c r="VIT8" s="194"/>
      <c r="VIU8" s="194"/>
      <c r="VIV8" s="194"/>
      <c r="VIW8" s="194"/>
      <c r="VIX8" s="194"/>
      <c r="VIY8" s="194"/>
      <c r="VIZ8" s="194"/>
      <c r="VJA8" s="194"/>
      <c r="VJB8" s="194"/>
      <c r="VJC8" s="194"/>
      <c r="VJD8" s="194"/>
      <c r="VJE8" s="194"/>
      <c r="VJF8" s="194"/>
      <c r="VJG8" s="194"/>
      <c r="VJH8" s="194"/>
      <c r="VJI8" s="194"/>
      <c r="VJJ8" s="194"/>
      <c r="VJK8" s="194"/>
      <c r="VJL8" s="194"/>
      <c r="VJM8" s="194"/>
      <c r="VJN8" s="194"/>
      <c r="VJO8" s="194"/>
      <c r="VJP8" s="194"/>
      <c r="VJQ8" s="194"/>
      <c r="VJR8" s="194"/>
      <c r="VJS8" s="194"/>
      <c r="VJT8" s="194"/>
      <c r="VJU8" s="194"/>
      <c r="VJV8" s="194"/>
      <c r="VJW8" s="194"/>
      <c r="VJX8" s="194"/>
      <c r="VJY8" s="194"/>
      <c r="VJZ8" s="194"/>
      <c r="VKA8" s="194"/>
      <c r="VKB8" s="194"/>
      <c r="VKC8" s="194"/>
      <c r="VKD8" s="194"/>
      <c r="VKE8" s="194"/>
      <c r="VKF8" s="194"/>
      <c r="VKG8" s="194"/>
      <c r="VKH8" s="194"/>
      <c r="VKI8" s="194"/>
      <c r="VKJ8" s="194"/>
      <c r="VKK8" s="194"/>
      <c r="VKL8" s="194"/>
      <c r="VKM8" s="194"/>
      <c r="VKN8" s="194"/>
      <c r="VKO8" s="194"/>
      <c r="VKP8" s="194"/>
      <c r="VKQ8" s="194"/>
      <c r="VKR8" s="194"/>
      <c r="VKS8" s="194"/>
      <c r="VKT8" s="194"/>
      <c r="VKU8" s="194"/>
      <c r="VKV8" s="194"/>
      <c r="VKW8" s="194"/>
      <c r="VKX8" s="194"/>
      <c r="VKY8" s="194"/>
      <c r="VKZ8" s="194"/>
      <c r="VLA8" s="194"/>
      <c r="VLB8" s="194"/>
      <c r="VLC8" s="194"/>
      <c r="VLD8" s="194"/>
      <c r="VLE8" s="194"/>
      <c r="VLF8" s="194"/>
      <c r="VLG8" s="194"/>
      <c r="VLH8" s="194"/>
      <c r="VLI8" s="194"/>
      <c r="VLJ8" s="194"/>
      <c r="VLK8" s="194"/>
      <c r="VLL8" s="194"/>
      <c r="VLM8" s="194"/>
      <c r="VLN8" s="194"/>
      <c r="VLO8" s="194"/>
      <c r="VLP8" s="194"/>
      <c r="VLQ8" s="194"/>
      <c r="VLR8" s="194"/>
      <c r="VLS8" s="194"/>
      <c r="VLT8" s="194"/>
      <c r="VLU8" s="194"/>
      <c r="VLV8" s="194"/>
      <c r="VLW8" s="194"/>
      <c r="VLX8" s="194"/>
      <c r="VLY8" s="194"/>
      <c r="VLZ8" s="194"/>
      <c r="VMA8" s="194"/>
      <c r="VMB8" s="194"/>
      <c r="VMC8" s="194"/>
      <c r="VMD8" s="194"/>
      <c r="VME8" s="194"/>
      <c r="VMF8" s="194"/>
      <c r="VMG8" s="194"/>
      <c r="VMH8" s="194"/>
      <c r="VMI8" s="194"/>
      <c r="VMJ8" s="194"/>
      <c r="VMK8" s="194"/>
      <c r="VML8" s="194"/>
      <c r="VMM8" s="194"/>
      <c r="VMN8" s="194"/>
      <c r="VMO8" s="194"/>
      <c r="VMP8" s="194"/>
      <c r="VMQ8" s="194"/>
      <c r="VMR8" s="194"/>
      <c r="VMS8" s="194"/>
      <c r="VMT8" s="194"/>
      <c r="VMU8" s="194"/>
      <c r="VMV8" s="194"/>
      <c r="VMW8" s="194"/>
      <c r="VMX8" s="194"/>
      <c r="VMY8" s="194"/>
      <c r="VMZ8" s="194"/>
      <c r="VNA8" s="194"/>
      <c r="VNB8" s="194"/>
      <c r="VNC8" s="194"/>
      <c r="VND8" s="194"/>
      <c r="VNE8" s="194"/>
      <c r="VNF8" s="194"/>
      <c r="VNG8" s="194"/>
      <c r="VNH8" s="194"/>
      <c r="VNI8" s="194"/>
      <c r="VNJ8" s="194"/>
      <c r="VNK8" s="194"/>
      <c r="VNL8" s="194"/>
      <c r="VNM8" s="194"/>
      <c r="VNN8" s="194"/>
      <c r="VNO8" s="194"/>
      <c r="VNP8" s="194"/>
      <c r="VNQ8" s="194"/>
      <c r="VNR8" s="194"/>
      <c r="VNS8" s="194"/>
      <c r="VNT8" s="194"/>
      <c r="VNU8" s="194"/>
      <c r="VNV8" s="194"/>
      <c r="VNW8" s="194"/>
      <c r="VNX8" s="194"/>
      <c r="VNY8" s="194"/>
      <c r="VNZ8" s="194"/>
      <c r="VOA8" s="194"/>
      <c r="VOB8" s="194"/>
      <c r="VOC8" s="194"/>
      <c r="VOD8" s="194"/>
      <c r="VOE8" s="194"/>
      <c r="VOF8" s="194"/>
      <c r="VOG8" s="194"/>
      <c r="VOH8" s="194"/>
      <c r="VOI8" s="194"/>
      <c r="VOJ8" s="194"/>
      <c r="VOK8" s="194"/>
      <c r="VOL8" s="194"/>
      <c r="VOM8" s="194"/>
      <c r="VON8" s="194"/>
      <c r="VOO8" s="194"/>
      <c r="VOP8" s="194"/>
      <c r="VOQ8" s="194"/>
      <c r="VOR8" s="194"/>
      <c r="VOS8" s="194"/>
      <c r="VOT8" s="194"/>
      <c r="VOU8" s="194"/>
      <c r="VOV8" s="194"/>
      <c r="VOW8" s="194"/>
      <c r="VOX8" s="194"/>
      <c r="VOY8" s="194"/>
      <c r="VOZ8" s="194"/>
      <c r="VPA8" s="194"/>
      <c r="VPB8" s="194"/>
      <c r="VPC8" s="194"/>
      <c r="VPD8" s="194"/>
      <c r="VPE8" s="194"/>
      <c r="VPF8" s="194"/>
      <c r="VPG8" s="194"/>
      <c r="VPH8" s="194"/>
      <c r="VPI8" s="194"/>
      <c r="VPJ8" s="194"/>
      <c r="VPK8" s="194"/>
      <c r="VPL8" s="194"/>
      <c r="VPM8" s="194"/>
      <c r="VPN8" s="194"/>
      <c r="VPO8" s="194"/>
      <c r="VPP8" s="194"/>
      <c r="VPQ8" s="194"/>
      <c r="VPR8" s="194"/>
      <c r="VPS8" s="194"/>
      <c r="VPT8" s="194"/>
      <c r="VPU8" s="194"/>
      <c r="VPV8" s="194"/>
      <c r="VPW8" s="194"/>
      <c r="VPX8" s="194"/>
      <c r="VPY8" s="194"/>
      <c r="VPZ8" s="194"/>
      <c r="VQA8" s="194"/>
      <c r="VQB8" s="194"/>
      <c r="VQC8" s="194"/>
      <c r="VQD8" s="194"/>
      <c r="VQE8" s="194"/>
      <c r="VQF8" s="194"/>
      <c r="VQG8" s="194"/>
      <c r="VQH8" s="194"/>
      <c r="VQI8" s="194"/>
      <c r="VQJ8" s="194"/>
      <c r="VQK8" s="194"/>
      <c r="VQL8" s="194"/>
      <c r="VQM8" s="194"/>
      <c r="VQN8" s="194"/>
      <c r="VQO8" s="194"/>
      <c r="VQP8" s="194"/>
      <c r="VQQ8" s="194"/>
      <c r="VQR8" s="194"/>
      <c r="VQS8" s="194"/>
      <c r="VQT8" s="194"/>
      <c r="VQU8" s="194"/>
      <c r="VQV8" s="194"/>
      <c r="VQW8" s="194"/>
      <c r="VQX8" s="194"/>
      <c r="VQY8" s="194"/>
      <c r="VQZ8" s="194"/>
      <c r="VRA8" s="194"/>
      <c r="VRB8" s="194"/>
      <c r="VRC8" s="194"/>
      <c r="VRD8" s="194"/>
      <c r="VRE8" s="194"/>
      <c r="VRF8" s="194"/>
      <c r="VRG8" s="194"/>
      <c r="VRH8" s="194"/>
      <c r="VRI8" s="194"/>
      <c r="VRJ8" s="194"/>
      <c r="VRK8" s="194"/>
      <c r="VRL8" s="194"/>
      <c r="VRM8" s="194"/>
      <c r="VRN8" s="194"/>
      <c r="VRO8" s="194"/>
      <c r="VRP8" s="194"/>
      <c r="VRQ8" s="194"/>
      <c r="VRR8" s="194"/>
      <c r="VRS8" s="194"/>
      <c r="VRT8" s="194"/>
      <c r="VRU8" s="194"/>
      <c r="VRV8" s="194"/>
      <c r="VRW8" s="194"/>
      <c r="VRX8" s="194"/>
      <c r="VRY8" s="194"/>
      <c r="VRZ8" s="194"/>
      <c r="VSA8" s="194"/>
      <c r="VSB8" s="194"/>
      <c r="VSC8" s="194"/>
      <c r="VSD8" s="194"/>
      <c r="VSE8" s="194"/>
      <c r="VSF8" s="194"/>
      <c r="VSG8" s="194"/>
      <c r="VSH8" s="194"/>
      <c r="VSI8" s="194"/>
      <c r="VSJ8" s="194"/>
      <c r="VSK8" s="194"/>
      <c r="VSL8" s="194"/>
      <c r="VSM8" s="194"/>
      <c r="VSN8" s="194"/>
      <c r="VSO8" s="194"/>
      <c r="VSP8" s="194"/>
      <c r="VSQ8" s="194"/>
      <c r="VSR8" s="194"/>
      <c r="VSS8" s="194"/>
      <c r="VST8" s="194"/>
      <c r="VSU8" s="194"/>
      <c r="VSV8" s="194"/>
      <c r="VSW8" s="194"/>
      <c r="VSX8" s="194"/>
      <c r="VSY8" s="194"/>
      <c r="VSZ8" s="194"/>
      <c r="VTA8" s="194"/>
      <c r="VTB8" s="194"/>
      <c r="VTC8" s="194"/>
      <c r="VTD8" s="194"/>
      <c r="VTE8" s="194"/>
      <c r="VTF8" s="194"/>
      <c r="VTG8" s="194"/>
      <c r="VTH8" s="194"/>
      <c r="VTI8" s="194"/>
      <c r="VTJ8" s="194"/>
      <c r="VTK8" s="194"/>
      <c r="VTL8" s="194"/>
      <c r="VTM8" s="194"/>
      <c r="VTN8" s="194"/>
      <c r="VTO8" s="194"/>
      <c r="VTP8" s="194"/>
      <c r="VTQ8" s="194"/>
      <c r="VTR8" s="194"/>
      <c r="VTS8" s="194"/>
      <c r="VTT8" s="194"/>
      <c r="VTU8" s="194"/>
      <c r="VTV8" s="194"/>
      <c r="VTW8" s="194"/>
      <c r="VTX8" s="194"/>
      <c r="VTY8" s="194"/>
      <c r="VTZ8" s="194"/>
      <c r="VUA8" s="194"/>
      <c r="VUB8" s="194"/>
      <c r="VUC8" s="194"/>
      <c r="VUD8" s="194"/>
      <c r="VUE8" s="194"/>
      <c r="VUF8" s="194"/>
      <c r="VUG8" s="194"/>
      <c r="VUH8" s="194"/>
      <c r="VUI8" s="194"/>
      <c r="VUJ8" s="194"/>
      <c r="VUK8" s="194"/>
      <c r="VUL8" s="194"/>
      <c r="VUM8" s="194"/>
      <c r="VUN8" s="194"/>
      <c r="VUO8" s="194"/>
      <c r="VUP8" s="194"/>
      <c r="VUQ8" s="194"/>
      <c r="VUR8" s="194"/>
      <c r="VUS8" s="194"/>
      <c r="VUT8" s="194"/>
      <c r="VUU8" s="194"/>
      <c r="VUV8" s="194"/>
      <c r="VUW8" s="194"/>
      <c r="VUX8" s="194"/>
      <c r="VUY8" s="194"/>
      <c r="VUZ8" s="194"/>
      <c r="VVA8" s="194"/>
      <c r="VVB8" s="194"/>
      <c r="VVC8" s="194"/>
      <c r="VVD8" s="194"/>
      <c r="VVE8" s="194"/>
      <c r="VVF8" s="194"/>
      <c r="VVG8" s="194"/>
      <c r="VVH8" s="194"/>
      <c r="VVI8" s="194"/>
      <c r="VVJ8" s="194"/>
      <c r="VVK8" s="194"/>
      <c r="VVL8" s="194"/>
      <c r="VVM8" s="194"/>
      <c r="VVN8" s="194"/>
      <c r="VVO8" s="194"/>
      <c r="VVP8" s="194"/>
      <c r="VVQ8" s="194"/>
      <c r="VVR8" s="194"/>
      <c r="VVS8" s="194"/>
      <c r="VVT8" s="194"/>
      <c r="VVU8" s="194"/>
      <c r="VVV8" s="194"/>
      <c r="VVW8" s="194"/>
      <c r="VVX8" s="194"/>
      <c r="VVY8" s="194"/>
      <c r="VVZ8" s="194"/>
      <c r="VWA8" s="194"/>
      <c r="VWB8" s="194"/>
      <c r="VWC8" s="194"/>
      <c r="VWD8" s="194"/>
      <c r="VWE8" s="194"/>
      <c r="VWF8" s="194"/>
      <c r="VWG8" s="194"/>
      <c r="VWH8" s="194"/>
      <c r="VWI8" s="194"/>
      <c r="VWJ8" s="194"/>
      <c r="VWK8" s="194"/>
      <c r="VWL8" s="194"/>
      <c r="VWM8" s="194"/>
      <c r="VWN8" s="194"/>
      <c r="VWO8" s="194"/>
      <c r="VWP8" s="194"/>
      <c r="VWQ8" s="194"/>
      <c r="VWR8" s="194"/>
      <c r="VWS8" s="194"/>
      <c r="VWT8" s="194"/>
      <c r="VWU8" s="194"/>
      <c r="VWV8" s="194"/>
      <c r="VWW8" s="194"/>
      <c r="VWX8" s="194"/>
      <c r="VWY8" s="194"/>
      <c r="VWZ8" s="194"/>
      <c r="VXA8" s="194"/>
      <c r="VXB8" s="194"/>
      <c r="VXC8" s="194"/>
      <c r="VXD8" s="194"/>
      <c r="VXE8" s="194"/>
      <c r="VXF8" s="194"/>
      <c r="VXG8" s="194"/>
      <c r="VXH8" s="194"/>
      <c r="VXI8" s="194"/>
      <c r="VXJ8" s="194"/>
      <c r="VXK8" s="194"/>
      <c r="VXL8" s="194"/>
      <c r="VXM8" s="194"/>
      <c r="VXN8" s="194"/>
      <c r="VXO8" s="194"/>
      <c r="VXP8" s="194"/>
      <c r="VXQ8" s="194"/>
      <c r="VXR8" s="194"/>
      <c r="VXS8" s="194"/>
      <c r="VXT8" s="194"/>
      <c r="VXU8" s="194"/>
      <c r="VXV8" s="194"/>
      <c r="VXW8" s="194"/>
      <c r="VXX8" s="194"/>
      <c r="VXY8" s="194"/>
      <c r="VXZ8" s="194"/>
      <c r="VYA8" s="194"/>
      <c r="VYB8" s="194"/>
      <c r="VYC8" s="194"/>
      <c r="VYD8" s="194"/>
      <c r="VYE8" s="194"/>
      <c r="VYF8" s="194"/>
      <c r="VYG8" s="194"/>
      <c r="VYH8" s="194"/>
      <c r="VYI8" s="194"/>
      <c r="VYJ8" s="194"/>
      <c r="VYK8" s="194"/>
      <c r="VYL8" s="194"/>
      <c r="VYM8" s="194"/>
      <c r="VYN8" s="194"/>
      <c r="VYO8" s="194"/>
      <c r="VYP8" s="194"/>
      <c r="VYQ8" s="194"/>
      <c r="VYR8" s="194"/>
      <c r="VYS8" s="194"/>
      <c r="VYT8" s="194"/>
      <c r="VYU8" s="194"/>
      <c r="VYV8" s="194"/>
      <c r="VYW8" s="194"/>
      <c r="VYX8" s="194"/>
      <c r="VYY8" s="194"/>
      <c r="VYZ8" s="194"/>
      <c r="VZA8" s="194"/>
      <c r="VZB8" s="194"/>
      <c r="VZC8" s="194"/>
      <c r="VZD8" s="194"/>
      <c r="VZE8" s="194"/>
      <c r="VZF8" s="194"/>
      <c r="VZG8" s="194"/>
      <c r="VZH8" s="194"/>
      <c r="VZI8" s="194"/>
      <c r="VZJ8" s="194"/>
      <c r="VZK8" s="194"/>
      <c r="VZL8" s="194"/>
      <c r="VZM8" s="194"/>
      <c r="VZN8" s="194"/>
      <c r="VZO8" s="194"/>
      <c r="VZP8" s="194"/>
      <c r="VZQ8" s="194"/>
      <c r="VZR8" s="194"/>
      <c r="VZS8" s="194"/>
      <c r="VZT8" s="194"/>
      <c r="VZU8" s="194"/>
      <c r="VZV8" s="194"/>
      <c r="VZW8" s="194"/>
      <c r="VZX8" s="194"/>
      <c r="VZY8" s="194"/>
      <c r="VZZ8" s="194"/>
      <c r="WAA8" s="194"/>
      <c r="WAB8" s="194"/>
      <c r="WAC8" s="194"/>
      <c r="WAD8" s="194"/>
      <c r="WAE8" s="194"/>
      <c r="WAF8" s="194"/>
      <c r="WAG8" s="194"/>
      <c r="WAH8" s="194"/>
      <c r="WAI8" s="194"/>
      <c r="WAJ8" s="194"/>
      <c r="WAK8" s="194"/>
      <c r="WAL8" s="194"/>
      <c r="WAM8" s="194"/>
      <c r="WAN8" s="194"/>
      <c r="WAO8" s="194"/>
      <c r="WAP8" s="194"/>
      <c r="WAQ8" s="194"/>
      <c r="WAR8" s="194"/>
      <c r="WAS8" s="194"/>
      <c r="WAT8" s="194"/>
      <c r="WAU8" s="194"/>
      <c r="WAV8" s="194"/>
      <c r="WAW8" s="194"/>
      <c r="WAX8" s="194"/>
      <c r="WAY8" s="194"/>
      <c r="WAZ8" s="194"/>
      <c r="WBA8" s="194"/>
      <c r="WBB8" s="194"/>
      <c r="WBC8" s="194"/>
      <c r="WBD8" s="194"/>
      <c r="WBE8" s="194"/>
      <c r="WBF8" s="194"/>
      <c r="WBG8" s="194"/>
      <c r="WBH8" s="194"/>
      <c r="WBI8" s="194"/>
      <c r="WBJ8" s="194"/>
      <c r="WBK8" s="194"/>
      <c r="WBL8" s="194"/>
      <c r="WBM8" s="194"/>
      <c r="WBN8" s="194"/>
      <c r="WBO8" s="194"/>
      <c r="WBP8" s="194"/>
      <c r="WBQ8" s="194"/>
      <c r="WBR8" s="194"/>
      <c r="WBS8" s="194"/>
      <c r="WBT8" s="194"/>
      <c r="WBU8" s="194"/>
      <c r="WBV8" s="194"/>
      <c r="WBW8" s="194"/>
      <c r="WBX8" s="194"/>
      <c r="WBY8" s="194"/>
      <c r="WBZ8" s="194"/>
      <c r="WCA8" s="194"/>
      <c r="WCB8" s="194"/>
      <c r="WCC8" s="194"/>
      <c r="WCD8" s="194"/>
      <c r="WCE8" s="194"/>
      <c r="WCF8" s="194"/>
      <c r="WCG8" s="194"/>
      <c r="WCH8" s="194"/>
      <c r="WCI8" s="194"/>
      <c r="WCJ8" s="194"/>
      <c r="WCK8" s="194"/>
      <c r="WCL8" s="194"/>
      <c r="WCM8" s="194"/>
      <c r="WCN8" s="194"/>
      <c r="WCO8" s="194"/>
      <c r="WCP8" s="194"/>
      <c r="WCQ8" s="194"/>
      <c r="WCR8" s="194"/>
      <c r="WCS8" s="194"/>
      <c r="WCT8" s="194"/>
      <c r="WCU8" s="194"/>
      <c r="WCV8" s="194"/>
      <c r="WCW8" s="194"/>
      <c r="WCX8" s="194"/>
      <c r="WCY8" s="194"/>
      <c r="WCZ8" s="194"/>
      <c r="WDA8" s="194"/>
      <c r="WDB8" s="194"/>
      <c r="WDC8" s="194"/>
      <c r="WDD8" s="194"/>
      <c r="WDE8" s="194"/>
      <c r="WDF8" s="194"/>
      <c r="WDG8" s="194"/>
      <c r="WDH8" s="194"/>
      <c r="WDI8" s="194"/>
      <c r="WDJ8" s="194"/>
      <c r="WDK8" s="194"/>
      <c r="WDL8" s="194"/>
      <c r="WDM8" s="194"/>
      <c r="WDN8" s="194"/>
      <c r="WDO8" s="194"/>
      <c r="WDP8" s="194"/>
      <c r="WDQ8" s="194"/>
      <c r="WDR8" s="194"/>
      <c r="WDS8" s="194"/>
      <c r="WDT8" s="194"/>
      <c r="WDU8" s="194"/>
      <c r="WDV8" s="194"/>
      <c r="WDW8" s="194"/>
      <c r="WDX8" s="194"/>
      <c r="WDY8" s="194"/>
      <c r="WDZ8" s="194"/>
      <c r="WEA8" s="194"/>
      <c r="WEB8" s="194"/>
      <c r="WEC8" s="194"/>
      <c r="WED8" s="194"/>
      <c r="WEE8" s="194"/>
      <c r="WEF8" s="194"/>
      <c r="WEG8" s="194"/>
      <c r="WEH8" s="194"/>
      <c r="WEI8" s="194"/>
      <c r="WEJ8" s="194"/>
      <c r="WEK8" s="194"/>
      <c r="WEL8" s="194"/>
      <c r="WEM8" s="194"/>
      <c r="WEN8" s="194"/>
      <c r="WEO8" s="194"/>
      <c r="WEP8" s="194"/>
      <c r="WEQ8" s="194"/>
      <c r="WER8" s="194"/>
      <c r="WES8" s="194"/>
      <c r="WET8" s="194"/>
      <c r="WEU8" s="194"/>
      <c r="WEV8" s="194"/>
      <c r="WEW8" s="194"/>
      <c r="WEX8" s="194"/>
      <c r="WEY8" s="194"/>
      <c r="WEZ8" s="194"/>
      <c r="WFA8" s="194"/>
      <c r="WFB8" s="194"/>
      <c r="WFC8" s="194"/>
      <c r="WFD8" s="194"/>
      <c r="WFE8" s="194"/>
      <c r="WFF8" s="194"/>
      <c r="WFG8" s="194"/>
      <c r="WFH8" s="194"/>
      <c r="WFI8" s="194"/>
      <c r="WFJ8" s="194"/>
      <c r="WFK8" s="194"/>
      <c r="WFL8" s="194"/>
      <c r="WFM8" s="194"/>
      <c r="WFN8" s="194"/>
      <c r="WFO8" s="194"/>
      <c r="WFP8" s="194"/>
      <c r="WFQ8" s="194"/>
      <c r="WFR8" s="194"/>
      <c r="WFS8" s="194"/>
      <c r="WFT8" s="194"/>
      <c r="WFU8" s="194"/>
      <c r="WFV8" s="194"/>
      <c r="WFW8" s="194"/>
      <c r="WFX8" s="194"/>
      <c r="WFY8" s="194"/>
      <c r="WFZ8" s="194"/>
      <c r="WGA8" s="194"/>
      <c r="WGB8" s="194"/>
      <c r="WGC8" s="194"/>
      <c r="WGD8" s="194"/>
      <c r="WGE8" s="194"/>
      <c r="WGF8" s="194"/>
      <c r="WGG8" s="194"/>
      <c r="WGH8" s="194"/>
      <c r="WGI8" s="194"/>
      <c r="WGJ8" s="194"/>
      <c r="WGK8" s="194"/>
      <c r="WGL8" s="194"/>
      <c r="WGM8" s="194"/>
      <c r="WGN8" s="194"/>
      <c r="WGO8" s="194"/>
      <c r="WGP8" s="194"/>
      <c r="WGQ8" s="194"/>
      <c r="WGR8" s="194"/>
      <c r="WGS8" s="194"/>
      <c r="WGT8" s="194"/>
      <c r="WGU8" s="194"/>
      <c r="WGV8" s="194"/>
      <c r="WGW8" s="194"/>
      <c r="WGX8" s="194"/>
      <c r="WGY8" s="194"/>
      <c r="WGZ8" s="194"/>
      <c r="WHA8" s="194"/>
      <c r="WHB8" s="194"/>
      <c r="WHC8" s="194"/>
      <c r="WHD8" s="194"/>
      <c r="WHE8" s="194"/>
      <c r="WHF8" s="194"/>
      <c r="WHG8" s="194"/>
      <c r="WHH8" s="194"/>
      <c r="WHI8" s="194"/>
      <c r="WHJ8" s="194"/>
      <c r="WHK8" s="194"/>
      <c r="WHL8" s="194"/>
      <c r="WHM8" s="194"/>
      <c r="WHN8" s="194"/>
      <c r="WHO8" s="194"/>
      <c r="WHP8" s="194"/>
      <c r="WHQ8" s="194"/>
      <c r="WHR8" s="194"/>
      <c r="WHS8" s="194"/>
      <c r="WHT8" s="194"/>
      <c r="WHU8" s="194"/>
      <c r="WHV8" s="194"/>
      <c r="WHW8" s="194"/>
      <c r="WHX8" s="194"/>
      <c r="WHY8" s="194"/>
      <c r="WHZ8" s="194"/>
      <c r="WIA8" s="194"/>
      <c r="WIB8" s="194"/>
      <c r="WIC8" s="194"/>
      <c r="WID8" s="194"/>
      <c r="WIE8" s="194"/>
      <c r="WIF8" s="194"/>
      <c r="WIG8" s="194"/>
      <c r="WIH8" s="194"/>
      <c r="WII8" s="194"/>
      <c r="WIJ8" s="194"/>
      <c r="WIK8" s="194"/>
      <c r="WIL8" s="194"/>
      <c r="WIM8" s="194"/>
      <c r="WIN8" s="194"/>
      <c r="WIO8" s="194"/>
      <c r="WIP8" s="194"/>
      <c r="WIQ8" s="194"/>
      <c r="WIR8" s="194"/>
      <c r="WIS8" s="194"/>
      <c r="WIT8" s="194"/>
      <c r="WIU8" s="194"/>
      <c r="WIV8" s="194"/>
      <c r="WIW8" s="194"/>
      <c r="WIX8" s="194"/>
      <c r="WIY8" s="194"/>
      <c r="WIZ8" s="194"/>
      <c r="WJA8" s="194"/>
      <c r="WJB8" s="194"/>
      <c r="WJC8" s="194"/>
      <c r="WJD8" s="194"/>
      <c r="WJE8" s="194"/>
      <c r="WJF8" s="194"/>
      <c r="WJG8" s="194"/>
      <c r="WJH8" s="194"/>
      <c r="WJI8" s="194"/>
      <c r="WJJ8" s="194"/>
      <c r="WJK8" s="194"/>
      <c r="WJL8" s="194"/>
      <c r="WJM8" s="194"/>
      <c r="WJN8" s="194"/>
      <c r="WJO8" s="194"/>
      <c r="WJP8" s="194"/>
      <c r="WJQ8" s="194"/>
      <c r="WJR8" s="194"/>
      <c r="WJS8" s="194"/>
      <c r="WJT8" s="194"/>
      <c r="WJU8" s="194"/>
      <c r="WJV8" s="194"/>
      <c r="WJW8" s="194"/>
      <c r="WJX8" s="194"/>
      <c r="WJY8" s="194"/>
      <c r="WJZ8" s="194"/>
      <c r="WKA8" s="194"/>
      <c r="WKB8" s="194"/>
      <c r="WKC8" s="194"/>
      <c r="WKD8" s="194"/>
      <c r="WKE8" s="194"/>
      <c r="WKF8" s="194"/>
      <c r="WKG8" s="194"/>
      <c r="WKH8" s="194"/>
      <c r="WKI8" s="194"/>
      <c r="WKJ8" s="194"/>
      <c r="WKK8" s="194"/>
      <c r="WKL8" s="194"/>
      <c r="WKM8" s="194"/>
      <c r="WKN8" s="194"/>
      <c r="WKO8" s="194"/>
      <c r="WKP8" s="194"/>
      <c r="WKQ8" s="194"/>
      <c r="WKR8" s="194"/>
      <c r="WKS8" s="194"/>
      <c r="WKT8" s="194"/>
      <c r="WKU8" s="194"/>
      <c r="WKV8" s="194"/>
      <c r="WKW8" s="194"/>
      <c r="WKX8" s="194"/>
      <c r="WKY8" s="194"/>
      <c r="WKZ8" s="194"/>
      <c r="WLA8" s="194"/>
      <c r="WLB8" s="194"/>
      <c r="WLC8" s="194"/>
      <c r="WLD8" s="194"/>
      <c r="WLE8" s="194"/>
      <c r="WLF8" s="194"/>
      <c r="WLG8" s="194"/>
      <c r="WLH8" s="194"/>
      <c r="WLI8" s="194"/>
      <c r="WLJ8" s="194"/>
      <c r="WLK8" s="194"/>
      <c r="WLL8" s="194"/>
      <c r="WLM8" s="194"/>
      <c r="WLN8" s="194"/>
      <c r="WLO8" s="194"/>
      <c r="WLP8" s="194"/>
      <c r="WLQ8" s="194"/>
      <c r="WLR8" s="194"/>
      <c r="WLS8" s="194"/>
      <c r="WLT8" s="194"/>
      <c r="WLU8" s="194"/>
      <c r="WLV8" s="194"/>
      <c r="WLW8" s="194"/>
      <c r="WLX8" s="194"/>
      <c r="WLY8" s="194"/>
      <c r="WLZ8" s="194"/>
      <c r="WMA8" s="194"/>
      <c r="WMB8" s="194"/>
      <c r="WMC8" s="194"/>
      <c r="WMD8" s="194"/>
      <c r="WME8" s="194"/>
      <c r="WMF8" s="194"/>
      <c r="WMG8" s="194"/>
      <c r="WMH8" s="194"/>
      <c r="WMI8" s="194"/>
      <c r="WMJ8" s="194"/>
      <c r="WMK8" s="194"/>
      <c r="WML8" s="194"/>
      <c r="WMM8" s="194"/>
      <c r="WMN8" s="194"/>
      <c r="WMO8" s="194"/>
      <c r="WMP8" s="194"/>
      <c r="WMQ8" s="194"/>
      <c r="WMR8" s="194"/>
      <c r="WMS8" s="194"/>
      <c r="WMT8" s="194"/>
      <c r="WMU8" s="194"/>
      <c r="WMV8" s="194"/>
      <c r="WMW8" s="194"/>
      <c r="WMX8" s="194"/>
      <c r="WMY8" s="194"/>
      <c r="WMZ8" s="194"/>
      <c r="WNA8" s="194"/>
      <c r="WNB8" s="194"/>
      <c r="WNC8" s="194"/>
      <c r="WND8" s="194"/>
      <c r="WNE8" s="194"/>
      <c r="WNF8" s="194"/>
      <c r="WNG8" s="194"/>
      <c r="WNH8" s="194"/>
      <c r="WNI8" s="194"/>
      <c r="WNJ8" s="194"/>
      <c r="WNK8" s="194"/>
      <c r="WNL8" s="194"/>
      <c r="WNM8" s="194"/>
      <c r="WNN8" s="194"/>
      <c r="WNO8" s="194"/>
      <c r="WNP8" s="194"/>
      <c r="WNQ8" s="194"/>
      <c r="WNR8" s="194"/>
      <c r="WNS8" s="194"/>
      <c r="WNT8" s="194"/>
      <c r="WNU8" s="194"/>
      <c r="WNV8" s="194"/>
      <c r="WNW8" s="194"/>
      <c r="WNX8" s="194"/>
      <c r="WNY8" s="194"/>
      <c r="WNZ8" s="194"/>
      <c r="WOA8" s="194"/>
      <c r="WOB8" s="194"/>
      <c r="WOC8" s="194"/>
      <c r="WOD8" s="194"/>
      <c r="WOE8" s="194"/>
      <c r="WOF8" s="194"/>
      <c r="WOG8" s="194"/>
      <c r="WOH8" s="194"/>
      <c r="WOI8" s="194"/>
      <c r="WOJ8" s="194"/>
      <c r="WOK8" s="194"/>
      <c r="WOL8" s="194"/>
      <c r="WOM8" s="194"/>
      <c r="WON8" s="194"/>
      <c r="WOO8" s="194"/>
      <c r="WOP8" s="194"/>
      <c r="WOQ8" s="194"/>
      <c r="WOR8" s="194"/>
      <c r="WOS8" s="194"/>
      <c r="WOT8" s="194"/>
      <c r="WOU8" s="194"/>
      <c r="WOV8" s="194"/>
      <c r="WOW8" s="194"/>
      <c r="WOX8" s="194"/>
      <c r="WOY8" s="194"/>
      <c r="WOZ8" s="194"/>
      <c r="WPA8" s="194"/>
      <c r="WPB8" s="194"/>
      <c r="WPC8" s="194"/>
      <c r="WPD8" s="194"/>
      <c r="WPE8" s="194"/>
      <c r="WPF8" s="194"/>
      <c r="WPG8" s="194"/>
      <c r="WPH8" s="194"/>
      <c r="WPI8" s="194"/>
      <c r="WPJ8" s="194"/>
      <c r="WPK8" s="194"/>
      <c r="WPL8" s="194"/>
      <c r="WPM8" s="194"/>
      <c r="WPN8" s="194"/>
      <c r="WPO8" s="194"/>
      <c r="WPP8" s="194"/>
      <c r="WPQ8" s="194"/>
      <c r="WPR8" s="194"/>
      <c r="WPS8" s="194"/>
      <c r="WPT8" s="194"/>
      <c r="WPU8" s="194"/>
      <c r="WPV8" s="194"/>
      <c r="WPW8" s="194"/>
      <c r="WPX8" s="194"/>
      <c r="WPY8" s="194"/>
      <c r="WPZ8" s="194"/>
      <c r="WQA8" s="194"/>
      <c r="WQB8" s="194"/>
      <c r="WQC8" s="194"/>
      <c r="WQD8" s="194"/>
      <c r="WQE8" s="194"/>
      <c r="WQF8" s="194"/>
      <c r="WQG8" s="194"/>
      <c r="WQH8" s="194"/>
      <c r="WQI8" s="194"/>
      <c r="WQJ8" s="194"/>
      <c r="WQK8" s="194"/>
      <c r="WQL8" s="194"/>
      <c r="WQM8" s="194"/>
      <c r="WQN8" s="194"/>
      <c r="WQO8" s="194"/>
      <c r="WQP8" s="194"/>
      <c r="WQQ8" s="194"/>
      <c r="WQR8" s="194"/>
      <c r="WQS8" s="194"/>
      <c r="WQT8" s="194"/>
      <c r="WQU8" s="194"/>
      <c r="WQV8" s="194"/>
      <c r="WQW8" s="194"/>
      <c r="WQX8" s="194"/>
      <c r="WQY8" s="194"/>
      <c r="WQZ8" s="194"/>
      <c r="WRA8" s="194"/>
      <c r="WRB8" s="194"/>
      <c r="WRC8" s="194"/>
      <c r="WRD8" s="194"/>
      <c r="WRE8" s="194"/>
      <c r="WRF8" s="194"/>
      <c r="WRG8" s="194"/>
      <c r="WRH8" s="194"/>
      <c r="WRI8" s="194"/>
      <c r="WRJ8" s="194"/>
      <c r="WRK8" s="194"/>
      <c r="WRL8" s="194"/>
      <c r="WRM8" s="194"/>
      <c r="WRN8" s="194"/>
      <c r="WRO8" s="194"/>
      <c r="WRP8" s="194"/>
      <c r="WRQ8" s="194"/>
      <c r="WRR8" s="194"/>
      <c r="WRS8" s="194"/>
      <c r="WRT8" s="194"/>
      <c r="WRU8" s="194"/>
      <c r="WRV8" s="194"/>
      <c r="WRW8" s="194"/>
      <c r="WRX8" s="194"/>
      <c r="WRY8" s="194"/>
      <c r="WRZ8" s="194"/>
      <c r="WSA8" s="194"/>
      <c r="WSB8" s="194"/>
      <c r="WSC8" s="194"/>
      <c r="WSD8" s="194"/>
      <c r="WSE8" s="194"/>
      <c r="WSF8" s="194"/>
      <c r="WSG8" s="194"/>
      <c r="WSH8" s="194"/>
      <c r="WSI8" s="194"/>
      <c r="WSJ8" s="194"/>
      <c r="WSK8" s="194"/>
      <c r="WSL8" s="194"/>
      <c r="WSM8" s="194"/>
      <c r="WSN8" s="194"/>
      <c r="WSO8" s="194"/>
      <c r="WSP8" s="194"/>
      <c r="WSQ8" s="194"/>
      <c r="WSR8" s="194"/>
      <c r="WSS8" s="194"/>
      <c r="WST8" s="194"/>
      <c r="WSU8" s="194"/>
      <c r="WSV8" s="194"/>
      <c r="WSW8" s="194"/>
      <c r="WSX8" s="194"/>
      <c r="WSY8" s="194"/>
      <c r="WSZ8" s="194"/>
      <c r="WTA8" s="194"/>
      <c r="WTB8" s="194"/>
      <c r="WTC8" s="194"/>
      <c r="WTD8" s="194"/>
      <c r="WTE8" s="194"/>
      <c r="WTF8" s="194"/>
      <c r="WTG8" s="194"/>
      <c r="WTH8" s="194"/>
      <c r="WTI8" s="194"/>
      <c r="WTJ8" s="194"/>
      <c r="WTK8" s="194"/>
      <c r="WTL8" s="194"/>
      <c r="WTM8" s="194"/>
      <c r="WTN8" s="194"/>
      <c r="WTO8" s="194"/>
      <c r="WTP8" s="194"/>
      <c r="WTQ8" s="194"/>
      <c r="WTR8" s="194"/>
      <c r="WTS8" s="194"/>
      <c r="WTT8" s="194"/>
      <c r="WTU8" s="194"/>
      <c r="WTV8" s="194"/>
      <c r="WTW8" s="194"/>
      <c r="WTX8" s="194"/>
      <c r="WTY8" s="194"/>
      <c r="WTZ8" s="194"/>
      <c r="WUA8" s="194"/>
      <c r="WUB8" s="194"/>
      <c r="WUC8" s="194"/>
      <c r="WUD8" s="194"/>
      <c r="WUE8" s="194"/>
      <c r="WUF8" s="194"/>
      <c r="WUG8" s="194"/>
      <c r="WUH8" s="194"/>
      <c r="WUI8" s="194"/>
      <c r="WUJ8" s="194"/>
      <c r="WUK8" s="194"/>
      <c r="WUL8" s="194"/>
      <c r="WUM8" s="194"/>
      <c r="WUN8" s="194"/>
      <c r="WUO8" s="194"/>
      <c r="WUP8" s="194"/>
      <c r="WUQ8" s="194"/>
      <c r="WUR8" s="194"/>
      <c r="WUS8" s="194"/>
      <c r="WUT8" s="194"/>
      <c r="WUU8" s="194"/>
      <c r="WUV8" s="194"/>
      <c r="WUW8" s="194"/>
      <c r="WUX8" s="194"/>
      <c r="WUY8" s="194"/>
      <c r="WUZ8" s="194"/>
      <c r="WVA8" s="194"/>
      <c r="WVB8" s="194"/>
      <c r="WVC8" s="194"/>
      <c r="WVD8" s="194"/>
      <c r="WVE8" s="194"/>
      <c r="WVF8" s="194"/>
      <c r="WVG8" s="194"/>
      <c r="WVH8" s="194"/>
      <c r="WVI8" s="194"/>
      <c r="WVJ8" s="194"/>
      <c r="WVK8" s="194"/>
      <c r="WVL8" s="194"/>
      <c r="WVM8" s="194"/>
      <c r="WVN8" s="194"/>
      <c r="WVO8" s="194"/>
      <c r="WVP8" s="194"/>
      <c r="WVQ8" s="194"/>
      <c r="WVR8" s="194"/>
      <c r="WVS8" s="194"/>
      <c r="WVT8" s="194"/>
      <c r="WVU8" s="194"/>
      <c r="WVV8" s="194"/>
      <c r="WVW8" s="194"/>
      <c r="WVX8" s="194"/>
      <c r="WVY8" s="194"/>
      <c r="WVZ8" s="194"/>
      <c r="WWA8" s="194"/>
      <c r="WWB8" s="194"/>
      <c r="WWC8" s="194"/>
      <c r="WWD8" s="194"/>
      <c r="WWE8" s="194"/>
      <c r="WWF8" s="194"/>
      <c r="WWG8" s="194"/>
      <c r="WWH8" s="194"/>
      <c r="WWI8" s="194"/>
      <c r="WWJ8" s="194"/>
      <c r="WWK8" s="194"/>
      <c r="WWL8" s="194"/>
      <c r="WWM8" s="194"/>
      <c r="WWN8" s="194"/>
      <c r="WWO8" s="194"/>
      <c r="WWP8" s="194"/>
      <c r="WWQ8" s="194"/>
      <c r="WWR8" s="194"/>
      <c r="WWS8" s="194"/>
      <c r="WWT8" s="194"/>
      <c r="WWU8" s="194"/>
      <c r="WWV8" s="194"/>
      <c r="WWW8" s="194"/>
      <c r="WWX8" s="194"/>
      <c r="WWY8" s="194"/>
      <c r="WWZ8" s="194"/>
      <c r="WXA8" s="194"/>
      <c r="WXB8" s="194"/>
      <c r="WXC8" s="194"/>
      <c r="WXD8" s="194"/>
      <c r="WXE8" s="194"/>
      <c r="WXF8" s="194"/>
      <c r="WXG8" s="194"/>
      <c r="WXH8" s="194"/>
      <c r="WXI8" s="194"/>
      <c r="WXJ8" s="194"/>
      <c r="WXK8" s="194"/>
      <c r="WXL8" s="194"/>
      <c r="WXM8" s="194"/>
      <c r="WXN8" s="194"/>
      <c r="WXO8" s="194"/>
      <c r="WXP8" s="194"/>
      <c r="WXQ8" s="194"/>
      <c r="WXR8" s="194"/>
      <c r="WXS8" s="194"/>
      <c r="WXT8" s="194"/>
      <c r="WXU8" s="194"/>
      <c r="WXV8" s="194"/>
      <c r="WXW8" s="194"/>
      <c r="WXX8" s="194"/>
      <c r="WXY8" s="194"/>
      <c r="WXZ8" s="194"/>
      <c r="WYA8" s="194"/>
      <c r="WYB8" s="194"/>
      <c r="WYC8" s="194"/>
      <c r="WYD8" s="194"/>
      <c r="WYE8" s="194"/>
      <c r="WYF8" s="194"/>
      <c r="WYG8" s="194"/>
      <c r="WYH8" s="194"/>
      <c r="WYI8" s="194"/>
      <c r="WYJ8" s="194"/>
      <c r="WYK8" s="194"/>
      <c r="WYL8" s="194"/>
      <c r="WYM8" s="194"/>
      <c r="WYN8" s="194"/>
      <c r="WYO8" s="194"/>
      <c r="WYP8" s="194"/>
      <c r="WYQ8" s="194"/>
      <c r="WYR8" s="194"/>
      <c r="WYS8" s="194"/>
      <c r="WYT8" s="194"/>
      <c r="WYU8" s="194"/>
      <c r="WYV8" s="194"/>
      <c r="WYW8" s="194"/>
      <c r="WYX8" s="194"/>
      <c r="WYY8" s="194"/>
      <c r="WYZ8" s="194"/>
      <c r="WZA8" s="194"/>
      <c r="WZB8" s="194"/>
      <c r="WZC8" s="194"/>
      <c r="WZD8" s="194"/>
      <c r="WZE8" s="194"/>
      <c r="WZF8" s="194"/>
      <c r="WZG8" s="194"/>
      <c r="WZH8" s="194"/>
      <c r="WZI8" s="194"/>
      <c r="WZJ8" s="194"/>
      <c r="WZK8" s="194"/>
      <c r="WZL8" s="194"/>
      <c r="WZM8" s="194"/>
      <c r="WZN8" s="194"/>
      <c r="WZO8" s="194"/>
      <c r="WZP8" s="194"/>
      <c r="WZQ8" s="194"/>
      <c r="WZR8" s="194"/>
      <c r="WZS8" s="194"/>
      <c r="WZT8" s="194"/>
      <c r="WZU8" s="194"/>
      <c r="WZV8" s="194"/>
      <c r="WZW8" s="194"/>
      <c r="WZX8" s="194"/>
      <c r="WZY8" s="194"/>
      <c r="WZZ8" s="194"/>
      <c r="XAA8" s="194"/>
      <c r="XAB8" s="194"/>
      <c r="XAC8" s="194"/>
      <c r="XAD8" s="194"/>
      <c r="XAE8" s="194"/>
      <c r="XAF8" s="194"/>
      <c r="XAG8" s="194"/>
      <c r="XAH8" s="194"/>
      <c r="XAI8" s="194"/>
      <c r="XAJ8" s="194"/>
      <c r="XAK8" s="194"/>
      <c r="XAL8" s="194"/>
      <c r="XAM8" s="194"/>
      <c r="XAN8" s="194"/>
      <c r="XAO8" s="194"/>
      <c r="XAP8" s="194"/>
      <c r="XAQ8" s="194"/>
      <c r="XAR8" s="194"/>
      <c r="XAS8" s="194"/>
      <c r="XAT8" s="194"/>
      <c r="XAU8" s="194"/>
      <c r="XAV8" s="194"/>
      <c r="XAW8" s="194"/>
      <c r="XAX8" s="194"/>
      <c r="XAY8" s="194"/>
      <c r="XAZ8" s="194"/>
      <c r="XBA8" s="194"/>
      <c r="XBB8" s="194"/>
      <c r="XBC8" s="194"/>
      <c r="XBD8" s="194"/>
      <c r="XBE8" s="194"/>
      <c r="XBF8" s="194"/>
      <c r="XBG8" s="194"/>
      <c r="XBH8" s="194"/>
      <c r="XBI8" s="194"/>
      <c r="XBJ8" s="194"/>
      <c r="XBK8" s="194"/>
      <c r="XBL8" s="194"/>
      <c r="XBM8" s="194"/>
      <c r="XBN8" s="194"/>
      <c r="XBO8" s="194"/>
      <c r="XBP8" s="194"/>
      <c r="XBQ8" s="194"/>
      <c r="XBR8" s="194"/>
      <c r="XBS8" s="194"/>
      <c r="XBT8" s="194"/>
      <c r="XBU8" s="194"/>
      <c r="XBV8" s="194"/>
      <c r="XBW8" s="194"/>
      <c r="XBX8" s="194"/>
      <c r="XBY8" s="194"/>
      <c r="XBZ8" s="194"/>
      <c r="XCA8" s="194"/>
      <c r="XCB8" s="194"/>
      <c r="XCC8" s="194"/>
      <c r="XCD8" s="194"/>
      <c r="XCE8" s="194"/>
      <c r="XCF8" s="194"/>
      <c r="XCG8" s="194"/>
      <c r="XCH8" s="194"/>
      <c r="XCI8" s="194"/>
      <c r="XCJ8" s="194"/>
      <c r="XCK8" s="194"/>
      <c r="XCL8" s="194"/>
      <c r="XCM8" s="194"/>
      <c r="XCN8" s="194"/>
      <c r="XCO8" s="194"/>
      <c r="XCP8" s="194"/>
      <c r="XCQ8" s="194"/>
      <c r="XCR8" s="194"/>
      <c r="XCS8" s="194"/>
      <c r="XCT8" s="194"/>
      <c r="XCU8" s="194"/>
      <c r="XCV8" s="194"/>
      <c r="XCW8" s="194"/>
      <c r="XCX8" s="194"/>
      <c r="XCY8" s="194"/>
      <c r="XCZ8" s="194"/>
      <c r="XDA8" s="194"/>
      <c r="XDB8" s="194"/>
      <c r="XDC8" s="194"/>
      <c r="XDD8" s="194"/>
      <c r="XDE8" s="194"/>
      <c r="XDF8" s="194"/>
      <c r="XDG8" s="194"/>
      <c r="XDH8" s="194"/>
      <c r="XDI8" s="194"/>
      <c r="XDJ8" s="194"/>
      <c r="XDK8" s="194"/>
      <c r="XDL8" s="194"/>
      <c r="XDM8" s="194"/>
      <c r="XDN8" s="194"/>
      <c r="XDO8" s="194"/>
      <c r="XDP8" s="194"/>
      <c r="XDQ8" s="194"/>
      <c r="XDR8" s="194"/>
      <c r="XDS8" s="194"/>
      <c r="XDT8" s="194"/>
      <c r="XDU8" s="194"/>
      <c r="XDV8" s="194"/>
      <c r="XDW8" s="194"/>
      <c r="XDX8" s="194"/>
      <c r="XDY8" s="194"/>
      <c r="XDZ8" s="194"/>
      <c r="XEA8" s="194"/>
      <c r="XEB8" s="194"/>
      <c r="XEC8" s="194"/>
      <c r="XED8" s="194"/>
      <c r="XEE8" s="194"/>
      <c r="XEF8" s="194"/>
      <c r="XEG8" s="194"/>
      <c r="XEH8" s="194"/>
      <c r="XEI8" s="194"/>
      <c r="XEJ8" s="194"/>
      <c r="XEK8" s="194"/>
      <c r="XEL8" s="194"/>
      <c r="XEM8" s="194"/>
      <c r="XEN8" s="194"/>
      <c r="XEO8" s="194"/>
      <c r="XEP8" s="194"/>
      <c r="XEQ8" s="194"/>
      <c r="XER8" s="194"/>
      <c r="XES8" s="194"/>
      <c r="XET8" s="194"/>
      <c r="XEU8" s="194"/>
      <c r="XEV8" s="194"/>
      <c r="XEW8" s="194"/>
      <c r="XEX8" s="194"/>
      <c r="XEY8" s="194"/>
    </row>
    <row r="9" spans="1:16379" ht="12.75" customHeight="1">
      <c r="A9" s="95"/>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229"/>
      <c r="AB9" s="194"/>
      <c r="AC9" s="194"/>
      <c r="AD9" s="194"/>
      <c r="AE9" s="194"/>
      <c r="AF9" s="194"/>
      <c r="AG9" s="194"/>
      <c r="AH9" s="194"/>
      <c r="AI9" s="194"/>
      <c r="AJ9" s="194"/>
      <c r="AK9" s="194"/>
      <c r="AL9" s="194"/>
      <c r="AM9" s="194"/>
      <c r="AN9" s="194"/>
      <c r="AO9" s="194"/>
      <c r="AP9" s="194"/>
      <c r="AQ9" s="194"/>
      <c r="AR9" s="194"/>
      <c r="AS9" s="194"/>
      <c r="AT9" s="194"/>
      <c r="AU9" s="194"/>
      <c r="AV9" s="194"/>
      <c r="AW9" s="194"/>
      <c r="AX9" s="194"/>
      <c r="AY9" s="194"/>
      <c r="AZ9" s="194"/>
      <c r="BA9" s="194"/>
      <c r="BB9" s="194"/>
      <c r="BC9" s="194"/>
      <c r="BD9" s="194"/>
      <c r="BE9" s="194"/>
      <c r="BF9" s="194"/>
      <c r="BG9" s="194"/>
      <c r="BH9" s="194"/>
      <c r="BI9" s="194"/>
      <c r="BJ9" s="194"/>
      <c r="BK9" s="194"/>
      <c r="BL9" s="194"/>
      <c r="BM9" s="194"/>
      <c r="BN9" s="194"/>
      <c r="BO9" s="194"/>
      <c r="BP9" s="194"/>
      <c r="BQ9" s="194"/>
      <c r="BR9" s="194"/>
      <c r="BS9" s="194"/>
      <c r="BT9" s="194"/>
      <c r="BU9" s="194"/>
      <c r="BV9" s="194"/>
      <c r="BW9" s="194"/>
      <c r="BX9" s="194"/>
      <c r="BY9" s="194"/>
      <c r="BZ9" s="194"/>
      <c r="CA9" s="194"/>
      <c r="CB9" s="194"/>
      <c r="CC9" s="194"/>
      <c r="CD9" s="194"/>
      <c r="CE9" s="194"/>
      <c r="CF9" s="194"/>
      <c r="CG9" s="194"/>
      <c r="CH9" s="194"/>
      <c r="CI9" s="194"/>
      <c r="CJ9" s="194"/>
      <c r="CK9" s="194"/>
      <c r="CL9" s="194"/>
      <c r="CM9" s="194"/>
      <c r="CN9" s="194"/>
      <c r="CO9" s="194"/>
      <c r="CP9" s="194"/>
      <c r="CQ9" s="194"/>
      <c r="CR9" s="194"/>
      <c r="CS9" s="194"/>
      <c r="CT9" s="194"/>
      <c r="CU9" s="194"/>
      <c r="CV9" s="194"/>
      <c r="CW9" s="194"/>
      <c r="CX9" s="194"/>
      <c r="CY9" s="194"/>
      <c r="CZ9" s="194"/>
      <c r="DA9" s="194"/>
      <c r="DB9" s="194"/>
      <c r="DC9" s="194"/>
      <c r="DD9" s="194"/>
      <c r="DE9" s="194"/>
      <c r="DF9" s="194"/>
      <c r="DG9" s="194"/>
      <c r="DH9" s="194"/>
      <c r="DI9" s="194"/>
      <c r="DJ9" s="194"/>
      <c r="DK9" s="194"/>
      <c r="DL9" s="194"/>
      <c r="DM9" s="194"/>
      <c r="DN9" s="194"/>
      <c r="DO9" s="194"/>
      <c r="DP9" s="194"/>
      <c r="DQ9" s="194"/>
      <c r="DR9" s="194"/>
      <c r="DS9" s="194"/>
      <c r="DT9" s="194"/>
      <c r="DU9" s="194"/>
      <c r="DV9" s="194"/>
      <c r="DW9" s="194"/>
      <c r="DX9" s="194"/>
      <c r="DY9" s="194"/>
      <c r="DZ9" s="194"/>
      <c r="EA9" s="194"/>
      <c r="EB9" s="194"/>
      <c r="EC9" s="194"/>
      <c r="ED9" s="194"/>
      <c r="EE9" s="194"/>
      <c r="EF9" s="194"/>
      <c r="EG9" s="194"/>
      <c r="EH9" s="194"/>
      <c r="EI9" s="194"/>
      <c r="EJ9" s="194"/>
      <c r="EK9" s="194"/>
      <c r="EL9" s="194"/>
      <c r="EM9" s="194"/>
      <c r="EN9" s="194"/>
      <c r="EO9" s="194"/>
      <c r="EP9" s="194"/>
      <c r="EQ9" s="194"/>
      <c r="ER9" s="194"/>
      <c r="ES9" s="194"/>
      <c r="ET9" s="194"/>
      <c r="EU9" s="194"/>
      <c r="EV9" s="194"/>
      <c r="EW9" s="194"/>
      <c r="EX9" s="194"/>
      <c r="EY9" s="194"/>
      <c r="EZ9" s="194"/>
      <c r="FA9" s="194"/>
      <c r="FB9" s="194"/>
      <c r="FC9" s="194"/>
      <c r="FD9" s="194"/>
      <c r="FE9" s="194"/>
      <c r="FF9" s="194"/>
      <c r="FG9" s="194"/>
      <c r="FH9" s="194"/>
      <c r="FI9" s="194"/>
      <c r="FJ9" s="194"/>
      <c r="FK9" s="194"/>
      <c r="FL9" s="194"/>
      <c r="FM9" s="194"/>
      <c r="FN9" s="194"/>
      <c r="FO9" s="194"/>
      <c r="FP9" s="194"/>
      <c r="FQ9" s="194"/>
      <c r="FR9" s="194"/>
      <c r="FS9" s="194"/>
      <c r="FT9" s="194"/>
      <c r="FU9" s="194"/>
      <c r="FV9" s="194"/>
      <c r="FW9" s="194"/>
      <c r="FX9" s="194"/>
      <c r="FY9" s="194"/>
      <c r="FZ9" s="194"/>
      <c r="GA9" s="194"/>
      <c r="GB9" s="194"/>
      <c r="GC9" s="194"/>
      <c r="GD9" s="194"/>
      <c r="GE9" s="194"/>
      <c r="GF9" s="194"/>
      <c r="GG9" s="194"/>
      <c r="GH9" s="194"/>
      <c r="GI9" s="194"/>
      <c r="GJ9" s="194"/>
      <c r="GK9" s="194"/>
      <c r="GL9" s="194"/>
      <c r="GM9" s="194"/>
      <c r="GN9" s="194"/>
      <c r="GO9" s="194"/>
      <c r="GP9" s="194"/>
      <c r="GQ9" s="194"/>
      <c r="GR9" s="194"/>
      <c r="GS9" s="194"/>
      <c r="GT9" s="194"/>
      <c r="GU9" s="194"/>
      <c r="GV9" s="194"/>
      <c r="GW9" s="194"/>
      <c r="GX9" s="194"/>
      <c r="GY9" s="194"/>
      <c r="GZ9" s="194"/>
      <c r="HA9" s="194"/>
      <c r="HB9" s="194"/>
      <c r="HC9" s="194"/>
      <c r="HD9" s="194"/>
      <c r="HE9" s="194"/>
      <c r="HF9" s="194"/>
      <c r="HG9" s="194"/>
      <c r="HH9" s="194"/>
      <c r="HI9" s="194"/>
      <c r="HJ9" s="194"/>
      <c r="HK9" s="194"/>
      <c r="HL9" s="194"/>
      <c r="HM9" s="194"/>
      <c r="HN9" s="194"/>
      <c r="HO9" s="194"/>
      <c r="HP9" s="194"/>
      <c r="HQ9" s="194"/>
      <c r="HR9" s="194"/>
      <c r="HS9" s="194"/>
      <c r="HT9" s="194"/>
      <c r="HU9" s="194"/>
      <c r="HV9" s="194"/>
      <c r="HW9" s="194"/>
      <c r="HX9" s="194"/>
      <c r="HY9" s="194"/>
      <c r="HZ9" s="194"/>
      <c r="IA9" s="194"/>
      <c r="IB9" s="194"/>
      <c r="IC9" s="194"/>
      <c r="ID9" s="194"/>
      <c r="IE9" s="194"/>
      <c r="IF9" s="194"/>
      <c r="IG9" s="194"/>
      <c r="IH9" s="194"/>
      <c r="II9" s="194"/>
      <c r="IJ9" s="194"/>
      <c r="IK9" s="194"/>
      <c r="IL9" s="194"/>
      <c r="IM9" s="194"/>
      <c r="IN9" s="194"/>
      <c r="IO9" s="194"/>
      <c r="IP9" s="194"/>
      <c r="IQ9" s="194"/>
      <c r="IR9" s="194"/>
      <c r="IS9" s="194"/>
      <c r="IT9" s="194"/>
      <c r="IU9" s="194"/>
      <c r="IV9" s="194"/>
      <c r="IW9" s="194"/>
      <c r="IX9" s="194"/>
      <c r="IY9" s="194"/>
      <c r="IZ9" s="194"/>
      <c r="JA9" s="194"/>
      <c r="JB9" s="194"/>
      <c r="JC9" s="194"/>
      <c r="JD9" s="194"/>
      <c r="JE9" s="194"/>
      <c r="JF9" s="194"/>
      <c r="JG9" s="194"/>
      <c r="JH9" s="194"/>
      <c r="JI9" s="194"/>
      <c r="JJ9" s="194"/>
      <c r="JK9" s="194"/>
      <c r="JL9" s="194"/>
      <c r="JM9" s="194"/>
      <c r="JN9" s="194"/>
      <c r="JO9" s="194"/>
      <c r="JP9" s="194"/>
      <c r="JQ9" s="194"/>
      <c r="JR9" s="194"/>
      <c r="JS9" s="194"/>
      <c r="JT9" s="194"/>
      <c r="JU9" s="194"/>
      <c r="JV9" s="194"/>
      <c r="JW9" s="194"/>
      <c r="JX9" s="194"/>
      <c r="JY9" s="194"/>
      <c r="JZ9" s="194"/>
      <c r="KA9" s="194"/>
      <c r="KB9" s="194"/>
      <c r="KC9" s="194"/>
      <c r="KD9" s="194"/>
      <c r="KE9" s="194"/>
      <c r="KF9" s="194"/>
      <c r="KG9" s="194"/>
      <c r="KH9" s="194"/>
      <c r="KI9" s="194"/>
      <c r="KJ9" s="194"/>
      <c r="KK9" s="194"/>
      <c r="KL9" s="194"/>
      <c r="KM9" s="194"/>
      <c r="KN9" s="194"/>
      <c r="KO9" s="194"/>
      <c r="KP9" s="194"/>
      <c r="KQ9" s="194"/>
      <c r="KR9" s="194"/>
      <c r="KS9" s="194"/>
      <c r="KT9" s="194"/>
      <c r="KU9" s="194"/>
      <c r="KV9" s="194"/>
      <c r="KW9" s="194"/>
      <c r="KX9" s="194"/>
      <c r="KY9" s="194"/>
      <c r="KZ9" s="194"/>
      <c r="LA9" s="194"/>
      <c r="LB9" s="194"/>
      <c r="LC9" s="194"/>
      <c r="LD9" s="194"/>
      <c r="LE9" s="194"/>
      <c r="LF9" s="194"/>
      <c r="LG9" s="194"/>
      <c r="LH9" s="194"/>
      <c r="LI9" s="194"/>
      <c r="LJ9" s="194"/>
      <c r="LK9" s="194"/>
      <c r="LL9" s="194"/>
      <c r="LM9" s="194"/>
      <c r="LN9" s="194"/>
      <c r="LO9" s="194"/>
      <c r="LP9" s="194"/>
      <c r="LQ9" s="194"/>
      <c r="LR9" s="194"/>
      <c r="LS9" s="194"/>
      <c r="LT9" s="194"/>
      <c r="LU9" s="194"/>
      <c r="LV9" s="194"/>
      <c r="LW9" s="194"/>
      <c r="LX9" s="194"/>
      <c r="LY9" s="194"/>
      <c r="LZ9" s="194"/>
      <c r="MA9" s="194"/>
      <c r="MB9" s="194"/>
      <c r="MC9" s="194"/>
      <c r="MD9" s="194"/>
      <c r="ME9" s="194"/>
      <c r="MF9" s="194"/>
      <c r="MG9" s="194"/>
      <c r="MH9" s="194"/>
      <c r="MI9" s="194"/>
      <c r="MJ9" s="194"/>
      <c r="MK9" s="194"/>
      <c r="ML9" s="194"/>
      <c r="MM9" s="194"/>
      <c r="MN9" s="194"/>
      <c r="MO9" s="194"/>
      <c r="MP9" s="194"/>
      <c r="MQ9" s="194"/>
      <c r="MR9" s="194"/>
      <c r="MS9" s="194"/>
      <c r="MT9" s="194"/>
      <c r="MU9" s="194"/>
      <c r="MV9" s="194"/>
      <c r="MW9" s="194"/>
      <c r="MX9" s="194"/>
      <c r="MY9" s="194"/>
      <c r="MZ9" s="194"/>
      <c r="NA9" s="194"/>
      <c r="NB9" s="194"/>
      <c r="NC9" s="194"/>
      <c r="ND9" s="194"/>
      <c r="NE9" s="194"/>
      <c r="NF9" s="194"/>
      <c r="NG9" s="194"/>
      <c r="NH9" s="194"/>
      <c r="NI9" s="194"/>
      <c r="NJ9" s="194"/>
      <c r="NK9" s="194"/>
      <c r="NL9" s="194"/>
      <c r="NM9" s="194"/>
      <c r="NN9" s="194"/>
      <c r="NO9" s="194"/>
      <c r="NP9" s="194"/>
      <c r="NQ9" s="194"/>
      <c r="NR9" s="194"/>
      <c r="NS9" s="194"/>
      <c r="NT9" s="194"/>
      <c r="NU9" s="194"/>
      <c r="NV9" s="194"/>
      <c r="NW9" s="194"/>
      <c r="NX9" s="194"/>
      <c r="NY9" s="194"/>
      <c r="NZ9" s="194"/>
      <c r="OA9" s="194"/>
      <c r="OB9" s="194"/>
      <c r="OC9" s="194"/>
      <c r="OD9" s="194"/>
      <c r="OE9" s="194"/>
      <c r="OF9" s="194"/>
      <c r="OG9" s="194"/>
      <c r="OH9" s="194"/>
      <c r="OI9" s="194"/>
      <c r="OJ9" s="194"/>
      <c r="OK9" s="194"/>
      <c r="OL9" s="194"/>
      <c r="OM9" s="194"/>
      <c r="ON9" s="194"/>
      <c r="OO9" s="194"/>
      <c r="OP9" s="194"/>
      <c r="OQ9" s="194"/>
      <c r="OR9" s="194"/>
      <c r="OS9" s="194"/>
      <c r="OT9" s="194"/>
      <c r="OU9" s="194"/>
      <c r="OV9" s="194"/>
      <c r="OW9" s="194"/>
      <c r="OX9" s="194"/>
      <c r="OY9" s="194"/>
      <c r="OZ9" s="194"/>
      <c r="PA9" s="194"/>
      <c r="PB9" s="194"/>
      <c r="PC9" s="194"/>
      <c r="PD9" s="194"/>
      <c r="PE9" s="194"/>
      <c r="PF9" s="194"/>
      <c r="PG9" s="194"/>
      <c r="PH9" s="194"/>
      <c r="PI9" s="194"/>
      <c r="PJ9" s="194"/>
      <c r="PK9" s="194"/>
      <c r="PL9" s="194"/>
      <c r="PM9" s="194"/>
      <c r="PN9" s="194"/>
      <c r="PO9" s="194"/>
      <c r="PP9" s="194"/>
      <c r="PQ9" s="194"/>
      <c r="PR9" s="194"/>
      <c r="PS9" s="194"/>
      <c r="PT9" s="194"/>
      <c r="PU9" s="194"/>
      <c r="PV9" s="194"/>
      <c r="PW9" s="194"/>
      <c r="PX9" s="194"/>
      <c r="PY9" s="194"/>
      <c r="PZ9" s="194"/>
      <c r="QA9" s="194"/>
      <c r="QB9" s="194"/>
      <c r="QC9" s="194"/>
      <c r="QD9" s="194"/>
      <c r="QE9" s="194"/>
      <c r="QF9" s="194"/>
      <c r="QG9" s="194"/>
      <c r="QH9" s="194"/>
      <c r="QI9" s="194"/>
      <c r="QJ9" s="194"/>
      <c r="QK9" s="194"/>
      <c r="QL9" s="194"/>
      <c r="QM9" s="194"/>
      <c r="QN9" s="194"/>
      <c r="QO9" s="194"/>
      <c r="QP9" s="194"/>
      <c r="QQ9" s="194"/>
      <c r="QR9" s="194"/>
      <c r="QS9" s="194"/>
      <c r="QT9" s="194"/>
      <c r="QU9" s="194"/>
      <c r="QV9" s="194"/>
      <c r="QW9" s="194"/>
      <c r="QX9" s="194"/>
      <c r="QY9" s="194"/>
      <c r="QZ9" s="194"/>
      <c r="RA9" s="194"/>
      <c r="RB9" s="194"/>
      <c r="RC9" s="194"/>
      <c r="RD9" s="194"/>
      <c r="RE9" s="194"/>
      <c r="RF9" s="194"/>
      <c r="RG9" s="194"/>
      <c r="RH9" s="194"/>
      <c r="RI9" s="194"/>
      <c r="RJ9" s="194"/>
      <c r="RK9" s="194"/>
      <c r="RL9" s="194"/>
      <c r="RM9" s="194"/>
      <c r="RN9" s="194"/>
      <c r="RO9" s="194"/>
      <c r="RP9" s="194"/>
      <c r="RQ9" s="194"/>
      <c r="RR9" s="194"/>
      <c r="RS9" s="194"/>
      <c r="RT9" s="194"/>
      <c r="RU9" s="194"/>
      <c r="RV9" s="194"/>
      <c r="RW9" s="194"/>
      <c r="RX9" s="194"/>
      <c r="RY9" s="194"/>
      <c r="RZ9" s="194"/>
      <c r="SA9" s="194"/>
      <c r="SB9" s="194"/>
      <c r="SC9" s="194"/>
      <c r="SD9" s="194"/>
      <c r="SE9" s="194"/>
      <c r="SF9" s="194"/>
      <c r="SG9" s="194"/>
      <c r="SH9" s="194"/>
      <c r="SI9" s="194"/>
      <c r="SJ9" s="194"/>
      <c r="SK9" s="194"/>
      <c r="SL9" s="194"/>
      <c r="SM9" s="194"/>
      <c r="SN9" s="194"/>
      <c r="SO9" s="194"/>
      <c r="SP9" s="194"/>
      <c r="SQ9" s="194"/>
      <c r="SR9" s="194"/>
      <c r="SS9" s="194"/>
      <c r="ST9" s="194"/>
      <c r="SU9" s="194"/>
      <c r="SV9" s="194"/>
      <c r="SW9" s="194"/>
      <c r="SX9" s="194"/>
      <c r="SY9" s="194"/>
      <c r="SZ9" s="194"/>
      <c r="TA9" s="194"/>
      <c r="TB9" s="194"/>
      <c r="TC9" s="194"/>
      <c r="TD9" s="194"/>
      <c r="TE9" s="194"/>
      <c r="TF9" s="194"/>
      <c r="TG9" s="194"/>
      <c r="TH9" s="194"/>
      <c r="TI9" s="194"/>
      <c r="TJ9" s="194"/>
      <c r="TK9" s="194"/>
      <c r="TL9" s="194"/>
      <c r="TM9" s="194"/>
      <c r="TN9" s="194"/>
      <c r="TO9" s="194"/>
      <c r="TP9" s="194"/>
      <c r="TQ9" s="194"/>
      <c r="TR9" s="194"/>
      <c r="TS9" s="194"/>
      <c r="TT9" s="194"/>
      <c r="TU9" s="194"/>
      <c r="TV9" s="194"/>
      <c r="TW9" s="194"/>
      <c r="TX9" s="194"/>
      <c r="TY9" s="194"/>
      <c r="TZ9" s="194"/>
      <c r="UA9" s="194"/>
      <c r="UB9" s="194"/>
      <c r="UC9" s="194"/>
      <c r="UD9" s="194"/>
      <c r="UE9" s="194"/>
      <c r="UF9" s="194"/>
      <c r="UG9" s="194"/>
      <c r="UH9" s="194"/>
      <c r="UI9" s="194"/>
      <c r="UJ9" s="194"/>
      <c r="UK9" s="194"/>
      <c r="UL9" s="194"/>
      <c r="UM9" s="194"/>
      <c r="UN9" s="194"/>
      <c r="UO9" s="194"/>
      <c r="UP9" s="194"/>
      <c r="UQ9" s="194"/>
      <c r="UR9" s="194"/>
      <c r="US9" s="194"/>
      <c r="UT9" s="194"/>
      <c r="UU9" s="194"/>
      <c r="UV9" s="194"/>
      <c r="UW9" s="194"/>
      <c r="UX9" s="194"/>
      <c r="UY9" s="194"/>
      <c r="UZ9" s="194"/>
      <c r="VA9" s="194"/>
      <c r="VB9" s="194"/>
      <c r="VC9" s="194"/>
      <c r="VD9" s="194"/>
      <c r="VE9" s="194"/>
      <c r="VF9" s="194"/>
      <c r="VG9" s="194"/>
      <c r="VH9" s="194"/>
      <c r="VI9" s="194"/>
      <c r="VJ9" s="194"/>
      <c r="VK9" s="194"/>
      <c r="VL9" s="194"/>
      <c r="VM9" s="194"/>
      <c r="VN9" s="194"/>
      <c r="VO9" s="194"/>
      <c r="VP9" s="194"/>
      <c r="VQ9" s="194"/>
      <c r="VR9" s="194"/>
      <c r="VS9" s="194"/>
      <c r="VT9" s="194"/>
      <c r="VU9" s="194"/>
      <c r="VV9" s="194"/>
      <c r="VW9" s="194"/>
      <c r="VX9" s="194"/>
      <c r="VY9" s="194"/>
      <c r="VZ9" s="194"/>
      <c r="WA9" s="194"/>
      <c r="WB9" s="194"/>
      <c r="WC9" s="194"/>
      <c r="WD9" s="194"/>
      <c r="WE9" s="194"/>
      <c r="WF9" s="194"/>
      <c r="WG9" s="194"/>
      <c r="WH9" s="194"/>
      <c r="WI9" s="194"/>
      <c r="WJ9" s="194"/>
      <c r="WK9" s="194"/>
      <c r="WL9" s="194"/>
      <c r="WM9" s="194"/>
      <c r="WN9" s="194"/>
      <c r="WO9" s="194"/>
      <c r="WP9" s="194"/>
      <c r="WQ9" s="194"/>
      <c r="WR9" s="194"/>
      <c r="WS9" s="194"/>
      <c r="WT9" s="194"/>
      <c r="WU9" s="194"/>
      <c r="WV9" s="194"/>
      <c r="WW9" s="194"/>
      <c r="WX9" s="194"/>
      <c r="WY9" s="194"/>
      <c r="WZ9" s="194"/>
      <c r="XA9" s="194"/>
      <c r="XB9" s="194"/>
      <c r="XC9" s="194"/>
      <c r="XD9" s="194"/>
      <c r="XE9" s="194"/>
      <c r="XF9" s="194"/>
      <c r="XG9" s="194"/>
      <c r="XH9" s="194"/>
      <c r="XI9" s="194"/>
      <c r="XJ9" s="194"/>
      <c r="XK9" s="194"/>
      <c r="XL9" s="194"/>
      <c r="XM9" s="194"/>
      <c r="XN9" s="194"/>
      <c r="XO9" s="194"/>
      <c r="XP9" s="194"/>
      <c r="XQ9" s="194"/>
      <c r="XR9" s="194"/>
      <c r="XS9" s="194"/>
      <c r="XT9" s="194"/>
      <c r="XU9" s="194"/>
      <c r="XV9" s="194"/>
      <c r="XW9" s="194"/>
      <c r="XX9" s="194"/>
      <c r="XY9" s="194"/>
      <c r="XZ9" s="194"/>
      <c r="YA9" s="194"/>
      <c r="YB9" s="194"/>
      <c r="YC9" s="194"/>
      <c r="YD9" s="194"/>
      <c r="YE9" s="194"/>
      <c r="YF9" s="194"/>
      <c r="YG9" s="194"/>
      <c r="YH9" s="194"/>
      <c r="YI9" s="194"/>
      <c r="YJ9" s="194"/>
      <c r="YK9" s="194"/>
      <c r="YL9" s="194"/>
      <c r="YM9" s="194"/>
      <c r="YN9" s="194"/>
      <c r="YO9" s="194"/>
      <c r="YP9" s="194"/>
      <c r="YQ9" s="194"/>
      <c r="YR9" s="194"/>
      <c r="YS9" s="194"/>
      <c r="YT9" s="194"/>
      <c r="YU9" s="194"/>
      <c r="YV9" s="194"/>
      <c r="YW9" s="194"/>
      <c r="YX9" s="194"/>
      <c r="YY9" s="194"/>
      <c r="YZ9" s="194"/>
      <c r="ZA9" s="194"/>
      <c r="ZB9" s="194"/>
      <c r="ZC9" s="194"/>
      <c r="ZD9" s="194"/>
      <c r="ZE9" s="194"/>
      <c r="ZF9" s="194"/>
      <c r="ZG9" s="194"/>
      <c r="ZH9" s="194"/>
      <c r="ZI9" s="194"/>
      <c r="ZJ9" s="194"/>
      <c r="ZK9" s="194"/>
      <c r="ZL9" s="194"/>
      <c r="ZM9" s="194"/>
      <c r="ZN9" s="194"/>
      <c r="ZO9" s="194"/>
      <c r="ZP9" s="194"/>
      <c r="ZQ9" s="194"/>
      <c r="ZR9" s="194"/>
      <c r="ZS9" s="194"/>
      <c r="ZT9" s="194"/>
      <c r="ZU9" s="194"/>
      <c r="ZV9" s="194"/>
      <c r="ZW9" s="194"/>
      <c r="ZX9" s="194"/>
      <c r="ZY9" s="194"/>
      <c r="ZZ9" s="194"/>
      <c r="AAA9" s="194"/>
      <c r="AAB9" s="194"/>
      <c r="AAC9" s="194"/>
      <c r="AAD9" s="194"/>
      <c r="AAE9" s="194"/>
      <c r="AAF9" s="194"/>
      <c r="AAG9" s="194"/>
      <c r="AAH9" s="194"/>
      <c r="AAI9" s="194"/>
      <c r="AAJ9" s="194"/>
      <c r="AAK9" s="194"/>
      <c r="AAL9" s="194"/>
      <c r="AAM9" s="194"/>
      <c r="AAN9" s="194"/>
      <c r="AAO9" s="194"/>
      <c r="AAP9" s="194"/>
      <c r="AAQ9" s="194"/>
      <c r="AAR9" s="194"/>
      <c r="AAS9" s="194"/>
      <c r="AAT9" s="194"/>
      <c r="AAU9" s="194"/>
      <c r="AAV9" s="194"/>
      <c r="AAW9" s="194"/>
      <c r="AAX9" s="194"/>
      <c r="AAY9" s="194"/>
      <c r="AAZ9" s="194"/>
      <c r="ABA9" s="194"/>
      <c r="ABB9" s="194"/>
      <c r="ABC9" s="194"/>
      <c r="ABD9" s="194"/>
      <c r="ABE9" s="194"/>
      <c r="ABF9" s="194"/>
      <c r="ABG9" s="194"/>
      <c r="ABH9" s="194"/>
      <c r="ABI9" s="194"/>
      <c r="ABJ9" s="194"/>
      <c r="ABK9" s="194"/>
      <c r="ABL9" s="194"/>
      <c r="ABM9" s="194"/>
      <c r="ABN9" s="194"/>
      <c r="ABO9" s="194"/>
      <c r="ABP9" s="194"/>
      <c r="ABQ9" s="194"/>
      <c r="ABR9" s="194"/>
      <c r="ABS9" s="194"/>
      <c r="ABT9" s="194"/>
      <c r="ABU9" s="194"/>
      <c r="ABV9" s="194"/>
      <c r="ABW9" s="194"/>
      <c r="ABX9" s="194"/>
      <c r="ABY9" s="194"/>
      <c r="ABZ9" s="194"/>
      <c r="ACA9" s="194"/>
      <c r="ACB9" s="194"/>
      <c r="ACC9" s="194"/>
      <c r="ACD9" s="194"/>
      <c r="ACE9" s="194"/>
      <c r="ACF9" s="194"/>
      <c r="ACG9" s="194"/>
      <c r="ACH9" s="194"/>
      <c r="ACI9" s="194"/>
      <c r="ACJ9" s="194"/>
      <c r="ACK9" s="194"/>
      <c r="ACL9" s="194"/>
      <c r="ACM9" s="194"/>
      <c r="ACN9" s="194"/>
      <c r="ACO9" s="194"/>
      <c r="ACP9" s="194"/>
      <c r="ACQ9" s="194"/>
      <c r="ACR9" s="194"/>
      <c r="ACS9" s="194"/>
      <c r="ACT9" s="194"/>
      <c r="ACU9" s="194"/>
      <c r="ACV9" s="194"/>
      <c r="ACW9" s="194"/>
      <c r="ACX9" s="194"/>
      <c r="ACY9" s="194"/>
      <c r="ACZ9" s="194"/>
      <c r="ADA9" s="194"/>
      <c r="ADB9" s="194"/>
      <c r="ADC9" s="194"/>
      <c r="ADD9" s="194"/>
      <c r="ADE9" s="194"/>
      <c r="ADF9" s="194"/>
      <c r="ADG9" s="194"/>
      <c r="ADH9" s="194"/>
      <c r="ADI9" s="194"/>
      <c r="ADJ9" s="194"/>
      <c r="ADK9" s="194"/>
      <c r="ADL9" s="194"/>
      <c r="ADM9" s="194"/>
      <c r="ADN9" s="194"/>
      <c r="ADO9" s="194"/>
      <c r="ADP9" s="194"/>
      <c r="ADQ9" s="194"/>
      <c r="ADR9" s="194"/>
      <c r="ADS9" s="194"/>
      <c r="ADT9" s="194"/>
      <c r="ADU9" s="194"/>
      <c r="ADV9" s="194"/>
      <c r="ADW9" s="194"/>
      <c r="ADX9" s="194"/>
      <c r="ADY9" s="194"/>
      <c r="ADZ9" s="194"/>
      <c r="AEA9" s="194"/>
      <c r="AEB9" s="194"/>
      <c r="AEC9" s="194"/>
      <c r="AED9" s="194"/>
      <c r="AEE9" s="194"/>
      <c r="AEF9" s="194"/>
      <c r="AEG9" s="194"/>
      <c r="AEH9" s="194"/>
      <c r="AEI9" s="194"/>
      <c r="AEJ9" s="194"/>
      <c r="AEK9" s="194"/>
      <c r="AEL9" s="194"/>
      <c r="AEM9" s="194"/>
      <c r="AEN9" s="194"/>
      <c r="AEO9" s="194"/>
      <c r="AEP9" s="194"/>
      <c r="AEQ9" s="194"/>
      <c r="AER9" s="194"/>
      <c r="AES9" s="194"/>
      <c r="AET9" s="194"/>
      <c r="AEU9" s="194"/>
      <c r="AEV9" s="194"/>
      <c r="AEW9" s="194"/>
      <c r="AEX9" s="194"/>
      <c r="AEY9" s="194"/>
      <c r="AEZ9" s="194"/>
      <c r="AFA9" s="194"/>
      <c r="AFB9" s="194"/>
      <c r="AFC9" s="194"/>
      <c r="AFD9" s="194"/>
      <c r="AFE9" s="194"/>
      <c r="AFF9" s="194"/>
      <c r="AFG9" s="194"/>
      <c r="AFH9" s="194"/>
      <c r="AFI9" s="194"/>
      <c r="AFJ9" s="194"/>
      <c r="AFK9" s="194"/>
      <c r="AFL9" s="194"/>
      <c r="AFM9" s="194"/>
      <c r="AFN9" s="194"/>
      <c r="AFO9" s="194"/>
      <c r="AFP9" s="194"/>
      <c r="AFQ9" s="194"/>
      <c r="AFR9" s="194"/>
      <c r="AFS9" s="194"/>
      <c r="AFT9" s="194"/>
      <c r="AFU9" s="194"/>
      <c r="AFV9" s="194"/>
      <c r="AFW9" s="194"/>
      <c r="AFX9" s="194"/>
      <c r="AFY9" s="194"/>
      <c r="AFZ9" s="194"/>
      <c r="AGA9" s="194"/>
      <c r="AGB9" s="194"/>
      <c r="AGC9" s="194"/>
      <c r="AGD9" s="194"/>
      <c r="AGE9" s="194"/>
      <c r="AGF9" s="194"/>
      <c r="AGG9" s="194"/>
      <c r="AGH9" s="194"/>
      <c r="AGI9" s="194"/>
      <c r="AGJ9" s="194"/>
      <c r="AGK9" s="194"/>
      <c r="AGL9" s="194"/>
      <c r="AGM9" s="194"/>
      <c r="AGN9" s="194"/>
      <c r="AGO9" s="194"/>
      <c r="AGP9" s="194"/>
      <c r="AGQ9" s="194"/>
      <c r="AGR9" s="194"/>
      <c r="AGS9" s="194"/>
      <c r="AGT9" s="194"/>
      <c r="AGU9" s="194"/>
      <c r="AGV9" s="194"/>
      <c r="AGW9" s="194"/>
      <c r="AGX9" s="194"/>
      <c r="AGY9" s="194"/>
      <c r="AGZ9" s="194"/>
      <c r="AHA9" s="194"/>
      <c r="AHB9" s="194"/>
      <c r="AHC9" s="194"/>
      <c r="AHD9" s="194"/>
      <c r="AHE9" s="194"/>
      <c r="AHF9" s="194"/>
      <c r="AHG9" s="194"/>
      <c r="AHH9" s="194"/>
      <c r="AHI9" s="194"/>
      <c r="AHJ9" s="194"/>
      <c r="AHK9" s="194"/>
      <c r="AHL9" s="194"/>
      <c r="AHM9" s="194"/>
      <c r="AHN9" s="194"/>
      <c r="AHO9" s="194"/>
      <c r="AHP9" s="194"/>
      <c r="AHQ9" s="194"/>
      <c r="AHR9" s="194"/>
      <c r="AHS9" s="194"/>
      <c r="AHT9" s="194"/>
      <c r="AHU9" s="194"/>
      <c r="AHV9" s="194"/>
      <c r="AHW9" s="194"/>
      <c r="AHX9" s="194"/>
      <c r="AHY9" s="194"/>
      <c r="AHZ9" s="194"/>
      <c r="AIA9" s="194"/>
      <c r="AIB9" s="194"/>
      <c r="AIC9" s="194"/>
      <c r="AID9" s="194"/>
      <c r="AIE9" s="194"/>
      <c r="AIF9" s="194"/>
      <c r="AIG9" s="194"/>
      <c r="AIH9" s="194"/>
      <c r="AII9" s="194"/>
      <c r="AIJ9" s="194"/>
      <c r="AIK9" s="194"/>
      <c r="AIL9" s="194"/>
      <c r="AIM9" s="194"/>
      <c r="AIN9" s="194"/>
      <c r="AIO9" s="194"/>
      <c r="AIP9" s="194"/>
      <c r="AIQ9" s="194"/>
      <c r="AIR9" s="194"/>
      <c r="AIS9" s="194"/>
      <c r="AIT9" s="194"/>
      <c r="AIU9" s="194"/>
      <c r="AIV9" s="194"/>
      <c r="AIW9" s="194"/>
      <c r="AIX9" s="194"/>
      <c r="AIY9" s="194"/>
      <c r="AIZ9" s="194"/>
      <c r="AJA9" s="194"/>
      <c r="AJB9" s="194"/>
      <c r="AJC9" s="194"/>
      <c r="AJD9" s="194"/>
      <c r="AJE9" s="194"/>
      <c r="AJF9" s="194"/>
      <c r="AJG9" s="194"/>
      <c r="AJH9" s="194"/>
      <c r="AJI9" s="194"/>
      <c r="AJJ9" s="194"/>
      <c r="AJK9" s="194"/>
      <c r="AJL9" s="194"/>
      <c r="AJM9" s="194"/>
      <c r="AJN9" s="194"/>
      <c r="AJO9" s="194"/>
      <c r="AJP9" s="194"/>
      <c r="AJQ9" s="194"/>
      <c r="AJR9" s="194"/>
      <c r="AJS9" s="194"/>
      <c r="AJT9" s="194"/>
      <c r="AJU9" s="194"/>
      <c r="AJV9" s="194"/>
      <c r="AJW9" s="194"/>
      <c r="AJX9" s="194"/>
      <c r="AJY9" s="194"/>
      <c r="AJZ9" s="194"/>
      <c r="AKA9" s="194"/>
      <c r="AKB9" s="194"/>
      <c r="AKC9" s="194"/>
      <c r="AKD9" s="194"/>
      <c r="AKE9" s="194"/>
      <c r="AKF9" s="194"/>
      <c r="AKG9" s="194"/>
      <c r="AKH9" s="194"/>
      <c r="AKI9" s="194"/>
      <c r="AKJ9" s="194"/>
      <c r="AKK9" s="194"/>
      <c r="AKL9" s="194"/>
      <c r="AKM9" s="194"/>
      <c r="AKN9" s="194"/>
      <c r="AKO9" s="194"/>
      <c r="AKP9" s="194"/>
      <c r="AKQ9" s="194"/>
      <c r="AKR9" s="194"/>
      <c r="AKS9" s="194"/>
      <c r="AKT9" s="194"/>
      <c r="AKU9" s="194"/>
      <c r="AKV9" s="194"/>
      <c r="AKW9" s="194"/>
      <c r="AKX9" s="194"/>
      <c r="AKY9" s="194"/>
      <c r="AKZ9" s="194"/>
      <c r="ALA9" s="194"/>
      <c r="ALB9" s="194"/>
      <c r="ALC9" s="194"/>
      <c r="ALD9" s="194"/>
      <c r="ALE9" s="194"/>
      <c r="ALF9" s="194"/>
      <c r="ALG9" s="194"/>
      <c r="ALH9" s="194"/>
      <c r="ALI9" s="194"/>
      <c r="ALJ9" s="194"/>
      <c r="ALK9" s="194"/>
      <c r="ALL9" s="194"/>
      <c r="ALM9" s="194"/>
      <c r="ALN9" s="194"/>
      <c r="ALO9" s="194"/>
      <c r="ALP9" s="194"/>
      <c r="ALQ9" s="194"/>
      <c r="ALR9" s="194"/>
      <c r="ALS9" s="194"/>
      <c r="ALT9" s="194"/>
      <c r="ALU9" s="194"/>
      <c r="ALV9" s="194"/>
      <c r="ALW9" s="194"/>
      <c r="ALX9" s="194"/>
      <c r="ALY9" s="194"/>
      <c r="ALZ9" s="194"/>
      <c r="AMA9" s="194"/>
      <c r="AMB9" s="194"/>
      <c r="AMC9" s="194"/>
      <c r="AMD9" s="194"/>
      <c r="AME9" s="194"/>
      <c r="AMF9" s="194"/>
      <c r="AMG9" s="194"/>
      <c r="AMH9" s="194"/>
      <c r="AMI9" s="194"/>
      <c r="AMJ9" s="194"/>
      <c r="AMK9" s="194"/>
      <c r="AML9" s="194"/>
      <c r="AMM9" s="194"/>
      <c r="AMN9" s="194"/>
      <c r="AMO9" s="194"/>
      <c r="AMP9" s="194"/>
      <c r="AMQ9" s="194"/>
      <c r="AMR9" s="194"/>
      <c r="AMS9" s="194"/>
      <c r="AMT9" s="194"/>
      <c r="AMU9" s="194"/>
      <c r="AMV9" s="194"/>
      <c r="AMW9" s="194"/>
      <c r="AMX9" s="194"/>
      <c r="AMY9" s="194"/>
      <c r="AMZ9" s="194"/>
      <c r="ANA9" s="194"/>
      <c r="ANB9" s="194"/>
      <c r="ANC9" s="194"/>
      <c r="AND9" s="194"/>
      <c r="ANE9" s="194"/>
      <c r="ANF9" s="194"/>
      <c r="ANG9" s="194"/>
      <c r="ANH9" s="194"/>
      <c r="ANI9" s="194"/>
      <c r="ANJ9" s="194"/>
      <c r="ANK9" s="194"/>
      <c r="ANL9" s="194"/>
      <c r="ANM9" s="194"/>
      <c r="ANN9" s="194"/>
      <c r="ANO9" s="194"/>
      <c r="ANP9" s="194"/>
      <c r="ANQ9" s="194"/>
      <c r="ANR9" s="194"/>
      <c r="ANS9" s="194"/>
      <c r="ANT9" s="194"/>
      <c r="ANU9" s="194"/>
      <c r="ANV9" s="194"/>
      <c r="ANW9" s="194"/>
      <c r="ANX9" s="194"/>
      <c r="ANY9" s="194"/>
      <c r="ANZ9" s="194"/>
      <c r="AOA9" s="194"/>
      <c r="AOB9" s="194"/>
      <c r="AOC9" s="194"/>
      <c r="AOD9" s="194"/>
      <c r="AOE9" s="194"/>
      <c r="AOF9" s="194"/>
      <c r="AOG9" s="194"/>
      <c r="AOH9" s="194"/>
      <c r="AOI9" s="194"/>
      <c r="AOJ9" s="194"/>
      <c r="AOK9" s="194"/>
      <c r="AOL9" s="194"/>
      <c r="AOM9" s="194"/>
      <c r="AON9" s="194"/>
      <c r="AOO9" s="194"/>
      <c r="AOP9" s="194"/>
      <c r="AOQ9" s="194"/>
      <c r="AOR9" s="194"/>
      <c r="AOS9" s="194"/>
      <c r="AOT9" s="194"/>
      <c r="AOU9" s="194"/>
      <c r="AOV9" s="194"/>
      <c r="AOW9" s="194"/>
      <c r="AOX9" s="194"/>
      <c r="AOY9" s="194"/>
      <c r="AOZ9" s="194"/>
      <c r="APA9" s="194"/>
      <c r="APB9" s="194"/>
      <c r="APC9" s="194"/>
      <c r="APD9" s="194"/>
      <c r="APE9" s="194"/>
      <c r="APF9" s="194"/>
      <c r="APG9" s="194"/>
      <c r="APH9" s="194"/>
      <c r="API9" s="194"/>
      <c r="APJ9" s="194"/>
      <c r="APK9" s="194"/>
      <c r="APL9" s="194"/>
      <c r="APM9" s="194"/>
      <c r="APN9" s="194"/>
      <c r="APO9" s="194"/>
      <c r="APP9" s="194"/>
      <c r="APQ9" s="194"/>
      <c r="APR9" s="194"/>
      <c r="APS9" s="194"/>
      <c r="APT9" s="194"/>
      <c r="APU9" s="194"/>
      <c r="APV9" s="194"/>
      <c r="APW9" s="194"/>
      <c r="APX9" s="194"/>
      <c r="APY9" s="194"/>
      <c r="APZ9" s="194"/>
      <c r="AQA9" s="194"/>
      <c r="AQB9" s="194"/>
      <c r="AQC9" s="194"/>
      <c r="AQD9" s="194"/>
      <c r="AQE9" s="194"/>
      <c r="AQF9" s="194"/>
      <c r="AQG9" s="194"/>
      <c r="AQH9" s="194"/>
      <c r="AQI9" s="194"/>
      <c r="AQJ9" s="194"/>
      <c r="AQK9" s="194"/>
      <c r="AQL9" s="194"/>
      <c r="AQM9" s="194"/>
      <c r="AQN9" s="194"/>
      <c r="AQO9" s="194"/>
      <c r="AQP9" s="194"/>
      <c r="AQQ9" s="194"/>
      <c r="AQR9" s="194"/>
      <c r="AQS9" s="194"/>
      <c r="AQT9" s="194"/>
      <c r="AQU9" s="194"/>
      <c r="AQV9" s="194"/>
      <c r="AQW9" s="194"/>
      <c r="AQX9" s="194"/>
      <c r="AQY9" s="194"/>
      <c r="AQZ9" s="194"/>
      <c r="ARA9" s="194"/>
      <c r="ARB9" s="194"/>
      <c r="ARC9" s="194"/>
      <c r="ARD9" s="194"/>
      <c r="ARE9" s="194"/>
      <c r="ARF9" s="194"/>
      <c r="ARG9" s="194"/>
      <c r="ARH9" s="194"/>
      <c r="ARI9" s="194"/>
      <c r="ARJ9" s="194"/>
      <c r="ARK9" s="194"/>
      <c r="ARL9" s="194"/>
      <c r="ARM9" s="194"/>
      <c r="ARN9" s="194"/>
      <c r="ARO9" s="194"/>
      <c r="ARP9" s="194"/>
      <c r="ARQ9" s="194"/>
      <c r="ARR9" s="194"/>
      <c r="ARS9" s="194"/>
      <c r="ART9" s="194"/>
      <c r="ARU9" s="194"/>
      <c r="ARV9" s="194"/>
      <c r="ARW9" s="194"/>
      <c r="ARX9" s="194"/>
      <c r="ARY9" s="194"/>
      <c r="ARZ9" s="194"/>
      <c r="ASA9" s="194"/>
      <c r="ASB9" s="194"/>
      <c r="ASC9" s="194"/>
      <c r="ASD9" s="194"/>
      <c r="ASE9" s="194"/>
      <c r="ASF9" s="194"/>
      <c r="ASG9" s="194"/>
      <c r="ASH9" s="194"/>
      <c r="ASI9" s="194"/>
      <c r="ASJ9" s="194"/>
      <c r="ASK9" s="194"/>
      <c r="ASL9" s="194"/>
      <c r="ASM9" s="194"/>
      <c r="ASN9" s="194"/>
      <c r="ASO9" s="194"/>
      <c r="ASP9" s="194"/>
      <c r="ASQ9" s="194"/>
      <c r="ASR9" s="194"/>
      <c r="ASS9" s="194"/>
      <c r="AST9" s="194"/>
      <c r="ASU9" s="194"/>
      <c r="ASV9" s="194"/>
      <c r="ASW9" s="194"/>
      <c r="ASX9" s="194"/>
      <c r="ASY9" s="194"/>
      <c r="ASZ9" s="194"/>
      <c r="ATA9" s="194"/>
      <c r="ATB9" s="194"/>
      <c r="ATC9" s="194"/>
      <c r="ATD9" s="194"/>
      <c r="ATE9" s="194"/>
      <c r="ATF9" s="194"/>
      <c r="ATG9" s="194"/>
      <c r="ATH9" s="194"/>
      <c r="ATI9" s="194"/>
      <c r="ATJ9" s="194"/>
      <c r="ATK9" s="194"/>
      <c r="ATL9" s="194"/>
      <c r="ATM9" s="194"/>
      <c r="ATN9" s="194"/>
      <c r="ATO9" s="194"/>
      <c r="ATP9" s="194"/>
      <c r="ATQ9" s="194"/>
      <c r="ATR9" s="194"/>
      <c r="ATS9" s="194"/>
      <c r="ATT9" s="194"/>
      <c r="ATU9" s="194"/>
      <c r="ATV9" s="194"/>
      <c r="ATW9" s="194"/>
      <c r="ATX9" s="194"/>
      <c r="ATY9" s="194"/>
      <c r="ATZ9" s="194"/>
      <c r="AUA9" s="194"/>
      <c r="AUB9" s="194"/>
      <c r="AUC9" s="194"/>
      <c r="AUD9" s="194"/>
      <c r="AUE9" s="194"/>
      <c r="AUF9" s="194"/>
      <c r="AUG9" s="194"/>
      <c r="AUH9" s="194"/>
      <c r="AUI9" s="194"/>
      <c r="AUJ9" s="194"/>
      <c r="AUK9" s="194"/>
      <c r="AUL9" s="194"/>
      <c r="AUM9" s="194"/>
      <c r="AUN9" s="194"/>
      <c r="AUO9" s="194"/>
      <c r="AUP9" s="194"/>
      <c r="AUQ9" s="194"/>
      <c r="AUR9" s="194"/>
      <c r="AUS9" s="194"/>
      <c r="AUT9" s="194"/>
      <c r="AUU9" s="194"/>
      <c r="AUV9" s="194"/>
      <c r="AUW9" s="194"/>
      <c r="AUX9" s="194"/>
      <c r="AUY9" s="194"/>
      <c r="AUZ9" s="194"/>
      <c r="AVA9" s="194"/>
      <c r="AVB9" s="194"/>
      <c r="AVC9" s="194"/>
      <c r="AVD9" s="194"/>
      <c r="AVE9" s="194"/>
      <c r="AVF9" s="194"/>
      <c r="AVG9" s="194"/>
      <c r="AVH9" s="194"/>
      <c r="AVI9" s="194"/>
      <c r="AVJ9" s="194"/>
      <c r="AVK9" s="194"/>
      <c r="AVL9" s="194"/>
      <c r="AVM9" s="194"/>
      <c r="AVN9" s="194"/>
      <c r="AVO9" s="194"/>
      <c r="AVP9" s="194"/>
      <c r="AVQ9" s="194"/>
      <c r="AVR9" s="194"/>
      <c r="AVS9" s="194"/>
      <c r="AVT9" s="194"/>
      <c r="AVU9" s="194"/>
      <c r="AVV9" s="194"/>
      <c r="AVW9" s="194"/>
      <c r="AVX9" s="194"/>
      <c r="AVY9" s="194"/>
      <c r="AVZ9" s="194"/>
      <c r="AWA9" s="194"/>
      <c r="AWB9" s="194"/>
      <c r="AWC9" s="194"/>
      <c r="AWD9" s="194"/>
      <c r="AWE9" s="194"/>
      <c r="AWF9" s="194"/>
      <c r="AWG9" s="194"/>
      <c r="AWH9" s="194"/>
      <c r="AWI9" s="194"/>
      <c r="AWJ9" s="194"/>
      <c r="AWK9" s="194"/>
      <c r="AWL9" s="194"/>
      <c r="AWM9" s="194"/>
      <c r="AWN9" s="194"/>
      <c r="AWO9" s="194"/>
      <c r="AWP9" s="194"/>
      <c r="AWQ9" s="194"/>
      <c r="AWR9" s="194"/>
      <c r="AWS9" s="194"/>
      <c r="AWT9" s="194"/>
      <c r="AWU9" s="194"/>
      <c r="AWV9" s="194"/>
      <c r="AWW9" s="194"/>
      <c r="AWX9" s="194"/>
      <c r="AWY9" s="194"/>
      <c r="AWZ9" s="194"/>
      <c r="AXA9" s="194"/>
      <c r="AXB9" s="194"/>
      <c r="AXC9" s="194"/>
      <c r="AXD9" s="194"/>
      <c r="AXE9" s="194"/>
      <c r="AXF9" s="194"/>
      <c r="AXG9" s="194"/>
      <c r="AXH9" s="194"/>
      <c r="AXI9" s="194"/>
      <c r="AXJ9" s="194"/>
      <c r="AXK9" s="194"/>
      <c r="AXL9" s="194"/>
      <c r="AXM9" s="194"/>
      <c r="AXN9" s="194"/>
      <c r="AXO9" s="194"/>
      <c r="AXP9" s="194"/>
      <c r="AXQ9" s="194"/>
      <c r="AXR9" s="194"/>
      <c r="AXS9" s="194"/>
      <c r="AXT9" s="194"/>
      <c r="AXU9" s="194"/>
      <c r="AXV9" s="194"/>
      <c r="AXW9" s="194"/>
      <c r="AXX9" s="194"/>
      <c r="AXY9" s="194"/>
      <c r="AXZ9" s="194"/>
      <c r="AYA9" s="194"/>
      <c r="AYB9" s="194"/>
      <c r="AYC9" s="194"/>
      <c r="AYD9" s="194"/>
      <c r="AYE9" s="194"/>
      <c r="AYF9" s="194"/>
      <c r="AYG9" s="194"/>
      <c r="AYH9" s="194"/>
      <c r="AYI9" s="194"/>
      <c r="AYJ9" s="194"/>
      <c r="AYK9" s="194"/>
      <c r="AYL9" s="194"/>
      <c r="AYM9" s="194"/>
      <c r="AYN9" s="194"/>
      <c r="AYO9" s="194"/>
      <c r="AYP9" s="194"/>
      <c r="AYQ9" s="194"/>
      <c r="AYR9" s="194"/>
      <c r="AYS9" s="194"/>
      <c r="AYT9" s="194"/>
      <c r="AYU9" s="194"/>
      <c r="AYV9" s="194"/>
      <c r="AYW9" s="194"/>
      <c r="AYX9" s="194"/>
      <c r="AYY9" s="194"/>
      <c r="AYZ9" s="194"/>
      <c r="AZA9" s="194"/>
      <c r="AZB9" s="194"/>
      <c r="AZC9" s="194"/>
      <c r="AZD9" s="194"/>
      <c r="AZE9" s="194"/>
      <c r="AZF9" s="194"/>
      <c r="AZG9" s="194"/>
      <c r="AZH9" s="194"/>
      <c r="AZI9" s="194"/>
      <c r="AZJ9" s="194"/>
      <c r="AZK9" s="194"/>
      <c r="AZL9" s="194"/>
      <c r="AZM9" s="194"/>
      <c r="AZN9" s="194"/>
      <c r="AZO9" s="194"/>
      <c r="AZP9" s="194"/>
      <c r="AZQ9" s="194"/>
      <c r="AZR9" s="194"/>
      <c r="AZS9" s="194"/>
      <c r="AZT9" s="194"/>
      <c r="AZU9" s="194"/>
      <c r="AZV9" s="194"/>
      <c r="AZW9" s="194"/>
      <c r="AZX9" s="194"/>
      <c r="AZY9" s="194"/>
      <c r="AZZ9" s="194"/>
      <c r="BAA9" s="194"/>
      <c r="BAB9" s="194"/>
      <c r="BAC9" s="194"/>
      <c r="BAD9" s="194"/>
      <c r="BAE9" s="194"/>
      <c r="BAF9" s="194"/>
      <c r="BAG9" s="194"/>
      <c r="BAH9" s="194"/>
      <c r="BAI9" s="194"/>
      <c r="BAJ9" s="194"/>
      <c r="BAK9" s="194"/>
      <c r="BAL9" s="194"/>
      <c r="BAM9" s="194"/>
      <c r="BAN9" s="194"/>
      <c r="BAO9" s="194"/>
      <c r="BAP9" s="194"/>
      <c r="BAQ9" s="194"/>
      <c r="BAR9" s="194"/>
      <c r="BAS9" s="194"/>
      <c r="BAT9" s="194"/>
      <c r="BAU9" s="194"/>
      <c r="BAV9" s="194"/>
      <c r="BAW9" s="194"/>
      <c r="BAX9" s="194"/>
      <c r="BAY9" s="194"/>
      <c r="BAZ9" s="194"/>
      <c r="BBA9" s="194"/>
      <c r="BBB9" s="194"/>
      <c r="BBC9" s="194"/>
      <c r="BBD9" s="194"/>
      <c r="BBE9" s="194"/>
      <c r="BBF9" s="194"/>
      <c r="BBG9" s="194"/>
      <c r="BBH9" s="194"/>
      <c r="BBI9" s="194"/>
      <c r="BBJ9" s="194"/>
      <c r="BBK9" s="194"/>
      <c r="BBL9" s="194"/>
      <c r="BBM9" s="194"/>
      <c r="BBN9" s="194"/>
      <c r="BBO9" s="194"/>
      <c r="BBP9" s="194"/>
      <c r="BBQ9" s="194"/>
      <c r="BBR9" s="194"/>
      <c r="BBS9" s="194"/>
      <c r="BBT9" s="194"/>
      <c r="BBU9" s="194"/>
      <c r="BBV9" s="194"/>
      <c r="BBW9" s="194"/>
      <c r="BBX9" s="194"/>
      <c r="BBY9" s="194"/>
      <c r="BBZ9" s="194"/>
      <c r="BCA9" s="194"/>
      <c r="BCB9" s="194"/>
      <c r="BCC9" s="194"/>
      <c r="BCD9" s="194"/>
      <c r="BCE9" s="194"/>
      <c r="BCF9" s="194"/>
      <c r="BCG9" s="194"/>
      <c r="BCH9" s="194"/>
      <c r="BCI9" s="194"/>
      <c r="BCJ9" s="194"/>
      <c r="BCK9" s="194"/>
      <c r="BCL9" s="194"/>
      <c r="BCM9" s="194"/>
      <c r="BCN9" s="194"/>
      <c r="BCO9" s="194"/>
      <c r="BCP9" s="194"/>
      <c r="BCQ9" s="194"/>
      <c r="BCR9" s="194"/>
      <c r="BCS9" s="194"/>
      <c r="BCT9" s="194"/>
      <c r="BCU9" s="194"/>
      <c r="BCV9" s="194"/>
      <c r="BCW9" s="194"/>
      <c r="BCX9" s="194"/>
      <c r="BCY9" s="194"/>
      <c r="BCZ9" s="194"/>
      <c r="BDA9" s="194"/>
      <c r="BDB9" s="194"/>
      <c r="BDC9" s="194"/>
      <c r="BDD9" s="194"/>
      <c r="BDE9" s="194"/>
      <c r="BDF9" s="194"/>
      <c r="BDG9" s="194"/>
      <c r="BDH9" s="194"/>
      <c r="BDI9" s="194"/>
      <c r="BDJ9" s="194"/>
      <c r="BDK9" s="194"/>
      <c r="BDL9" s="194"/>
      <c r="BDM9" s="194"/>
      <c r="BDN9" s="194"/>
      <c r="BDO9" s="194"/>
      <c r="BDP9" s="194"/>
      <c r="BDQ9" s="194"/>
      <c r="BDR9" s="194"/>
      <c r="BDS9" s="194"/>
      <c r="BDT9" s="194"/>
      <c r="BDU9" s="194"/>
      <c r="BDV9" s="194"/>
      <c r="BDW9" s="194"/>
      <c r="BDX9" s="194"/>
      <c r="BDY9" s="194"/>
      <c r="BDZ9" s="194"/>
      <c r="BEA9" s="194"/>
      <c r="BEB9" s="194"/>
      <c r="BEC9" s="194"/>
      <c r="BED9" s="194"/>
      <c r="BEE9" s="194"/>
      <c r="BEF9" s="194"/>
      <c r="BEG9" s="194"/>
      <c r="BEH9" s="194"/>
      <c r="BEI9" s="194"/>
      <c r="BEJ9" s="194"/>
      <c r="BEK9" s="194"/>
      <c r="BEL9" s="194"/>
      <c r="BEM9" s="194"/>
      <c r="BEN9" s="194"/>
      <c r="BEO9" s="194"/>
      <c r="BEP9" s="194"/>
      <c r="BEQ9" s="194"/>
      <c r="BER9" s="194"/>
      <c r="BES9" s="194"/>
      <c r="BET9" s="194"/>
      <c r="BEU9" s="194"/>
      <c r="BEV9" s="194"/>
      <c r="BEW9" s="194"/>
      <c r="BEX9" s="194"/>
      <c r="BEY9" s="194"/>
      <c r="BEZ9" s="194"/>
      <c r="BFA9" s="194"/>
      <c r="BFB9" s="194"/>
      <c r="BFC9" s="194"/>
      <c r="BFD9" s="194"/>
      <c r="BFE9" s="194"/>
      <c r="BFF9" s="194"/>
      <c r="BFG9" s="194"/>
      <c r="BFH9" s="194"/>
      <c r="BFI9" s="194"/>
      <c r="BFJ9" s="194"/>
      <c r="BFK9" s="194"/>
      <c r="BFL9" s="194"/>
      <c r="BFM9" s="194"/>
      <c r="BFN9" s="194"/>
      <c r="BFO9" s="194"/>
      <c r="BFP9" s="194"/>
      <c r="BFQ9" s="194"/>
      <c r="BFR9" s="194"/>
      <c r="BFS9" s="194"/>
      <c r="BFT9" s="194"/>
      <c r="BFU9" s="194"/>
      <c r="BFV9" s="194"/>
      <c r="BFW9" s="194"/>
      <c r="BFX9" s="194"/>
      <c r="BFY9" s="194"/>
      <c r="BFZ9" s="194"/>
      <c r="BGA9" s="194"/>
      <c r="BGB9" s="194"/>
      <c r="BGC9" s="194"/>
      <c r="BGD9" s="194"/>
      <c r="BGE9" s="194"/>
      <c r="BGF9" s="194"/>
      <c r="BGG9" s="194"/>
      <c r="BGH9" s="194"/>
      <c r="BGI9" s="194"/>
      <c r="BGJ9" s="194"/>
      <c r="BGK9" s="194"/>
      <c r="BGL9" s="194"/>
      <c r="BGM9" s="194"/>
      <c r="BGN9" s="194"/>
      <c r="BGO9" s="194"/>
      <c r="BGP9" s="194"/>
      <c r="BGQ9" s="194"/>
      <c r="BGR9" s="194"/>
      <c r="BGS9" s="194"/>
      <c r="BGT9" s="194"/>
      <c r="BGU9" s="194"/>
      <c r="BGV9" s="194"/>
      <c r="BGW9" s="194"/>
      <c r="BGX9" s="194"/>
      <c r="BGY9" s="194"/>
      <c r="BGZ9" s="194"/>
      <c r="BHA9" s="194"/>
      <c r="BHB9" s="194"/>
      <c r="BHC9" s="194"/>
      <c r="BHD9" s="194"/>
      <c r="BHE9" s="194"/>
      <c r="BHF9" s="194"/>
      <c r="BHG9" s="194"/>
      <c r="BHH9" s="194"/>
      <c r="BHI9" s="194"/>
      <c r="BHJ9" s="194"/>
      <c r="BHK9" s="194"/>
      <c r="BHL9" s="194"/>
      <c r="BHM9" s="194"/>
      <c r="BHN9" s="194"/>
      <c r="BHO9" s="194"/>
      <c r="BHP9" s="194"/>
      <c r="BHQ9" s="194"/>
      <c r="BHR9" s="194"/>
      <c r="BHS9" s="194"/>
      <c r="BHT9" s="194"/>
      <c r="BHU9" s="194"/>
      <c r="BHV9" s="194"/>
      <c r="BHW9" s="194"/>
      <c r="BHX9" s="194"/>
      <c r="BHY9" s="194"/>
      <c r="BHZ9" s="194"/>
      <c r="BIA9" s="194"/>
      <c r="BIB9" s="194"/>
      <c r="BIC9" s="194"/>
      <c r="BID9" s="194"/>
      <c r="BIE9" s="194"/>
      <c r="BIF9" s="194"/>
      <c r="BIG9" s="194"/>
      <c r="BIH9" s="194"/>
      <c r="BII9" s="194"/>
      <c r="BIJ9" s="194"/>
      <c r="BIK9" s="194"/>
      <c r="BIL9" s="194"/>
      <c r="BIM9" s="194"/>
      <c r="BIN9" s="194"/>
      <c r="BIO9" s="194"/>
      <c r="BIP9" s="194"/>
      <c r="BIQ9" s="194"/>
      <c r="BIR9" s="194"/>
      <c r="BIS9" s="194"/>
      <c r="BIT9" s="194"/>
      <c r="BIU9" s="194"/>
      <c r="BIV9" s="194"/>
      <c r="BIW9" s="194"/>
      <c r="BIX9" s="194"/>
      <c r="BIY9" s="194"/>
      <c r="BIZ9" s="194"/>
      <c r="BJA9" s="194"/>
      <c r="BJB9" s="194"/>
      <c r="BJC9" s="194"/>
      <c r="BJD9" s="194"/>
      <c r="BJE9" s="194"/>
      <c r="BJF9" s="194"/>
      <c r="BJG9" s="194"/>
      <c r="BJH9" s="194"/>
      <c r="BJI9" s="194"/>
      <c r="BJJ9" s="194"/>
      <c r="BJK9" s="194"/>
      <c r="BJL9" s="194"/>
      <c r="BJM9" s="194"/>
      <c r="BJN9" s="194"/>
      <c r="BJO9" s="194"/>
      <c r="BJP9" s="194"/>
      <c r="BJQ9" s="194"/>
      <c r="BJR9" s="194"/>
      <c r="BJS9" s="194"/>
      <c r="BJT9" s="194"/>
      <c r="BJU9" s="194"/>
      <c r="BJV9" s="194"/>
      <c r="BJW9" s="194"/>
      <c r="BJX9" s="194"/>
      <c r="BJY9" s="194"/>
      <c r="BJZ9" s="194"/>
      <c r="BKA9" s="194"/>
      <c r="BKB9" s="194"/>
      <c r="BKC9" s="194"/>
      <c r="BKD9" s="194"/>
      <c r="BKE9" s="194"/>
      <c r="BKF9" s="194"/>
      <c r="BKG9" s="194"/>
      <c r="BKH9" s="194"/>
      <c r="BKI9" s="194"/>
      <c r="BKJ9" s="194"/>
      <c r="BKK9" s="194"/>
      <c r="BKL9" s="194"/>
      <c r="BKM9" s="194"/>
      <c r="BKN9" s="194"/>
      <c r="BKO9" s="194"/>
      <c r="BKP9" s="194"/>
      <c r="BKQ9" s="194"/>
      <c r="BKR9" s="194"/>
      <c r="BKS9" s="194"/>
      <c r="BKT9" s="194"/>
      <c r="BKU9" s="194"/>
      <c r="BKV9" s="194"/>
      <c r="BKW9" s="194"/>
      <c r="BKX9" s="194"/>
      <c r="BKY9" s="194"/>
      <c r="BKZ9" s="194"/>
      <c r="BLA9" s="194"/>
      <c r="BLB9" s="194"/>
      <c r="BLC9" s="194"/>
      <c r="BLD9" s="194"/>
      <c r="BLE9" s="194"/>
      <c r="BLF9" s="194"/>
      <c r="BLG9" s="194"/>
      <c r="BLH9" s="194"/>
      <c r="BLI9" s="194"/>
      <c r="BLJ9" s="194"/>
      <c r="BLK9" s="194"/>
      <c r="BLL9" s="194"/>
      <c r="BLM9" s="194"/>
      <c r="BLN9" s="194"/>
      <c r="BLO9" s="194"/>
      <c r="BLP9" s="194"/>
      <c r="BLQ9" s="194"/>
      <c r="BLR9" s="194"/>
      <c r="BLS9" s="194"/>
      <c r="BLT9" s="194"/>
      <c r="BLU9" s="194"/>
      <c r="BLV9" s="194"/>
      <c r="BLW9" s="194"/>
      <c r="BLX9" s="194"/>
      <c r="BLY9" s="194"/>
      <c r="BLZ9" s="194"/>
      <c r="BMA9" s="194"/>
      <c r="BMB9" s="194"/>
      <c r="BMC9" s="194"/>
      <c r="BMD9" s="194"/>
      <c r="BME9" s="194"/>
      <c r="BMF9" s="194"/>
      <c r="BMG9" s="194"/>
      <c r="BMH9" s="194"/>
      <c r="BMI9" s="194"/>
      <c r="BMJ9" s="194"/>
      <c r="BMK9" s="194"/>
      <c r="BML9" s="194"/>
      <c r="BMM9" s="194"/>
      <c r="BMN9" s="194"/>
      <c r="BMO9" s="194"/>
      <c r="BMP9" s="194"/>
      <c r="BMQ9" s="194"/>
      <c r="BMR9" s="194"/>
      <c r="BMS9" s="194"/>
      <c r="BMT9" s="194"/>
      <c r="BMU9" s="194"/>
      <c r="BMV9" s="194"/>
      <c r="BMW9" s="194"/>
      <c r="BMX9" s="194"/>
      <c r="BMY9" s="194"/>
      <c r="BMZ9" s="194"/>
      <c r="BNA9" s="194"/>
      <c r="BNB9" s="194"/>
      <c r="BNC9" s="194"/>
      <c r="BND9" s="194"/>
      <c r="BNE9" s="194"/>
      <c r="BNF9" s="194"/>
      <c r="BNG9" s="194"/>
      <c r="BNH9" s="194"/>
      <c r="BNI9" s="194"/>
      <c r="BNJ9" s="194"/>
      <c r="BNK9" s="194"/>
      <c r="BNL9" s="194"/>
      <c r="BNM9" s="194"/>
      <c r="BNN9" s="194"/>
      <c r="BNO9" s="194"/>
      <c r="BNP9" s="194"/>
      <c r="BNQ9" s="194"/>
      <c r="BNR9" s="194"/>
      <c r="BNS9" s="194"/>
      <c r="BNT9" s="194"/>
      <c r="BNU9" s="194"/>
      <c r="BNV9" s="194"/>
      <c r="BNW9" s="194"/>
      <c r="BNX9" s="194"/>
      <c r="BNY9" s="194"/>
      <c r="BNZ9" s="194"/>
      <c r="BOA9" s="194"/>
      <c r="BOB9" s="194"/>
      <c r="BOC9" s="194"/>
      <c r="BOD9" s="194"/>
      <c r="BOE9" s="194"/>
      <c r="BOF9" s="194"/>
      <c r="BOG9" s="194"/>
      <c r="BOH9" s="194"/>
      <c r="BOI9" s="194"/>
      <c r="BOJ9" s="194"/>
      <c r="BOK9" s="194"/>
      <c r="BOL9" s="194"/>
      <c r="BOM9" s="194"/>
      <c r="BON9" s="194"/>
      <c r="BOO9" s="194"/>
      <c r="BOP9" s="194"/>
      <c r="BOQ9" s="194"/>
      <c r="BOR9" s="194"/>
      <c r="BOS9" s="194"/>
      <c r="BOT9" s="194"/>
      <c r="BOU9" s="194"/>
      <c r="BOV9" s="194"/>
      <c r="BOW9" s="194"/>
      <c r="BOX9" s="194"/>
      <c r="BOY9" s="194"/>
      <c r="BOZ9" s="194"/>
      <c r="BPA9" s="194"/>
      <c r="BPB9" s="194"/>
      <c r="BPC9" s="194"/>
      <c r="BPD9" s="194"/>
      <c r="BPE9" s="194"/>
      <c r="BPF9" s="194"/>
      <c r="BPG9" s="194"/>
      <c r="BPH9" s="194"/>
      <c r="BPI9" s="194"/>
      <c r="BPJ9" s="194"/>
      <c r="BPK9" s="194"/>
      <c r="BPL9" s="194"/>
      <c r="BPM9" s="194"/>
      <c r="BPN9" s="194"/>
      <c r="BPO9" s="194"/>
      <c r="BPP9" s="194"/>
      <c r="BPQ9" s="194"/>
      <c r="BPR9" s="194"/>
      <c r="BPS9" s="194"/>
      <c r="BPT9" s="194"/>
      <c r="BPU9" s="194"/>
      <c r="BPV9" s="194"/>
      <c r="BPW9" s="194"/>
      <c r="BPX9" s="194"/>
      <c r="BPY9" s="194"/>
      <c r="BPZ9" s="194"/>
      <c r="BQA9" s="194"/>
      <c r="BQB9" s="194"/>
      <c r="BQC9" s="194"/>
      <c r="BQD9" s="194"/>
      <c r="BQE9" s="194"/>
      <c r="BQF9" s="194"/>
      <c r="BQG9" s="194"/>
      <c r="BQH9" s="194"/>
      <c r="BQI9" s="194"/>
      <c r="BQJ9" s="194"/>
      <c r="BQK9" s="194"/>
      <c r="BQL9" s="194"/>
      <c r="BQM9" s="194"/>
      <c r="BQN9" s="194"/>
      <c r="BQO9" s="194"/>
      <c r="BQP9" s="194"/>
      <c r="BQQ9" s="194"/>
      <c r="BQR9" s="194"/>
      <c r="BQS9" s="194"/>
      <c r="BQT9" s="194"/>
      <c r="BQU9" s="194"/>
      <c r="BQV9" s="194"/>
      <c r="BQW9" s="194"/>
      <c r="BQX9" s="194"/>
      <c r="BQY9" s="194"/>
      <c r="BQZ9" s="194"/>
      <c r="BRA9" s="194"/>
      <c r="BRB9" s="194"/>
      <c r="BRC9" s="194"/>
      <c r="BRD9" s="194"/>
      <c r="BRE9" s="194"/>
      <c r="BRF9" s="194"/>
      <c r="BRG9" s="194"/>
      <c r="BRH9" s="194"/>
      <c r="BRI9" s="194"/>
      <c r="BRJ9" s="194"/>
      <c r="BRK9" s="194"/>
      <c r="BRL9" s="194"/>
      <c r="BRM9" s="194"/>
      <c r="BRN9" s="194"/>
      <c r="BRO9" s="194"/>
      <c r="BRP9" s="194"/>
      <c r="BRQ9" s="194"/>
      <c r="BRR9" s="194"/>
      <c r="BRS9" s="194"/>
      <c r="BRT9" s="194"/>
      <c r="BRU9" s="194"/>
      <c r="BRV9" s="194"/>
      <c r="BRW9" s="194"/>
      <c r="BRX9" s="194"/>
      <c r="BRY9" s="194"/>
      <c r="BRZ9" s="194"/>
      <c r="BSA9" s="194"/>
      <c r="BSB9" s="194"/>
      <c r="BSC9" s="194"/>
      <c r="BSD9" s="194"/>
      <c r="BSE9" s="194"/>
      <c r="BSF9" s="194"/>
      <c r="BSG9" s="194"/>
      <c r="BSH9" s="194"/>
      <c r="BSI9" s="194"/>
      <c r="BSJ9" s="194"/>
      <c r="BSK9" s="194"/>
      <c r="BSL9" s="194"/>
      <c r="BSM9" s="194"/>
      <c r="BSN9" s="194"/>
      <c r="BSO9" s="194"/>
      <c r="BSP9" s="194"/>
      <c r="BSQ9" s="194"/>
      <c r="BSR9" s="194"/>
      <c r="BSS9" s="194"/>
      <c r="BST9" s="194"/>
      <c r="BSU9" s="194"/>
      <c r="BSV9" s="194"/>
      <c r="BSW9" s="194"/>
      <c r="BSX9" s="194"/>
      <c r="BSY9" s="194"/>
      <c r="BSZ9" s="194"/>
      <c r="BTA9" s="194"/>
      <c r="BTB9" s="194"/>
      <c r="BTC9" s="194"/>
      <c r="BTD9" s="194"/>
      <c r="BTE9" s="194"/>
      <c r="BTF9" s="194"/>
      <c r="BTG9" s="194"/>
      <c r="BTH9" s="194"/>
      <c r="BTI9" s="194"/>
      <c r="BTJ9" s="194"/>
      <c r="BTK9" s="194"/>
      <c r="BTL9" s="194"/>
      <c r="BTM9" s="194"/>
      <c r="BTN9" s="194"/>
      <c r="BTO9" s="194"/>
      <c r="BTP9" s="194"/>
      <c r="BTQ9" s="194"/>
      <c r="BTR9" s="194"/>
      <c r="BTS9" s="194"/>
      <c r="BTT9" s="194"/>
      <c r="BTU9" s="194"/>
      <c r="BTV9" s="194"/>
      <c r="BTW9" s="194"/>
      <c r="BTX9" s="194"/>
      <c r="BTY9" s="194"/>
      <c r="BTZ9" s="194"/>
      <c r="BUA9" s="194"/>
      <c r="BUB9" s="194"/>
      <c r="BUC9" s="194"/>
      <c r="BUD9" s="194"/>
      <c r="BUE9" s="194"/>
      <c r="BUF9" s="194"/>
      <c r="BUG9" s="194"/>
      <c r="BUH9" s="194"/>
      <c r="BUI9" s="194"/>
      <c r="BUJ9" s="194"/>
      <c r="BUK9" s="194"/>
      <c r="BUL9" s="194"/>
      <c r="BUM9" s="194"/>
      <c r="BUN9" s="194"/>
      <c r="BUO9" s="194"/>
      <c r="BUP9" s="194"/>
      <c r="BUQ9" s="194"/>
      <c r="BUR9" s="194"/>
      <c r="BUS9" s="194"/>
      <c r="BUT9" s="194"/>
      <c r="BUU9" s="194"/>
      <c r="BUV9" s="194"/>
      <c r="BUW9" s="194"/>
      <c r="BUX9" s="194"/>
      <c r="BUY9" s="194"/>
      <c r="BUZ9" s="194"/>
      <c r="BVA9" s="194"/>
      <c r="BVB9" s="194"/>
      <c r="BVC9" s="194"/>
      <c r="BVD9" s="194"/>
      <c r="BVE9" s="194"/>
      <c r="BVF9" s="194"/>
      <c r="BVG9" s="194"/>
      <c r="BVH9" s="194"/>
      <c r="BVI9" s="194"/>
      <c r="BVJ9" s="194"/>
      <c r="BVK9" s="194"/>
      <c r="BVL9" s="194"/>
      <c r="BVM9" s="194"/>
      <c r="BVN9" s="194"/>
      <c r="BVO9" s="194"/>
      <c r="BVP9" s="194"/>
      <c r="BVQ9" s="194"/>
      <c r="BVR9" s="194"/>
      <c r="BVS9" s="194"/>
      <c r="BVT9" s="194"/>
      <c r="BVU9" s="194"/>
      <c r="BVV9" s="194"/>
      <c r="BVW9" s="194"/>
      <c r="BVX9" s="194"/>
      <c r="BVY9" s="194"/>
      <c r="BVZ9" s="194"/>
      <c r="BWA9" s="194"/>
      <c r="BWB9" s="194"/>
      <c r="BWC9" s="194"/>
      <c r="BWD9" s="194"/>
      <c r="BWE9" s="194"/>
      <c r="BWF9" s="194"/>
      <c r="BWG9" s="194"/>
      <c r="BWH9" s="194"/>
      <c r="BWI9" s="194"/>
      <c r="BWJ9" s="194"/>
      <c r="BWK9" s="194"/>
      <c r="BWL9" s="194"/>
      <c r="BWM9" s="194"/>
      <c r="BWN9" s="194"/>
      <c r="BWO9" s="194"/>
      <c r="BWP9" s="194"/>
      <c r="BWQ9" s="194"/>
      <c r="BWR9" s="194"/>
      <c r="BWS9" s="194"/>
      <c r="BWT9" s="194"/>
      <c r="BWU9" s="194"/>
      <c r="BWV9" s="194"/>
      <c r="BWW9" s="194"/>
      <c r="BWX9" s="194"/>
      <c r="BWY9" s="194"/>
      <c r="BWZ9" s="194"/>
      <c r="BXA9" s="194"/>
      <c r="BXB9" s="194"/>
      <c r="BXC9" s="194"/>
      <c r="BXD9" s="194"/>
      <c r="BXE9" s="194"/>
      <c r="BXF9" s="194"/>
      <c r="BXG9" s="194"/>
      <c r="BXH9" s="194"/>
      <c r="BXI9" s="194"/>
      <c r="BXJ9" s="194"/>
      <c r="BXK9" s="194"/>
      <c r="BXL9" s="194"/>
      <c r="BXM9" s="194"/>
      <c r="BXN9" s="194"/>
      <c r="BXO9" s="194"/>
      <c r="BXP9" s="194"/>
      <c r="BXQ9" s="194"/>
      <c r="BXR9" s="194"/>
      <c r="BXS9" s="194"/>
      <c r="BXT9" s="194"/>
      <c r="BXU9" s="194"/>
      <c r="BXV9" s="194"/>
      <c r="BXW9" s="194"/>
      <c r="BXX9" s="194"/>
      <c r="BXY9" s="194"/>
      <c r="BXZ9" s="194"/>
      <c r="BYA9" s="194"/>
      <c r="BYB9" s="194"/>
      <c r="BYC9" s="194"/>
      <c r="BYD9" s="194"/>
      <c r="BYE9" s="194"/>
      <c r="BYF9" s="194"/>
      <c r="BYG9" s="194"/>
      <c r="BYH9" s="194"/>
      <c r="BYI9" s="194"/>
      <c r="BYJ9" s="194"/>
      <c r="BYK9" s="194"/>
      <c r="BYL9" s="194"/>
      <c r="BYM9" s="194"/>
      <c r="BYN9" s="194"/>
      <c r="BYO9" s="194"/>
      <c r="BYP9" s="194"/>
      <c r="BYQ9" s="194"/>
      <c r="BYR9" s="194"/>
      <c r="BYS9" s="194"/>
      <c r="BYT9" s="194"/>
      <c r="BYU9" s="194"/>
      <c r="BYV9" s="194"/>
      <c r="BYW9" s="194"/>
      <c r="BYX9" s="194"/>
      <c r="BYY9" s="194"/>
      <c r="BYZ9" s="194"/>
      <c r="BZA9" s="194"/>
      <c r="BZB9" s="194"/>
      <c r="BZC9" s="194"/>
      <c r="BZD9" s="194"/>
      <c r="BZE9" s="194"/>
      <c r="BZF9" s="194"/>
      <c r="BZG9" s="194"/>
      <c r="BZH9" s="194"/>
      <c r="BZI9" s="194"/>
      <c r="BZJ9" s="194"/>
      <c r="BZK9" s="194"/>
      <c r="BZL9" s="194"/>
      <c r="BZM9" s="194"/>
      <c r="BZN9" s="194"/>
      <c r="BZO9" s="194"/>
      <c r="BZP9" s="194"/>
      <c r="BZQ9" s="194"/>
      <c r="BZR9" s="194"/>
      <c r="BZS9" s="194"/>
      <c r="BZT9" s="194"/>
      <c r="BZU9" s="194"/>
      <c r="BZV9" s="194"/>
      <c r="BZW9" s="194"/>
      <c r="BZX9" s="194"/>
      <c r="BZY9" s="194"/>
      <c r="BZZ9" s="194"/>
      <c r="CAA9" s="194"/>
      <c r="CAB9" s="194"/>
      <c r="CAC9" s="194"/>
      <c r="CAD9" s="194"/>
      <c r="CAE9" s="194"/>
      <c r="CAF9" s="194"/>
      <c r="CAG9" s="194"/>
      <c r="CAH9" s="194"/>
      <c r="CAI9" s="194"/>
      <c r="CAJ9" s="194"/>
      <c r="CAK9" s="194"/>
      <c r="CAL9" s="194"/>
      <c r="CAM9" s="194"/>
      <c r="CAN9" s="194"/>
      <c r="CAO9" s="194"/>
      <c r="CAP9" s="194"/>
      <c r="CAQ9" s="194"/>
      <c r="CAR9" s="194"/>
      <c r="CAS9" s="194"/>
      <c r="CAT9" s="194"/>
      <c r="CAU9" s="194"/>
      <c r="CAV9" s="194"/>
      <c r="CAW9" s="194"/>
      <c r="CAX9" s="194"/>
      <c r="CAY9" s="194"/>
      <c r="CAZ9" s="194"/>
      <c r="CBA9" s="194"/>
      <c r="CBB9" s="194"/>
      <c r="CBC9" s="194"/>
      <c r="CBD9" s="194"/>
      <c r="CBE9" s="194"/>
      <c r="CBF9" s="194"/>
      <c r="CBG9" s="194"/>
      <c r="CBH9" s="194"/>
      <c r="CBI9" s="194"/>
      <c r="CBJ9" s="194"/>
      <c r="CBK9" s="194"/>
      <c r="CBL9" s="194"/>
      <c r="CBM9" s="194"/>
      <c r="CBN9" s="194"/>
      <c r="CBO9" s="194"/>
      <c r="CBP9" s="194"/>
      <c r="CBQ9" s="194"/>
      <c r="CBR9" s="194"/>
      <c r="CBS9" s="194"/>
      <c r="CBT9" s="194"/>
      <c r="CBU9" s="194"/>
      <c r="CBV9" s="194"/>
      <c r="CBW9" s="194"/>
      <c r="CBX9" s="194"/>
      <c r="CBY9" s="194"/>
      <c r="CBZ9" s="194"/>
      <c r="CCA9" s="194"/>
      <c r="CCB9" s="194"/>
      <c r="CCC9" s="194"/>
      <c r="CCD9" s="194"/>
      <c r="CCE9" s="194"/>
      <c r="CCF9" s="194"/>
      <c r="CCG9" s="194"/>
      <c r="CCH9" s="194"/>
      <c r="CCI9" s="194"/>
      <c r="CCJ9" s="194"/>
      <c r="CCK9" s="194"/>
      <c r="CCL9" s="194"/>
      <c r="CCM9" s="194"/>
      <c r="CCN9" s="194"/>
      <c r="CCO9" s="194"/>
      <c r="CCP9" s="194"/>
      <c r="CCQ9" s="194"/>
      <c r="CCR9" s="194"/>
      <c r="CCS9" s="194"/>
      <c r="CCT9" s="194"/>
      <c r="CCU9" s="194"/>
      <c r="CCV9" s="194"/>
      <c r="CCW9" s="194"/>
      <c r="CCX9" s="194"/>
      <c r="CCY9" s="194"/>
      <c r="CCZ9" s="194"/>
      <c r="CDA9" s="194"/>
      <c r="CDB9" s="194"/>
      <c r="CDC9" s="194"/>
      <c r="CDD9" s="194"/>
      <c r="CDE9" s="194"/>
      <c r="CDF9" s="194"/>
      <c r="CDG9" s="194"/>
      <c r="CDH9" s="194"/>
      <c r="CDI9" s="194"/>
      <c r="CDJ9" s="194"/>
      <c r="CDK9" s="194"/>
      <c r="CDL9" s="194"/>
      <c r="CDM9" s="194"/>
      <c r="CDN9" s="194"/>
      <c r="CDO9" s="194"/>
      <c r="CDP9" s="194"/>
      <c r="CDQ9" s="194"/>
      <c r="CDR9" s="194"/>
      <c r="CDS9" s="194"/>
      <c r="CDT9" s="194"/>
      <c r="CDU9" s="194"/>
      <c r="CDV9" s="194"/>
      <c r="CDW9" s="194"/>
      <c r="CDX9" s="194"/>
      <c r="CDY9" s="194"/>
      <c r="CDZ9" s="194"/>
      <c r="CEA9" s="194"/>
      <c r="CEB9" s="194"/>
      <c r="CEC9" s="194"/>
      <c r="CED9" s="194"/>
      <c r="CEE9" s="194"/>
      <c r="CEF9" s="194"/>
      <c r="CEG9" s="194"/>
      <c r="CEH9" s="194"/>
      <c r="CEI9" s="194"/>
      <c r="CEJ9" s="194"/>
      <c r="CEK9" s="194"/>
      <c r="CEL9" s="194"/>
      <c r="CEM9" s="194"/>
      <c r="CEN9" s="194"/>
      <c r="CEO9" s="194"/>
      <c r="CEP9" s="194"/>
      <c r="CEQ9" s="194"/>
      <c r="CER9" s="194"/>
      <c r="CES9" s="194"/>
      <c r="CET9" s="194"/>
      <c r="CEU9" s="194"/>
      <c r="CEV9" s="194"/>
      <c r="CEW9" s="194"/>
      <c r="CEX9" s="194"/>
      <c r="CEY9" s="194"/>
      <c r="CEZ9" s="194"/>
      <c r="CFA9" s="194"/>
      <c r="CFB9" s="194"/>
      <c r="CFC9" s="194"/>
      <c r="CFD9" s="194"/>
      <c r="CFE9" s="194"/>
      <c r="CFF9" s="194"/>
      <c r="CFG9" s="194"/>
      <c r="CFH9" s="194"/>
      <c r="CFI9" s="194"/>
      <c r="CFJ9" s="194"/>
      <c r="CFK9" s="194"/>
      <c r="CFL9" s="194"/>
      <c r="CFM9" s="194"/>
      <c r="CFN9" s="194"/>
      <c r="CFO9" s="194"/>
      <c r="CFP9" s="194"/>
      <c r="CFQ9" s="194"/>
      <c r="CFR9" s="194"/>
      <c r="CFS9" s="194"/>
      <c r="CFT9" s="194"/>
      <c r="CFU9" s="194"/>
      <c r="CFV9" s="194"/>
      <c r="CFW9" s="194"/>
      <c r="CFX9" s="194"/>
      <c r="CFY9" s="194"/>
      <c r="CFZ9" s="194"/>
      <c r="CGA9" s="194"/>
      <c r="CGB9" s="194"/>
      <c r="CGC9" s="194"/>
      <c r="CGD9" s="194"/>
      <c r="CGE9" s="194"/>
      <c r="CGF9" s="194"/>
      <c r="CGG9" s="194"/>
      <c r="CGH9" s="194"/>
      <c r="CGI9" s="194"/>
      <c r="CGJ9" s="194"/>
      <c r="CGK9" s="194"/>
      <c r="CGL9" s="194"/>
      <c r="CGM9" s="194"/>
      <c r="CGN9" s="194"/>
      <c r="CGO9" s="194"/>
      <c r="CGP9" s="194"/>
      <c r="CGQ9" s="194"/>
      <c r="CGR9" s="194"/>
      <c r="CGS9" s="194"/>
      <c r="CGT9" s="194"/>
      <c r="CGU9" s="194"/>
      <c r="CGV9" s="194"/>
      <c r="CGW9" s="194"/>
      <c r="CGX9" s="194"/>
      <c r="CGY9" s="194"/>
      <c r="CGZ9" s="194"/>
      <c r="CHA9" s="194"/>
      <c r="CHB9" s="194"/>
      <c r="CHC9" s="194"/>
      <c r="CHD9" s="194"/>
      <c r="CHE9" s="194"/>
      <c r="CHF9" s="194"/>
      <c r="CHG9" s="194"/>
      <c r="CHH9" s="194"/>
      <c r="CHI9" s="194"/>
      <c r="CHJ9" s="194"/>
      <c r="CHK9" s="194"/>
      <c r="CHL9" s="194"/>
      <c r="CHM9" s="194"/>
      <c r="CHN9" s="194"/>
      <c r="CHO9" s="194"/>
      <c r="CHP9" s="194"/>
      <c r="CHQ9" s="194"/>
      <c r="CHR9" s="194"/>
      <c r="CHS9" s="194"/>
      <c r="CHT9" s="194"/>
      <c r="CHU9" s="194"/>
      <c r="CHV9" s="194"/>
      <c r="CHW9" s="194"/>
      <c r="CHX9" s="194"/>
      <c r="CHY9" s="194"/>
      <c r="CHZ9" s="194"/>
      <c r="CIA9" s="194"/>
      <c r="CIB9" s="194"/>
      <c r="CIC9" s="194"/>
      <c r="CID9" s="194"/>
      <c r="CIE9" s="194"/>
      <c r="CIF9" s="194"/>
      <c r="CIG9" s="194"/>
      <c r="CIH9" s="194"/>
      <c r="CII9" s="194"/>
      <c r="CIJ9" s="194"/>
      <c r="CIK9" s="194"/>
      <c r="CIL9" s="194"/>
      <c r="CIM9" s="194"/>
      <c r="CIN9" s="194"/>
      <c r="CIO9" s="194"/>
      <c r="CIP9" s="194"/>
      <c r="CIQ9" s="194"/>
      <c r="CIR9" s="194"/>
      <c r="CIS9" s="194"/>
      <c r="CIT9" s="194"/>
      <c r="CIU9" s="194"/>
      <c r="CIV9" s="194"/>
      <c r="CIW9" s="194"/>
      <c r="CIX9" s="194"/>
      <c r="CIY9" s="194"/>
      <c r="CIZ9" s="194"/>
      <c r="CJA9" s="194"/>
      <c r="CJB9" s="194"/>
      <c r="CJC9" s="194"/>
      <c r="CJD9" s="194"/>
      <c r="CJE9" s="194"/>
      <c r="CJF9" s="194"/>
      <c r="CJG9" s="194"/>
      <c r="CJH9" s="194"/>
      <c r="CJI9" s="194"/>
      <c r="CJJ9" s="194"/>
      <c r="CJK9" s="194"/>
      <c r="CJL9" s="194"/>
      <c r="CJM9" s="194"/>
      <c r="CJN9" s="194"/>
      <c r="CJO9" s="194"/>
      <c r="CJP9" s="194"/>
      <c r="CJQ9" s="194"/>
      <c r="CJR9" s="194"/>
      <c r="CJS9" s="194"/>
      <c r="CJT9" s="194"/>
      <c r="CJU9" s="194"/>
      <c r="CJV9" s="194"/>
      <c r="CJW9" s="194"/>
      <c r="CJX9" s="194"/>
      <c r="CJY9" s="194"/>
      <c r="CJZ9" s="194"/>
      <c r="CKA9" s="194"/>
      <c r="CKB9" s="194"/>
      <c r="CKC9" s="194"/>
      <c r="CKD9" s="194"/>
      <c r="CKE9" s="194"/>
      <c r="CKF9" s="194"/>
      <c r="CKG9" s="194"/>
      <c r="CKH9" s="194"/>
      <c r="CKI9" s="194"/>
      <c r="CKJ9" s="194"/>
      <c r="CKK9" s="194"/>
      <c r="CKL9" s="194"/>
      <c r="CKM9" s="194"/>
      <c r="CKN9" s="194"/>
      <c r="CKO9" s="194"/>
      <c r="CKP9" s="194"/>
      <c r="CKQ9" s="194"/>
      <c r="CKR9" s="194"/>
      <c r="CKS9" s="194"/>
      <c r="CKT9" s="194"/>
      <c r="CKU9" s="194"/>
      <c r="CKV9" s="194"/>
      <c r="CKW9" s="194"/>
      <c r="CKX9" s="194"/>
      <c r="CKY9" s="194"/>
      <c r="CKZ9" s="194"/>
      <c r="CLA9" s="194"/>
      <c r="CLB9" s="194"/>
      <c r="CLC9" s="194"/>
      <c r="CLD9" s="194"/>
      <c r="CLE9" s="194"/>
      <c r="CLF9" s="194"/>
      <c r="CLG9" s="194"/>
      <c r="CLH9" s="194"/>
      <c r="CLI9" s="194"/>
      <c r="CLJ9" s="194"/>
      <c r="CLK9" s="194"/>
      <c r="CLL9" s="194"/>
      <c r="CLM9" s="194"/>
      <c r="CLN9" s="194"/>
      <c r="CLO9" s="194"/>
      <c r="CLP9" s="194"/>
      <c r="CLQ9" s="194"/>
      <c r="CLR9" s="194"/>
      <c r="CLS9" s="194"/>
      <c r="CLT9" s="194"/>
      <c r="CLU9" s="194"/>
      <c r="CLV9" s="194"/>
      <c r="CLW9" s="194"/>
      <c r="CLX9" s="194"/>
      <c r="CLY9" s="194"/>
      <c r="CLZ9" s="194"/>
      <c r="CMA9" s="194"/>
      <c r="CMB9" s="194"/>
      <c r="CMC9" s="194"/>
      <c r="CMD9" s="194"/>
      <c r="CME9" s="194"/>
      <c r="CMF9" s="194"/>
      <c r="CMG9" s="194"/>
      <c r="CMH9" s="194"/>
      <c r="CMI9" s="194"/>
      <c r="CMJ9" s="194"/>
      <c r="CMK9" s="194"/>
      <c r="CML9" s="194"/>
      <c r="CMM9" s="194"/>
      <c r="CMN9" s="194"/>
      <c r="CMO9" s="194"/>
      <c r="CMP9" s="194"/>
      <c r="CMQ9" s="194"/>
      <c r="CMR9" s="194"/>
      <c r="CMS9" s="194"/>
      <c r="CMT9" s="194"/>
      <c r="CMU9" s="194"/>
      <c r="CMV9" s="194"/>
      <c r="CMW9" s="194"/>
      <c r="CMX9" s="194"/>
      <c r="CMY9" s="194"/>
      <c r="CMZ9" s="194"/>
      <c r="CNA9" s="194"/>
      <c r="CNB9" s="194"/>
      <c r="CNC9" s="194"/>
      <c r="CND9" s="194"/>
      <c r="CNE9" s="194"/>
      <c r="CNF9" s="194"/>
      <c r="CNG9" s="194"/>
      <c r="CNH9" s="194"/>
      <c r="CNI9" s="194"/>
      <c r="CNJ9" s="194"/>
      <c r="CNK9" s="194"/>
      <c r="CNL9" s="194"/>
      <c r="CNM9" s="194"/>
      <c r="CNN9" s="194"/>
      <c r="CNO9" s="194"/>
      <c r="CNP9" s="194"/>
      <c r="CNQ9" s="194"/>
      <c r="CNR9" s="194"/>
      <c r="CNS9" s="194"/>
      <c r="CNT9" s="194"/>
      <c r="CNU9" s="194"/>
      <c r="CNV9" s="194"/>
      <c r="CNW9" s="194"/>
      <c r="CNX9" s="194"/>
      <c r="CNY9" s="194"/>
      <c r="CNZ9" s="194"/>
      <c r="COA9" s="194"/>
      <c r="COB9" s="194"/>
      <c r="COC9" s="194"/>
      <c r="COD9" s="194"/>
      <c r="COE9" s="194"/>
      <c r="COF9" s="194"/>
      <c r="COG9" s="194"/>
      <c r="COH9" s="194"/>
      <c r="COI9" s="194"/>
      <c r="COJ9" s="194"/>
      <c r="COK9" s="194"/>
      <c r="COL9" s="194"/>
      <c r="COM9" s="194"/>
      <c r="CON9" s="194"/>
      <c r="COO9" s="194"/>
      <c r="COP9" s="194"/>
      <c r="COQ9" s="194"/>
      <c r="COR9" s="194"/>
      <c r="COS9" s="194"/>
      <c r="COT9" s="194"/>
      <c r="COU9" s="194"/>
      <c r="COV9" s="194"/>
      <c r="COW9" s="194"/>
      <c r="COX9" s="194"/>
      <c r="COY9" s="194"/>
      <c r="COZ9" s="194"/>
      <c r="CPA9" s="194"/>
      <c r="CPB9" s="194"/>
      <c r="CPC9" s="194"/>
      <c r="CPD9" s="194"/>
      <c r="CPE9" s="194"/>
      <c r="CPF9" s="194"/>
      <c r="CPG9" s="194"/>
      <c r="CPH9" s="194"/>
      <c r="CPI9" s="194"/>
      <c r="CPJ9" s="194"/>
      <c r="CPK9" s="194"/>
      <c r="CPL9" s="194"/>
      <c r="CPM9" s="194"/>
      <c r="CPN9" s="194"/>
      <c r="CPO9" s="194"/>
      <c r="CPP9" s="194"/>
      <c r="CPQ9" s="194"/>
      <c r="CPR9" s="194"/>
      <c r="CPS9" s="194"/>
      <c r="CPT9" s="194"/>
      <c r="CPU9" s="194"/>
      <c r="CPV9" s="194"/>
      <c r="CPW9" s="194"/>
      <c r="CPX9" s="194"/>
      <c r="CPY9" s="194"/>
      <c r="CPZ9" s="194"/>
      <c r="CQA9" s="194"/>
      <c r="CQB9" s="194"/>
      <c r="CQC9" s="194"/>
      <c r="CQD9" s="194"/>
      <c r="CQE9" s="194"/>
      <c r="CQF9" s="194"/>
      <c r="CQG9" s="194"/>
      <c r="CQH9" s="194"/>
      <c r="CQI9" s="194"/>
      <c r="CQJ9" s="194"/>
      <c r="CQK9" s="194"/>
      <c r="CQL9" s="194"/>
      <c r="CQM9" s="194"/>
      <c r="CQN9" s="194"/>
      <c r="CQO9" s="194"/>
      <c r="CQP9" s="194"/>
      <c r="CQQ9" s="194"/>
      <c r="CQR9" s="194"/>
      <c r="CQS9" s="194"/>
      <c r="CQT9" s="194"/>
      <c r="CQU9" s="194"/>
      <c r="CQV9" s="194"/>
      <c r="CQW9" s="194"/>
      <c r="CQX9" s="194"/>
      <c r="CQY9" s="194"/>
      <c r="CQZ9" s="194"/>
      <c r="CRA9" s="194"/>
      <c r="CRB9" s="194"/>
      <c r="CRC9" s="194"/>
      <c r="CRD9" s="194"/>
      <c r="CRE9" s="194"/>
      <c r="CRF9" s="194"/>
      <c r="CRG9" s="194"/>
      <c r="CRH9" s="194"/>
      <c r="CRI9" s="194"/>
      <c r="CRJ9" s="194"/>
      <c r="CRK9" s="194"/>
      <c r="CRL9" s="194"/>
      <c r="CRM9" s="194"/>
      <c r="CRN9" s="194"/>
      <c r="CRO9" s="194"/>
      <c r="CRP9" s="194"/>
      <c r="CRQ9" s="194"/>
      <c r="CRR9" s="194"/>
      <c r="CRS9" s="194"/>
      <c r="CRT9" s="194"/>
      <c r="CRU9" s="194"/>
      <c r="CRV9" s="194"/>
      <c r="CRW9" s="194"/>
      <c r="CRX9" s="194"/>
      <c r="CRY9" s="194"/>
      <c r="CRZ9" s="194"/>
      <c r="CSA9" s="194"/>
      <c r="CSB9" s="194"/>
      <c r="CSC9" s="194"/>
      <c r="CSD9" s="194"/>
      <c r="CSE9" s="194"/>
      <c r="CSF9" s="194"/>
      <c r="CSG9" s="194"/>
      <c r="CSH9" s="194"/>
      <c r="CSI9" s="194"/>
      <c r="CSJ9" s="194"/>
      <c r="CSK9" s="194"/>
      <c r="CSL9" s="194"/>
      <c r="CSM9" s="194"/>
      <c r="CSN9" s="194"/>
      <c r="CSO9" s="194"/>
      <c r="CSP9" s="194"/>
      <c r="CSQ9" s="194"/>
      <c r="CSR9" s="194"/>
      <c r="CSS9" s="194"/>
      <c r="CST9" s="194"/>
      <c r="CSU9" s="194"/>
      <c r="CSV9" s="194"/>
      <c r="CSW9" s="194"/>
      <c r="CSX9" s="194"/>
      <c r="CSY9" s="194"/>
      <c r="CSZ9" s="194"/>
      <c r="CTA9" s="194"/>
      <c r="CTB9" s="194"/>
      <c r="CTC9" s="194"/>
      <c r="CTD9" s="194"/>
      <c r="CTE9" s="194"/>
      <c r="CTF9" s="194"/>
      <c r="CTG9" s="194"/>
      <c r="CTH9" s="194"/>
      <c r="CTI9" s="194"/>
      <c r="CTJ9" s="194"/>
      <c r="CTK9" s="194"/>
      <c r="CTL9" s="194"/>
      <c r="CTM9" s="194"/>
      <c r="CTN9" s="194"/>
      <c r="CTO9" s="194"/>
      <c r="CTP9" s="194"/>
      <c r="CTQ9" s="194"/>
      <c r="CTR9" s="194"/>
      <c r="CTS9" s="194"/>
      <c r="CTT9" s="194"/>
      <c r="CTU9" s="194"/>
      <c r="CTV9" s="194"/>
      <c r="CTW9" s="194"/>
      <c r="CTX9" s="194"/>
      <c r="CTY9" s="194"/>
      <c r="CTZ9" s="194"/>
      <c r="CUA9" s="194"/>
      <c r="CUB9" s="194"/>
      <c r="CUC9" s="194"/>
      <c r="CUD9" s="194"/>
      <c r="CUE9" s="194"/>
      <c r="CUF9" s="194"/>
      <c r="CUG9" s="194"/>
      <c r="CUH9" s="194"/>
      <c r="CUI9" s="194"/>
      <c r="CUJ9" s="194"/>
      <c r="CUK9" s="194"/>
      <c r="CUL9" s="194"/>
      <c r="CUM9" s="194"/>
      <c r="CUN9" s="194"/>
      <c r="CUO9" s="194"/>
      <c r="CUP9" s="194"/>
      <c r="CUQ9" s="194"/>
      <c r="CUR9" s="194"/>
      <c r="CUS9" s="194"/>
      <c r="CUT9" s="194"/>
      <c r="CUU9" s="194"/>
      <c r="CUV9" s="194"/>
      <c r="CUW9" s="194"/>
      <c r="CUX9" s="194"/>
      <c r="CUY9" s="194"/>
      <c r="CUZ9" s="194"/>
      <c r="CVA9" s="194"/>
      <c r="CVB9" s="194"/>
      <c r="CVC9" s="194"/>
      <c r="CVD9" s="194"/>
      <c r="CVE9" s="194"/>
      <c r="CVF9" s="194"/>
      <c r="CVG9" s="194"/>
      <c r="CVH9" s="194"/>
      <c r="CVI9" s="194"/>
      <c r="CVJ9" s="194"/>
      <c r="CVK9" s="194"/>
      <c r="CVL9" s="194"/>
      <c r="CVM9" s="194"/>
      <c r="CVN9" s="194"/>
      <c r="CVO9" s="194"/>
      <c r="CVP9" s="194"/>
      <c r="CVQ9" s="194"/>
      <c r="CVR9" s="194"/>
      <c r="CVS9" s="194"/>
      <c r="CVT9" s="194"/>
      <c r="CVU9" s="194"/>
      <c r="CVV9" s="194"/>
      <c r="CVW9" s="194"/>
      <c r="CVX9" s="194"/>
      <c r="CVY9" s="194"/>
      <c r="CVZ9" s="194"/>
      <c r="CWA9" s="194"/>
      <c r="CWB9" s="194"/>
      <c r="CWC9" s="194"/>
      <c r="CWD9" s="194"/>
      <c r="CWE9" s="194"/>
      <c r="CWF9" s="194"/>
      <c r="CWG9" s="194"/>
      <c r="CWH9" s="194"/>
      <c r="CWI9" s="194"/>
      <c r="CWJ9" s="194"/>
      <c r="CWK9" s="194"/>
      <c r="CWL9" s="194"/>
      <c r="CWM9" s="194"/>
      <c r="CWN9" s="194"/>
      <c r="CWO9" s="194"/>
      <c r="CWP9" s="194"/>
      <c r="CWQ9" s="194"/>
      <c r="CWR9" s="194"/>
      <c r="CWS9" s="194"/>
      <c r="CWT9" s="194"/>
      <c r="CWU9" s="194"/>
      <c r="CWV9" s="194"/>
      <c r="CWW9" s="194"/>
      <c r="CWX9" s="194"/>
      <c r="CWY9" s="194"/>
      <c r="CWZ9" s="194"/>
      <c r="CXA9" s="194"/>
      <c r="CXB9" s="194"/>
      <c r="CXC9" s="194"/>
      <c r="CXD9" s="194"/>
      <c r="CXE9" s="194"/>
      <c r="CXF9" s="194"/>
      <c r="CXG9" s="194"/>
      <c r="CXH9" s="194"/>
      <c r="CXI9" s="194"/>
      <c r="CXJ9" s="194"/>
      <c r="CXK9" s="194"/>
      <c r="CXL9" s="194"/>
      <c r="CXM9" s="194"/>
      <c r="CXN9" s="194"/>
      <c r="CXO9" s="194"/>
      <c r="CXP9" s="194"/>
      <c r="CXQ9" s="194"/>
      <c r="CXR9" s="194"/>
      <c r="CXS9" s="194"/>
      <c r="CXT9" s="194"/>
      <c r="CXU9" s="194"/>
      <c r="CXV9" s="194"/>
      <c r="CXW9" s="194"/>
      <c r="CXX9" s="194"/>
      <c r="CXY9" s="194"/>
      <c r="CXZ9" s="194"/>
      <c r="CYA9" s="194"/>
      <c r="CYB9" s="194"/>
      <c r="CYC9" s="194"/>
      <c r="CYD9" s="194"/>
      <c r="CYE9" s="194"/>
      <c r="CYF9" s="194"/>
      <c r="CYG9" s="194"/>
      <c r="CYH9" s="194"/>
      <c r="CYI9" s="194"/>
      <c r="CYJ9" s="194"/>
      <c r="CYK9" s="194"/>
      <c r="CYL9" s="194"/>
      <c r="CYM9" s="194"/>
      <c r="CYN9" s="194"/>
      <c r="CYO9" s="194"/>
      <c r="CYP9" s="194"/>
      <c r="CYQ9" s="194"/>
      <c r="CYR9" s="194"/>
      <c r="CYS9" s="194"/>
      <c r="CYT9" s="194"/>
      <c r="CYU9" s="194"/>
      <c r="CYV9" s="194"/>
      <c r="CYW9" s="194"/>
      <c r="CYX9" s="194"/>
      <c r="CYY9" s="194"/>
      <c r="CYZ9" s="194"/>
      <c r="CZA9" s="194"/>
      <c r="CZB9" s="194"/>
      <c r="CZC9" s="194"/>
      <c r="CZD9" s="194"/>
      <c r="CZE9" s="194"/>
      <c r="CZF9" s="194"/>
      <c r="CZG9" s="194"/>
      <c r="CZH9" s="194"/>
      <c r="CZI9" s="194"/>
      <c r="CZJ9" s="194"/>
      <c r="CZK9" s="194"/>
      <c r="CZL9" s="194"/>
      <c r="CZM9" s="194"/>
      <c r="CZN9" s="194"/>
      <c r="CZO9" s="194"/>
      <c r="CZP9" s="194"/>
      <c r="CZQ9" s="194"/>
      <c r="CZR9" s="194"/>
      <c r="CZS9" s="194"/>
      <c r="CZT9" s="194"/>
      <c r="CZU9" s="194"/>
      <c r="CZV9" s="194"/>
      <c r="CZW9" s="194"/>
      <c r="CZX9" s="194"/>
      <c r="CZY9" s="194"/>
      <c r="CZZ9" s="194"/>
      <c r="DAA9" s="194"/>
      <c r="DAB9" s="194"/>
      <c r="DAC9" s="194"/>
      <c r="DAD9" s="194"/>
      <c r="DAE9" s="194"/>
      <c r="DAF9" s="194"/>
      <c r="DAG9" s="194"/>
      <c r="DAH9" s="194"/>
      <c r="DAI9" s="194"/>
      <c r="DAJ9" s="194"/>
      <c r="DAK9" s="194"/>
      <c r="DAL9" s="194"/>
      <c r="DAM9" s="194"/>
      <c r="DAN9" s="194"/>
      <c r="DAO9" s="194"/>
      <c r="DAP9" s="194"/>
      <c r="DAQ9" s="194"/>
      <c r="DAR9" s="194"/>
      <c r="DAS9" s="194"/>
      <c r="DAT9" s="194"/>
      <c r="DAU9" s="194"/>
      <c r="DAV9" s="194"/>
      <c r="DAW9" s="194"/>
      <c r="DAX9" s="194"/>
      <c r="DAY9" s="194"/>
      <c r="DAZ9" s="194"/>
      <c r="DBA9" s="194"/>
      <c r="DBB9" s="194"/>
      <c r="DBC9" s="194"/>
      <c r="DBD9" s="194"/>
      <c r="DBE9" s="194"/>
      <c r="DBF9" s="194"/>
      <c r="DBG9" s="194"/>
      <c r="DBH9" s="194"/>
      <c r="DBI9" s="194"/>
      <c r="DBJ9" s="194"/>
      <c r="DBK9" s="194"/>
      <c r="DBL9" s="194"/>
      <c r="DBM9" s="194"/>
      <c r="DBN9" s="194"/>
      <c r="DBO9" s="194"/>
      <c r="DBP9" s="194"/>
      <c r="DBQ9" s="194"/>
      <c r="DBR9" s="194"/>
      <c r="DBS9" s="194"/>
      <c r="DBT9" s="194"/>
      <c r="DBU9" s="194"/>
      <c r="DBV9" s="194"/>
      <c r="DBW9" s="194"/>
      <c r="DBX9" s="194"/>
      <c r="DBY9" s="194"/>
      <c r="DBZ9" s="194"/>
      <c r="DCA9" s="194"/>
      <c r="DCB9" s="194"/>
      <c r="DCC9" s="194"/>
      <c r="DCD9" s="194"/>
      <c r="DCE9" s="194"/>
      <c r="DCF9" s="194"/>
      <c r="DCG9" s="194"/>
      <c r="DCH9" s="194"/>
      <c r="DCI9" s="194"/>
      <c r="DCJ9" s="194"/>
      <c r="DCK9" s="194"/>
      <c r="DCL9" s="194"/>
      <c r="DCM9" s="194"/>
      <c r="DCN9" s="194"/>
      <c r="DCO9" s="194"/>
      <c r="DCP9" s="194"/>
      <c r="DCQ9" s="194"/>
      <c r="DCR9" s="194"/>
      <c r="DCS9" s="194"/>
      <c r="DCT9" s="194"/>
      <c r="DCU9" s="194"/>
      <c r="DCV9" s="194"/>
      <c r="DCW9" s="194"/>
      <c r="DCX9" s="194"/>
      <c r="DCY9" s="194"/>
      <c r="DCZ9" s="194"/>
      <c r="DDA9" s="194"/>
      <c r="DDB9" s="194"/>
      <c r="DDC9" s="194"/>
      <c r="DDD9" s="194"/>
      <c r="DDE9" s="194"/>
      <c r="DDF9" s="194"/>
      <c r="DDG9" s="194"/>
      <c r="DDH9" s="194"/>
      <c r="DDI9" s="194"/>
      <c r="DDJ9" s="194"/>
      <c r="DDK9" s="194"/>
      <c r="DDL9" s="194"/>
      <c r="DDM9" s="194"/>
      <c r="DDN9" s="194"/>
      <c r="DDO9" s="194"/>
      <c r="DDP9" s="194"/>
      <c r="DDQ9" s="194"/>
      <c r="DDR9" s="194"/>
      <c r="DDS9" s="194"/>
      <c r="DDT9" s="194"/>
      <c r="DDU9" s="194"/>
      <c r="DDV9" s="194"/>
      <c r="DDW9" s="194"/>
      <c r="DDX9" s="194"/>
      <c r="DDY9" s="194"/>
      <c r="DDZ9" s="194"/>
      <c r="DEA9" s="194"/>
      <c r="DEB9" s="194"/>
      <c r="DEC9" s="194"/>
      <c r="DED9" s="194"/>
      <c r="DEE9" s="194"/>
      <c r="DEF9" s="194"/>
      <c r="DEG9" s="194"/>
      <c r="DEH9" s="194"/>
      <c r="DEI9" s="194"/>
      <c r="DEJ9" s="194"/>
      <c r="DEK9" s="194"/>
      <c r="DEL9" s="194"/>
      <c r="DEM9" s="194"/>
      <c r="DEN9" s="194"/>
      <c r="DEO9" s="194"/>
      <c r="DEP9" s="194"/>
      <c r="DEQ9" s="194"/>
      <c r="DER9" s="194"/>
      <c r="DES9" s="194"/>
      <c r="DET9" s="194"/>
      <c r="DEU9" s="194"/>
      <c r="DEV9" s="194"/>
      <c r="DEW9" s="194"/>
      <c r="DEX9" s="194"/>
      <c r="DEY9" s="194"/>
      <c r="DEZ9" s="194"/>
      <c r="DFA9" s="194"/>
      <c r="DFB9" s="194"/>
      <c r="DFC9" s="194"/>
      <c r="DFD9" s="194"/>
      <c r="DFE9" s="194"/>
      <c r="DFF9" s="194"/>
      <c r="DFG9" s="194"/>
      <c r="DFH9" s="194"/>
      <c r="DFI9" s="194"/>
      <c r="DFJ9" s="194"/>
      <c r="DFK9" s="194"/>
      <c r="DFL9" s="194"/>
      <c r="DFM9" s="194"/>
      <c r="DFN9" s="194"/>
      <c r="DFO9" s="194"/>
      <c r="DFP9" s="194"/>
      <c r="DFQ9" s="194"/>
      <c r="DFR9" s="194"/>
      <c r="DFS9" s="194"/>
      <c r="DFT9" s="194"/>
      <c r="DFU9" s="194"/>
      <c r="DFV9" s="194"/>
      <c r="DFW9" s="194"/>
      <c r="DFX9" s="194"/>
      <c r="DFY9" s="194"/>
      <c r="DFZ9" s="194"/>
      <c r="DGA9" s="194"/>
      <c r="DGB9" s="194"/>
      <c r="DGC9" s="194"/>
      <c r="DGD9" s="194"/>
      <c r="DGE9" s="194"/>
      <c r="DGF9" s="194"/>
      <c r="DGG9" s="194"/>
      <c r="DGH9" s="194"/>
      <c r="DGI9" s="194"/>
      <c r="DGJ9" s="194"/>
      <c r="DGK9" s="194"/>
      <c r="DGL9" s="194"/>
      <c r="DGM9" s="194"/>
      <c r="DGN9" s="194"/>
      <c r="DGO9" s="194"/>
      <c r="DGP9" s="194"/>
      <c r="DGQ9" s="194"/>
      <c r="DGR9" s="194"/>
      <c r="DGS9" s="194"/>
      <c r="DGT9" s="194"/>
      <c r="DGU9" s="194"/>
      <c r="DGV9" s="194"/>
      <c r="DGW9" s="194"/>
      <c r="DGX9" s="194"/>
      <c r="DGY9" s="194"/>
      <c r="DGZ9" s="194"/>
      <c r="DHA9" s="194"/>
      <c r="DHB9" s="194"/>
      <c r="DHC9" s="194"/>
      <c r="DHD9" s="194"/>
      <c r="DHE9" s="194"/>
      <c r="DHF9" s="194"/>
      <c r="DHG9" s="194"/>
      <c r="DHH9" s="194"/>
      <c r="DHI9" s="194"/>
      <c r="DHJ9" s="194"/>
      <c r="DHK9" s="194"/>
      <c r="DHL9" s="194"/>
      <c r="DHM9" s="194"/>
      <c r="DHN9" s="194"/>
      <c r="DHO9" s="194"/>
      <c r="DHP9" s="194"/>
      <c r="DHQ9" s="194"/>
      <c r="DHR9" s="194"/>
      <c r="DHS9" s="194"/>
      <c r="DHT9" s="194"/>
      <c r="DHU9" s="194"/>
      <c r="DHV9" s="194"/>
      <c r="DHW9" s="194"/>
      <c r="DHX9" s="194"/>
      <c r="DHY9" s="194"/>
      <c r="DHZ9" s="194"/>
      <c r="DIA9" s="194"/>
      <c r="DIB9" s="194"/>
      <c r="DIC9" s="194"/>
      <c r="DID9" s="194"/>
      <c r="DIE9" s="194"/>
      <c r="DIF9" s="194"/>
      <c r="DIG9" s="194"/>
      <c r="DIH9" s="194"/>
      <c r="DII9" s="194"/>
      <c r="DIJ9" s="194"/>
      <c r="DIK9" s="194"/>
      <c r="DIL9" s="194"/>
      <c r="DIM9" s="194"/>
      <c r="DIN9" s="194"/>
      <c r="DIO9" s="194"/>
      <c r="DIP9" s="194"/>
      <c r="DIQ9" s="194"/>
      <c r="DIR9" s="194"/>
      <c r="DIS9" s="194"/>
      <c r="DIT9" s="194"/>
      <c r="DIU9" s="194"/>
      <c r="DIV9" s="194"/>
      <c r="DIW9" s="194"/>
      <c r="DIX9" s="194"/>
      <c r="DIY9" s="194"/>
      <c r="DIZ9" s="194"/>
      <c r="DJA9" s="194"/>
      <c r="DJB9" s="194"/>
      <c r="DJC9" s="194"/>
      <c r="DJD9" s="194"/>
      <c r="DJE9" s="194"/>
      <c r="DJF9" s="194"/>
      <c r="DJG9" s="194"/>
      <c r="DJH9" s="194"/>
      <c r="DJI9" s="194"/>
      <c r="DJJ9" s="194"/>
      <c r="DJK9" s="194"/>
      <c r="DJL9" s="194"/>
      <c r="DJM9" s="194"/>
      <c r="DJN9" s="194"/>
      <c r="DJO9" s="194"/>
      <c r="DJP9" s="194"/>
      <c r="DJQ9" s="194"/>
      <c r="DJR9" s="194"/>
      <c r="DJS9" s="194"/>
      <c r="DJT9" s="194"/>
      <c r="DJU9" s="194"/>
      <c r="DJV9" s="194"/>
      <c r="DJW9" s="194"/>
      <c r="DJX9" s="194"/>
      <c r="DJY9" s="194"/>
      <c r="DJZ9" s="194"/>
      <c r="DKA9" s="194"/>
      <c r="DKB9" s="194"/>
      <c r="DKC9" s="194"/>
      <c r="DKD9" s="194"/>
      <c r="DKE9" s="194"/>
      <c r="DKF9" s="194"/>
      <c r="DKG9" s="194"/>
      <c r="DKH9" s="194"/>
      <c r="DKI9" s="194"/>
      <c r="DKJ9" s="194"/>
      <c r="DKK9" s="194"/>
      <c r="DKL9" s="194"/>
      <c r="DKM9" s="194"/>
      <c r="DKN9" s="194"/>
      <c r="DKO9" s="194"/>
      <c r="DKP9" s="194"/>
      <c r="DKQ9" s="194"/>
      <c r="DKR9" s="194"/>
      <c r="DKS9" s="194"/>
      <c r="DKT9" s="194"/>
      <c r="DKU9" s="194"/>
      <c r="DKV9" s="194"/>
      <c r="DKW9" s="194"/>
      <c r="DKX9" s="194"/>
      <c r="DKY9" s="194"/>
      <c r="DKZ9" s="194"/>
      <c r="DLA9" s="194"/>
      <c r="DLB9" s="194"/>
      <c r="DLC9" s="194"/>
      <c r="DLD9" s="194"/>
      <c r="DLE9" s="194"/>
      <c r="DLF9" s="194"/>
      <c r="DLG9" s="194"/>
      <c r="DLH9" s="194"/>
      <c r="DLI9" s="194"/>
      <c r="DLJ9" s="194"/>
      <c r="DLK9" s="194"/>
      <c r="DLL9" s="194"/>
      <c r="DLM9" s="194"/>
      <c r="DLN9" s="194"/>
      <c r="DLO9" s="194"/>
      <c r="DLP9" s="194"/>
      <c r="DLQ9" s="194"/>
      <c r="DLR9" s="194"/>
      <c r="DLS9" s="194"/>
      <c r="DLT9" s="194"/>
      <c r="DLU9" s="194"/>
      <c r="DLV9" s="194"/>
      <c r="DLW9" s="194"/>
      <c r="DLX9" s="194"/>
      <c r="DLY9" s="194"/>
      <c r="DLZ9" s="194"/>
      <c r="DMA9" s="194"/>
      <c r="DMB9" s="194"/>
      <c r="DMC9" s="194"/>
      <c r="DMD9" s="194"/>
      <c r="DME9" s="194"/>
      <c r="DMF9" s="194"/>
      <c r="DMG9" s="194"/>
      <c r="DMH9" s="194"/>
      <c r="DMI9" s="194"/>
      <c r="DMJ9" s="194"/>
      <c r="DMK9" s="194"/>
      <c r="DML9" s="194"/>
      <c r="DMM9" s="194"/>
      <c r="DMN9" s="194"/>
      <c r="DMO9" s="194"/>
      <c r="DMP9" s="194"/>
      <c r="DMQ9" s="194"/>
      <c r="DMR9" s="194"/>
      <c r="DMS9" s="194"/>
      <c r="DMT9" s="194"/>
      <c r="DMU9" s="194"/>
      <c r="DMV9" s="194"/>
      <c r="DMW9" s="194"/>
      <c r="DMX9" s="194"/>
      <c r="DMY9" s="194"/>
      <c r="DMZ9" s="194"/>
      <c r="DNA9" s="194"/>
      <c r="DNB9" s="194"/>
      <c r="DNC9" s="194"/>
      <c r="DND9" s="194"/>
      <c r="DNE9" s="194"/>
      <c r="DNF9" s="194"/>
      <c r="DNG9" s="194"/>
      <c r="DNH9" s="194"/>
      <c r="DNI9" s="194"/>
      <c r="DNJ9" s="194"/>
      <c r="DNK9" s="194"/>
      <c r="DNL9" s="194"/>
      <c r="DNM9" s="194"/>
      <c r="DNN9" s="194"/>
      <c r="DNO9" s="194"/>
      <c r="DNP9" s="194"/>
      <c r="DNQ9" s="194"/>
      <c r="DNR9" s="194"/>
      <c r="DNS9" s="194"/>
      <c r="DNT9" s="194"/>
      <c r="DNU9" s="194"/>
      <c r="DNV9" s="194"/>
      <c r="DNW9" s="194"/>
      <c r="DNX9" s="194"/>
      <c r="DNY9" s="194"/>
      <c r="DNZ9" s="194"/>
      <c r="DOA9" s="194"/>
      <c r="DOB9" s="194"/>
      <c r="DOC9" s="194"/>
      <c r="DOD9" s="194"/>
      <c r="DOE9" s="194"/>
      <c r="DOF9" s="194"/>
      <c r="DOG9" s="194"/>
      <c r="DOH9" s="194"/>
      <c r="DOI9" s="194"/>
      <c r="DOJ9" s="194"/>
      <c r="DOK9" s="194"/>
      <c r="DOL9" s="194"/>
      <c r="DOM9" s="194"/>
      <c r="DON9" s="194"/>
      <c r="DOO9" s="194"/>
      <c r="DOP9" s="194"/>
      <c r="DOQ9" s="194"/>
      <c r="DOR9" s="194"/>
      <c r="DOS9" s="194"/>
      <c r="DOT9" s="194"/>
      <c r="DOU9" s="194"/>
      <c r="DOV9" s="194"/>
      <c r="DOW9" s="194"/>
      <c r="DOX9" s="194"/>
      <c r="DOY9" s="194"/>
      <c r="DOZ9" s="194"/>
      <c r="DPA9" s="194"/>
      <c r="DPB9" s="194"/>
      <c r="DPC9" s="194"/>
      <c r="DPD9" s="194"/>
      <c r="DPE9" s="194"/>
      <c r="DPF9" s="194"/>
      <c r="DPG9" s="194"/>
      <c r="DPH9" s="194"/>
      <c r="DPI9" s="194"/>
      <c r="DPJ9" s="194"/>
      <c r="DPK9" s="194"/>
      <c r="DPL9" s="194"/>
      <c r="DPM9" s="194"/>
      <c r="DPN9" s="194"/>
      <c r="DPO9" s="194"/>
      <c r="DPP9" s="194"/>
      <c r="DPQ9" s="194"/>
      <c r="DPR9" s="194"/>
      <c r="DPS9" s="194"/>
      <c r="DPT9" s="194"/>
      <c r="DPU9" s="194"/>
      <c r="DPV9" s="194"/>
      <c r="DPW9" s="194"/>
      <c r="DPX9" s="194"/>
      <c r="DPY9" s="194"/>
      <c r="DPZ9" s="194"/>
      <c r="DQA9" s="194"/>
      <c r="DQB9" s="194"/>
      <c r="DQC9" s="194"/>
      <c r="DQD9" s="194"/>
      <c r="DQE9" s="194"/>
      <c r="DQF9" s="194"/>
      <c r="DQG9" s="194"/>
      <c r="DQH9" s="194"/>
      <c r="DQI9" s="194"/>
      <c r="DQJ9" s="194"/>
      <c r="DQK9" s="194"/>
      <c r="DQL9" s="194"/>
      <c r="DQM9" s="194"/>
      <c r="DQN9" s="194"/>
      <c r="DQO9" s="194"/>
      <c r="DQP9" s="194"/>
      <c r="DQQ9" s="194"/>
      <c r="DQR9" s="194"/>
      <c r="DQS9" s="194"/>
      <c r="DQT9" s="194"/>
      <c r="DQU9" s="194"/>
      <c r="DQV9" s="194"/>
      <c r="DQW9" s="194"/>
      <c r="DQX9" s="194"/>
      <c r="DQY9" s="194"/>
      <c r="DQZ9" s="194"/>
      <c r="DRA9" s="194"/>
      <c r="DRB9" s="194"/>
      <c r="DRC9" s="194"/>
      <c r="DRD9" s="194"/>
      <c r="DRE9" s="194"/>
      <c r="DRF9" s="194"/>
      <c r="DRG9" s="194"/>
      <c r="DRH9" s="194"/>
      <c r="DRI9" s="194"/>
      <c r="DRJ9" s="194"/>
      <c r="DRK9" s="194"/>
      <c r="DRL9" s="194"/>
      <c r="DRM9" s="194"/>
      <c r="DRN9" s="194"/>
      <c r="DRO9" s="194"/>
      <c r="DRP9" s="194"/>
      <c r="DRQ9" s="194"/>
      <c r="DRR9" s="194"/>
      <c r="DRS9" s="194"/>
      <c r="DRT9" s="194"/>
      <c r="DRU9" s="194"/>
      <c r="DRV9" s="194"/>
      <c r="DRW9" s="194"/>
      <c r="DRX9" s="194"/>
      <c r="DRY9" s="194"/>
      <c r="DRZ9" s="194"/>
      <c r="DSA9" s="194"/>
      <c r="DSB9" s="194"/>
      <c r="DSC9" s="194"/>
      <c r="DSD9" s="194"/>
      <c r="DSE9" s="194"/>
      <c r="DSF9" s="194"/>
      <c r="DSG9" s="194"/>
      <c r="DSH9" s="194"/>
      <c r="DSI9" s="194"/>
      <c r="DSJ9" s="194"/>
      <c r="DSK9" s="194"/>
      <c r="DSL9" s="194"/>
      <c r="DSM9" s="194"/>
      <c r="DSN9" s="194"/>
      <c r="DSO9" s="194"/>
      <c r="DSP9" s="194"/>
      <c r="DSQ9" s="194"/>
      <c r="DSR9" s="194"/>
      <c r="DSS9" s="194"/>
      <c r="DST9" s="194"/>
      <c r="DSU9" s="194"/>
      <c r="DSV9" s="194"/>
      <c r="DSW9" s="194"/>
      <c r="DSX9" s="194"/>
      <c r="DSY9" s="194"/>
      <c r="DSZ9" s="194"/>
      <c r="DTA9" s="194"/>
      <c r="DTB9" s="194"/>
      <c r="DTC9" s="194"/>
      <c r="DTD9" s="194"/>
      <c r="DTE9" s="194"/>
      <c r="DTF9" s="194"/>
      <c r="DTG9" s="194"/>
      <c r="DTH9" s="194"/>
      <c r="DTI9" s="194"/>
      <c r="DTJ9" s="194"/>
      <c r="DTK9" s="194"/>
      <c r="DTL9" s="194"/>
      <c r="DTM9" s="194"/>
      <c r="DTN9" s="194"/>
      <c r="DTO9" s="194"/>
      <c r="DTP9" s="194"/>
      <c r="DTQ9" s="194"/>
      <c r="DTR9" s="194"/>
      <c r="DTS9" s="194"/>
      <c r="DTT9" s="194"/>
      <c r="DTU9" s="194"/>
      <c r="DTV9" s="194"/>
      <c r="DTW9" s="194"/>
      <c r="DTX9" s="194"/>
      <c r="DTY9" s="194"/>
      <c r="DTZ9" s="194"/>
      <c r="DUA9" s="194"/>
      <c r="DUB9" s="194"/>
      <c r="DUC9" s="194"/>
      <c r="DUD9" s="194"/>
      <c r="DUE9" s="194"/>
      <c r="DUF9" s="194"/>
      <c r="DUG9" s="194"/>
      <c r="DUH9" s="194"/>
      <c r="DUI9" s="194"/>
      <c r="DUJ9" s="194"/>
      <c r="DUK9" s="194"/>
      <c r="DUL9" s="194"/>
      <c r="DUM9" s="194"/>
      <c r="DUN9" s="194"/>
      <c r="DUO9" s="194"/>
      <c r="DUP9" s="194"/>
      <c r="DUQ9" s="194"/>
      <c r="DUR9" s="194"/>
      <c r="DUS9" s="194"/>
      <c r="DUT9" s="194"/>
      <c r="DUU9" s="194"/>
      <c r="DUV9" s="194"/>
      <c r="DUW9" s="194"/>
      <c r="DUX9" s="194"/>
      <c r="DUY9" s="194"/>
      <c r="DUZ9" s="194"/>
      <c r="DVA9" s="194"/>
      <c r="DVB9" s="194"/>
      <c r="DVC9" s="194"/>
      <c r="DVD9" s="194"/>
      <c r="DVE9" s="194"/>
      <c r="DVF9" s="194"/>
      <c r="DVG9" s="194"/>
      <c r="DVH9" s="194"/>
      <c r="DVI9" s="194"/>
      <c r="DVJ9" s="194"/>
      <c r="DVK9" s="194"/>
      <c r="DVL9" s="194"/>
      <c r="DVM9" s="194"/>
      <c r="DVN9" s="194"/>
      <c r="DVO9" s="194"/>
      <c r="DVP9" s="194"/>
      <c r="DVQ9" s="194"/>
      <c r="DVR9" s="194"/>
      <c r="DVS9" s="194"/>
      <c r="DVT9" s="194"/>
      <c r="DVU9" s="194"/>
      <c r="DVV9" s="194"/>
      <c r="DVW9" s="194"/>
      <c r="DVX9" s="194"/>
      <c r="DVY9" s="194"/>
      <c r="DVZ9" s="194"/>
      <c r="DWA9" s="194"/>
      <c r="DWB9" s="194"/>
      <c r="DWC9" s="194"/>
      <c r="DWD9" s="194"/>
      <c r="DWE9" s="194"/>
      <c r="DWF9" s="194"/>
      <c r="DWG9" s="194"/>
      <c r="DWH9" s="194"/>
      <c r="DWI9" s="194"/>
      <c r="DWJ9" s="194"/>
      <c r="DWK9" s="194"/>
      <c r="DWL9" s="194"/>
      <c r="DWM9" s="194"/>
      <c r="DWN9" s="194"/>
      <c r="DWO9" s="194"/>
      <c r="DWP9" s="194"/>
      <c r="DWQ9" s="194"/>
      <c r="DWR9" s="194"/>
      <c r="DWS9" s="194"/>
      <c r="DWT9" s="194"/>
      <c r="DWU9" s="194"/>
      <c r="DWV9" s="194"/>
      <c r="DWW9" s="194"/>
      <c r="DWX9" s="194"/>
      <c r="DWY9" s="194"/>
      <c r="DWZ9" s="194"/>
      <c r="DXA9" s="194"/>
      <c r="DXB9" s="194"/>
      <c r="DXC9" s="194"/>
      <c r="DXD9" s="194"/>
      <c r="DXE9" s="194"/>
      <c r="DXF9" s="194"/>
      <c r="DXG9" s="194"/>
      <c r="DXH9" s="194"/>
      <c r="DXI9" s="194"/>
      <c r="DXJ9" s="194"/>
      <c r="DXK9" s="194"/>
      <c r="DXL9" s="194"/>
      <c r="DXM9" s="194"/>
      <c r="DXN9" s="194"/>
      <c r="DXO9" s="194"/>
      <c r="DXP9" s="194"/>
      <c r="DXQ9" s="194"/>
      <c r="DXR9" s="194"/>
      <c r="DXS9" s="194"/>
      <c r="DXT9" s="194"/>
      <c r="DXU9" s="194"/>
      <c r="DXV9" s="194"/>
      <c r="DXW9" s="194"/>
      <c r="DXX9" s="194"/>
      <c r="DXY9" s="194"/>
      <c r="DXZ9" s="194"/>
      <c r="DYA9" s="194"/>
      <c r="DYB9" s="194"/>
      <c r="DYC9" s="194"/>
      <c r="DYD9" s="194"/>
      <c r="DYE9" s="194"/>
      <c r="DYF9" s="194"/>
      <c r="DYG9" s="194"/>
      <c r="DYH9" s="194"/>
      <c r="DYI9" s="194"/>
      <c r="DYJ9" s="194"/>
      <c r="DYK9" s="194"/>
      <c r="DYL9" s="194"/>
      <c r="DYM9" s="194"/>
      <c r="DYN9" s="194"/>
      <c r="DYO9" s="194"/>
      <c r="DYP9" s="194"/>
      <c r="DYQ9" s="194"/>
      <c r="DYR9" s="194"/>
      <c r="DYS9" s="194"/>
      <c r="DYT9" s="194"/>
      <c r="DYU9" s="194"/>
      <c r="DYV9" s="194"/>
      <c r="DYW9" s="194"/>
      <c r="DYX9" s="194"/>
      <c r="DYY9" s="194"/>
      <c r="DYZ9" s="194"/>
      <c r="DZA9" s="194"/>
      <c r="DZB9" s="194"/>
      <c r="DZC9" s="194"/>
      <c r="DZD9" s="194"/>
      <c r="DZE9" s="194"/>
      <c r="DZF9" s="194"/>
      <c r="DZG9" s="194"/>
      <c r="DZH9" s="194"/>
      <c r="DZI9" s="194"/>
      <c r="DZJ9" s="194"/>
      <c r="DZK9" s="194"/>
      <c r="DZL9" s="194"/>
      <c r="DZM9" s="194"/>
      <c r="DZN9" s="194"/>
      <c r="DZO9" s="194"/>
      <c r="DZP9" s="194"/>
      <c r="DZQ9" s="194"/>
      <c r="DZR9" s="194"/>
      <c r="DZS9" s="194"/>
      <c r="DZT9" s="194"/>
      <c r="DZU9" s="194"/>
      <c r="DZV9" s="194"/>
      <c r="DZW9" s="194"/>
      <c r="DZX9" s="194"/>
      <c r="DZY9" s="194"/>
      <c r="DZZ9" s="194"/>
      <c r="EAA9" s="194"/>
      <c r="EAB9" s="194"/>
      <c r="EAC9" s="194"/>
      <c r="EAD9" s="194"/>
      <c r="EAE9" s="194"/>
      <c r="EAF9" s="194"/>
      <c r="EAG9" s="194"/>
      <c r="EAH9" s="194"/>
      <c r="EAI9" s="194"/>
      <c r="EAJ9" s="194"/>
      <c r="EAK9" s="194"/>
      <c r="EAL9" s="194"/>
      <c r="EAM9" s="194"/>
      <c r="EAN9" s="194"/>
      <c r="EAO9" s="194"/>
      <c r="EAP9" s="194"/>
      <c r="EAQ9" s="194"/>
      <c r="EAR9" s="194"/>
      <c r="EAS9" s="194"/>
      <c r="EAT9" s="194"/>
      <c r="EAU9" s="194"/>
      <c r="EAV9" s="194"/>
      <c r="EAW9" s="194"/>
      <c r="EAX9" s="194"/>
      <c r="EAY9" s="194"/>
      <c r="EAZ9" s="194"/>
      <c r="EBA9" s="194"/>
      <c r="EBB9" s="194"/>
      <c r="EBC9" s="194"/>
      <c r="EBD9" s="194"/>
      <c r="EBE9" s="194"/>
      <c r="EBF9" s="194"/>
      <c r="EBG9" s="194"/>
      <c r="EBH9" s="194"/>
      <c r="EBI9" s="194"/>
      <c r="EBJ9" s="194"/>
      <c r="EBK9" s="194"/>
      <c r="EBL9" s="194"/>
      <c r="EBM9" s="194"/>
      <c r="EBN9" s="194"/>
      <c r="EBO9" s="194"/>
      <c r="EBP9" s="194"/>
      <c r="EBQ9" s="194"/>
      <c r="EBR9" s="194"/>
      <c r="EBS9" s="194"/>
      <c r="EBT9" s="194"/>
      <c r="EBU9" s="194"/>
      <c r="EBV9" s="194"/>
      <c r="EBW9" s="194"/>
      <c r="EBX9" s="194"/>
      <c r="EBY9" s="194"/>
      <c r="EBZ9" s="194"/>
      <c r="ECA9" s="194"/>
      <c r="ECB9" s="194"/>
      <c r="ECC9" s="194"/>
      <c r="ECD9" s="194"/>
      <c r="ECE9" s="194"/>
      <c r="ECF9" s="194"/>
      <c r="ECG9" s="194"/>
      <c r="ECH9" s="194"/>
      <c r="ECI9" s="194"/>
      <c r="ECJ9" s="194"/>
      <c r="ECK9" s="194"/>
      <c r="ECL9" s="194"/>
      <c r="ECM9" s="194"/>
      <c r="ECN9" s="194"/>
      <c r="ECO9" s="194"/>
      <c r="ECP9" s="194"/>
      <c r="ECQ9" s="194"/>
      <c r="ECR9" s="194"/>
      <c r="ECS9" s="194"/>
      <c r="ECT9" s="194"/>
      <c r="ECU9" s="194"/>
      <c r="ECV9" s="194"/>
      <c r="ECW9" s="194"/>
      <c r="ECX9" s="194"/>
      <c r="ECY9" s="194"/>
      <c r="ECZ9" s="194"/>
      <c r="EDA9" s="194"/>
      <c r="EDB9" s="194"/>
      <c r="EDC9" s="194"/>
      <c r="EDD9" s="194"/>
      <c r="EDE9" s="194"/>
      <c r="EDF9" s="194"/>
      <c r="EDG9" s="194"/>
      <c r="EDH9" s="194"/>
      <c r="EDI9" s="194"/>
      <c r="EDJ9" s="194"/>
      <c r="EDK9" s="194"/>
      <c r="EDL9" s="194"/>
      <c r="EDM9" s="194"/>
      <c r="EDN9" s="194"/>
      <c r="EDO9" s="194"/>
      <c r="EDP9" s="194"/>
      <c r="EDQ9" s="194"/>
      <c r="EDR9" s="194"/>
      <c r="EDS9" s="194"/>
      <c r="EDT9" s="194"/>
      <c r="EDU9" s="194"/>
      <c r="EDV9" s="194"/>
      <c r="EDW9" s="194"/>
      <c r="EDX9" s="194"/>
      <c r="EDY9" s="194"/>
      <c r="EDZ9" s="194"/>
      <c r="EEA9" s="194"/>
      <c r="EEB9" s="194"/>
      <c r="EEC9" s="194"/>
      <c r="EED9" s="194"/>
      <c r="EEE9" s="194"/>
      <c r="EEF9" s="194"/>
      <c r="EEG9" s="194"/>
      <c r="EEH9" s="194"/>
      <c r="EEI9" s="194"/>
      <c r="EEJ9" s="194"/>
      <c r="EEK9" s="194"/>
      <c r="EEL9" s="194"/>
      <c r="EEM9" s="194"/>
      <c r="EEN9" s="194"/>
      <c r="EEO9" s="194"/>
      <c r="EEP9" s="194"/>
      <c r="EEQ9" s="194"/>
      <c r="EER9" s="194"/>
      <c r="EES9" s="194"/>
      <c r="EET9" s="194"/>
      <c r="EEU9" s="194"/>
      <c r="EEV9" s="194"/>
      <c r="EEW9" s="194"/>
      <c r="EEX9" s="194"/>
      <c r="EEY9" s="194"/>
      <c r="EEZ9" s="194"/>
      <c r="EFA9" s="194"/>
      <c r="EFB9" s="194"/>
      <c r="EFC9" s="194"/>
      <c r="EFD9" s="194"/>
      <c r="EFE9" s="194"/>
      <c r="EFF9" s="194"/>
      <c r="EFG9" s="194"/>
      <c r="EFH9" s="194"/>
      <c r="EFI9" s="194"/>
      <c r="EFJ9" s="194"/>
      <c r="EFK9" s="194"/>
      <c r="EFL9" s="194"/>
      <c r="EFM9" s="194"/>
      <c r="EFN9" s="194"/>
      <c r="EFO9" s="194"/>
      <c r="EFP9" s="194"/>
      <c r="EFQ9" s="194"/>
      <c r="EFR9" s="194"/>
      <c r="EFS9" s="194"/>
      <c r="EFT9" s="194"/>
      <c r="EFU9" s="194"/>
      <c r="EFV9" s="194"/>
      <c r="EFW9" s="194"/>
      <c r="EFX9" s="194"/>
      <c r="EFY9" s="194"/>
      <c r="EFZ9" s="194"/>
      <c r="EGA9" s="194"/>
      <c r="EGB9" s="194"/>
      <c r="EGC9" s="194"/>
      <c r="EGD9" s="194"/>
      <c r="EGE9" s="194"/>
      <c r="EGF9" s="194"/>
      <c r="EGG9" s="194"/>
      <c r="EGH9" s="194"/>
      <c r="EGI9" s="194"/>
      <c r="EGJ9" s="194"/>
      <c r="EGK9" s="194"/>
      <c r="EGL9" s="194"/>
      <c r="EGM9" s="194"/>
      <c r="EGN9" s="194"/>
      <c r="EGO9" s="194"/>
      <c r="EGP9" s="194"/>
      <c r="EGQ9" s="194"/>
      <c r="EGR9" s="194"/>
      <c r="EGS9" s="194"/>
      <c r="EGT9" s="194"/>
      <c r="EGU9" s="194"/>
      <c r="EGV9" s="194"/>
      <c r="EGW9" s="194"/>
      <c r="EGX9" s="194"/>
      <c r="EGY9" s="194"/>
      <c r="EGZ9" s="194"/>
      <c r="EHA9" s="194"/>
      <c r="EHB9" s="194"/>
      <c r="EHC9" s="194"/>
      <c r="EHD9" s="194"/>
      <c r="EHE9" s="194"/>
      <c r="EHF9" s="194"/>
      <c r="EHG9" s="194"/>
      <c r="EHH9" s="194"/>
      <c r="EHI9" s="194"/>
      <c r="EHJ9" s="194"/>
      <c r="EHK9" s="194"/>
      <c r="EHL9" s="194"/>
      <c r="EHM9" s="194"/>
      <c r="EHN9" s="194"/>
      <c r="EHO9" s="194"/>
      <c r="EHP9" s="194"/>
      <c r="EHQ9" s="194"/>
      <c r="EHR9" s="194"/>
      <c r="EHS9" s="194"/>
      <c r="EHT9" s="194"/>
      <c r="EHU9" s="194"/>
      <c r="EHV9" s="194"/>
      <c r="EHW9" s="194"/>
      <c r="EHX9" s="194"/>
      <c r="EHY9" s="194"/>
      <c r="EHZ9" s="194"/>
      <c r="EIA9" s="194"/>
      <c r="EIB9" s="194"/>
      <c r="EIC9" s="194"/>
      <c r="EID9" s="194"/>
      <c r="EIE9" s="194"/>
      <c r="EIF9" s="194"/>
      <c r="EIG9" s="194"/>
      <c r="EIH9" s="194"/>
      <c r="EII9" s="194"/>
      <c r="EIJ9" s="194"/>
      <c r="EIK9" s="194"/>
      <c r="EIL9" s="194"/>
      <c r="EIM9" s="194"/>
      <c r="EIN9" s="194"/>
      <c r="EIO9" s="194"/>
      <c r="EIP9" s="194"/>
      <c r="EIQ9" s="194"/>
      <c r="EIR9" s="194"/>
      <c r="EIS9" s="194"/>
      <c r="EIT9" s="194"/>
      <c r="EIU9" s="194"/>
      <c r="EIV9" s="194"/>
      <c r="EIW9" s="194"/>
      <c r="EIX9" s="194"/>
      <c r="EIY9" s="194"/>
      <c r="EIZ9" s="194"/>
      <c r="EJA9" s="194"/>
      <c r="EJB9" s="194"/>
      <c r="EJC9" s="194"/>
      <c r="EJD9" s="194"/>
      <c r="EJE9" s="194"/>
      <c r="EJF9" s="194"/>
      <c r="EJG9" s="194"/>
      <c r="EJH9" s="194"/>
      <c r="EJI9" s="194"/>
      <c r="EJJ9" s="194"/>
      <c r="EJK9" s="194"/>
      <c r="EJL9" s="194"/>
      <c r="EJM9" s="194"/>
      <c r="EJN9" s="194"/>
      <c r="EJO9" s="194"/>
      <c r="EJP9" s="194"/>
      <c r="EJQ9" s="194"/>
      <c r="EJR9" s="194"/>
      <c r="EJS9" s="194"/>
      <c r="EJT9" s="194"/>
      <c r="EJU9" s="194"/>
      <c r="EJV9" s="194"/>
      <c r="EJW9" s="194"/>
      <c r="EJX9" s="194"/>
      <c r="EJY9" s="194"/>
      <c r="EJZ9" s="194"/>
      <c r="EKA9" s="194"/>
      <c r="EKB9" s="194"/>
      <c r="EKC9" s="194"/>
      <c r="EKD9" s="194"/>
      <c r="EKE9" s="194"/>
      <c r="EKF9" s="194"/>
      <c r="EKG9" s="194"/>
      <c r="EKH9" s="194"/>
      <c r="EKI9" s="194"/>
      <c r="EKJ9" s="194"/>
      <c r="EKK9" s="194"/>
      <c r="EKL9" s="194"/>
      <c r="EKM9" s="194"/>
      <c r="EKN9" s="194"/>
      <c r="EKO9" s="194"/>
      <c r="EKP9" s="194"/>
      <c r="EKQ9" s="194"/>
      <c r="EKR9" s="194"/>
      <c r="EKS9" s="194"/>
      <c r="EKT9" s="194"/>
      <c r="EKU9" s="194"/>
      <c r="EKV9" s="194"/>
      <c r="EKW9" s="194"/>
      <c r="EKX9" s="194"/>
      <c r="EKY9" s="194"/>
      <c r="EKZ9" s="194"/>
      <c r="ELA9" s="194"/>
      <c r="ELB9" s="194"/>
      <c r="ELC9" s="194"/>
      <c r="ELD9" s="194"/>
      <c r="ELE9" s="194"/>
      <c r="ELF9" s="194"/>
      <c r="ELG9" s="194"/>
      <c r="ELH9" s="194"/>
      <c r="ELI9" s="194"/>
      <c r="ELJ9" s="194"/>
      <c r="ELK9" s="194"/>
      <c r="ELL9" s="194"/>
      <c r="ELM9" s="194"/>
      <c r="ELN9" s="194"/>
      <c r="ELO9" s="194"/>
      <c r="ELP9" s="194"/>
      <c r="ELQ9" s="194"/>
      <c r="ELR9" s="194"/>
      <c r="ELS9" s="194"/>
      <c r="ELT9" s="194"/>
      <c r="ELU9" s="194"/>
      <c r="ELV9" s="194"/>
      <c r="ELW9" s="194"/>
      <c r="ELX9" s="194"/>
      <c r="ELY9" s="194"/>
      <c r="ELZ9" s="194"/>
      <c r="EMA9" s="194"/>
      <c r="EMB9" s="194"/>
      <c r="EMC9" s="194"/>
      <c r="EMD9" s="194"/>
      <c r="EME9" s="194"/>
      <c r="EMF9" s="194"/>
      <c r="EMG9" s="194"/>
      <c r="EMH9" s="194"/>
      <c r="EMI9" s="194"/>
      <c r="EMJ9" s="194"/>
      <c r="EMK9" s="194"/>
      <c r="EML9" s="194"/>
      <c r="EMM9" s="194"/>
      <c r="EMN9" s="194"/>
      <c r="EMO9" s="194"/>
      <c r="EMP9" s="194"/>
      <c r="EMQ9" s="194"/>
      <c r="EMR9" s="194"/>
      <c r="EMS9" s="194"/>
      <c r="EMT9" s="194"/>
      <c r="EMU9" s="194"/>
      <c r="EMV9" s="194"/>
      <c r="EMW9" s="194"/>
      <c r="EMX9" s="194"/>
      <c r="EMY9" s="194"/>
      <c r="EMZ9" s="194"/>
      <c r="ENA9" s="194"/>
      <c r="ENB9" s="194"/>
      <c r="ENC9" s="194"/>
      <c r="END9" s="194"/>
      <c r="ENE9" s="194"/>
      <c r="ENF9" s="194"/>
      <c r="ENG9" s="194"/>
      <c r="ENH9" s="194"/>
      <c r="ENI9" s="194"/>
      <c r="ENJ9" s="194"/>
      <c r="ENK9" s="194"/>
      <c r="ENL9" s="194"/>
      <c r="ENM9" s="194"/>
      <c r="ENN9" s="194"/>
      <c r="ENO9" s="194"/>
      <c r="ENP9" s="194"/>
      <c r="ENQ9" s="194"/>
      <c r="ENR9" s="194"/>
      <c r="ENS9" s="194"/>
      <c r="ENT9" s="194"/>
      <c r="ENU9" s="194"/>
      <c r="ENV9" s="194"/>
      <c r="ENW9" s="194"/>
      <c r="ENX9" s="194"/>
      <c r="ENY9" s="194"/>
      <c r="ENZ9" s="194"/>
      <c r="EOA9" s="194"/>
      <c r="EOB9" s="194"/>
      <c r="EOC9" s="194"/>
      <c r="EOD9" s="194"/>
      <c r="EOE9" s="194"/>
      <c r="EOF9" s="194"/>
      <c r="EOG9" s="194"/>
      <c r="EOH9" s="194"/>
      <c r="EOI9" s="194"/>
      <c r="EOJ9" s="194"/>
      <c r="EOK9" s="194"/>
      <c r="EOL9" s="194"/>
      <c r="EOM9" s="194"/>
      <c r="EON9" s="194"/>
      <c r="EOO9" s="194"/>
      <c r="EOP9" s="194"/>
      <c r="EOQ9" s="194"/>
      <c r="EOR9" s="194"/>
      <c r="EOS9" s="194"/>
      <c r="EOT9" s="194"/>
      <c r="EOU9" s="194"/>
      <c r="EOV9" s="194"/>
      <c r="EOW9" s="194"/>
      <c r="EOX9" s="194"/>
      <c r="EOY9" s="194"/>
      <c r="EOZ9" s="194"/>
      <c r="EPA9" s="194"/>
      <c r="EPB9" s="194"/>
      <c r="EPC9" s="194"/>
      <c r="EPD9" s="194"/>
      <c r="EPE9" s="194"/>
      <c r="EPF9" s="194"/>
      <c r="EPG9" s="194"/>
      <c r="EPH9" s="194"/>
      <c r="EPI9" s="194"/>
      <c r="EPJ9" s="194"/>
      <c r="EPK9" s="194"/>
      <c r="EPL9" s="194"/>
      <c r="EPM9" s="194"/>
      <c r="EPN9" s="194"/>
      <c r="EPO9" s="194"/>
      <c r="EPP9" s="194"/>
      <c r="EPQ9" s="194"/>
      <c r="EPR9" s="194"/>
      <c r="EPS9" s="194"/>
      <c r="EPT9" s="194"/>
      <c r="EPU9" s="194"/>
      <c r="EPV9" s="194"/>
      <c r="EPW9" s="194"/>
      <c r="EPX9" s="194"/>
      <c r="EPY9" s="194"/>
      <c r="EPZ9" s="194"/>
      <c r="EQA9" s="194"/>
      <c r="EQB9" s="194"/>
      <c r="EQC9" s="194"/>
      <c r="EQD9" s="194"/>
      <c r="EQE9" s="194"/>
      <c r="EQF9" s="194"/>
      <c r="EQG9" s="194"/>
      <c r="EQH9" s="194"/>
      <c r="EQI9" s="194"/>
      <c r="EQJ9" s="194"/>
      <c r="EQK9" s="194"/>
      <c r="EQL9" s="194"/>
      <c r="EQM9" s="194"/>
      <c r="EQN9" s="194"/>
      <c r="EQO9" s="194"/>
      <c r="EQP9" s="194"/>
      <c r="EQQ9" s="194"/>
      <c r="EQR9" s="194"/>
      <c r="EQS9" s="194"/>
      <c r="EQT9" s="194"/>
      <c r="EQU9" s="194"/>
      <c r="EQV9" s="194"/>
      <c r="EQW9" s="194"/>
      <c r="EQX9" s="194"/>
      <c r="EQY9" s="194"/>
      <c r="EQZ9" s="194"/>
      <c r="ERA9" s="194"/>
      <c r="ERB9" s="194"/>
      <c r="ERC9" s="194"/>
      <c r="ERD9" s="194"/>
      <c r="ERE9" s="194"/>
      <c r="ERF9" s="194"/>
      <c r="ERG9" s="194"/>
      <c r="ERH9" s="194"/>
      <c r="ERI9" s="194"/>
      <c r="ERJ9" s="194"/>
      <c r="ERK9" s="194"/>
      <c r="ERL9" s="194"/>
      <c r="ERM9" s="194"/>
      <c r="ERN9" s="194"/>
      <c r="ERO9" s="194"/>
      <c r="ERP9" s="194"/>
      <c r="ERQ9" s="194"/>
      <c r="ERR9" s="194"/>
      <c r="ERS9" s="194"/>
      <c r="ERT9" s="194"/>
      <c r="ERU9" s="194"/>
      <c r="ERV9" s="194"/>
      <c r="ERW9" s="194"/>
      <c r="ERX9" s="194"/>
      <c r="ERY9" s="194"/>
      <c r="ERZ9" s="194"/>
      <c r="ESA9" s="194"/>
      <c r="ESB9" s="194"/>
      <c r="ESC9" s="194"/>
      <c r="ESD9" s="194"/>
      <c r="ESE9" s="194"/>
      <c r="ESF9" s="194"/>
      <c r="ESG9" s="194"/>
      <c r="ESH9" s="194"/>
      <c r="ESI9" s="194"/>
      <c r="ESJ9" s="194"/>
      <c r="ESK9" s="194"/>
      <c r="ESL9" s="194"/>
      <c r="ESM9" s="194"/>
      <c r="ESN9" s="194"/>
      <c r="ESO9" s="194"/>
      <c r="ESP9" s="194"/>
      <c r="ESQ9" s="194"/>
      <c r="ESR9" s="194"/>
      <c r="ESS9" s="194"/>
      <c r="EST9" s="194"/>
      <c r="ESU9" s="194"/>
      <c r="ESV9" s="194"/>
      <c r="ESW9" s="194"/>
      <c r="ESX9" s="194"/>
      <c r="ESY9" s="194"/>
      <c r="ESZ9" s="194"/>
      <c r="ETA9" s="194"/>
      <c r="ETB9" s="194"/>
      <c r="ETC9" s="194"/>
      <c r="ETD9" s="194"/>
      <c r="ETE9" s="194"/>
      <c r="ETF9" s="194"/>
      <c r="ETG9" s="194"/>
      <c r="ETH9" s="194"/>
      <c r="ETI9" s="194"/>
      <c r="ETJ9" s="194"/>
      <c r="ETK9" s="194"/>
      <c r="ETL9" s="194"/>
      <c r="ETM9" s="194"/>
      <c r="ETN9" s="194"/>
      <c r="ETO9" s="194"/>
      <c r="ETP9" s="194"/>
      <c r="ETQ9" s="194"/>
      <c r="ETR9" s="194"/>
      <c r="ETS9" s="194"/>
      <c r="ETT9" s="194"/>
      <c r="ETU9" s="194"/>
      <c r="ETV9" s="194"/>
      <c r="ETW9" s="194"/>
      <c r="ETX9" s="194"/>
      <c r="ETY9" s="194"/>
      <c r="ETZ9" s="194"/>
      <c r="EUA9" s="194"/>
      <c r="EUB9" s="194"/>
      <c r="EUC9" s="194"/>
      <c r="EUD9" s="194"/>
      <c r="EUE9" s="194"/>
      <c r="EUF9" s="194"/>
      <c r="EUG9" s="194"/>
      <c r="EUH9" s="194"/>
      <c r="EUI9" s="194"/>
      <c r="EUJ9" s="194"/>
      <c r="EUK9" s="194"/>
      <c r="EUL9" s="194"/>
      <c r="EUM9" s="194"/>
      <c r="EUN9" s="194"/>
      <c r="EUO9" s="194"/>
      <c r="EUP9" s="194"/>
      <c r="EUQ9" s="194"/>
      <c r="EUR9" s="194"/>
      <c r="EUS9" s="194"/>
      <c r="EUT9" s="194"/>
      <c r="EUU9" s="194"/>
      <c r="EUV9" s="194"/>
      <c r="EUW9" s="194"/>
      <c r="EUX9" s="194"/>
      <c r="EUY9" s="194"/>
      <c r="EUZ9" s="194"/>
      <c r="EVA9" s="194"/>
      <c r="EVB9" s="194"/>
      <c r="EVC9" s="194"/>
      <c r="EVD9" s="194"/>
      <c r="EVE9" s="194"/>
      <c r="EVF9" s="194"/>
      <c r="EVG9" s="194"/>
      <c r="EVH9" s="194"/>
      <c r="EVI9" s="194"/>
      <c r="EVJ9" s="194"/>
      <c r="EVK9" s="194"/>
      <c r="EVL9" s="194"/>
      <c r="EVM9" s="194"/>
      <c r="EVN9" s="194"/>
      <c r="EVO9" s="194"/>
      <c r="EVP9" s="194"/>
      <c r="EVQ9" s="194"/>
      <c r="EVR9" s="194"/>
      <c r="EVS9" s="194"/>
      <c r="EVT9" s="194"/>
      <c r="EVU9" s="194"/>
      <c r="EVV9" s="194"/>
      <c r="EVW9" s="194"/>
      <c r="EVX9" s="194"/>
      <c r="EVY9" s="194"/>
      <c r="EVZ9" s="194"/>
      <c r="EWA9" s="194"/>
      <c r="EWB9" s="194"/>
      <c r="EWC9" s="194"/>
      <c r="EWD9" s="194"/>
      <c r="EWE9" s="194"/>
      <c r="EWF9" s="194"/>
      <c r="EWG9" s="194"/>
      <c r="EWH9" s="194"/>
      <c r="EWI9" s="194"/>
      <c r="EWJ9" s="194"/>
      <c r="EWK9" s="194"/>
      <c r="EWL9" s="194"/>
      <c r="EWM9" s="194"/>
      <c r="EWN9" s="194"/>
      <c r="EWO9" s="194"/>
      <c r="EWP9" s="194"/>
      <c r="EWQ9" s="194"/>
      <c r="EWR9" s="194"/>
      <c r="EWS9" s="194"/>
      <c r="EWT9" s="194"/>
      <c r="EWU9" s="194"/>
      <c r="EWV9" s="194"/>
      <c r="EWW9" s="194"/>
      <c r="EWX9" s="194"/>
      <c r="EWY9" s="194"/>
      <c r="EWZ9" s="194"/>
      <c r="EXA9" s="194"/>
      <c r="EXB9" s="194"/>
      <c r="EXC9" s="194"/>
      <c r="EXD9" s="194"/>
      <c r="EXE9" s="194"/>
      <c r="EXF9" s="194"/>
      <c r="EXG9" s="194"/>
      <c r="EXH9" s="194"/>
      <c r="EXI9" s="194"/>
      <c r="EXJ9" s="194"/>
      <c r="EXK9" s="194"/>
      <c r="EXL9" s="194"/>
      <c r="EXM9" s="194"/>
      <c r="EXN9" s="194"/>
      <c r="EXO9" s="194"/>
      <c r="EXP9" s="194"/>
      <c r="EXQ9" s="194"/>
      <c r="EXR9" s="194"/>
      <c r="EXS9" s="194"/>
      <c r="EXT9" s="194"/>
      <c r="EXU9" s="194"/>
      <c r="EXV9" s="194"/>
      <c r="EXW9" s="194"/>
      <c r="EXX9" s="194"/>
      <c r="EXY9" s="194"/>
      <c r="EXZ9" s="194"/>
      <c r="EYA9" s="194"/>
      <c r="EYB9" s="194"/>
      <c r="EYC9" s="194"/>
      <c r="EYD9" s="194"/>
      <c r="EYE9" s="194"/>
      <c r="EYF9" s="194"/>
      <c r="EYG9" s="194"/>
      <c r="EYH9" s="194"/>
      <c r="EYI9" s="194"/>
      <c r="EYJ9" s="194"/>
      <c r="EYK9" s="194"/>
      <c r="EYL9" s="194"/>
      <c r="EYM9" s="194"/>
      <c r="EYN9" s="194"/>
      <c r="EYO9" s="194"/>
      <c r="EYP9" s="194"/>
      <c r="EYQ9" s="194"/>
      <c r="EYR9" s="194"/>
      <c r="EYS9" s="194"/>
      <c r="EYT9" s="194"/>
      <c r="EYU9" s="194"/>
      <c r="EYV9" s="194"/>
      <c r="EYW9" s="194"/>
      <c r="EYX9" s="194"/>
      <c r="EYY9" s="194"/>
      <c r="EYZ9" s="194"/>
      <c r="EZA9" s="194"/>
      <c r="EZB9" s="194"/>
      <c r="EZC9" s="194"/>
      <c r="EZD9" s="194"/>
      <c r="EZE9" s="194"/>
      <c r="EZF9" s="194"/>
      <c r="EZG9" s="194"/>
      <c r="EZH9" s="194"/>
      <c r="EZI9" s="194"/>
      <c r="EZJ9" s="194"/>
      <c r="EZK9" s="194"/>
      <c r="EZL9" s="194"/>
      <c r="EZM9" s="194"/>
      <c r="EZN9" s="194"/>
      <c r="EZO9" s="194"/>
      <c r="EZP9" s="194"/>
      <c r="EZQ9" s="194"/>
      <c r="EZR9" s="194"/>
      <c r="EZS9" s="194"/>
      <c r="EZT9" s="194"/>
      <c r="EZU9" s="194"/>
      <c r="EZV9" s="194"/>
      <c r="EZW9" s="194"/>
      <c r="EZX9" s="194"/>
      <c r="EZY9" s="194"/>
      <c r="EZZ9" s="194"/>
      <c r="FAA9" s="194"/>
      <c r="FAB9" s="194"/>
      <c r="FAC9" s="194"/>
      <c r="FAD9" s="194"/>
      <c r="FAE9" s="194"/>
      <c r="FAF9" s="194"/>
      <c r="FAG9" s="194"/>
      <c r="FAH9" s="194"/>
      <c r="FAI9" s="194"/>
      <c r="FAJ9" s="194"/>
      <c r="FAK9" s="194"/>
      <c r="FAL9" s="194"/>
      <c r="FAM9" s="194"/>
      <c r="FAN9" s="194"/>
      <c r="FAO9" s="194"/>
      <c r="FAP9" s="194"/>
      <c r="FAQ9" s="194"/>
      <c r="FAR9" s="194"/>
      <c r="FAS9" s="194"/>
      <c r="FAT9" s="194"/>
      <c r="FAU9" s="194"/>
      <c r="FAV9" s="194"/>
      <c r="FAW9" s="194"/>
      <c r="FAX9" s="194"/>
      <c r="FAY9" s="194"/>
      <c r="FAZ9" s="194"/>
      <c r="FBA9" s="194"/>
      <c r="FBB9" s="194"/>
      <c r="FBC9" s="194"/>
      <c r="FBD9" s="194"/>
      <c r="FBE9" s="194"/>
      <c r="FBF9" s="194"/>
      <c r="FBG9" s="194"/>
      <c r="FBH9" s="194"/>
      <c r="FBI9" s="194"/>
      <c r="FBJ9" s="194"/>
      <c r="FBK9" s="194"/>
      <c r="FBL9" s="194"/>
      <c r="FBM9" s="194"/>
      <c r="FBN9" s="194"/>
      <c r="FBO9" s="194"/>
      <c r="FBP9" s="194"/>
      <c r="FBQ9" s="194"/>
      <c r="FBR9" s="194"/>
      <c r="FBS9" s="194"/>
      <c r="FBT9" s="194"/>
      <c r="FBU9" s="194"/>
      <c r="FBV9" s="194"/>
      <c r="FBW9" s="194"/>
      <c r="FBX9" s="194"/>
      <c r="FBY9" s="194"/>
      <c r="FBZ9" s="194"/>
      <c r="FCA9" s="194"/>
      <c r="FCB9" s="194"/>
      <c r="FCC9" s="194"/>
      <c r="FCD9" s="194"/>
      <c r="FCE9" s="194"/>
      <c r="FCF9" s="194"/>
      <c r="FCG9" s="194"/>
      <c r="FCH9" s="194"/>
      <c r="FCI9" s="194"/>
      <c r="FCJ9" s="194"/>
      <c r="FCK9" s="194"/>
      <c r="FCL9" s="194"/>
      <c r="FCM9" s="194"/>
      <c r="FCN9" s="194"/>
      <c r="FCO9" s="194"/>
      <c r="FCP9" s="194"/>
      <c r="FCQ9" s="194"/>
      <c r="FCR9" s="194"/>
      <c r="FCS9" s="194"/>
      <c r="FCT9" s="194"/>
      <c r="FCU9" s="194"/>
      <c r="FCV9" s="194"/>
      <c r="FCW9" s="194"/>
      <c r="FCX9" s="194"/>
      <c r="FCY9" s="194"/>
      <c r="FCZ9" s="194"/>
      <c r="FDA9" s="194"/>
      <c r="FDB9" s="194"/>
      <c r="FDC9" s="194"/>
      <c r="FDD9" s="194"/>
      <c r="FDE9" s="194"/>
      <c r="FDF9" s="194"/>
      <c r="FDG9" s="194"/>
      <c r="FDH9" s="194"/>
      <c r="FDI9" s="194"/>
      <c r="FDJ9" s="194"/>
      <c r="FDK9" s="194"/>
      <c r="FDL9" s="194"/>
      <c r="FDM9" s="194"/>
      <c r="FDN9" s="194"/>
      <c r="FDO9" s="194"/>
      <c r="FDP9" s="194"/>
      <c r="FDQ9" s="194"/>
      <c r="FDR9" s="194"/>
      <c r="FDS9" s="194"/>
      <c r="FDT9" s="194"/>
      <c r="FDU9" s="194"/>
      <c r="FDV9" s="194"/>
      <c r="FDW9" s="194"/>
      <c r="FDX9" s="194"/>
      <c r="FDY9" s="194"/>
      <c r="FDZ9" s="194"/>
      <c r="FEA9" s="194"/>
      <c r="FEB9" s="194"/>
      <c r="FEC9" s="194"/>
      <c r="FED9" s="194"/>
      <c r="FEE9" s="194"/>
      <c r="FEF9" s="194"/>
      <c r="FEG9" s="194"/>
      <c r="FEH9" s="194"/>
      <c r="FEI9" s="194"/>
      <c r="FEJ9" s="194"/>
      <c r="FEK9" s="194"/>
      <c r="FEL9" s="194"/>
      <c r="FEM9" s="194"/>
      <c r="FEN9" s="194"/>
      <c r="FEO9" s="194"/>
      <c r="FEP9" s="194"/>
      <c r="FEQ9" s="194"/>
      <c r="FER9" s="194"/>
      <c r="FES9" s="194"/>
      <c r="FET9" s="194"/>
      <c r="FEU9" s="194"/>
      <c r="FEV9" s="194"/>
      <c r="FEW9" s="194"/>
      <c r="FEX9" s="194"/>
      <c r="FEY9" s="194"/>
      <c r="FEZ9" s="194"/>
      <c r="FFA9" s="194"/>
      <c r="FFB9" s="194"/>
      <c r="FFC9" s="194"/>
      <c r="FFD9" s="194"/>
      <c r="FFE9" s="194"/>
      <c r="FFF9" s="194"/>
      <c r="FFG9" s="194"/>
      <c r="FFH9" s="194"/>
      <c r="FFI9" s="194"/>
      <c r="FFJ9" s="194"/>
      <c r="FFK9" s="194"/>
      <c r="FFL9" s="194"/>
      <c r="FFM9" s="194"/>
      <c r="FFN9" s="194"/>
      <c r="FFO9" s="194"/>
      <c r="FFP9" s="194"/>
      <c r="FFQ9" s="194"/>
      <c r="FFR9" s="194"/>
      <c r="FFS9" s="194"/>
      <c r="FFT9" s="194"/>
      <c r="FFU9" s="194"/>
      <c r="FFV9" s="194"/>
      <c r="FFW9" s="194"/>
      <c r="FFX9" s="194"/>
      <c r="FFY9" s="194"/>
      <c r="FFZ9" s="194"/>
      <c r="FGA9" s="194"/>
      <c r="FGB9" s="194"/>
      <c r="FGC9" s="194"/>
      <c r="FGD9" s="194"/>
      <c r="FGE9" s="194"/>
      <c r="FGF9" s="194"/>
      <c r="FGG9" s="194"/>
      <c r="FGH9" s="194"/>
      <c r="FGI9" s="194"/>
      <c r="FGJ9" s="194"/>
      <c r="FGK9" s="194"/>
      <c r="FGL9" s="194"/>
      <c r="FGM9" s="194"/>
      <c r="FGN9" s="194"/>
      <c r="FGO9" s="194"/>
      <c r="FGP9" s="194"/>
      <c r="FGQ9" s="194"/>
      <c r="FGR9" s="194"/>
      <c r="FGS9" s="194"/>
      <c r="FGT9" s="194"/>
      <c r="FGU9" s="194"/>
      <c r="FGV9" s="194"/>
      <c r="FGW9" s="194"/>
      <c r="FGX9" s="194"/>
      <c r="FGY9" s="194"/>
      <c r="FGZ9" s="194"/>
      <c r="FHA9" s="194"/>
      <c r="FHB9" s="194"/>
      <c r="FHC9" s="194"/>
      <c r="FHD9" s="194"/>
      <c r="FHE9" s="194"/>
      <c r="FHF9" s="194"/>
      <c r="FHG9" s="194"/>
      <c r="FHH9" s="194"/>
      <c r="FHI9" s="194"/>
      <c r="FHJ9" s="194"/>
      <c r="FHK9" s="194"/>
      <c r="FHL9" s="194"/>
      <c r="FHM9" s="194"/>
      <c r="FHN9" s="194"/>
      <c r="FHO9" s="194"/>
      <c r="FHP9" s="194"/>
      <c r="FHQ9" s="194"/>
      <c r="FHR9" s="194"/>
      <c r="FHS9" s="194"/>
      <c r="FHT9" s="194"/>
      <c r="FHU9" s="194"/>
      <c r="FHV9" s="194"/>
      <c r="FHW9" s="194"/>
      <c r="FHX9" s="194"/>
      <c r="FHY9" s="194"/>
      <c r="FHZ9" s="194"/>
      <c r="FIA9" s="194"/>
      <c r="FIB9" s="194"/>
      <c r="FIC9" s="194"/>
      <c r="FID9" s="194"/>
      <c r="FIE9" s="194"/>
      <c r="FIF9" s="194"/>
      <c r="FIG9" s="194"/>
      <c r="FIH9" s="194"/>
      <c r="FII9" s="194"/>
      <c r="FIJ9" s="194"/>
      <c r="FIK9" s="194"/>
      <c r="FIL9" s="194"/>
      <c r="FIM9" s="194"/>
      <c r="FIN9" s="194"/>
      <c r="FIO9" s="194"/>
      <c r="FIP9" s="194"/>
      <c r="FIQ9" s="194"/>
      <c r="FIR9" s="194"/>
      <c r="FIS9" s="194"/>
      <c r="FIT9" s="194"/>
      <c r="FIU9" s="194"/>
      <c r="FIV9" s="194"/>
      <c r="FIW9" s="194"/>
      <c r="FIX9" s="194"/>
      <c r="FIY9" s="194"/>
      <c r="FIZ9" s="194"/>
      <c r="FJA9" s="194"/>
      <c r="FJB9" s="194"/>
      <c r="FJC9" s="194"/>
      <c r="FJD9" s="194"/>
      <c r="FJE9" s="194"/>
      <c r="FJF9" s="194"/>
      <c r="FJG9" s="194"/>
      <c r="FJH9" s="194"/>
      <c r="FJI9" s="194"/>
      <c r="FJJ9" s="194"/>
      <c r="FJK9" s="194"/>
      <c r="FJL9" s="194"/>
      <c r="FJM9" s="194"/>
      <c r="FJN9" s="194"/>
      <c r="FJO9" s="194"/>
      <c r="FJP9" s="194"/>
      <c r="FJQ9" s="194"/>
      <c r="FJR9" s="194"/>
      <c r="FJS9" s="194"/>
      <c r="FJT9" s="194"/>
      <c r="FJU9" s="194"/>
      <c r="FJV9" s="194"/>
      <c r="FJW9" s="194"/>
      <c r="FJX9" s="194"/>
      <c r="FJY9" s="194"/>
      <c r="FJZ9" s="194"/>
      <c r="FKA9" s="194"/>
      <c r="FKB9" s="194"/>
      <c r="FKC9" s="194"/>
      <c r="FKD9" s="194"/>
      <c r="FKE9" s="194"/>
      <c r="FKF9" s="194"/>
      <c r="FKG9" s="194"/>
      <c r="FKH9" s="194"/>
      <c r="FKI9" s="194"/>
      <c r="FKJ9" s="194"/>
      <c r="FKK9" s="194"/>
      <c r="FKL9" s="194"/>
      <c r="FKM9" s="194"/>
      <c r="FKN9" s="194"/>
      <c r="FKO9" s="194"/>
      <c r="FKP9" s="194"/>
      <c r="FKQ9" s="194"/>
      <c r="FKR9" s="194"/>
      <c r="FKS9" s="194"/>
      <c r="FKT9" s="194"/>
      <c r="FKU9" s="194"/>
      <c r="FKV9" s="194"/>
      <c r="FKW9" s="194"/>
      <c r="FKX9" s="194"/>
      <c r="FKY9" s="194"/>
      <c r="FKZ9" s="194"/>
      <c r="FLA9" s="194"/>
      <c r="FLB9" s="194"/>
      <c r="FLC9" s="194"/>
      <c r="FLD9" s="194"/>
      <c r="FLE9" s="194"/>
      <c r="FLF9" s="194"/>
      <c r="FLG9" s="194"/>
      <c r="FLH9" s="194"/>
      <c r="FLI9" s="194"/>
      <c r="FLJ9" s="194"/>
      <c r="FLK9" s="194"/>
      <c r="FLL9" s="194"/>
      <c r="FLM9" s="194"/>
      <c r="FLN9" s="194"/>
      <c r="FLO9" s="194"/>
      <c r="FLP9" s="194"/>
      <c r="FLQ9" s="194"/>
      <c r="FLR9" s="194"/>
      <c r="FLS9" s="194"/>
      <c r="FLT9" s="194"/>
      <c r="FLU9" s="194"/>
      <c r="FLV9" s="194"/>
      <c r="FLW9" s="194"/>
      <c r="FLX9" s="194"/>
      <c r="FLY9" s="194"/>
      <c r="FLZ9" s="194"/>
      <c r="FMA9" s="194"/>
      <c r="FMB9" s="194"/>
      <c r="FMC9" s="194"/>
      <c r="FMD9" s="194"/>
      <c r="FME9" s="194"/>
      <c r="FMF9" s="194"/>
      <c r="FMG9" s="194"/>
      <c r="FMH9" s="194"/>
      <c r="FMI9" s="194"/>
      <c r="FMJ9" s="194"/>
      <c r="FMK9" s="194"/>
      <c r="FML9" s="194"/>
      <c r="FMM9" s="194"/>
      <c r="FMN9" s="194"/>
      <c r="FMO9" s="194"/>
      <c r="FMP9" s="194"/>
      <c r="FMQ9" s="194"/>
      <c r="FMR9" s="194"/>
      <c r="FMS9" s="194"/>
      <c r="FMT9" s="194"/>
      <c r="FMU9" s="194"/>
      <c r="FMV9" s="194"/>
      <c r="FMW9" s="194"/>
      <c r="FMX9" s="194"/>
      <c r="FMY9" s="194"/>
      <c r="FMZ9" s="194"/>
      <c r="FNA9" s="194"/>
      <c r="FNB9" s="194"/>
      <c r="FNC9" s="194"/>
      <c r="FND9" s="194"/>
      <c r="FNE9" s="194"/>
      <c r="FNF9" s="194"/>
      <c r="FNG9" s="194"/>
      <c r="FNH9" s="194"/>
      <c r="FNI9" s="194"/>
      <c r="FNJ9" s="194"/>
      <c r="FNK9" s="194"/>
      <c r="FNL9" s="194"/>
      <c r="FNM9" s="194"/>
      <c r="FNN9" s="194"/>
      <c r="FNO9" s="194"/>
      <c r="FNP9" s="194"/>
      <c r="FNQ9" s="194"/>
      <c r="FNR9" s="194"/>
      <c r="FNS9" s="194"/>
      <c r="FNT9" s="194"/>
      <c r="FNU9" s="194"/>
      <c r="FNV9" s="194"/>
      <c r="FNW9" s="194"/>
      <c r="FNX9" s="194"/>
      <c r="FNY9" s="194"/>
      <c r="FNZ9" s="194"/>
      <c r="FOA9" s="194"/>
      <c r="FOB9" s="194"/>
      <c r="FOC9" s="194"/>
      <c r="FOD9" s="194"/>
      <c r="FOE9" s="194"/>
      <c r="FOF9" s="194"/>
      <c r="FOG9" s="194"/>
      <c r="FOH9" s="194"/>
      <c r="FOI9" s="194"/>
      <c r="FOJ9" s="194"/>
      <c r="FOK9" s="194"/>
      <c r="FOL9" s="194"/>
      <c r="FOM9" s="194"/>
      <c r="FON9" s="194"/>
      <c r="FOO9" s="194"/>
      <c r="FOP9" s="194"/>
      <c r="FOQ9" s="194"/>
      <c r="FOR9" s="194"/>
      <c r="FOS9" s="194"/>
      <c r="FOT9" s="194"/>
      <c r="FOU9" s="194"/>
      <c r="FOV9" s="194"/>
      <c r="FOW9" s="194"/>
      <c r="FOX9" s="194"/>
      <c r="FOY9" s="194"/>
      <c r="FOZ9" s="194"/>
      <c r="FPA9" s="194"/>
      <c r="FPB9" s="194"/>
      <c r="FPC9" s="194"/>
      <c r="FPD9" s="194"/>
      <c r="FPE9" s="194"/>
      <c r="FPF9" s="194"/>
      <c r="FPG9" s="194"/>
      <c r="FPH9" s="194"/>
      <c r="FPI9" s="194"/>
      <c r="FPJ9" s="194"/>
      <c r="FPK9" s="194"/>
      <c r="FPL9" s="194"/>
      <c r="FPM9" s="194"/>
      <c r="FPN9" s="194"/>
      <c r="FPO9" s="194"/>
      <c r="FPP9" s="194"/>
      <c r="FPQ9" s="194"/>
      <c r="FPR9" s="194"/>
      <c r="FPS9" s="194"/>
      <c r="FPT9" s="194"/>
      <c r="FPU9" s="194"/>
      <c r="FPV9" s="194"/>
      <c r="FPW9" s="194"/>
      <c r="FPX9" s="194"/>
      <c r="FPY9" s="194"/>
      <c r="FPZ9" s="194"/>
      <c r="FQA9" s="194"/>
      <c r="FQB9" s="194"/>
      <c r="FQC9" s="194"/>
      <c r="FQD9" s="194"/>
      <c r="FQE9" s="194"/>
      <c r="FQF9" s="194"/>
      <c r="FQG9" s="194"/>
      <c r="FQH9" s="194"/>
      <c r="FQI9" s="194"/>
      <c r="FQJ9" s="194"/>
      <c r="FQK9" s="194"/>
      <c r="FQL9" s="194"/>
      <c r="FQM9" s="194"/>
      <c r="FQN9" s="194"/>
      <c r="FQO9" s="194"/>
      <c r="FQP9" s="194"/>
      <c r="FQQ9" s="194"/>
      <c r="FQR9" s="194"/>
      <c r="FQS9" s="194"/>
      <c r="FQT9" s="194"/>
      <c r="FQU9" s="194"/>
      <c r="FQV9" s="194"/>
      <c r="FQW9" s="194"/>
      <c r="FQX9" s="194"/>
      <c r="FQY9" s="194"/>
      <c r="FQZ9" s="194"/>
      <c r="FRA9" s="194"/>
      <c r="FRB9" s="194"/>
      <c r="FRC9" s="194"/>
      <c r="FRD9" s="194"/>
      <c r="FRE9" s="194"/>
      <c r="FRF9" s="194"/>
      <c r="FRG9" s="194"/>
      <c r="FRH9" s="194"/>
      <c r="FRI9" s="194"/>
      <c r="FRJ9" s="194"/>
      <c r="FRK9" s="194"/>
      <c r="FRL9" s="194"/>
      <c r="FRM9" s="194"/>
      <c r="FRN9" s="194"/>
      <c r="FRO9" s="194"/>
      <c r="FRP9" s="194"/>
      <c r="FRQ9" s="194"/>
      <c r="FRR9" s="194"/>
      <c r="FRS9" s="194"/>
      <c r="FRT9" s="194"/>
      <c r="FRU9" s="194"/>
      <c r="FRV9" s="194"/>
      <c r="FRW9" s="194"/>
      <c r="FRX9" s="194"/>
      <c r="FRY9" s="194"/>
      <c r="FRZ9" s="194"/>
      <c r="FSA9" s="194"/>
      <c r="FSB9" s="194"/>
      <c r="FSC9" s="194"/>
      <c r="FSD9" s="194"/>
      <c r="FSE9" s="194"/>
      <c r="FSF9" s="194"/>
      <c r="FSG9" s="194"/>
      <c r="FSH9" s="194"/>
      <c r="FSI9" s="194"/>
      <c r="FSJ9" s="194"/>
      <c r="FSK9" s="194"/>
      <c r="FSL9" s="194"/>
      <c r="FSM9" s="194"/>
      <c r="FSN9" s="194"/>
      <c r="FSO9" s="194"/>
      <c r="FSP9" s="194"/>
      <c r="FSQ9" s="194"/>
      <c r="FSR9" s="194"/>
      <c r="FSS9" s="194"/>
      <c r="FST9" s="194"/>
      <c r="FSU9" s="194"/>
      <c r="FSV9" s="194"/>
      <c r="FSW9" s="194"/>
      <c r="FSX9" s="194"/>
      <c r="FSY9" s="194"/>
      <c r="FSZ9" s="194"/>
      <c r="FTA9" s="194"/>
      <c r="FTB9" s="194"/>
      <c r="FTC9" s="194"/>
      <c r="FTD9" s="194"/>
      <c r="FTE9" s="194"/>
      <c r="FTF9" s="194"/>
      <c r="FTG9" s="194"/>
      <c r="FTH9" s="194"/>
      <c r="FTI9" s="194"/>
      <c r="FTJ9" s="194"/>
      <c r="FTK9" s="194"/>
      <c r="FTL9" s="194"/>
      <c r="FTM9" s="194"/>
      <c r="FTN9" s="194"/>
      <c r="FTO9" s="194"/>
      <c r="FTP9" s="194"/>
      <c r="FTQ9" s="194"/>
      <c r="FTR9" s="194"/>
      <c r="FTS9" s="194"/>
      <c r="FTT9" s="194"/>
      <c r="FTU9" s="194"/>
      <c r="FTV9" s="194"/>
      <c r="FTW9" s="194"/>
      <c r="FTX9" s="194"/>
      <c r="FTY9" s="194"/>
      <c r="FTZ9" s="194"/>
      <c r="FUA9" s="194"/>
      <c r="FUB9" s="194"/>
      <c r="FUC9" s="194"/>
      <c r="FUD9" s="194"/>
      <c r="FUE9" s="194"/>
      <c r="FUF9" s="194"/>
      <c r="FUG9" s="194"/>
      <c r="FUH9" s="194"/>
      <c r="FUI9" s="194"/>
      <c r="FUJ9" s="194"/>
      <c r="FUK9" s="194"/>
      <c r="FUL9" s="194"/>
      <c r="FUM9" s="194"/>
      <c r="FUN9" s="194"/>
      <c r="FUO9" s="194"/>
      <c r="FUP9" s="194"/>
      <c r="FUQ9" s="194"/>
      <c r="FUR9" s="194"/>
      <c r="FUS9" s="194"/>
      <c r="FUT9" s="194"/>
      <c r="FUU9" s="194"/>
      <c r="FUV9" s="194"/>
      <c r="FUW9" s="194"/>
      <c r="FUX9" s="194"/>
      <c r="FUY9" s="194"/>
      <c r="FUZ9" s="194"/>
      <c r="FVA9" s="194"/>
      <c r="FVB9" s="194"/>
      <c r="FVC9" s="194"/>
      <c r="FVD9" s="194"/>
      <c r="FVE9" s="194"/>
      <c r="FVF9" s="194"/>
      <c r="FVG9" s="194"/>
      <c r="FVH9" s="194"/>
      <c r="FVI9" s="194"/>
      <c r="FVJ9" s="194"/>
      <c r="FVK9" s="194"/>
      <c r="FVL9" s="194"/>
      <c r="FVM9" s="194"/>
      <c r="FVN9" s="194"/>
      <c r="FVO9" s="194"/>
      <c r="FVP9" s="194"/>
      <c r="FVQ9" s="194"/>
      <c r="FVR9" s="194"/>
      <c r="FVS9" s="194"/>
      <c r="FVT9" s="194"/>
      <c r="FVU9" s="194"/>
      <c r="FVV9" s="194"/>
      <c r="FVW9" s="194"/>
      <c r="FVX9" s="194"/>
      <c r="FVY9" s="194"/>
      <c r="FVZ9" s="194"/>
      <c r="FWA9" s="194"/>
      <c r="FWB9" s="194"/>
      <c r="FWC9" s="194"/>
      <c r="FWD9" s="194"/>
      <c r="FWE9" s="194"/>
      <c r="FWF9" s="194"/>
      <c r="FWG9" s="194"/>
      <c r="FWH9" s="194"/>
      <c r="FWI9" s="194"/>
      <c r="FWJ9" s="194"/>
      <c r="FWK9" s="194"/>
      <c r="FWL9" s="194"/>
      <c r="FWM9" s="194"/>
      <c r="FWN9" s="194"/>
      <c r="FWO9" s="194"/>
      <c r="FWP9" s="194"/>
      <c r="FWQ9" s="194"/>
      <c r="FWR9" s="194"/>
      <c r="FWS9" s="194"/>
      <c r="FWT9" s="194"/>
      <c r="FWU9" s="194"/>
      <c r="FWV9" s="194"/>
      <c r="FWW9" s="194"/>
      <c r="FWX9" s="194"/>
      <c r="FWY9" s="194"/>
      <c r="FWZ9" s="194"/>
      <c r="FXA9" s="194"/>
      <c r="FXB9" s="194"/>
      <c r="FXC9" s="194"/>
      <c r="FXD9" s="194"/>
      <c r="FXE9" s="194"/>
      <c r="FXF9" s="194"/>
      <c r="FXG9" s="194"/>
      <c r="FXH9" s="194"/>
      <c r="FXI9" s="194"/>
      <c r="FXJ9" s="194"/>
      <c r="FXK9" s="194"/>
      <c r="FXL9" s="194"/>
      <c r="FXM9" s="194"/>
      <c r="FXN9" s="194"/>
      <c r="FXO9" s="194"/>
      <c r="FXP9" s="194"/>
      <c r="FXQ9" s="194"/>
      <c r="FXR9" s="194"/>
      <c r="FXS9" s="194"/>
      <c r="FXT9" s="194"/>
      <c r="FXU9" s="194"/>
      <c r="FXV9" s="194"/>
      <c r="FXW9" s="194"/>
      <c r="FXX9" s="194"/>
      <c r="FXY9" s="194"/>
      <c r="FXZ9" s="194"/>
      <c r="FYA9" s="194"/>
      <c r="FYB9" s="194"/>
      <c r="FYC9" s="194"/>
      <c r="FYD9" s="194"/>
      <c r="FYE9" s="194"/>
      <c r="FYF9" s="194"/>
      <c r="FYG9" s="194"/>
      <c r="FYH9" s="194"/>
      <c r="FYI9" s="194"/>
      <c r="FYJ9" s="194"/>
      <c r="FYK9" s="194"/>
      <c r="FYL9" s="194"/>
      <c r="FYM9" s="194"/>
      <c r="FYN9" s="194"/>
      <c r="FYO9" s="194"/>
      <c r="FYP9" s="194"/>
      <c r="FYQ9" s="194"/>
      <c r="FYR9" s="194"/>
      <c r="FYS9" s="194"/>
      <c r="FYT9" s="194"/>
      <c r="FYU9" s="194"/>
      <c r="FYV9" s="194"/>
      <c r="FYW9" s="194"/>
      <c r="FYX9" s="194"/>
      <c r="FYY9" s="194"/>
      <c r="FYZ9" s="194"/>
      <c r="FZA9" s="194"/>
      <c r="FZB9" s="194"/>
      <c r="FZC9" s="194"/>
      <c r="FZD9" s="194"/>
      <c r="FZE9" s="194"/>
      <c r="FZF9" s="194"/>
      <c r="FZG9" s="194"/>
      <c r="FZH9" s="194"/>
      <c r="FZI9" s="194"/>
      <c r="FZJ9" s="194"/>
      <c r="FZK9" s="194"/>
      <c r="FZL9" s="194"/>
      <c r="FZM9" s="194"/>
      <c r="FZN9" s="194"/>
      <c r="FZO9" s="194"/>
      <c r="FZP9" s="194"/>
      <c r="FZQ9" s="194"/>
      <c r="FZR9" s="194"/>
      <c r="FZS9" s="194"/>
      <c r="FZT9" s="194"/>
      <c r="FZU9" s="194"/>
      <c r="FZV9" s="194"/>
      <c r="FZW9" s="194"/>
      <c r="FZX9" s="194"/>
      <c r="FZY9" s="194"/>
      <c r="FZZ9" s="194"/>
      <c r="GAA9" s="194"/>
      <c r="GAB9" s="194"/>
      <c r="GAC9" s="194"/>
      <c r="GAD9" s="194"/>
      <c r="GAE9" s="194"/>
      <c r="GAF9" s="194"/>
      <c r="GAG9" s="194"/>
      <c r="GAH9" s="194"/>
      <c r="GAI9" s="194"/>
      <c r="GAJ9" s="194"/>
      <c r="GAK9" s="194"/>
      <c r="GAL9" s="194"/>
      <c r="GAM9" s="194"/>
      <c r="GAN9" s="194"/>
      <c r="GAO9" s="194"/>
      <c r="GAP9" s="194"/>
      <c r="GAQ9" s="194"/>
      <c r="GAR9" s="194"/>
      <c r="GAS9" s="194"/>
      <c r="GAT9" s="194"/>
      <c r="GAU9" s="194"/>
      <c r="GAV9" s="194"/>
      <c r="GAW9" s="194"/>
      <c r="GAX9" s="194"/>
      <c r="GAY9" s="194"/>
      <c r="GAZ9" s="194"/>
      <c r="GBA9" s="194"/>
      <c r="GBB9" s="194"/>
      <c r="GBC9" s="194"/>
      <c r="GBD9" s="194"/>
      <c r="GBE9" s="194"/>
      <c r="GBF9" s="194"/>
      <c r="GBG9" s="194"/>
      <c r="GBH9" s="194"/>
      <c r="GBI9" s="194"/>
      <c r="GBJ9" s="194"/>
      <c r="GBK9" s="194"/>
      <c r="GBL9" s="194"/>
      <c r="GBM9" s="194"/>
      <c r="GBN9" s="194"/>
      <c r="GBO9" s="194"/>
      <c r="GBP9" s="194"/>
      <c r="GBQ9" s="194"/>
      <c r="GBR9" s="194"/>
      <c r="GBS9" s="194"/>
      <c r="GBT9" s="194"/>
      <c r="GBU9" s="194"/>
      <c r="GBV9" s="194"/>
      <c r="GBW9" s="194"/>
      <c r="GBX9" s="194"/>
      <c r="GBY9" s="194"/>
      <c r="GBZ9" s="194"/>
      <c r="GCA9" s="194"/>
      <c r="GCB9" s="194"/>
      <c r="GCC9" s="194"/>
      <c r="GCD9" s="194"/>
      <c r="GCE9" s="194"/>
      <c r="GCF9" s="194"/>
      <c r="GCG9" s="194"/>
      <c r="GCH9" s="194"/>
      <c r="GCI9" s="194"/>
      <c r="GCJ9" s="194"/>
      <c r="GCK9" s="194"/>
      <c r="GCL9" s="194"/>
      <c r="GCM9" s="194"/>
      <c r="GCN9" s="194"/>
      <c r="GCO9" s="194"/>
      <c r="GCP9" s="194"/>
      <c r="GCQ9" s="194"/>
      <c r="GCR9" s="194"/>
      <c r="GCS9" s="194"/>
      <c r="GCT9" s="194"/>
      <c r="GCU9" s="194"/>
      <c r="GCV9" s="194"/>
      <c r="GCW9" s="194"/>
      <c r="GCX9" s="194"/>
      <c r="GCY9" s="194"/>
      <c r="GCZ9" s="194"/>
      <c r="GDA9" s="194"/>
      <c r="GDB9" s="194"/>
      <c r="GDC9" s="194"/>
      <c r="GDD9" s="194"/>
      <c r="GDE9" s="194"/>
      <c r="GDF9" s="194"/>
      <c r="GDG9" s="194"/>
      <c r="GDH9" s="194"/>
      <c r="GDI9" s="194"/>
      <c r="GDJ9" s="194"/>
      <c r="GDK9" s="194"/>
      <c r="GDL9" s="194"/>
      <c r="GDM9" s="194"/>
      <c r="GDN9" s="194"/>
      <c r="GDO9" s="194"/>
      <c r="GDP9" s="194"/>
      <c r="GDQ9" s="194"/>
      <c r="GDR9" s="194"/>
      <c r="GDS9" s="194"/>
      <c r="GDT9" s="194"/>
      <c r="GDU9" s="194"/>
      <c r="GDV9" s="194"/>
      <c r="GDW9" s="194"/>
      <c r="GDX9" s="194"/>
      <c r="GDY9" s="194"/>
      <c r="GDZ9" s="194"/>
      <c r="GEA9" s="194"/>
      <c r="GEB9" s="194"/>
      <c r="GEC9" s="194"/>
      <c r="GED9" s="194"/>
      <c r="GEE9" s="194"/>
      <c r="GEF9" s="194"/>
      <c r="GEG9" s="194"/>
      <c r="GEH9" s="194"/>
      <c r="GEI9" s="194"/>
      <c r="GEJ9" s="194"/>
      <c r="GEK9" s="194"/>
      <c r="GEL9" s="194"/>
      <c r="GEM9" s="194"/>
      <c r="GEN9" s="194"/>
      <c r="GEO9" s="194"/>
      <c r="GEP9" s="194"/>
      <c r="GEQ9" s="194"/>
      <c r="GER9" s="194"/>
      <c r="GES9" s="194"/>
      <c r="GET9" s="194"/>
      <c r="GEU9" s="194"/>
      <c r="GEV9" s="194"/>
      <c r="GEW9" s="194"/>
      <c r="GEX9" s="194"/>
      <c r="GEY9" s="194"/>
      <c r="GEZ9" s="194"/>
      <c r="GFA9" s="194"/>
      <c r="GFB9" s="194"/>
      <c r="GFC9" s="194"/>
      <c r="GFD9" s="194"/>
      <c r="GFE9" s="194"/>
      <c r="GFF9" s="194"/>
      <c r="GFG9" s="194"/>
      <c r="GFH9" s="194"/>
      <c r="GFI9" s="194"/>
      <c r="GFJ9" s="194"/>
      <c r="GFK9" s="194"/>
      <c r="GFL9" s="194"/>
      <c r="GFM9" s="194"/>
      <c r="GFN9" s="194"/>
      <c r="GFO9" s="194"/>
      <c r="GFP9" s="194"/>
      <c r="GFQ9" s="194"/>
      <c r="GFR9" s="194"/>
      <c r="GFS9" s="194"/>
      <c r="GFT9" s="194"/>
      <c r="GFU9" s="194"/>
      <c r="GFV9" s="194"/>
      <c r="GFW9" s="194"/>
      <c r="GFX9" s="194"/>
      <c r="GFY9" s="194"/>
      <c r="GFZ9" s="194"/>
      <c r="GGA9" s="194"/>
      <c r="GGB9" s="194"/>
      <c r="GGC9" s="194"/>
      <c r="GGD9" s="194"/>
      <c r="GGE9" s="194"/>
      <c r="GGF9" s="194"/>
      <c r="GGG9" s="194"/>
      <c r="GGH9" s="194"/>
      <c r="GGI9" s="194"/>
      <c r="GGJ9" s="194"/>
      <c r="GGK9" s="194"/>
      <c r="GGL9" s="194"/>
      <c r="GGM9" s="194"/>
      <c r="GGN9" s="194"/>
      <c r="GGO9" s="194"/>
      <c r="GGP9" s="194"/>
      <c r="GGQ9" s="194"/>
      <c r="GGR9" s="194"/>
      <c r="GGS9" s="194"/>
      <c r="GGT9" s="194"/>
      <c r="GGU9" s="194"/>
      <c r="GGV9" s="194"/>
      <c r="GGW9" s="194"/>
      <c r="GGX9" s="194"/>
      <c r="GGY9" s="194"/>
      <c r="GGZ9" s="194"/>
      <c r="GHA9" s="194"/>
      <c r="GHB9" s="194"/>
      <c r="GHC9" s="194"/>
      <c r="GHD9" s="194"/>
      <c r="GHE9" s="194"/>
      <c r="GHF9" s="194"/>
      <c r="GHG9" s="194"/>
      <c r="GHH9" s="194"/>
      <c r="GHI9" s="194"/>
      <c r="GHJ9" s="194"/>
      <c r="GHK9" s="194"/>
      <c r="GHL9" s="194"/>
      <c r="GHM9" s="194"/>
      <c r="GHN9" s="194"/>
      <c r="GHO9" s="194"/>
      <c r="GHP9" s="194"/>
      <c r="GHQ9" s="194"/>
      <c r="GHR9" s="194"/>
      <c r="GHS9" s="194"/>
      <c r="GHT9" s="194"/>
      <c r="GHU9" s="194"/>
      <c r="GHV9" s="194"/>
      <c r="GHW9" s="194"/>
      <c r="GHX9" s="194"/>
      <c r="GHY9" s="194"/>
      <c r="GHZ9" s="194"/>
      <c r="GIA9" s="194"/>
      <c r="GIB9" s="194"/>
      <c r="GIC9" s="194"/>
      <c r="GID9" s="194"/>
      <c r="GIE9" s="194"/>
      <c r="GIF9" s="194"/>
      <c r="GIG9" s="194"/>
      <c r="GIH9" s="194"/>
      <c r="GII9" s="194"/>
      <c r="GIJ9" s="194"/>
      <c r="GIK9" s="194"/>
      <c r="GIL9" s="194"/>
      <c r="GIM9" s="194"/>
      <c r="GIN9" s="194"/>
      <c r="GIO9" s="194"/>
      <c r="GIP9" s="194"/>
      <c r="GIQ9" s="194"/>
      <c r="GIR9" s="194"/>
      <c r="GIS9" s="194"/>
      <c r="GIT9" s="194"/>
      <c r="GIU9" s="194"/>
      <c r="GIV9" s="194"/>
      <c r="GIW9" s="194"/>
      <c r="GIX9" s="194"/>
      <c r="GIY9" s="194"/>
      <c r="GIZ9" s="194"/>
      <c r="GJA9" s="194"/>
      <c r="GJB9" s="194"/>
      <c r="GJC9" s="194"/>
      <c r="GJD9" s="194"/>
      <c r="GJE9" s="194"/>
      <c r="GJF9" s="194"/>
      <c r="GJG9" s="194"/>
      <c r="GJH9" s="194"/>
      <c r="GJI9" s="194"/>
      <c r="GJJ9" s="194"/>
      <c r="GJK9" s="194"/>
      <c r="GJL9" s="194"/>
      <c r="GJM9" s="194"/>
      <c r="GJN9" s="194"/>
      <c r="GJO9" s="194"/>
      <c r="GJP9" s="194"/>
      <c r="GJQ9" s="194"/>
      <c r="GJR9" s="194"/>
      <c r="GJS9" s="194"/>
      <c r="GJT9" s="194"/>
      <c r="GJU9" s="194"/>
      <c r="GJV9" s="194"/>
      <c r="GJW9" s="194"/>
      <c r="GJX9" s="194"/>
      <c r="GJY9" s="194"/>
      <c r="GJZ9" s="194"/>
      <c r="GKA9" s="194"/>
      <c r="GKB9" s="194"/>
      <c r="GKC9" s="194"/>
      <c r="GKD9" s="194"/>
      <c r="GKE9" s="194"/>
      <c r="GKF9" s="194"/>
      <c r="GKG9" s="194"/>
      <c r="GKH9" s="194"/>
      <c r="GKI9" s="194"/>
      <c r="GKJ9" s="194"/>
      <c r="GKK9" s="194"/>
      <c r="GKL9" s="194"/>
      <c r="GKM9" s="194"/>
      <c r="GKN9" s="194"/>
      <c r="GKO9" s="194"/>
      <c r="GKP9" s="194"/>
      <c r="GKQ9" s="194"/>
      <c r="GKR9" s="194"/>
      <c r="GKS9" s="194"/>
      <c r="GKT9" s="194"/>
      <c r="GKU9" s="194"/>
      <c r="GKV9" s="194"/>
      <c r="GKW9" s="194"/>
      <c r="GKX9" s="194"/>
      <c r="GKY9" s="194"/>
      <c r="GKZ9" s="194"/>
      <c r="GLA9" s="194"/>
      <c r="GLB9" s="194"/>
      <c r="GLC9" s="194"/>
      <c r="GLD9" s="194"/>
      <c r="GLE9" s="194"/>
      <c r="GLF9" s="194"/>
      <c r="GLG9" s="194"/>
      <c r="GLH9" s="194"/>
      <c r="GLI9" s="194"/>
      <c r="GLJ9" s="194"/>
      <c r="GLK9" s="194"/>
      <c r="GLL9" s="194"/>
      <c r="GLM9" s="194"/>
      <c r="GLN9" s="194"/>
      <c r="GLO9" s="194"/>
      <c r="GLP9" s="194"/>
      <c r="GLQ9" s="194"/>
      <c r="GLR9" s="194"/>
      <c r="GLS9" s="194"/>
      <c r="GLT9" s="194"/>
      <c r="GLU9" s="194"/>
      <c r="GLV9" s="194"/>
      <c r="GLW9" s="194"/>
      <c r="GLX9" s="194"/>
      <c r="GLY9" s="194"/>
      <c r="GLZ9" s="194"/>
      <c r="GMA9" s="194"/>
      <c r="GMB9" s="194"/>
      <c r="GMC9" s="194"/>
      <c r="GMD9" s="194"/>
      <c r="GME9" s="194"/>
      <c r="GMF9" s="194"/>
      <c r="GMG9" s="194"/>
      <c r="GMH9" s="194"/>
      <c r="GMI9" s="194"/>
      <c r="GMJ9" s="194"/>
      <c r="GMK9" s="194"/>
      <c r="GML9" s="194"/>
      <c r="GMM9" s="194"/>
      <c r="GMN9" s="194"/>
      <c r="GMO9" s="194"/>
      <c r="GMP9" s="194"/>
      <c r="GMQ9" s="194"/>
      <c r="GMR9" s="194"/>
      <c r="GMS9" s="194"/>
      <c r="GMT9" s="194"/>
      <c r="GMU9" s="194"/>
      <c r="GMV9" s="194"/>
      <c r="GMW9" s="194"/>
      <c r="GMX9" s="194"/>
      <c r="GMY9" s="194"/>
      <c r="GMZ9" s="194"/>
      <c r="GNA9" s="194"/>
      <c r="GNB9" s="194"/>
      <c r="GNC9" s="194"/>
      <c r="GND9" s="194"/>
      <c r="GNE9" s="194"/>
      <c r="GNF9" s="194"/>
      <c r="GNG9" s="194"/>
      <c r="GNH9" s="194"/>
      <c r="GNI9" s="194"/>
      <c r="GNJ9" s="194"/>
      <c r="GNK9" s="194"/>
      <c r="GNL9" s="194"/>
      <c r="GNM9" s="194"/>
      <c r="GNN9" s="194"/>
      <c r="GNO9" s="194"/>
      <c r="GNP9" s="194"/>
      <c r="GNQ9" s="194"/>
      <c r="GNR9" s="194"/>
      <c r="GNS9" s="194"/>
      <c r="GNT9" s="194"/>
      <c r="GNU9" s="194"/>
      <c r="GNV9" s="194"/>
      <c r="GNW9" s="194"/>
      <c r="GNX9" s="194"/>
      <c r="GNY9" s="194"/>
      <c r="GNZ9" s="194"/>
      <c r="GOA9" s="194"/>
      <c r="GOB9" s="194"/>
      <c r="GOC9" s="194"/>
      <c r="GOD9" s="194"/>
      <c r="GOE9" s="194"/>
      <c r="GOF9" s="194"/>
      <c r="GOG9" s="194"/>
      <c r="GOH9" s="194"/>
      <c r="GOI9" s="194"/>
      <c r="GOJ9" s="194"/>
      <c r="GOK9" s="194"/>
      <c r="GOL9" s="194"/>
      <c r="GOM9" s="194"/>
      <c r="GON9" s="194"/>
      <c r="GOO9" s="194"/>
      <c r="GOP9" s="194"/>
      <c r="GOQ9" s="194"/>
      <c r="GOR9" s="194"/>
      <c r="GOS9" s="194"/>
      <c r="GOT9" s="194"/>
      <c r="GOU9" s="194"/>
      <c r="GOV9" s="194"/>
      <c r="GOW9" s="194"/>
      <c r="GOX9" s="194"/>
      <c r="GOY9" s="194"/>
      <c r="GOZ9" s="194"/>
      <c r="GPA9" s="194"/>
      <c r="GPB9" s="194"/>
      <c r="GPC9" s="194"/>
      <c r="GPD9" s="194"/>
      <c r="GPE9" s="194"/>
      <c r="GPF9" s="194"/>
      <c r="GPG9" s="194"/>
      <c r="GPH9" s="194"/>
      <c r="GPI9" s="194"/>
      <c r="GPJ9" s="194"/>
      <c r="GPK9" s="194"/>
      <c r="GPL9" s="194"/>
      <c r="GPM9" s="194"/>
      <c r="GPN9" s="194"/>
      <c r="GPO9" s="194"/>
      <c r="GPP9" s="194"/>
      <c r="GPQ9" s="194"/>
      <c r="GPR9" s="194"/>
      <c r="GPS9" s="194"/>
      <c r="GPT9" s="194"/>
      <c r="GPU9" s="194"/>
      <c r="GPV9" s="194"/>
      <c r="GPW9" s="194"/>
      <c r="GPX9" s="194"/>
      <c r="GPY9" s="194"/>
      <c r="GPZ9" s="194"/>
      <c r="GQA9" s="194"/>
      <c r="GQB9" s="194"/>
      <c r="GQC9" s="194"/>
      <c r="GQD9" s="194"/>
      <c r="GQE9" s="194"/>
      <c r="GQF9" s="194"/>
      <c r="GQG9" s="194"/>
      <c r="GQH9" s="194"/>
      <c r="GQI9" s="194"/>
      <c r="GQJ9" s="194"/>
      <c r="GQK9" s="194"/>
      <c r="GQL9" s="194"/>
      <c r="GQM9" s="194"/>
      <c r="GQN9" s="194"/>
      <c r="GQO9" s="194"/>
      <c r="GQP9" s="194"/>
      <c r="GQQ9" s="194"/>
      <c r="GQR9" s="194"/>
      <c r="GQS9" s="194"/>
      <c r="GQT9" s="194"/>
      <c r="GQU9" s="194"/>
      <c r="GQV9" s="194"/>
      <c r="GQW9" s="194"/>
      <c r="GQX9" s="194"/>
      <c r="GQY9" s="194"/>
      <c r="GQZ9" s="194"/>
      <c r="GRA9" s="194"/>
      <c r="GRB9" s="194"/>
      <c r="GRC9" s="194"/>
      <c r="GRD9" s="194"/>
      <c r="GRE9" s="194"/>
      <c r="GRF9" s="194"/>
      <c r="GRG9" s="194"/>
      <c r="GRH9" s="194"/>
      <c r="GRI9" s="194"/>
      <c r="GRJ9" s="194"/>
      <c r="GRK9" s="194"/>
      <c r="GRL9" s="194"/>
      <c r="GRM9" s="194"/>
      <c r="GRN9" s="194"/>
      <c r="GRO9" s="194"/>
      <c r="GRP9" s="194"/>
      <c r="GRQ9" s="194"/>
      <c r="GRR9" s="194"/>
      <c r="GRS9" s="194"/>
      <c r="GRT9" s="194"/>
      <c r="GRU9" s="194"/>
      <c r="GRV9" s="194"/>
      <c r="GRW9" s="194"/>
      <c r="GRX9" s="194"/>
      <c r="GRY9" s="194"/>
      <c r="GRZ9" s="194"/>
      <c r="GSA9" s="194"/>
      <c r="GSB9" s="194"/>
      <c r="GSC9" s="194"/>
      <c r="GSD9" s="194"/>
      <c r="GSE9" s="194"/>
      <c r="GSF9" s="194"/>
      <c r="GSG9" s="194"/>
      <c r="GSH9" s="194"/>
      <c r="GSI9" s="194"/>
      <c r="GSJ9" s="194"/>
      <c r="GSK9" s="194"/>
      <c r="GSL9" s="194"/>
      <c r="GSM9" s="194"/>
      <c r="GSN9" s="194"/>
      <c r="GSO9" s="194"/>
      <c r="GSP9" s="194"/>
      <c r="GSQ9" s="194"/>
      <c r="GSR9" s="194"/>
      <c r="GSS9" s="194"/>
      <c r="GST9" s="194"/>
      <c r="GSU9" s="194"/>
      <c r="GSV9" s="194"/>
      <c r="GSW9" s="194"/>
      <c r="GSX9" s="194"/>
      <c r="GSY9" s="194"/>
      <c r="GSZ9" s="194"/>
      <c r="GTA9" s="194"/>
      <c r="GTB9" s="194"/>
      <c r="GTC9" s="194"/>
      <c r="GTD9" s="194"/>
      <c r="GTE9" s="194"/>
      <c r="GTF9" s="194"/>
      <c r="GTG9" s="194"/>
      <c r="GTH9" s="194"/>
      <c r="GTI9" s="194"/>
      <c r="GTJ9" s="194"/>
      <c r="GTK9" s="194"/>
      <c r="GTL9" s="194"/>
      <c r="GTM9" s="194"/>
      <c r="GTN9" s="194"/>
      <c r="GTO9" s="194"/>
      <c r="GTP9" s="194"/>
      <c r="GTQ9" s="194"/>
      <c r="GTR9" s="194"/>
      <c r="GTS9" s="194"/>
      <c r="GTT9" s="194"/>
      <c r="GTU9" s="194"/>
      <c r="GTV9" s="194"/>
      <c r="GTW9" s="194"/>
      <c r="GTX9" s="194"/>
      <c r="GTY9" s="194"/>
      <c r="GTZ9" s="194"/>
      <c r="GUA9" s="194"/>
      <c r="GUB9" s="194"/>
      <c r="GUC9" s="194"/>
      <c r="GUD9" s="194"/>
      <c r="GUE9" s="194"/>
      <c r="GUF9" s="194"/>
      <c r="GUG9" s="194"/>
      <c r="GUH9" s="194"/>
      <c r="GUI9" s="194"/>
      <c r="GUJ9" s="194"/>
      <c r="GUK9" s="194"/>
      <c r="GUL9" s="194"/>
      <c r="GUM9" s="194"/>
      <c r="GUN9" s="194"/>
      <c r="GUO9" s="194"/>
      <c r="GUP9" s="194"/>
      <c r="GUQ9" s="194"/>
      <c r="GUR9" s="194"/>
      <c r="GUS9" s="194"/>
      <c r="GUT9" s="194"/>
      <c r="GUU9" s="194"/>
      <c r="GUV9" s="194"/>
      <c r="GUW9" s="194"/>
      <c r="GUX9" s="194"/>
      <c r="GUY9" s="194"/>
      <c r="GUZ9" s="194"/>
      <c r="GVA9" s="194"/>
      <c r="GVB9" s="194"/>
      <c r="GVC9" s="194"/>
      <c r="GVD9" s="194"/>
      <c r="GVE9" s="194"/>
      <c r="GVF9" s="194"/>
      <c r="GVG9" s="194"/>
      <c r="GVH9" s="194"/>
      <c r="GVI9" s="194"/>
      <c r="GVJ9" s="194"/>
      <c r="GVK9" s="194"/>
      <c r="GVL9" s="194"/>
      <c r="GVM9" s="194"/>
      <c r="GVN9" s="194"/>
      <c r="GVO9" s="194"/>
      <c r="GVP9" s="194"/>
      <c r="GVQ9" s="194"/>
      <c r="GVR9" s="194"/>
      <c r="GVS9" s="194"/>
      <c r="GVT9" s="194"/>
      <c r="GVU9" s="194"/>
      <c r="GVV9" s="194"/>
      <c r="GVW9" s="194"/>
      <c r="GVX9" s="194"/>
      <c r="GVY9" s="194"/>
      <c r="GVZ9" s="194"/>
      <c r="GWA9" s="194"/>
      <c r="GWB9" s="194"/>
      <c r="GWC9" s="194"/>
      <c r="GWD9" s="194"/>
      <c r="GWE9" s="194"/>
      <c r="GWF9" s="194"/>
      <c r="GWG9" s="194"/>
      <c r="GWH9" s="194"/>
      <c r="GWI9" s="194"/>
      <c r="GWJ9" s="194"/>
      <c r="GWK9" s="194"/>
      <c r="GWL9" s="194"/>
      <c r="GWM9" s="194"/>
      <c r="GWN9" s="194"/>
      <c r="GWO9" s="194"/>
      <c r="GWP9" s="194"/>
      <c r="GWQ9" s="194"/>
      <c r="GWR9" s="194"/>
      <c r="GWS9" s="194"/>
      <c r="GWT9" s="194"/>
      <c r="GWU9" s="194"/>
      <c r="GWV9" s="194"/>
      <c r="GWW9" s="194"/>
      <c r="GWX9" s="194"/>
      <c r="GWY9" s="194"/>
      <c r="GWZ9" s="194"/>
      <c r="GXA9" s="194"/>
      <c r="GXB9" s="194"/>
      <c r="GXC9" s="194"/>
      <c r="GXD9" s="194"/>
      <c r="GXE9" s="194"/>
      <c r="GXF9" s="194"/>
      <c r="GXG9" s="194"/>
      <c r="GXH9" s="194"/>
      <c r="GXI9" s="194"/>
      <c r="GXJ9" s="194"/>
      <c r="GXK9" s="194"/>
      <c r="GXL9" s="194"/>
      <c r="GXM9" s="194"/>
      <c r="GXN9" s="194"/>
      <c r="GXO9" s="194"/>
      <c r="GXP9" s="194"/>
      <c r="GXQ9" s="194"/>
      <c r="GXR9" s="194"/>
      <c r="GXS9" s="194"/>
      <c r="GXT9" s="194"/>
      <c r="GXU9" s="194"/>
      <c r="GXV9" s="194"/>
      <c r="GXW9" s="194"/>
      <c r="GXX9" s="194"/>
      <c r="GXY9" s="194"/>
      <c r="GXZ9" s="194"/>
      <c r="GYA9" s="194"/>
      <c r="GYB9" s="194"/>
      <c r="GYC9" s="194"/>
      <c r="GYD9" s="194"/>
      <c r="GYE9" s="194"/>
      <c r="GYF9" s="194"/>
      <c r="GYG9" s="194"/>
      <c r="GYH9" s="194"/>
      <c r="GYI9" s="194"/>
      <c r="GYJ9" s="194"/>
      <c r="GYK9" s="194"/>
      <c r="GYL9" s="194"/>
      <c r="GYM9" s="194"/>
      <c r="GYN9" s="194"/>
      <c r="GYO9" s="194"/>
      <c r="GYP9" s="194"/>
      <c r="GYQ9" s="194"/>
      <c r="GYR9" s="194"/>
      <c r="GYS9" s="194"/>
      <c r="GYT9" s="194"/>
      <c r="GYU9" s="194"/>
      <c r="GYV9" s="194"/>
      <c r="GYW9" s="194"/>
      <c r="GYX9" s="194"/>
      <c r="GYY9" s="194"/>
      <c r="GYZ9" s="194"/>
      <c r="GZA9" s="194"/>
      <c r="GZB9" s="194"/>
      <c r="GZC9" s="194"/>
      <c r="GZD9" s="194"/>
      <c r="GZE9" s="194"/>
      <c r="GZF9" s="194"/>
      <c r="GZG9" s="194"/>
      <c r="GZH9" s="194"/>
      <c r="GZI9" s="194"/>
      <c r="GZJ9" s="194"/>
      <c r="GZK9" s="194"/>
      <c r="GZL9" s="194"/>
      <c r="GZM9" s="194"/>
      <c r="GZN9" s="194"/>
      <c r="GZO9" s="194"/>
      <c r="GZP9" s="194"/>
      <c r="GZQ9" s="194"/>
      <c r="GZR9" s="194"/>
      <c r="GZS9" s="194"/>
      <c r="GZT9" s="194"/>
      <c r="GZU9" s="194"/>
      <c r="GZV9" s="194"/>
      <c r="GZW9" s="194"/>
      <c r="GZX9" s="194"/>
      <c r="GZY9" s="194"/>
      <c r="GZZ9" s="194"/>
      <c r="HAA9" s="194"/>
      <c r="HAB9" s="194"/>
      <c r="HAC9" s="194"/>
      <c r="HAD9" s="194"/>
      <c r="HAE9" s="194"/>
      <c r="HAF9" s="194"/>
      <c r="HAG9" s="194"/>
      <c r="HAH9" s="194"/>
      <c r="HAI9" s="194"/>
      <c r="HAJ9" s="194"/>
      <c r="HAK9" s="194"/>
      <c r="HAL9" s="194"/>
      <c r="HAM9" s="194"/>
      <c r="HAN9" s="194"/>
      <c r="HAO9" s="194"/>
      <c r="HAP9" s="194"/>
      <c r="HAQ9" s="194"/>
      <c r="HAR9" s="194"/>
      <c r="HAS9" s="194"/>
      <c r="HAT9" s="194"/>
      <c r="HAU9" s="194"/>
      <c r="HAV9" s="194"/>
      <c r="HAW9" s="194"/>
      <c r="HAX9" s="194"/>
      <c r="HAY9" s="194"/>
      <c r="HAZ9" s="194"/>
      <c r="HBA9" s="194"/>
      <c r="HBB9" s="194"/>
      <c r="HBC9" s="194"/>
      <c r="HBD9" s="194"/>
      <c r="HBE9" s="194"/>
      <c r="HBF9" s="194"/>
      <c r="HBG9" s="194"/>
      <c r="HBH9" s="194"/>
      <c r="HBI9" s="194"/>
      <c r="HBJ9" s="194"/>
      <c r="HBK9" s="194"/>
      <c r="HBL9" s="194"/>
      <c r="HBM9" s="194"/>
      <c r="HBN9" s="194"/>
      <c r="HBO9" s="194"/>
      <c r="HBP9" s="194"/>
      <c r="HBQ9" s="194"/>
      <c r="HBR9" s="194"/>
      <c r="HBS9" s="194"/>
      <c r="HBT9" s="194"/>
      <c r="HBU9" s="194"/>
      <c r="HBV9" s="194"/>
      <c r="HBW9" s="194"/>
      <c r="HBX9" s="194"/>
      <c r="HBY9" s="194"/>
      <c r="HBZ9" s="194"/>
      <c r="HCA9" s="194"/>
      <c r="HCB9" s="194"/>
      <c r="HCC9" s="194"/>
      <c r="HCD9" s="194"/>
      <c r="HCE9" s="194"/>
      <c r="HCF9" s="194"/>
      <c r="HCG9" s="194"/>
      <c r="HCH9" s="194"/>
      <c r="HCI9" s="194"/>
      <c r="HCJ9" s="194"/>
      <c r="HCK9" s="194"/>
      <c r="HCL9" s="194"/>
      <c r="HCM9" s="194"/>
      <c r="HCN9" s="194"/>
      <c r="HCO9" s="194"/>
      <c r="HCP9" s="194"/>
      <c r="HCQ9" s="194"/>
      <c r="HCR9" s="194"/>
      <c r="HCS9" s="194"/>
      <c r="HCT9" s="194"/>
      <c r="HCU9" s="194"/>
      <c r="HCV9" s="194"/>
      <c r="HCW9" s="194"/>
      <c r="HCX9" s="194"/>
      <c r="HCY9" s="194"/>
      <c r="HCZ9" s="194"/>
      <c r="HDA9" s="194"/>
      <c r="HDB9" s="194"/>
      <c r="HDC9" s="194"/>
      <c r="HDD9" s="194"/>
      <c r="HDE9" s="194"/>
      <c r="HDF9" s="194"/>
      <c r="HDG9" s="194"/>
      <c r="HDH9" s="194"/>
      <c r="HDI9" s="194"/>
      <c r="HDJ9" s="194"/>
      <c r="HDK9" s="194"/>
      <c r="HDL9" s="194"/>
      <c r="HDM9" s="194"/>
      <c r="HDN9" s="194"/>
      <c r="HDO9" s="194"/>
      <c r="HDP9" s="194"/>
      <c r="HDQ9" s="194"/>
      <c r="HDR9" s="194"/>
      <c r="HDS9" s="194"/>
      <c r="HDT9" s="194"/>
      <c r="HDU9" s="194"/>
      <c r="HDV9" s="194"/>
      <c r="HDW9" s="194"/>
      <c r="HDX9" s="194"/>
      <c r="HDY9" s="194"/>
      <c r="HDZ9" s="194"/>
      <c r="HEA9" s="194"/>
      <c r="HEB9" s="194"/>
      <c r="HEC9" s="194"/>
      <c r="HED9" s="194"/>
      <c r="HEE9" s="194"/>
      <c r="HEF9" s="194"/>
      <c r="HEG9" s="194"/>
      <c r="HEH9" s="194"/>
      <c r="HEI9" s="194"/>
      <c r="HEJ9" s="194"/>
      <c r="HEK9" s="194"/>
      <c r="HEL9" s="194"/>
      <c r="HEM9" s="194"/>
      <c r="HEN9" s="194"/>
      <c r="HEO9" s="194"/>
      <c r="HEP9" s="194"/>
      <c r="HEQ9" s="194"/>
      <c r="HER9" s="194"/>
      <c r="HES9" s="194"/>
      <c r="HET9" s="194"/>
      <c r="HEU9" s="194"/>
      <c r="HEV9" s="194"/>
      <c r="HEW9" s="194"/>
      <c r="HEX9" s="194"/>
      <c r="HEY9" s="194"/>
      <c r="HEZ9" s="194"/>
      <c r="HFA9" s="194"/>
      <c r="HFB9" s="194"/>
      <c r="HFC9" s="194"/>
      <c r="HFD9" s="194"/>
      <c r="HFE9" s="194"/>
      <c r="HFF9" s="194"/>
      <c r="HFG9" s="194"/>
      <c r="HFH9" s="194"/>
      <c r="HFI9" s="194"/>
      <c r="HFJ9" s="194"/>
      <c r="HFK9" s="194"/>
      <c r="HFL9" s="194"/>
      <c r="HFM9" s="194"/>
      <c r="HFN9" s="194"/>
      <c r="HFO9" s="194"/>
      <c r="HFP9" s="194"/>
      <c r="HFQ9" s="194"/>
      <c r="HFR9" s="194"/>
      <c r="HFS9" s="194"/>
      <c r="HFT9" s="194"/>
      <c r="HFU9" s="194"/>
      <c r="HFV9" s="194"/>
      <c r="HFW9" s="194"/>
      <c r="HFX9" s="194"/>
      <c r="HFY9" s="194"/>
      <c r="HFZ9" s="194"/>
      <c r="HGA9" s="194"/>
      <c r="HGB9" s="194"/>
      <c r="HGC9" s="194"/>
      <c r="HGD9" s="194"/>
      <c r="HGE9" s="194"/>
      <c r="HGF9" s="194"/>
      <c r="HGG9" s="194"/>
      <c r="HGH9" s="194"/>
      <c r="HGI9" s="194"/>
      <c r="HGJ9" s="194"/>
      <c r="HGK9" s="194"/>
      <c r="HGL9" s="194"/>
      <c r="HGM9" s="194"/>
      <c r="HGN9" s="194"/>
      <c r="HGO9" s="194"/>
      <c r="HGP9" s="194"/>
      <c r="HGQ9" s="194"/>
      <c r="HGR9" s="194"/>
      <c r="HGS9" s="194"/>
      <c r="HGT9" s="194"/>
      <c r="HGU9" s="194"/>
      <c r="HGV9" s="194"/>
      <c r="HGW9" s="194"/>
      <c r="HGX9" s="194"/>
      <c r="HGY9" s="194"/>
      <c r="HGZ9" s="194"/>
      <c r="HHA9" s="194"/>
      <c r="HHB9" s="194"/>
      <c r="HHC9" s="194"/>
      <c r="HHD9" s="194"/>
      <c r="HHE9" s="194"/>
      <c r="HHF9" s="194"/>
      <c r="HHG9" s="194"/>
      <c r="HHH9" s="194"/>
      <c r="HHI9" s="194"/>
      <c r="HHJ9" s="194"/>
      <c r="HHK9" s="194"/>
      <c r="HHL9" s="194"/>
      <c r="HHM9" s="194"/>
      <c r="HHN9" s="194"/>
      <c r="HHO9" s="194"/>
      <c r="HHP9" s="194"/>
      <c r="HHQ9" s="194"/>
      <c r="HHR9" s="194"/>
      <c r="HHS9" s="194"/>
      <c r="HHT9" s="194"/>
      <c r="HHU9" s="194"/>
      <c r="HHV9" s="194"/>
      <c r="HHW9" s="194"/>
      <c r="HHX9" s="194"/>
      <c r="HHY9" s="194"/>
      <c r="HHZ9" s="194"/>
      <c r="HIA9" s="194"/>
      <c r="HIB9" s="194"/>
      <c r="HIC9" s="194"/>
      <c r="HID9" s="194"/>
      <c r="HIE9" s="194"/>
      <c r="HIF9" s="194"/>
      <c r="HIG9" s="194"/>
      <c r="HIH9" s="194"/>
      <c r="HII9" s="194"/>
      <c r="HIJ9" s="194"/>
      <c r="HIK9" s="194"/>
      <c r="HIL9" s="194"/>
      <c r="HIM9" s="194"/>
      <c r="HIN9" s="194"/>
      <c r="HIO9" s="194"/>
      <c r="HIP9" s="194"/>
      <c r="HIQ9" s="194"/>
      <c r="HIR9" s="194"/>
      <c r="HIS9" s="194"/>
      <c r="HIT9" s="194"/>
      <c r="HIU9" s="194"/>
      <c r="HIV9" s="194"/>
      <c r="HIW9" s="194"/>
      <c r="HIX9" s="194"/>
      <c r="HIY9" s="194"/>
      <c r="HIZ9" s="194"/>
      <c r="HJA9" s="194"/>
      <c r="HJB9" s="194"/>
      <c r="HJC9" s="194"/>
      <c r="HJD9" s="194"/>
      <c r="HJE9" s="194"/>
      <c r="HJF9" s="194"/>
      <c r="HJG9" s="194"/>
      <c r="HJH9" s="194"/>
      <c r="HJI9" s="194"/>
      <c r="HJJ9" s="194"/>
      <c r="HJK9" s="194"/>
      <c r="HJL9" s="194"/>
      <c r="HJM9" s="194"/>
      <c r="HJN9" s="194"/>
      <c r="HJO9" s="194"/>
      <c r="HJP9" s="194"/>
      <c r="HJQ9" s="194"/>
      <c r="HJR9" s="194"/>
      <c r="HJS9" s="194"/>
      <c r="HJT9" s="194"/>
      <c r="HJU9" s="194"/>
      <c r="HJV9" s="194"/>
      <c r="HJW9" s="194"/>
      <c r="HJX9" s="194"/>
      <c r="HJY9" s="194"/>
      <c r="HJZ9" s="194"/>
      <c r="HKA9" s="194"/>
      <c r="HKB9" s="194"/>
      <c r="HKC9" s="194"/>
      <c r="HKD9" s="194"/>
      <c r="HKE9" s="194"/>
      <c r="HKF9" s="194"/>
      <c r="HKG9" s="194"/>
      <c r="HKH9" s="194"/>
      <c r="HKI9" s="194"/>
      <c r="HKJ9" s="194"/>
      <c r="HKK9" s="194"/>
      <c r="HKL9" s="194"/>
      <c r="HKM9" s="194"/>
      <c r="HKN9" s="194"/>
      <c r="HKO9" s="194"/>
      <c r="HKP9" s="194"/>
      <c r="HKQ9" s="194"/>
      <c r="HKR9" s="194"/>
      <c r="HKS9" s="194"/>
      <c r="HKT9" s="194"/>
      <c r="HKU9" s="194"/>
      <c r="HKV9" s="194"/>
      <c r="HKW9" s="194"/>
      <c r="HKX9" s="194"/>
      <c r="HKY9" s="194"/>
      <c r="HKZ9" s="194"/>
      <c r="HLA9" s="194"/>
      <c r="HLB9" s="194"/>
      <c r="HLC9" s="194"/>
      <c r="HLD9" s="194"/>
      <c r="HLE9" s="194"/>
      <c r="HLF9" s="194"/>
      <c r="HLG9" s="194"/>
      <c r="HLH9" s="194"/>
      <c r="HLI9" s="194"/>
      <c r="HLJ9" s="194"/>
      <c r="HLK9" s="194"/>
      <c r="HLL9" s="194"/>
      <c r="HLM9" s="194"/>
      <c r="HLN9" s="194"/>
      <c r="HLO9" s="194"/>
      <c r="HLP9" s="194"/>
      <c r="HLQ9" s="194"/>
      <c r="HLR9" s="194"/>
      <c r="HLS9" s="194"/>
      <c r="HLT9" s="194"/>
      <c r="HLU9" s="194"/>
      <c r="HLV9" s="194"/>
      <c r="HLW9" s="194"/>
      <c r="HLX9" s="194"/>
      <c r="HLY9" s="194"/>
      <c r="HLZ9" s="194"/>
      <c r="HMA9" s="194"/>
      <c r="HMB9" s="194"/>
      <c r="HMC9" s="194"/>
      <c r="HMD9" s="194"/>
      <c r="HME9" s="194"/>
      <c r="HMF9" s="194"/>
      <c r="HMG9" s="194"/>
      <c r="HMH9" s="194"/>
      <c r="HMI9" s="194"/>
      <c r="HMJ9" s="194"/>
      <c r="HMK9" s="194"/>
      <c r="HML9" s="194"/>
      <c r="HMM9" s="194"/>
      <c r="HMN9" s="194"/>
      <c r="HMO9" s="194"/>
      <c r="HMP9" s="194"/>
      <c r="HMQ9" s="194"/>
      <c r="HMR9" s="194"/>
      <c r="HMS9" s="194"/>
      <c r="HMT9" s="194"/>
      <c r="HMU9" s="194"/>
      <c r="HMV9" s="194"/>
      <c r="HMW9" s="194"/>
      <c r="HMX9" s="194"/>
      <c r="HMY9" s="194"/>
      <c r="HMZ9" s="194"/>
      <c r="HNA9" s="194"/>
      <c r="HNB9" s="194"/>
      <c r="HNC9" s="194"/>
      <c r="HND9" s="194"/>
      <c r="HNE9" s="194"/>
      <c r="HNF9" s="194"/>
      <c r="HNG9" s="194"/>
      <c r="HNH9" s="194"/>
      <c r="HNI9" s="194"/>
      <c r="HNJ9" s="194"/>
      <c r="HNK9" s="194"/>
      <c r="HNL9" s="194"/>
      <c r="HNM9" s="194"/>
      <c r="HNN9" s="194"/>
      <c r="HNO9" s="194"/>
      <c r="HNP9" s="194"/>
      <c r="HNQ9" s="194"/>
      <c r="HNR9" s="194"/>
      <c r="HNS9" s="194"/>
      <c r="HNT9" s="194"/>
      <c r="HNU9" s="194"/>
      <c r="HNV9" s="194"/>
      <c r="HNW9" s="194"/>
      <c r="HNX9" s="194"/>
      <c r="HNY9" s="194"/>
      <c r="HNZ9" s="194"/>
      <c r="HOA9" s="194"/>
      <c r="HOB9" s="194"/>
      <c r="HOC9" s="194"/>
      <c r="HOD9" s="194"/>
      <c r="HOE9" s="194"/>
      <c r="HOF9" s="194"/>
      <c r="HOG9" s="194"/>
      <c r="HOH9" s="194"/>
      <c r="HOI9" s="194"/>
      <c r="HOJ9" s="194"/>
      <c r="HOK9" s="194"/>
      <c r="HOL9" s="194"/>
      <c r="HOM9" s="194"/>
      <c r="HON9" s="194"/>
      <c r="HOO9" s="194"/>
      <c r="HOP9" s="194"/>
      <c r="HOQ9" s="194"/>
      <c r="HOR9" s="194"/>
      <c r="HOS9" s="194"/>
      <c r="HOT9" s="194"/>
      <c r="HOU9" s="194"/>
      <c r="HOV9" s="194"/>
      <c r="HOW9" s="194"/>
      <c r="HOX9" s="194"/>
      <c r="HOY9" s="194"/>
      <c r="HOZ9" s="194"/>
      <c r="HPA9" s="194"/>
      <c r="HPB9" s="194"/>
      <c r="HPC9" s="194"/>
      <c r="HPD9" s="194"/>
      <c r="HPE9" s="194"/>
      <c r="HPF9" s="194"/>
      <c r="HPG9" s="194"/>
      <c r="HPH9" s="194"/>
      <c r="HPI9" s="194"/>
      <c r="HPJ9" s="194"/>
      <c r="HPK9" s="194"/>
      <c r="HPL9" s="194"/>
      <c r="HPM9" s="194"/>
      <c r="HPN9" s="194"/>
      <c r="HPO9" s="194"/>
      <c r="HPP9" s="194"/>
      <c r="HPQ9" s="194"/>
      <c r="HPR9" s="194"/>
      <c r="HPS9" s="194"/>
      <c r="HPT9" s="194"/>
      <c r="HPU9" s="194"/>
      <c r="HPV9" s="194"/>
      <c r="HPW9" s="194"/>
      <c r="HPX9" s="194"/>
      <c r="HPY9" s="194"/>
      <c r="HPZ9" s="194"/>
      <c r="HQA9" s="194"/>
      <c r="HQB9" s="194"/>
      <c r="HQC9" s="194"/>
      <c r="HQD9" s="194"/>
      <c r="HQE9" s="194"/>
      <c r="HQF9" s="194"/>
      <c r="HQG9" s="194"/>
      <c r="HQH9" s="194"/>
      <c r="HQI9" s="194"/>
      <c r="HQJ9" s="194"/>
      <c r="HQK9" s="194"/>
      <c r="HQL9" s="194"/>
      <c r="HQM9" s="194"/>
      <c r="HQN9" s="194"/>
      <c r="HQO9" s="194"/>
      <c r="HQP9" s="194"/>
      <c r="HQQ9" s="194"/>
      <c r="HQR9" s="194"/>
      <c r="HQS9" s="194"/>
      <c r="HQT9" s="194"/>
      <c r="HQU9" s="194"/>
      <c r="HQV9" s="194"/>
      <c r="HQW9" s="194"/>
      <c r="HQX9" s="194"/>
      <c r="HQY9" s="194"/>
      <c r="HQZ9" s="194"/>
      <c r="HRA9" s="194"/>
      <c r="HRB9" s="194"/>
      <c r="HRC9" s="194"/>
      <c r="HRD9" s="194"/>
      <c r="HRE9" s="194"/>
      <c r="HRF9" s="194"/>
      <c r="HRG9" s="194"/>
      <c r="HRH9" s="194"/>
      <c r="HRI9" s="194"/>
      <c r="HRJ9" s="194"/>
      <c r="HRK9" s="194"/>
      <c r="HRL9" s="194"/>
      <c r="HRM9" s="194"/>
      <c r="HRN9" s="194"/>
      <c r="HRO9" s="194"/>
      <c r="HRP9" s="194"/>
      <c r="HRQ9" s="194"/>
      <c r="HRR9" s="194"/>
      <c r="HRS9" s="194"/>
      <c r="HRT9" s="194"/>
      <c r="HRU9" s="194"/>
      <c r="HRV9" s="194"/>
      <c r="HRW9" s="194"/>
      <c r="HRX9" s="194"/>
      <c r="HRY9" s="194"/>
      <c r="HRZ9" s="194"/>
      <c r="HSA9" s="194"/>
      <c r="HSB9" s="194"/>
      <c r="HSC9" s="194"/>
      <c r="HSD9" s="194"/>
      <c r="HSE9" s="194"/>
      <c r="HSF9" s="194"/>
      <c r="HSG9" s="194"/>
      <c r="HSH9" s="194"/>
      <c r="HSI9" s="194"/>
      <c r="HSJ9" s="194"/>
      <c r="HSK9" s="194"/>
      <c r="HSL9" s="194"/>
      <c r="HSM9" s="194"/>
      <c r="HSN9" s="194"/>
      <c r="HSO9" s="194"/>
      <c r="HSP9" s="194"/>
      <c r="HSQ9" s="194"/>
      <c r="HSR9" s="194"/>
      <c r="HSS9" s="194"/>
      <c r="HST9" s="194"/>
      <c r="HSU9" s="194"/>
      <c r="HSV9" s="194"/>
      <c r="HSW9" s="194"/>
      <c r="HSX9" s="194"/>
      <c r="HSY9" s="194"/>
      <c r="HSZ9" s="194"/>
      <c r="HTA9" s="194"/>
      <c r="HTB9" s="194"/>
      <c r="HTC9" s="194"/>
      <c r="HTD9" s="194"/>
      <c r="HTE9" s="194"/>
      <c r="HTF9" s="194"/>
      <c r="HTG9" s="194"/>
      <c r="HTH9" s="194"/>
      <c r="HTI9" s="194"/>
      <c r="HTJ9" s="194"/>
      <c r="HTK9" s="194"/>
      <c r="HTL9" s="194"/>
      <c r="HTM9" s="194"/>
      <c r="HTN9" s="194"/>
      <c r="HTO9" s="194"/>
      <c r="HTP9" s="194"/>
      <c r="HTQ9" s="194"/>
      <c r="HTR9" s="194"/>
      <c r="HTS9" s="194"/>
      <c r="HTT9" s="194"/>
      <c r="HTU9" s="194"/>
      <c r="HTV9" s="194"/>
      <c r="HTW9" s="194"/>
      <c r="HTX9" s="194"/>
      <c r="HTY9" s="194"/>
      <c r="HTZ9" s="194"/>
      <c r="HUA9" s="194"/>
      <c r="HUB9" s="194"/>
      <c r="HUC9" s="194"/>
      <c r="HUD9" s="194"/>
      <c r="HUE9" s="194"/>
      <c r="HUF9" s="194"/>
      <c r="HUG9" s="194"/>
      <c r="HUH9" s="194"/>
      <c r="HUI9" s="194"/>
      <c r="HUJ9" s="194"/>
      <c r="HUK9" s="194"/>
      <c r="HUL9" s="194"/>
      <c r="HUM9" s="194"/>
      <c r="HUN9" s="194"/>
      <c r="HUO9" s="194"/>
      <c r="HUP9" s="194"/>
      <c r="HUQ9" s="194"/>
      <c r="HUR9" s="194"/>
      <c r="HUS9" s="194"/>
      <c r="HUT9" s="194"/>
      <c r="HUU9" s="194"/>
      <c r="HUV9" s="194"/>
      <c r="HUW9" s="194"/>
      <c r="HUX9" s="194"/>
      <c r="HUY9" s="194"/>
      <c r="HUZ9" s="194"/>
      <c r="HVA9" s="194"/>
      <c r="HVB9" s="194"/>
      <c r="HVC9" s="194"/>
      <c r="HVD9" s="194"/>
      <c r="HVE9" s="194"/>
      <c r="HVF9" s="194"/>
      <c r="HVG9" s="194"/>
      <c r="HVH9" s="194"/>
      <c r="HVI9" s="194"/>
      <c r="HVJ9" s="194"/>
      <c r="HVK9" s="194"/>
      <c r="HVL9" s="194"/>
      <c r="HVM9" s="194"/>
      <c r="HVN9" s="194"/>
      <c r="HVO9" s="194"/>
      <c r="HVP9" s="194"/>
      <c r="HVQ9" s="194"/>
      <c r="HVR9" s="194"/>
      <c r="HVS9" s="194"/>
      <c r="HVT9" s="194"/>
      <c r="HVU9" s="194"/>
      <c r="HVV9" s="194"/>
      <c r="HVW9" s="194"/>
      <c r="HVX9" s="194"/>
      <c r="HVY9" s="194"/>
      <c r="HVZ9" s="194"/>
      <c r="HWA9" s="194"/>
      <c r="HWB9" s="194"/>
      <c r="HWC9" s="194"/>
      <c r="HWD9" s="194"/>
      <c r="HWE9" s="194"/>
      <c r="HWF9" s="194"/>
      <c r="HWG9" s="194"/>
      <c r="HWH9" s="194"/>
      <c r="HWI9" s="194"/>
      <c r="HWJ9" s="194"/>
      <c r="HWK9" s="194"/>
      <c r="HWL9" s="194"/>
      <c r="HWM9" s="194"/>
      <c r="HWN9" s="194"/>
      <c r="HWO9" s="194"/>
      <c r="HWP9" s="194"/>
      <c r="HWQ9" s="194"/>
      <c r="HWR9" s="194"/>
      <c r="HWS9" s="194"/>
      <c r="HWT9" s="194"/>
      <c r="HWU9" s="194"/>
      <c r="HWV9" s="194"/>
      <c r="HWW9" s="194"/>
      <c r="HWX9" s="194"/>
      <c r="HWY9" s="194"/>
      <c r="HWZ9" s="194"/>
      <c r="HXA9" s="194"/>
      <c r="HXB9" s="194"/>
      <c r="HXC9" s="194"/>
      <c r="HXD9" s="194"/>
      <c r="HXE9" s="194"/>
      <c r="HXF9" s="194"/>
      <c r="HXG9" s="194"/>
      <c r="HXH9" s="194"/>
      <c r="HXI9" s="194"/>
      <c r="HXJ9" s="194"/>
      <c r="HXK9" s="194"/>
      <c r="HXL9" s="194"/>
      <c r="HXM9" s="194"/>
      <c r="HXN9" s="194"/>
      <c r="HXO9" s="194"/>
      <c r="HXP9" s="194"/>
      <c r="HXQ9" s="194"/>
      <c r="HXR9" s="194"/>
      <c r="HXS9" s="194"/>
      <c r="HXT9" s="194"/>
      <c r="HXU9" s="194"/>
      <c r="HXV9" s="194"/>
      <c r="HXW9" s="194"/>
      <c r="HXX9" s="194"/>
      <c r="HXY9" s="194"/>
      <c r="HXZ9" s="194"/>
      <c r="HYA9" s="194"/>
      <c r="HYB9" s="194"/>
      <c r="HYC9" s="194"/>
      <c r="HYD9" s="194"/>
      <c r="HYE9" s="194"/>
      <c r="HYF9" s="194"/>
      <c r="HYG9" s="194"/>
      <c r="HYH9" s="194"/>
      <c r="HYI9" s="194"/>
      <c r="HYJ9" s="194"/>
      <c r="HYK9" s="194"/>
      <c r="HYL9" s="194"/>
      <c r="HYM9" s="194"/>
      <c r="HYN9" s="194"/>
      <c r="HYO9" s="194"/>
      <c r="HYP9" s="194"/>
      <c r="HYQ9" s="194"/>
      <c r="HYR9" s="194"/>
      <c r="HYS9" s="194"/>
      <c r="HYT9" s="194"/>
      <c r="HYU9" s="194"/>
      <c r="HYV9" s="194"/>
      <c r="HYW9" s="194"/>
      <c r="HYX9" s="194"/>
      <c r="HYY9" s="194"/>
      <c r="HYZ9" s="194"/>
      <c r="HZA9" s="194"/>
      <c r="HZB9" s="194"/>
      <c r="HZC9" s="194"/>
      <c r="HZD9" s="194"/>
      <c r="HZE9" s="194"/>
      <c r="HZF9" s="194"/>
      <c r="HZG9" s="194"/>
      <c r="HZH9" s="194"/>
      <c r="HZI9" s="194"/>
      <c r="HZJ9" s="194"/>
      <c r="HZK9" s="194"/>
      <c r="HZL9" s="194"/>
      <c r="HZM9" s="194"/>
      <c r="HZN9" s="194"/>
      <c r="HZO9" s="194"/>
      <c r="HZP9" s="194"/>
      <c r="HZQ9" s="194"/>
      <c r="HZR9" s="194"/>
      <c r="HZS9" s="194"/>
      <c r="HZT9" s="194"/>
      <c r="HZU9" s="194"/>
      <c r="HZV9" s="194"/>
      <c r="HZW9" s="194"/>
      <c r="HZX9" s="194"/>
      <c r="HZY9" s="194"/>
      <c r="HZZ9" s="194"/>
      <c r="IAA9" s="194"/>
      <c r="IAB9" s="194"/>
      <c r="IAC9" s="194"/>
      <c r="IAD9" s="194"/>
      <c r="IAE9" s="194"/>
      <c r="IAF9" s="194"/>
      <c r="IAG9" s="194"/>
      <c r="IAH9" s="194"/>
      <c r="IAI9" s="194"/>
      <c r="IAJ9" s="194"/>
      <c r="IAK9" s="194"/>
      <c r="IAL9" s="194"/>
      <c r="IAM9" s="194"/>
      <c r="IAN9" s="194"/>
      <c r="IAO9" s="194"/>
      <c r="IAP9" s="194"/>
      <c r="IAQ9" s="194"/>
      <c r="IAR9" s="194"/>
      <c r="IAS9" s="194"/>
      <c r="IAT9" s="194"/>
      <c r="IAU9" s="194"/>
      <c r="IAV9" s="194"/>
      <c r="IAW9" s="194"/>
      <c r="IAX9" s="194"/>
      <c r="IAY9" s="194"/>
      <c r="IAZ9" s="194"/>
      <c r="IBA9" s="194"/>
      <c r="IBB9" s="194"/>
      <c r="IBC9" s="194"/>
      <c r="IBD9" s="194"/>
      <c r="IBE9" s="194"/>
      <c r="IBF9" s="194"/>
      <c r="IBG9" s="194"/>
      <c r="IBH9" s="194"/>
      <c r="IBI9" s="194"/>
      <c r="IBJ9" s="194"/>
      <c r="IBK9" s="194"/>
      <c r="IBL9" s="194"/>
      <c r="IBM9" s="194"/>
      <c r="IBN9" s="194"/>
      <c r="IBO9" s="194"/>
      <c r="IBP9" s="194"/>
      <c r="IBQ9" s="194"/>
      <c r="IBR9" s="194"/>
      <c r="IBS9" s="194"/>
      <c r="IBT9" s="194"/>
      <c r="IBU9" s="194"/>
      <c r="IBV9" s="194"/>
      <c r="IBW9" s="194"/>
      <c r="IBX9" s="194"/>
      <c r="IBY9" s="194"/>
      <c r="IBZ9" s="194"/>
      <c r="ICA9" s="194"/>
      <c r="ICB9" s="194"/>
      <c r="ICC9" s="194"/>
      <c r="ICD9" s="194"/>
      <c r="ICE9" s="194"/>
      <c r="ICF9" s="194"/>
      <c r="ICG9" s="194"/>
      <c r="ICH9" s="194"/>
      <c r="ICI9" s="194"/>
      <c r="ICJ9" s="194"/>
      <c r="ICK9" s="194"/>
      <c r="ICL9" s="194"/>
      <c r="ICM9" s="194"/>
      <c r="ICN9" s="194"/>
      <c r="ICO9" s="194"/>
      <c r="ICP9" s="194"/>
      <c r="ICQ9" s="194"/>
      <c r="ICR9" s="194"/>
      <c r="ICS9" s="194"/>
      <c r="ICT9" s="194"/>
      <c r="ICU9" s="194"/>
      <c r="ICV9" s="194"/>
      <c r="ICW9" s="194"/>
      <c r="ICX9" s="194"/>
      <c r="ICY9" s="194"/>
      <c r="ICZ9" s="194"/>
      <c r="IDA9" s="194"/>
      <c r="IDB9" s="194"/>
      <c r="IDC9" s="194"/>
      <c r="IDD9" s="194"/>
      <c r="IDE9" s="194"/>
      <c r="IDF9" s="194"/>
      <c r="IDG9" s="194"/>
      <c r="IDH9" s="194"/>
      <c r="IDI9" s="194"/>
      <c r="IDJ9" s="194"/>
      <c r="IDK9" s="194"/>
      <c r="IDL9" s="194"/>
      <c r="IDM9" s="194"/>
      <c r="IDN9" s="194"/>
      <c r="IDO9" s="194"/>
      <c r="IDP9" s="194"/>
      <c r="IDQ9" s="194"/>
      <c r="IDR9" s="194"/>
      <c r="IDS9" s="194"/>
      <c r="IDT9" s="194"/>
      <c r="IDU9" s="194"/>
      <c r="IDV9" s="194"/>
      <c r="IDW9" s="194"/>
      <c r="IDX9" s="194"/>
      <c r="IDY9" s="194"/>
      <c r="IDZ9" s="194"/>
      <c r="IEA9" s="194"/>
      <c r="IEB9" s="194"/>
      <c r="IEC9" s="194"/>
      <c r="IED9" s="194"/>
      <c r="IEE9" s="194"/>
      <c r="IEF9" s="194"/>
      <c r="IEG9" s="194"/>
      <c r="IEH9" s="194"/>
      <c r="IEI9" s="194"/>
      <c r="IEJ9" s="194"/>
      <c r="IEK9" s="194"/>
      <c r="IEL9" s="194"/>
      <c r="IEM9" s="194"/>
      <c r="IEN9" s="194"/>
      <c r="IEO9" s="194"/>
      <c r="IEP9" s="194"/>
      <c r="IEQ9" s="194"/>
      <c r="IER9" s="194"/>
      <c r="IES9" s="194"/>
      <c r="IET9" s="194"/>
      <c r="IEU9" s="194"/>
      <c r="IEV9" s="194"/>
      <c r="IEW9" s="194"/>
      <c r="IEX9" s="194"/>
      <c r="IEY9" s="194"/>
      <c r="IEZ9" s="194"/>
      <c r="IFA9" s="194"/>
      <c r="IFB9" s="194"/>
      <c r="IFC9" s="194"/>
      <c r="IFD9" s="194"/>
      <c r="IFE9" s="194"/>
      <c r="IFF9" s="194"/>
      <c r="IFG9" s="194"/>
      <c r="IFH9" s="194"/>
      <c r="IFI9" s="194"/>
      <c r="IFJ9" s="194"/>
      <c r="IFK9" s="194"/>
      <c r="IFL9" s="194"/>
      <c r="IFM9" s="194"/>
      <c r="IFN9" s="194"/>
      <c r="IFO9" s="194"/>
      <c r="IFP9" s="194"/>
      <c r="IFQ9" s="194"/>
      <c r="IFR9" s="194"/>
      <c r="IFS9" s="194"/>
      <c r="IFT9" s="194"/>
      <c r="IFU9" s="194"/>
      <c r="IFV9" s="194"/>
      <c r="IFW9" s="194"/>
      <c r="IFX9" s="194"/>
      <c r="IFY9" s="194"/>
      <c r="IFZ9" s="194"/>
      <c r="IGA9" s="194"/>
      <c r="IGB9" s="194"/>
      <c r="IGC9" s="194"/>
      <c r="IGD9" s="194"/>
      <c r="IGE9" s="194"/>
      <c r="IGF9" s="194"/>
      <c r="IGG9" s="194"/>
      <c r="IGH9" s="194"/>
      <c r="IGI9" s="194"/>
      <c r="IGJ9" s="194"/>
      <c r="IGK9" s="194"/>
      <c r="IGL9" s="194"/>
      <c r="IGM9" s="194"/>
      <c r="IGN9" s="194"/>
      <c r="IGO9" s="194"/>
      <c r="IGP9" s="194"/>
      <c r="IGQ9" s="194"/>
      <c r="IGR9" s="194"/>
      <c r="IGS9" s="194"/>
      <c r="IGT9" s="194"/>
      <c r="IGU9" s="194"/>
      <c r="IGV9" s="194"/>
      <c r="IGW9" s="194"/>
      <c r="IGX9" s="194"/>
      <c r="IGY9" s="194"/>
      <c r="IGZ9" s="194"/>
      <c r="IHA9" s="194"/>
      <c r="IHB9" s="194"/>
      <c r="IHC9" s="194"/>
      <c r="IHD9" s="194"/>
      <c r="IHE9" s="194"/>
      <c r="IHF9" s="194"/>
      <c r="IHG9" s="194"/>
      <c r="IHH9" s="194"/>
      <c r="IHI9" s="194"/>
      <c r="IHJ9" s="194"/>
      <c r="IHK9" s="194"/>
      <c r="IHL9" s="194"/>
      <c r="IHM9" s="194"/>
      <c r="IHN9" s="194"/>
      <c r="IHO9" s="194"/>
      <c r="IHP9" s="194"/>
      <c r="IHQ9" s="194"/>
      <c r="IHR9" s="194"/>
      <c r="IHS9" s="194"/>
      <c r="IHT9" s="194"/>
      <c r="IHU9" s="194"/>
      <c r="IHV9" s="194"/>
      <c r="IHW9" s="194"/>
      <c r="IHX9" s="194"/>
      <c r="IHY9" s="194"/>
      <c r="IHZ9" s="194"/>
      <c r="IIA9" s="194"/>
      <c r="IIB9" s="194"/>
      <c r="IIC9" s="194"/>
      <c r="IID9" s="194"/>
      <c r="IIE9" s="194"/>
      <c r="IIF9" s="194"/>
      <c r="IIG9" s="194"/>
      <c r="IIH9" s="194"/>
      <c r="III9" s="194"/>
      <c r="IIJ9" s="194"/>
      <c r="IIK9" s="194"/>
      <c r="IIL9" s="194"/>
      <c r="IIM9" s="194"/>
      <c r="IIN9" s="194"/>
      <c r="IIO9" s="194"/>
      <c r="IIP9" s="194"/>
      <c r="IIQ9" s="194"/>
      <c r="IIR9" s="194"/>
      <c r="IIS9" s="194"/>
      <c r="IIT9" s="194"/>
      <c r="IIU9" s="194"/>
      <c r="IIV9" s="194"/>
      <c r="IIW9" s="194"/>
      <c r="IIX9" s="194"/>
      <c r="IIY9" s="194"/>
      <c r="IIZ9" s="194"/>
      <c r="IJA9" s="194"/>
      <c r="IJB9" s="194"/>
      <c r="IJC9" s="194"/>
      <c r="IJD9" s="194"/>
      <c r="IJE9" s="194"/>
      <c r="IJF9" s="194"/>
      <c r="IJG9" s="194"/>
      <c r="IJH9" s="194"/>
      <c r="IJI9" s="194"/>
      <c r="IJJ9" s="194"/>
      <c r="IJK9" s="194"/>
      <c r="IJL9" s="194"/>
      <c r="IJM9" s="194"/>
      <c r="IJN9" s="194"/>
      <c r="IJO9" s="194"/>
      <c r="IJP9" s="194"/>
      <c r="IJQ9" s="194"/>
      <c r="IJR9" s="194"/>
      <c r="IJS9" s="194"/>
      <c r="IJT9" s="194"/>
      <c r="IJU9" s="194"/>
      <c r="IJV9" s="194"/>
      <c r="IJW9" s="194"/>
      <c r="IJX9" s="194"/>
      <c r="IJY9" s="194"/>
      <c r="IJZ9" s="194"/>
      <c r="IKA9" s="194"/>
      <c r="IKB9" s="194"/>
      <c r="IKC9" s="194"/>
      <c r="IKD9" s="194"/>
      <c r="IKE9" s="194"/>
      <c r="IKF9" s="194"/>
      <c r="IKG9" s="194"/>
      <c r="IKH9" s="194"/>
      <c r="IKI9" s="194"/>
      <c r="IKJ9" s="194"/>
      <c r="IKK9" s="194"/>
      <c r="IKL9" s="194"/>
      <c r="IKM9" s="194"/>
      <c r="IKN9" s="194"/>
      <c r="IKO9" s="194"/>
      <c r="IKP9" s="194"/>
      <c r="IKQ9" s="194"/>
      <c r="IKR9" s="194"/>
      <c r="IKS9" s="194"/>
      <c r="IKT9" s="194"/>
      <c r="IKU9" s="194"/>
      <c r="IKV9" s="194"/>
      <c r="IKW9" s="194"/>
      <c r="IKX9" s="194"/>
      <c r="IKY9" s="194"/>
      <c r="IKZ9" s="194"/>
      <c r="ILA9" s="194"/>
      <c r="ILB9" s="194"/>
      <c r="ILC9" s="194"/>
      <c r="ILD9" s="194"/>
      <c r="ILE9" s="194"/>
      <c r="ILF9" s="194"/>
      <c r="ILG9" s="194"/>
      <c r="ILH9" s="194"/>
      <c r="ILI9" s="194"/>
      <c r="ILJ9" s="194"/>
      <c r="ILK9" s="194"/>
      <c r="ILL9" s="194"/>
      <c r="ILM9" s="194"/>
      <c r="ILN9" s="194"/>
      <c r="ILO9" s="194"/>
      <c r="ILP9" s="194"/>
      <c r="ILQ9" s="194"/>
      <c r="ILR9" s="194"/>
      <c r="ILS9" s="194"/>
      <c r="ILT9" s="194"/>
      <c r="ILU9" s="194"/>
      <c r="ILV9" s="194"/>
      <c r="ILW9" s="194"/>
      <c r="ILX9" s="194"/>
      <c r="ILY9" s="194"/>
      <c r="ILZ9" s="194"/>
      <c r="IMA9" s="194"/>
      <c r="IMB9" s="194"/>
      <c r="IMC9" s="194"/>
      <c r="IMD9" s="194"/>
      <c r="IME9" s="194"/>
      <c r="IMF9" s="194"/>
      <c r="IMG9" s="194"/>
      <c r="IMH9" s="194"/>
      <c r="IMI9" s="194"/>
      <c r="IMJ9" s="194"/>
      <c r="IMK9" s="194"/>
      <c r="IML9" s="194"/>
      <c r="IMM9" s="194"/>
      <c r="IMN9" s="194"/>
      <c r="IMO9" s="194"/>
      <c r="IMP9" s="194"/>
      <c r="IMQ9" s="194"/>
      <c r="IMR9" s="194"/>
      <c r="IMS9" s="194"/>
      <c r="IMT9" s="194"/>
      <c r="IMU9" s="194"/>
      <c r="IMV9" s="194"/>
      <c r="IMW9" s="194"/>
      <c r="IMX9" s="194"/>
      <c r="IMY9" s="194"/>
      <c r="IMZ9" s="194"/>
      <c r="INA9" s="194"/>
      <c r="INB9" s="194"/>
      <c r="INC9" s="194"/>
      <c r="IND9" s="194"/>
      <c r="INE9" s="194"/>
      <c r="INF9" s="194"/>
      <c r="ING9" s="194"/>
      <c r="INH9" s="194"/>
      <c r="INI9" s="194"/>
      <c r="INJ9" s="194"/>
      <c r="INK9" s="194"/>
      <c r="INL9" s="194"/>
      <c r="INM9" s="194"/>
      <c r="INN9" s="194"/>
      <c r="INO9" s="194"/>
      <c r="INP9" s="194"/>
      <c r="INQ9" s="194"/>
      <c r="INR9" s="194"/>
      <c r="INS9" s="194"/>
      <c r="INT9" s="194"/>
      <c r="INU9" s="194"/>
      <c r="INV9" s="194"/>
      <c r="INW9" s="194"/>
      <c r="INX9" s="194"/>
      <c r="INY9" s="194"/>
      <c r="INZ9" s="194"/>
      <c r="IOA9" s="194"/>
      <c r="IOB9" s="194"/>
      <c r="IOC9" s="194"/>
      <c r="IOD9" s="194"/>
      <c r="IOE9" s="194"/>
      <c r="IOF9" s="194"/>
      <c r="IOG9" s="194"/>
      <c r="IOH9" s="194"/>
      <c r="IOI9" s="194"/>
      <c r="IOJ9" s="194"/>
      <c r="IOK9" s="194"/>
      <c r="IOL9" s="194"/>
      <c r="IOM9" s="194"/>
      <c r="ION9" s="194"/>
      <c r="IOO9" s="194"/>
      <c r="IOP9" s="194"/>
      <c r="IOQ9" s="194"/>
      <c r="IOR9" s="194"/>
      <c r="IOS9" s="194"/>
      <c r="IOT9" s="194"/>
      <c r="IOU9" s="194"/>
      <c r="IOV9" s="194"/>
      <c r="IOW9" s="194"/>
      <c r="IOX9" s="194"/>
      <c r="IOY9" s="194"/>
      <c r="IOZ9" s="194"/>
      <c r="IPA9" s="194"/>
      <c r="IPB9" s="194"/>
      <c r="IPC9" s="194"/>
      <c r="IPD9" s="194"/>
      <c r="IPE9" s="194"/>
      <c r="IPF9" s="194"/>
      <c r="IPG9" s="194"/>
      <c r="IPH9" s="194"/>
      <c r="IPI9" s="194"/>
      <c r="IPJ9" s="194"/>
      <c r="IPK9" s="194"/>
      <c r="IPL9" s="194"/>
      <c r="IPM9" s="194"/>
      <c r="IPN9" s="194"/>
      <c r="IPO9" s="194"/>
      <c r="IPP9" s="194"/>
      <c r="IPQ9" s="194"/>
      <c r="IPR9" s="194"/>
      <c r="IPS9" s="194"/>
      <c r="IPT9" s="194"/>
      <c r="IPU9" s="194"/>
      <c r="IPV9" s="194"/>
      <c r="IPW9" s="194"/>
      <c r="IPX9" s="194"/>
      <c r="IPY9" s="194"/>
      <c r="IPZ9" s="194"/>
      <c r="IQA9" s="194"/>
      <c r="IQB9" s="194"/>
      <c r="IQC9" s="194"/>
      <c r="IQD9" s="194"/>
      <c r="IQE9" s="194"/>
      <c r="IQF9" s="194"/>
      <c r="IQG9" s="194"/>
      <c r="IQH9" s="194"/>
      <c r="IQI9" s="194"/>
      <c r="IQJ9" s="194"/>
      <c r="IQK9" s="194"/>
      <c r="IQL9" s="194"/>
      <c r="IQM9" s="194"/>
      <c r="IQN9" s="194"/>
      <c r="IQO9" s="194"/>
      <c r="IQP9" s="194"/>
      <c r="IQQ9" s="194"/>
      <c r="IQR9" s="194"/>
      <c r="IQS9" s="194"/>
      <c r="IQT9" s="194"/>
      <c r="IQU9" s="194"/>
      <c r="IQV9" s="194"/>
      <c r="IQW9" s="194"/>
      <c r="IQX9" s="194"/>
      <c r="IQY9" s="194"/>
      <c r="IQZ9" s="194"/>
      <c r="IRA9" s="194"/>
      <c r="IRB9" s="194"/>
      <c r="IRC9" s="194"/>
      <c r="IRD9" s="194"/>
      <c r="IRE9" s="194"/>
      <c r="IRF9" s="194"/>
      <c r="IRG9" s="194"/>
      <c r="IRH9" s="194"/>
      <c r="IRI9" s="194"/>
      <c r="IRJ9" s="194"/>
      <c r="IRK9" s="194"/>
      <c r="IRL9" s="194"/>
      <c r="IRM9" s="194"/>
      <c r="IRN9" s="194"/>
      <c r="IRO9" s="194"/>
      <c r="IRP9" s="194"/>
      <c r="IRQ9" s="194"/>
      <c r="IRR9" s="194"/>
      <c r="IRS9" s="194"/>
      <c r="IRT9" s="194"/>
      <c r="IRU9" s="194"/>
      <c r="IRV9" s="194"/>
      <c r="IRW9" s="194"/>
      <c r="IRX9" s="194"/>
      <c r="IRY9" s="194"/>
      <c r="IRZ9" s="194"/>
      <c r="ISA9" s="194"/>
      <c r="ISB9" s="194"/>
      <c r="ISC9" s="194"/>
      <c r="ISD9" s="194"/>
      <c r="ISE9" s="194"/>
      <c r="ISF9" s="194"/>
      <c r="ISG9" s="194"/>
      <c r="ISH9" s="194"/>
      <c r="ISI9" s="194"/>
      <c r="ISJ9" s="194"/>
      <c r="ISK9" s="194"/>
      <c r="ISL9" s="194"/>
      <c r="ISM9" s="194"/>
      <c r="ISN9" s="194"/>
      <c r="ISO9" s="194"/>
      <c r="ISP9" s="194"/>
      <c r="ISQ9" s="194"/>
      <c r="ISR9" s="194"/>
      <c r="ISS9" s="194"/>
      <c r="IST9" s="194"/>
      <c r="ISU9" s="194"/>
      <c r="ISV9" s="194"/>
      <c r="ISW9" s="194"/>
      <c r="ISX9" s="194"/>
      <c r="ISY9" s="194"/>
      <c r="ISZ9" s="194"/>
      <c r="ITA9" s="194"/>
      <c r="ITB9" s="194"/>
      <c r="ITC9" s="194"/>
      <c r="ITD9" s="194"/>
      <c r="ITE9" s="194"/>
      <c r="ITF9" s="194"/>
      <c r="ITG9" s="194"/>
      <c r="ITH9" s="194"/>
      <c r="ITI9" s="194"/>
      <c r="ITJ9" s="194"/>
      <c r="ITK9" s="194"/>
      <c r="ITL9" s="194"/>
      <c r="ITM9" s="194"/>
      <c r="ITN9" s="194"/>
      <c r="ITO9" s="194"/>
      <c r="ITP9" s="194"/>
      <c r="ITQ9" s="194"/>
      <c r="ITR9" s="194"/>
      <c r="ITS9" s="194"/>
      <c r="ITT9" s="194"/>
      <c r="ITU9" s="194"/>
      <c r="ITV9" s="194"/>
      <c r="ITW9" s="194"/>
      <c r="ITX9" s="194"/>
      <c r="ITY9" s="194"/>
      <c r="ITZ9" s="194"/>
      <c r="IUA9" s="194"/>
      <c r="IUB9" s="194"/>
      <c r="IUC9" s="194"/>
      <c r="IUD9" s="194"/>
      <c r="IUE9" s="194"/>
      <c r="IUF9" s="194"/>
      <c r="IUG9" s="194"/>
      <c r="IUH9" s="194"/>
      <c r="IUI9" s="194"/>
      <c r="IUJ9" s="194"/>
      <c r="IUK9" s="194"/>
      <c r="IUL9" s="194"/>
      <c r="IUM9" s="194"/>
      <c r="IUN9" s="194"/>
      <c r="IUO9" s="194"/>
      <c r="IUP9" s="194"/>
      <c r="IUQ9" s="194"/>
      <c r="IUR9" s="194"/>
      <c r="IUS9" s="194"/>
      <c r="IUT9" s="194"/>
      <c r="IUU9" s="194"/>
      <c r="IUV9" s="194"/>
      <c r="IUW9" s="194"/>
      <c r="IUX9" s="194"/>
      <c r="IUY9" s="194"/>
      <c r="IUZ9" s="194"/>
      <c r="IVA9" s="194"/>
      <c r="IVB9" s="194"/>
      <c r="IVC9" s="194"/>
      <c r="IVD9" s="194"/>
      <c r="IVE9" s="194"/>
      <c r="IVF9" s="194"/>
      <c r="IVG9" s="194"/>
      <c r="IVH9" s="194"/>
      <c r="IVI9" s="194"/>
      <c r="IVJ9" s="194"/>
      <c r="IVK9" s="194"/>
      <c r="IVL9" s="194"/>
      <c r="IVM9" s="194"/>
      <c r="IVN9" s="194"/>
      <c r="IVO9" s="194"/>
      <c r="IVP9" s="194"/>
      <c r="IVQ9" s="194"/>
      <c r="IVR9" s="194"/>
      <c r="IVS9" s="194"/>
      <c r="IVT9" s="194"/>
      <c r="IVU9" s="194"/>
      <c r="IVV9" s="194"/>
      <c r="IVW9" s="194"/>
      <c r="IVX9" s="194"/>
      <c r="IVY9" s="194"/>
      <c r="IVZ9" s="194"/>
      <c r="IWA9" s="194"/>
      <c r="IWB9" s="194"/>
      <c r="IWC9" s="194"/>
      <c r="IWD9" s="194"/>
      <c r="IWE9" s="194"/>
      <c r="IWF9" s="194"/>
      <c r="IWG9" s="194"/>
      <c r="IWH9" s="194"/>
      <c r="IWI9" s="194"/>
      <c r="IWJ9" s="194"/>
      <c r="IWK9" s="194"/>
      <c r="IWL9" s="194"/>
      <c r="IWM9" s="194"/>
      <c r="IWN9" s="194"/>
      <c r="IWO9" s="194"/>
      <c r="IWP9" s="194"/>
      <c r="IWQ9" s="194"/>
      <c r="IWR9" s="194"/>
      <c r="IWS9" s="194"/>
      <c r="IWT9" s="194"/>
      <c r="IWU9" s="194"/>
      <c r="IWV9" s="194"/>
      <c r="IWW9" s="194"/>
      <c r="IWX9" s="194"/>
      <c r="IWY9" s="194"/>
      <c r="IWZ9" s="194"/>
      <c r="IXA9" s="194"/>
      <c r="IXB9" s="194"/>
      <c r="IXC9" s="194"/>
      <c r="IXD9" s="194"/>
      <c r="IXE9" s="194"/>
      <c r="IXF9" s="194"/>
      <c r="IXG9" s="194"/>
      <c r="IXH9" s="194"/>
      <c r="IXI9" s="194"/>
      <c r="IXJ9" s="194"/>
      <c r="IXK9" s="194"/>
      <c r="IXL9" s="194"/>
      <c r="IXM9" s="194"/>
      <c r="IXN9" s="194"/>
      <c r="IXO9" s="194"/>
      <c r="IXP9" s="194"/>
      <c r="IXQ9" s="194"/>
      <c r="IXR9" s="194"/>
      <c r="IXS9" s="194"/>
      <c r="IXT9" s="194"/>
      <c r="IXU9" s="194"/>
      <c r="IXV9" s="194"/>
      <c r="IXW9" s="194"/>
      <c r="IXX9" s="194"/>
      <c r="IXY9" s="194"/>
      <c r="IXZ9" s="194"/>
      <c r="IYA9" s="194"/>
      <c r="IYB9" s="194"/>
      <c r="IYC9" s="194"/>
      <c r="IYD9" s="194"/>
      <c r="IYE9" s="194"/>
      <c r="IYF9" s="194"/>
      <c r="IYG9" s="194"/>
      <c r="IYH9" s="194"/>
      <c r="IYI9" s="194"/>
      <c r="IYJ9" s="194"/>
      <c r="IYK9" s="194"/>
      <c r="IYL9" s="194"/>
      <c r="IYM9" s="194"/>
      <c r="IYN9" s="194"/>
      <c r="IYO9" s="194"/>
      <c r="IYP9" s="194"/>
      <c r="IYQ9" s="194"/>
      <c r="IYR9" s="194"/>
      <c r="IYS9" s="194"/>
      <c r="IYT9" s="194"/>
      <c r="IYU9" s="194"/>
      <c r="IYV9" s="194"/>
      <c r="IYW9" s="194"/>
      <c r="IYX9" s="194"/>
      <c r="IYY9" s="194"/>
      <c r="IYZ9" s="194"/>
      <c r="IZA9" s="194"/>
      <c r="IZB9" s="194"/>
      <c r="IZC9" s="194"/>
      <c r="IZD9" s="194"/>
      <c r="IZE9" s="194"/>
      <c r="IZF9" s="194"/>
      <c r="IZG9" s="194"/>
      <c r="IZH9" s="194"/>
      <c r="IZI9" s="194"/>
      <c r="IZJ9" s="194"/>
      <c r="IZK9" s="194"/>
      <c r="IZL9" s="194"/>
      <c r="IZM9" s="194"/>
      <c r="IZN9" s="194"/>
      <c r="IZO9" s="194"/>
      <c r="IZP9" s="194"/>
      <c r="IZQ9" s="194"/>
      <c r="IZR9" s="194"/>
      <c r="IZS9" s="194"/>
      <c r="IZT9" s="194"/>
      <c r="IZU9" s="194"/>
      <c r="IZV9" s="194"/>
      <c r="IZW9" s="194"/>
      <c r="IZX9" s="194"/>
      <c r="IZY9" s="194"/>
      <c r="IZZ9" s="194"/>
      <c r="JAA9" s="194"/>
      <c r="JAB9" s="194"/>
      <c r="JAC9" s="194"/>
      <c r="JAD9" s="194"/>
      <c r="JAE9" s="194"/>
      <c r="JAF9" s="194"/>
      <c r="JAG9" s="194"/>
      <c r="JAH9" s="194"/>
      <c r="JAI9" s="194"/>
      <c r="JAJ9" s="194"/>
      <c r="JAK9" s="194"/>
      <c r="JAL9" s="194"/>
      <c r="JAM9" s="194"/>
      <c r="JAN9" s="194"/>
      <c r="JAO9" s="194"/>
      <c r="JAP9" s="194"/>
      <c r="JAQ9" s="194"/>
      <c r="JAR9" s="194"/>
      <c r="JAS9" s="194"/>
      <c r="JAT9" s="194"/>
      <c r="JAU9" s="194"/>
      <c r="JAV9" s="194"/>
      <c r="JAW9" s="194"/>
      <c r="JAX9" s="194"/>
      <c r="JAY9" s="194"/>
      <c r="JAZ9" s="194"/>
      <c r="JBA9" s="194"/>
      <c r="JBB9" s="194"/>
      <c r="JBC9" s="194"/>
      <c r="JBD9" s="194"/>
      <c r="JBE9" s="194"/>
      <c r="JBF9" s="194"/>
      <c r="JBG9" s="194"/>
      <c r="JBH9" s="194"/>
      <c r="JBI9" s="194"/>
      <c r="JBJ9" s="194"/>
      <c r="JBK9" s="194"/>
      <c r="JBL9" s="194"/>
      <c r="JBM9" s="194"/>
      <c r="JBN9" s="194"/>
      <c r="JBO9" s="194"/>
      <c r="JBP9" s="194"/>
      <c r="JBQ9" s="194"/>
      <c r="JBR9" s="194"/>
      <c r="JBS9" s="194"/>
      <c r="JBT9" s="194"/>
      <c r="JBU9" s="194"/>
      <c r="JBV9" s="194"/>
      <c r="JBW9" s="194"/>
      <c r="JBX9" s="194"/>
      <c r="JBY9" s="194"/>
      <c r="JBZ9" s="194"/>
      <c r="JCA9" s="194"/>
      <c r="JCB9" s="194"/>
      <c r="JCC9" s="194"/>
      <c r="JCD9" s="194"/>
      <c r="JCE9" s="194"/>
      <c r="JCF9" s="194"/>
      <c r="JCG9" s="194"/>
      <c r="JCH9" s="194"/>
      <c r="JCI9" s="194"/>
      <c r="JCJ9" s="194"/>
      <c r="JCK9" s="194"/>
      <c r="JCL9" s="194"/>
      <c r="JCM9" s="194"/>
      <c r="JCN9" s="194"/>
      <c r="JCO9" s="194"/>
      <c r="JCP9" s="194"/>
      <c r="JCQ9" s="194"/>
      <c r="JCR9" s="194"/>
      <c r="JCS9" s="194"/>
      <c r="JCT9" s="194"/>
      <c r="JCU9" s="194"/>
      <c r="JCV9" s="194"/>
      <c r="JCW9" s="194"/>
      <c r="JCX9" s="194"/>
      <c r="JCY9" s="194"/>
      <c r="JCZ9" s="194"/>
      <c r="JDA9" s="194"/>
      <c r="JDB9" s="194"/>
      <c r="JDC9" s="194"/>
      <c r="JDD9" s="194"/>
      <c r="JDE9" s="194"/>
      <c r="JDF9" s="194"/>
      <c r="JDG9" s="194"/>
      <c r="JDH9" s="194"/>
      <c r="JDI9" s="194"/>
      <c r="JDJ9" s="194"/>
      <c r="JDK9" s="194"/>
      <c r="JDL9" s="194"/>
      <c r="JDM9" s="194"/>
      <c r="JDN9" s="194"/>
      <c r="JDO9" s="194"/>
      <c r="JDP9" s="194"/>
      <c r="JDQ9" s="194"/>
      <c r="JDR9" s="194"/>
      <c r="JDS9" s="194"/>
      <c r="JDT9" s="194"/>
      <c r="JDU9" s="194"/>
      <c r="JDV9" s="194"/>
      <c r="JDW9" s="194"/>
      <c r="JDX9" s="194"/>
      <c r="JDY9" s="194"/>
      <c r="JDZ9" s="194"/>
      <c r="JEA9" s="194"/>
      <c r="JEB9" s="194"/>
      <c r="JEC9" s="194"/>
      <c r="JED9" s="194"/>
      <c r="JEE9" s="194"/>
      <c r="JEF9" s="194"/>
      <c r="JEG9" s="194"/>
      <c r="JEH9" s="194"/>
      <c r="JEI9" s="194"/>
      <c r="JEJ9" s="194"/>
      <c r="JEK9" s="194"/>
      <c r="JEL9" s="194"/>
      <c r="JEM9" s="194"/>
      <c r="JEN9" s="194"/>
      <c r="JEO9" s="194"/>
      <c r="JEP9" s="194"/>
      <c r="JEQ9" s="194"/>
      <c r="JER9" s="194"/>
      <c r="JES9" s="194"/>
      <c r="JET9" s="194"/>
      <c r="JEU9" s="194"/>
      <c r="JEV9" s="194"/>
      <c r="JEW9" s="194"/>
      <c r="JEX9" s="194"/>
      <c r="JEY9" s="194"/>
      <c r="JEZ9" s="194"/>
      <c r="JFA9" s="194"/>
      <c r="JFB9" s="194"/>
      <c r="JFC9" s="194"/>
      <c r="JFD9" s="194"/>
      <c r="JFE9" s="194"/>
      <c r="JFF9" s="194"/>
      <c r="JFG9" s="194"/>
      <c r="JFH9" s="194"/>
      <c r="JFI9" s="194"/>
      <c r="JFJ9" s="194"/>
      <c r="JFK9" s="194"/>
      <c r="JFL9" s="194"/>
      <c r="JFM9" s="194"/>
      <c r="JFN9" s="194"/>
      <c r="JFO9" s="194"/>
      <c r="JFP9" s="194"/>
      <c r="JFQ9" s="194"/>
      <c r="JFR9" s="194"/>
      <c r="JFS9" s="194"/>
      <c r="JFT9" s="194"/>
      <c r="JFU9" s="194"/>
      <c r="JFV9" s="194"/>
      <c r="JFW9" s="194"/>
      <c r="JFX9" s="194"/>
      <c r="JFY9" s="194"/>
      <c r="JFZ9" s="194"/>
      <c r="JGA9" s="194"/>
      <c r="JGB9" s="194"/>
      <c r="JGC9" s="194"/>
      <c r="JGD9" s="194"/>
      <c r="JGE9" s="194"/>
      <c r="JGF9" s="194"/>
      <c r="JGG9" s="194"/>
      <c r="JGH9" s="194"/>
      <c r="JGI9" s="194"/>
      <c r="JGJ9" s="194"/>
      <c r="JGK9" s="194"/>
      <c r="JGL9" s="194"/>
      <c r="JGM9" s="194"/>
      <c r="JGN9" s="194"/>
      <c r="JGO9" s="194"/>
      <c r="JGP9" s="194"/>
      <c r="JGQ9" s="194"/>
      <c r="JGR9" s="194"/>
      <c r="JGS9" s="194"/>
      <c r="JGT9" s="194"/>
      <c r="JGU9" s="194"/>
      <c r="JGV9" s="194"/>
      <c r="JGW9" s="194"/>
      <c r="JGX9" s="194"/>
      <c r="JGY9" s="194"/>
      <c r="JGZ9" s="194"/>
      <c r="JHA9" s="194"/>
      <c r="JHB9" s="194"/>
      <c r="JHC9" s="194"/>
      <c r="JHD9" s="194"/>
      <c r="JHE9" s="194"/>
      <c r="JHF9" s="194"/>
      <c r="JHG9" s="194"/>
      <c r="JHH9" s="194"/>
      <c r="JHI9" s="194"/>
      <c r="JHJ9" s="194"/>
      <c r="JHK9" s="194"/>
      <c r="JHL9" s="194"/>
      <c r="JHM9" s="194"/>
      <c r="JHN9" s="194"/>
      <c r="JHO9" s="194"/>
      <c r="JHP9" s="194"/>
      <c r="JHQ9" s="194"/>
      <c r="JHR9" s="194"/>
      <c r="JHS9" s="194"/>
      <c r="JHT9" s="194"/>
      <c r="JHU9" s="194"/>
      <c r="JHV9" s="194"/>
      <c r="JHW9" s="194"/>
      <c r="JHX9" s="194"/>
      <c r="JHY9" s="194"/>
      <c r="JHZ9" s="194"/>
      <c r="JIA9" s="194"/>
      <c r="JIB9" s="194"/>
      <c r="JIC9" s="194"/>
      <c r="JID9" s="194"/>
      <c r="JIE9" s="194"/>
      <c r="JIF9" s="194"/>
      <c r="JIG9" s="194"/>
      <c r="JIH9" s="194"/>
      <c r="JII9" s="194"/>
      <c r="JIJ9" s="194"/>
      <c r="JIK9" s="194"/>
      <c r="JIL9" s="194"/>
      <c r="JIM9" s="194"/>
      <c r="JIN9" s="194"/>
      <c r="JIO9" s="194"/>
      <c r="JIP9" s="194"/>
      <c r="JIQ9" s="194"/>
      <c r="JIR9" s="194"/>
      <c r="JIS9" s="194"/>
      <c r="JIT9" s="194"/>
      <c r="JIU9" s="194"/>
      <c r="JIV9" s="194"/>
      <c r="JIW9" s="194"/>
      <c r="JIX9" s="194"/>
      <c r="JIY9" s="194"/>
      <c r="JIZ9" s="194"/>
      <c r="JJA9" s="194"/>
      <c r="JJB9" s="194"/>
      <c r="JJC9" s="194"/>
      <c r="JJD9" s="194"/>
      <c r="JJE9" s="194"/>
      <c r="JJF9" s="194"/>
      <c r="JJG9" s="194"/>
      <c r="JJH9" s="194"/>
      <c r="JJI9" s="194"/>
      <c r="JJJ9" s="194"/>
      <c r="JJK9" s="194"/>
      <c r="JJL9" s="194"/>
      <c r="JJM9" s="194"/>
      <c r="JJN9" s="194"/>
      <c r="JJO9" s="194"/>
      <c r="JJP9" s="194"/>
      <c r="JJQ9" s="194"/>
      <c r="JJR9" s="194"/>
      <c r="JJS9" s="194"/>
      <c r="JJT9" s="194"/>
      <c r="JJU9" s="194"/>
      <c r="JJV9" s="194"/>
      <c r="JJW9" s="194"/>
      <c r="JJX9" s="194"/>
      <c r="JJY9" s="194"/>
      <c r="JJZ9" s="194"/>
      <c r="JKA9" s="194"/>
      <c r="JKB9" s="194"/>
      <c r="JKC9" s="194"/>
      <c r="JKD9" s="194"/>
      <c r="JKE9" s="194"/>
      <c r="JKF9" s="194"/>
      <c r="JKG9" s="194"/>
      <c r="JKH9" s="194"/>
      <c r="JKI9" s="194"/>
      <c r="JKJ9" s="194"/>
      <c r="JKK9" s="194"/>
      <c r="JKL9" s="194"/>
      <c r="JKM9" s="194"/>
      <c r="JKN9" s="194"/>
      <c r="JKO9" s="194"/>
      <c r="JKP9" s="194"/>
      <c r="JKQ9" s="194"/>
      <c r="JKR9" s="194"/>
      <c r="JKS9" s="194"/>
      <c r="JKT9" s="194"/>
      <c r="JKU9" s="194"/>
      <c r="JKV9" s="194"/>
      <c r="JKW9" s="194"/>
      <c r="JKX9" s="194"/>
      <c r="JKY9" s="194"/>
      <c r="JKZ9" s="194"/>
      <c r="JLA9" s="194"/>
      <c r="JLB9" s="194"/>
      <c r="JLC9" s="194"/>
      <c r="JLD9" s="194"/>
      <c r="JLE9" s="194"/>
      <c r="JLF9" s="194"/>
      <c r="JLG9" s="194"/>
      <c r="JLH9" s="194"/>
      <c r="JLI9" s="194"/>
      <c r="JLJ9" s="194"/>
      <c r="JLK9" s="194"/>
      <c r="JLL9" s="194"/>
      <c r="JLM9" s="194"/>
      <c r="JLN9" s="194"/>
      <c r="JLO9" s="194"/>
      <c r="JLP9" s="194"/>
      <c r="JLQ9" s="194"/>
      <c r="JLR9" s="194"/>
      <c r="JLS9" s="194"/>
      <c r="JLT9" s="194"/>
      <c r="JLU9" s="194"/>
      <c r="JLV9" s="194"/>
      <c r="JLW9" s="194"/>
      <c r="JLX9" s="194"/>
      <c r="JLY9" s="194"/>
      <c r="JLZ9" s="194"/>
      <c r="JMA9" s="194"/>
      <c r="JMB9" s="194"/>
      <c r="JMC9" s="194"/>
      <c r="JMD9" s="194"/>
      <c r="JME9" s="194"/>
      <c r="JMF9" s="194"/>
      <c r="JMG9" s="194"/>
      <c r="JMH9" s="194"/>
      <c r="JMI9" s="194"/>
      <c r="JMJ9" s="194"/>
      <c r="JMK9" s="194"/>
      <c r="JML9" s="194"/>
      <c r="JMM9" s="194"/>
      <c r="JMN9" s="194"/>
      <c r="JMO9" s="194"/>
      <c r="JMP9" s="194"/>
      <c r="JMQ9" s="194"/>
      <c r="JMR9" s="194"/>
      <c r="JMS9" s="194"/>
      <c r="JMT9" s="194"/>
      <c r="JMU9" s="194"/>
      <c r="JMV9" s="194"/>
      <c r="JMW9" s="194"/>
      <c r="JMX9" s="194"/>
      <c r="JMY9" s="194"/>
      <c r="JMZ9" s="194"/>
      <c r="JNA9" s="194"/>
      <c r="JNB9" s="194"/>
      <c r="JNC9" s="194"/>
      <c r="JND9" s="194"/>
      <c r="JNE9" s="194"/>
      <c r="JNF9" s="194"/>
      <c r="JNG9" s="194"/>
      <c r="JNH9" s="194"/>
      <c r="JNI9" s="194"/>
      <c r="JNJ9" s="194"/>
      <c r="JNK9" s="194"/>
      <c r="JNL9" s="194"/>
      <c r="JNM9" s="194"/>
      <c r="JNN9" s="194"/>
      <c r="JNO9" s="194"/>
      <c r="JNP9" s="194"/>
      <c r="JNQ9" s="194"/>
      <c r="JNR9" s="194"/>
      <c r="JNS9" s="194"/>
      <c r="JNT9" s="194"/>
      <c r="JNU9" s="194"/>
      <c r="JNV9" s="194"/>
      <c r="JNW9" s="194"/>
      <c r="JNX9" s="194"/>
      <c r="JNY9" s="194"/>
      <c r="JNZ9" s="194"/>
      <c r="JOA9" s="194"/>
      <c r="JOB9" s="194"/>
      <c r="JOC9" s="194"/>
      <c r="JOD9" s="194"/>
      <c r="JOE9" s="194"/>
      <c r="JOF9" s="194"/>
      <c r="JOG9" s="194"/>
      <c r="JOH9" s="194"/>
      <c r="JOI9" s="194"/>
      <c r="JOJ9" s="194"/>
      <c r="JOK9" s="194"/>
      <c r="JOL9" s="194"/>
      <c r="JOM9" s="194"/>
      <c r="JON9" s="194"/>
      <c r="JOO9" s="194"/>
      <c r="JOP9" s="194"/>
      <c r="JOQ9" s="194"/>
      <c r="JOR9" s="194"/>
      <c r="JOS9" s="194"/>
      <c r="JOT9" s="194"/>
      <c r="JOU9" s="194"/>
      <c r="JOV9" s="194"/>
      <c r="JOW9" s="194"/>
      <c r="JOX9" s="194"/>
      <c r="JOY9" s="194"/>
      <c r="JOZ9" s="194"/>
      <c r="JPA9" s="194"/>
      <c r="JPB9" s="194"/>
      <c r="JPC9" s="194"/>
      <c r="JPD9" s="194"/>
      <c r="JPE9" s="194"/>
      <c r="JPF9" s="194"/>
      <c r="JPG9" s="194"/>
      <c r="JPH9" s="194"/>
      <c r="JPI9" s="194"/>
      <c r="JPJ9" s="194"/>
      <c r="JPK9" s="194"/>
      <c r="JPL9" s="194"/>
      <c r="JPM9" s="194"/>
      <c r="JPN9" s="194"/>
      <c r="JPO9" s="194"/>
      <c r="JPP9" s="194"/>
      <c r="JPQ9" s="194"/>
      <c r="JPR9" s="194"/>
      <c r="JPS9" s="194"/>
      <c r="JPT9" s="194"/>
      <c r="JPU9" s="194"/>
      <c r="JPV9" s="194"/>
      <c r="JPW9" s="194"/>
      <c r="JPX9" s="194"/>
      <c r="JPY9" s="194"/>
      <c r="JPZ9" s="194"/>
      <c r="JQA9" s="194"/>
      <c r="JQB9" s="194"/>
      <c r="JQC9" s="194"/>
      <c r="JQD9" s="194"/>
      <c r="JQE9" s="194"/>
      <c r="JQF9" s="194"/>
      <c r="JQG9" s="194"/>
      <c r="JQH9" s="194"/>
      <c r="JQI9" s="194"/>
      <c r="JQJ9" s="194"/>
      <c r="JQK9" s="194"/>
      <c r="JQL9" s="194"/>
      <c r="JQM9" s="194"/>
      <c r="JQN9" s="194"/>
      <c r="JQO9" s="194"/>
      <c r="JQP9" s="194"/>
      <c r="JQQ9" s="194"/>
      <c r="JQR9" s="194"/>
      <c r="JQS9" s="194"/>
      <c r="JQT9" s="194"/>
      <c r="JQU9" s="194"/>
      <c r="JQV9" s="194"/>
      <c r="JQW9" s="194"/>
      <c r="JQX9" s="194"/>
      <c r="JQY9" s="194"/>
      <c r="JQZ9" s="194"/>
      <c r="JRA9" s="194"/>
      <c r="JRB9" s="194"/>
      <c r="JRC9" s="194"/>
      <c r="JRD9" s="194"/>
      <c r="JRE9" s="194"/>
      <c r="JRF9" s="194"/>
      <c r="JRG9" s="194"/>
      <c r="JRH9" s="194"/>
      <c r="JRI9" s="194"/>
      <c r="JRJ9" s="194"/>
      <c r="JRK9" s="194"/>
      <c r="JRL9" s="194"/>
      <c r="JRM9" s="194"/>
      <c r="JRN9" s="194"/>
      <c r="JRO9" s="194"/>
      <c r="JRP9" s="194"/>
      <c r="JRQ9" s="194"/>
      <c r="JRR9" s="194"/>
      <c r="JRS9" s="194"/>
      <c r="JRT9" s="194"/>
      <c r="JRU9" s="194"/>
      <c r="JRV9" s="194"/>
      <c r="JRW9" s="194"/>
      <c r="JRX9" s="194"/>
      <c r="JRY9" s="194"/>
      <c r="JRZ9" s="194"/>
      <c r="JSA9" s="194"/>
      <c r="JSB9" s="194"/>
      <c r="JSC9" s="194"/>
      <c r="JSD9" s="194"/>
      <c r="JSE9" s="194"/>
      <c r="JSF9" s="194"/>
      <c r="JSG9" s="194"/>
      <c r="JSH9" s="194"/>
      <c r="JSI9" s="194"/>
      <c r="JSJ9" s="194"/>
      <c r="JSK9" s="194"/>
      <c r="JSL9" s="194"/>
      <c r="JSM9" s="194"/>
      <c r="JSN9" s="194"/>
      <c r="JSO9" s="194"/>
      <c r="JSP9" s="194"/>
      <c r="JSQ9" s="194"/>
      <c r="JSR9" s="194"/>
      <c r="JSS9" s="194"/>
      <c r="JST9" s="194"/>
      <c r="JSU9" s="194"/>
      <c r="JSV9" s="194"/>
      <c r="JSW9" s="194"/>
      <c r="JSX9" s="194"/>
      <c r="JSY9" s="194"/>
      <c r="JSZ9" s="194"/>
      <c r="JTA9" s="194"/>
      <c r="JTB9" s="194"/>
      <c r="JTC9" s="194"/>
      <c r="JTD9" s="194"/>
      <c r="JTE9" s="194"/>
      <c r="JTF9" s="194"/>
      <c r="JTG9" s="194"/>
      <c r="JTH9" s="194"/>
      <c r="JTI9" s="194"/>
      <c r="JTJ9" s="194"/>
      <c r="JTK9" s="194"/>
      <c r="JTL9" s="194"/>
      <c r="JTM9" s="194"/>
      <c r="JTN9" s="194"/>
      <c r="JTO9" s="194"/>
      <c r="JTP9" s="194"/>
      <c r="JTQ9" s="194"/>
      <c r="JTR9" s="194"/>
      <c r="JTS9" s="194"/>
      <c r="JTT9" s="194"/>
      <c r="JTU9" s="194"/>
      <c r="JTV9" s="194"/>
      <c r="JTW9" s="194"/>
      <c r="JTX9" s="194"/>
      <c r="JTY9" s="194"/>
      <c r="JTZ9" s="194"/>
      <c r="JUA9" s="194"/>
      <c r="JUB9" s="194"/>
      <c r="JUC9" s="194"/>
      <c r="JUD9" s="194"/>
      <c r="JUE9" s="194"/>
      <c r="JUF9" s="194"/>
      <c r="JUG9" s="194"/>
      <c r="JUH9" s="194"/>
      <c r="JUI9" s="194"/>
      <c r="JUJ9" s="194"/>
      <c r="JUK9" s="194"/>
      <c r="JUL9" s="194"/>
      <c r="JUM9" s="194"/>
      <c r="JUN9" s="194"/>
      <c r="JUO9" s="194"/>
      <c r="JUP9" s="194"/>
      <c r="JUQ9" s="194"/>
      <c r="JUR9" s="194"/>
      <c r="JUS9" s="194"/>
      <c r="JUT9" s="194"/>
      <c r="JUU9" s="194"/>
      <c r="JUV9" s="194"/>
      <c r="JUW9" s="194"/>
      <c r="JUX9" s="194"/>
      <c r="JUY9" s="194"/>
      <c r="JUZ9" s="194"/>
      <c r="JVA9" s="194"/>
      <c r="JVB9" s="194"/>
      <c r="JVC9" s="194"/>
      <c r="JVD9" s="194"/>
      <c r="JVE9" s="194"/>
      <c r="JVF9" s="194"/>
      <c r="JVG9" s="194"/>
      <c r="JVH9" s="194"/>
      <c r="JVI9" s="194"/>
      <c r="JVJ9" s="194"/>
      <c r="JVK9" s="194"/>
      <c r="JVL9" s="194"/>
      <c r="JVM9" s="194"/>
      <c r="JVN9" s="194"/>
      <c r="JVO9" s="194"/>
      <c r="JVP9" s="194"/>
      <c r="JVQ9" s="194"/>
      <c r="JVR9" s="194"/>
      <c r="JVS9" s="194"/>
      <c r="JVT9" s="194"/>
      <c r="JVU9" s="194"/>
      <c r="JVV9" s="194"/>
      <c r="JVW9" s="194"/>
      <c r="JVX9" s="194"/>
      <c r="JVY9" s="194"/>
      <c r="JVZ9" s="194"/>
      <c r="JWA9" s="194"/>
      <c r="JWB9" s="194"/>
      <c r="JWC9" s="194"/>
      <c r="JWD9" s="194"/>
      <c r="JWE9" s="194"/>
      <c r="JWF9" s="194"/>
      <c r="JWG9" s="194"/>
      <c r="JWH9" s="194"/>
      <c r="JWI9" s="194"/>
      <c r="JWJ9" s="194"/>
      <c r="JWK9" s="194"/>
      <c r="JWL9" s="194"/>
      <c r="JWM9" s="194"/>
      <c r="JWN9" s="194"/>
      <c r="JWO9" s="194"/>
      <c r="JWP9" s="194"/>
      <c r="JWQ9" s="194"/>
      <c r="JWR9" s="194"/>
      <c r="JWS9" s="194"/>
      <c r="JWT9" s="194"/>
      <c r="JWU9" s="194"/>
      <c r="JWV9" s="194"/>
      <c r="JWW9" s="194"/>
      <c r="JWX9" s="194"/>
      <c r="JWY9" s="194"/>
      <c r="JWZ9" s="194"/>
      <c r="JXA9" s="194"/>
      <c r="JXB9" s="194"/>
      <c r="JXC9" s="194"/>
      <c r="JXD9" s="194"/>
      <c r="JXE9" s="194"/>
      <c r="JXF9" s="194"/>
      <c r="JXG9" s="194"/>
      <c r="JXH9" s="194"/>
      <c r="JXI9" s="194"/>
      <c r="JXJ9" s="194"/>
      <c r="JXK9" s="194"/>
      <c r="JXL9" s="194"/>
      <c r="JXM9" s="194"/>
      <c r="JXN9" s="194"/>
      <c r="JXO9" s="194"/>
      <c r="JXP9" s="194"/>
      <c r="JXQ9" s="194"/>
      <c r="JXR9" s="194"/>
      <c r="JXS9" s="194"/>
      <c r="JXT9" s="194"/>
      <c r="JXU9" s="194"/>
      <c r="JXV9" s="194"/>
      <c r="JXW9" s="194"/>
      <c r="JXX9" s="194"/>
      <c r="JXY9" s="194"/>
      <c r="JXZ9" s="194"/>
      <c r="JYA9" s="194"/>
      <c r="JYB9" s="194"/>
      <c r="JYC9" s="194"/>
      <c r="JYD9" s="194"/>
      <c r="JYE9" s="194"/>
      <c r="JYF9" s="194"/>
      <c r="JYG9" s="194"/>
      <c r="JYH9" s="194"/>
      <c r="JYI9" s="194"/>
      <c r="JYJ9" s="194"/>
      <c r="JYK9" s="194"/>
      <c r="JYL9" s="194"/>
      <c r="JYM9" s="194"/>
      <c r="JYN9" s="194"/>
      <c r="JYO9" s="194"/>
      <c r="JYP9" s="194"/>
      <c r="JYQ9" s="194"/>
      <c r="JYR9" s="194"/>
      <c r="JYS9" s="194"/>
      <c r="JYT9" s="194"/>
      <c r="JYU9" s="194"/>
      <c r="JYV9" s="194"/>
      <c r="JYW9" s="194"/>
      <c r="JYX9" s="194"/>
      <c r="JYY9" s="194"/>
      <c r="JYZ9" s="194"/>
      <c r="JZA9" s="194"/>
      <c r="JZB9" s="194"/>
      <c r="JZC9" s="194"/>
      <c r="JZD9" s="194"/>
      <c r="JZE9" s="194"/>
      <c r="JZF9" s="194"/>
      <c r="JZG9" s="194"/>
      <c r="JZH9" s="194"/>
      <c r="JZI9" s="194"/>
      <c r="JZJ9" s="194"/>
      <c r="JZK9" s="194"/>
      <c r="JZL9" s="194"/>
      <c r="JZM9" s="194"/>
      <c r="JZN9" s="194"/>
      <c r="JZO9" s="194"/>
      <c r="JZP9" s="194"/>
      <c r="JZQ9" s="194"/>
      <c r="JZR9" s="194"/>
      <c r="JZS9" s="194"/>
      <c r="JZT9" s="194"/>
      <c r="JZU9" s="194"/>
      <c r="JZV9" s="194"/>
      <c r="JZW9" s="194"/>
      <c r="JZX9" s="194"/>
      <c r="JZY9" s="194"/>
      <c r="JZZ9" s="194"/>
      <c r="KAA9" s="194"/>
      <c r="KAB9" s="194"/>
      <c r="KAC9" s="194"/>
      <c r="KAD9" s="194"/>
      <c r="KAE9" s="194"/>
      <c r="KAF9" s="194"/>
      <c r="KAG9" s="194"/>
      <c r="KAH9" s="194"/>
      <c r="KAI9" s="194"/>
      <c r="KAJ9" s="194"/>
      <c r="KAK9" s="194"/>
      <c r="KAL9" s="194"/>
      <c r="KAM9" s="194"/>
      <c r="KAN9" s="194"/>
      <c r="KAO9" s="194"/>
      <c r="KAP9" s="194"/>
      <c r="KAQ9" s="194"/>
      <c r="KAR9" s="194"/>
      <c r="KAS9" s="194"/>
      <c r="KAT9" s="194"/>
      <c r="KAU9" s="194"/>
      <c r="KAV9" s="194"/>
      <c r="KAW9" s="194"/>
      <c r="KAX9" s="194"/>
      <c r="KAY9" s="194"/>
      <c r="KAZ9" s="194"/>
      <c r="KBA9" s="194"/>
      <c r="KBB9" s="194"/>
      <c r="KBC9" s="194"/>
      <c r="KBD9" s="194"/>
      <c r="KBE9" s="194"/>
      <c r="KBF9" s="194"/>
      <c r="KBG9" s="194"/>
      <c r="KBH9" s="194"/>
      <c r="KBI9" s="194"/>
      <c r="KBJ9" s="194"/>
      <c r="KBK9" s="194"/>
      <c r="KBL9" s="194"/>
      <c r="KBM9" s="194"/>
      <c r="KBN9" s="194"/>
      <c r="KBO9" s="194"/>
      <c r="KBP9" s="194"/>
      <c r="KBQ9" s="194"/>
      <c r="KBR9" s="194"/>
      <c r="KBS9" s="194"/>
      <c r="KBT9" s="194"/>
      <c r="KBU9" s="194"/>
      <c r="KBV9" s="194"/>
      <c r="KBW9" s="194"/>
      <c r="KBX9" s="194"/>
      <c r="KBY9" s="194"/>
      <c r="KBZ9" s="194"/>
      <c r="KCA9" s="194"/>
      <c r="KCB9" s="194"/>
      <c r="KCC9" s="194"/>
      <c r="KCD9" s="194"/>
      <c r="KCE9" s="194"/>
      <c r="KCF9" s="194"/>
      <c r="KCG9" s="194"/>
      <c r="KCH9" s="194"/>
      <c r="KCI9" s="194"/>
      <c r="KCJ9" s="194"/>
      <c r="KCK9" s="194"/>
      <c r="KCL9" s="194"/>
      <c r="KCM9" s="194"/>
      <c r="KCN9" s="194"/>
      <c r="KCO9" s="194"/>
      <c r="KCP9" s="194"/>
      <c r="KCQ9" s="194"/>
      <c r="KCR9" s="194"/>
      <c r="KCS9" s="194"/>
      <c r="KCT9" s="194"/>
      <c r="KCU9" s="194"/>
      <c r="KCV9" s="194"/>
      <c r="KCW9" s="194"/>
      <c r="KCX9" s="194"/>
      <c r="KCY9" s="194"/>
      <c r="KCZ9" s="194"/>
      <c r="KDA9" s="194"/>
      <c r="KDB9" s="194"/>
      <c r="KDC9" s="194"/>
      <c r="KDD9" s="194"/>
      <c r="KDE9" s="194"/>
      <c r="KDF9" s="194"/>
      <c r="KDG9" s="194"/>
      <c r="KDH9" s="194"/>
      <c r="KDI9" s="194"/>
      <c r="KDJ9" s="194"/>
      <c r="KDK9" s="194"/>
      <c r="KDL9" s="194"/>
      <c r="KDM9" s="194"/>
      <c r="KDN9" s="194"/>
      <c r="KDO9" s="194"/>
      <c r="KDP9" s="194"/>
      <c r="KDQ9" s="194"/>
      <c r="KDR9" s="194"/>
      <c r="KDS9" s="194"/>
      <c r="KDT9" s="194"/>
      <c r="KDU9" s="194"/>
      <c r="KDV9" s="194"/>
      <c r="KDW9" s="194"/>
      <c r="KDX9" s="194"/>
      <c r="KDY9" s="194"/>
      <c r="KDZ9" s="194"/>
      <c r="KEA9" s="194"/>
      <c r="KEB9" s="194"/>
      <c r="KEC9" s="194"/>
      <c r="KED9" s="194"/>
      <c r="KEE9" s="194"/>
      <c r="KEF9" s="194"/>
      <c r="KEG9" s="194"/>
      <c r="KEH9" s="194"/>
      <c r="KEI9" s="194"/>
      <c r="KEJ9" s="194"/>
      <c r="KEK9" s="194"/>
      <c r="KEL9" s="194"/>
      <c r="KEM9" s="194"/>
      <c r="KEN9" s="194"/>
      <c r="KEO9" s="194"/>
      <c r="KEP9" s="194"/>
      <c r="KEQ9" s="194"/>
      <c r="KER9" s="194"/>
      <c r="KES9" s="194"/>
      <c r="KET9" s="194"/>
      <c r="KEU9" s="194"/>
      <c r="KEV9" s="194"/>
      <c r="KEW9" s="194"/>
      <c r="KEX9" s="194"/>
      <c r="KEY9" s="194"/>
      <c r="KEZ9" s="194"/>
      <c r="KFA9" s="194"/>
      <c r="KFB9" s="194"/>
      <c r="KFC9" s="194"/>
      <c r="KFD9" s="194"/>
      <c r="KFE9" s="194"/>
      <c r="KFF9" s="194"/>
      <c r="KFG9" s="194"/>
      <c r="KFH9" s="194"/>
      <c r="KFI9" s="194"/>
      <c r="KFJ9" s="194"/>
      <c r="KFK9" s="194"/>
      <c r="KFL9" s="194"/>
      <c r="KFM9" s="194"/>
      <c r="KFN9" s="194"/>
      <c r="KFO9" s="194"/>
      <c r="KFP9" s="194"/>
      <c r="KFQ9" s="194"/>
      <c r="KFR9" s="194"/>
      <c r="KFS9" s="194"/>
      <c r="KFT9" s="194"/>
      <c r="KFU9" s="194"/>
      <c r="KFV9" s="194"/>
      <c r="KFW9" s="194"/>
      <c r="KFX9" s="194"/>
      <c r="KFY9" s="194"/>
      <c r="KFZ9" s="194"/>
      <c r="KGA9" s="194"/>
      <c r="KGB9" s="194"/>
      <c r="KGC9" s="194"/>
      <c r="KGD9" s="194"/>
      <c r="KGE9" s="194"/>
      <c r="KGF9" s="194"/>
      <c r="KGG9" s="194"/>
      <c r="KGH9" s="194"/>
      <c r="KGI9" s="194"/>
      <c r="KGJ9" s="194"/>
      <c r="KGK9" s="194"/>
      <c r="KGL9" s="194"/>
      <c r="KGM9" s="194"/>
      <c r="KGN9" s="194"/>
      <c r="KGO9" s="194"/>
      <c r="KGP9" s="194"/>
      <c r="KGQ9" s="194"/>
      <c r="KGR9" s="194"/>
      <c r="KGS9" s="194"/>
      <c r="KGT9" s="194"/>
      <c r="KGU9" s="194"/>
      <c r="KGV9" s="194"/>
      <c r="KGW9" s="194"/>
      <c r="KGX9" s="194"/>
      <c r="KGY9" s="194"/>
      <c r="KGZ9" s="194"/>
      <c r="KHA9" s="194"/>
      <c r="KHB9" s="194"/>
      <c r="KHC9" s="194"/>
      <c r="KHD9" s="194"/>
      <c r="KHE9" s="194"/>
      <c r="KHF9" s="194"/>
      <c r="KHG9" s="194"/>
      <c r="KHH9" s="194"/>
      <c r="KHI9" s="194"/>
      <c r="KHJ9" s="194"/>
      <c r="KHK9" s="194"/>
      <c r="KHL9" s="194"/>
      <c r="KHM9" s="194"/>
      <c r="KHN9" s="194"/>
      <c r="KHO9" s="194"/>
      <c r="KHP9" s="194"/>
      <c r="KHQ9" s="194"/>
      <c r="KHR9" s="194"/>
      <c r="KHS9" s="194"/>
      <c r="KHT9" s="194"/>
      <c r="KHU9" s="194"/>
      <c r="KHV9" s="194"/>
      <c r="KHW9" s="194"/>
      <c r="KHX9" s="194"/>
      <c r="KHY9" s="194"/>
      <c r="KHZ9" s="194"/>
      <c r="KIA9" s="194"/>
      <c r="KIB9" s="194"/>
      <c r="KIC9" s="194"/>
      <c r="KID9" s="194"/>
      <c r="KIE9" s="194"/>
      <c r="KIF9" s="194"/>
      <c r="KIG9" s="194"/>
      <c r="KIH9" s="194"/>
      <c r="KII9" s="194"/>
      <c r="KIJ9" s="194"/>
      <c r="KIK9" s="194"/>
      <c r="KIL9" s="194"/>
      <c r="KIM9" s="194"/>
      <c r="KIN9" s="194"/>
      <c r="KIO9" s="194"/>
      <c r="KIP9" s="194"/>
      <c r="KIQ9" s="194"/>
      <c r="KIR9" s="194"/>
      <c r="KIS9" s="194"/>
      <c r="KIT9" s="194"/>
      <c r="KIU9" s="194"/>
      <c r="KIV9" s="194"/>
      <c r="KIW9" s="194"/>
      <c r="KIX9" s="194"/>
      <c r="KIY9" s="194"/>
      <c r="KIZ9" s="194"/>
      <c r="KJA9" s="194"/>
      <c r="KJB9" s="194"/>
      <c r="KJC9" s="194"/>
      <c r="KJD9" s="194"/>
      <c r="KJE9" s="194"/>
      <c r="KJF9" s="194"/>
      <c r="KJG9" s="194"/>
      <c r="KJH9" s="194"/>
      <c r="KJI9" s="194"/>
      <c r="KJJ9" s="194"/>
      <c r="KJK9" s="194"/>
      <c r="KJL9" s="194"/>
      <c r="KJM9" s="194"/>
      <c r="KJN9" s="194"/>
      <c r="KJO9" s="194"/>
      <c r="KJP9" s="194"/>
      <c r="KJQ9" s="194"/>
      <c r="KJR9" s="194"/>
      <c r="KJS9" s="194"/>
      <c r="KJT9" s="194"/>
      <c r="KJU9" s="194"/>
      <c r="KJV9" s="194"/>
      <c r="KJW9" s="194"/>
      <c r="KJX9" s="194"/>
      <c r="KJY9" s="194"/>
      <c r="KJZ9" s="194"/>
      <c r="KKA9" s="194"/>
      <c r="KKB9" s="194"/>
      <c r="KKC9" s="194"/>
      <c r="KKD9" s="194"/>
      <c r="KKE9" s="194"/>
      <c r="KKF9" s="194"/>
      <c r="KKG9" s="194"/>
      <c r="KKH9" s="194"/>
      <c r="KKI9" s="194"/>
      <c r="KKJ9" s="194"/>
      <c r="KKK9" s="194"/>
      <c r="KKL9" s="194"/>
      <c r="KKM9" s="194"/>
      <c r="KKN9" s="194"/>
      <c r="KKO9" s="194"/>
      <c r="KKP9" s="194"/>
      <c r="KKQ9" s="194"/>
      <c r="KKR9" s="194"/>
      <c r="KKS9" s="194"/>
      <c r="KKT9" s="194"/>
      <c r="KKU9" s="194"/>
      <c r="KKV9" s="194"/>
      <c r="KKW9" s="194"/>
      <c r="KKX9" s="194"/>
      <c r="KKY9" s="194"/>
      <c r="KKZ9" s="194"/>
      <c r="KLA9" s="194"/>
      <c r="KLB9" s="194"/>
      <c r="KLC9" s="194"/>
      <c r="KLD9" s="194"/>
      <c r="KLE9" s="194"/>
      <c r="KLF9" s="194"/>
      <c r="KLG9" s="194"/>
      <c r="KLH9" s="194"/>
      <c r="KLI9" s="194"/>
      <c r="KLJ9" s="194"/>
      <c r="KLK9" s="194"/>
      <c r="KLL9" s="194"/>
      <c r="KLM9" s="194"/>
      <c r="KLN9" s="194"/>
      <c r="KLO9" s="194"/>
      <c r="KLP9" s="194"/>
      <c r="KLQ9" s="194"/>
      <c r="KLR9" s="194"/>
      <c r="KLS9" s="194"/>
      <c r="KLT9" s="194"/>
      <c r="KLU9" s="194"/>
      <c r="KLV9" s="194"/>
      <c r="KLW9" s="194"/>
      <c r="KLX9" s="194"/>
      <c r="KLY9" s="194"/>
      <c r="KLZ9" s="194"/>
      <c r="KMA9" s="194"/>
      <c r="KMB9" s="194"/>
      <c r="KMC9" s="194"/>
      <c r="KMD9" s="194"/>
      <c r="KME9" s="194"/>
      <c r="KMF9" s="194"/>
      <c r="KMG9" s="194"/>
      <c r="KMH9" s="194"/>
      <c r="KMI9" s="194"/>
      <c r="KMJ9" s="194"/>
      <c r="KMK9" s="194"/>
      <c r="KML9" s="194"/>
      <c r="KMM9" s="194"/>
      <c r="KMN9" s="194"/>
      <c r="KMO9" s="194"/>
      <c r="KMP9" s="194"/>
      <c r="KMQ9" s="194"/>
      <c r="KMR9" s="194"/>
      <c r="KMS9" s="194"/>
      <c r="KMT9" s="194"/>
      <c r="KMU9" s="194"/>
      <c r="KMV9" s="194"/>
      <c r="KMW9" s="194"/>
      <c r="KMX9" s="194"/>
      <c r="KMY9" s="194"/>
      <c r="KMZ9" s="194"/>
      <c r="KNA9" s="194"/>
      <c r="KNB9" s="194"/>
      <c r="KNC9" s="194"/>
      <c r="KND9" s="194"/>
      <c r="KNE9" s="194"/>
      <c r="KNF9" s="194"/>
      <c r="KNG9" s="194"/>
      <c r="KNH9" s="194"/>
      <c r="KNI9" s="194"/>
      <c r="KNJ9" s="194"/>
      <c r="KNK9" s="194"/>
      <c r="KNL9" s="194"/>
      <c r="KNM9" s="194"/>
      <c r="KNN9" s="194"/>
      <c r="KNO9" s="194"/>
      <c r="KNP9" s="194"/>
      <c r="KNQ9" s="194"/>
      <c r="KNR9" s="194"/>
      <c r="KNS9" s="194"/>
      <c r="KNT9" s="194"/>
      <c r="KNU9" s="194"/>
      <c r="KNV9" s="194"/>
      <c r="KNW9" s="194"/>
      <c r="KNX9" s="194"/>
      <c r="KNY9" s="194"/>
      <c r="KNZ9" s="194"/>
      <c r="KOA9" s="194"/>
      <c r="KOB9" s="194"/>
      <c r="KOC9" s="194"/>
      <c r="KOD9" s="194"/>
      <c r="KOE9" s="194"/>
      <c r="KOF9" s="194"/>
      <c r="KOG9" s="194"/>
      <c r="KOH9" s="194"/>
      <c r="KOI9" s="194"/>
      <c r="KOJ9" s="194"/>
      <c r="KOK9" s="194"/>
      <c r="KOL9" s="194"/>
      <c r="KOM9" s="194"/>
      <c r="KON9" s="194"/>
      <c r="KOO9" s="194"/>
      <c r="KOP9" s="194"/>
      <c r="KOQ9" s="194"/>
      <c r="KOR9" s="194"/>
      <c r="KOS9" s="194"/>
      <c r="KOT9" s="194"/>
      <c r="KOU9" s="194"/>
      <c r="KOV9" s="194"/>
      <c r="KOW9" s="194"/>
      <c r="KOX9" s="194"/>
      <c r="KOY9" s="194"/>
      <c r="KOZ9" s="194"/>
      <c r="KPA9" s="194"/>
      <c r="KPB9" s="194"/>
      <c r="KPC9" s="194"/>
      <c r="KPD9" s="194"/>
      <c r="KPE9" s="194"/>
      <c r="KPF9" s="194"/>
      <c r="KPG9" s="194"/>
      <c r="KPH9" s="194"/>
      <c r="KPI9" s="194"/>
      <c r="KPJ9" s="194"/>
      <c r="KPK9" s="194"/>
      <c r="KPL9" s="194"/>
      <c r="KPM9" s="194"/>
      <c r="KPN9" s="194"/>
      <c r="KPO9" s="194"/>
      <c r="KPP9" s="194"/>
      <c r="KPQ9" s="194"/>
      <c r="KPR9" s="194"/>
      <c r="KPS9" s="194"/>
      <c r="KPT9" s="194"/>
      <c r="KPU9" s="194"/>
      <c r="KPV9" s="194"/>
      <c r="KPW9" s="194"/>
      <c r="KPX9" s="194"/>
      <c r="KPY9" s="194"/>
      <c r="KPZ9" s="194"/>
      <c r="KQA9" s="194"/>
      <c r="KQB9" s="194"/>
      <c r="KQC9" s="194"/>
      <c r="KQD9" s="194"/>
      <c r="KQE9" s="194"/>
      <c r="KQF9" s="194"/>
      <c r="KQG9" s="194"/>
      <c r="KQH9" s="194"/>
      <c r="KQI9" s="194"/>
      <c r="KQJ9" s="194"/>
      <c r="KQK9" s="194"/>
      <c r="KQL9" s="194"/>
      <c r="KQM9" s="194"/>
      <c r="KQN9" s="194"/>
      <c r="KQO9" s="194"/>
      <c r="KQP9" s="194"/>
      <c r="KQQ9" s="194"/>
      <c r="KQR9" s="194"/>
      <c r="KQS9" s="194"/>
      <c r="KQT9" s="194"/>
      <c r="KQU9" s="194"/>
      <c r="KQV9" s="194"/>
      <c r="KQW9" s="194"/>
      <c r="KQX9" s="194"/>
      <c r="KQY9" s="194"/>
      <c r="KQZ9" s="194"/>
      <c r="KRA9" s="194"/>
      <c r="KRB9" s="194"/>
      <c r="KRC9" s="194"/>
      <c r="KRD9" s="194"/>
      <c r="KRE9" s="194"/>
      <c r="KRF9" s="194"/>
      <c r="KRG9" s="194"/>
      <c r="KRH9" s="194"/>
      <c r="KRI9" s="194"/>
      <c r="KRJ9" s="194"/>
      <c r="KRK9" s="194"/>
      <c r="KRL9" s="194"/>
      <c r="KRM9" s="194"/>
      <c r="KRN9" s="194"/>
      <c r="KRO9" s="194"/>
      <c r="KRP9" s="194"/>
      <c r="KRQ9" s="194"/>
      <c r="KRR9" s="194"/>
      <c r="KRS9" s="194"/>
      <c r="KRT9" s="194"/>
      <c r="KRU9" s="194"/>
      <c r="KRV9" s="194"/>
      <c r="KRW9" s="194"/>
      <c r="KRX9" s="194"/>
      <c r="KRY9" s="194"/>
      <c r="KRZ9" s="194"/>
      <c r="KSA9" s="194"/>
      <c r="KSB9" s="194"/>
      <c r="KSC9" s="194"/>
      <c r="KSD9" s="194"/>
      <c r="KSE9" s="194"/>
      <c r="KSF9" s="194"/>
      <c r="KSG9" s="194"/>
      <c r="KSH9" s="194"/>
      <c r="KSI9" s="194"/>
      <c r="KSJ9" s="194"/>
      <c r="KSK9" s="194"/>
      <c r="KSL9" s="194"/>
      <c r="KSM9" s="194"/>
      <c r="KSN9" s="194"/>
      <c r="KSO9" s="194"/>
      <c r="KSP9" s="194"/>
      <c r="KSQ9" s="194"/>
      <c r="KSR9" s="194"/>
      <c r="KSS9" s="194"/>
      <c r="KST9" s="194"/>
      <c r="KSU9" s="194"/>
      <c r="KSV9" s="194"/>
      <c r="KSW9" s="194"/>
      <c r="KSX9" s="194"/>
      <c r="KSY9" s="194"/>
      <c r="KSZ9" s="194"/>
      <c r="KTA9" s="194"/>
      <c r="KTB9" s="194"/>
      <c r="KTC9" s="194"/>
      <c r="KTD9" s="194"/>
      <c r="KTE9" s="194"/>
      <c r="KTF9" s="194"/>
      <c r="KTG9" s="194"/>
      <c r="KTH9" s="194"/>
      <c r="KTI9" s="194"/>
      <c r="KTJ9" s="194"/>
      <c r="KTK9" s="194"/>
      <c r="KTL9" s="194"/>
      <c r="KTM9" s="194"/>
      <c r="KTN9" s="194"/>
      <c r="KTO9" s="194"/>
      <c r="KTP9" s="194"/>
      <c r="KTQ9" s="194"/>
      <c r="KTR9" s="194"/>
      <c r="KTS9" s="194"/>
      <c r="KTT9" s="194"/>
      <c r="KTU9" s="194"/>
      <c r="KTV9" s="194"/>
      <c r="KTW9" s="194"/>
      <c r="KTX9" s="194"/>
      <c r="KTY9" s="194"/>
      <c r="KTZ9" s="194"/>
      <c r="KUA9" s="194"/>
      <c r="KUB9" s="194"/>
      <c r="KUC9" s="194"/>
      <c r="KUD9" s="194"/>
      <c r="KUE9" s="194"/>
      <c r="KUF9" s="194"/>
      <c r="KUG9" s="194"/>
      <c r="KUH9" s="194"/>
      <c r="KUI9" s="194"/>
      <c r="KUJ9" s="194"/>
      <c r="KUK9" s="194"/>
      <c r="KUL9" s="194"/>
      <c r="KUM9" s="194"/>
      <c r="KUN9" s="194"/>
      <c r="KUO9" s="194"/>
      <c r="KUP9" s="194"/>
      <c r="KUQ9" s="194"/>
      <c r="KUR9" s="194"/>
      <c r="KUS9" s="194"/>
      <c r="KUT9" s="194"/>
      <c r="KUU9" s="194"/>
      <c r="KUV9" s="194"/>
      <c r="KUW9" s="194"/>
      <c r="KUX9" s="194"/>
      <c r="KUY9" s="194"/>
      <c r="KUZ9" s="194"/>
      <c r="KVA9" s="194"/>
      <c r="KVB9" s="194"/>
      <c r="KVC9" s="194"/>
      <c r="KVD9" s="194"/>
      <c r="KVE9" s="194"/>
      <c r="KVF9" s="194"/>
      <c r="KVG9" s="194"/>
      <c r="KVH9" s="194"/>
      <c r="KVI9" s="194"/>
      <c r="KVJ9" s="194"/>
      <c r="KVK9" s="194"/>
      <c r="KVL9" s="194"/>
      <c r="KVM9" s="194"/>
      <c r="KVN9" s="194"/>
      <c r="KVO9" s="194"/>
      <c r="KVP9" s="194"/>
      <c r="KVQ9" s="194"/>
      <c r="KVR9" s="194"/>
      <c r="KVS9" s="194"/>
      <c r="KVT9" s="194"/>
      <c r="KVU9" s="194"/>
      <c r="KVV9" s="194"/>
      <c r="KVW9" s="194"/>
      <c r="KVX9" s="194"/>
      <c r="KVY9" s="194"/>
      <c r="KVZ9" s="194"/>
      <c r="KWA9" s="194"/>
      <c r="KWB9" s="194"/>
      <c r="KWC9" s="194"/>
      <c r="KWD9" s="194"/>
      <c r="KWE9" s="194"/>
      <c r="KWF9" s="194"/>
      <c r="KWG9" s="194"/>
      <c r="KWH9" s="194"/>
      <c r="KWI9" s="194"/>
      <c r="KWJ9" s="194"/>
      <c r="KWK9" s="194"/>
      <c r="KWL9" s="194"/>
      <c r="KWM9" s="194"/>
      <c r="KWN9" s="194"/>
      <c r="KWO9" s="194"/>
      <c r="KWP9" s="194"/>
      <c r="KWQ9" s="194"/>
      <c r="KWR9" s="194"/>
      <c r="KWS9" s="194"/>
      <c r="KWT9" s="194"/>
      <c r="KWU9" s="194"/>
      <c r="KWV9" s="194"/>
      <c r="KWW9" s="194"/>
      <c r="KWX9" s="194"/>
      <c r="KWY9" s="194"/>
      <c r="KWZ9" s="194"/>
      <c r="KXA9" s="194"/>
      <c r="KXB9" s="194"/>
      <c r="KXC9" s="194"/>
      <c r="KXD9" s="194"/>
      <c r="KXE9" s="194"/>
      <c r="KXF9" s="194"/>
      <c r="KXG9" s="194"/>
      <c r="KXH9" s="194"/>
      <c r="KXI9" s="194"/>
      <c r="KXJ9" s="194"/>
      <c r="KXK9" s="194"/>
      <c r="KXL9" s="194"/>
      <c r="KXM9" s="194"/>
      <c r="KXN9" s="194"/>
      <c r="KXO9" s="194"/>
      <c r="KXP9" s="194"/>
      <c r="KXQ9" s="194"/>
      <c r="KXR9" s="194"/>
      <c r="KXS9" s="194"/>
      <c r="KXT9" s="194"/>
      <c r="KXU9" s="194"/>
      <c r="KXV9" s="194"/>
      <c r="KXW9" s="194"/>
      <c r="KXX9" s="194"/>
      <c r="KXY9" s="194"/>
      <c r="KXZ9" s="194"/>
      <c r="KYA9" s="194"/>
      <c r="KYB9" s="194"/>
      <c r="KYC9" s="194"/>
      <c r="KYD9" s="194"/>
      <c r="KYE9" s="194"/>
      <c r="KYF9" s="194"/>
      <c r="KYG9" s="194"/>
      <c r="KYH9" s="194"/>
      <c r="KYI9" s="194"/>
      <c r="KYJ9" s="194"/>
      <c r="KYK9" s="194"/>
      <c r="KYL9" s="194"/>
      <c r="KYM9" s="194"/>
      <c r="KYN9" s="194"/>
      <c r="KYO9" s="194"/>
      <c r="KYP9" s="194"/>
      <c r="KYQ9" s="194"/>
      <c r="KYR9" s="194"/>
      <c r="KYS9" s="194"/>
      <c r="KYT9" s="194"/>
      <c r="KYU9" s="194"/>
      <c r="KYV9" s="194"/>
      <c r="KYW9" s="194"/>
      <c r="KYX9" s="194"/>
      <c r="KYY9" s="194"/>
      <c r="KYZ9" s="194"/>
      <c r="KZA9" s="194"/>
      <c r="KZB9" s="194"/>
      <c r="KZC9" s="194"/>
      <c r="KZD9" s="194"/>
      <c r="KZE9" s="194"/>
      <c r="KZF9" s="194"/>
      <c r="KZG9" s="194"/>
      <c r="KZH9" s="194"/>
      <c r="KZI9" s="194"/>
      <c r="KZJ9" s="194"/>
      <c r="KZK9" s="194"/>
      <c r="KZL9" s="194"/>
      <c r="KZM9" s="194"/>
      <c r="KZN9" s="194"/>
      <c r="KZO9" s="194"/>
      <c r="KZP9" s="194"/>
      <c r="KZQ9" s="194"/>
      <c r="KZR9" s="194"/>
      <c r="KZS9" s="194"/>
      <c r="KZT9" s="194"/>
      <c r="KZU9" s="194"/>
      <c r="KZV9" s="194"/>
      <c r="KZW9" s="194"/>
      <c r="KZX9" s="194"/>
      <c r="KZY9" s="194"/>
      <c r="KZZ9" s="194"/>
      <c r="LAA9" s="194"/>
      <c r="LAB9" s="194"/>
      <c r="LAC9" s="194"/>
      <c r="LAD9" s="194"/>
      <c r="LAE9" s="194"/>
      <c r="LAF9" s="194"/>
      <c r="LAG9" s="194"/>
      <c r="LAH9" s="194"/>
      <c r="LAI9" s="194"/>
      <c r="LAJ9" s="194"/>
      <c r="LAK9" s="194"/>
      <c r="LAL9" s="194"/>
      <c r="LAM9" s="194"/>
      <c r="LAN9" s="194"/>
      <c r="LAO9" s="194"/>
      <c r="LAP9" s="194"/>
      <c r="LAQ9" s="194"/>
      <c r="LAR9" s="194"/>
      <c r="LAS9" s="194"/>
      <c r="LAT9" s="194"/>
      <c r="LAU9" s="194"/>
      <c r="LAV9" s="194"/>
      <c r="LAW9" s="194"/>
      <c r="LAX9" s="194"/>
      <c r="LAY9" s="194"/>
      <c r="LAZ9" s="194"/>
      <c r="LBA9" s="194"/>
      <c r="LBB9" s="194"/>
      <c r="LBC9" s="194"/>
      <c r="LBD9" s="194"/>
      <c r="LBE9" s="194"/>
      <c r="LBF9" s="194"/>
      <c r="LBG9" s="194"/>
      <c r="LBH9" s="194"/>
      <c r="LBI9" s="194"/>
      <c r="LBJ9" s="194"/>
      <c r="LBK9" s="194"/>
      <c r="LBL9" s="194"/>
      <c r="LBM9" s="194"/>
      <c r="LBN9" s="194"/>
      <c r="LBO9" s="194"/>
      <c r="LBP9" s="194"/>
      <c r="LBQ9" s="194"/>
      <c r="LBR9" s="194"/>
      <c r="LBS9" s="194"/>
      <c r="LBT9" s="194"/>
      <c r="LBU9" s="194"/>
      <c r="LBV9" s="194"/>
      <c r="LBW9" s="194"/>
      <c r="LBX9" s="194"/>
      <c r="LBY9" s="194"/>
      <c r="LBZ9" s="194"/>
      <c r="LCA9" s="194"/>
      <c r="LCB9" s="194"/>
      <c r="LCC9" s="194"/>
      <c r="LCD9" s="194"/>
      <c r="LCE9" s="194"/>
      <c r="LCF9" s="194"/>
      <c r="LCG9" s="194"/>
      <c r="LCH9" s="194"/>
      <c r="LCI9" s="194"/>
      <c r="LCJ9" s="194"/>
      <c r="LCK9" s="194"/>
      <c r="LCL9" s="194"/>
      <c r="LCM9" s="194"/>
      <c r="LCN9" s="194"/>
      <c r="LCO9" s="194"/>
      <c r="LCP9" s="194"/>
      <c r="LCQ9" s="194"/>
      <c r="LCR9" s="194"/>
      <c r="LCS9" s="194"/>
      <c r="LCT9" s="194"/>
      <c r="LCU9" s="194"/>
      <c r="LCV9" s="194"/>
      <c r="LCW9" s="194"/>
      <c r="LCX9" s="194"/>
      <c r="LCY9" s="194"/>
      <c r="LCZ9" s="194"/>
      <c r="LDA9" s="194"/>
      <c r="LDB9" s="194"/>
      <c r="LDC9" s="194"/>
      <c r="LDD9" s="194"/>
      <c r="LDE9" s="194"/>
      <c r="LDF9" s="194"/>
      <c r="LDG9" s="194"/>
      <c r="LDH9" s="194"/>
      <c r="LDI9" s="194"/>
      <c r="LDJ9" s="194"/>
      <c r="LDK9" s="194"/>
      <c r="LDL9" s="194"/>
      <c r="LDM9" s="194"/>
      <c r="LDN9" s="194"/>
      <c r="LDO9" s="194"/>
      <c r="LDP9" s="194"/>
      <c r="LDQ9" s="194"/>
      <c r="LDR9" s="194"/>
      <c r="LDS9" s="194"/>
      <c r="LDT9" s="194"/>
      <c r="LDU9" s="194"/>
      <c r="LDV9" s="194"/>
      <c r="LDW9" s="194"/>
      <c r="LDX9" s="194"/>
      <c r="LDY9" s="194"/>
      <c r="LDZ9" s="194"/>
      <c r="LEA9" s="194"/>
      <c r="LEB9" s="194"/>
      <c r="LEC9" s="194"/>
      <c r="LED9" s="194"/>
      <c r="LEE9" s="194"/>
      <c r="LEF9" s="194"/>
      <c r="LEG9" s="194"/>
      <c r="LEH9" s="194"/>
      <c r="LEI9" s="194"/>
      <c r="LEJ9" s="194"/>
      <c r="LEK9" s="194"/>
      <c r="LEL9" s="194"/>
      <c r="LEM9" s="194"/>
      <c r="LEN9" s="194"/>
      <c r="LEO9" s="194"/>
      <c r="LEP9" s="194"/>
      <c r="LEQ9" s="194"/>
      <c r="LER9" s="194"/>
      <c r="LES9" s="194"/>
      <c r="LET9" s="194"/>
      <c r="LEU9" s="194"/>
      <c r="LEV9" s="194"/>
      <c r="LEW9" s="194"/>
      <c r="LEX9" s="194"/>
      <c r="LEY9" s="194"/>
      <c r="LEZ9" s="194"/>
      <c r="LFA9" s="194"/>
      <c r="LFB9" s="194"/>
      <c r="LFC9" s="194"/>
      <c r="LFD9" s="194"/>
      <c r="LFE9" s="194"/>
      <c r="LFF9" s="194"/>
      <c r="LFG9" s="194"/>
      <c r="LFH9" s="194"/>
      <c r="LFI9" s="194"/>
      <c r="LFJ9" s="194"/>
      <c r="LFK9" s="194"/>
      <c r="LFL9" s="194"/>
      <c r="LFM9" s="194"/>
      <c r="LFN9" s="194"/>
      <c r="LFO9" s="194"/>
      <c r="LFP9" s="194"/>
      <c r="LFQ9" s="194"/>
      <c r="LFR9" s="194"/>
      <c r="LFS9" s="194"/>
      <c r="LFT9" s="194"/>
      <c r="LFU9" s="194"/>
      <c r="LFV9" s="194"/>
      <c r="LFW9" s="194"/>
      <c r="LFX9" s="194"/>
      <c r="LFY9" s="194"/>
      <c r="LFZ9" s="194"/>
      <c r="LGA9" s="194"/>
      <c r="LGB9" s="194"/>
      <c r="LGC9" s="194"/>
      <c r="LGD9" s="194"/>
      <c r="LGE9" s="194"/>
      <c r="LGF9" s="194"/>
      <c r="LGG9" s="194"/>
      <c r="LGH9" s="194"/>
      <c r="LGI9" s="194"/>
      <c r="LGJ9" s="194"/>
      <c r="LGK9" s="194"/>
      <c r="LGL9" s="194"/>
      <c r="LGM9" s="194"/>
      <c r="LGN9" s="194"/>
      <c r="LGO9" s="194"/>
      <c r="LGP9" s="194"/>
      <c r="LGQ9" s="194"/>
      <c r="LGR9" s="194"/>
      <c r="LGS9" s="194"/>
      <c r="LGT9" s="194"/>
      <c r="LGU9" s="194"/>
      <c r="LGV9" s="194"/>
      <c r="LGW9" s="194"/>
      <c r="LGX9" s="194"/>
      <c r="LGY9" s="194"/>
      <c r="LGZ9" s="194"/>
      <c r="LHA9" s="194"/>
      <c r="LHB9" s="194"/>
      <c r="LHC9" s="194"/>
      <c r="LHD9" s="194"/>
      <c r="LHE9" s="194"/>
      <c r="LHF9" s="194"/>
      <c r="LHG9" s="194"/>
      <c r="LHH9" s="194"/>
      <c r="LHI9" s="194"/>
      <c r="LHJ9" s="194"/>
      <c r="LHK9" s="194"/>
      <c r="LHL9" s="194"/>
      <c r="LHM9" s="194"/>
      <c r="LHN9" s="194"/>
      <c r="LHO9" s="194"/>
      <c r="LHP9" s="194"/>
      <c r="LHQ9" s="194"/>
      <c r="LHR9" s="194"/>
      <c r="LHS9" s="194"/>
      <c r="LHT9" s="194"/>
      <c r="LHU9" s="194"/>
      <c r="LHV9" s="194"/>
      <c r="LHW9" s="194"/>
      <c r="LHX9" s="194"/>
      <c r="LHY9" s="194"/>
      <c r="LHZ9" s="194"/>
      <c r="LIA9" s="194"/>
      <c r="LIB9" s="194"/>
      <c r="LIC9" s="194"/>
      <c r="LID9" s="194"/>
      <c r="LIE9" s="194"/>
      <c r="LIF9" s="194"/>
      <c r="LIG9" s="194"/>
      <c r="LIH9" s="194"/>
      <c r="LII9" s="194"/>
      <c r="LIJ9" s="194"/>
      <c r="LIK9" s="194"/>
      <c r="LIL9" s="194"/>
      <c r="LIM9" s="194"/>
      <c r="LIN9" s="194"/>
      <c r="LIO9" s="194"/>
      <c r="LIP9" s="194"/>
      <c r="LIQ9" s="194"/>
      <c r="LIR9" s="194"/>
      <c r="LIS9" s="194"/>
      <c r="LIT9" s="194"/>
      <c r="LIU9" s="194"/>
      <c r="LIV9" s="194"/>
      <c r="LIW9" s="194"/>
      <c r="LIX9" s="194"/>
      <c r="LIY9" s="194"/>
      <c r="LIZ9" s="194"/>
      <c r="LJA9" s="194"/>
      <c r="LJB9" s="194"/>
      <c r="LJC9" s="194"/>
      <c r="LJD9" s="194"/>
      <c r="LJE9" s="194"/>
      <c r="LJF9" s="194"/>
      <c r="LJG9" s="194"/>
      <c r="LJH9" s="194"/>
      <c r="LJI9" s="194"/>
      <c r="LJJ9" s="194"/>
      <c r="LJK9" s="194"/>
      <c r="LJL9" s="194"/>
      <c r="LJM9" s="194"/>
      <c r="LJN9" s="194"/>
      <c r="LJO9" s="194"/>
      <c r="LJP9" s="194"/>
      <c r="LJQ9" s="194"/>
      <c r="LJR9" s="194"/>
      <c r="LJS9" s="194"/>
      <c r="LJT9" s="194"/>
      <c r="LJU9" s="194"/>
      <c r="LJV9" s="194"/>
      <c r="LJW9" s="194"/>
      <c r="LJX9" s="194"/>
      <c r="LJY9" s="194"/>
      <c r="LJZ9" s="194"/>
      <c r="LKA9" s="194"/>
      <c r="LKB9" s="194"/>
      <c r="LKC9" s="194"/>
      <c r="LKD9" s="194"/>
      <c r="LKE9" s="194"/>
      <c r="LKF9" s="194"/>
      <c r="LKG9" s="194"/>
      <c r="LKH9" s="194"/>
      <c r="LKI9" s="194"/>
      <c r="LKJ9" s="194"/>
      <c r="LKK9" s="194"/>
      <c r="LKL9" s="194"/>
      <c r="LKM9" s="194"/>
      <c r="LKN9" s="194"/>
      <c r="LKO9" s="194"/>
      <c r="LKP9" s="194"/>
      <c r="LKQ9" s="194"/>
      <c r="LKR9" s="194"/>
      <c r="LKS9" s="194"/>
      <c r="LKT9" s="194"/>
      <c r="LKU9" s="194"/>
      <c r="LKV9" s="194"/>
      <c r="LKW9" s="194"/>
      <c r="LKX9" s="194"/>
      <c r="LKY9" s="194"/>
      <c r="LKZ9" s="194"/>
      <c r="LLA9" s="194"/>
      <c r="LLB9" s="194"/>
      <c r="LLC9" s="194"/>
      <c r="LLD9" s="194"/>
      <c r="LLE9" s="194"/>
      <c r="LLF9" s="194"/>
      <c r="LLG9" s="194"/>
      <c r="LLH9" s="194"/>
      <c r="LLI9" s="194"/>
      <c r="LLJ9" s="194"/>
      <c r="LLK9" s="194"/>
      <c r="LLL9" s="194"/>
      <c r="LLM9" s="194"/>
      <c r="LLN9" s="194"/>
      <c r="LLO9" s="194"/>
      <c r="LLP9" s="194"/>
      <c r="LLQ9" s="194"/>
      <c r="LLR9" s="194"/>
      <c r="LLS9" s="194"/>
      <c r="LLT9" s="194"/>
      <c r="LLU9" s="194"/>
      <c r="LLV9" s="194"/>
      <c r="LLW9" s="194"/>
      <c r="LLX9" s="194"/>
      <c r="LLY9" s="194"/>
      <c r="LLZ9" s="194"/>
      <c r="LMA9" s="194"/>
      <c r="LMB9" s="194"/>
      <c r="LMC9" s="194"/>
      <c r="LMD9" s="194"/>
      <c r="LME9" s="194"/>
      <c r="LMF9" s="194"/>
      <c r="LMG9" s="194"/>
      <c r="LMH9" s="194"/>
      <c r="LMI9" s="194"/>
      <c r="LMJ9" s="194"/>
      <c r="LMK9" s="194"/>
      <c r="LML9" s="194"/>
      <c r="LMM9" s="194"/>
      <c r="LMN9" s="194"/>
      <c r="LMO9" s="194"/>
      <c r="LMP9" s="194"/>
      <c r="LMQ9" s="194"/>
      <c r="LMR9" s="194"/>
      <c r="LMS9" s="194"/>
      <c r="LMT9" s="194"/>
      <c r="LMU9" s="194"/>
      <c r="LMV9" s="194"/>
      <c r="LMW9" s="194"/>
      <c r="LMX9" s="194"/>
      <c r="LMY9" s="194"/>
      <c r="LMZ9" s="194"/>
      <c r="LNA9" s="194"/>
      <c r="LNB9" s="194"/>
      <c r="LNC9" s="194"/>
      <c r="LND9" s="194"/>
      <c r="LNE9" s="194"/>
      <c r="LNF9" s="194"/>
      <c r="LNG9" s="194"/>
      <c r="LNH9" s="194"/>
      <c r="LNI9" s="194"/>
      <c r="LNJ9" s="194"/>
      <c r="LNK9" s="194"/>
      <c r="LNL9" s="194"/>
      <c r="LNM9" s="194"/>
      <c r="LNN9" s="194"/>
      <c r="LNO9" s="194"/>
      <c r="LNP9" s="194"/>
      <c r="LNQ9" s="194"/>
      <c r="LNR9" s="194"/>
      <c r="LNS9" s="194"/>
      <c r="LNT9" s="194"/>
      <c r="LNU9" s="194"/>
      <c r="LNV9" s="194"/>
      <c r="LNW9" s="194"/>
      <c r="LNX9" s="194"/>
      <c r="LNY9" s="194"/>
      <c r="LNZ9" s="194"/>
      <c r="LOA9" s="194"/>
      <c r="LOB9" s="194"/>
      <c r="LOC9" s="194"/>
      <c r="LOD9" s="194"/>
      <c r="LOE9" s="194"/>
      <c r="LOF9" s="194"/>
      <c r="LOG9" s="194"/>
      <c r="LOH9" s="194"/>
      <c r="LOI9" s="194"/>
      <c r="LOJ9" s="194"/>
      <c r="LOK9" s="194"/>
      <c r="LOL9" s="194"/>
      <c r="LOM9" s="194"/>
      <c r="LON9" s="194"/>
      <c r="LOO9" s="194"/>
      <c r="LOP9" s="194"/>
      <c r="LOQ9" s="194"/>
      <c r="LOR9" s="194"/>
      <c r="LOS9" s="194"/>
      <c r="LOT9" s="194"/>
      <c r="LOU9" s="194"/>
      <c r="LOV9" s="194"/>
      <c r="LOW9" s="194"/>
      <c r="LOX9" s="194"/>
      <c r="LOY9" s="194"/>
      <c r="LOZ9" s="194"/>
      <c r="LPA9" s="194"/>
      <c r="LPB9" s="194"/>
      <c r="LPC9" s="194"/>
      <c r="LPD9" s="194"/>
      <c r="LPE9" s="194"/>
      <c r="LPF9" s="194"/>
      <c r="LPG9" s="194"/>
      <c r="LPH9" s="194"/>
      <c r="LPI9" s="194"/>
      <c r="LPJ9" s="194"/>
      <c r="LPK9" s="194"/>
      <c r="LPL9" s="194"/>
      <c r="LPM9" s="194"/>
      <c r="LPN9" s="194"/>
      <c r="LPO9" s="194"/>
      <c r="LPP9" s="194"/>
      <c r="LPQ9" s="194"/>
      <c r="LPR9" s="194"/>
      <c r="LPS9" s="194"/>
      <c r="LPT9" s="194"/>
      <c r="LPU9" s="194"/>
      <c r="LPV9" s="194"/>
      <c r="LPW9" s="194"/>
      <c r="LPX9" s="194"/>
      <c r="LPY9" s="194"/>
      <c r="LPZ9" s="194"/>
      <c r="LQA9" s="194"/>
      <c r="LQB9" s="194"/>
      <c r="LQC9" s="194"/>
      <c r="LQD9" s="194"/>
      <c r="LQE9" s="194"/>
      <c r="LQF9" s="194"/>
      <c r="LQG9" s="194"/>
      <c r="LQH9" s="194"/>
      <c r="LQI9" s="194"/>
      <c r="LQJ9" s="194"/>
      <c r="LQK9" s="194"/>
      <c r="LQL9" s="194"/>
      <c r="LQM9" s="194"/>
      <c r="LQN9" s="194"/>
      <c r="LQO9" s="194"/>
      <c r="LQP9" s="194"/>
      <c r="LQQ9" s="194"/>
      <c r="LQR9" s="194"/>
      <c r="LQS9" s="194"/>
      <c r="LQT9" s="194"/>
      <c r="LQU9" s="194"/>
      <c r="LQV9" s="194"/>
      <c r="LQW9" s="194"/>
      <c r="LQX9" s="194"/>
      <c r="LQY9" s="194"/>
      <c r="LQZ9" s="194"/>
      <c r="LRA9" s="194"/>
      <c r="LRB9" s="194"/>
      <c r="LRC9" s="194"/>
      <c r="LRD9" s="194"/>
      <c r="LRE9" s="194"/>
      <c r="LRF9" s="194"/>
      <c r="LRG9" s="194"/>
      <c r="LRH9" s="194"/>
      <c r="LRI9" s="194"/>
      <c r="LRJ9" s="194"/>
      <c r="LRK9" s="194"/>
      <c r="LRL9" s="194"/>
      <c r="LRM9" s="194"/>
      <c r="LRN9" s="194"/>
      <c r="LRO9" s="194"/>
      <c r="LRP9" s="194"/>
      <c r="LRQ9" s="194"/>
      <c r="LRR9" s="194"/>
      <c r="LRS9" s="194"/>
      <c r="LRT9" s="194"/>
      <c r="LRU9" s="194"/>
      <c r="LRV9" s="194"/>
      <c r="LRW9" s="194"/>
      <c r="LRX9" s="194"/>
      <c r="LRY9" s="194"/>
      <c r="LRZ9" s="194"/>
      <c r="LSA9" s="194"/>
      <c r="LSB9" s="194"/>
      <c r="LSC9" s="194"/>
      <c r="LSD9" s="194"/>
      <c r="LSE9" s="194"/>
      <c r="LSF9" s="194"/>
      <c r="LSG9" s="194"/>
      <c r="LSH9" s="194"/>
      <c r="LSI9" s="194"/>
      <c r="LSJ9" s="194"/>
      <c r="LSK9" s="194"/>
      <c r="LSL9" s="194"/>
      <c r="LSM9" s="194"/>
      <c r="LSN9" s="194"/>
      <c r="LSO9" s="194"/>
      <c r="LSP9" s="194"/>
      <c r="LSQ9" s="194"/>
      <c r="LSR9" s="194"/>
      <c r="LSS9" s="194"/>
      <c r="LST9" s="194"/>
      <c r="LSU9" s="194"/>
      <c r="LSV9" s="194"/>
      <c r="LSW9" s="194"/>
      <c r="LSX9" s="194"/>
      <c r="LSY9" s="194"/>
      <c r="LSZ9" s="194"/>
      <c r="LTA9" s="194"/>
      <c r="LTB9" s="194"/>
      <c r="LTC9" s="194"/>
      <c r="LTD9" s="194"/>
      <c r="LTE9" s="194"/>
      <c r="LTF9" s="194"/>
      <c r="LTG9" s="194"/>
      <c r="LTH9" s="194"/>
      <c r="LTI9" s="194"/>
      <c r="LTJ9" s="194"/>
      <c r="LTK9" s="194"/>
      <c r="LTL9" s="194"/>
      <c r="LTM9" s="194"/>
      <c r="LTN9" s="194"/>
      <c r="LTO9" s="194"/>
      <c r="LTP9" s="194"/>
      <c r="LTQ9" s="194"/>
      <c r="LTR9" s="194"/>
      <c r="LTS9" s="194"/>
      <c r="LTT9" s="194"/>
      <c r="LTU9" s="194"/>
      <c r="LTV9" s="194"/>
      <c r="LTW9" s="194"/>
      <c r="LTX9" s="194"/>
      <c r="LTY9" s="194"/>
      <c r="LTZ9" s="194"/>
      <c r="LUA9" s="194"/>
      <c r="LUB9" s="194"/>
      <c r="LUC9" s="194"/>
      <c r="LUD9" s="194"/>
      <c r="LUE9" s="194"/>
      <c r="LUF9" s="194"/>
      <c r="LUG9" s="194"/>
      <c r="LUH9" s="194"/>
      <c r="LUI9" s="194"/>
      <c r="LUJ9" s="194"/>
      <c r="LUK9" s="194"/>
      <c r="LUL9" s="194"/>
      <c r="LUM9" s="194"/>
      <c r="LUN9" s="194"/>
      <c r="LUO9" s="194"/>
      <c r="LUP9" s="194"/>
      <c r="LUQ9" s="194"/>
      <c r="LUR9" s="194"/>
      <c r="LUS9" s="194"/>
      <c r="LUT9" s="194"/>
      <c r="LUU9" s="194"/>
      <c r="LUV9" s="194"/>
      <c r="LUW9" s="194"/>
      <c r="LUX9" s="194"/>
      <c r="LUY9" s="194"/>
      <c r="LUZ9" s="194"/>
      <c r="LVA9" s="194"/>
      <c r="LVB9" s="194"/>
      <c r="LVC9" s="194"/>
      <c r="LVD9" s="194"/>
      <c r="LVE9" s="194"/>
      <c r="LVF9" s="194"/>
      <c r="LVG9" s="194"/>
      <c r="LVH9" s="194"/>
      <c r="LVI9" s="194"/>
      <c r="LVJ9" s="194"/>
      <c r="LVK9" s="194"/>
      <c r="LVL9" s="194"/>
      <c r="LVM9" s="194"/>
      <c r="LVN9" s="194"/>
      <c r="LVO9" s="194"/>
      <c r="LVP9" s="194"/>
      <c r="LVQ9" s="194"/>
      <c r="LVR9" s="194"/>
      <c r="LVS9" s="194"/>
      <c r="LVT9" s="194"/>
      <c r="LVU9" s="194"/>
      <c r="LVV9" s="194"/>
      <c r="LVW9" s="194"/>
      <c r="LVX9" s="194"/>
      <c r="LVY9" s="194"/>
      <c r="LVZ9" s="194"/>
      <c r="LWA9" s="194"/>
      <c r="LWB9" s="194"/>
      <c r="LWC9" s="194"/>
      <c r="LWD9" s="194"/>
      <c r="LWE9" s="194"/>
      <c r="LWF9" s="194"/>
      <c r="LWG9" s="194"/>
      <c r="LWH9" s="194"/>
      <c r="LWI9" s="194"/>
      <c r="LWJ9" s="194"/>
      <c r="LWK9" s="194"/>
      <c r="LWL9" s="194"/>
      <c r="LWM9" s="194"/>
      <c r="LWN9" s="194"/>
      <c r="LWO9" s="194"/>
      <c r="LWP9" s="194"/>
      <c r="LWQ9" s="194"/>
      <c r="LWR9" s="194"/>
      <c r="LWS9" s="194"/>
      <c r="LWT9" s="194"/>
      <c r="LWU9" s="194"/>
      <c r="LWV9" s="194"/>
      <c r="LWW9" s="194"/>
      <c r="LWX9" s="194"/>
      <c r="LWY9" s="194"/>
      <c r="LWZ9" s="194"/>
      <c r="LXA9" s="194"/>
      <c r="LXB9" s="194"/>
      <c r="LXC9" s="194"/>
      <c r="LXD9" s="194"/>
      <c r="LXE9" s="194"/>
      <c r="LXF9" s="194"/>
      <c r="LXG9" s="194"/>
      <c r="LXH9" s="194"/>
      <c r="LXI9" s="194"/>
      <c r="LXJ9" s="194"/>
      <c r="LXK9" s="194"/>
      <c r="LXL9" s="194"/>
      <c r="LXM9" s="194"/>
      <c r="LXN9" s="194"/>
      <c r="LXO9" s="194"/>
      <c r="LXP9" s="194"/>
      <c r="LXQ9" s="194"/>
      <c r="LXR9" s="194"/>
      <c r="LXS9" s="194"/>
      <c r="LXT9" s="194"/>
      <c r="LXU9" s="194"/>
      <c r="LXV9" s="194"/>
      <c r="LXW9" s="194"/>
      <c r="LXX9" s="194"/>
      <c r="LXY9" s="194"/>
      <c r="LXZ9" s="194"/>
      <c r="LYA9" s="194"/>
      <c r="LYB9" s="194"/>
      <c r="LYC9" s="194"/>
      <c r="LYD9" s="194"/>
      <c r="LYE9" s="194"/>
      <c r="LYF9" s="194"/>
      <c r="LYG9" s="194"/>
      <c r="LYH9" s="194"/>
      <c r="LYI9" s="194"/>
      <c r="LYJ9" s="194"/>
      <c r="LYK9" s="194"/>
      <c r="LYL9" s="194"/>
      <c r="LYM9" s="194"/>
      <c r="LYN9" s="194"/>
      <c r="LYO9" s="194"/>
      <c r="LYP9" s="194"/>
      <c r="LYQ9" s="194"/>
      <c r="LYR9" s="194"/>
      <c r="LYS9" s="194"/>
      <c r="LYT9" s="194"/>
      <c r="LYU9" s="194"/>
      <c r="LYV9" s="194"/>
      <c r="LYW9" s="194"/>
      <c r="LYX9" s="194"/>
      <c r="LYY9" s="194"/>
      <c r="LYZ9" s="194"/>
      <c r="LZA9" s="194"/>
      <c r="LZB9" s="194"/>
      <c r="LZC9" s="194"/>
      <c r="LZD9" s="194"/>
      <c r="LZE9" s="194"/>
      <c r="LZF9" s="194"/>
      <c r="LZG9" s="194"/>
      <c r="LZH9" s="194"/>
      <c r="LZI9" s="194"/>
      <c r="LZJ9" s="194"/>
      <c r="LZK9" s="194"/>
      <c r="LZL9" s="194"/>
      <c r="LZM9" s="194"/>
      <c r="LZN9" s="194"/>
      <c r="LZO9" s="194"/>
      <c r="LZP9" s="194"/>
      <c r="LZQ9" s="194"/>
      <c r="LZR9" s="194"/>
      <c r="LZS9" s="194"/>
      <c r="LZT9" s="194"/>
      <c r="LZU9" s="194"/>
      <c r="LZV9" s="194"/>
      <c r="LZW9" s="194"/>
      <c r="LZX9" s="194"/>
      <c r="LZY9" s="194"/>
      <c r="LZZ9" s="194"/>
      <c r="MAA9" s="194"/>
      <c r="MAB9" s="194"/>
      <c r="MAC9" s="194"/>
      <c r="MAD9" s="194"/>
      <c r="MAE9" s="194"/>
      <c r="MAF9" s="194"/>
      <c r="MAG9" s="194"/>
      <c r="MAH9" s="194"/>
      <c r="MAI9" s="194"/>
      <c r="MAJ9" s="194"/>
      <c r="MAK9" s="194"/>
      <c r="MAL9" s="194"/>
      <c r="MAM9" s="194"/>
      <c r="MAN9" s="194"/>
      <c r="MAO9" s="194"/>
      <c r="MAP9" s="194"/>
      <c r="MAQ9" s="194"/>
      <c r="MAR9" s="194"/>
      <c r="MAS9" s="194"/>
      <c r="MAT9" s="194"/>
      <c r="MAU9" s="194"/>
      <c r="MAV9" s="194"/>
      <c r="MAW9" s="194"/>
      <c r="MAX9" s="194"/>
      <c r="MAY9" s="194"/>
      <c r="MAZ9" s="194"/>
      <c r="MBA9" s="194"/>
      <c r="MBB9" s="194"/>
      <c r="MBC9" s="194"/>
      <c r="MBD9" s="194"/>
      <c r="MBE9" s="194"/>
      <c r="MBF9" s="194"/>
      <c r="MBG9" s="194"/>
      <c r="MBH9" s="194"/>
      <c r="MBI9" s="194"/>
      <c r="MBJ9" s="194"/>
      <c r="MBK9" s="194"/>
      <c r="MBL9" s="194"/>
      <c r="MBM9" s="194"/>
      <c r="MBN9" s="194"/>
      <c r="MBO9" s="194"/>
      <c r="MBP9" s="194"/>
      <c r="MBQ9" s="194"/>
      <c r="MBR9" s="194"/>
      <c r="MBS9" s="194"/>
      <c r="MBT9" s="194"/>
      <c r="MBU9" s="194"/>
      <c r="MBV9" s="194"/>
      <c r="MBW9" s="194"/>
      <c r="MBX9" s="194"/>
      <c r="MBY9" s="194"/>
      <c r="MBZ9" s="194"/>
      <c r="MCA9" s="194"/>
      <c r="MCB9" s="194"/>
      <c r="MCC9" s="194"/>
      <c r="MCD9" s="194"/>
      <c r="MCE9" s="194"/>
      <c r="MCF9" s="194"/>
      <c r="MCG9" s="194"/>
      <c r="MCH9" s="194"/>
      <c r="MCI9" s="194"/>
      <c r="MCJ9" s="194"/>
      <c r="MCK9" s="194"/>
      <c r="MCL9" s="194"/>
      <c r="MCM9" s="194"/>
      <c r="MCN9" s="194"/>
      <c r="MCO9" s="194"/>
      <c r="MCP9" s="194"/>
      <c r="MCQ9" s="194"/>
      <c r="MCR9" s="194"/>
      <c r="MCS9" s="194"/>
      <c r="MCT9" s="194"/>
      <c r="MCU9" s="194"/>
      <c r="MCV9" s="194"/>
      <c r="MCW9" s="194"/>
      <c r="MCX9" s="194"/>
      <c r="MCY9" s="194"/>
      <c r="MCZ9" s="194"/>
      <c r="MDA9" s="194"/>
      <c r="MDB9" s="194"/>
      <c r="MDC9" s="194"/>
      <c r="MDD9" s="194"/>
      <c r="MDE9" s="194"/>
      <c r="MDF9" s="194"/>
      <c r="MDG9" s="194"/>
      <c r="MDH9" s="194"/>
      <c r="MDI9" s="194"/>
      <c r="MDJ9" s="194"/>
      <c r="MDK9" s="194"/>
      <c r="MDL9" s="194"/>
      <c r="MDM9" s="194"/>
      <c r="MDN9" s="194"/>
      <c r="MDO9" s="194"/>
      <c r="MDP9" s="194"/>
      <c r="MDQ9" s="194"/>
      <c r="MDR9" s="194"/>
      <c r="MDS9" s="194"/>
      <c r="MDT9" s="194"/>
      <c r="MDU9" s="194"/>
      <c r="MDV9" s="194"/>
      <c r="MDW9" s="194"/>
      <c r="MDX9" s="194"/>
      <c r="MDY9" s="194"/>
      <c r="MDZ9" s="194"/>
      <c r="MEA9" s="194"/>
      <c r="MEB9" s="194"/>
      <c r="MEC9" s="194"/>
      <c r="MED9" s="194"/>
      <c r="MEE9" s="194"/>
      <c r="MEF9" s="194"/>
      <c r="MEG9" s="194"/>
      <c r="MEH9" s="194"/>
      <c r="MEI9" s="194"/>
      <c r="MEJ9" s="194"/>
      <c r="MEK9" s="194"/>
      <c r="MEL9" s="194"/>
      <c r="MEM9" s="194"/>
      <c r="MEN9" s="194"/>
      <c r="MEO9" s="194"/>
      <c r="MEP9" s="194"/>
      <c r="MEQ9" s="194"/>
      <c r="MER9" s="194"/>
      <c r="MES9" s="194"/>
      <c r="MET9" s="194"/>
      <c r="MEU9" s="194"/>
      <c r="MEV9" s="194"/>
      <c r="MEW9" s="194"/>
      <c r="MEX9" s="194"/>
      <c r="MEY9" s="194"/>
      <c r="MEZ9" s="194"/>
      <c r="MFA9" s="194"/>
      <c r="MFB9" s="194"/>
      <c r="MFC9" s="194"/>
      <c r="MFD9" s="194"/>
      <c r="MFE9" s="194"/>
      <c r="MFF9" s="194"/>
      <c r="MFG9" s="194"/>
      <c r="MFH9" s="194"/>
      <c r="MFI9" s="194"/>
      <c r="MFJ9" s="194"/>
      <c r="MFK9" s="194"/>
      <c r="MFL9" s="194"/>
      <c r="MFM9" s="194"/>
      <c r="MFN9" s="194"/>
      <c r="MFO9" s="194"/>
      <c r="MFP9" s="194"/>
      <c r="MFQ9" s="194"/>
      <c r="MFR9" s="194"/>
      <c r="MFS9" s="194"/>
      <c r="MFT9" s="194"/>
      <c r="MFU9" s="194"/>
      <c r="MFV9" s="194"/>
      <c r="MFW9" s="194"/>
      <c r="MFX9" s="194"/>
      <c r="MFY9" s="194"/>
      <c r="MFZ9" s="194"/>
      <c r="MGA9" s="194"/>
      <c r="MGB9" s="194"/>
      <c r="MGC9" s="194"/>
      <c r="MGD9" s="194"/>
      <c r="MGE9" s="194"/>
      <c r="MGF9" s="194"/>
      <c r="MGG9" s="194"/>
      <c r="MGH9" s="194"/>
      <c r="MGI9" s="194"/>
      <c r="MGJ9" s="194"/>
      <c r="MGK9" s="194"/>
      <c r="MGL9" s="194"/>
      <c r="MGM9" s="194"/>
      <c r="MGN9" s="194"/>
      <c r="MGO9" s="194"/>
      <c r="MGP9" s="194"/>
      <c r="MGQ9" s="194"/>
      <c r="MGR9" s="194"/>
      <c r="MGS9" s="194"/>
      <c r="MGT9" s="194"/>
      <c r="MGU9" s="194"/>
      <c r="MGV9" s="194"/>
      <c r="MGW9" s="194"/>
      <c r="MGX9" s="194"/>
      <c r="MGY9" s="194"/>
      <c r="MGZ9" s="194"/>
      <c r="MHA9" s="194"/>
      <c r="MHB9" s="194"/>
      <c r="MHC9" s="194"/>
      <c r="MHD9" s="194"/>
      <c r="MHE9" s="194"/>
      <c r="MHF9" s="194"/>
      <c r="MHG9" s="194"/>
      <c r="MHH9" s="194"/>
      <c r="MHI9" s="194"/>
      <c r="MHJ9" s="194"/>
      <c r="MHK9" s="194"/>
      <c r="MHL9" s="194"/>
      <c r="MHM9" s="194"/>
      <c r="MHN9" s="194"/>
      <c r="MHO9" s="194"/>
      <c r="MHP9" s="194"/>
      <c r="MHQ9" s="194"/>
      <c r="MHR9" s="194"/>
      <c r="MHS9" s="194"/>
      <c r="MHT9" s="194"/>
      <c r="MHU9" s="194"/>
      <c r="MHV9" s="194"/>
      <c r="MHW9" s="194"/>
      <c r="MHX9" s="194"/>
      <c r="MHY9" s="194"/>
      <c r="MHZ9" s="194"/>
      <c r="MIA9" s="194"/>
      <c r="MIB9" s="194"/>
      <c r="MIC9" s="194"/>
      <c r="MID9" s="194"/>
      <c r="MIE9" s="194"/>
      <c r="MIF9" s="194"/>
      <c r="MIG9" s="194"/>
      <c r="MIH9" s="194"/>
      <c r="MII9" s="194"/>
      <c r="MIJ9" s="194"/>
      <c r="MIK9" s="194"/>
      <c r="MIL9" s="194"/>
      <c r="MIM9" s="194"/>
      <c r="MIN9" s="194"/>
      <c r="MIO9" s="194"/>
      <c r="MIP9" s="194"/>
      <c r="MIQ9" s="194"/>
      <c r="MIR9" s="194"/>
      <c r="MIS9" s="194"/>
      <c r="MIT9" s="194"/>
      <c r="MIU9" s="194"/>
      <c r="MIV9" s="194"/>
      <c r="MIW9" s="194"/>
      <c r="MIX9" s="194"/>
      <c r="MIY9" s="194"/>
      <c r="MIZ9" s="194"/>
      <c r="MJA9" s="194"/>
      <c r="MJB9" s="194"/>
      <c r="MJC9" s="194"/>
      <c r="MJD9" s="194"/>
      <c r="MJE9" s="194"/>
      <c r="MJF9" s="194"/>
      <c r="MJG9" s="194"/>
      <c r="MJH9" s="194"/>
      <c r="MJI9" s="194"/>
      <c r="MJJ9" s="194"/>
      <c r="MJK9" s="194"/>
      <c r="MJL9" s="194"/>
      <c r="MJM9" s="194"/>
      <c r="MJN9" s="194"/>
      <c r="MJO9" s="194"/>
      <c r="MJP9" s="194"/>
      <c r="MJQ9" s="194"/>
      <c r="MJR9" s="194"/>
      <c r="MJS9" s="194"/>
      <c r="MJT9" s="194"/>
      <c r="MJU9" s="194"/>
      <c r="MJV9" s="194"/>
      <c r="MJW9" s="194"/>
      <c r="MJX9" s="194"/>
      <c r="MJY9" s="194"/>
      <c r="MJZ9" s="194"/>
      <c r="MKA9" s="194"/>
      <c r="MKB9" s="194"/>
      <c r="MKC9" s="194"/>
      <c r="MKD9" s="194"/>
      <c r="MKE9" s="194"/>
      <c r="MKF9" s="194"/>
      <c r="MKG9" s="194"/>
      <c r="MKH9" s="194"/>
      <c r="MKI9" s="194"/>
      <c r="MKJ9" s="194"/>
      <c r="MKK9" s="194"/>
      <c r="MKL9" s="194"/>
      <c r="MKM9" s="194"/>
      <c r="MKN9" s="194"/>
      <c r="MKO9" s="194"/>
      <c r="MKP9" s="194"/>
      <c r="MKQ9" s="194"/>
      <c r="MKR9" s="194"/>
      <c r="MKS9" s="194"/>
      <c r="MKT9" s="194"/>
      <c r="MKU9" s="194"/>
      <c r="MKV9" s="194"/>
      <c r="MKW9" s="194"/>
      <c r="MKX9" s="194"/>
      <c r="MKY9" s="194"/>
      <c r="MKZ9" s="194"/>
      <c r="MLA9" s="194"/>
      <c r="MLB9" s="194"/>
      <c r="MLC9" s="194"/>
      <c r="MLD9" s="194"/>
      <c r="MLE9" s="194"/>
      <c r="MLF9" s="194"/>
      <c r="MLG9" s="194"/>
      <c r="MLH9" s="194"/>
      <c r="MLI9" s="194"/>
      <c r="MLJ9" s="194"/>
      <c r="MLK9" s="194"/>
      <c r="MLL9" s="194"/>
      <c r="MLM9" s="194"/>
      <c r="MLN9" s="194"/>
      <c r="MLO9" s="194"/>
      <c r="MLP9" s="194"/>
      <c r="MLQ9" s="194"/>
      <c r="MLR9" s="194"/>
      <c r="MLS9" s="194"/>
      <c r="MLT9" s="194"/>
      <c r="MLU9" s="194"/>
      <c r="MLV9" s="194"/>
      <c r="MLW9" s="194"/>
      <c r="MLX9" s="194"/>
      <c r="MLY9" s="194"/>
      <c r="MLZ9" s="194"/>
      <c r="MMA9" s="194"/>
      <c r="MMB9" s="194"/>
      <c r="MMC9" s="194"/>
      <c r="MMD9" s="194"/>
      <c r="MME9" s="194"/>
      <c r="MMF9" s="194"/>
      <c r="MMG9" s="194"/>
      <c r="MMH9" s="194"/>
      <c r="MMI9" s="194"/>
      <c r="MMJ9" s="194"/>
      <c r="MMK9" s="194"/>
      <c r="MML9" s="194"/>
      <c r="MMM9" s="194"/>
      <c r="MMN9" s="194"/>
      <c r="MMO9" s="194"/>
      <c r="MMP9" s="194"/>
      <c r="MMQ9" s="194"/>
      <c r="MMR9" s="194"/>
      <c r="MMS9" s="194"/>
      <c r="MMT9" s="194"/>
      <c r="MMU9" s="194"/>
      <c r="MMV9" s="194"/>
      <c r="MMW9" s="194"/>
      <c r="MMX9" s="194"/>
      <c r="MMY9" s="194"/>
      <c r="MMZ9" s="194"/>
      <c r="MNA9" s="194"/>
      <c r="MNB9" s="194"/>
      <c r="MNC9" s="194"/>
      <c r="MND9" s="194"/>
      <c r="MNE9" s="194"/>
      <c r="MNF9" s="194"/>
      <c r="MNG9" s="194"/>
      <c r="MNH9" s="194"/>
      <c r="MNI9" s="194"/>
      <c r="MNJ9" s="194"/>
      <c r="MNK9" s="194"/>
      <c r="MNL9" s="194"/>
      <c r="MNM9" s="194"/>
      <c r="MNN9" s="194"/>
      <c r="MNO9" s="194"/>
      <c r="MNP9" s="194"/>
      <c r="MNQ9" s="194"/>
      <c r="MNR9" s="194"/>
      <c r="MNS9" s="194"/>
      <c r="MNT9" s="194"/>
      <c r="MNU9" s="194"/>
      <c r="MNV9" s="194"/>
      <c r="MNW9" s="194"/>
      <c r="MNX9" s="194"/>
      <c r="MNY9" s="194"/>
      <c r="MNZ9" s="194"/>
      <c r="MOA9" s="194"/>
      <c r="MOB9" s="194"/>
      <c r="MOC9" s="194"/>
      <c r="MOD9" s="194"/>
      <c r="MOE9" s="194"/>
      <c r="MOF9" s="194"/>
      <c r="MOG9" s="194"/>
      <c r="MOH9" s="194"/>
      <c r="MOI9" s="194"/>
      <c r="MOJ9" s="194"/>
      <c r="MOK9" s="194"/>
      <c r="MOL9" s="194"/>
      <c r="MOM9" s="194"/>
      <c r="MON9" s="194"/>
      <c r="MOO9" s="194"/>
      <c r="MOP9" s="194"/>
      <c r="MOQ9" s="194"/>
      <c r="MOR9" s="194"/>
      <c r="MOS9" s="194"/>
      <c r="MOT9" s="194"/>
      <c r="MOU9" s="194"/>
      <c r="MOV9" s="194"/>
      <c r="MOW9" s="194"/>
      <c r="MOX9" s="194"/>
      <c r="MOY9" s="194"/>
      <c r="MOZ9" s="194"/>
      <c r="MPA9" s="194"/>
      <c r="MPB9" s="194"/>
      <c r="MPC9" s="194"/>
      <c r="MPD9" s="194"/>
      <c r="MPE9" s="194"/>
      <c r="MPF9" s="194"/>
      <c r="MPG9" s="194"/>
      <c r="MPH9" s="194"/>
      <c r="MPI9" s="194"/>
      <c r="MPJ9" s="194"/>
      <c r="MPK9" s="194"/>
      <c r="MPL9" s="194"/>
      <c r="MPM9" s="194"/>
      <c r="MPN9" s="194"/>
      <c r="MPO9" s="194"/>
      <c r="MPP9" s="194"/>
      <c r="MPQ9" s="194"/>
      <c r="MPR9" s="194"/>
      <c r="MPS9" s="194"/>
      <c r="MPT9" s="194"/>
      <c r="MPU9" s="194"/>
      <c r="MPV9" s="194"/>
      <c r="MPW9" s="194"/>
      <c r="MPX9" s="194"/>
      <c r="MPY9" s="194"/>
      <c r="MPZ9" s="194"/>
      <c r="MQA9" s="194"/>
      <c r="MQB9" s="194"/>
      <c r="MQC9" s="194"/>
      <c r="MQD9" s="194"/>
      <c r="MQE9" s="194"/>
      <c r="MQF9" s="194"/>
      <c r="MQG9" s="194"/>
      <c r="MQH9" s="194"/>
      <c r="MQI9" s="194"/>
      <c r="MQJ9" s="194"/>
      <c r="MQK9" s="194"/>
      <c r="MQL9" s="194"/>
      <c r="MQM9" s="194"/>
      <c r="MQN9" s="194"/>
      <c r="MQO9" s="194"/>
      <c r="MQP9" s="194"/>
      <c r="MQQ9" s="194"/>
      <c r="MQR9" s="194"/>
      <c r="MQS9" s="194"/>
      <c r="MQT9" s="194"/>
      <c r="MQU9" s="194"/>
      <c r="MQV9" s="194"/>
      <c r="MQW9" s="194"/>
      <c r="MQX9" s="194"/>
      <c r="MQY9" s="194"/>
      <c r="MQZ9" s="194"/>
      <c r="MRA9" s="194"/>
      <c r="MRB9" s="194"/>
      <c r="MRC9" s="194"/>
      <c r="MRD9" s="194"/>
      <c r="MRE9" s="194"/>
      <c r="MRF9" s="194"/>
      <c r="MRG9" s="194"/>
      <c r="MRH9" s="194"/>
      <c r="MRI9" s="194"/>
      <c r="MRJ9" s="194"/>
      <c r="MRK9" s="194"/>
      <c r="MRL9" s="194"/>
      <c r="MRM9" s="194"/>
      <c r="MRN9" s="194"/>
      <c r="MRO9" s="194"/>
      <c r="MRP9" s="194"/>
      <c r="MRQ9" s="194"/>
      <c r="MRR9" s="194"/>
      <c r="MRS9" s="194"/>
      <c r="MRT9" s="194"/>
      <c r="MRU9" s="194"/>
      <c r="MRV9" s="194"/>
      <c r="MRW9" s="194"/>
      <c r="MRX9" s="194"/>
      <c r="MRY9" s="194"/>
      <c r="MRZ9" s="194"/>
      <c r="MSA9" s="194"/>
      <c r="MSB9" s="194"/>
      <c r="MSC9" s="194"/>
      <c r="MSD9" s="194"/>
      <c r="MSE9" s="194"/>
      <c r="MSF9" s="194"/>
      <c r="MSG9" s="194"/>
      <c r="MSH9" s="194"/>
      <c r="MSI9" s="194"/>
      <c r="MSJ9" s="194"/>
      <c r="MSK9" s="194"/>
      <c r="MSL9" s="194"/>
      <c r="MSM9" s="194"/>
      <c r="MSN9" s="194"/>
      <c r="MSO9" s="194"/>
      <c r="MSP9" s="194"/>
      <c r="MSQ9" s="194"/>
      <c r="MSR9" s="194"/>
      <c r="MSS9" s="194"/>
      <c r="MST9" s="194"/>
      <c r="MSU9" s="194"/>
      <c r="MSV9" s="194"/>
      <c r="MSW9" s="194"/>
      <c r="MSX9" s="194"/>
      <c r="MSY9" s="194"/>
      <c r="MSZ9" s="194"/>
      <c r="MTA9" s="194"/>
      <c r="MTB9" s="194"/>
      <c r="MTC9" s="194"/>
      <c r="MTD9" s="194"/>
      <c r="MTE9" s="194"/>
      <c r="MTF9" s="194"/>
      <c r="MTG9" s="194"/>
      <c r="MTH9" s="194"/>
      <c r="MTI9" s="194"/>
      <c r="MTJ9" s="194"/>
      <c r="MTK9" s="194"/>
      <c r="MTL9" s="194"/>
      <c r="MTM9" s="194"/>
      <c r="MTN9" s="194"/>
      <c r="MTO9" s="194"/>
      <c r="MTP9" s="194"/>
      <c r="MTQ9" s="194"/>
      <c r="MTR9" s="194"/>
      <c r="MTS9" s="194"/>
      <c r="MTT9" s="194"/>
      <c r="MTU9" s="194"/>
      <c r="MTV9" s="194"/>
      <c r="MTW9" s="194"/>
      <c r="MTX9" s="194"/>
      <c r="MTY9" s="194"/>
      <c r="MTZ9" s="194"/>
      <c r="MUA9" s="194"/>
      <c r="MUB9" s="194"/>
      <c r="MUC9" s="194"/>
      <c r="MUD9" s="194"/>
      <c r="MUE9" s="194"/>
      <c r="MUF9" s="194"/>
      <c r="MUG9" s="194"/>
      <c r="MUH9" s="194"/>
      <c r="MUI9" s="194"/>
      <c r="MUJ9" s="194"/>
      <c r="MUK9" s="194"/>
      <c r="MUL9" s="194"/>
      <c r="MUM9" s="194"/>
      <c r="MUN9" s="194"/>
      <c r="MUO9" s="194"/>
      <c r="MUP9" s="194"/>
      <c r="MUQ9" s="194"/>
      <c r="MUR9" s="194"/>
      <c r="MUS9" s="194"/>
      <c r="MUT9" s="194"/>
      <c r="MUU9" s="194"/>
      <c r="MUV9" s="194"/>
      <c r="MUW9" s="194"/>
      <c r="MUX9" s="194"/>
      <c r="MUY9" s="194"/>
      <c r="MUZ9" s="194"/>
      <c r="MVA9" s="194"/>
      <c r="MVB9" s="194"/>
      <c r="MVC9" s="194"/>
      <c r="MVD9" s="194"/>
      <c r="MVE9" s="194"/>
      <c r="MVF9" s="194"/>
      <c r="MVG9" s="194"/>
      <c r="MVH9" s="194"/>
      <c r="MVI9" s="194"/>
      <c r="MVJ9" s="194"/>
      <c r="MVK9" s="194"/>
      <c r="MVL9" s="194"/>
      <c r="MVM9" s="194"/>
      <c r="MVN9" s="194"/>
      <c r="MVO9" s="194"/>
      <c r="MVP9" s="194"/>
      <c r="MVQ9" s="194"/>
      <c r="MVR9" s="194"/>
      <c r="MVS9" s="194"/>
      <c r="MVT9" s="194"/>
      <c r="MVU9" s="194"/>
      <c r="MVV9" s="194"/>
      <c r="MVW9" s="194"/>
      <c r="MVX9" s="194"/>
      <c r="MVY9" s="194"/>
      <c r="MVZ9" s="194"/>
      <c r="MWA9" s="194"/>
      <c r="MWB9" s="194"/>
      <c r="MWC9" s="194"/>
      <c r="MWD9" s="194"/>
      <c r="MWE9" s="194"/>
      <c r="MWF9" s="194"/>
      <c r="MWG9" s="194"/>
      <c r="MWH9" s="194"/>
      <c r="MWI9" s="194"/>
      <c r="MWJ9" s="194"/>
      <c r="MWK9" s="194"/>
      <c r="MWL9" s="194"/>
      <c r="MWM9" s="194"/>
      <c r="MWN9" s="194"/>
      <c r="MWO9" s="194"/>
      <c r="MWP9" s="194"/>
      <c r="MWQ9" s="194"/>
      <c r="MWR9" s="194"/>
      <c r="MWS9" s="194"/>
      <c r="MWT9" s="194"/>
      <c r="MWU9" s="194"/>
      <c r="MWV9" s="194"/>
      <c r="MWW9" s="194"/>
      <c r="MWX9" s="194"/>
      <c r="MWY9" s="194"/>
      <c r="MWZ9" s="194"/>
      <c r="MXA9" s="194"/>
      <c r="MXB9" s="194"/>
      <c r="MXC9" s="194"/>
      <c r="MXD9" s="194"/>
      <c r="MXE9" s="194"/>
      <c r="MXF9" s="194"/>
      <c r="MXG9" s="194"/>
      <c r="MXH9" s="194"/>
      <c r="MXI9" s="194"/>
      <c r="MXJ9" s="194"/>
      <c r="MXK9" s="194"/>
      <c r="MXL9" s="194"/>
      <c r="MXM9" s="194"/>
      <c r="MXN9" s="194"/>
      <c r="MXO9" s="194"/>
      <c r="MXP9" s="194"/>
      <c r="MXQ9" s="194"/>
      <c r="MXR9" s="194"/>
      <c r="MXS9" s="194"/>
      <c r="MXT9" s="194"/>
      <c r="MXU9" s="194"/>
      <c r="MXV9" s="194"/>
      <c r="MXW9" s="194"/>
      <c r="MXX9" s="194"/>
      <c r="MXY9" s="194"/>
      <c r="MXZ9" s="194"/>
      <c r="MYA9" s="194"/>
      <c r="MYB9" s="194"/>
      <c r="MYC9" s="194"/>
      <c r="MYD9" s="194"/>
      <c r="MYE9" s="194"/>
      <c r="MYF9" s="194"/>
      <c r="MYG9" s="194"/>
      <c r="MYH9" s="194"/>
      <c r="MYI9" s="194"/>
      <c r="MYJ9" s="194"/>
      <c r="MYK9" s="194"/>
      <c r="MYL9" s="194"/>
      <c r="MYM9" s="194"/>
      <c r="MYN9" s="194"/>
      <c r="MYO9" s="194"/>
      <c r="MYP9" s="194"/>
      <c r="MYQ9" s="194"/>
      <c r="MYR9" s="194"/>
      <c r="MYS9" s="194"/>
      <c r="MYT9" s="194"/>
      <c r="MYU9" s="194"/>
      <c r="MYV9" s="194"/>
      <c r="MYW9" s="194"/>
      <c r="MYX9" s="194"/>
      <c r="MYY9" s="194"/>
      <c r="MYZ9" s="194"/>
      <c r="MZA9" s="194"/>
      <c r="MZB9" s="194"/>
      <c r="MZC9" s="194"/>
      <c r="MZD9" s="194"/>
      <c r="MZE9" s="194"/>
      <c r="MZF9" s="194"/>
      <c r="MZG9" s="194"/>
      <c r="MZH9" s="194"/>
      <c r="MZI9" s="194"/>
      <c r="MZJ9" s="194"/>
      <c r="MZK9" s="194"/>
      <c r="MZL9" s="194"/>
      <c r="MZM9" s="194"/>
      <c r="MZN9" s="194"/>
      <c r="MZO9" s="194"/>
      <c r="MZP9" s="194"/>
      <c r="MZQ9" s="194"/>
      <c r="MZR9" s="194"/>
      <c r="MZS9" s="194"/>
      <c r="MZT9" s="194"/>
      <c r="MZU9" s="194"/>
      <c r="MZV9" s="194"/>
      <c r="MZW9" s="194"/>
      <c r="MZX9" s="194"/>
      <c r="MZY9" s="194"/>
      <c r="MZZ9" s="194"/>
      <c r="NAA9" s="194"/>
      <c r="NAB9" s="194"/>
      <c r="NAC9" s="194"/>
      <c r="NAD9" s="194"/>
      <c r="NAE9" s="194"/>
      <c r="NAF9" s="194"/>
      <c r="NAG9" s="194"/>
      <c r="NAH9" s="194"/>
      <c r="NAI9" s="194"/>
      <c r="NAJ9" s="194"/>
      <c r="NAK9" s="194"/>
      <c r="NAL9" s="194"/>
      <c r="NAM9" s="194"/>
      <c r="NAN9" s="194"/>
      <c r="NAO9" s="194"/>
      <c r="NAP9" s="194"/>
      <c r="NAQ9" s="194"/>
      <c r="NAR9" s="194"/>
      <c r="NAS9" s="194"/>
      <c r="NAT9" s="194"/>
      <c r="NAU9" s="194"/>
      <c r="NAV9" s="194"/>
      <c r="NAW9" s="194"/>
      <c r="NAX9" s="194"/>
      <c r="NAY9" s="194"/>
      <c r="NAZ9" s="194"/>
      <c r="NBA9" s="194"/>
      <c r="NBB9" s="194"/>
      <c r="NBC9" s="194"/>
      <c r="NBD9" s="194"/>
      <c r="NBE9" s="194"/>
      <c r="NBF9" s="194"/>
      <c r="NBG9" s="194"/>
      <c r="NBH9" s="194"/>
      <c r="NBI9" s="194"/>
      <c r="NBJ9" s="194"/>
      <c r="NBK9" s="194"/>
      <c r="NBL9" s="194"/>
      <c r="NBM9" s="194"/>
      <c r="NBN9" s="194"/>
      <c r="NBO9" s="194"/>
      <c r="NBP9" s="194"/>
      <c r="NBQ9" s="194"/>
      <c r="NBR9" s="194"/>
      <c r="NBS9" s="194"/>
      <c r="NBT9" s="194"/>
      <c r="NBU9" s="194"/>
      <c r="NBV9" s="194"/>
      <c r="NBW9" s="194"/>
      <c r="NBX9" s="194"/>
      <c r="NBY9" s="194"/>
      <c r="NBZ9" s="194"/>
      <c r="NCA9" s="194"/>
      <c r="NCB9" s="194"/>
      <c r="NCC9" s="194"/>
      <c r="NCD9" s="194"/>
      <c r="NCE9" s="194"/>
      <c r="NCF9" s="194"/>
      <c r="NCG9" s="194"/>
      <c r="NCH9" s="194"/>
      <c r="NCI9" s="194"/>
      <c r="NCJ9" s="194"/>
      <c r="NCK9" s="194"/>
      <c r="NCL9" s="194"/>
      <c r="NCM9" s="194"/>
      <c r="NCN9" s="194"/>
      <c r="NCO9" s="194"/>
      <c r="NCP9" s="194"/>
      <c r="NCQ9" s="194"/>
      <c r="NCR9" s="194"/>
      <c r="NCS9" s="194"/>
      <c r="NCT9" s="194"/>
      <c r="NCU9" s="194"/>
      <c r="NCV9" s="194"/>
      <c r="NCW9" s="194"/>
      <c r="NCX9" s="194"/>
      <c r="NCY9" s="194"/>
      <c r="NCZ9" s="194"/>
      <c r="NDA9" s="194"/>
      <c r="NDB9" s="194"/>
      <c r="NDC9" s="194"/>
      <c r="NDD9" s="194"/>
      <c r="NDE9" s="194"/>
      <c r="NDF9" s="194"/>
      <c r="NDG9" s="194"/>
      <c r="NDH9" s="194"/>
      <c r="NDI9" s="194"/>
      <c r="NDJ9" s="194"/>
      <c r="NDK9" s="194"/>
      <c r="NDL9" s="194"/>
      <c r="NDM9" s="194"/>
      <c r="NDN9" s="194"/>
      <c r="NDO9" s="194"/>
      <c r="NDP9" s="194"/>
      <c r="NDQ9" s="194"/>
      <c r="NDR9" s="194"/>
      <c r="NDS9" s="194"/>
      <c r="NDT9" s="194"/>
      <c r="NDU9" s="194"/>
      <c r="NDV9" s="194"/>
      <c r="NDW9" s="194"/>
      <c r="NDX9" s="194"/>
      <c r="NDY9" s="194"/>
      <c r="NDZ9" s="194"/>
      <c r="NEA9" s="194"/>
      <c r="NEB9" s="194"/>
      <c r="NEC9" s="194"/>
      <c r="NED9" s="194"/>
      <c r="NEE9" s="194"/>
      <c r="NEF9" s="194"/>
      <c r="NEG9" s="194"/>
      <c r="NEH9" s="194"/>
      <c r="NEI9" s="194"/>
      <c r="NEJ9" s="194"/>
      <c r="NEK9" s="194"/>
      <c r="NEL9" s="194"/>
      <c r="NEM9" s="194"/>
      <c r="NEN9" s="194"/>
      <c r="NEO9" s="194"/>
      <c r="NEP9" s="194"/>
      <c r="NEQ9" s="194"/>
      <c r="NER9" s="194"/>
      <c r="NES9" s="194"/>
      <c r="NET9" s="194"/>
      <c r="NEU9" s="194"/>
      <c r="NEV9" s="194"/>
      <c r="NEW9" s="194"/>
      <c r="NEX9" s="194"/>
      <c r="NEY9" s="194"/>
      <c r="NEZ9" s="194"/>
      <c r="NFA9" s="194"/>
      <c r="NFB9" s="194"/>
      <c r="NFC9" s="194"/>
      <c r="NFD9" s="194"/>
      <c r="NFE9" s="194"/>
      <c r="NFF9" s="194"/>
      <c r="NFG9" s="194"/>
      <c r="NFH9" s="194"/>
      <c r="NFI9" s="194"/>
      <c r="NFJ9" s="194"/>
      <c r="NFK9" s="194"/>
      <c r="NFL9" s="194"/>
      <c r="NFM9" s="194"/>
      <c r="NFN9" s="194"/>
      <c r="NFO9" s="194"/>
      <c r="NFP9" s="194"/>
      <c r="NFQ9" s="194"/>
      <c r="NFR9" s="194"/>
      <c r="NFS9" s="194"/>
      <c r="NFT9" s="194"/>
      <c r="NFU9" s="194"/>
      <c r="NFV9" s="194"/>
      <c r="NFW9" s="194"/>
      <c r="NFX9" s="194"/>
      <c r="NFY9" s="194"/>
      <c r="NFZ9" s="194"/>
      <c r="NGA9" s="194"/>
      <c r="NGB9" s="194"/>
      <c r="NGC9" s="194"/>
      <c r="NGD9" s="194"/>
      <c r="NGE9" s="194"/>
      <c r="NGF9" s="194"/>
      <c r="NGG9" s="194"/>
      <c r="NGH9" s="194"/>
      <c r="NGI9" s="194"/>
      <c r="NGJ9" s="194"/>
      <c r="NGK9" s="194"/>
      <c r="NGL9" s="194"/>
      <c r="NGM9" s="194"/>
      <c r="NGN9" s="194"/>
      <c r="NGO9" s="194"/>
      <c r="NGP9" s="194"/>
      <c r="NGQ9" s="194"/>
      <c r="NGR9" s="194"/>
      <c r="NGS9" s="194"/>
      <c r="NGT9" s="194"/>
      <c r="NGU9" s="194"/>
      <c r="NGV9" s="194"/>
      <c r="NGW9" s="194"/>
      <c r="NGX9" s="194"/>
      <c r="NGY9" s="194"/>
      <c r="NGZ9" s="194"/>
      <c r="NHA9" s="194"/>
      <c r="NHB9" s="194"/>
      <c r="NHC9" s="194"/>
      <c r="NHD9" s="194"/>
      <c r="NHE9" s="194"/>
      <c r="NHF9" s="194"/>
      <c r="NHG9" s="194"/>
      <c r="NHH9" s="194"/>
      <c r="NHI9" s="194"/>
      <c r="NHJ9" s="194"/>
      <c r="NHK9" s="194"/>
      <c r="NHL9" s="194"/>
      <c r="NHM9" s="194"/>
      <c r="NHN9" s="194"/>
      <c r="NHO9" s="194"/>
      <c r="NHP9" s="194"/>
      <c r="NHQ9" s="194"/>
      <c r="NHR9" s="194"/>
      <c r="NHS9" s="194"/>
      <c r="NHT9" s="194"/>
      <c r="NHU9" s="194"/>
      <c r="NHV9" s="194"/>
      <c r="NHW9" s="194"/>
      <c r="NHX9" s="194"/>
      <c r="NHY9" s="194"/>
      <c r="NHZ9" s="194"/>
      <c r="NIA9" s="194"/>
      <c r="NIB9" s="194"/>
      <c r="NIC9" s="194"/>
      <c r="NID9" s="194"/>
      <c r="NIE9" s="194"/>
      <c r="NIF9" s="194"/>
      <c r="NIG9" s="194"/>
      <c r="NIH9" s="194"/>
      <c r="NII9" s="194"/>
      <c r="NIJ9" s="194"/>
      <c r="NIK9" s="194"/>
      <c r="NIL9" s="194"/>
      <c r="NIM9" s="194"/>
      <c r="NIN9" s="194"/>
      <c r="NIO9" s="194"/>
      <c r="NIP9" s="194"/>
      <c r="NIQ9" s="194"/>
      <c r="NIR9" s="194"/>
      <c r="NIS9" s="194"/>
      <c r="NIT9" s="194"/>
      <c r="NIU9" s="194"/>
      <c r="NIV9" s="194"/>
      <c r="NIW9" s="194"/>
      <c r="NIX9" s="194"/>
      <c r="NIY9" s="194"/>
      <c r="NIZ9" s="194"/>
      <c r="NJA9" s="194"/>
      <c r="NJB9" s="194"/>
      <c r="NJC9" s="194"/>
      <c r="NJD9" s="194"/>
      <c r="NJE9" s="194"/>
      <c r="NJF9" s="194"/>
      <c r="NJG9" s="194"/>
      <c r="NJH9" s="194"/>
      <c r="NJI9" s="194"/>
      <c r="NJJ9" s="194"/>
      <c r="NJK9" s="194"/>
      <c r="NJL9" s="194"/>
      <c r="NJM9" s="194"/>
      <c r="NJN9" s="194"/>
      <c r="NJO9" s="194"/>
      <c r="NJP9" s="194"/>
      <c r="NJQ9" s="194"/>
      <c r="NJR9" s="194"/>
      <c r="NJS9" s="194"/>
      <c r="NJT9" s="194"/>
      <c r="NJU9" s="194"/>
      <c r="NJV9" s="194"/>
      <c r="NJW9" s="194"/>
      <c r="NJX9" s="194"/>
      <c r="NJY9" s="194"/>
      <c r="NJZ9" s="194"/>
      <c r="NKA9" s="194"/>
      <c r="NKB9" s="194"/>
      <c r="NKC9" s="194"/>
      <c r="NKD9" s="194"/>
      <c r="NKE9" s="194"/>
      <c r="NKF9" s="194"/>
      <c r="NKG9" s="194"/>
      <c r="NKH9" s="194"/>
      <c r="NKI9" s="194"/>
      <c r="NKJ9" s="194"/>
      <c r="NKK9" s="194"/>
      <c r="NKL9" s="194"/>
      <c r="NKM9" s="194"/>
      <c r="NKN9" s="194"/>
      <c r="NKO9" s="194"/>
      <c r="NKP9" s="194"/>
      <c r="NKQ9" s="194"/>
      <c r="NKR9" s="194"/>
      <c r="NKS9" s="194"/>
      <c r="NKT9" s="194"/>
      <c r="NKU9" s="194"/>
      <c r="NKV9" s="194"/>
      <c r="NKW9" s="194"/>
      <c r="NKX9" s="194"/>
      <c r="NKY9" s="194"/>
      <c r="NKZ9" s="194"/>
      <c r="NLA9" s="194"/>
      <c r="NLB9" s="194"/>
      <c r="NLC9" s="194"/>
      <c r="NLD9" s="194"/>
      <c r="NLE9" s="194"/>
      <c r="NLF9" s="194"/>
      <c r="NLG9" s="194"/>
      <c r="NLH9" s="194"/>
      <c r="NLI9" s="194"/>
      <c r="NLJ9" s="194"/>
      <c r="NLK9" s="194"/>
      <c r="NLL9" s="194"/>
      <c r="NLM9" s="194"/>
      <c r="NLN9" s="194"/>
      <c r="NLO9" s="194"/>
      <c r="NLP9" s="194"/>
      <c r="NLQ9" s="194"/>
      <c r="NLR9" s="194"/>
      <c r="NLS9" s="194"/>
      <c r="NLT9" s="194"/>
      <c r="NLU9" s="194"/>
      <c r="NLV9" s="194"/>
      <c r="NLW9" s="194"/>
      <c r="NLX9" s="194"/>
      <c r="NLY9" s="194"/>
      <c r="NLZ9" s="194"/>
      <c r="NMA9" s="194"/>
      <c r="NMB9" s="194"/>
      <c r="NMC9" s="194"/>
      <c r="NMD9" s="194"/>
      <c r="NME9" s="194"/>
      <c r="NMF9" s="194"/>
      <c r="NMG9" s="194"/>
      <c r="NMH9" s="194"/>
      <c r="NMI9" s="194"/>
      <c r="NMJ9" s="194"/>
      <c r="NMK9" s="194"/>
      <c r="NML9" s="194"/>
      <c r="NMM9" s="194"/>
      <c r="NMN9" s="194"/>
      <c r="NMO9" s="194"/>
      <c r="NMP9" s="194"/>
      <c r="NMQ9" s="194"/>
      <c r="NMR9" s="194"/>
      <c r="NMS9" s="194"/>
      <c r="NMT9" s="194"/>
      <c r="NMU9" s="194"/>
      <c r="NMV9" s="194"/>
      <c r="NMW9" s="194"/>
      <c r="NMX9" s="194"/>
      <c r="NMY9" s="194"/>
      <c r="NMZ9" s="194"/>
      <c r="NNA9" s="194"/>
      <c r="NNB9" s="194"/>
      <c r="NNC9" s="194"/>
      <c r="NND9" s="194"/>
      <c r="NNE9" s="194"/>
      <c r="NNF9" s="194"/>
      <c r="NNG9" s="194"/>
      <c r="NNH9" s="194"/>
      <c r="NNI9" s="194"/>
      <c r="NNJ9" s="194"/>
      <c r="NNK9" s="194"/>
      <c r="NNL9" s="194"/>
      <c r="NNM9" s="194"/>
      <c r="NNN9" s="194"/>
      <c r="NNO9" s="194"/>
      <c r="NNP9" s="194"/>
      <c r="NNQ9" s="194"/>
      <c r="NNR9" s="194"/>
      <c r="NNS9" s="194"/>
      <c r="NNT9" s="194"/>
      <c r="NNU9" s="194"/>
      <c r="NNV9" s="194"/>
      <c r="NNW9" s="194"/>
      <c r="NNX9" s="194"/>
      <c r="NNY9" s="194"/>
      <c r="NNZ9" s="194"/>
      <c r="NOA9" s="194"/>
      <c r="NOB9" s="194"/>
      <c r="NOC9" s="194"/>
      <c r="NOD9" s="194"/>
      <c r="NOE9" s="194"/>
      <c r="NOF9" s="194"/>
      <c r="NOG9" s="194"/>
      <c r="NOH9" s="194"/>
      <c r="NOI9" s="194"/>
      <c r="NOJ9" s="194"/>
      <c r="NOK9" s="194"/>
      <c r="NOL9" s="194"/>
      <c r="NOM9" s="194"/>
      <c r="NON9" s="194"/>
      <c r="NOO9" s="194"/>
      <c r="NOP9" s="194"/>
      <c r="NOQ9" s="194"/>
      <c r="NOR9" s="194"/>
      <c r="NOS9" s="194"/>
      <c r="NOT9" s="194"/>
      <c r="NOU9" s="194"/>
      <c r="NOV9" s="194"/>
      <c r="NOW9" s="194"/>
      <c r="NOX9" s="194"/>
      <c r="NOY9" s="194"/>
      <c r="NOZ9" s="194"/>
      <c r="NPA9" s="194"/>
      <c r="NPB9" s="194"/>
      <c r="NPC9" s="194"/>
      <c r="NPD9" s="194"/>
      <c r="NPE9" s="194"/>
      <c r="NPF9" s="194"/>
      <c r="NPG9" s="194"/>
      <c r="NPH9" s="194"/>
      <c r="NPI9" s="194"/>
      <c r="NPJ9" s="194"/>
      <c r="NPK9" s="194"/>
      <c r="NPL9" s="194"/>
      <c r="NPM9" s="194"/>
      <c r="NPN9" s="194"/>
      <c r="NPO9" s="194"/>
      <c r="NPP9" s="194"/>
      <c r="NPQ9" s="194"/>
      <c r="NPR9" s="194"/>
      <c r="NPS9" s="194"/>
      <c r="NPT9" s="194"/>
      <c r="NPU9" s="194"/>
      <c r="NPV9" s="194"/>
      <c r="NPW9" s="194"/>
      <c r="NPX9" s="194"/>
      <c r="NPY9" s="194"/>
      <c r="NPZ9" s="194"/>
      <c r="NQA9" s="194"/>
      <c r="NQB9" s="194"/>
      <c r="NQC9" s="194"/>
      <c r="NQD9" s="194"/>
      <c r="NQE9" s="194"/>
      <c r="NQF9" s="194"/>
      <c r="NQG9" s="194"/>
      <c r="NQH9" s="194"/>
      <c r="NQI9" s="194"/>
      <c r="NQJ9" s="194"/>
      <c r="NQK9" s="194"/>
      <c r="NQL9" s="194"/>
      <c r="NQM9" s="194"/>
      <c r="NQN9" s="194"/>
      <c r="NQO9" s="194"/>
      <c r="NQP9" s="194"/>
      <c r="NQQ9" s="194"/>
      <c r="NQR9" s="194"/>
      <c r="NQS9" s="194"/>
      <c r="NQT9" s="194"/>
      <c r="NQU9" s="194"/>
      <c r="NQV9" s="194"/>
      <c r="NQW9" s="194"/>
      <c r="NQX9" s="194"/>
      <c r="NQY9" s="194"/>
      <c r="NQZ9" s="194"/>
      <c r="NRA9" s="194"/>
      <c r="NRB9" s="194"/>
      <c r="NRC9" s="194"/>
      <c r="NRD9" s="194"/>
      <c r="NRE9" s="194"/>
      <c r="NRF9" s="194"/>
      <c r="NRG9" s="194"/>
      <c r="NRH9" s="194"/>
      <c r="NRI9" s="194"/>
      <c r="NRJ9" s="194"/>
      <c r="NRK9" s="194"/>
      <c r="NRL9" s="194"/>
      <c r="NRM9" s="194"/>
      <c r="NRN9" s="194"/>
      <c r="NRO9" s="194"/>
      <c r="NRP9" s="194"/>
      <c r="NRQ9" s="194"/>
      <c r="NRR9" s="194"/>
      <c r="NRS9" s="194"/>
      <c r="NRT9" s="194"/>
      <c r="NRU9" s="194"/>
      <c r="NRV9" s="194"/>
      <c r="NRW9" s="194"/>
      <c r="NRX9" s="194"/>
      <c r="NRY9" s="194"/>
      <c r="NRZ9" s="194"/>
      <c r="NSA9" s="194"/>
      <c r="NSB9" s="194"/>
      <c r="NSC9" s="194"/>
      <c r="NSD9" s="194"/>
      <c r="NSE9" s="194"/>
      <c r="NSF9" s="194"/>
      <c r="NSG9" s="194"/>
      <c r="NSH9" s="194"/>
      <c r="NSI9" s="194"/>
      <c r="NSJ9" s="194"/>
      <c r="NSK9" s="194"/>
      <c r="NSL9" s="194"/>
      <c r="NSM9" s="194"/>
      <c r="NSN9" s="194"/>
      <c r="NSO9" s="194"/>
      <c r="NSP9" s="194"/>
      <c r="NSQ9" s="194"/>
      <c r="NSR9" s="194"/>
      <c r="NSS9" s="194"/>
      <c r="NST9" s="194"/>
      <c r="NSU9" s="194"/>
      <c r="NSV9" s="194"/>
      <c r="NSW9" s="194"/>
      <c r="NSX9" s="194"/>
      <c r="NSY9" s="194"/>
      <c r="NSZ9" s="194"/>
      <c r="NTA9" s="194"/>
      <c r="NTB9" s="194"/>
      <c r="NTC9" s="194"/>
      <c r="NTD9" s="194"/>
      <c r="NTE9" s="194"/>
      <c r="NTF9" s="194"/>
      <c r="NTG9" s="194"/>
      <c r="NTH9" s="194"/>
      <c r="NTI9" s="194"/>
      <c r="NTJ9" s="194"/>
      <c r="NTK9" s="194"/>
      <c r="NTL9" s="194"/>
      <c r="NTM9" s="194"/>
      <c r="NTN9" s="194"/>
      <c r="NTO9" s="194"/>
      <c r="NTP9" s="194"/>
      <c r="NTQ9" s="194"/>
      <c r="NTR9" s="194"/>
      <c r="NTS9" s="194"/>
      <c r="NTT9" s="194"/>
      <c r="NTU9" s="194"/>
      <c r="NTV9" s="194"/>
      <c r="NTW9" s="194"/>
      <c r="NTX9" s="194"/>
      <c r="NTY9" s="194"/>
      <c r="NTZ9" s="194"/>
      <c r="NUA9" s="194"/>
      <c r="NUB9" s="194"/>
      <c r="NUC9" s="194"/>
      <c r="NUD9" s="194"/>
      <c r="NUE9" s="194"/>
      <c r="NUF9" s="194"/>
      <c r="NUG9" s="194"/>
      <c r="NUH9" s="194"/>
      <c r="NUI9" s="194"/>
      <c r="NUJ9" s="194"/>
      <c r="NUK9" s="194"/>
      <c r="NUL9" s="194"/>
      <c r="NUM9" s="194"/>
      <c r="NUN9" s="194"/>
      <c r="NUO9" s="194"/>
      <c r="NUP9" s="194"/>
      <c r="NUQ9" s="194"/>
      <c r="NUR9" s="194"/>
      <c r="NUS9" s="194"/>
      <c r="NUT9" s="194"/>
      <c r="NUU9" s="194"/>
      <c r="NUV9" s="194"/>
      <c r="NUW9" s="194"/>
      <c r="NUX9" s="194"/>
      <c r="NUY9" s="194"/>
      <c r="NUZ9" s="194"/>
      <c r="NVA9" s="194"/>
      <c r="NVB9" s="194"/>
      <c r="NVC9" s="194"/>
      <c r="NVD9" s="194"/>
      <c r="NVE9" s="194"/>
      <c r="NVF9" s="194"/>
      <c r="NVG9" s="194"/>
      <c r="NVH9" s="194"/>
      <c r="NVI9" s="194"/>
      <c r="NVJ9" s="194"/>
      <c r="NVK9" s="194"/>
      <c r="NVL9" s="194"/>
      <c r="NVM9" s="194"/>
      <c r="NVN9" s="194"/>
      <c r="NVO9" s="194"/>
      <c r="NVP9" s="194"/>
      <c r="NVQ9" s="194"/>
      <c r="NVR9" s="194"/>
      <c r="NVS9" s="194"/>
      <c r="NVT9" s="194"/>
      <c r="NVU9" s="194"/>
      <c r="NVV9" s="194"/>
      <c r="NVW9" s="194"/>
      <c r="NVX9" s="194"/>
      <c r="NVY9" s="194"/>
      <c r="NVZ9" s="194"/>
      <c r="NWA9" s="194"/>
      <c r="NWB9" s="194"/>
      <c r="NWC9" s="194"/>
      <c r="NWD9" s="194"/>
      <c r="NWE9" s="194"/>
      <c r="NWF9" s="194"/>
      <c r="NWG9" s="194"/>
      <c r="NWH9" s="194"/>
      <c r="NWI9" s="194"/>
      <c r="NWJ9" s="194"/>
      <c r="NWK9" s="194"/>
      <c r="NWL9" s="194"/>
      <c r="NWM9" s="194"/>
      <c r="NWN9" s="194"/>
      <c r="NWO9" s="194"/>
      <c r="NWP9" s="194"/>
      <c r="NWQ9" s="194"/>
      <c r="NWR9" s="194"/>
      <c r="NWS9" s="194"/>
      <c r="NWT9" s="194"/>
      <c r="NWU9" s="194"/>
      <c r="NWV9" s="194"/>
      <c r="NWW9" s="194"/>
      <c r="NWX9" s="194"/>
      <c r="NWY9" s="194"/>
      <c r="NWZ9" s="194"/>
      <c r="NXA9" s="194"/>
      <c r="NXB9" s="194"/>
      <c r="NXC9" s="194"/>
      <c r="NXD9" s="194"/>
      <c r="NXE9" s="194"/>
      <c r="NXF9" s="194"/>
      <c r="NXG9" s="194"/>
      <c r="NXH9" s="194"/>
      <c r="NXI9" s="194"/>
      <c r="NXJ9" s="194"/>
      <c r="NXK9" s="194"/>
      <c r="NXL9" s="194"/>
      <c r="NXM9" s="194"/>
      <c r="NXN9" s="194"/>
      <c r="NXO9" s="194"/>
      <c r="NXP9" s="194"/>
      <c r="NXQ9" s="194"/>
      <c r="NXR9" s="194"/>
      <c r="NXS9" s="194"/>
      <c r="NXT9" s="194"/>
      <c r="NXU9" s="194"/>
      <c r="NXV9" s="194"/>
      <c r="NXW9" s="194"/>
      <c r="NXX9" s="194"/>
      <c r="NXY9" s="194"/>
      <c r="NXZ9" s="194"/>
      <c r="NYA9" s="194"/>
      <c r="NYB9" s="194"/>
      <c r="NYC9" s="194"/>
      <c r="NYD9" s="194"/>
      <c r="NYE9" s="194"/>
      <c r="NYF9" s="194"/>
      <c r="NYG9" s="194"/>
      <c r="NYH9" s="194"/>
      <c r="NYI9" s="194"/>
      <c r="NYJ9" s="194"/>
      <c r="NYK9" s="194"/>
      <c r="NYL9" s="194"/>
      <c r="NYM9" s="194"/>
      <c r="NYN9" s="194"/>
      <c r="NYO9" s="194"/>
      <c r="NYP9" s="194"/>
      <c r="NYQ9" s="194"/>
      <c r="NYR9" s="194"/>
      <c r="NYS9" s="194"/>
      <c r="NYT9" s="194"/>
      <c r="NYU9" s="194"/>
      <c r="NYV9" s="194"/>
      <c r="NYW9" s="194"/>
      <c r="NYX9" s="194"/>
      <c r="NYY9" s="194"/>
      <c r="NYZ9" s="194"/>
      <c r="NZA9" s="194"/>
      <c r="NZB9" s="194"/>
      <c r="NZC9" s="194"/>
      <c r="NZD9" s="194"/>
      <c r="NZE9" s="194"/>
      <c r="NZF9" s="194"/>
      <c r="NZG9" s="194"/>
      <c r="NZH9" s="194"/>
      <c r="NZI9" s="194"/>
      <c r="NZJ9" s="194"/>
      <c r="NZK9" s="194"/>
      <c r="NZL9" s="194"/>
      <c r="NZM9" s="194"/>
      <c r="NZN9" s="194"/>
      <c r="NZO9" s="194"/>
      <c r="NZP9" s="194"/>
      <c r="NZQ9" s="194"/>
      <c r="NZR9" s="194"/>
      <c r="NZS9" s="194"/>
      <c r="NZT9" s="194"/>
      <c r="NZU9" s="194"/>
      <c r="NZV9" s="194"/>
      <c r="NZW9" s="194"/>
      <c r="NZX9" s="194"/>
      <c r="NZY9" s="194"/>
      <c r="NZZ9" s="194"/>
      <c r="OAA9" s="194"/>
      <c r="OAB9" s="194"/>
      <c r="OAC9" s="194"/>
      <c r="OAD9" s="194"/>
      <c r="OAE9" s="194"/>
      <c r="OAF9" s="194"/>
      <c r="OAG9" s="194"/>
      <c r="OAH9" s="194"/>
      <c r="OAI9" s="194"/>
      <c r="OAJ9" s="194"/>
      <c r="OAK9" s="194"/>
      <c r="OAL9" s="194"/>
      <c r="OAM9" s="194"/>
      <c r="OAN9" s="194"/>
      <c r="OAO9" s="194"/>
      <c r="OAP9" s="194"/>
      <c r="OAQ9" s="194"/>
      <c r="OAR9" s="194"/>
      <c r="OAS9" s="194"/>
      <c r="OAT9" s="194"/>
      <c r="OAU9" s="194"/>
      <c r="OAV9" s="194"/>
      <c r="OAW9" s="194"/>
      <c r="OAX9" s="194"/>
      <c r="OAY9" s="194"/>
      <c r="OAZ9" s="194"/>
      <c r="OBA9" s="194"/>
      <c r="OBB9" s="194"/>
      <c r="OBC9" s="194"/>
      <c r="OBD9" s="194"/>
      <c r="OBE9" s="194"/>
      <c r="OBF9" s="194"/>
      <c r="OBG9" s="194"/>
      <c r="OBH9" s="194"/>
      <c r="OBI9" s="194"/>
      <c r="OBJ9" s="194"/>
      <c r="OBK9" s="194"/>
      <c r="OBL9" s="194"/>
      <c r="OBM9" s="194"/>
      <c r="OBN9" s="194"/>
      <c r="OBO9" s="194"/>
      <c r="OBP9" s="194"/>
      <c r="OBQ9" s="194"/>
      <c r="OBR9" s="194"/>
      <c r="OBS9" s="194"/>
      <c r="OBT9" s="194"/>
      <c r="OBU9" s="194"/>
      <c r="OBV9" s="194"/>
      <c r="OBW9" s="194"/>
      <c r="OBX9" s="194"/>
      <c r="OBY9" s="194"/>
      <c r="OBZ9" s="194"/>
      <c r="OCA9" s="194"/>
      <c r="OCB9" s="194"/>
      <c r="OCC9" s="194"/>
      <c r="OCD9" s="194"/>
      <c r="OCE9" s="194"/>
      <c r="OCF9" s="194"/>
      <c r="OCG9" s="194"/>
      <c r="OCH9" s="194"/>
      <c r="OCI9" s="194"/>
      <c r="OCJ9" s="194"/>
      <c r="OCK9" s="194"/>
      <c r="OCL9" s="194"/>
      <c r="OCM9" s="194"/>
      <c r="OCN9" s="194"/>
      <c r="OCO9" s="194"/>
      <c r="OCP9" s="194"/>
      <c r="OCQ9" s="194"/>
      <c r="OCR9" s="194"/>
      <c r="OCS9" s="194"/>
      <c r="OCT9" s="194"/>
      <c r="OCU9" s="194"/>
      <c r="OCV9" s="194"/>
      <c r="OCW9" s="194"/>
      <c r="OCX9" s="194"/>
      <c r="OCY9" s="194"/>
      <c r="OCZ9" s="194"/>
      <c r="ODA9" s="194"/>
      <c r="ODB9" s="194"/>
      <c r="ODC9" s="194"/>
      <c r="ODD9" s="194"/>
      <c r="ODE9" s="194"/>
      <c r="ODF9" s="194"/>
      <c r="ODG9" s="194"/>
      <c r="ODH9" s="194"/>
      <c r="ODI9" s="194"/>
      <c r="ODJ9" s="194"/>
      <c r="ODK9" s="194"/>
      <c r="ODL9" s="194"/>
      <c r="ODM9" s="194"/>
      <c r="ODN9" s="194"/>
      <c r="ODO9" s="194"/>
      <c r="ODP9" s="194"/>
      <c r="ODQ9" s="194"/>
      <c r="ODR9" s="194"/>
      <c r="ODS9" s="194"/>
      <c r="ODT9" s="194"/>
      <c r="ODU9" s="194"/>
      <c r="ODV9" s="194"/>
      <c r="ODW9" s="194"/>
      <c r="ODX9" s="194"/>
      <c r="ODY9" s="194"/>
      <c r="ODZ9" s="194"/>
      <c r="OEA9" s="194"/>
      <c r="OEB9" s="194"/>
      <c r="OEC9" s="194"/>
      <c r="OED9" s="194"/>
      <c r="OEE9" s="194"/>
      <c r="OEF9" s="194"/>
      <c r="OEG9" s="194"/>
      <c r="OEH9" s="194"/>
      <c r="OEI9" s="194"/>
      <c r="OEJ9" s="194"/>
      <c r="OEK9" s="194"/>
      <c r="OEL9" s="194"/>
      <c r="OEM9" s="194"/>
      <c r="OEN9" s="194"/>
      <c r="OEO9" s="194"/>
      <c r="OEP9" s="194"/>
      <c r="OEQ9" s="194"/>
      <c r="OER9" s="194"/>
      <c r="OES9" s="194"/>
      <c r="OET9" s="194"/>
      <c r="OEU9" s="194"/>
      <c r="OEV9" s="194"/>
      <c r="OEW9" s="194"/>
      <c r="OEX9" s="194"/>
      <c r="OEY9" s="194"/>
      <c r="OEZ9" s="194"/>
      <c r="OFA9" s="194"/>
      <c r="OFB9" s="194"/>
      <c r="OFC9" s="194"/>
      <c r="OFD9" s="194"/>
      <c r="OFE9" s="194"/>
      <c r="OFF9" s="194"/>
      <c r="OFG9" s="194"/>
      <c r="OFH9" s="194"/>
      <c r="OFI9" s="194"/>
      <c r="OFJ9" s="194"/>
      <c r="OFK9" s="194"/>
      <c r="OFL9" s="194"/>
      <c r="OFM9" s="194"/>
      <c r="OFN9" s="194"/>
      <c r="OFO9" s="194"/>
      <c r="OFP9" s="194"/>
      <c r="OFQ9" s="194"/>
      <c r="OFR9" s="194"/>
      <c r="OFS9" s="194"/>
      <c r="OFT9" s="194"/>
      <c r="OFU9" s="194"/>
      <c r="OFV9" s="194"/>
      <c r="OFW9" s="194"/>
      <c r="OFX9" s="194"/>
      <c r="OFY9" s="194"/>
      <c r="OFZ9" s="194"/>
      <c r="OGA9" s="194"/>
      <c r="OGB9" s="194"/>
      <c r="OGC9" s="194"/>
      <c r="OGD9" s="194"/>
      <c r="OGE9" s="194"/>
      <c r="OGF9" s="194"/>
      <c r="OGG9" s="194"/>
      <c r="OGH9" s="194"/>
      <c r="OGI9" s="194"/>
      <c r="OGJ9" s="194"/>
      <c r="OGK9" s="194"/>
      <c r="OGL9" s="194"/>
      <c r="OGM9" s="194"/>
      <c r="OGN9" s="194"/>
      <c r="OGO9" s="194"/>
      <c r="OGP9" s="194"/>
      <c r="OGQ9" s="194"/>
      <c r="OGR9" s="194"/>
      <c r="OGS9" s="194"/>
      <c r="OGT9" s="194"/>
      <c r="OGU9" s="194"/>
      <c r="OGV9" s="194"/>
      <c r="OGW9" s="194"/>
      <c r="OGX9" s="194"/>
      <c r="OGY9" s="194"/>
      <c r="OGZ9" s="194"/>
      <c r="OHA9" s="194"/>
      <c r="OHB9" s="194"/>
      <c r="OHC9" s="194"/>
      <c r="OHD9" s="194"/>
      <c r="OHE9" s="194"/>
      <c r="OHF9" s="194"/>
      <c r="OHG9" s="194"/>
      <c r="OHH9" s="194"/>
      <c r="OHI9" s="194"/>
      <c r="OHJ9" s="194"/>
      <c r="OHK9" s="194"/>
      <c r="OHL9" s="194"/>
      <c r="OHM9" s="194"/>
      <c r="OHN9" s="194"/>
      <c r="OHO9" s="194"/>
      <c r="OHP9" s="194"/>
      <c r="OHQ9" s="194"/>
      <c r="OHR9" s="194"/>
      <c r="OHS9" s="194"/>
      <c r="OHT9" s="194"/>
      <c r="OHU9" s="194"/>
      <c r="OHV9" s="194"/>
      <c r="OHW9" s="194"/>
      <c r="OHX9" s="194"/>
      <c r="OHY9" s="194"/>
      <c r="OHZ9" s="194"/>
      <c r="OIA9" s="194"/>
      <c r="OIB9" s="194"/>
      <c r="OIC9" s="194"/>
      <c r="OID9" s="194"/>
      <c r="OIE9" s="194"/>
      <c r="OIF9" s="194"/>
      <c r="OIG9" s="194"/>
      <c r="OIH9" s="194"/>
      <c r="OII9" s="194"/>
      <c r="OIJ9" s="194"/>
      <c r="OIK9" s="194"/>
      <c r="OIL9" s="194"/>
      <c r="OIM9" s="194"/>
      <c r="OIN9" s="194"/>
      <c r="OIO9" s="194"/>
      <c r="OIP9" s="194"/>
      <c r="OIQ9" s="194"/>
      <c r="OIR9" s="194"/>
      <c r="OIS9" s="194"/>
      <c r="OIT9" s="194"/>
      <c r="OIU9" s="194"/>
      <c r="OIV9" s="194"/>
      <c r="OIW9" s="194"/>
      <c r="OIX9" s="194"/>
      <c r="OIY9" s="194"/>
      <c r="OIZ9" s="194"/>
      <c r="OJA9" s="194"/>
      <c r="OJB9" s="194"/>
      <c r="OJC9" s="194"/>
      <c r="OJD9" s="194"/>
      <c r="OJE9" s="194"/>
      <c r="OJF9" s="194"/>
      <c r="OJG9" s="194"/>
      <c r="OJH9" s="194"/>
      <c r="OJI9" s="194"/>
      <c r="OJJ9" s="194"/>
      <c r="OJK9" s="194"/>
      <c r="OJL9" s="194"/>
      <c r="OJM9" s="194"/>
      <c r="OJN9" s="194"/>
      <c r="OJO9" s="194"/>
      <c r="OJP9" s="194"/>
      <c r="OJQ9" s="194"/>
      <c r="OJR9" s="194"/>
      <c r="OJS9" s="194"/>
      <c r="OJT9" s="194"/>
      <c r="OJU9" s="194"/>
      <c r="OJV9" s="194"/>
      <c r="OJW9" s="194"/>
      <c r="OJX9" s="194"/>
      <c r="OJY9" s="194"/>
      <c r="OJZ9" s="194"/>
      <c r="OKA9" s="194"/>
      <c r="OKB9" s="194"/>
      <c r="OKC9" s="194"/>
      <c r="OKD9" s="194"/>
      <c r="OKE9" s="194"/>
      <c r="OKF9" s="194"/>
      <c r="OKG9" s="194"/>
      <c r="OKH9" s="194"/>
      <c r="OKI9" s="194"/>
      <c r="OKJ9" s="194"/>
      <c r="OKK9" s="194"/>
      <c r="OKL9" s="194"/>
      <c r="OKM9" s="194"/>
      <c r="OKN9" s="194"/>
      <c r="OKO9" s="194"/>
      <c r="OKP9" s="194"/>
      <c r="OKQ9" s="194"/>
      <c r="OKR9" s="194"/>
      <c r="OKS9" s="194"/>
      <c r="OKT9" s="194"/>
      <c r="OKU9" s="194"/>
      <c r="OKV9" s="194"/>
      <c r="OKW9" s="194"/>
      <c r="OKX9" s="194"/>
      <c r="OKY9" s="194"/>
      <c r="OKZ9" s="194"/>
      <c r="OLA9" s="194"/>
      <c r="OLB9" s="194"/>
      <c r="OLC9" s="194"/>
      <c r="OLD9" s="194"/>
      <c r="OLE9" s="194"/>
      <c r="OLF9" s="194"/>
      <c r="OLG9" s="194"/>
      <c r="OLH9" s="194"/>
      <c r="OLI9" s="194"/>
      <c r="OLJ9" s="194"/>
      <c r="OLK9" s="194"/>
      <c r="OLL9" s="194"/>
      <c r="OLM9" s="194"/>
      <c r="OLN9" s="194"/>
      <c r="OLO9" s="194"/>
      <c r="OLP9" s="194"/>
      <c r="OLQ9" s="194"/>
      <c r="OLR9" s="194"/>
      <c r="OLS9" s="194"/>
      <c r="OLT9" s="194"/>
      <c r="OLU9" s="194"/>
      <c r="OLV9" s="194"/>
      <c r="OLW9" s="194"/>
      <c r="OLX9" s="194"/>
      <c r="OLY9" s="194"/>
      <c r="OLZ9" s="194"/>
      <c r="OMA9" s="194"/>
      <c r="OMB9" s="194"/>
      <c r="OMC9" s="194"/>
      <c r="OMD9" s="194"/>
      <c r="OME9" s="194"/>
      <c r="OMF9" s="194"/>
      <c r="OMG9" s="194"/>
      <c r="OMH9" s="194"/>
      <c r="OMI9" s="194"/>
      <c r="OMJ9" s="194"/>
      <c r="OMK9" s="194"/>
      <c r="OML9" s="194"/>
      <c r="OMM9" s="194"/>
      <c r="OMN9" s="194"/>
      <c r="OMO9" s="194"/>
      <c r="OMP9" s="194"/>
      <c r="OMQ9" s="194"/>
      <c r="OMR9" s="194"/>
      <c r="OMS9" s="194"/>
      <c r="OMT9" s="194"/>
      <c r="OMU9" s="194"/>
      <c r="OMV9" s="194"/>
      <c r="OMW9" s="194"/>
      <c r="OMX9" s="194"/>
      <c r="OMY9" s="194"/>
      <c r="OMZ9" s="194"/>
      <c r="ONA9" s="194"/>
      <c r="ONB9" s="194"/>
      <c r="ONC9" s="194"/>
      <c r="OND9" s="194"/>
      <c r="ONE9" s="194"/>
      <c r="ONF9" s="194"/>
      <c r="ONG9" s="194"/>
      <c r="ONH9" s="194"/>
      <c r="ONI9" s="194"/>
      <c r="ONJ9" s="194"/>
      <c r="ONK9" s="194"/>
      <c r="ONL9" s="194"/>
      <c r="ONM9" s="194"/>
      <c r="ONN9" s="194"/>
      <c r="ONO9" s="194"/>
      <c r="ONP9" s="194"/>
      <c r="ONQ9" s="194"/>
      <c r="ONR9" s="194"/>
      <c r="ONS9" s="194"/>
      <c r="ONT9" s="194"/>
      <c r="ONU9" s="194"/>
      <c r="ONV9" s="194"/>
      <c r="ONW9" s="194"/>
      <c r="ONX9" s="194"/>
      <c r="ONY9" s="194"/>
      <c r="ONZ9" s="194"/>
      <c r="OOA9" s="194"/>
      <c r="OOB9" s="194"/>
      <c r="OOC9" s="194"/>
      <c r="OOD9" s="194"/>
      <c r="OOE9" s="194"/>
      <c r="OOF9" s="194"/>
      <c r="OOG9" s="194"/>
      <c r="OOH9" s="194"/>
      <c r="OOI9" s="194"/>
      <c r="OOJ9" s="194"/>
      <c r="OOK9" s="194"/>
      <c r="OOL9" s="194"/>
      <c r="OOM9" s="194"/>
      <c r="OON9" s="194"/>
      <c r="OOO9" s="194"/>
      <c r="OOP9" s="194"/>
      <c r="OOQ9" s="194"/>
      <c r="OOR9" s="194"/>
      <c r="OOS9" s="194"/>
      <c r="OOT9" s="194"/>
      <c r="OOU9" s="194"/>
      <c r="OOV9" s="194"/>
      <c r="OOW9" s="194"/>
      <c r="OOX9" s="194"/>
      <c r="OOY9" s="194"/>
      <c r="OOZ9" s="194"/>
      <c r="OPA9" s="194"/>
      <c r="OPB9" s="194"/>
      <c r="OPC9" s="194"/>
      <c r="OPD9" s="194"/>
      <c r="OPE9" s="194"/>
      <c r="OPF9" s="194"/>
      <c r="OPG9" s="194"/>
      <c r="OPH9" s="194"/>
      <c r="OPI9" s="194"/>
      <c r="OPJ9" s="194"/>
      <c r="OPK9" s="194"/>
      <c r="OPL9" s="194"/>
      <c r="OPM9" s="194"/>
      <c r="OPN9" s="194"/>
      <c r="OPO9" s="194"/>
      <c r="OPP9" s="194"/>
      <c r="OPQ9" s="194"/>
      <c r="OPR9" s="194"/>
      <c r="OPS9" s="194"/>
      <c r="OPT9" s="194"/>
      <c r="OPU9" s="194"/>
      <c r="OPV9" s="194"/>
      <c r="OPW9" s="194"/>
      <c r="OPX9" s="194"/>
      <c r="OPY9" s="194"/>
      <c r="OPZ9" s="194"/>
      <c r="OQA9" s="194"/>
      <c r="OQB9" s="194"/>
      <c r="OQC9" s="194"/>
      <c r="OQD9" s="194"/>
      <c r="OQE9" s="194"/>
      <c r="OQF9" s="194"/>
      <c r="OQG9" s="194"/>
      <c r="OQH9" s="194"/>
      <c r="OQI9" s="194"/>
      <c r="OQJ9" s="194"/>
      <c r="OQK9" s="194"/>
      <c r="OQL9" s="194"/>
      <c r="OQM9" s="194"/>
      <c r="OQN9" s="194"/>
      <c r="OQO9" s="194"/>
      <c r="OQP9" s="194"/>
      <c r="OQQ9" s="194"/>
      <c r="OQR9" s="194"/>
      <c r="OQS9" s="194"/>
      <c r="OQT9" s="194"/>
      <c r="OQU9" s="194"/>
      <c r="OQV9" s="194"/>
      <c r="OQW9" s="194"/>
      <c r="OQX9" s="194"/>
      <c r="OQY9" s="194"/>
      <c r="OQZ9" s="194"/>
      <c r="ORA9" s="194"/>
      <c r="ORB9" s="194"/>
      <c r="ORC9" s="194"/>
      <c r="ORD9" s="194"/>
      <c r="ORE9" s="194"/>
      <c r="ORF9" s="194"/>
      <c r="ORG9" s="194"/>
      <c r="ORH9" s="194"/>
      <c r="ORI9" s="194"/>
      <c r="ORJ9" s="194"/>
      <c r="ORK9" s="194"/>
      <c r="ORL9" s="194"/>
      <c r="ORM9" s="194"/>
      <c r="ORN9" s="194"/>
      <c r="ORO9" s="194"/>
      <c r="ORP9" s="194"/>
      <c r="ORQ9" s="194"/>
      <c r="ORR9" s="194"/>
      <c r="ORS9" s="194"/>
      <c r="ORT9" s="194"/>
      <c r="ORU9" s="194"/>
      <c r="ORV9" s="194"/>
      <c r="ORW9" s="194"/>
      <c r="ORX9" s="194"/>
      <c r="ORY9" s="194"/>
      <c r="ORZ9" s="194"/>
      <c r="OSA9" s="194"/>
      <c r="OSB9" s="194"/>
      <c r="OSC9" s="194"/>
      <c r="OSD9" s="194"/>
      <c r="OSE9" s="194"/>
      <c r="OSF9" s="194"/>
      <c r="OSG9" s="194"/>
      <c r="OSH9" s="194"/>
      <c r="OSI9" s="194"/>
      <c r="OSJ9" s="194"/>
      <c r="OSK9" s="194"/>
      <c r="OSL9" s="194"/>
      <c r="OSM9" s="194"/>
      <c r="OSN9" s="194"/>
      <c r="OSO9" s="194"/>
      <c r="OSP9" s="194"/>
      <c r="OSQ9" s="194"/>
      <c r="OSR9" s="194"/>
      <c r="OSS9" s="194"/>
      <c r="OST9" s="194"/>
      <c r="OSU9" s="194"/>
      <c r="OSV9" s="194"/>
      <c r="OSW9" s="194"/>
      <c r="OSX9" s="194"/>
      <c r="OSY9" s="194"/>
      <c r="OSZ9" s="194"/>
      <c r="OTA9" s="194"/>
      <c r="OTB9" s="194"/>
      <c r="OTC9" s="194"/>
      <c r="OTD9" s="194"/>
      <c r="OTE9" s="194"/>
      <c r="OTF9" s="194"/>
      <c r="OTG9" s="194"/>
      <c r="OTH9" s="194"/>
      <c r="OTI9" s="194"/>
      <c r="OTJ9" s="194"/>
      <c r="OTK9" s="194"/>
      <c r="OTL9" s="194"/>
      <c r="OTM9" s="194"/>
      <c r="OTN9" s="194"/>
      <c r="OTO9" s="194"/>
      <c r="OTP9" s="194"/>
      <c r="OTQ9" s="194"/>
      <c r="OTR9" s="194"/>
      <c r="OTS9" s="194"/>
      <c r="OTT9" s="194"/>
      <c r="OTU9" s="194"/>
      <c r="OTV9" s="194"/>
      <c r="OTW9" s="194"/>
      <c r="OTX9" s="194"/>
      <c r="OTY9" s="194"/>
      <c r="OTZ9" s="194"/>
      <c r="OUA9" s="194"/>
      <c r="OUB9" s="194"/>
      <c r="OUC9" s="194"/>
      <c r="OUD9" s="194"/>
      <c r="OUE9" s="194"/>
      <c r="OUF9" s="194"/>
      <c r="OUG9" s="194"/>
      <c r="OUH9" s="194"/>
      <c r="OUI9" s="194"/>
      <c r="OUJ9" s="194"/>
      <c r="OUK9" s="194"/>
      <c r="OUL9" s="194"/>
      <c r="OUM9" s="194"/>
      <c r="OUN9" s="194"/>
      <c r="OUO9" s="194"/>
      <c r="OUP9" s="194"/>
      <c r="OUQ9" s="194"/>
      <c r="OUR9" s="194"/>
      <c r="OUS9" s="194"/>
      <c r="OUT9" s="194"/>
      <c r="OUU9" s="194"/>
      <c r="OUV9" s="194"/>
      <c r="OUW9" s="194"/>
      <c r="OUX9" s="194"/>
      <c r="OUY9" s="194"/>
      <c r="OUZ9" s="194"/>
      <c r="OVA9" s="194"/>
      <c r="OVB9" s="194"/>
      <c r="OVC9" s="194"/>
      <c r="OVD9" s="194"/>
      <c r="OVE9" s="194"/>
      <c r="OVF9" s="194"/>
      <c r="OVG9" s="194"/>
      <c r="OVH9" s="194"/>
      <c r="OVI9" s="194"/>
      <c r="OVJ9" s="194"/>
      <c r="OVK9" s="194"/>
      <c r="OVL9" s="194"/>
      <c r="OVM9" s="194"/>
      <c r="OVN9" s="194"/>
      <c r="OVO9" s="194"/>
      <c r="OVP9" s="194"/>
      <c r="OVQ9" s="194"/>
      <c r="OVR9" s="194"/>
      <c r="OVS9" s="194"/>
      <c r="OVT9" s="194"/>
      <c r="OVU9" s="194"/>
      <c r="OVV9" s="194"/>
      <c r="OVW9" s="194"/>
      <c r="OVX9" s="194"/>
      <c r="OVY9" s="194"/>
      <c r="OVZ9" s="194"/>
      <c r="OWA9" s="194"/>
      <c r="OWB9" s="194"/>
      <c r="OWC9" s="194"/>
      <c r="OWD9" s="194"/>
      <c r="OWE9" s="194"/>
      <c r="OWF9" s="194"/>
      <c r="OWG9" s="194"/>
      <c r="OWH9" s="194"/>
      <c r="OWI9" s="194"/>
      <c r="OWJ9" s="194"/>
      <c r="OWK9" s="194"/>
      <c r="OWL9" s="194"/>
      <c r="OWM9" s="194"/>
      <c r="OWN9" s="194"/>
      <c r="OWO9" s="194"/>
      <c r="OWP9" s="194"/>
      <c r="OWQ9" s="194"/>
      <c r="OWR9" s="194"/>
      <c r="OWS9" s="194"/>
      <c r="OWT9" s="194"/>
      <c r="OWU9" s="194"/>
      <c r="OWV9" s="194"/>
      <c r="OWW9" s="194"/>
      <c r="OWX9" s="194"/>
      <c r="OWY9" s="194"/>
      <c r="OWZ9" s="194"/>
      <c r="OXA9" s="194"/>
      <c r="OXB9" s="194"/>
      <c r="OXC9" s="194"/>
      <c r="OXD9" s="194"/>
      <c r="OXE9" s="194"/>
      <c r="OXF9" s="194"/>
      <c r="OXG9" s="194"/>
      <c r="OXH9" s="194"/>
      <c r="OXI9" s="194"/>
      <c r="OXJ9" s="194"/>
      <c r="OXK9" s="194"/>
      <c r="OXL9" s="194"/>
      <c r="OXM9" s="194"/>
      <c r="OXN9" s="194"/>
      <c r="OXO9" s="194"/>
      <c r="OXP9" s="194"/>
      <c r="OXQ9" s="194"/>
      <c r="OXR9" s="194"/>
      <c r="OXS9" s="194"/>
      <c r="OXT9" s="194"/>
      <c r="OXU9" s="194"/>
      <c r="OXV9" s="194"/>
      <c r="OXW9" s="194"/>
      <c r="OXX9" s="194"/>
      <c r="OXY9" s="194"/>
      <c r="OXZ9" s="194"/>
      <c r="OYA9" s="194"/>
      <c r="OYB9" s="194"/>
      <c r="OYC9" s="194"/>
      <c r="OYD9" s="194"/>
      <c r="OYE9" s="194"/>
      <c r="OYF9" s="194"/>
      <c r="OYG9" s="194"/>
      <c r="OYH9" s="194"/>
      <c r="OYI9" s="194"/>
      <c r="OYJ9" s="194"/>
      <c r="OYK9" s="194"/>
      <c r="OYL9" s="194"/>
      <c r="OYM9" s="194"/>
      <c r="OYN9" s="194"/>
      <c r="OYO9" s="194"/>
      <c r="OYP9" s="194"/>
      <c r="OYQ9" s="194"/>
      <c r="OYR9" s="194"/>
      <c r="OYS9" s="194"/>
      <c r="OYT9" s="194"/>
      <c r="OYU9" s="194"/>
      <c r="OYV9" s="194"/>
      <c r="OYW9" s="194"/>
      <c r="OYX9" s="194"/>
      <c r="OYY9" s="194"/>
      <c r="OYZ9" s="194"/>
      <c r="OZA9" s="194"/>
      <c r="OZB9" s="194"/>
      <c r="OZC9" s="194"/>
      <c r="OZD9" s="194"/>
      <c r="OZE9" s="194"/>
      <c r="OZF9" s="194"/>
      <c r="OZG9" s="194"/>
      <c r="OZH9" s="194"/>
      <c r="OZI9" s="194"/>
      <c r="OZJ9" s="194"/>
      <c r="OZK9" s="194"/>
      <c r="OZL9" s="194"/>
      <c r="OZM9" s="194"/>
      <c r="OZN9" s="194"/>
      <c r="OZO9" s="194"/>
      <c r="OZP9" s="194"/>
      <c r="OZQ9" s="194"/>
      <c r="OZR9" s="194"/>
      <c r="OZS9" s="194"/>
      <c r="OZT9" s="194"/>
      <c r="OZU9" s="194"/>
      <c r="OZV9" s="194"/>
      <c r="OZW9" s="194"/>
      <c r="OZX9" s="194"/>
      <c r="OZY9" s="194"/>
      <c r="OZZ9" s="194"/>
      <c r="PAA9" s="194"/>
      <c r="PAB9" s="194"/>
      <c r="PAC9" s="194"/>
      <c r="PAD9" s="194"/>
      <c r="PAE9" s="194"/>
      <c r="PAF9" s="194"/>
      <c r="PAG9" s="194"/>
      <c r="PAH9" s="194"/>
      <c r="PAI9" s="194"/>
      <c r="PAJ9" s="194"/>
      <c r="PAK9" s="194"/>
      <c r="PAL9" s="194"/>
      <c r="PAM9" s="194"/>
      <c r="PAN9" s="194"/>
      <c r="PAO9" s="194"/>
      <c r="PAP9" s="194"/>
      <c r="PAQ9" s="194"/>
      <c r="PAR9" s="194"/>
      <c r="PAS9" s="194"/>
      <c r="PAT9" s="194"/>
      <c r="PAU9" s="194"/>
      <c r="PAV9" s="194"/>
      <c r="PAW9" s="194"/>
      <c r="PAX9" s="194"/>
      <c r="PAY9" s="194"/>
      <c r="PAZ9" s="194"/>
      <c r="PBA9" s="194"/>
      <c r="PBB9" s="194"/>
      <c r="PBC9" s="194"/>
      <c r="PBD9" s="194"/>
      <c r="PBE9" s="194"/>
      <c r="PBF9" s="194"/>
      <c r="PBG9" s="194"/>
      <c r="PBH9" s="194"/>
      <c r="PBI9" s="194"/>
      <c r="PBJ9" s="194"/>
      <c r="PBK9" s="194"/>
      <c r="PBL9" s="194"/>
      <c r="PBM9" s="194"/>
      <c r="PBN9" s="194"/>
      <c r="PBO9" s="194"/>
      <c r="PBP9" s="194"/>
      <c r="PBQ9" s="194"/>
      <c r="PBR9" s="194"/>
      <c r="PBS9" s="194"/>
      <c r="PBT9" s="194"/>
      <c r="PBU9" s="194"/>
      <c r="PBV9" s="194"/>
      <c r="PBW9" s="194"/>
      <c r="PBX9" s="194"/>
      <c r="PBY9" s="194"/>
      <c r="PBZ9" s="194"/>
      <c r="PCA9" s="194"/>
      <c r="PCB9" s="194"/>
      <c r="PCC9" s="194"/>
      <c r="PCD9" s="194"/>
      <c r="PCE9" s="194"/>
      <c r="PCF9" s="194"/>
      <c r="PCG9" s="194"/>
      <c r="PCH9" s="194"/>
      <c r="PCI9" s="194"/>
      <c r="PCJ9" s="194"/>
      <c r="PCK9" s="194"/>
      <c r="PCL9" s="194"/>
      <c r="PCM9" s="194"/>
      <c r="PCN9" s="194"/>
      <c r="PCO9" s="194"/>
      <c r="PCP9" s="194"/>
      <c r="PCQ9" s="194"/>
      <c r="PCR9" s="194"/>
      <c r="PCS9" s="194"/>
      <c r="PCT9" s="194"/>
      <c r="PCU9" s="194"/>
      <c r="PCV9" s="194"/>
      <c r="PCW9" s="194"/>
      <c r="PCX9" s="194"/>
      <c r="PCY9" s="194"/>
      <c r="PCZ9" s="194"/>
      <c r="PDA9" s="194"/>
      <c r="PDB9" s="194"/>
      <c r="PDC9" s="194"/>
      <c r="PDD9" s="194"/>
      <c r="PDE9" s="194"/>
      <c r="PDF9" s="194"/>
      <c r="PDG9" s="194"/>
      <c r="PDH9" s="194"/>
      <c r="PDI9" s="194"/>
      <c r="PDJ9" s="194"/>
      <c r="PDK9" s="194"/>
      <c r="PDL9" s="194"/>
      <c r="PDM9" s="194"/>
      <c r="PDN9" s="194"/>
      <c r="PDO9" s="194"/>
      <c r="PDP9" s="194"/>
      <c r="PDQ9" s="194"/>
      <c r="PDR9" s="194"/>
      <c r="PDS9" s="194"/>
      <c r="PDT9" s="194"/>
      <c r="PDU9" s="194"/>
      <c r="PDV9" s="194"/>
      <c r="PDW9" s="194"/>
      <c r="PDX9" s="194"/>
      <c r="PDY9" s="194"/>
      <c r="PDZ9" s="194"/>
      <c r="PEA9" s="194"/>
      <c r="PEB9" s="194"/>
      <c r="PEC9" s="194"/>
      <c r="PED9" s="194"/>
      <c r="PEE9" s="194"/>
      <c r="PEF9" s="194"/>
      <c r="PEG9" s="194"/>
      <c r="PEH9" s="194"/>
      <c r="PEI9" s="194"/>
      <c r="PEJ9" s="194"/>
      <c r="PEK9" s="194"/>
      <c r="PEL9" s="194"/>
      <c r="PEM9" s="194"/>
      <c r="PEN9" s="194"/>
      <c r="PEO9" s="194"/>
      <c r="PEP9" s="194"/>
      <c r="PEQ9" s="194"/>
      <c r="PER9" s="194"/>
      <c r="PES9" s="194"/>
      <c r="PET9" s="194"/>
      <c r="PEU9" s="194"/>
      <c r="PEV9" s="194"/>
      <c r="PEW9" s="194"/>
      <c r="PEX9" s="194"/>
      <c r="PEY9" s="194"/>
      <c r="PEZ9" s="194"/>
      <c r="PFA9" s="194"/>
      <c r="PFB9" s="194"/>
      <c r="PFC9" s="194"/>
      <c r="PFD9" s="194"/>
      <c r="PFE9" s="194"/>
      <c r="PFF9" s="194"/>
      <c r="PFG9" s="194"/>
      <c r="PFH9" s="194"/>
      <c r="PFI9" s="194"/>
      <c r="PFJ9" s="194"/>
      <c r="PFK9" s="194"/>
      <c r="PFL9" s="194"/>
      <c r="PFM9" s="194"/>
      <c r="PFN9" s="194"/>
      <c r="PFO9" s="194"/>
      <c r="PFP9" s="194"/>
      <c r="PFQ9" s="194"/>
      <c r="PFR9" s="194"/>
      <c r="PFS9" s="194"/>
      <c r="PFT9" s="194"/>
      <c r="PFU9" s="194"/>
      <c r="PFV9" s="194"/>
      <c r="PFW9" s="194"/>
      <c r="PFX9" s="194"/>
      <c r="PFY9" s="194"/>
      <c r="PFZ9" s="194"/>
      <c r="PGA9" s="194"/>
      <c r="PGB9" s="194"/>
      <c r="PGC9" s="194"/>
      <c r="PGD9" s="194"/>
      <c r="PGE9" s="194"/>
      <c r="PGF9" s="194"/>
      <c r="PGG9" s="194"/>
      <c r="PGH9" s="194"/>
      <c r="PGI9" s="194"/>
      <c r="PGJ9" s="194"/>
      <c r="PGK9" s="194"/>
      <c r="PGL9" s="194"/>
      <c r="PGM9" s="194"/>
      <c r="PGN9" s="194"/>
      <c r="PGO9" s="194"/>
      <c r="PGP9" s="194"/>
      <c r="PGQ9" s="194"/>
      <c r="PGR9" s="194"/>
      <c r="PGS9" s="194"/>
      <c r="PGT9" s="194"/>
      <c r="PGU9" s="194"/>
      <c r="PGV9" s="194"/>
      <c r="PGW9" s="194"/>
      <c r="PGX9" s="194"/>
      <c r="PGY9" s="194"/>
      <c r="PGZ9" s="194"/>
      <c r="PHA9" s="194"/>
      <c r="PHB9" s="194"/>
      <c r="PHC9" s="194"/>
      <c r="PHD9" s="194"/>
      <c r="PHE9" s="194"/>
      <c r="PHF9" s="194"/>
      <c r="PHG9" s="194"/>
      <c r="PHH9" s="194"/>
      <c r="PHI9" s="194"/>
      <c r="PHJ9" s="194"/>
      <c r="PHK9" s="194"/>
      <c r="PHL9" s="194"/>
      <c r="PHM9" s="194"/>
      <c r="PHN9" s="194"/>
      <c r="PHO9" s="194"/>
      <c r="PHP9" s="194"/>
      <c r="PHQ9" s="194"/>
      <c r="PHR9" s="194"/>
      <c r="PHS9" s="194"/>
      <c r="PHT9" s="194"/>
      <c r="PHU9" s="194"/>
      <c r="PHV9" s="194"/>
      <c r="PHW9" s="194"/>
      <c r="PHX9" s="194"/>
      <c r="PHY9" s="194"/>
      <c r="PHZ9" s="194"/>
      <c r="PIA9" s="194"/>
      <c r="PIB9" s="194"/>
      <c r="PIC9" s="194"/>
      <c r="PID9" s="194"/>
      <c r="PIE9" s="194"/>
      <c r="PIF9" s="194"/>
      <c r="PIG9" s="194"/>
      <c r="PIH9" s="194"/>
      <c r="PII9" s="194"/>
      <c r="PIJ9" s="194"/>
      <c r="PIK9" s="194"/>
      <c r="PIL9" s="194"/>
      <c r="PIM9" s="194"/>
      <c r="PIN9" s="194"/>
      <c r="PIO9" s="194"/>
      <c r="PIP9" s="194"/>
      <c r="PIQ9" s="194"/>
      <c r="PIR9" s="194"/>
      <c r="PIS9" s="194"/>
      <c r="PIT9" s="194"/>
      <c r="PIU9" s="194"/>
      <c r="PIV9" s="194"/>
      <c r="PIW9" s="194"/>
      <c r="PIX9" s="194"/>
      <c r="PIY9" s="194"/>
      <c r="PIZ9" s="194"/>
      <c r="PJA9" s="194"/>
      <c r="PJB9" s="194"/>
      <c r="PJC9" s="194"/>
      <c r="PJD9" s="194"/>
      <c r="PJE9" s="194"/>
      <c r="PJF9" s="194"/>
      <c r="PJG9" s="194"/>
      <c r="PJH9" s="194"/>
      <c r="PJI9" s="194"/>
      <c r="PJJ9" s="194"/>
      <c r="PJK9" s="194"/>
      <c r="PJL9" s="194"/>
      <c r="PJM9" s="194"/>
      <c r="PJN9" s="194"/>
      <c r="PJO9" s="194"/>
      <c r="PJP9" s="194"/>
      <c r="PJQ9" s="194"/>
      <c r="PJR9" s="194"/>
      <c r="PJS9" s="194"/>
      <c r="PJT9" s="194"/>
      <c r="PJU9" s="194"/>
      <c r="PJV9" s="194"/>
      <c r="PJW9" s="194"/>
      <c r="PJX9" s="194"/>
      <c r="PJY9" s="194"/>
      <c r="PJZ9" s="194"/>
      <c r="PKA9" s="194"/>
      <c r="PKB9" s="194"/>
      <c r="PKC9" s="194"/>
      <c r="PKD9" s="194"/>
      <c r="PKE9" s="194"/>
      <c r="PKF9" s="194"/>
      <c r="PKG9" s="194"/>
      <c r="PKH9" s="194"/>
      <c r="PKI9" s="194"/>
      <c r="PKJ9" s="194"/>
      <c r="PKK9" s="194"/>
      <c r="PKL9" s="194"/>
      <c r="PKM9" s="194"/>
      <c r="PKN9" s="194"/>
      <c r="PKO9" s="194"/>
      <c r="PKP9" s="194"/>
      <c r="PKQ9" s="194"/>
      <c r="PKR9" s="194"/>
      <c r="PKS9" s="194"/>
      <c r="PKT9" s="194"/>
      <c r="PKU9" s="194"/>
      <c r="PKV9" s="194"/>
      <c r="PKW9" s="194"/>
      <c r="PKX9" s="194"/>
      <c r="PKY9" s="194"/>
      <c r="PKZ9" s="194"/>
      <c r="PLA9" s="194"/>
      <c r="PLB9" s="194"/>
      <c r="PLC9" s="194"/>
      <c r="PLD9" s="194"/>
      <c r="PLE9" s="194"/>
      <c r="PLF9" s="194"/>
      <c r="PLG9" s="194"/>
      <c r="PLH9" s="194"/>
      <c r="PLI9" s="194"/>
      <c r="PLJ9" s="194"/>
      <c r="PLK9" s="194"/>
      <c r="PLL9" s="194"/>
      <c r="PLM9" s="194"/>
      <c r="PLN9" s="194"/>
      <c r="PLO9" s="194"/>
      <c r="PLP9" s="194"/>
      <c r="PLQ9" s="194"/>
      <c r="PLR9" s="194"/>
      <c r="PLS9" s="194"/>
      <c r="PLT9" s="194"/>
      <c r="PLU9" s="194"/>
      <c r="PLV9" s="194"/>
      <c r="PLW9" s="194"/>
      <c r="PLX9" s="194"/>
      <c r="PLY9" s="194"/>
      <c r="PLZ9" s="194"/>
      <c r="PMA9" s="194"/>
      <c r="PMB9" s="194"/>
      <c r="PMC9" s="194"/>
      <c r="PMD9" s="194"/>
      <c r="PME9" s="194"/>
      <c r="PMF9" s="194"/>
      <c r="PMG9" s="194"/>
      <c r="PMH9" s="194"/>
      <c r="PMI9" s="194"/>
      <c r="PMJ9" s="194"/>
      <c r="PMK9" s="194"/>
      <c r="PML9" s="194"/>
      <c r="PMM9" s="194"/>
      <c r="PMN9" s="194"/>
      <c r="PMO9" s="194"/>
      <c r="PMP9" s="194"/>
      <c r="PMQ9" s="194"/>
      <c r="PMR9" s="194"/>
      <c r="PMS9" s="194"/>
      <c r="PMT9" s="194"/>
      <c r="PMU9" s="194"/>
      <c r="PMV9" s="194"/>
      <c r="PMW9" s="194"/>
      <c r="PMX9" s="194"/>
      <c r="PMY9" s="194"/>
      <c r="PMZ9" s="194"/>
      <c r="PNA9" s="194"/>
      <c r="PNB9" s="194"/>
      <c r="PNC9" s="194"/>
      <c r="PND9" s="194"/>
      <c r="PNE9" s="194"/>
      <c r="PNF9" s="194"/>
      <c r="PNG9" s="194"/>
      <c r="PNH9" s="194"/>
      <c r="PNI9" s="194"/>
      <c r="PNJ9" s="194"/>
      <c r="PNK9" s="194"/>
      <c r="PNL9" s="194"/>
      <c r="PNM9" s="194"/>
      <c r="PNN9" s="194"/>
      <c r="PNO9" s="194"/>
      <c r="PNP9" s="194"/>
      <c r="PNQ9" s="194"/>
      <c r="PNR9" s="194"/>
      <c r="PNS9" s="194"/>
      <c r="PNT9" s="194"/>
      <c r="PNU9" s="194"/>
      <c r="PNV9" s="194"/>
      <c r="PNW9" s="194"/>
      <c r="PNX9" s="194"/>
      <c r="PNY9" s="194"/>
      <c r="PNZ9" s="194"/>
      <c r="POA9" s="194"/>
      <c r="POB9" s="194"/>
      <c r="POC9" s="194"/>
      <c r="POD9" s="194"/>
      <c r="POE9" s="194"/>
      <c r="POF9" s="194"/>
      <c r="POG9" s="194"/>
      <c r="POH9" s="194"/>
      <c r="POI9" s="194"/>
      <c r="POJ9" s="194"/>
      <c r="POK9" s="194"/>
      <c r="POL9" s="194"/>
      <c r="POM9" s="194"/>
      <c r="PON9" s="194"/>
      <c r="POO9" s="194"/>
      <c r="POP9" s="194"/>
      <c r="POQ9" s="194"/>
      <c r="POR9" s="194"/>
      <c r="POS9" s="194"/>
      <c r="POT9" s="194"/>
      <c r="POU9" s="194"/>
      <c r="POV9" s="194"/>
      <c r="POW9" s="194"/>
      <c r="POX9" s="194"/>
      <c r="POY9" s="194"/>
      <c r="POZ9" s="194"/>
      <c r="PPA9" s="194"/>
      <c r="PPB9" s="194"/>
      <c r="PPC9" s="194"/>
      <c r="PPD9" s="194"/>
      <c r="PPE9" s="194"/>
      <c r="PPF9" s="194"/>
      <c r="PPG9" s="194"/>
      <c r="PPH9" s="194"/>
      <c r="PPI9" s="194"/>
      <c r="PPJ9" s="194"/>
      <c r="PPK9" s="194"/>
      <c r="PPL9" s="194"/>
      <c r="PPM9" s="194"/>
      <c r="PPN9" s="194"/>
      <c r="PPO9" s="194"/>
      <c r="PPP9" s="194"/>
      <c r="PPQ9" s="194"/>
      <c r="PPR9" s="194"/>
      <c r="PPS9" s="194"/>
      <c r="PPT9" s="194"/>
      <c r="PPU9" s="194"/>
      <c r="PPV9" s="194"/>
      <c r="PPW9" s="194"/>
      <c r="PPX9" s="194"/>
      <c r="PPY9" s="194"/>
      <c r="PPZ9" s="194"/>
      <c r="PQA9" s="194"/>
      <c r="PQB9" s="194"/>
      <c r="PQC9" s="194"/>
      <c r="PQD9" s="194"/>
      <c r="PQE9" s="194"/>
      <c r="PQF9" s="194"/>
      <c r="PQG9" s="194"/>
      <c r="PQH9" s="194"/>
      <c r="PQI9" s="194"/>
      <c r="PQJ9" s="194"/>
      <c r="PQK9" s="194"/>
      <c r="PQL9" s="194"/>
      <c r="PQM9" s="194"/>
      <c r="PQN9" s="194"/>
      <c r="PQO9" s="194"/>
      <c r="PQP9" s="194"/>
      <c r="PQQ9" s="194"/>
      <c r="PQR9" s="194"/>
      <c r="PQS9" s="194"/>
      <c r="PQT9" s="194"/>
      <c r="PQU9" s="194"/>
      <c r="PQV9" s="194"/>
      <c r="PQW9" s="194"/>
      <c r="PQX9" s="194"/>
      <c r="PQY9" s="194"/>
      <c r="PQZ9" s="194"/>
      <c r="PRA9" s="194"/>
      <c r="PRB9" s="194"/>
      <c r="PRC9" s="194"/>
      <c r="PRD9" s="194"/>
      <c r="PRE9" s="194"/>
      <c r="PRF9" s="194"/>
      <c r="PRG9" s="194"/>
      <c r="PRH9" s="194"/>
      <c r="PRI9" s="194"/>
      <c r="PRJ9" s="194"/>
      <c r="PRK9" s="194"/>
      <c r="PRL9" s="194"/>
      <c r="PRM9" s="194"/>
      <c r="PRN9" s="194"/>
      <c r="PRO9" s="194"/>
      <c r="PRP9" s="194"/>
      <c r="PRQ9" s="194"/>
      <c r="PRR9" s="194"/>
      <c r="PRS9" s="194"/>
      <c r="PRT9" s="194"/>
      <c r="PRU9" s="194"/>
      <c r="PRV9" s="194"/>
      <c r="PRW9" s="194"/>
      <c r="PRX9" s="194"/>
      <c r="PRY9" s="194"/>
      <c r="PRZ9" s="194"/>
      <c r="PSA9" s="194"/>
      <c r="PSB9" s="194"/>
      <c r="PSC9" s="194"/>
      <c r="PSD9" s="194"/>
      <c r="PSE9" s="194"/>
      <c r="PSF9" s="194"/>
      <c r="PSG9" s="194"/>
      <c r="PSH9" s="194"/>
      <c r="PSI9" s="194"/>
      <c r="PSJ9" s="194"/>
      <c r="PSK9" s="194"/>
      <c r="PSL9" s="194"/>
      <c r="PSM9" s="194"/>
      <c r="PSN9" s="194"/>
      <c r="PSO9" s="194"/>
      <c r="PSP9" s="194"/>
      <c r="PSQ9" s="194"/>
      <c r="PSR9" s="194"/>
      <c r="PSS9" s="194"/>
      <c r="PST9" s="194"/>
      <c r="PSU9" s="194"/>
      <c r="PSV9" s="194"/>
      <c r="PSW9" s="194"/>
      <c r="PSX9" s="194"/>
      <c r="PSY9" s="194"/>
      <c r="PSZ9" s="194"/>
      <c r="PTA9" s="194"/>
      <c r="PTB9" s="194"/>
      <c r="PTC9" s="194"/>
      <c r="PTD9" s="194"/>
      <c r="PTE9" s="194"/>
      <c r="PTF9" s="194"/>
      <c r="PTG9" s="194"/>
      <c r="PTH9" s="194"/>
      <c r="PTI9" s="194"/>
      <c r="PTJ9" s="194"/>
      <c r="PTK9" s="194"/>
      <c r="PTL9" s="194"/>
      <c r="PTM9" s="194"/>
      <c r="PTN9" s="194"/>
      <c r="PTO9" s="194"/>
      <c r="PTP9" s="194"/>
      <c r="PTQ9" s="194"/>
      <c r="PTR9" s="194"/>
      <c r="PTS9" s="194"/>
      <c r="PTT9" s="194"/>
      <c r="PTU9" s="194"/>
      <c r="PTV9" s="194"/>
      <c r="PTW9" s="194"/>
      <c r="PTX9" s="194"/>
      <c r="PTY9" s="194"/>
      <c r="PTZ9" s="194"/>
      <c r="PUA9" s="194"/>
      <c r="PUB9" s="194"/>
      <c r="PUC9" s="194"/>
      <c r="PUD9" s="194"/>
      <c r="PUE9" s="194"/>
      <c r="PUF9" s="194"/>
      <c r="PUG9" s="194"/>
      <c r="PUH9" s="194"/>
      <c r="PUI9" s="194"/>
      <c r="PUJ9" s="194"/>
      <c r="PUK9" s="194"/>
      <c r="PUL9" s="194"/>
      <c r="PUM9" s="194"/>
      <c r="PUN9" s="194"/>
      <c r="PUO9" s="194"/>
      <c r="PUP9" s="194"/>
      <c r="PUQ9" s="194"/>
      <c r="PUR9" s="194"/>
      <c r="PUS9" s="194"/>
      <c r="PUT9" s="194"/>
      <c r="PUU9" s="194"/>
      <c r="PUV9" s="194"/>
      <c r="PUW9" s="194"/>
      <c r="PUX9" s="194"/>
      <c r="PUY9" s="194"/>
      <c r="PUZ9" s="194"/>
      <c r="PVA9" s="194"/>
      <c r="PVB9" s="194"/>
      <c r="PVC9" s="194"/>
      <c r="PVD9" s="194"/>
      <c r="PVE9" s="194"/>
      <c r="PVF9" s="194"/>
      <c r="PVG9" s="194"/>
      <c r="PVH9" s="194"/>
      <c r="PVI9" s="194"/>
      <c r="PVJ9" s="194"/>
      <c r="PVK9" s="194"/>
      <c r="PVL9" s="194"/>
      <c r="PVM9" s="194"/>
      <c r="PVN9" s="194"/>
      <c r="PVO9" s="194"/>
      <c r="PVP9" s="194"/>
      <c r="PVQ9" s="194"/>
      <c r="PVR9" s="194"/>
      <c r="PVS9" s="194"/>
      <c r="PVT9" s="194"/>
      <c r="PVU9" s="194"/>
      <c r="PVV9" s="194"/>
      <c r="PVW9" s="194"/>
      <c r="PVX9" s="194"/>
      <c r="PVY9" s="194"/>
      <c r="PVZ9" s="194"/>
      <c r="PWA9" s="194"/>
      <c r="PWB9" s="194"/>
      <c r="PWC9" s="194"/>
      <c r="PWD9" s="194"/>
      <c r="PWE9" s="194"/>
      <c r="PWF9" s="194"/>
      <c r="PWG9" s="194"/>
      <c r="PWH9" s="194"/>
      <c r="PWI9" s="194"/>
      <c r="PWJ9" s="194"/>
      <c r="PWK9" s="194"/>
      <c r="PWL9" s="194"/>
      <c r="PWM9" s="194"/>
      <c r="PWN9" s="194"/>
      <c r="PWO9" s="194"/>
      <c r="PWP9" s="194"/>
      <c r="PWQ9" s="194"/>
      <c r="PWR9" s="194"/>
      <c r="PWS9" s="194"/>
      <c r="PWT9" s="194"/>
      <c r="PWU9" s="194"/>
      <c r="PWV9" s="194"/>
      <c r="PWW9" s="194"/>
      <c r="PWX9" s="194"/>
      <c r="PWY9" s="194"/>
      <c r="PWZ9" s="194"/>
      <c r="PXA9" s="194"/>
      <c r="PXB9" s="194"/>
      <c r="PXC9" s="194"/>
      <c r="PXD9" s="194"/>
      <c r="PXE9" s="194"/>
      <c r="PXF9" s="194"/>
      <c r="PXG9" s="194"/>
      <c r="PXH9" s="194"/>
      <c r="PXI9" s="194"/>
      <c r="PXJ9" s="194"/>
      <c r="PXK9" s="194"/>
      <c r="PXL9" s="194"/>
      <c r="PXM9" s="194"/>
      <c r="PXN9" s="194"/>
      <c r="PXO9" s="194"/>
      <c r="PXP9" s="194"/>
      <c r="PXQ9" s="194"/>
      <c r="PXR9" s="194"/>
      <c r="PXS9" s="194"/>
      <c r="PXT9" s="194"/>
      <c r="PXU9" s="194"/>
      <c r="PXV9" s="194"/>
      <c r="PXW9" s="194"/>
      <c r="PXX9" s="194"/>
      <c r="PXY9" s="194"/>
      <c r="PXZ9" s="194"/>
      <c r="PYA9" s="194"/>
      <c r="PYB9" s="194"/>
      <c r="PYC9" s="194"/>
      <c r="PYD9" s="194"/>
      <c r="PYE9" s="194"/>
      <c r="PYF9" s="194"/>
      <c r="PYG9" s="194"/>
      <c r="PYH9" s="194"/>
      <c r="PYI9" s="194"/>
      <c r="PYJ9" s="194"/>
      <c r="PYK9" s="194"/>
      <c r="PYL9" s="194"/>
      <c r="PYM9" s="194"/>
      <c r="PYN9" s="194"/>
      <c r="PYO9" s="194"/>
      <c r="PYP9" s="194"/>
      <c r="PYQ9" s="194"/>
      <c r="PYR9" s="194"/>
      <c r="PYS9" s="194"/>
      <c r="PYT9" s="194"/>
      <c r="PYU9" s="194"/>
      <c r="PYV9" s="194"/>
      <c r="PYW9" s="194"/>
      <c r="PYX9" s="194"/>
      <c r="PYY9" s="194"/>
      <c r="PYZ9" s="194"/>
      <c r="PZA9" s="194"/>
      <c r="PZB9" s="194"/>
      <c r="PZC9" s="194"/>
      <c r="PZD9" s="194"/>
      <c r="PZE9" s="194"/>
      <c r="PZF9" s="194"/>
      <c r="PZG9" s="194"/>
      <c r="PZH9" s="194"/>
      <c r="PZI9" s="194"/>
      <c r="PZJ9" s="194"/>
      <c r="PZK9" s="194"/>
      <c r="PZL9" s="194"/>
      <c r="PZM9" s="194"/>
      <c r="PZN9" s="194"/>
      <c r="PZO9" s="194"/>
      <c r="PZP9" s="194"/>
      <c r="PZQ9" s="194"/>
      <c r="PZR9" s="194"/>
      <c r="PZS9" s="194"/>
      <c r="PZT9" s="194"/>
      <c r="PZU9" s="194"/>
      <c r="PZV9" s="194"/>
      <c r="PZW9" s="194"/>
      <c r="PZX9" s="194"/>
      <c r="PZY9" s="194"/>
      <c r="PZZ9" s="194"/>
      <c r="QAA9" s="194"/>
      <c r="QAB9" s="194"/>
      <c r="QAC9" s="194"/>
      <c r="QAD9" s="194"/>
      <c r="QAE9" s="194"/>
      <c r="QAF9" s="194"/>
      <c r="QAG9" s="194"/>
      <c r="QAH9" s="194"/>
      <c r="QAI9" s="194"/>
      <c r="QAJ9" s="194"/>
      <c r="QAK9" s="194"/>
      <c r="QAL9" s="194"/>
      <c r="QAM9" s="194"/>
      <c r="QAN9" s="194"/>
      <c r="QAO9" s="194"/>
      <c r="QAP9" s="194"/>
      <c r="QAQ9" s="194"/>
      <c r="QAR9" s="194"/>
      <c r="QAS9" s="194"/>
      <c r="QAT9" s="194"/>
      <c r="QAU9" s="194"/>
      <c r="QAV9" s="194"/>
      <c r="QAW9" s="194"/>
      <c r="QAX9" s="194"/>
      <c r="QAY9" s="194"/>
      <c r="QAZ9" s="194"/>
      <c r="QBA9" s="194"/>
      <c r="QBB9" s="194"/>
      <c r="QBC9" s="194"/>
      <c r="QBD9" s="194"/>
      <c r="QBE9" s="194"/>
      <c r="QBF9" s="194"/>
      <c r="QBG9" s="194"/>
      <c r="QBH9" s="194"/>
      <c r="QBI9" s="194"/>
      <c r="QBJ9" s="194"/>
      <c r="QBK9" s="194"/>
      <c r="QBL9" s="194"/>
      <c r="QBM9" s="194"/>
      <c r="QBN9" s="194"/>
      <c r="QBO9" s="194"/>
      <c r="QBP9" s="194"/>
      <c r="QBQ9" s="194"/>
      <c r="QBR9" s="194"/>
      <c r="QBS9" s="194"/>
      <c r="QBT9" s="194"/>
      <c r="QBU9" s="194"/>
      <c r="QBV9" s="194"/>
      <c r="QBW9" s="194"/>
      <c r="QBX9" s="194"/>
      <c r="QBY9" s="194"/>
      <c r="QBZ9" s="194"/>
      <c r="QCA9" s="194"/>
      <c r="QCB9" s="194"/>
      <c r="QCC9" s="194"/>
      <c r="QCD9" s="194"/>
      <c r="QCE9" s="194"/>
      <c r="QCF9" s="194"/>
      <c r="QCG9" s="194"/>
      <c r="QCH9" s="194"/>
      <c r="QCI9" s="194"/>
      <c r="QCJ9" s="194"/>
      <c r="QCK9" s="194"/>
      <c r="QCL9" s="194"/>
      <c r="QCM9" s="194"/>
      <c r="QCN9" s="194"/>
      <c r="QCO9" s="194"/>
      <c r="QCP9" s="194"/>
      <c r="QCQ9" s="194"/>
      <c r="QCR9" s="194"/>
      <c r="QCS9" s="194"/>
      <c r="QCT9" s="194"/>
      <c r="QCU9" s="194"/>
      <c r="QCV9" s="194"/>
      <c r="QCW9" s="194"/>
      <c r="QCX9" s="194"/>
      <c r="QCY9" s="194"/>
      <c r="QCZ9" s="194"/>
      <c r="QDA9" s="194"/>
      <c r="QDB9" s="194"/>
      <c r="QDC9" s="194"/>
      <c r="QDD9" s="194"/>
      <c r="QDE9" s="194"/>
      <c r="QDF9" s="194"/>
      <c r="QDG9" s="194"/>
      <c r="QDH9" s="194"/>
      <c r="QDI9" s="194"/>
      <c r="QDJ9" s="194"/>
      <c r="QDK9" s="194"/>
      <c r="QDL9" s="194"/>
      <c r="QDM9" s="194"/>
      <c r="QDN9" s="194"/>
      <c r="QDO9" s="194"/>
      <c r="QDP9" s="194"/>
      <c r="QDQ9" s="194"/>
      <c r="QDR9" s="194"/>
      <c r="QDS9" s="194"/>
      <c r="QDT9" s="194"/>
      <c r="QDU9" s="194"/>
      <c r="QDV9" s="194"/>
      <c r="QDW9" s="194"/>
      <c r="QDX9" s="194"/>
      <c r="QDY9" s="194"/>
      <c r="QDZ9" s="194"/>
      <c r="QEA9" s="194"/>
      <c r="QEB9" s="194"/>
      <c r="QEC9" s="194"/>
      <c r="QED9" s="194"/>
      <c r="QEE9" s="194"/>
      <c r="QEF9" s="194"/>
      <c r="QEG9" s="194"/>
      <c r="QEH9" s="194"/>
      <c r="QEI9" s="194"/>
      <c r="QEJ9" s="194"/>
      <c r="QEK9" s="194"/>
      <c r="QEL9" s="194"/>
      <c r="QEM9" s="194"/>
      <c r="QEN9" s="194"/>
      <c r="QEO9" s="194"/>
      <c r="QEP9" s="194"/>
      <c r="QEQ9" s="194"/>
      <c r="QER9" s="194"/>
      <c r="QES9" s="194"/>
      <c r="QET9" s="194"/>
      <c r="QEU9" s="194"/>
      <c r="QEV9" s="194"/>
      <c r="QEW9" s="194"/>
      <c r="QEX9" s="194"/>
      <c r="QEY9" s="194"/>
      <c r="QEZ9" s="194"/>
      <c r="QFA9" s="194"/>
      <c r="QFB9" s="194"/>
      <c r="QFC9" s="194"/>
      <c r="QFD9" s="194"/>
      <c r="QFE9" s="194"/>
      <c r="QFF9" s="194"/>
      <c r="QFG9" s="194"/>
      <c r="QFH9" s="194"/>
      <c r="QFI9" s="194"/>
      <c r="QFJ9" s="194"/>
      <c r="QFK9" s="194"/>
      <c r="QFL9" s="194"/>
      <c r="QFM9" s="194"/>
      <c r="QFN9" s="194"/>
      <c r="QFO9" s="194"/>
      <c r="QFP9" s="194"/>
      <c r="QFQ9" s="194"/>
      <c r="QFR9" s="194"/>
      <c r="QFS9" s="194"/>
      <c r="QFT9" s="194"/>
      <c r="QFU9" s="194"/>
      <c r="QFV9" s="194"/>
      <c r="QFW9" s="194"/>
      <c r="QFX9" s="194"/>
      <c r="QFY9" s="194"/>
      <c r="QFZ9" s="194"/>
      <c r="QGA9" s="194"/>
      <c r="QGB9" s="194"/>
      <c r="QGC9" s="194"/>
      <c r="QGD9" s="194"/>
      <c r="QGE9" s="194"/>
      <c r="QGF9" s="194"/>
      <c r="QGG9" s="194"/>
      <c r="QGH9" s="194"/>
      <c r="QGI9" s="194"/>
      <c r="QGJ9" s="194"/>
      <c r="QGK9" s="194"/>
      <c r="QGL9" s="194"/>
      <c r="QGM9" s="194"/>
      <c r="QGN9" s="194"/>
      <c r="QGO9" s="194"/>
      <c r="QGP9" s="194"/>
      <c r="QGQ9" s="194"/>
      <c r="QGR9" s="194"/>
      <c r="QGS9" s="194"/>
      <c r="QGT9" s="194"/>
      <c r="QGU9" s="194"/>
      <c r="QGV9" s="194"/>
      <c r="QGW9" s="194"/>
      <c r="QGX9" s="194"/>
      <c r="QGY9" s="194"/>
      <c r="QGZ9" s="194"/>
      <c r="QHA9" s="194"/>
      <c r="QHB9" s="194"/>
      <c r="QHC9" s="194"/>
      <c r="QHD9" s="194"/>
      <c r="QHE9" s="194"/>
      <c r="QHF9" s="194"/>
      <c r="QHG9" s="194"/>
      <c r="QHH9" s="194"/>
      <c r="QHI9" s="194"/>
      <c r="QHJ9" s="194"/>
      <c r="QHK9" s="194"/>
      <c r="QHL9" s="194"/>
      <c r="QHM9" s="194"/>
      <c r="QHN9" s="194"/>
      <c r="QHO9" s="194"/>
      <c r="QHP9" s="194"/>
      <c r="QHQ9" s="194"/>
      <c r="QHR9" s="194"/>
      <c r="QHS9" s="194"/>
      <c r="QHT9" s="194"/>
      <c r="QHU9" s="194"/>
      <c r="QHV9" s="194"/>
      <c r="QHW9" s="194"/>
      <c r="QHX9" s="194"/>
      <c r="QHY9" s="194"/>
      <c r="QHZ9" s="194"/>
      <c r="QIA9" s="194"/>
      <c r="QIB9" s="194"/>
      <c r="QIC9" s="194"/>
      <c r="QID9" s="194"/>
      <c r="QIE9" s="194"/>
      <c r="QIF9" s="194"/>
      <c r="QIG9" s="194"/>
      <c r="QIH9" s="194"/>
      <c r="QII9" s="194"/>
      <c r="QIJ9" s="194"/>
      <c r="QIK9" s="194"/>
      <c r="QIL9" s="194"/>
      <c r="QIM9" s="194"/>
      <c r="QIN9" s="194"/>
      <c r="QIO9" s="194"/>
      <c r="QIP9" s="194"/>
      <c r="QIQ9" s="194"/>
      <c r="QIR9" s="194"/>
      <c r="QIS9" s="194"/>
      <c r="QIT9" s="194"/>
      <c r="QIU9" s="194"/>
      <c r="QIV9" s="194"/>
      <c r="QIW9" s="194"/>
      <c r="QIX9" s="194"/>
      <c r="QIY9" s="194"/>
      <c r="QIZ9" s="194"/>
      <c r="QJA9" s="194"/>
      <c r="QJB9" s="194"/>
      <c r="QJC9" s="194"/>
      <c r="QJD9" s="194"/>
      <c r="QJE9" s="194"/>
      <c r="QJF9" s="194"/>
      <c r="QJG9" s="194"/>
      <c r="QJH9" s="194"/>
      <c r="QJI9" s="194"/>
      <c r="QJJ9" s="194"/>
      <c r="QJK9" s="194"/>
      <c r="QJL9" s="194"/>
      <c r="QJM9" s="194"/>
      <c r="QJN9" s="194"/>
      <c r="QJO9" s="194"/>
      <c r="QJP9" s="194"/>
      <c r="QJQ9" s="194"/>
      <c r="QJR9" s="194"/>
      <c r="QJS9" s="194"/>
      <c r="QJT9" s="194"/>
      <c r="QJU9" s="194"/>
      <c r="QJV9" s="194"/>
      <c r="QJW9" s="194"/>
      <c r="QJX9" s="194"/>
      <c r="QJY9" s="194"/>
      <c r="QJZ9" s="194"/>
      <c r="QKA9" s="194"/>
      <c r="QKB9" s="194"/>
      <c r="QKC9" s="194"/>
      <c r="QKD9" s="194"/>
      <c r="QKE9" s="194"/>
      <c r="QKF9" s="194"/>
      <c r="QKG9" s="194"/>
      <c r="QKH9" s="194"/>
      <c r="QKI9" s="194"/>
      <c r="QKJ9" s="194"/>
      <c r="QKK9" s="194"/>
      <c r="QKL9" s="194"/>
      <c r="QKM9" s="194"/>
      <c r="QKN9" s="194"/>
      <c r="QKO9" s="194"/>
      <c r="QKP9" s="194"/>
      <c r="QKQ9" s="194"/>
      <c r="QKR9" s="194"/>
      <c r="QKS9" s="194"/>
      <c r="QKT9" s="194"/>
      <c r="QKU9" s="194"/>
      <c r="QKV9" s="194"/>
      <c r="QKW9" s="194"/>
      <c r="QKX9" s="194"/>
      <c r="QKY9" s="194"/>
      <c r="QKZ9" s="194"/>
      <c r="QLA9" s="194"/>
      <c r="QLB9" s="194"/>
      <c r="QLC9" s="194"/>
      <c r="QLD9" s="194"/>
      <c r="QLE9" s="194"/>
      <c r="QLF9" s="194"/>
      <c r="QLG9" s="194"/>
      <c r="QLH9" s="194"/>
      <c r="QLI9" s="194"/>
      <c r="QLJ9" s="194"/>
      <c r="QLK9" s="194"/>
      <c r="QLL9" s="194"/>
      <c r="QLM9" s="194"/>
      <c r="QLN9" s="194"/>
      <c r="QLO9" s="194"/>
      <c r="QLP9" s="194"/>
      <c r="QLQ9" s="194"/>
      <c r="QLR9" s="194"/>
      <c r="QLS9" s="194"/>
      <c r="QLT9" s="194"/>
      <c r="QLU9" s="194"/>
      <c r="QLV9" s="194"/>
      <c r="QLW9" s="194"/>
      <c r="QLX9" s="194"/>
      <c r="QLY9" s="194"/>
      <c r="QLZ9" s="194"/>
      <c r="QMA9" s="194"/>
      <c r="QMB9" s="194"/>
      <c r="QMC9" s="194"/>
      <c r="QMD9" s="194"/>
      <c r="QME9" s="194"/>
      <c r="QMF9" s="194"/>
      <c r="QMG9" s="194"/>
      <c r="QMH9" s="194"/>
      <c r="QMI9" s="194"/>
      <c r="QMJ9" s="194"/>
      <c r="QMK9" s="194"/>
      <c r="QML9" s="194"/>
      <c r="QMM9" s="194"/>
      <c r="QMN9" s="194"/>
      <c r="QMO9" s="194"/>
      <c r="QMP9" s="194"/>
      <c r="QMQ9" s="194"/>
      <c r="QMR9" s="194"/>
      <c r="QMS9" s="194"/>
      <c r="QMT9" s="194"/>
      <c r="QMU9" s="194"/>
      <c r="QMV9" s="194"/>
      <c r="QMW9" s="194"/>
      <c r="QMX9" s="194"/>
      <c r="QMY9" s="194"/>
      <c r="QMZ9" s="194"/>
      <c r="QNA9" s="194"/>
      <c r="QNB9" s="194"/>
      <c r="QNC9" s="194"/>
      <c r="QND9" s="194"/>
      <c r="QNE9" s="194"/>
      <c r="QNF9" s="194"/>
      <c r="QNG9" s="194"/>
      <c r="QNH9" s="194"/>
      <c r="QNI9" s="194"/>
      <c r="QNJ9" s="194"/>
      <c r="QNK9" s="194"/>
      <c r="QNL9" s="194"/>
      <c r="QNM9" s="194"/>
      <c r="QNN9" s="194"/>
      <c r="QNO9" s="194"/>
      <c r="QNP9" s="194"/>
      <c r="QNQ9" s="194"/>
      <c r="QNR9" s="194"/>
      <c r="QNS9" s="194"/>
      <c r="QNT9" s="194"/>
      <c r="QNU9" s="194"/>
      <c r="QNV9" s="194"/>
      <c r="QNW9" s="194"/>
      <c r="QNX9" s="194"/>
      <c r="QNY9" s="194"/>
      <c r="QNZ9" s="194"/>
      <c r="QOA9" s="194"/>
      <c r="QOB9" s="194"/>
      <c r="QOC9" s="194"/>
      <c r="QOD9" s="194"/>
      <c r="QOE9" s="194"/>
      <c r="QOF9" s="194"/>
      <c r="QOG9" s="194"/>
      <c r="QOH9" s="194"/>
      <c r="QOI9" s="194"/>
      <c r="QOJ9" s="194"/>
      <c r="QOK9" s="194"/>
      <c r="QOL9" s="194"/>
      <c r="QOM9" s="194"/>
      <c r="QON9" s="194"/>
      <c r="QOO9" s="194"/>
      <c r="QOP9" s="194"/>
      <c r="QOQ9" s="194"/>
      <c r="QOR9" s="194"/>
      <c r="QOS9" s="194"/>
      <c r="QOT9" s="194"/>
      <c r="QOU9" s="194"/>
      <c r="QOV9" s="194"/>
      <c r="QOW9" s="194"/>
      <c r="QOX9" s="194"/>
      <c r="QOY9" s="194"/>
      <c r="QOZ9" s="194"/>
      <c r="QPA9" s="194"/>
      <c r="QPB9" s="194"/>
      <c r="QPC9" s="194"/>
      <c r="QPD9" s="194"/>
      <c r="QPE9" s="194"/>
      <c r="QPF9" s="194"/>
      <c r="QPG9" s="194"/>
      <c r="QPH9" s="194"/>
      <c r="QPI9" s="194"/>
      <c r="QPJ9" s="194"/>
      <c r="QPK9" s="194"/>
      <c r="QPL9" s="194"/>
      <c r="QPM9" s="194"/>
      <c r="QPN9" s="194"/>
      <c r="QPO9" s="194"/>
      <c r="QPP9" s="194"/>
      <c r="QPQ9" s="194"/>
      <c r="QPR9" s="194"/>
      <c r="QPS9" s="194"/>
      <c r="QPT9" s="194"/>
      <c r="QPU9" s="194"/>
      <c r="QPV9" s="194"/>
      <c r="QPW9" s="194"/>
      <c r="QPX9" s="194"/>
      <c r="QPY9" s="194"/>
      <c r="QPZ9" s="194"/>
      <c r="QQA9" s="194"/>
      <c r="QQB9" s="194"/>
      <c r="QQC9" s="194"/>
      <c r="QQD9" s="194"/>
      <c r="QQE9" s="194"/>
      <c r="QQF9" s="194"/>
      <c r="QQG9" s="194"/>
      <c r="QQH9" s="194"/>
      <c r="QQI9" s="194"/>
      <c r="QQJ9" s="194"/>
      <c r="QQK9" s="194"/>
      <c r="QQL9" s="194"/>
      <c r="QQM9" s="194"/>
      <c r="QQN9" s="194"/>
      <c r="QQO9" s="194"/>
      <c r="QQP9" s="194"/>
      <c r="QQQ9" s="194"/>
      <c r="QQR9" s="194"/>
      <c r="QQS9" s="194"/>
      <c r="QQT9" s="194"/>
      <c r="QQU9" s="194"/>
      <c r="QQV9" s="194"/>
      <c r="QQW9" s="194"/>
      <c r="QQX9" s="194"/>
      <c r="QQY9" s="194"/>
      <c r="QQZ9" s="194"/>
      <c r="QRA9" s="194"/>
      <c r="QRB9" s="194"/>
      <c r="QRC9" s="194"/>
      <c r="QRD9" s="194"/>
      <c r="QRE9" s="194"/>
      <c r="QRF9" s="194"/>
      <c r="QRG9" s="194"/>
      <c r="QRH9" s="194"/>
      <c r="QRI9" s="194"/>
      <c r="QRJ9" s="194"/>
      <c r="QRK9" s="194"/>
      <c r="QRL9" s="194"/>
      <c r="QRM9" s="194"/>
      <c r="QRN9" s="194"/>
      <c r="QRO9" s="194"/>
      <c r="QRP9" s="194"/>
      <c r="QRQ9" s="194"/>
      <c r="QRR9" s="194"/>
      <c r="QRS9" s="194"/>
      <c r="QRT9" s="194"/>
      <c r="QRU9" s="194"/>
      <c r="QRV9" s="194"/>
      <c r="QRW9" s="194"/>
      <c r="QRX9" s="194"/>
      <c r="QRY9" s="194"/>
      <c r="QRZ9" s="194"/>
      <c r="QSA9" s="194"/>
      <c r="QSB9" s="194"/>
      <c r="QSC9" s="194"/>
      <c r="QSD9" s="194"/>
      <c r="QSE9" s="194"/>
      <c r="QSF9" s="194"/>
      <c r="QSG9" s="194"/>
      <c r="QSH9" s="194"/>
      <c r="QSI9" s="194"/>
      <c r="QSJ9" s="194"/>
      <c r="QSK9" s="194"/>
      <c r="QSL9" s="194"/>
      <c r="QSM9" s="194"/>
      <c r="QSN9" s="194"/>
      <c r="QSO9" s="194"/>
      <c r="QSP9" s="194"/>
      <c r="QSQ9" s="194"/>
      <c r="QSR9" s="194"/>
      <c r="QSS9" s="194"/>
      <c r="QST9" s="194"/>
      <c r="QSU9" s="194"/>
      <c r="QSV9" s="194"/>
      <c r="QSW9" s="194"/>
      <c r="QSX9" s="194"/>
      <c r="QSY9" s="194"/>
      <c r="QSZ9" s="194"/>
      <c r="QTA9" s="194"/>
      <c r="QTB9" s="194"/>
      <c r="QTC9" s="194"/>
      <c r="QTD9" s="194"/>
      <c r="QTE9" s="194"/>
      <c r="QTF9" s="194"/>
      <c r="QTG9" s="194"/>
      <c r="QTH9" s="194"/>
      <c r="QTI9" s="194"/>
      <c r="QTJ9" s="194"/>
      <c r="QTK9" s="194"/>
      <c r="QTL9" s="194"/>
      <c r="QTM9" s="194"/>
      <c r="QTN9" s="194"/>
      <c r="QTO9" s="194"/>
      <c r="QTP9" s="194"/>
      <c r="QTQ9" s="194"/>
      <c r="QTR9" s="194"/>
      <c r="QTS9" s="194"/>
      <c r="QTT9" s="194"/>
      <c r="QTU9" s="194"/>
      <c r="QTV9" s="194"/>
      <c r="QTW9" s="194"/>
      <c r="QTX9" s="194"/>
      <c r="QTY9" s="194"/>
      <c r="QTZ9" s="194"/>
      <c r="QUA9" s="194"/>
      <c r="QUB9" s="194"/>
      <c r="QUC9" s="194"/>
      <c r="QUD9" s="194"/>
      <c r="QUE9" s="194"/>
      <c r="QUF9" s="194"/>
      <c r="QUG9" s="194"/>
      <c r="QUH9" s="194"/>
      <c r="QUI9" s="194"/>
      <c r="QUJ9" s="194"/>
      <c r="QUK9" s="194"/>
      <c r="QUL9" s="194"/>
      <c r="QUM9" s="194"/>
      <c r="QUN9" s="194"/>
      <c r="QUO9" s="194"/>
      <c r="QUP9" s="194"/>
      <c r="QUQ9" s="194"/>
      <c r="QUR9" s="194"/>
      <c r="QUS9" s="194"/>
      <c r="QUT9" s="194"/>
      <c r="QUU9" s="194"/>
      <c r="QUV9" s="194"/>
      <c r="QUW9" s="194"/>
      <c r="QUX9" s="194"/>
      <c r="QUY9" s="194"/>
      <c r="QUZ9" s="194"/>
      <c r="QVA9" s="194"/>
      <c r="QVB9" s="194"/>
      <c r="QVC9" s="194"/>
      <c r="QVD9" s="194"/>
      <c r="QVE9" s="194"/>
      <c r="QVF9" s="194"/>
      <c r="QVG9" s="194"/>
      <c r="QVH9" s="194"/>
      <c r="QVI9" s="194"/>
      <c r="QVJ9" s="194"/>
      <c r="QVK9" s="194"/>
      <c r="QVL9" s="194"/>
      <c r="QVM9" s="194"/>
      <c r="QVN9" s="194"/>
      <c r="QVO9" s="194"/>
      <c r="QVP9" s="194"/>
      <c r="QVQ9" s="194"/>
      <c r="QVR9" s="194"/>
      <c r="QVS9" s="194"/>
      <c r="QVT9" s="194"/>
      <c r="QVU9" s="194"/>
      <c r="QVV9" s="194"/>
      <c r="QVW9" s="194"/>
      <c r="QVX9" s="194"/>
      <c r="QVY9" s="194"/>
      <c r="QVZ9" s="194"/>
      <c r="QWA9" s="194"/>
      <c r="QWB9" s="194"/>
      <c r="QWC9" s="194"/>
      <c r="QWD9" s="194"/>
      <c r="QWE9" s="194"/>
      <c r="QWF9" s="194"/>
      <c r="QWG9" s="194"/>
      <c r="QWH9" s="194"/>
      <c r="QWI9" s="194"/>
      <c r="QWJ9" s="194"/>
      <c r="QWK9" s="194"/>
      <c r="QWL9" s="194"/>
      <c r="QWM9" s="194"/>
      <c r="QWN9" s="194"/>
      <c r="QWO9" s="194"/>
      <c r="QWP9" s="194"/>
      <c r="QWQ9" s="194"/>
      <c r="QWR9" s="194"/>
      <c r="QWS9" s="194"/>
      <c r="QWT9" s="194"/>
      <c r="QWU9" s="194"/>
      <c r="QWV9" s="194"/>
      <c r="QWW9" s="194"/>
      <c r="QWX9" s="194"/>
      <c r="QWY9" s="194"/>
      <c r="QWZ9" s="194"/>
      <c r="QXA9" s="194"/>
      <c r="QXB9" s="194"/>
      <c r="QXC9" s="194"/>
      <c r="QXD9" s="194"/>
      <c r="QXE9" s="194"/>
      <c r="QXF9" s="194"/>
      <c r="QXG9" s="194"/>
      <c r="QXH9" s="194"/>
      <c r="QXI9" s="194"/>
      <c r="QXJ9" s="194"/>
      <c r="QXK9" s="194"/>
      <c r="QXL9" s="194"/>
      <c r="QXM9" s="194"/>
      <c r="QXN9" s="194"/>
      <c r="QXO9" s="194"/>
      <c r="QXP9" s="194"/>
      <c r="QXQ9" s="194"/>
      <c r="QXR9" s="194"/>
      <c r="QXS9" s="194"/>
      <c r="QXT9" s="194"/>
      <c r="QXU9" s="194"/>
      <c r="QXV9" s="194"/>
      <c r="QXW9" s="194"/>
      <c r="QXX9" s="194"/>
      <c r="QXY9" s="194"/>
      <c r="QXZ9" s="194"/>
      <c r="QYA9" s="194"/>
      <c r="QYB9" s="194"/>
      <c r="QYC9" s="194"/>
      <c r="QYD9" s="194"/>
      <c r="QYE9" s="194"/>
      <c r="QYF9" s="194"/>
      <c r="QYG9" s="194"/>
      <c r="QYH9" s="194"/>
      <c r="QYI9" s="194"/>
      <c r="QYJ9" s="194"/>
      <c r="QYK9" s="194"/>
      <c r="QYL9" s="194"/>
      <c r="QYM9" s="194"/>
      <c r="QYN9" s="194"/>
      <c r="QYO9" s="194"/>
      <c r="QYP9" s="194"/>
      <c r="QYQ9" s="194"/>
      <c r="QYR9" s="194"/>
      <c r="QYS9" s="194"/>
      <c r="QYT9" s="194"/>
      <c r="QYU9" s="194"/>
      <c r="QYV9" s="194"/>
      <c r="QYW9" s="194"/>
      <c r="QYX9" s="194"/>
      <c r="QYY9" s="194"/>
      <c r="QYZ9" s="194"/>
      <c r="QZA9" s="194"/>
      <c r="QZB9" s="194"/>
      <c r="QZC9" s="194"/>
      <c r="QZD9" s="194"/>
      <c r="QZE9" s="194"/>
      <c r="QZF9" s="194"/>
      <c r="QZG9" s="194"/>
      <c r="QZH9" s="194"/>
      <c r="QZI9" s="194"/>
      <c r="QZJ9" s="194"/>
      <c r="QZK9" s="194"/>
      <c r="QZL9" s="194"/>
      <c r="QZM9" s="194"/>
      <c r="QZN9" s="194"/>
      <c r="QZO9" s="194"/>
      <c r="QZP9" s="194"/>
      <c r="QZQ9" s="194"/>
      <c r="QZR9" s="194"/>
      <c r="QZS9" s="194"/>
      <c r="QZT9" s="194"/>
      <c r="QZU9" s="194"/>
      <c r="QZV9" s="194"/>
      <c r="QZW9" s="194"/>
      <c r="QZX9" s="194"/>
      <c r="QZY9" s="194"/>
      <c r="QZZ9" s="194"/>
      <c r="RAA9" s="194"/>
      <c r="RAB9" s="194"/>
      <c r="RAC9" s="194"/>
      <c r="RAD9" s="194"/>
      <c r="RAE9" s="194"/>
      <c r="RAF9" s="194"/>
      <c r="RAG9" s="194"/>
      <c r="RAH9" s="194"/>
      <c r="RAI9" s="194"/>
      <c r="RAJ9" s="194"/>
      <c r="RAK9" s="194"/>
      <c r="RAL9" s="194"/>
      <c r="RAM9" s="194"/>
      <c r="RAN9" s="194"/>
      <c r="RAO9" s="194"/>
      <c r="RAP9" s="194"/>
      <c r="RAQ9" s="194"/>
      <c r="RAR9" s="194"/>
      <c r="RAS9" s="194"/>
      <c r="RAT9" s="194"/>
      <c r="RAU9" s="194"/>
      <c r="RAV9" s="194"/>
      <c r="RAW9" s="194"/>
      <c r="RAX9" s="194"/>
      <c r="RAY9" s="194"/>
      <c r="RAZ9" s="194"/>
      <c r="RBA9" s="194"/>
      <c r="RBB9" s="194"/>
      <c r="RBC9" s="194"/>
      <c r="RBD9" s="194"/>
      <c r="RBE9" s="194"/>
      <c r="RBF9" s="194"/>
      <c r="RBG9" s="194"/>
      <c r="RBH9" s="194"/>
      <c r="RBI9" s="194"/>
      <c r="RBJ9" s="194"/>
      <c r="RBK9" s="194"/>
      <c r="RBL9" s="194"/>
      <c r="RBM9" s="194"/>
      <c r="RBN9" s="194"/>
      <c r="RBO9" s="194"/>
      <c r="RBP9" s="194"/>
      <c r="RBQ9" s="194"/>
      <c r="RBR9" s="194"/>
      <c r="RBS9" s="194"/>
      <c r="RBT9" s="194"/>
      <c r="RBU9" s="194"/>
      <c r="RBV9" s="194"/>
      <c r="RBW9" s="194"/>
      <c r="RBX9" s="194"/>
      <c r="RBY9" s="194"/>
      <c r="RBZ9" s="194"/>
      <c r="RCA9" s="194"/>
      <c r="RCB9" s="194"/>
      <c r="RCC9" s="194"/>
      <c r="RCD9" s="194"/>
      <c r="RCE9" s="194"/>
      <c r="RCF9" s="194"/>
      <c r="RCG9" s="194"/>
      <c r="RCH9" s="194"/>
      <c r="RCI9" s="194"/>
      <c r="RCJ9" s="194"/>
      <c r="RCK9" s="194"/>
      <c r="RCL9" s="194"/>
      <c r="RCM9" s="194"/>
      <c r="RCN9" s="194"/>
      <c r="RCO9" s="194"/>
      <c r="RCP9" s="194"/>
      <c r="RCQ9" s="194"/>
      <c r="RCR9" s="194"/>
      <c r="RCS9" s="194"/>
      <c r="RCT9" s="194"/>
      <c r="RCU9" s="194"/>
      <c r="RCV9" s="194"/>
      <c r="RCW9" s="194"/>
      <c r="RCX9" s="194"/>
      <c r="RCY9" s="194"/>
      <c r="RCZ9" s="194"/>
      <c r="RDA9" s="194"/>
      <c r="RDB9" s="194"/>
      <c r="RDC9" s="194"/>
      <c r="RDD9" s="194"/>
      <c r="RDE9" s="194"/>
      <c r="RDF9" s="194"/>
      <c r="RDG9" s="194"/>
      <c r="RDH9" s="194"/>
      <c r="RDI9" s="194"/>
      <c r="RDJ9" s="194"/>
      <c r="RDK9" s="194"/>
      <c r="RDL9" s="194"/>
      <c r="RDM9" s="194"/>
      <c r="RDN9" s="194"/>
      <c r="RDO9" s="194"/>
      <c r="RDP9" s="194"/>
      <c r="RDQ9" s="194"/>
      <c r="RDR9" s="194"/>
      <c r="RDS9" s="194"/>
      <c r="RDT9" s="194"/>
      <c r="RDU9" s="194"/>
      <c r="RDV9" s="194"/>
      <c r="RDW9" s="194"/>
      <c r="RDX9" s="194"/>
      <c r="RDY9" s="194"/>
      <c r="RDZ9" s="194"/>
      <c r="REA9" s="194"/>
      <c r="REB9" s="194"/>
      <c r="REC9" s="194"/>
      <c r="RED9" s="194"/>
      <c r="REE9" s="194"/>
      <c r="REF9" s="194"/>
      <c r="REG9" s="194"/>
      <c r="REH9" s="194"/>
      <c r="REI9" s="194"/>
      <c r="REJ9" s="194"/>
      <c r="REK9" s="194"/>
      <c r="REL9" s="194"/>
      <c r="REM9" s="194"/>
      <c r="REN9" s="194"/>
      <c r="REO9" s="194"/>
      <c r="REP9" s="194"/>
      <c r="REQ9" s="194"/>
      <c r="RER9" s="194"/>
      <c r="RES9" s="194"/>
      <c r="RET9" s="194"/>
      <c r="REU9" s="194"/>
      <c r="REV9" s="194"/>
      <c r="REW9" s="194"/>
      <c r="REX9" s="194"/>
      <c r="REY9" s="194"/>
      <c r="REZ9" s="194"/>
      <c r="RFA9" s="194"/>
      <c r="RFB9" s="194"/>
      <c r="RFC9" s="194"/>
      <c r="RFD9" s="194"/>
      <c r="RFE9" s="194"/>
      <c r="RFF9" s="194"/>
      <c r="RFG9" s="194"/>
      <c r="RFH9" s="194"/>
      <c r="RFI9" s="194"/>
      <c r="RFJ9" s="194"/>
      <c r="RFK9" s="194"/>
      <c r="RFL9" s="194"/>
      <c r="RFM9" s="194"/>
      <c r="RFN9" s="194"/>
      <c r="RFO9" s="194"/>
      <c r="RFP9" s="194"/>
      <c r="RFQ9" s="194"/>
      <c r="RFR9" s="194"/>
      <c r="RFS9" s="194"/>
      <c r="RFT9" s="194"/>
      <c r="RFU9" s="194"/>
      <c r="RFV9" s="194"/>
      <c r="RFW9" s="194"/>
      <c r="RFX9" s="194"/>
      <c r="RFY9" s="194"/>
      <c r="RFZ9" s="194"/>
      <c r="RGA9" s="194"/>
      <c r="RGB9" s="194"/>
      <c r="RGC9" s="194"/>
      <c r="RGD9" s="194"/>
      <c r="RGE9" s="194"/>
      <c r="RGF9" s="194"/>
      <c r="RGG9" s="194"/>
      <c r="RGH9" s="194"/>
      <c r="RGI9" s="194"/>
      <c r="RGJ9" s="194"/>
      <c r="RGK9" s="194"/>
      <c r="RGL9" s="194"/>
      <c r="RGM9" s="194"/>
      <c r="RGN9" s="194"/>
      <c r="RGO9" s="194"/>
      <c r="RGP9" s="194"/>
      <c r="RGQ9" s="194"/>
      <c r="RGR9" s="194"/>
      <c r="RGS9" s="194"/>
      <c r="RGT9" s="194"/>
      <c r="RGU9" s="194"/>
      <c r="RGV9" s="194"/>
      <c r="RGW9" s="194"/>
      <c r="RGX9" s="194"/>
      <c r="RGY9" s="194"/>
      <c r="RGZ9" s="194"/>
      <c r="RHA9" s="194"/>
      <c r="RHB9" s="194"/>
      <c r="RHC9" s="194"/>
      <c r="RHD9" s="194"/>
      <c r="RHE9" s="194"/>
      <c r="RHF9" s="194"/>
      <c r="RHG9" s="194"/>
      <c r="RHH9" s="194"/>
      <c r="RHI9" s="194"/>
      <c r="RHJ9" s="194"/>
      <c r="RHK9" s="194"/>
      <c r="RHL9" s="194"/>
      <c r="RHM9" s="194"/>
      <c r="RHN9" s="194"/>
      <c r="RHO9" s="194"/>
      <c r="RHP9" s="194"/>
      <c r="RHQ9" s="194"/>
      <c r="RHR9" s="194"/>
      <c r="RHS9" s="194"/>
      <c r="RHT9" s="194"/>
      <c r="RHU9" s="194"/>
      <c r="RHV9" s="194"/>
      <c r="RHW9" s="194"/>
      <c r="RHX9" s="194"/>
      <c r="RHY9" s="194"/>
      <c r="RHZ9" s="194"/>
      <c r="RIA9" s="194"/>
      <c r="RIB9" s="194"/>
      <c r="RIC9" s="194"/>
      <c r="RID9" s="194"/>
      <c r="RIE9" s="194"/>
      <c r="RIF9" s="194"/>
      <c r="RIG9" s="194"/>
      <c r="RIH9" s="194"/>
      <c r="RII9" s="194"/>
      <c r="RIJ9" s="194"/>
      <c r="RIK9" s="194"/>
      <c r="RIL9" s="194"/>
      <c r="RIM9" s="194"/>
      <c r="RIN9" s="194"/>
      <c r="RIO9" s="194"/>
      <c r="RIP9" s="194"/>
      <c r="RIQ9" s="194"/>
      <c r="RIR9" s="194"/>
      <c r="RIS9" s="194"/>
      <c r="RIT9" s="194"/>
      <c r="RIU9" s="194"/>
      <c r="RIV9" s="194"/>
      <c r="RIW9" s="194"/>
      <c r="RIX9" s="194"/>
      <c r="RIY9" s="194"/>
      <c r="RIZ9" s="194"/>
      <c r="RJA9" s="194"/>
      <c r="RJB9" s="194"/>
      <c r="RJC9" s="194"/>
      <c r="RJD9" s="194"/>
      <c r="RJE9" s="194"/>
      <c r="RJF9" s="194"/>
      <c r="RJG9" s="194"/>
      <c r="RJH9" s="194"/>
      <c r="RJI9" s="194"/>
      <c r="RJJ9" s="194"/>
      <c r="RJK9" s="194"/>
      <c r="RJL9" s="194"/>
      <c r="RJM9" s="194"/>
      <c r="RJN9" s="194"/>
      <c r="RJO9" s="194"/>
      <c r="RJP9" s="194"/>
      <c r="RJQ9" s="194"/>
      <c r="RJR9" s="194"/>
      <c r="RJS9" s="194"/>
      <c r="RJT9" s="194"/>
      <c r="RJU9" s="194"/>
      <c r="RJV9" s="194"/>
      <c r="RJW9" s="194"/>
      <c r="RJX9" s="194"/>
      <c r="RJY9" s="194"/>
      <c r="RJZ9" s="194"/>
      <c r="RKA9" s="194"/>
      <c r="RKB9" s="194"/>
      <c r="RKC9" s="194"/>
      <c r="RKD9" s="194"/>
      <c r="RKE9" s="194"/>
      <c r="RKF9" s="194"/>
      <c r="RKG9" s="194"/>
      <c r="RKH9" s="194"/>
      <c r="RKI9" s="194"/>
      <c r="RKJ9" s="194"/>
      <c r="RKK9" s="194"/>
      <c r="RKL9" s="194"/>
      <c r="RKM9" s="194"/>
      <c r="RKN9" s="194"/>
      <c r="RKO9" s="194"/>
      <c r="RKP9" s="194"/>
      <c r="RKQ9" s="194"/>
      <c r="RKR9" s="194"/>
      <c r="RKS9" s="194"/>
      <c r="RKT9" s="194"/>
      <c r="RKU9" s="194"/>
      <c r="RKV9" s="194"/>
      <c r="RKW9" s="194"/>
      <c r="RKX9" s="194"/>
      <c r="RKY9" s="194"/>
      <c r="RKZ9" s="194"/>
      <c r="RLA9" s="194"/>
      <c r="RLB9" s="194"/>
      <c r="RLC9" s="194"/>
      <c r="RLD9" s="194"/>
      <c r="RLE9" s="194"/>
      <c r="RLF9" s="194"/>
      <c r="RLG9" s="194"/>
      <c r="RLH9" s="194"/>
      <c r="RLI9" s="194"/>
      <c r="RLJ9" s="194"/>
      <c r="RLK9" s="194"/>
      <c r="RLL9" s="194"/>
      <c r="RLM9" s="194"/>
      <c r="RLN9" s="194"/>
      <c r="RLO9" s="194"/>
      <c r="RLP9" s="194"/>
      <c r="RLQ9" s="194"/>
      <c r="RLR9" s="194"/>
      <c r="RLS9" s="194"/>
      <c r="RLT9" s="194"/>
      <c r="RLU9" s="194"/>
      <c r="RLV9" s="194"/>
      <c r="RLW9" s="194"/>
      <c r="RLX9" s="194"/>
      <c r="RLY9" s="194"/>
      <c r="RLZ9" s="194"/>
      <c r="RMA9" s="194"/>
      <c r="RMB9" s="194"/>
      <c r="RMC9" s="194"/>
      <c r="RMD9" s="194"/>
      <c r="RME9" s="194"/>
      <c r="RMF9" s="194"/>
      <c r="RMG9" s="194"/>
      <c r="RMH9" s="194"/>
      <c r="RMI9" s="194"/>
      <c r="RMJ9" s="194"/>
      <c r="RMK9" s="194"/>
      <c r="RML9" s="194"/>
      <c r="RMM9" s="194"/>
      <c r="RMN9" s="194"/>
      <c r="RMO9" s="194"/>
      <c r="RMP9" s="194"/>
      <c r="RMQ9" s="194"/>
      <c r="RMR9" s="194"/>
      <c r="RMS9" s="194"/>
      <c r="RMT9" s="194"/>
      <c r="RMU9" s="194"/>
      <c r="RMV9" s="194"/>
      <c r="RMW9" s="194"/>
      <c r="RMX9" s="194"/>
      <c r="RMY9" s="194"/>
      <c r="RMZ9" s="194"/>
      <c r="RNA9" s="194"/>
      <c r="RNB9" s="194"/>
      <c r="RNC9" s="194"/>
      <c r="RND9" s="194"/>
      <c r="RNE9" s="194"/>
      <c r="RNF9" s="194"/>
      <c r="RNG9" s="194"/>
      <c r="RNH9" s="194"/>
      <c r="RNI9" s="194"/>
      <c r="RNJ9" s="194"/>
      <c r="RNK9" s="194"/>
      <c r="RNL9" s="194"/>
      <c r="RNM9" s="194"/>
      <c r="RNN9" s="194"/>
      <c r="RNO9" s="194"/>
      <c r="RNP9" s="194"/>
      <c r="RNQ9" s="194"/>
      <c r="RNR9" s="194"/>
      <c r="RNS9" s="194"/>
      <c r="RNT9" s="194"/>
      <c r="RNU9" s="194"/>
      <c r="RNV9" s="194"/>
      <c r="RNW9" s="194"/>
      <c r="RNX9" s="194"/>
      <c r="RNY9" s="194"/>
      <c r="RNZ9" s="194"/>
      <c r="ROA9" s="194"/>
      <c r="ROB9" s="194"/>
      <c r="ROC9" s="194"/>
      <c r="ROD9" s="194"/>
      <c r="ROE9" s="194"/>
      <c r="ROF9" s="194"/>
      <c r="ROG9" s="194"/>
      <c r="ROH9" s="194"/>
      <c r="ROI9" s="194"/>
      <c r="ROJ9" s="194"/>
      <c r="ROK9" s="194"/>
      <c r="ROL9" s="194"/>
      <c r="ROM9" s="194"/>
      <c r="RON9" s="194"/>
      <c r="ROO9" s="194"/>
      <c r="ROP9" s="194"/>
      <c r="ROQ9" s="194"/>
      <c r="ROR9" s="194"/>
      <c r="ROS9" s="194"/>
      <c r="ROT9" s="194"/>
      <c r="ROU9" s="194"/>
      <c r="ROV9" s="194"/>
      <c r="ROW9" s="194"/>
      <c r="ROX9" s="194"/>
      <c r="ROY9" s="194"/>
      <c r="ROZ9" s="194"/>
      <c r="RPA9" s="194"/>
      <c r="RPB9" s="194"/>
      <c r="RPC9" s="194"/>
      <c r="RPD9" s="194"/>
      <c r="RPE9" s="194"/>
      <c r="RPF9" s="194"/>
      <c r="RPG9" s="194"/>
      <c r="RPH9" s="194"/>
      <c r="RPI9" s="194"/>
      <c r="RPJ9" s="194"/>
      <c r="RPK9" s="194"/>
      <c r="RPL9" s="194"/>
      <c r="RPM9" s="194"/>
      <c r="RPN9" s="194"/>
      <c r="RPO9" s="194"/>
      <c r="RPP9" s="194"/>
      <c r="RPQ9" s="194"/>
      <c r="RPR9" s="194"/>
      <c r="RPS9" s="194"/>
      <c r="RPT9" s="194"/>
      <c r="RPU9" s="194"/>
      <c r="RPV9" s="194"/>
      <c r="RPW9" s="194"/>
      <c r="RPX9" s="194"/>
      <c r="RPY9" s="194"/>
      <c r="RPZ9" s="194"/>
      <c r="RQA9" s="194"/>
      <c r="RQB9" s="194"/>
      <c r="RQC9" s="194"/>
      <c r="RQD9" s="194"/>
      <c r="RQE9" s="194"/>
      <c r="RQF9" s="194"/>
      <c r="RQG9" s="194"/>
      <c r="RQH9" s="194"/>
      <c r="RQI9" s="194"/>
      <c r="RQJ9" s="194"/>
      <c r="RQK9" s="194"/>
      <c r="RQL9" s="194"/>
      <c r="RQM9" s="194"/>
      <c r="RQN9" s="194"/>
      <c r="RQO9" s="194"/>
      <c r="RQP9" s="194"/>
      <c r="RQQ9" s="194"/>
      <c r="RQR9" s="194"/>
      <c r="RQS9" s="194"/>
      <c r="RQT9" s="194"/>
      <c r="RQU9" s="194"/>
      <c r="RQV9" s="194"/>
      <c r="RQW9" s="194"/>
      <c r="RQX9" s="194"/>
      <c r="RQY9" s="194"/>
      <c r="RQZ9" s="194"/>
      <c r="RRA9" s="194"/>
      <c r="RRB9" s="194"/>
      <c r="RRC9" s="194"/>
      <c r="RRD9" s="194"/>
      <c r="RRE9" s="194"/>
      <c r="RRF9" s="194"/>
      <c r="RRG9" s="194"/>
      <c r="RRH9" s="194"/>
      <c r="RRI9" s="194"/>
      <c r="RRJ9" s="194"/>
      <c r="RRK9" s="194"/>
      <c r="RRL9" s="194"/>
      <c r="RRM9" s="194"/>
      <c r="RRN9" s="194"/>
      <c r="RRO9" s="194"/>
      <c r="RRP9" s="194"/>
      <c r="RRQ9" s="194"/>
      <c r="RRR9" s="194"/>
      <c r="RRS9" s="194"/>
      <c r="RRT9" s="194"/>
      <c r="RRU9" s="194"/>
      <c r="RRV9" s="194"/>
      <c r="RRW9" s="194"/>
      <c r="RRX9" s="194"/>
      <c r="RRY9" s="194"/>
      <c r="RRZ9" s="194"/>
      <c r="RSA9" s="194"/>
      <c r="RSB9" s="194"/>
      <c r="RSC9" s="194"/>
      <c r="RSD9" s="194"/>
      <c r="RSE9" s="194"/>
      <c r="RSF9" s="194"/>
      <c r="RSG9" s="194"/>
      <c r="RSH9" s="194"/>
      <c r="RSI9" s="194"/>
      <c r="RSJ9" s="194"/>
      <c r="RSK9" s="194"/>
      <c r="RSL9" s="194"/>
      <c r="RSM9" s="194"/>
      <c r="RSN9" s="194"/>
      <c r="RSO9" s="194"/>
      <c r="RSP9" s="194"/>
      <c r="RSQ9" s="194"/>
      <c r="RSR9" s="194"/>
      <c r="RSS9" s="194"/>
      <c r="RST9" s="194"/>
      <c r="RSU9" s="194"/>
      <c r="RSV9" s="194"/>
      <c r="RSW9" s="194"/>
      <c r="RSX9" s="194"/>
      <c r="RSY9" s="194"/>
      <c r="RSZ9" s="194"/>
      <c r="RTA9" s="194"/>
      <c r="RTB9" s="194"/>
      <c r="RTC9" s="194"/>
      <c r="RTD9" s="194"/>
      <c r="RTE9" s="194"/>
      <c r="RTF9" s="194"/>
      <c r="RTG9" s="194"/>
      <c r="RTH9" s="194"/>
      <c r="RTI9" s="194"/>
      <c r="RTJ9" s="194"/>
      <c r="RTK9" s="194"/>
      <c r="RTL9" s="194"/>
      <c r="RTM9" s="194"/>
      <c r="RTN9" s="194"/>
      <c r="RTO9" s="194"/>
      <c r="RTP9" s="194"/>
      <c r="RTQ9" s="194"/>
      <c r="RTR9" s="194"/>
      <c r="RTS9" s="194"/>
      <c r="RTT9" s="194"/>
      <c r="RTU9" s="194"/>
      <c r="RTV9" s="194"/>
      <c r="RTW9" s="194"/>
      <c r="RTX9" s="194"/>
      <c r="RTY9" s="194"/>
      <c r="RTZ9" s="194"/>
      <c r="RUA9" s="194"/>
      <c r="RUB9" s="194"/>
      <c r="RUC9" s="194"/>
      <c r="RUD9" s="194"/>
      <c r="RUE9" s="194"/>
      <c r="RUF9" s="194"/>
      <c r="RUG9" s="194"/>
      <c r="RUH9" s="194"/>
      <c r="RUI9" s="194"/>
      <c r="RUJ9" s="194"/>
      <c r="RUK9" s="194"/>
      <c r="RUL9" s="194"/>
      <c r="RUM9" s="194"/>
      <c r="RUN9" s="194"/>
      <c r="RUO9" s="194"/>
      <c r="RUP9" s="194"/>
      <c r="RUQ9" s="194"/>
      <c r="RUR9" s="194"/>
      <c r="RUS9" s="194"/>
      <c r="RUT9" s="194"/>
      <c r="RUU9" s="194"/>
      <c r="RUV9" s="194"/>
      <c r="RUW9" s="194"/>
      <c r="RUX9" s="194"/>
      <c r="RUY9" s="194"/>
      <c r="RUZ9" s="194"/>
      <c r="RVA9" s="194"/>
      <c r="RVB9" s="194"/>
      <c r="RVC9" s="194"/>
      <c r="RVD9" s="194"/>
      <c r="RVE9" s="194"/>
      <c r="RVF9" s="194"/>
      <c r="RVG9" s="194"/>
      <c r="RVH9" s="194"/>
      <c r="RVI9" s="194"/>
      <c r="RVJ9" s="194"/>
      <c r="RVK9" s="194"/>
      <c r="RVL9" s="194"/>
      <c r="RVM9" s="194"/>
      <c r="RVN9" s="194"/>
      <c r="RVO9" s="194"/>
      <c r="RVP9" s="194"/>
      <c r="RVQ9" s="194"/>
      <c r="RVR9" s="194"/>
      <c r="RVS9" s="194"/>
      <c r="RVT9" s="194"/>
      <c r="RVU9" s="194"/>
      <c r="RVV9" s="194"/>
      <c r="RVW9" s="194"/>
      <c r="RVX9" s="194"/>
      <c r="RVY9" s="194"/>
      <c r="RVZ9" s="194"/>
      <c r="RWA9" s="194"/>
      <c r="RWB9" s="194"/>
      <c r="RWC9" s="194"/>
      <c r="RWD9" s="194"/>
      <c r="RWE9" s="194"/>
      <c r="RWF9" s="194"/>
      <c r="RWG9" s="194"/>
      <c r="RWH9" s="194"/>
      <c r="RWI9" s="194"/>
      <c r="RWJ9" s="194"/>
      <c r="RWK9" s="194"/>
      <c r="RWL9" s="194"/>
      <c r="RWM9" s="194"/>
      <c r="RWN9" s="194"/>
      <c r="RWO9" s="194"/>
      <c r="RWP9" s="194"/>
      <c r="RWQ9" s="194"/>
      <c r="RWR9" s="194"/>
      <c r="RWS9" s="194"/>
      <c r="RWT9" s="194"/>
      <c r="RWU9" s="194"/>
      <c r="RWV9" s="194"/>
      <c r="RWW9" s="194"/>
      <c r="RWX9" s="194"/>
      <c r="RWY9" s="194"/>
      <c r="RWZ9" s="194"/>
      <c r="RXA9" s="194"/>
      <c r="RXB9" s="194"/>
      <c r="RXC9" s="194"/>
      <c r="RXD9" s="194"/>
      <c r="RXE9" s="194"/>
      <c r="RXF9" s="194"/>
      <c r="RXG9" s="194"/>
      <c r="RXH9" s="194"/>
      <c r="RXI9" s="194"/>
      <c r="RXJ9" s="194"/>
      <c r="RXK9" s="194"/>
      <c r="RXL9" s="194"/>
      <c r="RXM9" s="194"/>
      <c r="RXN9" s="194"/>
      <c r="RXO9" s="194"/>
      <c r="RXP9" s="194"/>
      <c r="RXQ9" s="194"/>
      <c r="RXR9" s="194"/>
      <c r="RXS9" s="194"/>
      <c r="RXT9" s="194"/>
      <c r="RXU9" s="194"/>
      <c r="RXV9" s="194"/>
      <c r="RXW9" s="194"/>
      <c r="RXX9" s="194"/>
      <c r="RXY9" s="194"/>
      <c r="RXZ9" s="194"/>
      <c r="RYA9" s="194"/>
      <c r="RYB9" s="194"/>
      <c r="RYC9" s="194"/>
      <c r="RYD9" s="194"/>
      <c r="RYE9" s="194"/>
      <c r="RYF9" s="194"/>
      <c r="RYG9" s="194"/>
      <c r="RYH9" s="194"/>
      <c r="RYI9" s="194"/>
      <c r="RYJ9" s="194"/>
      <c r="RYK9" s="194"/>
      <c r="RYL9" s="194"/>
      <c r="RYM9" s="194"/>
      <c r="RYN9" s="194"/>
      <c r="RYO9" s="194"/>
      <c r="RYP9" s="194"/>
      <c r="RYQ9" s="194"/>
      <c r="RYR9" s="194"/>
      <c r="RYS9" s="194"/>
      <c r="RYT9" s="194"/>
      <c r="RYU9" s="194"/>
      <c r="RYV9" s="194"/>
      <c r="RYW9" s="194"/>
      <c r="RYX9" s="194"/>
      <c r="RYY9" s="194"/>
      <c r="RYZ9" s="194"/>
      <c r="RZA9" s="194"/>
      <c r="RZB9" s="194"/>
      <c r="RZC9" s="194"/>
      <c r="RZD9" s="194"/>
      <c r="RZE9" s="194"/>
      <c r="RZF9" s="194"/>
      <c r="RZG9" s="194"/>
      <c r="RZH9" s="194"/>
      <c r="RZI9" s="194"/>
      <c r="RZJ9" s="194"/>
      <c r="RZK9" s="194"/>
      <c r="RZL9" s="194"/>
      <c r="RZM9" s="194"/>
      <c r="RZN9" s="194"/>
      <c r="RZO9" s="194"/>
      <c r="RZP9" s="194"/>
      <c r="RZQ9" s="194"/>
      <c r="RZR9" s="194"/>
      <c r="RZS9" s="194"/>
      <c r="RZT9" s="194"/>
      <c r="RZU9" s="194"/>
      <c r="RZV9" s="194"/>
      <c r="RZW9" s="194"/>
      <c r="RZX9" s="194"/>
      <c r="RZY9" s="194"/>
      <c r="RZZ9" s="194"/>
      <c r="SAA9" s="194"/>
      <c r="SAB9" s="194"/>
      <c r="SAC9" s="194"/>
      <c r="SAD9" s="194"/>
      <c r="SAE9" s="194"/>
      <c r="SAF9" s="194"/>
      <c r="SAG9" s="194"/>
      <c r="SAH9" s="194"/>
      <c r="SAI9" s="194"/>
      <c r="SAJ9" s="194"/>
      <c r="SAK9" s="194"/>
      <c r="SAL9" s="194"/>
      <c r="SAM9" s="194"/>
      <c r="SAN9" s="194"/>
      <c r="SAO9" s="194"/>
      <c r="SAP9" s="194"/>
      <c r="SAQ9" s="194"/>
      <c r="SAR9" s="194"/>
      <c r="SAS9" s="194"/>
      <c r="SAT9" s="194"/>
      <c r="SAU9" s="194"/>
      <c r="SAV9" s="194"/>
      <c r="SAW9" s="194"/>
      <c r="SAX9" s="194"/>
      <c r="SAY9" s="194"/>
      <c r="SAZ9" s="194"/>
      <c r="SBA9" s="194"/>
      <c r="SBB9" s="194"/>
      <c r="SBC9" s="194"/>
      <c r="SBD9" s="194"/>
      <c r="SBE9" s="194"/>
      <c r="SBF9" s="194"/>
      <c r="SBG9" s="194"/>
      <c r="SBH9" s="194"/>
      <c r="SBI9" s="194"/>
      <c r="SBJ9" s="194"/>
      <c r="SBK9" s="194"/>
      <c r="SBL9" s="194"/>
      <c r="SBM9" s="194"/>
      <c r="SBN9" s="194"/>
      <c r="SBO9" s="194"/>
      <c r="SBP9" s="194"/>
      <c r="SBQ9" s="194"/>
      <c r="SBR9" s="194"/>
      <c r="SBS9" s="194"/>
      <c r="SBT9" s="194"/>
      <c r="SBU9" s="194"/>
      <c r="SBV9" s="194"/>
      <c r="SBW9" s="194"/>
      <c r="SBX9" s="194"/>
      <c r="SBY9" s="194"/>
      <c r="SBZ9" s="194"/>
      <c r="SCA9" s="194"/>
      <c r="SCB9" s="194"/>
      <c r="SCC9" s="194"/>
      <c r="SCD9" s="194"/>
      <c r="SCE9" s="194"/>
      <c r="SCF9" s="194"/>
      <c r="SCG9" s="194"/>
      <c r="SCH9" s="194"/>
      <c r="SCI9" s="194"/>
      <c r="SCJ9" s="194"/>
      <c r="SCK9" s="194"/>
      <c r="SCL9" s="194"/>
      <c r="SCM9" s="194"/>
      <c r="SCN9" s="194"/>
      <c r="SCO9" s="194"/>
      <c r="SCP9" s="194"/>
      <c r="SCQ9" s="194"/>
      <c r="SCR9" s="194"/>
      <c r="SCS9" s="194"/>
      <c r="SCT9" s="194"/>
      <c r="SCU9" s="194"/>
      <c r="SCV9" s="194"/>
      <c r="SCW9" s="194"/>
      <c r="SCX9" s="194"/>
      <c r="SCY9" s="194"/>
      <c r="SCZ9" s="194"/>
      <c r="SDA9" s="194"/>
      <c r="SDB9" s="194"/>
      <c r="SDC9" s="194"/>
      <c r="SDD9" s="194"/>
      <c r="SDE9" s="194"/>
      <c r="SDF9" s="194"/>
      <c r="SDG9" s="194"/>
      <c r="SDH9" s="194"/>
      <c r="SDI9" s="194"/>
      <c r="SDJ9" s="194"/>
      <c r="SDK9" s="194"/>
      <c r="SDL9" s="194"/>
      <c r="SDM9" s="194"/>
      <c r="SDN9" s="194"/>
      <c r="SDO9" s="194"/>
      <c r="SDP9" s="194"/>
      <c r="SDQ9" s="194"/>
      <c r="SDR9" s="194"/>
      <c r="SDS9" s="194"/>
      <c r="SDT9" s="194"/>
      <c r="SDU9" s="194"/>
      <c r="SDV9" s="194"/>
      <c r="SDW9" s="194"/>
      <c r="SDX9" s="194"/>
      <c r="SDY9" s="194"/>
      <c r="SDZ9" s="194"/>
      <c r="SEA9" s="194"/>
      <c r="SEB9" s="194"/>
      <c r="SEC9" s="194"/>
      <c r="SED9" s="194"/>
      <c r="SEE9" s="194"/>
      <c r="SEF9" s="194"/>
      <c r="SEG9" s="194"/>
      <c r="SEH9" s="194"/>
      <c r="SEI9" s="194"/>
      <c r="SEJ9" s="194"/>
      <c r="SEK9" s="194"/>
      <c r="SEL9" s="194"/>
      <c r="SEM9" s="194"/>
      <c r="SEN9" s="194"/>
      <c r="SEO9" s="194"/>
      <c r="SEP9" s="194"/>
      <c r="SEQ9" s="194"/>
      <c r="SER9" s="194"/>
      <c r="SES9" s="194"/>
      <c r="SET9" s="194"/>
      <c r="SEU9" s="194"/>
      <c r="SEV9" s="194"/>
      <c r="SEW9" s="194"/>
      <c r="SEX9" s="194"/>
      <c r="SEY9" s="194"/>
      <c r="SEZ9" s="194"/>
      <c r="SFA9" s="194"/>
      <c r="SFB9" s="194"/>
      <c r="SFC9" s="194"/>
      <c r="SFD9" s="194"/>
      <c r="SFE9" s="194"/>
      <c r="SFF9" s="194"/>
      <c r="SFG9" s="194"/>
      <c r="SFH9" s="194"/>
      <c r="SFI9" s="194"/>
      <c r="SFJ9" s="194"/>
      <c r="SFK9" s="194"/>
      <c r="SFL9" s="194"/>
      <c r="SFM9" s="194"/>
      <c r="SFN9" s="194"/>
      <c r="SFO9" s="194"/>
      <c r="SFP9" s="194"/>
      <c r="SFQ9" s="194"/>
      <c r="SFR9" s="194"/>
      <c r="SFS9" s="194"/>
      <c r="SFT9" s="194"/>
      <c r="SFU9" s="194"/>
      <c r="SFV9" s="194"/>
      <c r="SFW9" s="194"/>
      <c r="SFX9" s="194"/>
      <c r="SFY9" s="194"/>
      <c r="SFZ9" s="194"/>
      <c r="SGA9" s="194"/>
      <c r="SGB9" s="194"/>
      <c r="SGC9" s="194"/>
      <c r="SGD9" s="194"/>
      <c r="SGE9" s="194"/>
      <c r="SGF9" s="194"/>
      <c r="SGG9" s="194"/>
      <c r="SGH9" s="194"/>
      <c r="SGI9" s="194"/>
      <c r="SGJ9" s="194"/>
      <c r="SGK9" s="194"/>
      <c r="SGL9" s="194"/>
      <c r="SGM9" s="194"/>
      <c r="SGN9" s="194"/>
      <c r="SGO9" s="194"/>
      <c r="SGP9" s="194"/>
      <c r="SGQ9" s="194"/>
      <c r="SGR9" s="194"/>
      <c r="SGS9" s="194"/>
      <c r="SGT9" s="194"/>
      <c r="SGU9" s="194"/>
      <c r="SGV9" s="194"/>
      <c r="SGW9" s="194"/>
      <c r="SGX9" s="194"/>
      <c r="SGY9" s="194"/>
      <c r="SGZ9" s="194"/>
      <c r="SHA9" s="194"/>
      <c r="SHB9" s="194"/>
      <c r="SHC9" s="194"/>
      <c r="SHD9" s="194"/>
      <c r="SHE9" s="194"/>
      <c r="SHF9" s="194"/>
      <c r="SHG9" s="194"/>
      <c r="SHH9" s="194"/>
      <c r="SHI9" s="194"/>
      <c r="SHJ9" s="194"/>
      <c r="SHK9" s="194"/>
      <c r="SHL9" s="194"/>
      <c r="SHM9" s="194"/>
      <c r="SHN9" s="194"/>
      <c r="SHO9" s="194"/>
      <c r="SHP9" s="194"/>
      <c r="SHQ9" s="194"/>
      <c r="SHR9" s="194"/>
      <c r="SHS9" s="194"/>
      <c r="SHT9" s="194"/>
      <c r="SHU9" s="194"/>
      <c r="SHV9" s="194"/>
      <c r="SHW9" s="194"/>
      <c r="SHX9" s="194"/>
      <c r="SHY9" s="194"/>
      <c r="SHZ9" s="194"/>
      <c r="SIA9" s="194"/>
      <c r="SIB9" s="194"/>
      <c r="SIC9" s="194"/>
      <c r="SID9" s="194"/>
      <c r="SIE9" s="194"/>
      <c r="SIF9" s="194"/>
      <c r="SIG9" s="194"/>
      <c r="SIH9" s="194"/>
      <c r="SII9" s="194"/>
      <c r="SIJ9" s="194"/>
      <c r="SIK9" s="194"/>
      <c r="SIL9" s="194"/>
      <c r="SIM9" s="194"/>
      <c r="SIN9" s="194"/>
      <c r="SIO9" s="194"/>
      <c r="SIP9" s="194"/>
      <c r="SIQ9" s="194"/>
      <c r="SIR9" s="194"/>
      <c r="SIS9" s="194"/>
      <c r="SIT9" s="194"/>
      <c r="SIU9" s="194"/>
      <c r="SIV9" s="194"/>
      <c r="SIW9" s="194"/>
      <c r="SIX9" s="194"/>
      <c r="SIY9" s="194"/>
      <c r="SIZ9" s="194"/>
      <c r="SJA9" s="194"/>
      <c r="SJB9" s="194"/>
      <c r="SJC9" s="194"/>
      <c r="SJD9" s="194"/>
      <c r="SJE9" s="194"/>
      <c r="SJF9" s="194"/>
      <c r="SJG9" s="194"/>
      <c r="SJH9" s="194"/>
      <c r="SJI9" s="194"/>
      <c r="SJJ9" s="194"/>
      <c r="SJK9" s="194"/>
      <c r="SJL9" s="194"/>
      <c r="SJM9" s="194"/>
      <c r="SJN9" s="194"/>
      <c r="SJO9" s="194"/>
      <c r="SJP9" s="194"/>
      <c r="SJQ9" s="194"/>
      <c r="SJR9" s="194"/>
      <c r="SJS9" s="194"/>
      <c r="SJT9" s="194"/>
      <c r="SJU9" s="194"/>
      <c r="SJV9" s="194"/>
      <c r="SJW9" s="194"/>
      <c r="SJX9" s="194"/>
      <c r="SJY9" s="194"/>
      <c r="SJZ9" s="194"/>
      <c r="SKA9" s="194"/>
      <c r="SKB9" s="194"/>
      <c r="SKC9" s="194"/>
      <c r="SKD9" s="194"/>
      <c r="SKE9" s="194"/>
      <c r="SKF9" s="194"/>
      <c r="SKG9" s="194"/>
      <c r="SKH9" s="194"/>
      <c r="SKI9" s="194"/>
      <c r="SKJ9" s="194"/>
      <c r="SKK9" s="194"/>
      <c r="SKL9" s="194"/>
      <c r="SKM9" s="194"/>
      <c r="SKN9" s="194"/>
      <c r="SKO9" s="194"/>
      <c r="SKP9" s="194"/>
      <c r="SKQ9" s="194"/>
      <c r="SKR9" s="194"/>
      <c r="SKS9" s="194"/>
      <c r="SKT9" s="194"/>
      <c r="SKU9" s="194"/>
      <c r="SKV9" s="194"/>
      <c r="SKW9" s="194"/>
      <c r="SKX9" s="194"/>
      <c r="SKY9" s="194"/>
      <c r="SKZ9" s="194"/>
      <c r="SLA9" s="194"/>
      <c r="SLB9" s="194"/>
      <c r="SLC9" s="194"/>
      <c r="SLD9" s="194"/>
      <c r="SLE9" s="194"/>
      <c r="SLF9" s="194"/>
      <c r="SLG9" s="194"/>
      <c r="SLH9" s="194"/>
      <c r="SLI9" s="194"/>
      <c r="SLJ9" s="194"/>
      <c r="SLK9" s="194"/>
      <c r="SLL9" s="194"/>
      <c r="SLM9" s="194"/>
      <c r="SLN9" s="194"/>
      <c r="SLO9" s="194"/>
      <c r="SLP9" s="194"/>
      <c r="SLQ9" s="194"/>
      <c r="SLR9" s="194"/>
      <c r="SLS9" s="194"/>
      <c r="SLT9" s="194"/>
      <c r="SLU9" s="194"/>
      <c r="SLV9" s="194"/>
      <c r="SLW9" s="194"/>
      <c r="SLX9" s="194"/>
      <c r="SLY9" s="194"/>
      <c r="SLZ9" s="194"/>
      <c r="SMA9" s="194"/>
      <c r="SMB9" s="194"/>
      <c r="SMC9" s="194"/>
      <c r="SMD9" s="194"/>
      <c r="SME9" s="194"/>
      <c r="SMF9" s="194"/>
      <c r="SMG9" s="194"/>
      <c r="SMH9" s="194"/>
      <c r="SMI9" s="194"/>
      <c r="SMJ9" s="194"/>
      <c r="SMK9" s="194"/>
      <c r="SML9" s="194"/>
      <c r="SMM9" s="194"/>
      <c r="SMN9" s="194"/>
      <c r="SMO9" s="194"/>
      <c r="SMP9" s="194"/>
      <c r="SMQ9" s="194"/>
      <c r="SMR9" s="194"/>
      <c r="SMS9" s="194"/>
      <c r="SMT9" s="194"/>
      <c r="SMU9" s="194"/>
      <c r="SMV9" s="194"/>
      <c r="SMW9" s="194"/>
      <c r="SMX9" s="194"/>
      <c r="SMY9" s="194"/>
      <c r="SMZ9" s="194"/>
      <c r="SNA9" s="194"/>
      <c r="SNB9" s="194"/>
      <c r="SNC9" s="194"/>
      <c r="SND9" s="194"/>
      <c r="SNE9" s="194"/>
      <c r="SNF9" s="194"/>
      <c r="SNG9" s="194"/>
      <c r="SNH9" s="194"/>
      <c r="SNI9" s="194"/>
      <c r="SNJ9" s="194"/>
      <c r="SNK9" s="194"/>
      <c r="SNL9" s="194"/>
      <c r="SNM9" s="194"/>
      <c r="SNN9" s="194"/>
      <c r="SNO9" s="194"/>
      <c r="SNP9" s="194"/>
      <c r="SNQ9" s="194"/>
      <c r="SNR9" s="194"/>
      <c r="SNS9" s="194"/>
      <c r="SNT9" s="194"/>
      <c r="SNU9" s="194"/>
      <c r="SNV9" s="194"/>
      <c r="SNW9" s="194"/>
      <c r="SNX9" s="194"/>
      <c r="SNY9" s="194"/>
      <c r="SNZ9" s="194"/>
      <c r="SOA9" s="194"/>
      <c r="SOB9" s="194"/>
      <c r="SOC9" s="194"/>
      <c r="SOD9" s="194"/>
      <c r="SOE9" s="194"/>
      <c r="SOF9" s="194"/>
      <c r="SOG9" s="194"/>
      <c r="SOH9" s="194"/>
      <c r="SOI9" s="194"/>
      <c r="SOJ9" s="194"/>
      <c r="SOK9" s="194"/>
      <c r="SOL9" s="194"/>
      <c r="SOM9" s="194"/>
      <c r="SON9" s="194"/>
      <c r="SOO9" s="194"/>
      <c r="SOP9" s="194"/>
      <c r="SOQ9" s="194"/>
      <c r="SOR9" s="194"/>
      <c r="SOS9" s="194"/>
      <c r="SOT9" s="194"/>
      <c r="SOU9" s="194"/>
      <c r="SOV9" s="194"/>
      <c r="SOW9" s="194"/>
      <c r="SOX9" s="194"/>
      <c r="SOY9" s="194"/>
      <c r="SOZ9" s="194"/>
      <c r="SPA9" s="194"/>
      <c r="SPB9" s="194"/>
      <c r="SPC9" s="194"/>
      <c r="SPD9" s="194"/>
      <c r="SPE9" s="194"/>
      <c r="SPF9" s="194"/>
      <c r="SPG9" s="194"/>
      <c r="SPH9" s="194"/>
      <c r="SPI9" s="194"/>
      <c r="SPJ9" s="194"/>
      <c r="SPK9" s="194"/>
      <c r="SPL9" s="194"/>
      <c r="SPM9" s="194"/>
      <c r="SPN9" s="194"/>
      <c r="SPO9" s="194"/>
      <c r="SPP9" s="194"/>
      <c r="SPQ9" s="194"/>
      <c r="SPR9" s="194"/>
      <c r="SPS9" s="194"/>
      <c r="SPT9" s="194"/>
      <c r="SPU9" s="194"/>
      <c r="SPV9" s="194"/>
      <c r="SPW9" s="194"/>
      <c r="SPX9" s="194"/>
      <c r="SPY9" s="194"/>
      <c r="SPZ9" s="194"/>
      <c r="SQA9" s="194"/>
      <c r="SQB9" s="194"/>
      <c r="SQC9" s="194"/>
      <c r="SQD9" s="194"/>
      <c r="SQE9" s="194"/>
      <c r="SQF9" s="194"/>
      <c r="SQG9" s="194"/>
      <c r="SQH9" s="194"/>
      <c r="SQI9" s="194"/>
      <c r="SQJ9" s="194"/>
      <c r="SQK9" s="194"/>
      <c r="SQL9" s="194"/>
      <c r="SQM9" s="194"/>
      <c r="SQN9" s="194"/>
      <c r="SQO9" s="194"/>
      <c r="SQP9" s="194"/>
      <c r="SQQ9" s="194"/>
      <c r="SQR9" s="194"/>
      <c r="SQS9" s="194"/>
      <c r="SQT9" s="194"/>
      <c r="SQU9" s="194"/>
      <c r="SQV9" s="194"/>
      <c r="SQW9" s="194"/>
      <c r="SQX9" s="194"/>
      <c r="SQY9" s="194"/>
      <c r="SQZ9" s="194"/>
      <c r="SRA9" s="194"/>
      <c r="SRB9" s="194"/>
      <c r="SRC9" s="194"/>
      <c r="SRD9" s="194"/>
      <c r="SRE9" s="194"/>
      <c r="SRF9" s="194"/>
      <c r="SRG9" s="194"/>
      <c r="SRH9" s="194"/>
      <c r="SRI9" s="194"/>
      <c r="SRJ9" s="194"/>
      <c r="SRK9" s="194"/>
      <c r="SRL9" s="194"/>
      <c r="SRM9" s="194"/>
      <c r="SRN9" s="194"/>
      <c r="SRO9" s="194"/>
      <c r="SRP9" s="194"/>
      <c r="SRQ9" s="194"/>
      <c r="SRR9" s="194"/>
      <c r="SRS9" s="194"/>
      <c r="SRT9" s="194"/>
      <c r="SRU9" s="194"/>
      <c r="SRV9" s="194"/>
      <c r="SRW9" s="194"/>
      <c r="SRX9" s="194"/>
      <c r="SRY9" s="194"/>
      <c r="SRZ9" s="194"/>
      <c r="SSA9" s="194"/>
      <c r="SSB9" s="194"/>
      <c r="SSC9" s="194"/>
      <c r="SSD9" s="194"/>
      <c r="SSE9" s="194"/>
      <c r="SSF9" s="194"/>
      <c r="SSG9" s="194"/>
      <c r="SSH9" s="194"/>
      <c r="SSI9" s="194"/>
      <c r="SSJ9" s="194"/>
      <c r="SSK9" s="194"/>
      <c r="SSL9" s="194"/>
      <c r="SSM9" s="194"/>
      <c r="SSN9" s="194"/>
      <c r="SSO9" s="194"/>
      <c r="SSP9" s="194"/>
      <c r="SSQ9" s="194"/>
      <c r="SSR9" s="194"/>
      <c r="SSS9" s="194"/>
      <c r="SST9" s="194"/>
      <c r="SSU9" s="194"/>
      <c r="SSV9" s="194"/>
      <c r="SSW9" s="194"/>
      <c r="SSX9" s="194"/>
      <c r="SSY9" s="194"/>
      <c r="SSZ9" s="194"/>
      <c r="STA9" s="194"/>
      <c r="STB9" s="194"/>
      <c r="STC9" s="194"/>
      <c r="STD9" s="194"/>
      <c r="STE9" s="194"/>
      <c r="STF9" s="194"/>
      <c r="STG9" s="194"/>
      <c r="STH9" s="194"/>
      <c r="STI9" s="194"/>
      <c r="STJ9" s="194"/>
      <c r="STK9" s="194"/>
      <c r="STL9" s="194"/>
      <c r="STM9" s="194"/>
      <c r="STN9" s="194"/>
      <c r="STO9" s="194"/>
      <c r="STP9" s="194"/>
      <c r="STQ9" s="194"/>
      <c r="STR9" s="194"/>
      <c r="STS9" s="194"/>
      <c r="STT9" s="194"/>
      <c r="STU9" s="194"/>
      <c r="STV9" s="194"/>
      <c r="STW9" s="194"/>
      <c r="STX9" s="194"/>
      <c r="STY9" s="194"/>
      <c r="STZ9" s="194"/>
      <c r="SUA9" s="194"/>
      <c r="SUB9" s="194"/>
      <c r="SUC9" s="194"/>
      <c r="SUD9" s="194"/>
      <c r="SUE9" s="194"/>
      <c r="SUF9" s="194"/>
      <c r="SUG9" s="194"/>
      <c r="SUH9" s="194"/>
      <c r="SUI9" s="194"/>
      <c r="SUJ9" s="194"/>
      <c r="SUK9" s="194"/>
      <c r="SUL9" s="194"/>
      <c r="SUM9" s="194"/>
      <c r="SUN9" s="194"/>
      <c r="SUO9" s="194"/>
      <c r="SUP9" s="194"/>
      <c r="SUQ9" s="194"/>
      <c r="SUR9" s="194"/>
      <c r="SUS9" s="194"/>
      <c r="SUT9" s="194"/>
      <c r="SUU9" s="194"/>
      <c r="SUV9" s="194"/>
      <c r="SUW9" s="194"/>
      <c r="SUX9" s="194"/>
      <c r="SUY9" s="194"/>
      <c r="SUZ9" s="194"/>
      <c r="SVA9" s="194"/>
      <c r="SVB9" s="194"/>
      <c r="SVC9" s="194"/>
      <c r="SVD9" s="194"/>
      <c r="SVE9" s="194"/>
      <c r="SVF9" s="194"/>
      <c r="SVG9" s="194"/>
      <c r="SVH9" s="194"/>
      <c r="SVI9" s="194"/>
      <c r="SVJ9" s="194"/>
      <c r="SVK9" s="194"/>
      <c r="SVL9" s="194"/>
      <c r="SVM9" s="194"/>
      <c r="SVN9" s="194"/>
      <c r="SVO9" s="194"/>
      <c r="SVP9" s="194"/>
      <c r="SVQ9" s="194"/>
      <c r="SVR9" s="194"/>
      <c r="SVS9" s="194"/>
      <c r="SVT9" s="194"/>
      <c r="SVU9" s="194"/>
      <c r="SVV9" s="194"/>
      <c r="SVW9" s="194"/>
      <c r="SVX9" s="194"/>
      <c r="SVY9" s="194"/>
      <c r="SVZ9" s="194"/>
      <c r="SWA9" s="194"/>
      <c r="SWB9" s="194"/>
      <c r="SWC9" s="194"/>
      <c r="SWD9" s="194"/>
      <c r="SWE9" s="194"/>
      <c r="SWF9" s="194"/>
      <c r="SWG9" s="194"/>
      <c r="SWH9" s="194"/>
      <c r="SWI9" s="194"/>
      <c r="SWJ9" s="194"/>
      <c r="SWK9" s="194"/>
      <c r="SWL9" s="194"/>
      <c r="SWM9" s="194"/>
      <c r="SWN9" s="194"/>
      <c r="SWO9" s="194"/>
      <c r="SWP9" s="194"/>
      <c r="SWQ9" s="194"/>
      <c r="SWR9" s="194"/>
      <c r="SWS9" s="194"/>
      <c r="SWT9" s="194"/>
      <c r="SWU9" s="194"/>
      <c r="SWV9" s="194"/>
      <c r="SWW9" s="194"/>
      <c r="SWX9" s="194"/>
      <c r="SWY9" s="194"/>
      <c r="SWZ9" s="194"/>
      <c r="SXA9" s="194"/>
      <c r="SXB9" s="194"/>
      <c r="SXC9" s="194"/>
      <c r="SXD9" s="194"/>
      <c r="SXE9" s="194"/>
      <c r="SXF9" s="194"/>
      <c r="SXG9" s="194"/>
      <c r="SXH9" s="194"/>
      <c r="SXI9" s="194"/>
      <c r="SXJ9" s="194"/>
      <c r="SXK9" s="194"/>
      <c r="SXL9" s="194"/>
      <c r="SXM9" s="194"/>
      <c r="SXN9" s="194"/>
      <c r="SXO9" s="194"/>
      <c r="SXP9" s="194"/>
      <c r="SXQ9" s="194"/>
      <c r="SXR9" s="194"/>
      <c r="SXS9" s="194"/>
      <c r="SXT9" s="194"/>
      <c r="SXU9" s="194"/>
      <c r="SXV9" s="194"/>
      <c r="SXW9" s="194"/>
      <c r="SXX9" s="194"/>
      <c r="SXY9" s="194"/>
      <c r="SXZ9" s="194"/>
      <c r="SYA9" s="194"/>
      <c r="SYB9" s="194"/>
      <c r="SYC9" s="194"/>
      <c r="SYD9" s="194"/>
      <c r="SYE9" s="194"/>
      <c r="SYF9" s="194"/>
      <c r="SYG9" s="194"/>
      <c r="SYH9" s="194"/>
      <c r="SYI9" s="194"/>
      <c r="SYJ9" s="194"/>
      <c r="SYK9" s="194"/>
      <c r="SYL9" s="194"/>
      <c r="SYM9" s="194"/>
      <c r="SYN9" s="194"/>
      <c r="SYO9" s="194"/>
      <c r="SYP9" s="194"/>
      <c r="SYQ9" s="194"/>
      <c r="SYR9" s="194"/>
      <c r="SYS9" s="194"/>
      <c r="SYT9" s="194"/>
      <c r="SYU9" s="194"/>
      <c r="SYV9" s="194"/>
      <c r="SYW9" s="194"/>
      <c r="SYX9" s="194"/>
      <c r="SYY9" s="194"/>
      <c r="SYZ9" s="194"/>
      <c r="SZA9" s="194"/>
      <c r="SZB9" s="194"/>
      <c r="SZC9" s="194"/>
      <c r="SZD9" s="194"/>
      <c r="SZE9" s="194"/>
      <c r="SZF9" s="194"/>
      <c r="SZG9" s="194"/>
      <c r="SZH9" s="194"/>
      <c r="SZI9" s="194"/>
      <c r="SZJ9" s="194"/>
      <c r="SZK9" s="194"/>
      <c r="SZL9" s="194"/>
      <c r="SZM9" s="194"/>
      <c r="SZN9" s="194"/>
      <c r="SZO9" s="194"/>
      <c r="SZP9" s="194"/>
      <c r="SZQ9" s="194"/>
      <c r="SZR9" s="194"/>
      <c r="SZS9" s="194"/>
      <c r="SZT9" s="194"/>
      <c r="SZU9" s="194"/>
      <c r="SZV9" s="194"/>
      <c r="SZW9" s="194"/>
      <c r="SZX9" s="194"/>
      <c r="SZY9" s="194"/>
      <c r="SZZ9" s="194"/>
      <c r="TAA9" s="194"/>
      <c r="TAB9" s="194"/>
      <c r="TAC9" s="194"/>
      <c r="TAD9" s="194"/>
      <c r="TAE9" s="194"/>
      <c r="TAF9" s="194"/>
      <c r="TAG9" s="194"/>
      <c r="TAH9" s="194"/>
      <c r="TAI9" s="194"/>
      <c r="TAJ9" s="194"/>
      <c r="TAK9" s="194"/>
      <c r="TAL9" s="194"/>
      <c r="TAM9" s="194"/>
      <c r="TAN9" s="194"/>
      <c r="TAO9" s="194"/>
      <c r="TAP9" s="194"/>
      <c r="TAQ9" s="194"/>
      <c r="TAR9" s="194"/>
      <c r="TAS9" s="194"/>
      <c r="TAT9" s="194"/>
      <c r="TAU9" s="194"/>
      <c r="TAV9" s="194"/>
      <c r="TAW9" s="194"/>
      <c r="TAX9" s="194"/>
      <c r="TAY9" s="194"/>
      <c r="TAZ9" s="194"/>
      <c r="TBA9" s="194"/>
      <c r="TBB9" s="194"/>
      <c r="TBC9" s="194"/>
      <c r="TBD9" s="194"/>
      <c r="TBE9" s="194"/>
      <c r="TBF9" s="194"/>
      <c r="TBG9" s="194"/>
      <c r="TBH9" s="194"/>
      <c r="TBI9" s="194"/>
      <c r="TBJ9" s="194"/>
      <c r="TBK9" s="194"/>
      <c r="TBL9" s="194"/>
      <c r="TBM9" s="194"/>
      <c r="TBN9" s="194"/>
      <c r="TBO9" s="194"/>
      <c r="TBP9" s="194"/>
      <c r="TBQ9" s="194"/>
      <c r="TBR9" s="194"/>
      <c r="TBS9" s="194"/>
      <c r="TBT9" s="194"/>
      <c r="TBU9" s="194"/>
      <c r="TBV9" s="194"/>
      <c r="TBW9" s="194"/>
      <c r="TBX9" s="194"/>
      <c r="TBY9" s="194"/>
      <c r="TBZ9" s="194"/>
      <c r="TCA9" s="194"/>
      <c r="TCB9" s="194"/>
      <c r="TCC9" s="194"/>
      <c r="TCD9" s="194"/>
      <c r="TCE9" s="194"/>
      <c r="TCF9" s="194"/>
      <c r="TCG9" s="194"/>
      <c r="TCH9" s="194"/>
      <c r="TCI9" s="194"/>
      <c r="TCJ9" s="194"/>
      <c r="TCK9" s="194"/>
      <c r="TCL9" s="194"/>
      <c r="TCM9" s="194"/>
      <c r="TCN9" s="194"/>
      <c r="TCO9" s="194"/>
      <c r="TCP9" s="194"/>
      <c r="TCQ9" s="194"/>
      <c r="TCR9" s="194"/>
      <c r="TCS9" s="194"/>
      <c r="TCT9" s="194"/>
      <c r="TCU9" s="194"/>
      <c r="TCV9" s="194"/>
      <c r="TCW9" s="194"/>
      <c r="TCX9" s="194"/>
      <c r="TCY9" s="194"/>
      <c r="TCZ9" s="194"/>
      <c r="TDA9" s="194"/>
      <c r="TDB9" s="194"/>
      <c r="TDC9" s="194"/>
      <c r="TDD9" s="194"/>
      <c r="TDE9" s="194"/>
      <c r="TDF9" s="194"/>
      <c r="TDG9" s="194"/>
      <c r="TDH9" s="194"/>
      <c r="TDI9" s="194"/>
      <c r="TDJ9" s="194"/>
      <c r="TDK9" s="194"/>
      <c r="TDL9" s="194"/>
      <c r="TDM9" s="194"/>
      <c r="TDN9" s="194"/>
      <c r="TDO9" s="194"/>
      <c r="TDP9" s="194"/>
      <c r="TDQ9" s="194"/>
      <c r="TDR9" s="194"/>
      <c r="TDS9" s="194"/>
      <c r="TDT9" s="194"/>
      <c r="TDU9" s="194"/>
      <c r="TDV9" s="194"/>
      <c r="TDW9" s="194"/>
      <c r="TDX9" s="194"/>
      <c r="TDY9" s="194"/>
      <c r="TDZ9" s="194"/>
      <c r="TEA9" s="194"/>
      <c r="TEB9" s="194"/>
      <c r="TEC9" s="194"/>
      <c r="TED9" s="194"/>
      <c r="TEE9" s="194"/>
      <c r="TEF9" s="194"/>
      <c r="TEG9" s="194"/>
      <c r="TEH9" s="194"/>
      <c r="TEI9" s="194"/>
      <c r="TEJ9" s="194"/>
      <c r="TEK9" s="194"/>
      <c r="TEL9" s="194"/>
      <c r="TEM9" s="194"/>
      <c r="TEN9" s="194"/>
      <c r="TEO9" s="194"/>
      <c r="TEP9" s="194"/>
      <c r="TEQ9" s="194"/>
      <c r="TER9" s="194"/>
      <c r="TES9" s="194"/>
      <c r="TET9" s="194"/>
      <c r="TEU9" s="194"/>
      <c r="TEV9" s="194"/>
      <c r="TEW9" s="194"/>
      <c r="TEX9" s="194"/>
      <c r="TEY9" s="194"/>
      <c r="TEZ9" s="194"/>
      <c r="TFA9" s="194"/>
      <c r="TFB9" s="194"/>
      <c r="TFC9" s="194"/>
      <c r="TFD9" s="194"/>
      <c r="TFE9" s="194"/>
      <c r="TFF9" s="194"/>
      <c r="TFG9" s="194"/>
      <c r="TFH9" s="194"/>
      <c r="TFI9" s="194"/>
      <c r="TFJ9" s="194"/>
      <c r="TFK9" s="194"/>
      <c r="TFL9" s="194"/>
      <c r="TFM9" s="194"/>
      <c r="TFN9" s="194"/>
      <c r="TFO9" s="194"/>
      <c r="TFP9" s="194"/>
      <c r="TFQ9" s="194"/>
      <c r="TFR9" s="194"/>
      <c r="TFS9" s="194"/>
      <c r="TFT9" s="194"/>
      <c r="TFU9" s="194"/>
      <c r="TFV9" s="194"/>
      <c r="TFW9" s="194"/>
      <c r="TFX9" s="194"/>
      <c r="TFY9" s="194"/>
      <c r="TFZ9" s="194"/>
      <c r="TGA9" s="194"/>
      <c r="TGB9" s="194"/>
      <c r="TGC9" s="194"/>
      <c r="TGD9" s="194"/>
      <c r="TGE9" s="194"/>
      <c r="TGF9" s="194"/>
      <c r="TGG9" s="194"/>
      <c r="TGH9" s="194"/>
      <c r="TGI9" s="194"/>
      <c r="TGJ9" s="194"/>
      <c r="TGK9" s="194"/>
      <c r="TGL9" s="194"/>
      <c r="TGM9" s="194"/>
      <c r="TGN9" s="194"/>
      <c r="TGO9" s="194"/>
      <c r="TGP9" s="194"/>
      <c r="TGQ9" s="194"/>
      <c r="TGR9" s="194"/>
      <c r="TGS9" s="194"/>
      <c r="TGT9" s="194"/>
      <c r="TGU9" s="194"/>
      <c r="TGV9" s="194"/>
      <c r="TGW9" s="194"/>
      <c r="TGX9" s="194"/>
      <c r="TGY9" s="194"/>
      <c r="TGZ9" s="194"/>
      <c r="THA9" s="194"/>
      <c r="THB9" s="194"/>
      <c r="THC9" s="194"/>
      <c r="THD9" s="194"/>
      <c r="THE9" s="194"/>
      <c r="THF9" s="194"/>
      <c r="THG9" s="194"/>
      <c r="THH9" s="194"/>
      <c r="THI9" s="194"/>
      <c r="THJ9" s="194"/>
      <c r="THK9" s="194"/>
      <c r="THL9" s="194"/>
      <c r="THM9" s="194"/>
      <c r="THN9" s="194"/>
      <c r="THO9" s="194"/>
      <c r="THP9" s="194"/>
      <c r="THQ9" s="194"/>
      <c r="THR9" s="194"/>
      <c r="THS9" s="194"/>
      <c r="THT9" s="194"/>
      <c r="THU9" s="194"/>
      <c r="THV9" s="194"/>
      <c r="THW9" s="194"/>
      <c r="THX9" s="194"/>
      <c r="THY9" s="194"/>
      <c r="THZ9" s="194"/>
      <c r="TIA9" s="194"/>
      <c r="TIB9" s="194"/>
      <c r="TIC9" s="194"/>
      <c r="TID9" s="194"/>
      <c r="TIE9" s="194"/>
      <c r="TIF9" s="194"/>
      <c r="TIG9" s="194"/>
      <c r="TIH9" s="194"/>
      <c r="TII9" s="194"/>
      <c r="TIJ9" s="194"/>
      <c r="TIK9" s="194"/>
      <c r="TIL9" s="194"/>
      <c r="TIM9" s="194"/>
      <c r="TIN9" s="194"/>
      <c r="TIO9" s="194"/>
      <c r="TIP9" s="194"/>
      <c r="TIQ9" s="194"/>
      <c r="TIR9" s="194"/>
      <c r="TIS9" s="194"/>
      <c r="TIT9" s="194"/>
      <c r="TIU9" s="194"/>
      <c r="TIV9" s="194"/>
      <c r="TIW9" s="194"/>
      <c r="TIX9" s="194"/>
      <c r="TIY9" s="194"/>
      <c r="TIZ9" s="194"/>
      <c r="TJA9" s="194"/>
      <c r="TJB9" s="194"/>
      <c r="TJC9" s="194"/>
      <c r="TJD9" s="194"/>
      <c r="TJE9" s="194"/>
      <c r="TJF9" s="194"/>
      <c r="TJG9" s="194"/>
      <c r="TJH9" s="194"/>
      <c r="TJI9" s="194"/>
      <c r="TJJ9" s="194"/>
      <c r="TJK9" s="194"/>
      <c r="TJL9" s="194"/>
      <c r="TJM9" s="194"/>
      <c r="TJN9" s="194"/>
      <c r="TJO9" s="194"/>
      <c r="TJP9" s="194"/>
      <c r="TJQ9" s="194"/>
      <c r="TJR9" s="194"/>
      <c r="TJS9" s="194"/>
      <c r="TJT9" s="194"/>
      <c r="TJU9" s="194"/>
      <c r="TJV9" s="194"/>
      <c r="TJW9" s="194"/>
      <c r="TJX9" s="194"/>
      <c r="TJY9" s="194"/>
      <c r="TJZ9" s="194"/>
      <c r="TKA9" s="194"/>
      <c r="TKB9" s="194"/>
      <c r="TKC9" s="194"/>
      <c r="TKD9" s="194"/>
      <c r="TKE9" s="194"/>
      <c r="TKF9" s="194"/>
      <c r="TKG9" s="194"/>
      <c r="TKH9" s="194"/>
      <c r="TKI9" s="194"/>
      <c r="TKJ9" s="194"/>
      <c r="TKK9" s="194"/>
      <c r="TKL9" s="194"/>
      <c r="TKM9" s="194"/>
      <c r="TKN9" s="194"/>
      <c r="TKO9" s="194"/>
      <c r="TKP9" s="194"/>
      <c r="TKQ9" s="194"/>
      <c r="TKR9" s="194"/>
      <c r="TKS9" s="194"/>
      <c r="TKT9" s="194"/>
      <c r="TKU9" s="194"/>
      <c r="TKV9" s="194"/>
      <c r="TKW9" s="194"/>
      <c r="TKX9" s="194"/>
      <c r="TKY9" s="194"/>
      <c r="TKZ9" s="194"/>
      <c r="TLA9" s="194"/>
      <c r="TLB9" s="194"/>
      <c r="TLC9" s="194"/>
      <c r="TLD9" s="194"/>
      <c r="TLE9" s="194"/>
      <c r="TLF9" s="194"/>
      <c r="TLG9" s="194"/>
      <c r="TLH9" s="194"/>
      <c r="TLI9" s="194"/>
      <c r="TLJ9" s="194"/>
      <c r="TLK9" s="194"/>
      <c r="TLL9" s="194"/>
      <c r="TLM9" s="194"/>
      <c r="TLN9" s="194"/>
      <c r="TLO9" s="194"/>
      <c r="TLP9" s="194"/>
      <c r="TLQ9" s="194"/>
      <c r="TLR9" s="194"/>
      <c r="TLS9" s="194"/>
      <c r="TLT9" s="194"/>
      <c r="TLU9" s="194"/>
      <c r="TLV9" s="194"/>
      <c r="TLW9" s="194"/>
      <c r="TLX9" s="194"/>
      <c r="TLY9" s="194"/>
      <c r="TLZ9" s="194"/>
      <c r="TMA9" s="194"/>
      <c r="TMB9" s="194"/>
      <c r="TMC9" s="194"/>
      <c r="TMD9" s="194"/>
      <c r="TME9" s="194"/>
      <c r="TMF9" s="194"/>
      <c r="TMG9" s="194"/>
      <c r="TMH9" s="194"/>
      <c r="TMI9" s="194"/>
      <c r="TMJ9" s="194"/>
      <c r="TMK9" s="194"/>
      <c r="TML9" s="194"/>
      <c r="TMM9" s="194"/>
      <c r="TMN9" s="194"/>
      <c r="TMO9" s="194"/>
      <c r="TMP9" s="194"/>
      <c r="TMQ9" s="194"/>
      <c r="TMR9" s="194"/>
      <c r="TMS9" s="194"/>
      <c r="TMT9" s="194"/>
      <c r="TMU9" s="194"/>
      <c r="TMV9" s="194"/>
      <c r="TMW9" s="194"/>
      <c r="TMX9" s="194"/>
      <c r="TMY9" s="194"/>
      <c r="TMZ9" s="194"/>
      <c r="TNA9" s="194"/>
      <c r="TNB9" s="194"/>
      <c r="TNC9" s="194"/>
      <c r="TND9" s="194"/>
      <c r="TNE9" s="194"/>
      <c r="TNF9" s="194"/>
      <c r="TNG9" s="194"/>
      <c r="TNH9" s="194"/>
      <c r="TNI9" s="194"/>
      <c r="TNJ9" s="194"/>
      <c r="TNK9" s="194"/>
      <c r="TNL9" s="194"/>
      <c r="TNM9" s="194"/>
      <c r="TNN9" s="194"/>
      <c r="TNO9" s="194"/>
      <c r="TNP9" s="194"/>
      <c r="TNQ9" s="194"/>
      <c r="TNR9" s="194"/>
      <c r="TNS9" s="194"/>
      <c r="TNT9" s="194"/>
      <c r="TNU9" s="194"/>
      <c r="TNV9" s="194"/>
      <c r="TNW9" s="194"/>
      <c r="TNX9" s="194"/>
      <c r="TNY9" s="194"/>
      <c r="TNZ9" s="194"/>
      <c r="TOA9" s="194"/>
      <c r="TOB9" s="194"/>
      <c r="TOC9" s="194"/>
      <c r="TOD9" s="194"/>
      <c r="TOE9" s="194"/>
      <c r="TOF9" s="194"/>
      <c r="TOG9" s="194"/>
      <c r="TOH9" s="194"/>
      <c r="TOI9" s="194"/>
      <c r="TOJ9" s="194"/>
      <c r="TOK9" s="194"/>
      <c r="TOL9" s="194"/>
      <c r="TOM9" s="194"/>
      <c r="TON9" s="194"/>
      <c r="TOO9" s="194"/>
      <c r="TOP9" s="194"/>
      <c r="TOQ9" s="194"/>
      <c r="TOR9" s="194"/>
      <c r="TOS9" s="194"/>
      <c r="TOT9" s="194"/>
      <c r="TOU9" s="194"/>
      <c r="TOV9" s="194"/>
      <c r="TOW9" s="194"/>
      <c r="TOX9" s="194"/>
      <c r="TOY9" s="194"/>
      <c r="TOZ9" s="194"/>
      <c r="TPA9" s="194"/>
      <c r="TPB9" s="194"/>
      <c r="TPC9" s="194"/>
      <c r="TPD9" s="194"/>
      <c r="TPE9" s="194"/>
      <c r="TPF9" s="194"/>
      <c r="TPG9" s="194"/>
      <c r="TPH9" s="194"/>
      <c r="TPI9" s="194"/>
      <c r="TPJ9" s="194"/>
      <c r="TPK9" s="194"/>
      <c r="TPL9" s="194"/>
      <c r="TPM9" s="194"/>
      <c r="TPN9" s="194"/>
      <c r="TPO9" s="194"/>
      <c r="TPP9" s="194"/>
      <c r="TPQ9" s="194"/>
      <c r="TPR9" s="194"/>
      <c r="TPS9" s="194"/>
      <c r="TPT9" s="194"/>
      <c r="TPU9" s="194"/>
      <c r="TPV9" s="194"/>
      <c r="TPW9" s="194"/>
      <c r="TPX9" s="194"/>
      <c r="TPY9" s="194"/>
      <c r="TPZ9" s="194"/>
      <c r="TQA9" s="194"/>
      <c r="TQB9" s="194"/>
      <c r="TQC9" s="194"/>
      <c r="TQD9" s="194"/>
      <c r="TQE9" s="194"/>
      <c r="TQF9" s="194"/>
      <c r="TQG9" s="194"/>
      <c r="TQH9" s="194"/>
      <c r="TQI9" s="194"/>
      <c r="TQJ9" s="194"/>
      <c r="TQK9" s="194"/>
      <c r="TQL9" s="194"/>
      <c r="TQM9" s="194"/>
      <c r="TQN9" s="194"/>
      <c r="TQO9" s="194"/>
      <c r="TQP9" s="194"/>
      <c r="TQQ9" s="194"/>
      <c r="TQR9" s="194"/>
      <c r="TQS9" s="194"/>
      <c r="TQT9" s="194"/>
      <c r="TQU9" s="194"/>
      <c r="TQV9" s="194"/>
      <c r="TQW9" s="194"/>
      <c r="TQX9" s="194"/>
      <c r="TQY9" s="194"/>
      <c r="TQZ9" s="194"/>
      <c r="TRA9" s="194"/>
      <c r="TRB9" s="194"/>
      <c r="TRC9" s="194"/>
      <c r="TRD9" s="194"/>
      <c r="TRE9" s="194"/>
      <c r="TRF9" s="194"/>
      <c r="TRG9" s="194"/>
      <c r="TRH9" s="194"/>
      <c r="TRI9" s="194"/>
      <c r="TRJ9" s="194"/>
      <c r="TRK9" s="194"/>
      <c r="TRL9" s="194"/>
      <c r="TRM9" s="194"/>
      <c r="TRN9" s="194"/>
      <c r="TRO9" s="194"/>
      <c r="TRP9" s="194"/>
      <c r="TRQ9" s="194"/>
      <c r="TRR9" s="194"/>
      <c r="TRS9" s="194"/>
      <c r="TRT9" s="194"/>
      <c r="TRU9" s="194"/>
      <c r="TRV9" s="194"/>
      <c r="TRW9" s="194"/>
      <c r="TRX9" s="194"/>
      <c r="TRY9" s="194"/>
      <c r="TRZ9" s="194"/>
      <c r="TSA9" s="194"/>
      <c r="TSB9" s="194"/>
      <c r="TSC9" s="194"/>
      <c r="TSD9" s="194"/>
      <c r="TSE9" s="194"/>
      <c r="TSF9" s="194"/>
      <c r="TSG9" s="194"/>
      <c r="TSH9" s="194"/>
      <c r="TSI9" s="194"/>
      <c r="TSJ9" s="194"/>
      <c r="TSK9" s="194"/>
      <c r="TSL9" s="194"/>
      <c r="TSM9" s="194"/>
      <c r="TSN9" s="194"/>
      <c r="TSO9" s="194"/>
      <c r="TSP9" s="194"/>
      <c r="TSQ9" s="194"/>
      <c r="TSR9" s="194"/>
      <c r="TSS9" s="194"/>
      <c r="TST9" s="194"/>
      <c r="TSU9" s="194"/>
      <c r="TSV9" s="194"/>
      <c r="TSW9" s="194"/>
      <c r="TSX9" s="194"/>
      <c r="TSY9" s="194"/>
      <c r="TSZ9" s="194"/>
      <c r="TTA9" s="194"/>
      <c r="TTB9" s="194"/>
      <c r="TTC9" s="194"/>
      <c r="TTD9" s="194"/>
      <c r="TTE9" s="194"/>
      <c r="TTF9" s="194"/>
      <c r="TTG9" s="194"/>
      <c r="TTH9" s="194"/>
      <c r="TTI9" s="194"/>
      <c r="TTJ9" s="194"/>
      <c r="TTK9" s="194"/>
      <c r="TTL9" s="194"/>
      <c r="TTM9" s="194"/>
      <c r="TTN9" s="194"/>
      <c r="TTO9" s="194"/>
      <c r="TTP9" s="194"/>
      <c r="TTQ9" s="194"/>
      <c r="TTR9" s="194"/>
      <c r="TTS9" s="194"/>
      <c r="TTT9" s="194"/>
      <c r="TTU9" s="194"/>
      <c r="TTV9" s="194"/>
      <c r="TTW9" s="194"/>
      <c r="TTX9" s="194"/>
      <c r="TTY9" s="194"/>
      <c r="TTZ9" s="194"/>
      <c r="TUA9" s="194"/>
      <c r="TUB9" s="194"/>
      <c r="TUC9" s="194"/>
      <c r="TUD9" s="194"/>
      <c r="TUE9" s="194"/>
      <c r="TUF9" s="194"/>
      <c r="TUG9" s="194"/>
      <c r="TUH9" s="194"/>
      <c r="TUI9" s="194"/>
      <c r="TUJ9" s="194"/>
      <c r="TUK9" s="194"/>
      <c r="TUL9" s="194"/>
      <c r="TUM9" s="194"/>
      <c r="TUN9" s="194"/>
      <c r="TUO9" s="194"/>
      <c r="TUP9" s="194"/>
      <c r="TUQ9" s="194"/>
      <c r="TUR9" s="194"/>
      <c r="TUS9" s="194"/>
      <c r="TUT9" s="194"/>
      <c r="TUU9" s="194"/>
      <c r="TUV9" s="194"/>
      <c r="TUW9" s="194"/>
      <c r="TUX9" s="194"/>
      <c r="TUY9" s="194"/>
      <c r="TUZ9" s="194"/>
      <c r="TVA9" s="194"/>
      <c r="TVB9" s="194"/>
      <c r="TVC9" s="194"/>
      <c r="TVD9" s="194"/>
      <c r="TVE9" s="194"/>
      <c r="TVF9" s="194"/>
      <c r="TVG9" s="194"/>
      <c r="TVH9" s="194"/>
      <c r="TVI9" s="194"/>
      <c r="TVJ9" s="194"/>
      <c r="TVK9" s="194"/>
      <c r="TVL9" s="194"/>
      <c r="TVM9" s="194"/>
      <c r="TVN9" s="194"/>
      <c r="TVO9" s="194"/>
      <c r="TVP9" s="194"/>
      <c r="TVQ9" s="194"/>
      <c r="TVR9" s="194"/>
      <c r="TVS9" s="194"/>
      <c r="TVT9" s="194"/>
      <c r="TVU9" s="194"/>
      <c r="TVV9" s="194"/>
      <c r="TVW9" s="194"/>
      <c r="TVX9" s="194"/>
      <c r="TVY9" s="194"/>
      <c r="TVZ9" s="194"/>
      <c r="TWA9" s="194"/>
      <c r="TWB9" s="194"/>
      <c r="TWC9" s="194"/>
      <c r="TWD9" s="194"/>
      <c r="TWE9" s="194"/>
      <c r="TWF9" s="194"/>
      <c r="TWG9" s="194"/>
      <c r="TWH9" s="194"/>
      <c r="TWI9" s="194"/>
      <c r="TWJ9" s="194"/>
      <c r="TWK9" s="194"/>
      <c r="TWL9" s="194"/>
      <c r="TWM9" s="194"/>
      <c r="TWN9" s="194"/>
      <c r="TWO9" s="194"/>
      <c r="TWP9" s="194"/>
      <c r="TWQ9" s="194"/>
      <c r="TWR9" s="194"/>
      <c r="TWS9" s="194"/>
      <c r="TWT9" s="194"/>
      <c r="TWU9" s="194"/>
      <c r="TWV9" s="194"/>
      <c r="TWW9" s="194"/>
      <c r="TWX9" s="194"/>
      <c r="TWY9" s="194"/>
      <c r="TWZ9" s="194"/>
      <c r="TXA9" s="194"/>
      <c r="TXB9" s="194"/>
      <c r="TXC9" s="194"/>
      <c r="TXD9" s="194"/>
      <c r="TXE9" s="194"/>
      <c r="TXF9" s="194"/>
      <c r="TXG9" s="194"/>
      <c r="TXH9" s="194"/>
      <c r="TXI9" s="194"/>
      <c r="TXJ9" s="194"/>
      <c r="TXK9" s="194"/>
      <c r="TXL9" s="194"/>
      <c r="TXM9" s="194"/>
      <c r="TXN9" s="194"/>
      <c r="TXO9" s="194"/>
      <c r="TXP9" s="194"/>
      <c r="TXQ9" s="194"/>
      <c r="TXR9" s="194"/>
      <c r="TXS9" s="194"/>
      <c r="TXT9" s="194"/>
      <c r="TXU9" s="194"/>
      <c r="TXV9" s="194"/>
      <c r="TXW9" s="194"/>
      <c r="TXX9" s="194"/>
      <c r="TXY9" s="194"/>
      <c r="TXZ9" s="194"/>
      <c r="TYA9" s="194"/>
      <c r="TYB9" s="194"/>
      <c r="TYC9" s="194"/>
      <c r="TYD9" s="194"/>
      <c r="TYE9" s="194"/>
      <c r="TYF9" s="194"/>
      <c r="TYG9" s="194"/>
      <c r="TYH9" s="194"/>
      <c r="TYI9" s="194"/>
      <c r="TYJ9" s="194"/>
      <c r="TYK9" s="194"/>
      <c r="TYL9" s="194"/>
      <c r="TYM9" s="194"/>
      <c r="TYN9" s="194"/>
      <c r="TYO9" s="194"/>
      <c r="TYP9" s="194"/>
      <c r="TYQ9" s="194"/>
      <c r="TYR9" s="194"/>
      <c r="TYS9" s="194"/>
      <c r="TYT9" s="194"/>
      <c r="TYU9" s="194"/>
      <c r="TYV9" s="194"/>
      <c r="TYW9" s="194"/>
      <c r="TYX9" s="194"/>
      <c r="TYY9" s="194"/>
      <c r="TYZ9" s="194"/>
      <c r="TZA9" s="194"/>
      <c r="TZB9" s="194"/>
      <c r="TZC9" s="194"/>
      <c r="TZD9" s="194"/>
      <c r="TZE9" s="194"/>
      <c r="TZF9" s="194"/>
      <c r="TZG9" s="194"/>
      <c r="TZH9" s="194"/>
      <c r="TZI9" s="194"/>
      <c r="TZJ9" s="194"/>
      <c r="TZK9" s="194"/>
      <c r="TZL9" s="194"/>
      <c r="TZM9" s="194"/>
      <c r="TZN9" s="194"/>
      <c r="TZO9" s="194"/>
      <c r="TZP9" s="194"/>
      <c r="TZQ9" s="194"/>
      <c r="TZR9" s="194"/>
      <c r="TZS9" s="194"/>
      <c r="TZT9" s="194"/>
      <c r="TZU9" s="194"/>
      <c r="TZV9" s="194"/>
      <c r="TZW9" s="194"/>
      <c r="TZX9" s="194"/>
      <c r="TZY9" s="194"/>
      <c r="TZZ9" s="194"/>
      <c r="UAA9" s="194"/>
      <c r="UAB9" s="194"/>
      <c r="UAC9" s="194"/>
      <c r="UAD9" s="194"/>
      <c r="UAE9" s="194"/>
      <c r="UAF9" s="194"/>
      <c r="UAG9" s="194"/>
      <c r="UAH9" s="194"/>
      <c r="UAI9" s="194"/>
      <c r="UAJ9" s="194"/>
      <c r="UAK9" s="194"/>
      <c r="UAL9" s="194"/>
      <c r="UAM9" s="194"/>
      <c r="UAN9" s="194"/>
      <c r="UAO9" s="194"/>
      <c r="UAP9" s="194"/>
      <c r="UAQ9" s="194"/>
      <c r="UAR9" s="194"/>
      <c r="UAS9" s="194"/>
      <c r="UAT9" s="194"/>
      <c r="UAU9" s="194"/>
      <c r="UAV9" s="194"/>
      <c r="UAW9" s="194"/>
      <c r="UAX9" s="194"/>
      <c r="UAY9" s="194"/>
      <c r="UAZ9" s="194"/>
      <c r="UBA9" s="194"/>
      <c r="UBB9" s="194"/>
      <c r="UBC9" s="194"/>
      <c r="UBD9" s="194"/>
      <c r="UBE9" s="194"/>
      <c r="UBF9" s="194"/>
      <c r="UBG9" s="194"/>
      <c r="UBH9" s="194"/>
      <c r="UBI9" s="194"/>
      <c r="UBJ9" s="194"/>
      <c r="UBK9" s="194"/>
      <c r="UBL9" s="194"/>
      <c r="UBM9" s="194"/>
      <c r="UBN9" s="194"/>
      <c r="UBO9" s="194"/>
      <c r="UBP9" s="194"/>
      <c r="UBQ9" s="194"/>
      <c r="UBR9" s="194"/>
      <c r="UBS9" s="194"/>
      <c r="UBT9" s="194"/>
      <c r="UBU9" s="194"/>
      <c r="UBV9" s="194"/>
      <c r="UBW9" s="194"/>
      <c r="UBX9" s="194"/>
      <c r="UBY9" s="194"/>
      <c r="UBZ9" s="194"/>
      <c r="UCA9" s="194"/>
      <c r="UCB9" s="194"/>
      <c r="UCC9" s="194"/>
      <c r="UCD9" s="194"/>
      <c r="UCE9" s="194"/>
      <c r="UCF9" s="194"/>
      <c r="UCG9" s="194"/>
      <c r="UCH9" s="194"/>
      <c r="UCI9" s="194"/>
      <c r="UCJ9" s="194"/>
      <c r="UCK9" s="194"/>
      <c r="UCL9" s="194"/>
      <c r="UCM9" s="194"/>
      <c r="UCN9" s="194"/>
      <c r="UCO9" s="194"/>
      <c r="UCP9" s="194"/>
      <c r="UCQ9" s="194"/>
      <c r="UCR9" s="194"/>
      <c r="UCS9" s="194"/>
      <c r="UCT9" s="194"/>
      <c r="UCU9" s="194"/>
      <c r="UCV9" s="194"/>
      <c r="UCW9" s="194"/>
      <c r="UCX9" s="194"/>
      <c r="UCY9" s="194"/>
      <c r="UCZ9" s="194"/>
      <c r="UDA9" s="194"/>
      <c r="UDB9" s="194"/>
      <c r="UDC9" s="194"/>
      <c r="UDD9" s="194"/>
      <c r="UDE9" s="194"/>
      <c r="UDF9" s="194"/>
      <c r="UDG9" s="194"/>
      <c r="UDH9" s="194"/>
      <c r="UDI9" s="194"/>
      <c r="UDJ9" s="194"/>
      <c r="UDK9" s="194"/>
      <c r="UDL9" s="194"/>
      <c r="UDM9" s="194"/>
      <c r="UDN9" s="194"/>
      <c r="UDO9" s="194"/>
      <c r="UDP9" s="194"/>
      <c r="UDQ9" s="194"/>
      <c r="UDR9" s="194"/>
      <c r="UDS9" s="194"/>
      <c r="UDT9" s="194"/>
      <c r="UDU9" s="194"/>
      <c r="UDV9" s="194"/>
      <c r="UDW9" s="194"/>
      <c r="UDX9" s="194"/>
      <c r="UDY9" s="194"/>
      <c r="UDZ9" s="194"/>
      <c r="UEA9" s="194"/>
      <c r="UEB9" s="194"/>
      <c r="UEC9" s="194"/>
      <c r="UED9" s="194"/>
      <c r="UEE9" s="194"/>
      <c r="UEF9" s="194"/>
      <c r="UEG9" s="194"/>
      <c r="UEH9" s="194"/>
      <c r="UEI9" s="194"/>
      <c r="UEJ9" s="194"/>
      <c r="UEK9" s="194"/>
      <c r="UEL9" s="194"/>
      <c r="UEM9" s="194"/>
      <c r="UEN9" s="194"/>
      <c r="UEO9" s="194"/>
      <c r="UEP9" s="194"/>
      <c r="UEQ9" s="194"/>
      <c r="UER9" s="194"/>
      <c r="UES9" s="194"/>
      <c r="UET9" s="194"/>
      <c r="UEU9" s="194"/>
      <c r="UEV9" s="194"/>
      <c r="UEW9" s="194"/>
      <c r="UEX9" s="194"/>
      <c r="UEY9" s="194"/>
      <c r="UEZ9" s="194"/>
      <c r="UFA9" s="194"/>
      <c r="UFB9" s="194"/>
      <c r="UFC9" s="194"/>
      <c r="UFD9" s="194"/>
      <c r="UFE9" s="194"/>
      <c r="UFF9" s="194"/>
      <c r="UFG9" s="194"/>
      <c r="UFH9" s="194"/>
      <c r="UFI9" s="194"/>
      <c r="UFJ9" s="194"/>
      <c r="UFK9" s="194"/>
      <c r="UFL9" s="194"/>
      <c r="UFM9" s="194"/>
      <c r="UFN9" s="194"/>
      <c r="UFO9" s="194"/>
      <c r="UFP9" s="194"/>
      <c r="UFQ9" s="194"/>
      <c r="UFR9" s="194"/>
      <c r="UFS9" s="194"/>
      <c r="UFT9" s="194"/>
      <c r="UFU9" s="194"/>
      <c r="UFV9" s="194"/>
      <c r="UFW9" s="194"/>
      <c r="UFX9" s="194"/>
      <c r="UFY9" s="194"/>
      <c r="UFZ9" s="194"/>
      <c r="UGA9" s="194"/>
      <c r="UGB9" s="194"/>
      <c r="UGC9" s="194"/>
      <c r="UGD9" s="194"/>
      <c r="UGE9" s="194"/>
      <c r="UGF9" s="194"/>
      <c r="UGG9" s="194"/>
      <c r="UGH9" s="194"/>
      <c r="UGI9" s="194"/>
      <c r="UGJ9" s="194"/>
      <c r="UGK9" s="194"/>
      <c r="UGL9" s="194"/>
      <c r="UGM9" s="194"/>
      <c r="UGN9" s="194"/>
      <c r="UGO9" s="194"/>
      <c r="UGP9" s="194"/>
      <c r="UGQ9" s="194"/>
      <c r="UGR9" s="194"/>
      <c r="UGS9" s="194"/>
      <c r="UGT9" s="194"/>
      <c r="UGU9" s="194"/>
      <c r="UGV9" s="194"/>
      <c r="UGW9" s="194"/>
      <c r="UGX9" s="194"/>
      <c r="UGY9" s="194"/>
      <c r="UGZ9" s="194"/>
      <c r="UHA9" s="194"/>
      <c r="UHB9" s="194"/>
      <c r="UHC9" s="194"/>
      <c r="UHD9" s="194"/>
      <c r="UHE9" s="194"/>
      <c r="UHF9" s="194"/>
      <c r="UHG9" s="194"/>
      <c r="UHH9" s="194"/>
      <c r="UHI9" s="194"/>
      <c r="UHJ9" s="194"/>
      <c r="UHK9" s="194"/>
      <c r="UHL9" s="194"/>
      <c r="UHM9" s="194"/>
      <c r="UHN9" s="194"/>
      <c r="UHO9" s="194"/>
      <c r="UHP9" s="194"/>
      <c r="UHQ9" s="194"/>
      <c r="UHR9" s="194"/>
      <c r="UHS9" s="194"/>
      <c r="UHT9" s="194"/>
      <c r="UHU9" s="194"/>
      <c r="UHV9" s="194"/>
      <c r="UHW9" s="194"/>
      <c r="UHX9" s="194"/>
      <c r="UHY9" s="194"/>
      <c r="UHZ9" s="194"/>
      <c r="UIA9" s="194"/>
      <c r="UIB9" s="194"/>
      <c r="UIC9" s="194"/>
      <c r="UID9" s="194"/>
      <c r="UIE9" s="194"/>
      <c r="UIF9" s="194"/>
      <c r="UIG9" s="194"/>
      <c r="UIH9" s="194"/>
      <c r="UII9" s="194"/>
      <c r="UIJ9" s="194"/>
      <c r="UIK9" s="194"/>
      <c r="UIL9" s="194"/>
      <c r="UIM9" s="194"/>
      <c r="UIN9" s="194"/>
      <c r="UIO9" s="194"/>
      <c r="UIP9" s="194"/>
      <c r="UIQ9" s="194"/>
      <c r="UIR9" s="194"/>
      <c r="UIS9" s="194"/>
      <c r="UIT9" s="194"/>
      <c r="UIU9" s="194"/>
      <c r="UIV9" s="194"/>
      <c r="UIW9" s="194"/>
      <c r="UIX9" s="194"/>
      <c r="UIY9" s="194"/>
      <c r="UIZ9" s="194"/>
      <c r="UJA9" s="194"/>
      <c r="UJB9" s="194"/>
      <c r="UJC9" s="194"/>
      <c r="UJD9" s="194"/>
      <c r="UJE9" s="194"/>
      <c r="UJF9" s="194"/>
      <c r="UJG9" s="194"/>
      <c r="UJH9" s="194"/>
      <c r="UJI9" s="194"/>
      <c r="UJJ9" s="194"/>
      <c r="UJK9" s="194"/>
      <c r="UJL9" s="194"/>
      <c r="UJM9" s="194"/>
      <c r="UJN9" s="194"/>
      <c r="UJO9" s="194"/>
      <c r="UJP9" s="194"/>
      <c r="UJQ9" s="194"/>
      <c r="UJR9" s="194"/>
      <c r="UJS9" s="194"/>
      <c r="UJT9" s="194"/>
      <c r="UJU9" s="194"/>
      <c r="UJV9" s="194"/>
      <c r="UJW9" s="194"/>
      <c r="UJX9" s="194"/>
      <c r="UJY9" s="194"/>
      <c r="UJZ9" s="194"/>
      <c r="UKA9" s="194"/>
      <c r="UKB9" s="194"/>
      <c r="UKC9" s="194"/>
      <c r="UKD9" s="194"/>
      <c r="UKE9" s="194"/>
      <c r="UKF9" s="194"/>
      <c r="UKG9" s="194"/>
      <c r="UKH9" s="194"/>
      <c r="UKI9" s="194"/>
      <c r="UKJ9" s="194"/>
      <c r="UKK9" s="194"/>
      <c r="UKL9" s="194"/>
      <c r="UKM9" s="194"/>
      <c r="UKN9" s="194"/>
      <c r="UKO9" s="194"/>
      <c r="UKP9" s="194"/>
      <c r="UKQ9" s="194"/>
      <c r="UKR9" s="194"/>
      <c r="UKS9" s="194"/>
      <c r="UKT9" s="194"/>
      <c r="UKU9" s="194"/>
      <c r="UKV9" s="194"/>
      <c r="UKW9" s="194"/>
      <c r="UKX9" s="194"/>
      <c r="UKY9" s="194"/>
      <c r="UKZ9" s="194"/>
      <c r="ULA9" s="194"/>
      <c r="ULB9" s="194"/>
      <c r="ULC9" s="194"/>
      <c r="ULD9" s="194"/>
      <c r="ULE9" s="194"/>
      <c r="ULF9" s="194"/>
      <c r="ULG9" s="194"/>
      <c r="ULH9" s="194"/>
      <c r="ULI9" s="194"/>
      <c r="ULJ9" s="194"/>
      <c r="ULK9" s="194"/>
      <c r="ULL9" s="194"/>
      <c r="ULM9" s="194"/>
      <c r="ULN9" s="194"/>
      <c r="ULO9" s="194"/>
      <c r="ULP9" s="194"/>
      <c r="ULQ9" s="194"/>
      <c r="ULR9" s="194"/>
      <c r="ULS9" s="194"/>
      <c r="ULT9" s="194"/>
      <c r="ULU9" s="194"/>
      <c r="ULV9" s="194"/>
      <c r="ULW9" s="194"/>
      <c r="ULX9" s="194"/>
      <c r="ULY9" s="194"/>
      <c r="ULZ9" s="194"/>
      <c r="UMA9" s="194"/>
      <c r="UMB9" s="194"/>
      <c r="UMC9" s="194"/>
      <c r="UMD9" s="194"/>
      <c r="UME9" s="194"/>
      <c r="UMF9" s="194"/>
      <c r="UMG9" s="194"/>
      <c r="UMH9" s="194"/>
      <c r="UMI9" s="194"/>
      <c r="UMJ9" s="194"/>
      <c r="UMK9" s="194"/>
      <c r="UML9" s="194"/>
      <c r="UMM9" s="194"/>
      <c r="UMN9" s="194"/>
      <c r="UMO9" s="194"/>
      <c r="UMP9" s="194"/>
      <c r="UMQ9" s="194"/>
      <c r="UMR9" s="194"/>
      <c r="UMS9" s="194"/>
      <c r="UMT9" s="194"/>
      <c r="UMU9" s="194"/>
      <c r="UMV9" s="194"/>
      <c r="UMW9" s="194"/>
      <c r="UMX9" s="194"/>
      <c r="UMY9" s="194"/>
      <c r="UMZ9" s="194"/>
      <c r="UNA9" s="194"/>
      <c r="UNB9" s="194"/>
      <c r="UNC9" s="194"/>
      <c r="UND9" s="194"/>
      <c r="UNE9" s="194"/>
      <c r="UNF9" s="194"/>
      <c r="UNG9" s="194"/>
      <c r="UNH9" s="194"/>
      <c r="UNI9" s="194"/>
      <c r="UNJ9" s="194"/>
      <c r="UNK9" s="194"/>
      <c r="UNL9" s="194"/>
      <c r="UNM9" s="194"/>
      <c r="UNN9" s="194"/>
      <c r="UNO9" s="194"/>
      <c r="UNP9" s="194"/>
      <c r="UNQ9" s="194"/>
      <c r="UNR9" s="194"/>
      <c r="UNS9" s="194"/>
      <c r="UNT9" s="194"/>
      <c r="UNU9" s="194"/>
      <c r="UNV9" s="194"/>
      <c r="UNW9" s="194"/>
      <c r="UNX9" s="194"/>
      <c r="UNY9" s="194"/>
      <c r="UNZ9" s="194"/>
      <c r="UOA9" s="194"/>
      <c r="UOB9" s="194"/>
      <c r="UOC9" s="194"/>
      <c r="UOD9" s="194"/>
      <c r="UOE9" s="194"/>
      <c r="UOF9" s="194"/>
      <c r="UOG9" s="194"/>
      <c r="UOH9" s="194"/>
      <c r="UOI9" s="194"/>
      <c r="UOJ9" s="194"/>
      <c r="UOK9" s="194"/>
      <c r="UOL9" s="194"/>
      <c r="UOM9" s="194"/>
      <c r="UON9" s="194"/>
      <c r="UOO9" s="194"/>
      <c r="UOP9" s="194"/>
      <c r="UOQ9" s="194"/>
      <c r="UOR9" s="194"/>
      <c r="UOS9" s="194"/>
      <c r="UOT9" s="194"/>
      <c r="UOU9" s="194"/>
      <c r="UOV9" s="194"/>
      <c r="UOW9" s="194"/>
      <c r="UOX9" s="194"/>
      <c r="UOY9" s="194"/>
      <c r="UOZ9" s="194"/>
      <c r="UPA9" s="194"/>
      <c r="UPB9" s="194"/>
      <c r="UPC9" s="194"/>
      <c r="UPD9" s="194"/>
      <c r="UPE9" s="194"/>
      <c r="UPF9" s="194"/>
      <c r="UPG9" s="194"/>
      <c r="UPH9" s="194"/>
      <c r="UPI9" s="194"/>
      <c r="UPJ9" s="194"/>
      <c r="UPK9" s="194"/>
      <c r="UPL9" s="194"/>
      <c r="UPM9" s="194"/>
      <c r="UPN9" s="194"/>
      <c r="UPO9" s="194"/>
      <c r="UPP9" s="194"/>
      <c r="UPQ9" s="194"/>
      <c r="UPR9" s="194"/>
      <c r="UPS9" s="194"/>
      <c r="UPT9" s="194"/>
      <c r="UPU9" s="194"/>
      <c r="UPV9" s="194"/>
      <c r="UPW9" s="194"/>
      <c r="UPX9" s="194"/>
      <c r="UPY9" s="194"/>
      <c r="UPZ9" s="194"/>
      <c r="UQA9" s="194"/>
      <c r="UQB9" s="194"/>
      <c r="UQC9" s="194"/>
      <c r="UQD9" s="194"/>
      <c r="UQE9" s="194"/>
      <c r="UQF9" s="194"/>
      <c r="UQG9" s="194"/>
      <c r="UQH9" s="194"/>
      <c r="UQI9" s="194"/>
      <c r="UQJ9" s="194"/>
      <c r="UQK9" s="194"/>
      <c r="UQL9" s="194"/>
      <c r="UQM9" s="194"/>
      <c r="UQN9" s="194"/>
      <c r="UQO9" s="194"/>
      <c r="UQP9" s="194"/>
      <c r="UQQ9" s="194"/>
      <c r="UQR9" s="194"/>
      <c r="UQS9" s="194"/>
      <c r="UQT9" s="194"/>
      <c r="UQU9" s="194"/>
      <c r="UQV9" s="194"/>
      <c r="UQW9" s="194"/>
      <c r="UQX9" s="194"/>
      <c r="UQY9" s="194"/>
      <c r="UQZ9" s="194"/>
      <c r="URA9" s="194"/>
      <c r="URB9" s="194"/>
      <c r="URC9" s="194"/>
      <c r="URD9" s="194"/>
      <c r="URE9" s="194"/>
      <c r="URF9" s="194"/>
      <c r="URG9" s="194"/>
      <c r="URH9" s="194"/>
      <c r="URI9" s="194"/>
      <c r="URJ9" s="194"/>
      <c r="URK9" s="194"/>
      <c r="URL9" s="194"/>
      <c r="URM9" s="194"/>
      <c r="URN9" s="194"/>
      <c r="URO9" s="194"/>
      <c r="URP9" s="194"/>
      <c r="URQ9" s="194"/>
      <c r="URR9" s="194"/>
      <c r="URS9" s="194"/>
      <c r="URT9" s="194"/>
      <c r="URU9" s="194"/>
      <c r="URV9" s="194"/>
      <c r="URW9" s="194"/>
      <c r="URX9" s="194"/>
      <c r="URY9" s="194"/>
      <c r="URZ9" s="194"/>
      <c r="USA9" s="194"/>
      <c r="USB9" s="194"/>
      <c r="USC9" s="194"/>
      <c r="USD9" s="194"/>
      <c r="USE9" s="194"/>
      <c r="USF9" s="194"/>
      <c r="USG9" s="194"/>
      <c r="USH9" s="194"/>
      <c r="USI9" s="194"/>
      <c r="USJ9" s="194"/>
      <c r="USK9" s="194"/>
      <c r="USL9" s="194"/>
      <c r="USM9" s="194"/>
      <c r="USN9" s="194"/>
      <c r="USO9" s="194"/>
      <c r="USP9" s="194"/>
      <c r="USQ9" s="194"/>
      <c r="USR9" s="194"/>
      <c r="USS9" s="194"/>
      <c r="UST9" s="194"/>
      <c r="USU9" s="194"/>
      <c r="USV9" s="194"/>
      <c r="USW9" s="194"/>
      <c r="USX9" s="194"/>
      <c r="USY9" s="194"/>
      <c r="USZ9" s="194"/>
      <c r="UTA9" s="194"/>
      <c r="UTB9" s="194"/>
      <c r="UTC9" s="194"/>
      <c r="UTD9" s="194"/>
      <c r="UTE9" s="194"/>
      <c r="UTF9" s="194"/>
      <c r="UTG9" s="194"/>
      <c r="UTH9" s="194"/>
      <c r="UTI9" s="194"/>
      <c r="UTJ9" s="194"/>
      <c r="UTK9" s="194"/>
      <c r="UTL9" s="194"/>
      <c r="UTM9" s="194"/>
      <c r="UTN9" s="194"/>
      <c r="UTO9" s="194"/>
      <c r="UTP9" s="194"/>
      <c r="UTQ9" s="194"/>
      <c r="UTR9" s="194"/>
      <c r="UTS9" s="194"/>
      <c r="UTT9" s="194"/>
      <c r="UTU9" s="194"/>
      <c r="UTV9" s="194"/>
      <c r="UTW9" s="194"/>
      <c r="UTX9" s="194"/>
      <c r="UTY9" s="194"/>
      <c r="UTZ9" s="194"/>
      <c r="UUA9" s="194"/>
      <c r="UUB9" s="194"/>
      <c r="UUC9" s="194"/>
      <c r="UUD9" s="194"/>
      <c r="UUE9" s="194"/>
      <c r="UUF9" s="194"/>
      <c r="UUG9" s="194"/>
      <c r="UUH9" s="194"/>
      <c r="UUI9" s="194"/>
      <c r="UUJ9" s="194"/>
      <c r="UUK9" s="194"/>
      <c r="UUL9" s="194"/>
      <c r="UUM9" s="194"/>
      <c r="UUN9" s="194"/>
      <c r="UUO9" s="194"/>
      <c r="UUP9" s="194"/>
      <c r="UUQ9" s="194"/>
      <c r="UUR9" s="194"/>
      <c r="UUS9" s="194"/>
      <c r="UUT9" s="194"/>
      <c r="UUU9" s="194"/>
      <c r="UUV9" s="194"/>
      <c r="UUW9" s="194"/>
      <c r="UUX9" s="194"/>
      <c r="UUY9" s="194"/>
      <c r="UUZ9" s="194"/>
      <c r="UVA9" s="194"/>
      <c r="UVB9" s="194"/>
      <c r="UVC9" s="194"/>
      <c r="UVD9" s="194"/>
      <c r="UVE9" s="194"/>
      <c r="UVF9" s="194"/>
      <c r="UVG9" s="194"/>
      <c r="UVH9" s="194"/>
      <c r="UVI9" s="194"/>
      <c r="UVJ9" s="194"/>
      <c r="UVK9" s="194"/>
      <c r="UVL9" s="194"/>
      <c r="UVM9" s="194"/>
      <c r="UVN9" s="194"/>
      <c r="UVO9" s="194"/>
      <c r="UVP9" s="194"/>
      <c r="UVQ9" s="194"/>
      <c r="UVR9" s="194"/>
      <c r="UVS9" s="194"/>
      <c r="UVT9" s="194"/>
      <c r="UVU9" s="194"/>
      <c r="UVV9" s="194"/>
      <c r="UVW9" s="194"/>
      <c r="UVX9" s="194"/>
      <c r="UVY9" s="194"/>
      <c r="UVZ9" s="194"/>
      <c r="UWA9" s="194"/>
      <c r="UWB9" s="194"/>
      <c r="UWC9" s="194"/>
      <c r="UWD9" s="194"/>
      <c r="UWE9" s="194"/>
      <c r="UWF9" s="194"/>
      <c r="UWG9" s="194"/>
      <c r="UWH9" s="194"/>
      <c r="UWI9" s="194"/>
      <c r="UWJ9" s="194"/>
      <c r="UWK9" s="194"/>
      <c r="UWL9" s="194"/>
      <c r="UWM9" s="194"/>
      <c r="UWN9" s="194"/>
      <c r="UWO9" s="194"/>
      <c r="UWP9" s="194"/>
      <c r="UWQ9" s="194"/>
      <c r="UWR9" s="194"/>
      <c r="UWS9" s="194"/>
      <c r="UWT9" s="194"/>
      <c r="UWU9" s="194"/>
      <c r="UWV9" s="194"/>
      <c r="UWW9" s="194"/>
      <c r="UWX9" s="194"/>
      <c r="UWY9" s="194"/>
      <c r="UWZ9" s="194"/>
      <c r="UXA9" s="194"/>
      <c r="UXB9" s="194"/>
      <c r="UXC9" s="194"/>
      <c r="UXD9" s="194"/>
      <c r="UXE9" s="194"/>
      <c r="UXF9" s="194"/>
      <c r="UXG9" s="194"/>
      <c r="UXH9" s="194"/>
      <c r="UXI9" s="194"/>
      <c r="UXJ9" s="194"/>
      <c r="UXK9" s="194"/>
      <c r="UXL9" s="194"/>
      <c r="UXM9" s="194"/>
      <c r="UXN9" s="194"/>
      <c r="UXO9" s="194"/>
      <c r="UXP9" s="194"/>
      <c r="UXQ9" s="194"/>
      <c r="UXR9" s="194"/>
      <c r="UXS9" s="194"/>
      <c r="UXT9" s="194"/>
      <c r="UXU9" s="194"/>
      <c r="UXV9" s="194"/>
      <c r="UXW9" s="194"/>
      <c r="UXX9" s="194"/>
      <c r="UXY9" s="194"/>
      <c r="UXZ9" s="194"/>
      <c r="UYA9" s="194"/>
      <c r="UYB9" s="194"/>
      <c r="UYC9" s="194"/>
      <c r="UYD9" s="194"/>
      <c r="UYE9" s="194"/>
      <c r="UYF9" s="194"/>
      <c r="UYG9" s="194"/>
      <c r="UYH9" s="194"/>
      <c r="UYI9" s="194"/>
      <c r="UYJ9" s="194"/>
      <c r="UYK9" s="194"/>
      <c r="UYL9" s="194"/>
      <c r="UYM9" s="194"/>
      <c r="UYN9" s="194"/>
      <c r="UYO9" s="194"/>
      <c r="UYP9" s="194"/>
      <c r="UYQ9" s="194"/>
      <c r="UYR9" s="194"/>
      <c r="UYS9" s="194"/>
      <c r="UYT9" s="194"/>
      <c r="UYU9" s="194"/>
      <c r="UYV9" s="194"/>
      <c r="UYW9" s="194"/>
      <c r="UYX9" s="194"/>
      <c r="UYY9" s="194"/>
      <c r="UYZ9" s="194"/>
      <c r="UZA9" s="194"/>
      <c r="UZB9" s="194"/>
      <c r="UZC9" s="194"/>
      <c r="UZD9" s="194"/>
      <c r="UZE9" s="194"/>
      <c r="UZF9" s="194"/>
      <c r="UZG9" s="194"/>
      <c r="UZH9" s="194"/>
      <c r="UZI9" s="194"/>
      <c r="UZJ9" s="194"/>
      <c r="UZK9" s="194"/>
      <c r="UZL9" s="194"/>
      <c r="UZM9" s="194"/>
      <c r="UZN9" s="194"/>
      <c r="UZO9" s="194"/>
      <c r="UZP9" s="194"/>
      <c r="UZQ9" s="194"/>
      <c r="UZR9" s="194"/>
      <c r="UZS9" s="194"/>
      <c r="UZT9" s="194"/>
      <c r="UZU9" s="194"/>
      <c r="UZV9" s="194"/>
      <c r="UZW9" s="194"/>
      <c r="UZX9" s="194"/>
      <c r="UZY9" s="194"/>
      <c r="UZZ9" s="194"/>
      <c r="VAA9" s="194"/>
      <c r="VAB9" s="194"/>
      <c r="VAC9" s="194"/>
      <c r="VAD9" s="194"/>
      <c r="VAE9" s="194"/>
      <c r="VAF9" s="194"/>
      <c r="VAG9" s="194"/>
      <c r="VAH9" s="194"/>
      <c r="VAI9" s="194"/>
      <c r="VAJ9" s="194"/>
      <c r="VAK9" s="194"/>
      <c r="VAL9" s="194"/>
      <c r="VAM9" s="194"/>
      <c r="VAN9" s="194"/>
      <c r="VAO9" s="194"/>
      <c r="VAP9" s="194"/>
      <c r="VAQ9" s="194"/>
      <c r="VAR9" s="194"/>
      <c r="VAS9" s="194"/>
      <c r="VAT9" s="194"/>
      <c r="VAU9" s="194"/>
      <c r="VAV9" s="194"/>
      <c r="VAW9" s="194"/>
      <c r="VAX9" s="194"/>
      <c r="VAY9" s="194"/>
      <c r="VAZ9" s="194"/>
      <c r="VBA9" s="194"/>
      <c r="VBB9" s="194"/>
      <c r="VBC9" s="194"/>
      <c r="VBD9" s="194"/>
      <c r="VBE9" s="194"/>
      <c r="VBF9" s="194"/>
      <c r="VBG9" s="194"/>
      <c r="VBH9" s="194"/>
      <c r="VBI9" s="194"/>
      <c r="VBJ9" s="194"/>
      <c r="VBK9" s="194"/>
      <c r="VBL9" s="194"/>
      <c r="VBM9" s="194"/>
      <c r="VBN9" s="194"/>
      <c r="VBO9" s="194"/>
      <c r="VBP9" s="194"/>
      <c r="VBQ9" s="194"/>
      <c r="VBR9" s="194"/>
      <c r="VBS9" s="194"/>
      <c r="VBT9" s="194"/>
      <c r="VBU9" s="194"/>
      <c r="VBV9" s="194"/>
      <c r="VBW9" s="194"/>
      <c r="VBX9" s="194"/>
      <c r="VBY9" s="194"/>
      <c r="VBZ9" s="194"/>
      <c r="VCA9" s="194"/>
      <c r="VCB9" s="194"/>
      <c r="VCC9" s="194"/>
      <c r="VCD9" s="194"/>
      <c r="VCE9" s="194"/>
      <c r="VCF9" s="194"/>
      <c r="VCG9" s="194"/>
      <c r="VCH9" s="194"/>
      <c r="VCI9" s="194"/>
      <c r="VCJ9" s="194"/>
      <c r="VCK9" s="194"/>
      <c r="VCL9" s="194"/>
      <c r="VCM9" s="194"/>
      <c r="VCN9" s="194"/>
      <c r="VCO9" s="194"/>
      <c r="VCP9" s="194"/>
      <c r="VCQ9" s="194"/>
      <c r="VCR9" s="194"/>
      <c r="VCS9" s="194"/>
      <c r="VCT9" s="194"/>
      <c r="VCU9" s="194"/>
      <c r="VCV9" s="194"/>
      <c r="VCW9" s="194"/>
      <c r="VCX9" s="194"/>
      <c r="VCY9" s="194"/>
      <c r="VCZ9" s="194"/>
      <c r="VDA9" s="194"/>
      <c r="VDB9" s="194"/>
      <c r="VDC9" s="194"/>
      <c r="VDD9" s="194"/>
      <c r="VDE9" s="194"/>
      <c r="VDF9" s="194"/>
      <c r="VDG9" s="194"/>
      <c r="VDH9" s="194"/>
      <c r="VDI9" s="194"/>
      <c r="VDJ9" s="194"/>
      <c r="VDK9" s="194"/>
      <c r="VDL9" s="194"/>
      <c r="VDM9" s="194"/>
      <c r="VDN9" s="194"/>
      <c r="VDO9" s="194"/>
      <c r="VDP9" s="194"/>
      <c r="VDQ9" s="194"/>
      <c r="VDR9" s="194"/>
      <c r="VDS9" s="194"/>
      <c r="VDT9" s="194"/>
      <c r="VDU9" s="194"/>
      <c r="VDV9" s="194"/>
      <c r="VDW9" s="194"/>
      <c r="VDX9" s="194"/>
      <c r="VDY9" s="194"/>
      <c r="VDZ9" s="194"/>
      <c r="VEA9" s="194"/>
      <c r="VEB9" s="194"/>
      <c r="VEC9" s="194"/>
      <c r="VED9" s="194"/>
      <c r="VEE9" s="194"/>
      <c r="VEF9" s="194"/>
      <c r="VEG9" s="194"/>
      <c r="VEH9" s="194"/>
      <c r="VEI9" s="194"/>
      <c r="VEJ9" s="194"/>
      <c r="VEK9" s="194"/>
      <c r="VEL9" s="194"/>
      <c r="VEM9" s="194"/>
      <c r="VEN9" s="194"/>
      <c r="VEO9" s="194"/>
      <c r="VEP9" s="194"/>
      <c r="VEQ9" s="194"/>
      <c r="VER9" s="194"/>
      <c r="VES9" s="194"/>
      <c r="VET9" s="194"/>
      <c r="VEU9" s="194"/>
      <c r="VEV9" s="194"/>
      <c r="VEW9" s="194"/>
      <c r="VEX9" s="194"/>
      <c r="VEY9" s="194"/>
      <c r="VEZ9" s="194"/>
      <c r="VFA9" s="194"/>
      <c r="VFB9" s="194"/>
      <c r="VFC9" s="194"/>
      <c r="VFD9" s="194"/>
      <c r="VFE9" s="194"/>
      <c r="VFF9" s="194"/>
      <c r="VFG9" s="194"/>
      <c r="VFH9" s="194"/>
      <c r="VFI9" s="194"/>
      <c r="VFJ9" s="194"/>
      <c r="VFK9" s="194"/>
      <c r="VFL9" s="194"/>
      <c r="VFM9" s="194"/>
      <c r="VFN9" s="194"/>
      <c r="VFO9" s="194"/>
      <c r="VFP9" s="194"/>
      <c r="VFQ9" s="194"/>
      <c r="VFR9" s="194"/>
      <c r="VFS9" s="194"/>
      <c r="VFT9" s="194"/>
      <c r="VFU9" s="194"/>
      <c r="VFV9" s="194"/>
      <c r="VFW9" s="194"/>
      <c r="VFX9" s="194"/>
      <c r="VFY9" s="194"/>
      <c r="VFZ9" s="194"/>
      <c r="VGA9" s="194"/>
      <c r="VGB9" s="194"/>
      <c r="VGC9" s="194"/>
      <c r="VGD9" s="194"/>
      <c r="VGE9" s="194"/>
      <c r="VGF9" s="194"/>
      <c r="VGG9" s="194"/>
      <c r="VGH9" s="194"/>
      <c r="VGI9" s="194"/>
      <c r="VGJ9" s="194"/>
      <c r="VGK9" s="194"/>
      <c r="VGL9" s="194"/>
      <c r="VGM9" s="194"/>
      <c r="VGN9" s="194"/>
      <c r="VGO9" s="194"/>
      <c r="VGP9" s="194"/>
      <c r="VGQ9" s="194"/>
      <c r="VGR9" s="194"/>
      <c r="VGS9" s="194"/>
      <c r="VGT9" s="194"/>
      <c r="VGU9" s="194"/>
      <c r="VGV9" s="194"/>
      <c r="VGW9" s="194"/>
      <c r="VGX9" s="194"/>
      <c r="VGY9" s="194"/>
      <c r="VGZ9" s="194"/>
      <c r="VHA9" s="194"/>
      <c r="VHB9" s="194"/>
      <c r="VHC9" s="194"/>
      <c r="VHD9" s="194"/>
      <c r="VHE9" s="194"/>
      <c r="VHF9" s="194"/>
      <c r="VHG9" s="194"/>
      <c r="VHH9" s="194"/>
      <c r="VHI9" s="194"/>
      <c r="VHJ9" s="194"/>
      <c r="VHK9" s="194"/>
      <c r="VHL9" s="194"/>
      <c r="VHM9" s="194"/>
      <c r="VHN9" s="194"/>
      <c r="VHO9" s="194"/>
      <c r="VHP9" s="194"/>
      <c r="VHQ9" s="194"/>
      <c r="VHR9" s="194"/>
      <c r="VHS9" s="194"/>
      <c r="VHT9" s="194"/>
      <c r="VHU9" s="194"/>
      <c r="VHV9" s="194"/>
      <c r="VHW9" s="194"/>
      <c r="VHX9" s="194"/>
      <c r="VHY9" s="194"/>
      <c r="VHZ9" s="194"/>
      <c r="VIA9" s="194"/>
      <c r="VIB9" s="194"/>
      <c r="VIC9" s="194"/>
      <c r="VID9" s="194"/>
      <c r="VIE9" s="194"/>
      <c r="VIF9" s="194"/>
      <c r="VIG9" s="194"/>
      <c r="VIH9" s="194"/>
      <c r="VII9" s="194"/>
      <c r="VIJ9" s="194"/>
      <c r="VIK9" s="194"/>
      <c r="VIL9" s="194"/>
      <c r="VIM9" s="194"/>
      <c r="VIN9" s="194"/>
      <c r="VIO9" s="194"/>
      <c r="VIP9" s="194"/>
      <c r="VIQ9" s="194"/>
      <c r="VIR9" s="194"/>
      <c r="VIS9" s="194"/>
      <c r="VIT9" s="194"/>
      <c r="VIU9" s="194"/>
      <c r="VIV9" s="194"/>
      <c r="VIW9" s="194"/>
      <c r="VIX9" s="194"/>
      <c r="VIY9" s="194"/>
      <c r="VIZ9" s="194"/>
      <c r="VJA9" s="194"/>
      <c r="VJB9" s="194"/>
      <c r="VJC9" s="194"/>
      <c r="VJD9" s="194"/>
      <c r="VJE9" s="194"/>
      <c r="VJF9" s="194"/>
      <c r="VJG9" s="194"/>
      <c r="VJH9" s="194"/>
      <c r="VJI9" s="194"/>
      <c r="VJJ9" s="194"/>
      <c r="VJK9" s="194"/>
      <c r="VJL9" s="194"/>
      <c r="VJM9" s="194"/>
      <c r="VJN9" s="194"/>
      <c r="VJO9" s="194"/>
      <c r="VJP9" s="194"/>
      <c r="VJQ9" s="194"/>
      <c r="VJR9" s="194"/>
      <c r="VJS9" s="194"/>
      <c r="VJT9" s="194"/>
      <c r="VJU9" s="194"/>
      <c r="VJV9" s="194"/>
      <c r="VJW9" s="194"/>
      <c r="VJX9" s="194"/>
      <c r="VJY9" s="194"/>
      <c r="VJZ9" s="194"/>
      <c r="VKA9" s="194"/>
      <c r="VKB9" s="194"/>
      <c r="VKC9" s="194"/>
      <c r="VKD9" s="194"/>
      <c r="VKE9" s="194"/>
      <c r="VKF9" s="194"/>
      <c r="VKG9" s="194"/>
      <c r="VKH9" s="194"/>
      <c r="VKI9" s="194"/>
      <c r="VKJ9" s="194"/>
      <c r="VKK9" s="194"/>
      <c r="VKL9" s="194"/>
      <c r="VKM9" s="194"/>
      <c r="VKN9" s="194"/>
      <c r="VKO9" s="194"/>
      <c r="VKP9" s="194"/>
      <c r="VKQ9" s="194"/>
      <c r="VKR9" s="194"/>
      <c r="VKS9" s="194"/>
      <c r="VKT9" s="194"/>
      <c r="VKU9" s="194"/>
      <c r="VKV9" s="194"/>
      <c r="VKW9" s="194"/>
      <c r="VKX9" s="194"/>
      <c r="VKY9" s="194"/>
      <c r="VKZ9" s="194"/>
      <c r="VLA9" s="194"/>
      <c r="VLB9" s="194"/>
      <c r="VLC9" s="194"/>
      <c r="VLD9" s="194"/>
      <c r="VLE9" s="194"/>
      <c r="VLF9" s="194"/>
      <c r="VLG9" s="194"/>
      <c r="VLH9" s="194"/>
      <c r="VLI9" s="194"/>
      <c r="VLJ9" s="194"/>
      <c r="VLK9" s="194"/>
      <c r="VLL9" s="194"/>
      <c r="VLM9" s="194"/>
      <c r="VLN9" s="194"/>
      <c r="VLO9" s="194"/>
      <c r="VLP9" s="194"/>
      <c r="VLQ9" s="194"/>
      <c r="VLR9" s="194"/>
      <c r="VLS9" s="194"/>
      <c r="VLT9" s="194"/>
      <c r="VLU9" s="194"/>
      <c r="VLV9" s="194"/>
      <c r="VLW9" s="194"/>
      <c r="VLX9" s="194"/>
      <c r="VLY9" s="194"/>
      <c r="VLZ9" s="194"/>
      <c r="VMA9" s="194"/>
      <c r="VMB9" s="194"/>
      <c r="VMC9" s="194"/>
      <c r="VMD9" s="194"/>
      <c r="VME9" s="194"/>
      <c r="VMF9" s="194"/>
      <c r="VMG9" s="194"/>
      <c r="VMH9" s="194"/>
      <c r="VMI9" s="194"/>
      <c r="VMJ9" s="194"/>
      <c r="VMK9" s="194"/>
      <c r="VML9" s="194"/>
      <c r="VMM9" s="194"/>
      <c r="VMN9" s="194"/>
      <c r="VMO9" s="194"/>
      <c r="VMP9" s="194"/>
      <c r="VMQ9" s="194"/>
      <c r="VMR9" s="194"/>
      <c r="VMS9" s="194"/>
      <c r="VMT9" s="194"/>
      <c r="VMU9" s="194"/>
      <c r="VMV9" s="194"/>
      <c r="VMW9" s="194"/>
      <c r="VMX9" s="194"/>
      <c r="VMY9" s="194"/>
      <c r="VMZ9" s="194"/>
      <c r="VNA9" s="194"/>
      <c r="VNB9" s="194"/>
      <c r="VNC9" s="194"/>
      <c r="VND9" s="194"/>
      <c r="VNE9" s="194"/>
      <c r="VNF9" s="194"/>
      <c r="VNG9" s="194"/>
      <c r="VNH9" s="194"/>
      <c r="VNI9" s="194"/>
      <c r="VNJ9" s="194"/>
      <c r="VNK9" s="194"/>
      <c r="VNL9" s="194"/>
      <c r="VNM9" s="194"/>
      <c r="VNN9" s="194"/>
      <c r="VNO9" s="194"/>
      <c r="VNP9" s="194"/>
      <c r="VNQ9" s="194"/>
      <c r="VNR9" s="194"/>
      <c r="VNS9" s="194"/>
      <c r="VNT9" s="194"/>
      <c r="VNU9" s="194"/>
      <c r="VNV9" s="194"/>
      <c r="VNW9" s="194"/>
      <c r="VNX9" s="194"/>
      <c r="VNY9" s="194"/>
      <c r="VNZ9" s="194"/>
      <c r="VOA9" s="194"/>
      <c r="VOB9" s="194"/>
      <c r="VOC9" s="194"/>
      <c r="VOD9" s="194"/>
      <c r="VOE9" s="194"/>
      <c r="VOF9" s="194"/>
      <c r="VOG9" s="194"/>
      <c r="VOH9" s="194"/>
      <c r="VOI9" s="194"/>
      <c r="VOJ9" s="194"/>
      <c r="VOK9" s="194"/>
      <c r="VOL9" s="194"/>
      <c r="VOM9" s="194"/>
      <c r="VON9" s="194"/>
      <c r="VOO9" s="194"/>
      <c r="VOP9" s="194"/>
      <c r="VOQ9" s="194"/>
      <c r="VOR9" s="194"/>
      <c r="VOS9" s="194"/>
      <c r="VOT9" s="194"/>
      <c r="VOU9" s="194"/>
      <c r="VOV9" s="194"/>
      <c r="VOW9" s="194"/>
      <c r="VOX9" s="194"/>
      <c r="VOY9" s="194"/>
      <c r="VOZ9" s="194"/>
      <c r="VPA9" s="194"/>
      <c r="VPB9" s="194"/>
      <c r="VPC9" s="194"/>
      <c r="VPD9" s="194"/>
      <c r="VPE9" s="194"/>
      <c r="VPF9" s="194"/>
      <c r="VPG9" s="194"/>
      <c r="VPH9" s="194"/>
      <c r="VPI9" s="194"/>
      <c r="VPJ9" s="194"/>
      <c r="VPK9" s="194"/>
      <c r="VPL9" s="194"/>
      <c r="VPM9" s="194"/>
      <c r="VPN9" s="194"/>
      <c r="VPO9" s="194"/>
      <c r="VPP9" s="194"/>
      <c r="VPQ9" s="194"/>
      <c r="VPR9" s="194"/>
      <c r="VPS9" s="194"/>
      <c r="VPT9" s="194"/>
      <c r="VPU9" s="194"/>
      <c r="VPV9" s="194"/>
      <c r="VPW9" s="194"/>
      <c r="VPX9" s="194"/>
      <c r="VPY9" s="194"/>
      <c r="VPZ9" s="194"/>
      <c r="VQA9" s="194"/>
      <c r="VQB9" s="194"/>
      <c r="VQC9" s="194"/>
      <c r="VQD9" s="194"/>
      <c r="VQE9" s="194"/>
      <c r="VQF9" s="194"/>
      <c r="VQG9" s="194"/>
      <c r="VQH9" s="194"/>
      <c r="VQI9" s="194"/>
      <c r="VQJ9" s="194"/>
      <c r="VQK9" s="194"/>
      <c r="VQL9" s="194"/>
      <c r="VQM9" s="194"/>
      <c r="VQN9" s="194"/>
      <c r="VQO9" s="194"/>
      <c r="VQP9" s="194"/>
      <c r="VQQ9" s="194"/>
      <c r="VQR9" s="194"/>
      <c r="VQS9" s="194"/>
      <c r="VQT9" s="194"/>
      <c r="VQU9" s="194"/>
      <c r="VQV9" s="194"/>
      <c r="VQW9" s="194"/>
      <c r="VQX9" s="194"/>
      <c r="VQY9" s="194"/>
      <c r="VQZ9" s="194"/>
      <c r="VRA9" s="194"/>
      <c r="VRB9" s="194"/>
      <c r="VRC9" s="194"/>
      <c r="VRD9" s="194"/>
      <c r="VRE9" s="194"/>
      <c r="VRF9" s="194"/>
      <c r="VRG9" s="194"/>
      <c r="VRH9" s="194"/>
      <c r="VRI9" s="194"/>
      <c r="VRJ9" s="194"/>
      <c r="VRK9" s="194"/>
      <c r="VRL9" s="194"/>
      <c r="VRM9" s="194"/>
      <c r="VRN9" s="194"/>
      <c r="VRO9" s="194"/>
      <c r="VRP9" s="194"/>
      <c r="VRQ9" s="194"/>
      <c r="VRR9" s="194"/>
      <c r="VRS9" s="194"/>
      <c r="VRT9" s="194"/>
      <c r="VRU9" s="194"/>
      <c r="VRV9" s="194"/>
      <c r="VRW9" s="194"/>
      <c r="VRX9" s="194"/>
      <c r="VRY9" s="194"/>
      <c r="VRZ9" s="194"/>
      <c r="VSA9" s="194"/>
      <c r="VSB9" s="194"/>
      <c r="VSC9" s="194"/>
      <c r="VSD9" s="194"/>
      <c r="VSE9" s="194"/>
      <c r="VSF9" s="194"/>
      <c r="VSG9" s="194"/>
      <c r="VSH9" s="194"/>
      <c r="VSI9" s="194"/>
      <c r="VSJ9" s="194"/>
      <c r="VSK9" s="194"/>
      <c r="VSL9" s="194"/>
      <c r="VSM9" s="194"/>
      <c r="VSN9" s="194"/>
      <c r="VSO9" s="194"/>
      <c r="VSP9" s="194"/>
      <c r="VSQ9" s="194"/>
      <c r="VSR9" s="194"/>
      <c r="VSS9" s="194"/>
      <c r="VST9" s="194"/>
      <c r="VSU9" s="194"/>
      <c r="VSV9" s="194"/>
      <c r="VSW9" s="194"/>
      <c r="VSX9" s="194"/>
      <c r="VSY9" s="194"/>
      <c r="VSZ9" s="194"/>
      <c r="VTA9" s="194"/>
      <c r="VTB9" s="194"/>
      <c r="VTC9" s="194"/>
      <c r="VTD9" s="194"/>
      <c r="VTE9" s="194"/>
      <c r="VTF9" s="194"/>
      <c r="VTG9" s="194"/>
      <c r="VTH9" s="194"/>
      <c r="VTI9" s="194"/>
      <c r="VTJ9" s="194"/>
      <c r="VTK9" s="194"/>
      <c r="VTL9" s="194"/>
      <c r="VTM9" s="194"/>
      <c r="VTN9" s="194"/>
      <c r="VTO9" s="194"/>
      <c r="VTP9" s="194"/>
      <c r="VTQ9" s="194"/>
      <c r="VTR9" s="194"/>
      <c r="VTS9" s="194"/>
      <c r="VTT9" s="194"/>
      <c r="VTU9" s="194"/>
      <c r="VTV9" s="194"/>
      <c r="VTW9" s="194"/>
      <c r="VTX9" s="194"/>
      <c r="VTY9" s="194"/>
      <c r="VTZ9" s="194"/>
      <c r="VUA9" s="194"/>
      <c r="VUB9" s="194"/>
      <c r="VUC9" s="194"/>
      <c r="VUD9" s="194"/>
      <c r="VUE9" s="194"/>
      <c r="VUF9" s="194"/>
      <c r="VUG9" s="194"/>
      <c r="VUH9" s="194"/>
      <c r="VUI9" s="194"/>
      <c r="VUJ9" s="194"/>
      <c r="VUK9" s="194"/>
      <c r="VUL9" s="194"/>
      <c r="VUM9" s="194"/>
      <c r="VUN9" s="194"/>
      <c r="VUO9" s="194"/>
      <c r="VUP9" s="194"/>
      <c r="VUQ9" s="194"/>
      <c r="VUR9" s="194"/>
      <c r="VUS9" s="194"/>
      <c r="VUT9" s="194"/>
      <c r="VUU9" s="194"/>
      <c r="VUV9" s="194"/>
      <c r="VUW9" s="194"/>
      <c r="VUX9" s="194"/>
      <c r="VUY9" s="194"/>
      <c r="VUZ9" s="194"/>
      <c r="VVA9" s="194"/>
      <c r="VVB9" s="194"/>
      <c r="VVC9" s="194"/>
      <c r="VVD9" s="194"/>
      <c r="VVE9" s="194"/>
      <c r="VVF9" s="194"/>
      <c r="VVG9" s="194"/>
      <c r="VVH9" s="194"/>
      <c r="VVI9" s="194"/>
      <c r="VVJ9" s="194"/>
      <c r="VVK9" s="194"/>
      <c r="VVL9" s="194"/>
      <c r="VVM9" s="194"/>
      <c r="VVN9" s="194"/>
      <c r="VVO9" s="194"/>
      <c r="VVP9" s="194"/>
      <c r="VVQ9" s="194"/>
      <c r="VVR9" s="194"/>
      <c r="VVS9" s="194"/>
      <c r="VVT9" s="194"/>
      <c r="VVU9" s="194"/>
      <c r="VVV9" s="194"/>
      <c r="VVW9" s="194"/>
      <c r="VVX9" s="194"/>
      <c r="VVY9" s="194"/>
      <c r="VVZ9" s="194"/>
      <c r="VWA9" s="194"/>
      <c r="VWB9" s="194"/>
      <c r="VWC9" s="194"/>
      <c r="VWD9" s="194"/>
      <c r="VWE9" s="194"/>
      <c r="VWF9" s="194"/>
      <c r="VWG9" s="194"/>
      <c r="VWH9" s="194"/>
      <c r="VWI9" s="194"/>
      <c r="VWJ9" s="194"/>
      <c r="VWK9" s="194"/>
      <c r="VWL9" s="194"/>
      <c r="VWM9" s="194"/>
      <c r="VWN9" s="194"/>
      <c r="VWO9" s="194"/>
      <c r="VWP9" s="194"/>
      <c r="VWQ9" s="194"/>
      <c r="VWR9" s="194"/>
      <c r="VWS9" s="194"/>
      <c r="VWT9" s="194"/>
      <c r="VWU9" s="194"/>
      <c r="VWV9" s="194"/>
      <c r="VWW9" s="194"/>
      <c r="VWX9" s="194"/>
      <c r="VWY9" s="194"/>
      <c r="VWZ9" s="194"/>
      <c r="VXA9" s="194"/>
      <c r="VXB9" s="194"/>
      <c r="VXC9" s="194"/>
      <c r="VXD9" s="194"/>
      <c r="VXE9" s="194"/>
      <c r="VXF9" s="194"/>
      <c r="VXG9" s="194"/>
      <c r="VXH9" s="194"/>
      <c r="VXI9" s="194"/>
      <c r="VXJ9" s="194"/>
      <c r="VXK9" s="194"/>
      <c r="VXL9" s="194"/>
      <c r="VXM9" s="194"/>
      <c r="VXN9" s="194"/>
      <c r="VXO9" s="194"/>
      <c r="VXP9" s="194"/>
      <c r="VXQ9" s="194"/>
      <c r="VXR9" s="194"/>
      <c r="VXS9" s="194"/>
      <c r="VXT9" s="194"/>
      <c r="VXU9" s="194"/>
      <c r="VXV9" s="194"/>
      <c r="VXW9" s="194"/>
      <c r="VXX9" s="194"/>
      <c r="VXY9" s="194"/>
      <c r="VXZ9" s="194"/>
      <c r="VYA9" s="194"/>
      <c r="VYB9" s="194"/>
      <c r="VYC9" s="194"/>
      <c r="VYD9" s="194"/>
      <c r="VYE9" s="194"/>
      <c r="VYF9" s="194"/>
      <c r="VYG9" s="194"/>
      <c r="VYH9" s="194"/>
      <c r="VYI9" s="194"/>
      <c r="VYJ9" s="194"/>
      <c r="VYK9" s="194"/>
      <c r="VYL9" s="194"/>
      <c r="VYM9" s="194"/>
      <c r="VYN9" s="194"/>
      <c r="VYO9" s="194"/>
      <c r="VYP9" s="194"/>
      <c r="VYQ9" s="194"/>
      <c r="VYR9" s="194"/>
      <c r="VYS9" s="194"/>
      <c r="VYT9" s="194"/>
      <c r="VYU9" s="194"/>
      <c r="VYV9" s="194"/>
      <c r="VYW9" s="194"/>
      <c r="VYX9" s="194"/>
      <c r="VYY9" s="194"/>
      <c r="VYZ9" s="194"/>
      <c r="VZA9" s="194"/>
      <c r="VZB9" s="194"/>
      <c r="VZC9" s="194"/>
      <c r="VZD9" s="194"/>
      <c r="VZE9" s="194"/>
      <c r="VZF9" s="194"/>
      <c r="VZG9" s="194"/>
      <c r="VZH9" s="194"/>
      <c r="VZI9" s="194"/>
      <c r="VZJ9" s="194"/>
      <c r="VZK9" s="194"/>
      <c r="VZL9" s="194"/>
      <c r="VZM9" s="194"/>
      <c r="VZN9" s="194"/>
      <c r="VZO9" s="194"/>
      <c r="VZP9" s="194"/>
      <c r="VZQ9" s="194"/>
      <c r="VZR9" s="194"/>
      <c r="VZS9" s="194"/>
      <c r="VZT9" s="194"/>
      <c r="VZU9" s="194"/>
      <c r="VZV9" s="194"/>
      <c r="VZW9" s="194"/>
      <c r="VZX9" s="194"/>
      <c r="VZY9" s="194"/>
      <c r="VZZ9" s="194"/>
      <c r="WAA9" s="194"/>
      <c r="WAB9" s="194"/>
      <c r="WAC9" s="194"/>
      <c r="WAD9" s="194"/>
      <c r="WAE9" s="194"/>
      <c r="WAF9" s="194"/>
      <c r="WAG9" s="194"/>
      <c r="WAH9" s="194"/>
      <c r="WAI9" s="194"/>
      <c r="WAJ9" s="194"/>
      <c r="WAK9" s="194"/>
      <c r="WAL9" s="194"/>
      <c r="WAM9" s="194"/>
      <c r="WAN9" s="194"/>
      <c r="WAO9" s="194"/>
      <c r="WAP9" s="194"/>
      <c r="WAQ9" s="194"/>
      <c r="WAR9" s="194"/>
      <c r="WAS9" s="194"/>
      <c r="WAT9" s="194"/>
      <c r="WAU9" s="194"/>
      <c r="WAV9" s="194"/>
      <c r="WAW9" s="194"/>
      <c r="WAX9" s="194"/>
      <c r="WAY9" s="194"/>
      <c r="WAZ9" s="194"/>
      <c r="WBA9" s="194"/>
      <c r="WBB9" s="194"/>
      <c r="WBC9" s="194"/>
      <c r="WBD9" s="194"/>
      <c r="WBE9" s="194"/>
      <c r="WBF9" s="194"/>
      <c r="WBG9" s="194"/>
      <c r="WBH9" s="194"/>
      <c r="WBI9" s="194"/>
      <c r="WBJ9" s="194"/>
      <c r="WBK9" s="194"/>
      <c r="WBL9" s="194"/>
      <c r="WBM9" s="194"/>
      <c r="WBN9" s="194"/>
      <c r="WBO9" s="194"/>
      <c r="WBP9" s="194"/>
      <c r="WBQ9" s="194"/>
      <c r="WBR9" s="194"/>
      <c r="WBS9" s="194"/>
      <c r="WBT9" s="194"/>
      <c r="WBU9" s="194"/>
      <c r="WBV9" s="194"/>
      <c r="WBW9" s="194"/>
      <c r="WBX9" s="194"/>
      <c r="WBY9" s="194"/>
      <c r="WBZ9" s="194"/>
      <c r="WCA9" s="194"/>
      <c r="WCB9" s="194"/>
      <c r="WCC9" s="194"/>
      <c r="WCD9" s="194"/>
      <c r="WCE9" s="194"/>
      <c r="WCF9" s="194"/>
      <c r="WCG9" s="194"/>
      <c r="WCH9" s="194"/>
      <c r="WCI9" s="194"/>
      <c r="WCJ9" s="194"/>
      <c r="WCK9" s="194"/>
      <c r="WCL9" s="194"/>
      <c r="WCM9" s="194"/>
      <c r="WCN9" s="194"/>
      <c r="WCO9" s="194"/>
      <c r="WCP9" s="194"/>
      <c r="WCQ9" s="194"/>
      <c r="WCR9" s="194"/>
      <c r="WCS9" s="194"/>
      <c r="WCT9" s="194"/>
      <c r="WCU9" s="194"/>
      <c r="WCV9" s="194"/>
      <c r="WCW9" s="194"/>
      <c r="WCX9" s="194"/>
      <c r="WCY9" s="194"/>
      <c r="WCZ9" s="194"/>
      <c r="WDA9" s="194"/>
      <c r="WDB9" s="194"/>
      <c r="WDC9" s="194"/>
      <c r="WDD9" s="194"/>
      <c r="WDE9" s="194"/>
      <c r="WDF9" s="194"/>
      <c r="WDG9" s="194"/>
      <c r="WDH9" s="194"/>
      <c r="WDI9" s="194"/>
      <c r="WDJ9" s="194"/>
      <c r="WDK9" s="194"/>
      <c r="WDL9" s="194"/>
      <c r="WDM9" s="194"/>
      <c r="WDN9" s="194"/>
      <c r="WDO9" s="194"/>
      <c r="WDP9" s="194"/>
      <c r="WDQ9" s="194"/>
      <c r="WDR9" s="194"/>
      <c r="WDS9" s="194"/>
      <c r="WDT9" s="194"/>
      <c r="WDU9" s="194"/>
      <c r="WDV9" s="194"/>
      <c r="WDW9" s="194"/>
      <c r="WDX9" s="194"/>
      <c r="WDY9" s="194"/>
      <c r="WDZ9" s="194"/>
      <c r="WEA9" s="194"/>
      <c r="WEB9" s="194"/>
      <c r="WEC9" s="194"/>
      <c r="WED9" s="194"/>
      <c r="WEE9" s="194"/>
      <c r="WEF9" s="194"/>
      <c r="WEG9" s="194"/>
      <c r="WEH9" s="194"/>
      <c r="WEI9" s="194"/>
      <c r="WEJ9" s="194"/>
      <c r="WEK9" s="194"/>
      <c r="WEL9" s="194"/>
      <c r="WEM9" s="194"/>
      <c r="WEN9" s="194"/>
      <c r="WEO9" s="194"/>
      <c r="WEP9" s="194"/>
      <c r="WEQ9" s="194"/>
      <c r="WER9" s="194"/>
      <c r="WES9" s="194"/>
      <c r="WET9" s="194"/>
      <c r="WEU9" s="194"/>
      <c r="WEV9" s="194"/>
      <c r="WEW9" s="194"/>
      <c r="WEX9" s="194"/>
      <c r="WEY9" s="194"/>
      <c r="WEZ9" s="194"/>
      <c r="WFA9" s="194"/>
      <c r="WFB9" s="194"/>
      <c r="WFC9" s="194"/>
      <c r="WFD9" s="194"/>
      <c r="WFE9" s="194"/>
      <c r="WFF9" s="194"/>
      <c r="WFG9" s="194"/>
      <c r="WFH9" s="194"/>
      <c r="WFI9" s="194"/>
      <c r="WFJ9" s="194"/>
      <c r="WFK9" s="194"/>
      <c r="WFL9" s="194"/>
      <c r="WFM9" s="194"/>
      <c r="WFN9" s="194"/>
      <c r="WFO9" s="194"/>
      <c r="WFP9" s="194"/>
      <c r="WFQ9" s="194"/>
      <c r="WFR9" s="194"/>
      <c r="WFS9" s="194"/>
      <c r="WFT9" s="194"/>
      <c r="WFU9" s="194"/>
      <c r="WFV9" s="194"/>
      <c r="WFW9" s="194"/>
      <c r="WFX9" s="194"/>
      <c r="WFY9" s="194"/>
      <c r="WFZ9" s="194"/>
      <c r="WGA9" s="194"/>
      <c r="WGB9" s="194"/>
      <c r="WGC9" s="194"/>
      <c r="WGD9" s="194"/>
      <c r="WGE9" s="194"/>
      <c r="WGF9" s="194"/>
      <c r="WGG9" s="194"/>
      <c r="WGH9" s="194"/>
      <c r="WGI9" s="194"/>
      <c r="WGJ9" s="194"/>
      <c r="WGK9" s="194"/>
      <c r="WGL9" s="194"/>
      <c r="WGM9" s="194"/>
      <c r="WGN9" s="194"/>
      <c r="WGO9" s="194"/>
      <c r="WGP9" s="194"/>
      <c r="WGQ9" s="194"/>
      <c r="WGR9" s="194"/>
      <c r="WGS9" s="194"/>
      <c r="WGT9" s="194"/>
      <c r="WGU9" s="194"/>
      <c r="WGV9" s="194"/>
      <c r="WGW9" s="194"/>
      <c r="WGX9" s="194"/>
      <c r="WGY9" s="194"/>
      <c r="WGZ9" s="194"/>
      <c r="WHA9" s="194"/>
      <c r="WHB9" s="194"/>
      <c r="WHC9" s="194"/>
      <c r="WHD9" s="194"/>
      <c r="WHE9" s="194"/>
      <c r="WHF9" s="194"/>
      <c r="WHG9" s="194"/>
      <c r="WHH9" s="194"/>
      <c r="WHI9" s="194"/>
      <c r="WHJ9" s="194"/>
      <c r="WHK9" s="194"/>
      <c r="WHL9" s="194"/>
      <c r="WHM9" s="194"/>
      <c r="WHN9" s="194"/>
      <c r="WHO9" s="194"/>
      <c r="WHP9" s="194"/>
      <c r="WHQ9" s="194"/>
      <c r="WHR9" s="194"/>
      <c r="WHS9" s="194"/>
      <c r="WHT9" s="194"/>
      <c r="WHU9" s="194"/>
      <c r="WHV9" s="194"/>
      <c r="WHW9" s="194"/>
      <c r="WHX9" s="194"/>
      <c r="WHY9" s="194"/>
      <c r="WHZ9" s="194"/>
      <c r="WIA9" s="194"/>
      <c r="WIB9" s="194"/>
      <c r="WIC9" s="194"/>
      <c r="WID9" s="194"/>
      <c r="WIE9" s="194"/>
      <c r="WIF9" s="194"/>
      <c r="WIG9" s="194"/>
      <c r="WIH9" s="194"/>
      <c r="WII9" s="194"/>
      <c r="WIJ9" s="194"/>
      <c r="WIK9" s="194"/>
      <c r="WIL9" s="194"/>
      <c r="WIM9" s="194"/>
      <c r="WIN9" s="194"/>
      <c r="WIO9" s="194"/>
      <c r="WIP9" s="194"/>
      <c r="WIQ9" s="194"/>
      <c r="WIR9" s="194"/>
      <c r="WIS9" s="194"/>
      <c r="WIT9" s="194"/>
      <c r="WIU9" s="194"/>
      <c r="WIV9" s="194"/>
      <c r="WIW9" s="194"/>
      <c r="WIX9" s="194"/>
      <c r="WIY9" s="194"/>
      <c r="WIZ9" s="194"/>
      <c r="WJA9" s="194"/>
      <c r="WJB9" s="194"/>
      <c r="WJC9" s="194"/>
      <c r="WJD9" s="194"/>
      <c r="WJE9" s="194"/>
      <c r="WJF9" s="194"/>
      <c r="WJG9" s="194"/>
      <c r="WJH9" s="194"/>
      <c r="WJI9" s="194"/>
      <c r="WJJ9" s="194"/>
      <c r="WJK9" s="194"/>
      <c r="WJL9" s="194"/>
      <c r="WJM9" s="194"/>
      <c r="WJN9" s="194"/>
      <c r="WJO9" s="194"/>
      <c r="WJP9" s="194"/>
      <c r="WJQ9" s="194"/>
      <c r="WJR9" s="194"/>
      <c r="WJS9" s="194"/>
      <c r="WJT9" s="194"/>
      <c r="WJU9" s="194"/>
      <c r="WJV9" s="194"/>
      <c r="WJW9" s="194"/>
      <c r="WJX9" s="194"/>
      <c r="WJY9" s="194"/>
      <c r="WJZ9" s="194"/>
      <c r="WKA9" s="194"/>
      <c r="WKB9" s="194"/>
      <c r="WKC9" s="194"/>
      <c r="WKD9" s="194"/>
      <c r="WKE9" s="194"/>
      <c r="WKF9" s="194"/>
      <c r="WKG9" s="194"/>
      <c r="WKH9" s="194"/>
      <c r="WKI9" s="194"/>
      <c r="WKJ9" s="194"/>
      <c r="WKK9" s="194"/>
      <c r="WKL9" s="194"/>
      <c r="WKM9" s="194"/>
      <c r="WKN9" s="194"/>
      <c r="WKO9" s="194"/>
      <c r="WKP9" s="194"/>
      <c r="WKQ9" s="194"/>
      <c r="WKR9" s="194"/>
      <c r="WKS9" s="194"/>
      <c r="WKT9" s="194"/>
      <c r="WKU9" s="194"/>
      <c r="WKV9" s="194"/>
      <c r="WKW9" s="194"/>
      <c r="WKX9" s="194"/>
      <c r="WKY9" s="194"/>
      <c r="WKZ9" s="194"/>
      <c r="WLA9" s="194"/>
      <c r="WLB9" s="194"/>
      <c r="WLC9" s="194"/>
      <c r="WLD9" s="194"/>
      <c r="WLE9" s="194"/>
      <c r="WLF9" s="194"/>
      <c r="WLG9" s="194"/>
      <c r="WLH9" s="194"/>
      <c r="WLI9" s="194"/>
      <c r="WLJ9" s="194"/>
      <c r="WLK9" s="194"/>
      <c r="WLL9" s="194"/>
      <c r="WLM9" s="194"/>
      <c r="WLN9" s="194"/>
      <c r="WLO9" s="194"/>
      <c r="WLP9" s="194"/>
      <c r="WLQ9" s="194"/>
      <c r="WLR9" s="194"/>
      <c r="WLS9" s="194"/>
      <c r="WLT9" s="194"/>
      <c r="WLU9" s="194"/>
      <c r="WLV9" s="194"/>
      <c r="WLW9" s="194"/>
      <c r="WLX9" s="194"/>
      <c r="WLY9" s="194"/>
      <c r="WLZ9" s="194"/>
      <c r="WMA9" s="194"/>
      <c r="WMB9" s="194"/>
      <c r="WMC9" s="194"/>
      <c r="WMD9" s="194"/>
      <c r="WME9" s="194"/>
      <c r="WMF9" s="194"/>
      <c r="WMG9" s="194"/>
      <c r="WMH9" s="194"/>
      <c r="WMI9" s="194"/>
      <c r="WMJ9" s="194"/>
      <c r="WMK9" s="194"/>
      <c r="WML9" s="194"/>
      <c r="WMM9" s="194"/>
      <c r="WMN9" s="194"/>
      <c r="WMO9" s="194"/>
      <c r="WMP9" s="194"/>
      <c r="WMQ9" s="194"/>
      <c r="WMR9" s="194"/>
      <c r="WMS9" s="194"/>
      <c r="WMT9" s="194"/>
      <c r="WMU9" s="194"/>
      <c r="WMV9" s="194"/>
      <c r="WMW9" s="194"/>
      <c r="WMX9" s="194"/>
      <c r="WMY9" s="194"/>
      <c r="WMZ9" s="194"/>
      <c r="WNA9" s="194"/>
      <c r="WNB9" s="194"/>
      <c r="WNC9" s="194"/>
      <c r="WND9" s="194"/>
      <c r="WNE9" s="194"/>
      <c r="WNF9" s="194"/>
      <c r="WNG9" s="194"/>
      <c r="WNH9" s="194"/>
      <c r="WNI9" s="194"/>
      <c r="WNJ9" s="194"/>
      <c r="WNK9" s="194"/>
      <c r="WNL9" s="194"/>
      <c r="WNM9" s="194"/>
      <c r="WNN9" s="194"/>
      <c r="WNO9" s="194"/>
      <c r="WNP9" s="194"/>
      <c r="WNQ9" s="194"/>
      <c r="WNR9" s="194"/>
      <c r="WNS9" s="194"/>
      <c r="WNT9" s="194"/>
      <c r="WNU9" s="194"/>
      <c r="WNV9" s="194"/>
      <c r="WNW9" s="194"/>
      <c r="WNX9" s="194"/>
      <c r="WNY9" s="194"/>
      <c r="WNZ9" s="194"/>
      <c r="WOA9" s="194"/>
      <c r="WOB9" s="194"/>
      <c r="WOC9" s="194"/>
      <c r="WOD9" s="194"/>
      <c r="WOE9" s="194"/>
      <c r="WOF9" s="194"/>
      <c r="WOG9" s="194"/>
      <c r="WOH9" s="194"/>
      <c r="WOI9" s="194"/>
      <c r="WOJ9" s="194"/>
      <c r="WOK9" s="194"/>
      <c r="WOL9" s="194"/>
      <c r="WOM9" s="194"/>
      <c r="WON9" s="194"/>
      <c r="WOO9" s="194"/>
      <c r="WOP9" s="194"/>
      <c r="WOQ9" s="194"/>
      <c r="WOR9" s="194"/>
      <c r="WOS9" s="194"/>
      <c r="WOT9" s="194"/>
      <c r="WOU9" s="194"/>
      <c r="WOV9" s="194"/>
      <c r="WOW9" s="194"/>
      <c r="WOX9" s="194"/>
      <c r="WOY9" s="194"/>
      <c r="WOZ9" s="194"/>
      <c r="WPA9" s="194"/>
      <c r="WPB9" s="194"/>
      <c r="WPC9" s="194"/>
      <c r="WPD9" s="194"/>
      <c r="WPE9" s="194"/>
      <c r="WPF9" s="194"/>
      <c r="WPG9" s="194"/>
      <c r="WPH9" s="194"/>
      <c r="WPI9" s="194"/>
      <c r="WPJ9" s="194"/>
      <c r="WPK9" s="194"/>
      <c r="WPL9" s="194"/>
      <c r="WPM9" s="194"/>
      <c r="WPN9" s="194"/>
      <c r="WPO9" s="194"/>
      <c r="WPP9" s="194"/>
      <c r="WPQ9" s="194"/>
      <c r="WPR9" s="194"/>
      <c r="WPS9" s="194"/>
      <c r="WPT9" s="194"/>
      <c r="WPU9" s="194"/>
      <c r="WPV9" s="194"/>
      <c r="WPW9" s="194"/>
      <c r="WPX9" s="194"/>
      <c r="WPY9" s="194"/>
      <c r="WPZ9" s="194"/>
      <c r="WQA9" s="194"/>
      <c r="WQB9" s="194"/>
      <c r="WQC9" s="194"/>
      <c r="WQD9" s="194"/>
      <c r="WQE9" s="194"/>
      <c r="WQF9" s="194"/>
      <c r="WQG9" s="194"/>
      <c r="WQH9" s="194"/>
      <c r="WQI9" s="194"/>
      <c r="WQJ9" s="194"/>
      <c r="WQK9" s="194"/>
      <c r="WQL9" s="194"/>
      <c r="WQM9" s="194"/>
      <c r="WQN9" s="194"/>
      <c r="WQO9" s="194"/>
      <c r="WQP9" s="194"/>
      <c r="WQQ9" s="194"/>
      <c r="WQR9" s="194"/>
      <c r="WQS9" s="194"/>
      <c r="WQT9" s="194"/>
      <c r="WQU9" s="194"/>
      <c r="WQV9" s="194"/>
      <c r="WQW9" s="194"/>
      <c r="WQX9" s="194"/>
      <c r="WQY9" s="194"/>
      <c r="WQZ9" s="194"/>
      <c r="WRA9" s="194"/>
      <c r="WRB9" s="194"/>
      <c r="WRC9" s="194"/>
      <c r="WRD9" s="194"/>
      <c r="WRE9" s="194"/>
      <c r="WRF9" s="194"/>
      <c r="WRG9" s="194"/>
      <c r="WRH9" s="194"/>
      <c r="WRI9" s="194"/>
      <c r="WRJ9" s="194"/>
      <c r="WRK9" s="194"/>
      <c r="WRL9" s="194"/>
      <c r="WRM9" s="194"/>
      <c r="WRN9" s="194"/>
      <c r="WRO9" s="194"/>
      <c r="WRP9" s="194"/>
      <c r="WRQ9" s="194"/>
      <c r="WRR9" s="194"/>
      <c r="WRS9" s="194"/>
      <c r="WRT9" s="194"/>
      <c r="WRU9" s="194"/>
      <c r="WRV9" s="194"/>
      <c r="WRW9" s="194"/>
      <c r="WRX9" s="194"/>
      <c r="WRY9" s="194"/>
      <c r="WRZ9" s="194"/>
      <c r="WSA9" s="194"/>
      <c r="WSB9" s="194"/>
      <c r="WSC9" s="194"/>
      <c r="WSD9" s="194"/>
      <c r="WSE9" s="194"/>
      <c r="WSF9" s="194"/>
      <c r="WSG9" s="194"/>
      <c r="WSH9" s="194"/>
      <c r="WSI9" s="194"/>
      <c r="WSJ9" s="194"/>
      <c r="WSK9" s="194"/>
      <c r="WSL9" s="194"/>
      <c r="WSM9" s="194"/>
      <c r="WSN9" s="194"/>
      <c r="WSO9" s="194"/>
      <c r="WSP9" s="194"/>
      <c r="WSQ9" s="194"/>
      <c r="WSR9" s="194"/>
      <c r="WSS9" s="194"/>
      <c r="WST9" s="194"/>
      <c r="WSU9" s="194"/>
      <c r="WSV9" s="194"/>
      <c r="WSW9" s="194"/>
      <c r="WSX9" s="194"/>
      <c r="WSY9" s="194"/>
      <c r="WSZ9" s="194"/>
      <c r="WTA9" s="194"/>
      <c r="WTB9" s="194"/>
      <c r="WTC9" s="194"/>
      <c r="WTD9" s="194"/>
      <c r="WTE9" s="194"/>
      <c r="WTF9" s="194"/>
      <c r="WTG9" s="194"/>
      <c r="WTH9" s="194"/>
      <c r="WTI9" s="194"/>
      <c r="WTJ9" s="194"/>
      <c r="WTK9" s="194"/>
      <c r="WTL9" s="194"/>
      <c r="WTM9" s="194"/>
      <c r="WTN9" s="194"/>
      <c r="WTO9" s="194"/>
      <c r="WTP9" s="194"/>
      <c r="WTQ9" s="194"/>
      <c r="WTR9" s="194"/>
      <c r="WTS9" s="194"/>
      <c r="WTT9" s="194"/>
      <c r="WTU9" s="194"/>
      <c r="WTV9" s="194"/>
      <c r="WTW9" s="194"/>
      <c r="WTX9" s="194"/>
      <c r="WTY9" s="194"/>
      <c r="WTZ9" s="194"/>
      <c r="WUA9" s="194"/>
      <c r="WUB9" s="194"/>
      <c r="WUC9" s="194"/>
      <c r="WUD9" s="194"/>
      <c r="WUE9" s="194"/>
      <c r="WUF9" s="194"/>
      <c r="WUG9" s="194"/>
      <c r="WUH9" s="194"/>
      <c r="WUI9" s="194"/>
      <c r="WUJ9" s="194"/>
      <c r="WUK9" s="194"/>
      <c r="WUL9" s="194"/>
      <c r="WUM9" s="194"/>
      <c r="WUN9" s="194"/>
      <c r="WUO9" s="194"/>
      <c r="WUP9" s="194"/>
      <c r="WUQ9" s="194"/>
      <c r="WUR9" s="194"/>
      <c r="WUS9" s="194"/>
      <c r="WUT9" s="194"/>
      <c r="WUU9" s="194"/>
      <c r="WUV9" s="194"/>
      <c r="WUW9" s="194"/>
      <c r="WUX9" s="194"/>
      <c r="WUY9" s="194"/>
      <c r="WUZ9" s="194"/>
      <c r="WVA9" s="194"/>
      <c r="WVB9" s="194"/>
      <c r="WVC9" s="194"/>
      <c r="WVD9" s="194"/>
      <c r="WVE9" s="194"/>
      <c r="WVF9" s="194"/>
      <c r="WVG9" s="194"/>
      <c r="WVH9" s="194"/>
      <c r="WVI9" s="194"/>
      <c r="WVJ9" s="194"/>
      <c r="WVK9" s="194"/>
      <c r="WVL9" s="194"/>
      <c r="WVM9" s="194"/>
      <c r="WVN9" s="194"/>
      <c r="WVO9" s="194"/>
      <c r="WVP9" s="194"/>
      <c r="WVQ9" s="194"/>
      <c r="WVR9" s="194"/>
      <c r="WVS9" s="194"/>
      <c r="WVT9" s="194"/>
      <c r="WVU9" s="194"/>
      <c r="WVV9" s="194"/>
      <c r="WVW9" s="194"/>
      <c r="WVX9" s="194"/>
      <c r="WVY9" s="194"/>
      <c r="WVZ9" s="194"/>
      <c r="WWA9" s="194"/>
      <c r="WWB9" s="194"/>
      <c r="WWC9" s="194"/>
      <c r="WWD9" s="194"/>
      <c r="WWE9" s="194"/>
      <c r="WWF9" s="194"/>
      <c r="WWG9" s="194"/>
      <c r="WWH9" s="194"/>
      <c r="WWI9" s="194"/>
      <c r="WWJ9" s="194"/>
      <c r="WWK9" s="194"/>
      <c r="WWL9" s="194"/>
      <c r="WWM9" s="194"/>
      <c r="WWN9" s="194"/>
      <c r="WWO9" s="194"/>
      <c r="WWP9" s="194"/>
      <c r="WWQ9" s="194"/>
      <c r="WWR9" s="194"/>
      <c r="WWS9" s="194"/>
      <c r="WWT9" s="194"/>
      <c r="WWU9" s="194"/>
      <c r="WWV9" s="194"/>
      <c r="WWW9" s="194"/>
      <c r="WWX9" s="194"/>
      <c r="WWY9" s="194"/>
      <c r="WWZ9" s="194"/>
      <c r="WXA9" s="194"/>
      <c r="WXB9" s="194"/>
      <c r="WXC9" s="194"/>
      <c r="WXD9" s="194"/>
      <c r="WXE9" s="194"/>
      <c r="WXF9" s="194"/>
      <c r="WXG9" s="194"/>
      <c r="WXH9" s="194"/>
      <c r="WXI9" s="194"/>
      <c r="WXJ9" s="194"/>
      <c r="WXK9" s="194"/>
      <c r="WXL9" s="194"/>
      <c r="WXM9" s="194"/>
      <c r="WXN9" s="194"/>
      <c r="WXO9" s="194"/>
      <c r="WXP9" s="194"/>
      <c r="WXQ9" s="194"/>
      <c r="WXR9" s="194"/>
      <c r="WXS9" s="194"/>
      <c r="WXT9" s="194"/>
      <c r="WXU9" s="194"/>
      <c r="WXV9" s="194"/>
      <c r="WXW9" s="194"/>
      <c r="WXX9" s="194"/>
      <c r="WXY9" s="194"/>
      <c r="WXZ9" s="194"/>
      <c r="WYA9" s="194"/>
      <c r="WYB9" s="194"/>
      <c r="WYC9" s="194"/>
      <c r="WYD9" s="194"/>
      <c r="WYE9" s="194"/>
      <c r="WYF9" s="194"/>
      <c r="WYG9" s="194"/>
      <c r="WYH9" s="194"/>
      <c r="WYI9" s="194"/>
      <c r="WYJ9" s="194"/>
      <c r="WYK9" s="194"/>
      <c r="WYL9" s="194"/>
      <c r="WYM9" s="194"/>
      <c r="WYN9" s="194"/>
      <c r="WYO9" s="194"/>
      <c r="WYP9" s="194"/>
      <c r="WYQ9" s="194"/>
      <c r="WYR9" s="194"/>
      <c r="WYS9" s="194"/>
      <c r="WYT9" s="194"/>
      <c r="WYU9" s="194"/>
      <c r="WYV9" s="194"/>
      <c r="WYW9" s="194"/>
      <c r="WYX9" s="194"/>
      <c r="WYY9" s="194"/>
      <c r="WYZ9" s="194"/>
      <c r="WZA9" s="194"/>
      <c r="WZB9" s="194"/>
      <c r="WZC9" s="194"/>
      <c r="WZD9" s="194"/>
      <c r="WZE9" s="194"/>
      <c r="WZF9" s="194"/>
      <c r="WZG9" s="194"/>
      <c r="WZH9" s="194"/>
      <c r="WZI9" s="194"/>
      <c r="WZJ9" s="194"/>
      <c r="WZK9" s="194"/>
      <c r="WZL9" s="194"/>
      <c r="WZM9" s="194"/>
      <c r="WZN9" s="194"/>
      <c r="WZO9" s="194"/>
      <c r="WZP9" s="194"/>
      <c r="WZQ9" s="194"/>
      <c r="WZR9" s="194"/>
      <c r="WZS9" s="194"/>
      <c r="WZT9" s="194"/>
      <c r="WZU9" s="194"/>
      <c r="WZV9" s="194"/>
      <c r="WZW9" s="194"/>
      <c r="WZX9" s="194"/>
      <c r="WZY9" s="194"/>
      <c r="WZZ9" s="194"/>
      <c r="XAA9" s="194"/>
      <c r="XAB9" s="194"/>
      <c r="XAC9" s="194"/>
      <c r="XAD9" s="194"/>
      <c r="XAE9" s="194"/>
      <c r="XAF9" s="194"/>
      <c r="XAG9" s="194"/>
      <c r="XAH9" s="194"/>
      <c r="XAI9" s="194"/>
      <c r="XAJ9" s="194"/>
      <c r="XAK9" s="194"/>
      <c r="XAL9" s="194"/>
      <c r="XAM9" s="194"/>
      <c r="XAN9" s="194"/>
      <c r="XAO9" s="194"/>
      <c r="XAP9" s="194"/>
      <c r="XAQ9" s="194"/>
      <c r="XAR9" s="194"/>
      <c r="XAS9" s="194"/>
      <c r="XAT9" s="194"/>
      <c r="XAU9" s="194"/>
      <c r="XAV9" s="194"/>
      <c r="XAW9" s="194"/>
      <c r="XAX9" s="194"/>
      <c r="XAY9" s="194"/>
      <c r="XAZ9" s="194"/>
      <c r="XBA9" s="194"/>
      <c r="XBB9" s="194"/>
      <c r="XBC9" s="194"/>
      <c r="XBD9" s="194"/>
      <c r="XBE9" s="194"/>
      <c r="XBF9" s="194"/>
      <c r="XBG9" s="194"/>
      <c r="XBH9" s="194"/>
      <c r="XBI9" s="194"/>
      <c r="XBJ9" s="194"/>
      <c r="XBK9" s="194"/>
      <c r="XBL9" s="194"/>
      <c r="XBM9" s="194"/>
      <c r="XBN9" s="194"/>
      <c r="XBO9" s="194"/>
      <c r="XBP9" s="194"/>
      <c r="XBQ9" s="194"/>
      <c r="XBR9" s="194"/>
      <c r="XBS9" s="194"/>
      <c r="XBT9" s="194"/>
      <c r="XBU9" s="194"/>
      <c r="XBV9" s="194"/>
      <c r="XBW9" s="194"/>
      <c r="XBX9" s="194"/>
      <c r="XBY9" s="194"/>
      <c r="XBZ9" s="194"/>
      <c r="XCA9" s="194"/>
      <c r="XCB9" s="194"/>
      <c r="XCC9" s="194"/>
      <c r="XCD9" s="194"/>
      <c r="XCE9" s="194"/>
      <c r="XCF9" s="194"/>
      <c r="XCG9" s="194"/>
      <c r="XCH9" s="194"/>
      <c r="XCI9" s="194"/>
      <c r="XCJ9" s="194"/>
      <c r="XCK9" s="194"/>
      <c r="XCL9" s="194"/>
      <c r="XCM9" s="194"/>
      <c r="XCN9" s="194"/>
      <c r="XCO9" s="194"/>
      <c r="XCP9" s="194"/>
      <c r="XCQ9" s="194"/>
      <c r="XCR9" s="194"/>
      <c r="XCS9" s="194"/>
      <c r="XCT9" s="194"/>
      <c r="XCU9" s="194"/>
      <c r="XCV9" s="194"/>
      <c r="XCW9" s="194"/>
      <c r="XCX9" s="194"/>
      <c r="XCY9" s="194"/>
      <c r="XCZ9" s="194"/>
      <c r="XDA9" s="194"/>
      <c r="XDB9" s="194"/>
      <c r="XDC9" s="194"/>
      <c r="XDD9" s="194"/>
      <c r="XDE9" s="194"/>
      <c r="XDF9" s="194"/>
      <c r="XDG9" s="194"/>
      <c r="XDH9" s="194"/>
      <c r="XDI9" s="194"/>
      <c r="XDJ9" s="194"/>
      <c r="XDK9" s="194"/>
      <c r="XDL9" s="194"/>
      <c r="XDM9" s="194"/>
      <c r="XDN9" s="194"/>
      <c r="XDO9" s="194"/>
      <c r="XDP9" s="194"/>
      <c r="XDQ9" s="194"/>
      <c r="XDR9" s="194"/>
      <c r="XDS9" s="194"/>
      <c r="XDT9" s="194"/>
      <c r="XDU9" s="194"/>
      <c r="XDV9" s="194"/>
      <c r="XDW9" s="194"/>
      <c r="XDX9" s="194"/>
      <c r="XDY9" s="194"/>
      <c r="XDZ9" s="194"/>
      <c r="XEA9" s="194"/>
      <c r="XEB9" s="194"/>
      <c r="XEC9" s="194"/>
      <c r="XED9" s="194"/>
      <c r="XEE9" s="194"/>
      <c r="XEF9" s="194"/>
      <c r="XEG9" s="194"/>
      <c r="XEH9" s="194"/>
      <c r="XEI9" s="194"/>
      <c r="XEJ9" s="194"/>
      <c r="XEK9" s="194"/>
      <c r="XEL9" s="194"/>
      <c r="XEM9" s="194"/>
      <c r="XEN9" s="194"/>
      <c r="XEO9" s="194"/>
      <c r="XEP9" s="194"/>
      <c r="XEQ9" s="194"/>
      <c r="XER9" s="194"/>
      <c r="XES9" s="194"/>
      <c r="XET9" s="194"/>
      <c r="XEU9" s="194"/>
      <c r="XEV9" s="194"/>
      <c r="XEW9" s="194"/>
      <c r="XEX9" s="194"/>
      <c r="XEY9" s="194"/>
    </row>
    <row r="10" spans="1:16379">
      <c r="A10" s="1020" t="s">
        <v>32</v>
      </c>
      <c r="B10" s="983">
        <f t="shared" ref="B10:T10" si="1">SUM(B11:B13)</f>
        <v>0</v>
      </c>
      <c r="C10" s="983">
        <f t="shared" si="1"/>
        <v>1.416E-4</v>
      </c>
      <c r="D10" s="983">
        <f t="shared" si="1"/>
        <v>0</v>
      </c>
      <c r="E10" s="983">
        <f t="shared" si="1"/>
        <v>0.63307362999999994</v>
      </c>
      <c r="F10" s="983">
        <f t="shared" si="1"/>
        <v>0.65157765189999994</v>
      </c>
      <c r="G10" s="983">
        <f t="shared" si="1"/>
        <v>0.67062458978200001</v>
      </c>
      <c r="H10" s="983">
        <f t="shared" si="1"/>
        <v>0.69023042600858497</v>
      </c>
      <c r="I10" s="983">
        <f t="shared" si="1"/>
        <v>0.71041161478529569</v>
      </c>
      <c r="J10" s="983">
        <f t="shared" si="1"/>
        <v>0.73118509612521909</v>
      </c>
      <c r="K10" s="983">
        <f t="shared" si="1"/>
        <v>0.75256831022774917</v>
      </c>
      <c r="L10" s="983">
        <f t="shared" si="1"/>
        <v>0.77457921228382465</v>
      </c>
      <c r="M10" s="983">
        <f t="shared" si="1"/>
        <v>0.79723628772031319</v>
      </c>
      <c r="N10" s="983">
        <f t="shared" si="1"/>
        <v>0.82055856789659609</v>
      </c>
      <c r="O10" s="983">
        <f t="shared" si="1"/>
        <v>0.84456564626678399</v>
      </c>
      <c r="P10" s="983">
        <f t="shared" si="1"/>
        <v>0.86927769502141006</v>
      </c>
      <c r="Q10" s="983">
        <f t="shared" si="1"/>
        <v>0.89471548222284025</v>
      </c>
      <c r="R10" s="983">
        <f t="shared" si="1"/>
        <v>0.92090038944908315</v>
      </c>
      <c r="S10" s="983">
        <f t="shared" si="1"/>
        <v>0.94785442996110225</v>
      </c>
      <c r="T10" s="983">
        <f t="shared" si="1"/>
        <v>0.97560026740919559</v>
      </c>
      <c r="U10" s="983">
        <f t="shared" ref="U10:AA10" si="2">SUM(U11:U13)</f>
        <v>1.0041612350944633</v>
      </c>
      <c r="V10" s="983">
        <f t="shared" si="2"/>
        <v>1.0335613558018639</v>
      </c>
      <c r="W10" s="983">
        <f t="shared" si="2"/>
        <v>1.0638253622218505</v>
      </c>
      <c r="X10" s="983">
        <f t="shared" si="2"/>
        <v>1.094978717978085</v>
      </c>
      <c r="Y10" s="983">
        <f t="shared" si="2"/>
        <v>1.1270476392792459</v>
      </c>
      <c r="Z10" s="983">
        <f t="shared" si="2"/>
        <v>1.1600591172134871</v>
      </c>
      <c r="AA10" s="992">
        <f t="shared" si="2"/>
        <v>1.0259511855305659</v>
      </c>
    </row>
    <row r="11" spans="1:16379">
      <c r="A11" s="221" t="str">
        <f t="shared" ref="A11:A13" si="3">A6</f>
        <v>Solar Project - Kusum Scheme</v>
      </c>
      <c r="B11" s="375">
        <f>'CFS Raj'!C20</f>
        <v>0</v>
      </c>
      <c r="C11" s="375">
        <f>1416/10^7</f>
        <v>1.416E-4</v>
      </c>
      <c r="D11" s="375">
        <f>'CFS Raj'!E20</f>
        <v>0</v>
      </c>
      <c r="E11" s="375">
        <f>'CFS Raj'!F20</f>
        <v>0.63307362999999994</v>
      </c>
      <c r="F11" s="375">
        <f>'CFS Raj'!G20</f>
        <v>0.65157765189999994</v>
      </c>
      <c r="G11" s="375">
        <f>'CFS Raj'!H20</f>
        <v>0.67062458978200001</v>
      </c>
      <c r="H11" s="375">
        <f>'CFS Raj'!I20</f>
        <v>0.69023042600858497</v>
      </c>
      <c r="I11" s="375">
        <f>'CFS Raj'!J20</f>
        <v>0.71041161478529569</v>
      </c>
      <c r="J11" s="375">
        <f>'CFS Raj'!K20</f>
        <v>0.73118509612521909</v>
      </c>
      <c r="K11" s="375">
        <f>'CFS Raj'!L20</f>
        <v>0.75256831022774917</v>
      </c>
      <c r="L11" s="375">
        <f>'CFS Raj'!M20</f>
        <v>0.77457921228382465</v>
      </c>
      <c r="M11" s="375">
        <f>'CFS Raj'!N20</f>
        <v>0.79723628772031319</v>
      </c>
      <c r="N11" s="375">
        <f>'CFS Raj'!O20</f>
        <v>0.82055856789659609</v>
      </c>
      <c r="O11" s="375">
        <f>'CFS Raj'!P20</f>
        <v>0.84456564626678399</v>
      </c>
      <c r="P11" s="375">
        <f>'CFS Raj'!Q20</f>
        <v>0.86927769502141006</v>
      </c>
      <c r="Q11" s="375">
        <f>'CFS Raj'!R20</f>
        <v>0.89471548222284025</v>
      </c>
      <c r="R11" s="375">
        <f>'CFS Raj'!S20</f>
        <v>0.92090038944908315</v>
      </c>
      <c r="S11" s="375">
        <f>'CFS Raj'!T20</f>
        <v>0.94785442996110225</v>
      </c>
      <c r="T11" s="375">
        <f>'CFS Raj'!U20</f>
        <v>0.97560026740919559</v>
      </c>
      <c r="U11" s="375">
        <f>'CFS Raj'!V20</f>
        <v>1.0041612350944633</v>
      </c>
      <c r="V11" s="375">
        <f>'CFS Raj'!W20</f>
        <v>1.0335613558018639</v>
      </c>
      <c r="W11" s="375">
        <f>'CFS Raj'!X20</f>
        <v>1.0638253622218505</v>
      </c>
      <c r="X11" s="375">
        <f>'CFS Raj'!Y20</f>
        <v>1.094978717978085</v>
      </c>
      <c r="Y11" s="375">
        <f>'CFS Raj'!Z20</f>
        <v>1.1270476392792459</v>
      </c>
      <c r="Z11" s="375">
        <f>'CFS Raj'!AA20</f>
        <v>1.1600591172134871</v>
      </c>
      <c r="AA11" s="993">
        <f>'CFS Raj'!AB20</f>
        <v>1.0259511855305659</v>
      </c>
    </row>
    <row r="12" spans="1:16379" hidden="1">
      <c r="A12" s="95" t="str">
        <f t="shared" si="3"/>
        <v>Karnataka</v>
      </c>
      <c r="B12" s="114">
        <f>'CFS K''ka'!C20</f>
        <v>0</v>
      </c>
      <c r="C12" s="114">
        <f>'CFS K''ka'!D20</f>
        <v>0</v>
      </c>
      <c r="D12" s="114">
        <f>'CFS K''ka'!E20</f>
        <v>0</v>
      </c>
      <c r="E12" s="114">
        <f>'CFS K''ka'!F20</f>
        <v>0</v>
      </c>
      <c r="F12" s="114">
        <f>'CFS K''ka'!G20</f>
        <v>0</v>
      </c>
      <c r="G12" s="114">
        <f>'CFS K''ka'!H20</f>
        <v>0</v>
      </c>
      <c r="H12" s="114">
        <f>'CFS K''ka'!I20</f>
        <v>0</v>
      </c>
      <c r="I12" s="114">
        <f>'CFS K''ka'!J20</f>
        <v>0</v>
      </c>
      <c r="J12" s="114">
        <f>'CFS K''ka'!K20</f>
        <v>0</v>
      </c>
      <c r="K12" s="114">
        <f>'CFS K''ka'!L20</f>
        <v>0</v>
      </c>
      <c r="L12" s="114">
        <f>'CFS K''ka'!M20</f>
        <v>0</v>
      </c>
      <c r="M12" s="114">
        <f>'CFS K''ka'!N20</f>
        <v>0</v>
      </c>
      <c r="N12" s="114">
        <f>'CFS K''ka'!O20</f>
        <v>0</v>
      </c>
      <c r="O12" s="114">
        <f>'CFS K''ka'!P20</f>
        <v>0</v>
      </c>
      <c r="P12" s="114">
        <f>'CFS K''ka'!Q20</f>
        <v>0</v>
      </c>
      <c r="Q12" s="114">
        <f>'CFS K''ka'!R20</f>
        <v>0</v>
      </c>
      <c r="R12" s="114">
        <f>'CFS K''ka'!S20</f>
        <v>0</v>
      </c>
      <c r="S12" s="114">
        <f>'CFS K''ka'!T20</f>
        <v>0</v>
      </c>
      <c r="T12" s="114">
        <f>'CFS K''ka'!U20</f>
        <v>0</v>
      </c>
      <c r="U12" s="114">
        <f>'CFS K''ka'!V20</f>
        <v>0</v>
      </c>
      <c r="V12" s="114">
        <f>'CFS K''ka'!W20</f>
        <v>0</v>
      </c>
      <c r="W12" s="114">
        <f>'CFS K''ka'!X20</f>
        <v>0</v>
      </c>
      <c r="X12" s="114">
        <f>'CFS K''ka'!Y20</f>
        <v>0</v>
      </c>
      <c r="Y12" s="114">
        <f>'CFS K''ka'!Z20</f>
        <v>0</v>
      </c>
      <c r="Z12" s="114">
        <f>'CFS K''ka'!AA20</f>
        <v>0</v>
      </c>
      <c r="AA12" s="1031">
        <f>'CFS K''ka'!AB20</f>
        <v>0</v>
      </c>
    </row>
    <row r="13" spans="1:16379" hidden="1">
      <c r="A13" s="95" t="str">
        <f t="shared" si="3"/>
        <v>Uttar Pradesh</v>
      </c>
      <c r="B13" s="1030">
        <f>'CFS UP'!C20</f>
        <v>0</v>
      </c>
      <c r="C13" s="1030">
        <f>'CFS UP'!D20</f>
        <v>0</v>
      </c>
      <c r="D13" s="1030">
        <f>'CFS UP'!E20</f>
        <v>0</v>
      </c>
      <c r="E13" s="1030">
        <f>'CFS UP'!F20</f>
        <v>0</v>
      </c>
      <c r="F13" s="1030">
        <f>'CFS UP'!G20</f>
        <v>0</v>
      </c>
      <c r="G13" s="1030">
        <f>'CFS UP'!H20</f>
        <v>0</v>
      </c>
      <c r="H13" s="1030">
        <f>'CFS UP'!I20</f>
        <v>0</v>
      </c>
      <c r="I13" s="1030">
        <f>'CFS UP'!J20</f>
        <v>0</v>
      </c>
      <c r="J13" s="1030">
        <f>'CFS UP'!K20</f>
        <v>0</v>
      </c>
      <c r="K13" s="1030">
        <f>'CFS UP'!L20</f>
        <v>0</v>
      </c>
      <c r="L13" s="1030">
        <f>'CFS UP'!M20</f>
        <v>0</v>
      </c>
      <c r="M13" s="1030">
        <f>'CFS UP'!N20</f>
        <v>0</v>
      </c>
      <c r="N13" s="1030">
        <f>'CFS UP'!O20</f>
        <v>0</v>
      </c>
      <c r="O13" s="1030">
        <f>'CFS UP'!P20</f>
        <v>0</v>
      </c>
      <c r="P13" s="1030">
        <f>'CFS UP'!Q20</f>
        <v>0</v>
      </c>
      <c r="Q13" s="1030">
        <f>'CFS UP'!R20</f>
        <v>0</v>
      </c>
      <c r="R13" s="1030">
        <f>'CFS UP'!S20</f>
        <v>0</v>
      </c>
      <c r="S13" s="1030">
        <f>'CFS UP'!T20</f>
        <v>0</v>
      </c>
      <c r="T13" s="1030">
        <f>'CFS UP'!U20</f>
        <v>0</v>
      </c>
      <c r="U13" s="1030">
        <f>'CFS UP'!V20</f>
        <v>0</v>
      </c>
      <c r="V13" s="1030">
        <f>'CFS UP'!W20</f>
        <v>0</v>
      </c>
      <c r="W13" s="1030">
        <f>'CFS UP'!X20</f>
        <v>0</v>
      </c>
      <c r="X13" s="1030">
        <f>'CFS UP'!Y20</f>
        <v>0</v>
      </c>
      <c r="Y13" s="1030">
        <f>'CFS UP'!Z20</f>
        <v>0</v>
      </c>
      <c r="Z13" s="1030">
        <f>'CFS UP'!AA20</f>
        <v>0</v>
      </c>
      <c r="AA13" s="1032">
        <f>'CFS UP'!AB20</f>
        <v>0</v>
      </c>
    </row>
    <row r="14" spans="1:16379">
      <c r="A14" s="1021"/>
      <c r="B14" s="245"/>
      <c r="C14" s="245"/>
      <c r="D14" s="245"/>
      <c r="E14" s="245"/>
      <c r="F14" s="245"/>
      <c r="G14" s="245"/>
      <c r="H14" s="245"/>
      <c r="I14" s="245"/>
      <c r="J14" s="245"/>
      <c r="K14" s="245"/>
      <c r="L14" s="245"/>
      <c r="M14" s="245"/>
      <c r="N14" s="245"/>
      <c r="O14" s="245"/>
      <c r="P14" s="245"/>
      <c r="Q14" s="245"/>
      <c r="R14" s="245"/>
      <c r="S14" s="245"/>
      <c r="T14" s="245"/>
      <c r="U14" s="245"/>
      <c r="V14" s="245"/>
      <c r="W14" s="245"/>
      <c r="X14" s="245"/>
      <c r="Y14" s="245"/>
      <c r="Z14" s="245"/>
      <c r="AA14" s="294"/>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c r="CA14" s="245"/>
      <c r="CB14" s="245"/>
      <c r="CC14" s="245"/>
      <c r="CD14" s="245"/>
      <c r="CE14" s="245"/>
      <c r="CF14" s="245"/>
      <c r="CG14" s="245"/>
      <c r="CH14" s="245"/>
      <c r="CI14" s="245"/>
      <c r="CJ14" s="245"/>
      <c r="CK14" s="245"/>
      <c r="CL14" s="245"/>
      <c r="CM14" s="245"/>
      <c r="CN14" s="245"/>
      <c r="CO14" s="245"/>
      <c r="CP14" s="245"/>
      <c r="CQ14" s="245"/>
      <c r="CR14" s="245"/>
      <c r="CS14" s="245"/>
      <c r="CT14" s="245"/>
      <c r="CU14" s="245"/>
      <c r="CV14" s="245"/>
      <c r="CW14" s="245"/>
      <c r="CX14" s="245"/>
      <c r="CY14" s="245"/>
      <c r="CZ14" s="245"/>
      <c r="DA14" s="245"/>
      <c r="DB14" s="245"/>
      <c r="DC14" s="245"/>
      <c r="DD14" s="245"/>
      <c r="DE14" s="245"/>
      <c r="DF14" s="245"/>
      <c r="DG14" s="245"/>
      <c r="DH14" s="245"/>
      <c r="DI14" s="245"/>
      <c r="DJ14" s="245"/>
      <c r="DK14" s="245"/>
      <c r="DL14" s="245"/>
      <c r="DM14" s="245"/>
      <c r="DN14" s="245"/>
      <c r="DO14" s="245"/>
      <c r="DP14" s="245"/>
      <c r="DQ14" s="245"/>
      <c r="DR14" s="245"/>
      <c r="DS14" s="245"/>
      <c r="DT14" s="245"/>
      <c r="DU14" s="245"/>
      <c r="DV14" s="245"/>
      <c r="DW14" s="245"/>
      <c r="DX14" s="245"/>
      <c r="DY14" s="245"/>
      <c r="DZ14" s="245"/>
      <c r="EA14" s="245"/>
      <c r="EB14" s="245"/>
      <c r="EC14" s="245"/>
      <c r="ED14" s="245"/>
      <c r="EE14" s="245"/>
      <c r="EF14" s="245"/>
      <c r="EG14" s="245"/>
      <c r="EH14" s="245"/>
      <c r="EI14" s="245"/>
      <c r="EJ14" s="245"/>
      <c r="EK14" s="245"/>
      <c r="EL14" s="245"/>
      <c r="EM14" s="245"/>
      <c r="EN14" s="245"/>
      <c r="EO14" s="245"/>
      <c r="EP14" s="245"/>
      <c r="EQ14" s="245"/>
      <c r="ER14" s="245"/>
      <c r="ES14" s="245"/>
      <c r="ET14" s="245"/>
      <c r="EU14" s="245"/>
      <c r="EV14" s="245"/>
      <c r="EW14" s="245"/>
      <c r="EX14" s="245"/>
      <c r="EY14" s="245"/>
      <c r="EZ14" s="245"/>
      <c r="FA14" s="245"/>
      <c r="FB14" s="245"/>
      <c r="FC14" s="245"/>
      <c r="FD14" s="245"/>
      <c r="FE14" s="245"/>
      <c r="FF14" s="245"/>
      <c r="FG14" s="245"/>
      <c r="FH14" s="245"/>
      <c r="FI14" s="245"/>
      <c r="FJ14" s="245"/>
      <c r="FK14" s="245"/>
      <c r="FL14" s="245"/>
      <c r="FM14" s="245"/>
      <c r="FN14" s="245"/>
      <c r="FO14" s="245"/>
      <c r="FP14" s="245"/>
      <c r="FQ14" s="245"/>
      <c r="FR14" s="245"/>
      <c r="FS14" s="245"/>
      <c r="FT14" s="245"/>
      <c r="FU14" s="245"/>
      <c r="FV14" s="245"/>
      <c r="FW14" s="245"/>
      <c r="FX14" s="245"/>
      <c r="FY14" s="245"/>
      <c r="FZ14" s="245"/>
      <c r="GA14" s="245"/>
      <c r="GB14" s="245"/>
      <c r="GC14" s="245"/>
      <c r="GD14" s="245"/>
      <c r="GE14" s="245"/>
      <c r="GF14" s="245"/>
      <c r="GG14" s="245"/>
      <c r="GH14" s="245"/>
      <c r="GI14" s="245"/>
      <c r="GJ14" s="245"/>
      <c r="GK14" s="245"/>
      <c r="GL14" s="245"/>
      <c r="GM14" s="245"/>
      <c r="GN14" s="245"/>
      <c r="GO14" s="245"/>
      <c r="GP14" s="245"/>
      <c r="GQ14" s="245"/>
      <c r="GR14" s="245"/>
      <c r="GS14" s="245"/>
      <c r="GT14" s="245"/>
      <c r="GU14" s="245"/>
      <c r="GV14" s="245"/>
      <c r="GW14" s="245"/>
      <c r="GX14" s="245"/>
      <c r="GY14" s="245"/>
      <c r="GZ14" s="245"/>
      <c r="HA14" s="245"/>
      <c r="HB14" s="245"/>
      <c r="HC14" s="245"/>
      <c r="HD14" s="245"/>
      <c r="HE14" s="245"/>
      <c r="HF14" s="245"/>
      <c r="HG14" s="245"/>
      <c r="HH14" s="245"/>
      <c r="HI14" s="245"/>
      <c r="HJ14" s="245"/>
      <c r="HK14" s="245"/>
      <c r="HL14" s="245"/>
      <c r="HM14" s="245"/>
      <c r="HN14" s="245"/>
      <c r="HO14" s="245"/>
      <c r="HP14" s="245"/>
      <c r="HQ14" s="245"/>
      <c r="HR14" s="245"/>
      <c r="HS14" s="245"/>
      <c r="HT14" s="245"/>
      <c r="HU14" s="245"/>
      <c r="HV14" s="245"/>
      <c r="HW14" s="245"/>
      <c r="HX14" s="245"/>
      <c r="HY14" s="245"/>
      <c r="HZ14" s="245"/>
      <c r="IA14" s="245"/>
      <c r="IB14" s="245"/>
      <c r="IC14" s="245"/>
      <c r="ID14" s="245"/>
      <c r="IE14" s="245"/>
      <c r="IF14" s="245"/>
      <c r="IG14" s="245"/>
      <c r="IH14" s="245"/>
      <c r="II14" s="245"/>
      <c r="IJ14" s="245"/>
      <c r="IK14" s="245"/>
      <c r="IL14" s="245"/>
      <c r="IM14" s="245"/>
      <c r="IN14" s="245"/>
      <c r="IO14" s="245"/>
      <c r="IP14" s="245"/>
      <c r="IQ14" s="245"/>
      <c r="IR14" s="245"/>
      <c r="IS14" s="245"/>
      <c r="IT14" s="245"/>
      <c r="IU14" s="245"/>
      <c r="IV14" s="245"/>
      <c r="IW14" s="245"/>
      <c r="IX14" s="245"/>
      <c r="IY14" s="245"/>
      <c r="IZ14" s="245"/>
      <c r="JA14" s="245"/>
      <c r="JB14" s="245"/>
      <c r="JC14" s="245"/>
      <c r="JD14" s="245"/>
      <c r="JE14" s="245"/>
      <c r="JF14" s="245"/>
      <c r="JG14" s="245"/>
      <c r="JH14" s="245"/>
      <c r="JI14" s="245"/>
      <c r="JJ14" s="245"/>
      <c r="JK14" s="245"/>
      <c r="JL14" s="245"/>
      <c r="JM14" s="245"/>
      <c r="JN14" s="245"/>
      <c r="JO14" s="245"/>
      <c r="JP14" s="245"/>
      <c r="JQ14" s="245"/>
      <c r="JR14" s="245"/>
      <c r="JS14" s="245"/>
      <c r="JT14" s="245"/>
      <c r="JU14" s="245"/>
      <c r="JV14" s="245"/>
      <c r="JW14" s="245"/>
      <c r="JX14" s="245"/>
      <c r="JY14" s="245"/>
      <c r="JZ14" s="245"/>
      <c r="KA14" s="245"/>
      <c r="KB14" s="245"/>
      <c r="KC14" s="245"/>
      <c r="KD14" s="245"/>
      <c r="KE14" s="245"/>
      <c r="KF14" s="245"/>
      <c r="KG14" s="245"/>
      <c r="KH14" s="245"/>
      <c r="KI14" s="245"/>
      <c r="KJ14" s="245"/>
      <c r="KK14" s="245"/>
      <c r="KL14" s="245"/>
      <c r="KM14" s="245"/>
      <c r="KN14" s="245"/>
      <c r="KO14" s="245"/>
      <c r="KP14" s="245"/>
      <c r="KQ14" s="245"/>
      <c r="KR14" s="245"/>
      <c r="KS14" s="245"/>
      <c r="KT14" s="245"/>
      <c r="KU14" s="245"/>
      <c r="KV14" s="245"/>
      <c r="KW14" s="245"/>
      <c r="KX14" s="245"/>
      <c r="KY14" s="245"/>
      <c r="KZ14" s="245"/>
      <c r="LA14" s="245"/>
      <c r="LB14" s="245"/>
      <c r="LC14" s="245"/>
      <c r="LD14" s="245"/>
      <c r="LE14" s="245"/>
      <c r="LF14" s="245"/>
      <c r="LG14" s="245"/>
      <c r="LH14" s="245"/>
      <c r="LI14" s="245"/>
      <c r="LJ14" s="245"/>
      <c r="LK14" s="245"/>
      <c r="LL14" s="245"/>
      <c r="LM14" s="245"/>
      <c r="LN14" s="245"/>
      <c r="LO14" s="245"/>
      <c r="LP14" s="245"/>
      <c r="LQ14" s="245"/>
      <c r="LR14" s="245"/>
      <c r="LS14" s="245"/>
      <c r="LT14" s="245"/>
      <c r="LU14" s="245"/>
      <c r="LV14" s="245"/>
      <c r="LW14" s="245"/>
      <c r="LX14" s="245"/>
      <c r="LY14" s="245"/>
      <c r="LZ14" s="245"/>
      <c r="MA14" s="245"/>
      <c r="MB14" s="245"/>
      <c r="MC14" s="245"/>
      <c r="MD14" s="245"/>
      <c r="ME14" s="245"/>
      <c r="MF14" s="245"/>
      <c r="MG14" s="245"/>
      <c r="MH14" s="245"/>
      <c r="MI14" s="245"/>
      <c r="MJ14" s="245"/>
      <c r="MK14" s="245"/>
      <c r="ML14" s="245"/>
      <c r="MM14" s="245"/>
      <c r="MN14" s="245"/>
      <c r="MO14" s="245"/>
      <c r="MP14" s="245"/>
      <c r="MQ14" s="245"/>
      <c r="MR14" s="245"/>
      <c r="MS14" s="245"/>
      <c r="MT14" s="245"/>
      <c r="MU14" s="245"/>
      <c r="MV14" s="245"/>
      <c r="MW14" s="245"/>
      <c r="MX14" s="245"/>
      <c r="MY14" s="245"/>
      <c r="MZ14" s="245"/>
      <c r="NA14" s="245"/>
      <c r="NB14" s="245"/>
      <c r="NC14" s="245"/>
      <c r="ND14" s="245"/>
      <c r="NE14" s="245"/>
      <c r="NF14" s="245"/>
      <c r="NG14" s="245"/>
      <c r="NH14" s="245"/>
      <c r="NI14" s="245"/>
      <c r="NJ14" s="245"/>
      <c r="NK14" s="245"/>
      <c r="NL14" s="245"/>
      <c r="NM14" s="245"/>
      <c r="NN14" s="245"/>
      <c r="NO14" s="245"/>
      <c r="NP14" s="245"/>
      <c r="NQ14" s="245"/>
      <c r="NR14" s="245"/>
      <c r="NS14" s="245"/>
      <c r="NT14" s="245"/>
      <c r="NU14" s="245"/>
      <c r="NV14" s="245"/>
      <c r="NW14" s="245"/>
      <c r="NX14" s="245"/>
      <c r="NY14" s="245"/>
      <c r="NZ14" s="245"/>
      <c r="OA14" s="245"/>
      <c r="OB14" s="245"/>
      <c r="OC14" s="245"/>
      <c r="OD14" s="245"/>
      <c r="OE14" s="245"/>
      <c r="OF14" s="245"/>
      <c r="OG14" s="245"/>
      <c r="OH14" s="245"/>
      <c r="OI14" s="245"/>
      <c r="OJ14" s="245"/>
      <c r="OK14" s="245"/>
      <c r="OL14" s="245"/>
      <c r="OM14" s="245"/>
      <c r="ON14" s="245"/>
      <c r="OO14" s="245"/>
      <c r="OP14" s="245"/>
      <c r="OQ14" s="245"/>
      <c r="OR14" s="245"/>
      <c r="OS14" s="245"/>
      <c r="OT14" s="245"/>
      <c r="OU14" s="245"/>
      <c r="OV14" s="245"/>
      <c r="OW14" s="245"/>
      <c r="OX14" s="245"/>
      <c r="OY14" s="245"/>
      <c r="OZ14" s="245"/>
      <c r="PA14" s="245"/>
      <c r="PB14" s="245"/>
      <c r="PC14" s="245"/>
      <c r="PD14" s="245"/>
      <c r="PE14" s="245"/>
      <c r="PF14" s="245"/>
      <c r="PG14" s="245"/>
      <c r="PH14" s="245"/>
      <c r="PI14" s="245"/>
      <c r="PJ14" s="245"/>
      <c r="PK14" s="245"/>
      <c r="PL14" s="245"/>
      <c r="PM14" s="245"/>
      <c r="PN14" s="245"/>
      <c r="PO14" s="245"/>
      <c r="PP14" s="245"/>
      <c r="PQ14" s="245"/>
      <c r="PR14" s="245"/>
      <c r="PS14" s="245"/>
      <c r="PT14" s="245"/>
      <c r="PU14" s="245"/>
      <c r="PV14" s="245"/>
      <c r="PW14" s="245"/>
      <c r="PX14" s="245"/>
      <c r="PY14" s="245"/>
      <c r="PZ14" s="245"/>
      <c r="QA14" s="245"/>
      <c r="QB14" s="245"/>
      <c r="QC14" s="245"/>
      <c r="QD14" s="245"/>
      <c r="QE14" s="245"/>
      <c r="QF14" s="245"/>
      <c r="QG14" s="245"/>
      <c r="QH14" s="245"/>
      <c r="QI14" s="245"/>
      <c r="QJ14" s="245"/>
      <c r="QK14" s="245"/>
      <c r="QL14" s="245"/>
      <c r="QM14" s="245"/>
      <c r="QN14" s="245"/>
      <c r="QO14" s="245"/>
      <c r="QP14" s="245"/>
      <c r="QQ14" s="245"/>
      <c r="QR14" s="245"/>
      <c r="QS14" s="245"/>
      <c r="QT14" s="245"/>
      <c r="QU14" s="245"/>
      <c r="QV14" s="245"/>
      <c r="QW14" s="245"/>
      <c r="QX14" s="245"/>
      <c r="QY14" s="245"/>
      <c r="QZ14" s="245"/>
      <c r="RA14" s="245"/>
      <c r="RB14" s="245"/>
      <c r="RC14" s="245"/>
      <c r="RD14" s="245"/>
      <c r="RE14" s="245"/>
      <c r="RF14" s="245"/>
      <c r="RG14" s="245"/>
      <c r="RH14" s="245"/>
      <c r="RI14" s="245"/>
      <c r="RJ14" s="245"/>
      <c r="RK14" s="245"/>
      <c r="RL14" s="245"/>
      <c r="RM14" s="245"/>
      <c r="RN14" s="245"/>
      <c r="RO14" s="245"/>
      <c r="RP14" s="245"/>
      <c r="RQ14" s="245"/>
      <c r="RR14" s="245"/>
      <c r="RS14" s="245"/>
      <c r="RT14" s="245"/>
      <c r="RU14" s="245"/>
      <c r="RV14" s="245"/>
      <c r="RW14" s="245"/>
      <c r="RX14" s="245"/>
      <c r="RY14" s="245"/>
      <c r="RZ14" s="245"/>
      <c r="SA14" s="245"/>
      <c r="SB14" s="245"/>
      <c r="SC14" s="245"/>
      <c r="SD14" s="245"/>
      <c r="SE14" s="245"/>
      <c r="SF14" s="245"/>
      <c r="SG14" s="245"/>
      <c r="SH14" s="245"/>
      <c r="SI14" s="245"/>
      <c r="SJ14" s="245"/>
      <c r="SK14" s="245"/>
      <c r="SL14" s="245"/>
      <c r="SM14" s="245"/>
      <c r="SN14" s="245"/>
      <c r="SO14" s="245"/>
      <c r="SP14" s="245"/>
      <c r="SQ14" s="245"/>
      <c r="SR14" s="245"/>
      <c r="SS14" s="245"/>
      <c r="ST14" s="245"/>
      <c r="SU14" s="245"/>
      <c r="SV14" s="245"/>
      <c r="SW14" s="245"/>
      <c r="SX14" s="245"/>
      <c r="SY14" s="245"/>
      <c r="SZ14" s="245"/>
      <c r="TA14" s="245"/>
      <c r="TB14" s="245"/>
      <c r="TC14" s="245"/>
      <c r="TD14" s="245"/>
      <c r="TE14" s="245"/>
      <c r="TF14" s="245"/>
      <c r="TG14" s="245"/>
      <c r="TH14" s="245"/>
      <c r="TI14" s="245"/>
      <c r="TJ14" s="245"/>
      <c r="TK14" s="245"/>
      <c r="TL14" s="245"/>
      <c r="TM14" s="245"/>
      <c r="TN14" s="245"/>
      <c r="TO14" s="245"/>
      <c r="TP14" s="245"/>
      <c r="TQ14" s="245"/>
      <c r="TR14" s="245"/>
      <c r="TS14" s="245"/>
      <c r="TT14" s="245"/>
      <c r="TU14" s="245"/>
      <c r="TV14" s="245"/>
      <c r="TW14" s="245"/>
      <c r="TX14" s="245"/>
      <c r="TY14" s="245"/>
      <c r="TZ14" s="245"/>
      <c r="UA14" s="245"/>
      <c r="UB14" s="245"/>
      <c r="UC14" s="245"/>
      <c r="UD14" s="245"/>
      <c r="UE14" s="245"/>
      <c r="UF14" s="245"/>
      <c r="UG14" s="245"/>
      <c r="UH14" s="245"/>
      <c r="UI14" s="245"/>
      <c r="UJ14" s="245"/>
      <c r="UK14" s="245"/>
      <c r="UL14" s="245"/>
      <c r="UM14" s="245"/>
      <c r="UN14" s="245"/>
      <c r="UO14" s="245"/>
      <c r="UP14" s="245"/>
      <c r="UQ14" s="245"/>
      <c r="UR14" s="245"/>
      <c r="US14" s="245"/>
      <c r="UT14" s="245"/>
      <c r="UU14" s="245"/>
      <c r="UV14" s="245"/>
      <c r="UW14" s="245"/>
      <c r="UX14" s="245"/>
      <c r="UY14" s="245"/>
      <c r="UZ14" s="245"/>
      <c r="VA14" s="245"/>
      <c r="VB14" s="245"/>
      <c r="VC14" s="245"/>
      <c r="VD14" s="245"/>
      <c r="VE14" s="245"/>
      <c r="VF14" s="245"/>
      <c r="VG14" s="245"/>
      <c r="VH14" s="245"/>
      <c r="VI14" s="245"/>
      <c r="VJ14" s="245"/>
      <c r="VK14" s="245"/>
      <c r="VL14" s="245"/>
      <c r="VM14" s="245"/>
      <c r="VN14" s="245"/>
      <c r="VO14" s="245"/>
      <c r="VP14" s="245"/>
      <c r="VQ14" s="245"/>
      <c r="VR14" s="245"/>
      <c r="VS14" s="245"/>
      <c r="VT14" s="245"/>
      <c r="VU14" s="245"/>
      <c r="VV14" s="245"/>
      <c r="VW14" s="245"/>
      <c r="VX14" s="245"/>
      <c r="VY14" s="245"/>
      <c r="VZ14" s="245"/>
      <c r="WA14" s="245"/>
      <c r="WB14" s="245"/>
      <c r="WC14" s="245"/>
      <c r="WD14" s="245"/>
      <c r="WE14" s="245"/>
      <c r="WF14" s="245"/>
      <c r="WG14" s="245"/>
      <c r="WH14" s="245"/>
      <c r="WI14" s="245"/>
      <c r="WJ14" s="245"/>
      <c r="WK14" s="245"/>
      <c r="WL14" s="245"/>
      <c r="WM14" s="245"/>
      <c r="WN14" s="245"/>
      <c r="WO14" s="245"/>
      <c r="WP14" s="245"/>
      <c r="WQ14" s="245"/>
      <c r="WR14" s="245"/>
      <c r="WS14" s="245"/>
      <c r="WT14" s="245"/>
      <c r="WU14" s="245"/>
      <c r="WV14" s="245"/>
      <c r="WW14" s="245"/>
      <c r="WX14" s="245"/>
      <c r="WY14" s="245"/>
      <c r="WZ14" s="245"/>
      <c r="XA14" s="245"/>
      <c r="XB14" s="245"/>
      <c r="XC14" s="245"/>
      <c r="XD14" s="245"/>
      <c r="XE14" s="245"/>
      <c r="XF14" s="245"/>
      <c r="XG14" s="245"/>
      <c r="XH14" s="245"/>
      <c r="XI14" s="245"/>
      <c r="XJ14" s="245"/>
      <c r="XK14" s="245"/>
      <c r="XL14" s="245"/>
      <c r="XM14" s="245"/>
      <c r="XN14" s="245"/>
      <c r="XO14" s="245"/>
      <c r="XP14" s="245"/>
      <c r="XQ14" s="245"/>
      <c r="XR14" s="245"/>
      <c r="XS14" s="245"/>
      <c r="XT14" s="245"/>
      <c r="XU14" s="245"/>
      <c r="XV14" s="245"/>
      <c r="XW14" s="245"/>
      <c r="XX14" s="245"/>
      <c r="XY14" s="245"/>
      <c r="XZ14" s="245"/>
      <c r="YA14" s="245"/>
      <c r="YB14" s="245"/>
      <c r="YC14" s="245"/>
      <c r="YD14" s="245"/>
      <c r="YE14" s="245"/>
      <c r="YF14" s="245"/>
      <c r="YG14" s="245"/>
      <c r="YH14" s="245"/>
      <c r="YI14" s="245"/>
      <c r="YJ14" s="245"/>
      <c r="YK14" s="245"/>
      <c r="YL14" s="245"/>
      <c r="YM14" s="245"/>
      <c r="YN14" s="245"/>
      <c r="YO14" s="245"/>
      <c r="YP14" s="245"/>
      <c r="YQ14" s="245"/>
      <c r="YR14" s="245"/>
      <c r="YS14" s="245"/>
      <c r="YT14" s="245"/>
      <c r="YU14" s="245"/>
      <c r="YV14" s="245"/>
      <c r="YW14" s="245"/>
      <c r="YX14" s="245"/>
      <c r="YY14" s="245"/>
      <c r="YZ14" s="245"/>
      <c r="ZA14" s="245"/>
      <c r="ZB14" s="245"/>
      <c r="ZC14" s="245"/>
      <c r="ZD14" s="245"/>
      <c r="ZE14" s="245"/>
      <c r="ZF14" s="245"/>
      <c r="ZG14" s="245"/>
      <c r="ZH14" s="245"/>
      <c r="ZI14" s="245"/>
      <c r="ZJ14" s="245"/>
      <c r="ZK14" s="245"/>
      <c r="ZL14" s="245"/>
      <c r="ZM14" s="245"/>
      <c r="ZN14" s="245"/>
      <c r="ZO14" s="245"/>
      <c r="ZP14" s="245"/>
      <c r="ZQ14" s="245"/>
      <c r="ZR14" s="245"/>
      <c r="ZS14" s="245"/>
      <c r="ZT14" s="245"/>
      <c r="ZU14" s="245"/>
      <c r="ZV14" s="245"/>
      <c r="ZW14" s="245"/>
      <c r="ZX14" s="245"/>
      <c r="ZY14" s="245"/>
      <c r="ZZ14" s="245"/>
      <c r="AAA14" s="245"/>
      <c r="AAB14" s="245"/>
      <c r="AAC14" s="245"/>
      <c r="AAD14" s="245"/>
      <c r="AAE14" s="245"/>
      <c r="AAF14" s="245"/>
      <c r="AAG14" s="245"/>
      <c r="AAH14" s="245"/>
      <c r="AAI14" s="245"/>
      <c r="AAJ14" s="245"/>
      <c r="AAK14" s="245"/>
      <c r="AAL14" s="245"/>
      <c r="AAM14" s="245"/>
      <c r="AAN14" s="245"/>
      <c r="AAO14" s="245"/>
      <c r="AAP14" s="245"/>
      <c r="AAQ14" s="245"/>
      <c r="AAR14" s="245"/>
      <c r="AAS14" s="245"/>
      <c r="AAT14" s="245"/>
      <c r="AAU14" s="245"/>
      <c r="AAV14" s="245"/>
      <c r="AAW14" s="245"/>
      <c r="AAX14" s="245"/>
      <c r="AAY14" s="245"/>
      <c r="AAZ14" s="245"/>
      <c r="ABA14" s="245"/>
      <c r="ABB14" s="245"/>
      <c r="ABC14" s="245"/>
      <c r="ABD14" s="245"/>
      <c r="ABE14" s="245"/>
      <c r="ABF14" s="245"/>
      <c r="ABG14" s="245"/>
      <c r="ABH14" s="245"/>
      <c r="ABI14" s="245"/>
      <c r="ABJ14" s="245"/>
      <c r="ABK14" s="245"/>
      <c r="ABL14" s="245"/>
      <c r="ABM14" s="245"/>
      <c r="ABN14" s="245"/>
      <c r="ABO14" s="245"/>
      <c r="ABP14" s="245"/>
      <c r="ABQ14" s="245"/>
      <c r="ABR14" s="245"/>
      <c r="ABS14" s="245"/>
      <c r="ABT14" s="245"/>
      <c r="ABU14" s="245"/>
      <c r="ABV14" s="245"/>
      <c r="ABW14" s="245"/>
      <c r="ABX14" s="245"/>
      <c r="ABY14" s="245"/>
      <c r="ABZ14" s="245"/>
      <c r="ACA14" s="245"/>
      <c r="ACB14" s="245"/>
      <c r="ACC14" s="245"/>
      <c r="ACD14" s="245"/>
      <c r="ACE14" s="245"/>
      <c r="ACF14" s="245"/>
      <c r="ACG14" s="245"/>
      <c r="ACH14" s="245"/>
      <c r="ACI14" s="245"/>
      <c r="ACJ14" s="245"/>
      <c r="ACK14" s="245"/>
      <c r="ACL14" s="245"/>
      <c r="ACM14" s="245"/>
      <c r="ACN14" s="245"/>
      <c r="ACO14" s="245"/>
      <c r="ACP14" s="245"/>
      <c r="ACQ14" s="245"/>
      <c r="ACR14" s="245"/>
      <c r="ACS14" s="245"/>
      <c r="ACT14" s="245"/>
      <c r="ACU14" s="245"/>
      <c r="ACV14" s="245"/>
      <c r="ACW14" s="245"/>
      <c r="ACX14" s="245"/>
      <c r="ACY14" s="245"/>
      <c r="ACZ14" s="245"/>
      <c r="ADA14" s="245"/>
      <c r="ADB14" s="245"/>
      <c r="ADC14" s="245"/>
      <c r="ADD14" s="245"/>
      <c r="ADE14" s="245"/>
      <c r="ADF14" s="245"/>
      <c r="ADG14" s="245"/>
      <c r="ADH14" s="245"/>
      <c r="ADI14" s="245"/>
      <c r="ADJ14" s="245"/>
      <c r="ADK14" s="245"/>
      <c r="ADL14" s="245"/>
      <c r="ADM14" s="245"/>
      <c r="ADN14" s="245"/>
      <c r="ADO14" s="245"/>
      <c r="ADP14" s="245"/>
      <c r="ADQ14" s="245"/>
      <c r="ADR14" s="245"/>
      <c r="ADS14" s="245"/>
      <c r="ADT14" s="245"/>
      <c r="ADU14" s="245"/>
      <c r="ADV14" s="245"/>
      <c r="ADW14" s="245"/>
      <c r="ADX14" s="245"/>
      <c r="ADY14" s="245"/>
      <c r="ADZ14" s="245"/>
      <c r="AEA14" s="245"/>
      <c r="AEB14" s="245"/>
      <c r="AEC14" s="245"/>
      <c r="AED14" s="245"/>
      <c r="AEE14" s="245"/>
      <c r="AEF14" s="245"/>
      <c r="AEG14" s="245"/>
      <c r="AEH14" s="245"/>
      <c r="AEI14" s="245"/>
      <c r="AEJ14" s="245"/>
      <c r="AEK14" s="245"/>
      <c r="AEL14" s="245"/>
      <c r="AEM14" s="245"/>
      <c r="AEN14" s="245"/>
      <c r="AEO14" s="245"/>
      <c r="AEP14" s="245"/>
      <c r="AEQ14" s="245"/>
      <c r="AER14" s="245"/>
      <c r="AES14" s="245"/>
      <c r="AET14" s="245"/>
      <c r="AEU14" s="245"/>
      <c r="AEV14" s="245"/>
      <c r="AEW14" s="245"/>
      <c r="AEX14" s="245"/>
      <c r="AEY14" s="245"/>
      <c r="AEZ14" s="245"/>
      <c r="AFA14" s="245"/>
      <c r="AFB14" s="245"/>
      <c r="AFC14" s="245"/>
      <c r="AFD14" s="245"/>
      <c r="AFE14" s="245"/>
      <c r="AFF14" s="245"/>
      <c r="AFG14" s="245"/>
      <c r="AFH14" s="245"/>
      <c r="AFI14" s="245"/>
      <c r="AFJ14" s="245"/>
      <c r="AFK14" s="245"/>
      <c r="AFL14" s="245"/>
      <c r="AFM14" s="245"/>
      <c r="AFN14" s="245"/>
      <c r="AFO14" s="245"/>
      <c r="AFP14" s="245"/>
      <c r="AFQ14" s="245"/>
      <c r="AFR14" s="245"/>
      <c r="AFS14" s="245"/>
      <c r="AFT14" s="245"/>
      <c r="AFU14" s="245"/>
      <c r="AFV14" s="245"/>
      <c r="AFW14" s="245"/>
      <c r="AFX14" s="245"/>
      <c r="AFY14" s="245"/>
      <c r="AFZ14" s="245"/>
      <c r="AGA14" s="245"/>
      <c r="AGB14" s="245"/>
      <c r="AGC14" s="245"/>
      <c r="AGD14" s="245"/>
      <c r="AGE14" s="245"/>
      <c r="AGF14" s="245"/>
      <c r="AGG14" s="245"/>
      <c r="AGH14" s="245"/>
      <c r="AGI14" s="245"/>
      <c r="AGJ14" s="245"/>
      <c r="AGK14" s="245"/>
      <c r="AGL14" s="245"/>
      <c r="AGM14" s="245"/>
      <c r="AGN14" s="245"/>
      <c r="AGO14" s="245"/>
      <c r="AGP14" s="245"/>
      <c r="AGQ14" s="245"/>
      <c r="AGR14" s="245"/>
      <c r="AGS14" s="245"/>
      <c r="AGT14" s="245"/>
      <c r="AGU14" s="245"/>
      <c r="AGV14" s="245"/>
      <c r="AGW14" s="245"/>
      <c r="AGX14" s="245"/>
      <c r="AGY14" s="245"/>
      <c r="AGZ14" s="245"/>
      <c r="AHA14" s="245"/>
      <c r="AHB14" s="245"/>
      <c r="AHC14" s="245"/>
      <c r="AHD14" s="245"/>
      <c r="AHE14" s="245"/>
      <c r="AHF14" s="245"/>
      <c r="AHG14" s="245"/>
      <c r="AHH14" s="245"/>
      <c r="AHI14" s="245"/>
      <c r="AHJ14" s="245"/>
      <c r="AHK14" s="245"/>
      <c r="AHL14" s="245"/>
      <c r="AHM14" s="245"/>
      <c r="AHN14" s="245"/>
      <c r="AHO14" s="245"/>
      <c r="AHP14" s="245"/>
      <c r="AHQ14" s="245"/>
      <c r="AHR14" s="245"/>
      <c r="AHS14" s="245"/>
      <c r="AHT14" s="245"/>
      <c r="AHU14" s="245"/>
      <c r="AHV14" s="245"/>
      <c r="AHW14" s="245"/>
      <c r="AHX14" s="245"/>
      <c r="AHY14" s="245"/>
      <c r="AHZ14" s="245"/>
      <c r="AIA14" s="245"/>
      <c r="AIB14" s="245"/>
      <c r="AIC14" s="245"/>
      <c r="AID14" s="245"/>
      <c r="AIE14" s="245"/>
      <c r="AIF14" s="245"/>
      <c r="AIG14" s="245"/>
      <c r="AIH14" s="245"/>
      <c r="AII14" s="245"/>
      <c r="AIJ14" s="245"/>
      <c r="AIK14" s="245"/>
      <c r="AIL14" s="245"/>
      <c r="AIM14" s="245"/>
      <c r="AIN14" s="245"/>
      <c r="AIO14" s="245"/>
      <c r="AIP14" s="245"/>
      <c r="AIQ14" s="245"/>
      <c r="AIR14" s="245"/>
      <c r="AIS14" s="245"/>
      <c r="AIT14" s="245"/>
      <c r="AIU14" s="245"/>
      <c r="AIV14" s="245"/>
      <c r="AIW14" s="245"/>
      <c r="AIX14" s="245"/>
      <c r="AIY14" s="245"/>
      <c r="AIZ14" s="245"/>
      <c r="AJA14" s="245"/>
      <c r="AJB14" s="245"/>
      <c r="AJC14" s="245"/>
      <c r="AJD14" s="245"/>
      <c r="AJE14" s="245"/>
      <c r="AJF14" s="245"/>
      <c r="AJG14" s="245"/>
      <c r="AJH14" s="245"/>
      <c r="AJI14" s="245"/>
      <c r="AJJ14" s="245"/>
      <c r="AJK14" s="245"/>
      <c r="AJL14" s="245"/>
      <c r="AJM14" s="245"/>
      <c r="AJN14" s="245"/>
      <c r="AJO14" s="245"/>
      <c r="AJP14" s="245"/>
      <c r="AJQ14" s="245"/>
      <c r="AJR14" s="245"/>
      <c r="AJS14" s="245"/>
      <c r="AJT14" s="245"/>
      <c r="AJU14" s="245"/>
      <c r="AJV14" s="245"/>
      <c r="AJW14" s="245"/>
      <c r="AJX14" s="245"/>
      <c r="AJY14" s="245"/>
      <c r="AJZ14" s="245"/>
      <c r="AKA14" s="245"/>
      <c r="AKB14" s="245"/>
      <c r="AKC14" s="245"/>
      <c r="AKD14" s="245"/>
      <c r="AKE14" s="245"/>
      <c r="AKF14" s="245"/>
      <c r="AKG14" s="245"/>
      <c r="AKH14" s="245"/>
      <c r="AKI14" s="245"/>
      <c r="AKJ14" s="245"/>
      <c r="AKK14" s="245"/>
      <c r="AKL14" s="245"/>
      <c r="AKM14" s="245"/>
      <c r="AKN14" s="245"/>
      <c r="AKO14" s="245"/>
      <c r="AKP14" s="245"/>
      <c r="AKQ14" s="245"/>
      <c r="AKR14" s="245"/>
      <c r="AKS14" s="245"/>
      <c r="AKT14" s="245"/>
      <c r="AKU14" s="245"/>
      <c r="AKV14" s="245"/>
      <c r="AKW14" s="245"/>
      <c r="AKX14" s="245"/>
      <c r="AKY14" s="245"/>
      <c r="AKZ14" s="245"/>
      <c r="ALA14" s="245"/>
      <c r="ALB14" s="245"/>
      <c r="ALC14" s="245"/>
      <c r="ALD14" s="245"/>
      <c r="ALE14" s="245"/>
      <c r="ALF14" s="245"/>
      <c r="ALG14" s="245"/>
      <c r="ALH14" s="245"/>
      <c r="ALI14" s="245"/>
      <c r="ALJ14" s="245"/>
      <c r="ALK14" s="245"/>
      <c r="ALL14" s="245"/>
      <c r="ALM14" s="245"/>
      <c r="ALN14" s="245"/>
      <c r="ALO14" s="245"/>
      <c r="ALP14" s="245"/>
      <c r="ALQ14" s="245"/>
      <c r="ALR14" s="245"/>
      <c r="ALS14" s="245"/>
      <c r="ALT14" s="245"/>
      <c r="ALU14" s="245"/>
      <c r="ALV14" s="245"/>
      <c r="ALW14" s="245"/>
      <c r="ALX14" s="245"/>
      <c r="ALY14" s="245"/>
      <c r="ALZ14" s="245"/>
      <c r="AMA14" s="245"/>
      <c r="AMB14" s="245"/>
      <c r="AMC14" s="245"/>
      <c r="AMD14" s="245"/>
      <c r="AME14" s="245"/>
      <c r="AMF14" s="245"/>
      <c r="AMG14" s="245"/>
      <c r="AMH14" s="245"/>
      <c r="AMI14" s="245"/>
      <c r="AMJ14" s="245"/>
      <c r="AMK14" s="245"/>
      <c r="AML14" s="245"/>
      <c r="AMM14" s="245"/>
      <c r="AMN14" s="245"/>
      <c r="AMO14" s="245"/>
      <c r="AMP14" s="245"/>
      <c r="AMQ14" s="245"/>
      <c r="AMR14" s="245"/>
      <c r="AMS14" s="245"/>
      <c r="AMT14" s="245"/>
      <c r="AMU14" s="245"/>
      <c r="AMV14" s="245"/>
      <c r="AMW14" s="245"/>
      <c r="AMX14" s="245"/>
      <c r="AMY14" s="245"/>
      <c r="AMZ14" s="245"/>
      <c r="ANA14" s="245"/>
      <c r="ANB14" s="245"/>
      <c r="ANC14" s="245"/>
      <c r="AND14" s="245"/>
      <c r="ANE14" s="245"/>
      <c r="ANF14" s="245"/>
      <c r="ANG14" s="245"/>
      <c r="ANH14" s="245"/>
      <c r="ANI14" s="245"/>
      <c r="ANJ14" s="245"/>
      <c r="ANK14" s="245"/>
      <c r="ANL14" s="245"/>
      <c r="ANM14" s="245"/>
      <c r="ANN14" s="245"/>
      <c r="ANO14" s="245"/>
      <c r="ANP14" s="245"/>
      <c r="ANQ14" s="245"/>
      <c r="ANR14" s="245"/>
      <c r="ANS14" s="245"/>
      <c r="ANT14" s="245"/>
      <c r="ANU14" s="245"/>
      <c r="ANV14" s="245"/>
      <c r="ANW14" s="245"/>
      <c r="ANX14" s="245"/>
      <c r="ANY14" s="245"/>
      <c r="ANZ14" s="245"/>
      <c r="AOA14" s="245"/>
      <c r="AOB14" s="245"/>
      <c r="AOC14" s="245"/>
      <c r="AOD14" s="245"/>
      <c r="AOE14" s="245"/>
      <c r="AOF14" s="245"/>
      <c r="AOG14" s="245"/>
      <c r="AOH14" s="245"/>
      <c r="AOI14" s="245"/>
      <c r="AOJ14" s="245"/>
      <c r="AOK14" s="245"/>
      <c r="AOL14" s="245"/>
      <c r="AOM14" s="245"/>
      <c r="AON14" s="245"/>
      <c r="AOO14" s="245"/>
      <c r="AOP14" s="245"/>
      <c r="AOQ14" s="245"/>
      <c r="AOR14" s="245"/>
      <c r="AOS14" s="245"/>
      <c r="AOT14" s="245"/>
      <c r="AOU14" s="245"/>
      <c r="AOV14" s="245"/>
      <c r="AOW14" s="245"/>
      <c r="AOX14" s="245"/>
      <c r="AOY14" s="245"/>
      <c r="AOZ14" s="245"/>
      <c r="APA14" s="245"/>
      <c r="APB14" s="245"/>
      <c r="APC14" s="245"/>
      <c r="APD14" s="245"/>
      <c r="APE14" s="245"/>
      <c r="APF14" s="245"/>
      <c r="APG14" s="245"/>
      <c r="APH14" s="245"/>
      <c r="API14" s="245"/>
      <c r="APJ14" s="245"/>
      <c r="APK14" s="245"/>
      <c r="APL14" s="245"/>
      <c r="APM14" s="245"/>
      <c r="APN14" s="245"/>
      <c r="APO14" s="245"/>
      <c r="APP14" s="245"/>
      <c r="APQ14" s="245"/>
      <c r="APR14" s="245"/>
      <c r="APS14" s="245"/>
      <c r="APT14" s="245"/>
      <c r="APU14" s="245"/>
      <c r="APV14" s="245"/>
      <c r="APW14" s="245"/>
      <c r="APX14" s="245"/>
      <c r="APY14" s="245"/>
      <c r="APZ14" s="245"/>
      <c r="AQA14" s="245"/>
      <c r="AQB14" s="245"/>
      <c r="AQC14" s="245"/>
      <c r="AQD14" s="245"/>
      <c r="AQE14" s="245"/>
      <c r="AQF14" s="245"/>
      <c r="AQG14" s="245"/>
      <c r="AQH14" s="245"/>
      <c r="AQI14" s="245"/>
      <c r="AQJ14" s="245"/>
      <c r="AQK14" s="245"/>
      <c r="AQL14" s="245"/>
      <c r="AQM14" s="245"/>
      <c r="AQN14" s="245"/>
      <c r="AQO14" s="245"/>
      <c r="AQP14" s="245"/>
      <c r="AQQ14" s="245"/>
      <c r="AQR14" s="245"/>
      <c r="AQS14" s="245"/>
      <c r="AQT14" s="245"/>
      <c r="AQU14" s="245"/>
      <c r="AQV14" s="245"/>
      <c r="AQW14" s="245"/>
      <c r="AQX14" s="245"/>
      <c r="AQY14" s="245"/>
      <c r="AQZ14" s="245"/>
      <c r="ARA14" s="245"/>
      <c r="ARB14" s="245"/>
      <c r="ARC14" s="245"/>
      <c r="ARD14" s="245"/>
      <c r="ARE14" s="245"/>
      <c r="ARF14" s="245"/>
      <c r="ARG14" s="245"/>
      <c r="ARH14" s="245"/>
      <c r="ARI14" s="245"/>
      <c r="ARJ14" s="245"/>
      <c r="ARK14" s="245"/>
      <c r="ARL14" s="245"/>
      <c r="ARM14" s="245"/>
      <c r="ARN14" s="245"/>
      <c r="ARO14" s="245"/>
      <c r="ARP14" s="245"/>
      <c r="ARQ14" s="245"/>
      <c r="ARR14" s="245"/>
      <c r="ARS14" s="245"/>
      <c r="ART14" s="245"/>
      <c r="ARU14" s="245"/>
      <c r="ARV14" s="245"/>
      <c r="ARW14" s="245"/>
      <c r="ARX14" s="245"/>
      <c r="ARY14" s="245"/>
      <c r="ARZ14" s="245"/>
      <c r="ASA14" s="245"/>
      <c r="ASB14" s="245"/>
      <c r="ASC14" s="245"/>
      <c r="ASD14" s="245"/>
      <c r="ASE14" s="245"/>
      <c r="ASF14" s="245"/>
      <c r="ASG14" s="245"/>
      <c r="ASH14" s="245"/>
      <c r="ASI14" s="245"/>
      <c r="ASJ14" s="245"/>
      <c r="ASK14" s="245"/>
      <c r="ASL14" s="245"/>
      <c r="ASM14" s="245"/>
      <c r="ASN14" s="245"/>
      <c r="ASO14" s="245"/>
      <c r="ASP14" s="245"/>
      <c r="ASQ14" s="245"/>
      <c r="ASR14" s="245"/>
      <c r="ASS14" s="245"/>
      <c r="AST14" s="245"/>
      <c r="ASU14" s="245"/>
      <c r="ASV14" s="245"/>
      <c r="ASW14" s="245"/>
      <c r="ASX14" s="245"/>
      <c r="ASY14" s="245"/>
      <c r="ASZ14" s="245"/>
      <c r="ATA14" s="245"/>
      <c r="ATB14" s="245"/>
      <c r="ATC14" s="245"/>
      <c r="ATD14" s="245"/>
      <c r="ATE14" s="245"/>
      <c r="ATF14" s="245"/>
      <c r="ATG14" s="245"/>
      <c r="ATH14" s="245"/>
      <c r="ATI14" s="245"/>
      <c r="ATJ14" s="245"/>
      <c r="ATK14" s="245"/>
      <c r="ATL14" s="245"/>
      <c r="ATM14" s="245"/>
      <c r="ATN14" s="245"/>
      <c r="ATO14" s="245"/>
      <c r="ATP14" s="245"/>
      <c r="ATQ14" s="245"/>
      <c r="ATR14" s="245"/>
      <c r="ATS14" s="245"/>
      <c r="ATT14" s="245"/>
      <c r="ATU14" s="245"/>
      <c r="ATV14" s="245"/>
      <c r="ATW14" s="245"/>
      <c r="ATX14" s="245"/>
      <c r="ATY14" s="245"/>
      <c r="ATZ14" s="245"/>
      <c r="AUA14" s="245"/>
      <c r="AUB14" s="245"/>
      <c r="AUC14" s="245"/>
      <c r="AUD14" s="245"/>
      <c r="AUE14" s="245"/>
      <c r="AUF14" s="245"/>
      <c r="AUG14" s="245"/>
      <c r="AUH14" s="245"/>
      <c r="AUI14" s="245"/>
      <c r="AUJ14" s="245"/>
      <c r="AUK14" s="245"/>
      <c r="AUL14" s="245"/>
      <c r="AUM14" s="245"/>
      <c r="AUN14" s="245"/>
      <c r="AUO14" s="245"/>
      <c r="AUP14" s="245"/>
      <c r="AUQ14" s="245"/>
      <c r="AUR14" s="245"/>
      <c r="AUS14" s="245"/>
      <c r="AUT14" s="245"/>
      <c r="AUU14" s="245"/>
      <c r="AUV14" s="245"/>
      <c r="AUW14" s="245"/>
      <c r="AUX14" s="245"/>
      <c r="AUY14" s="245"/>
      <c r="AUZ14" s="245"/>
      <c r="AVA14" s="245"/>
      <c r="AVB14" s="245"/>
      <c r="AVC14" s="245"/>
      <c r="AVD14" s="245"/>
      <c r="AVE14" s="245"/>
      <c r="AVF14" s="245"/>
      <c r="AVG14" s="245"/>
      <c r="AVH14" s="245"/>
      <c r="AVI14" s="245"/>
      <c r="AVJ14" s="245"/>
      <c r="AVK14" s="245"/>
      <c r="AVL14" s="245"/>
      <c r="AVM14" s="245"/>
      <c r="AVN14" s="245"/>
      <c r="AVO14" s="245"/>
      <c r="AVP14" s="245"/>
      <c r="AVQ14" s="245"/>
      <c r="AVR14" s="245"/>
      <c r="AVS14" s="245"/>
      <c r="AVT14" s="245"/>
      <c r="AVU14" s="245"/>
      <c r="AVV14" s="245"/>
      <c r="AVW14" s="245"/>
      <c r="AVX14" s="245"/>
      <c r="AVY14" s="245"/>
      <c r="AVZ14" s="245"/>
      <c r="AWA14" s="245"/>
      <c r="AWB14" s="245"/>
      <c r="AWC14" s="245"/>
      <c r="AWD14" s="245"/>
      <c r="AWE14" s="245"/>
      <c r="AWF14" s="245"/>
      <c r="AWG14" s="245"/>
      <c r="AWH14" s="245"/>
      <c r="AWI14" s="245"/>
      <c r="AWJ14" s="245"/>
      <c r="AWK14" s="245"/>
      <c r="AWL14" s="245"/>
      <c r="AWM14" s="245"/>
      <c r="AWN14" s="245"/>
      <c r="AWO14" s="245"/>
      <c r="AWP14" s="245"/>
      <c r="AWQ14" s="245"/>
      <c r="AWR14" s="245"/>
      <c r="AWS14" s="245"/>
      <c r="AWT14" s="245"/>
      <c r="AWU14" s="245"/>
      <c r="AWV14" s="245"/>
      <c r="AWW14" s="245"/>
      <c r="AWX14" s="245"/>
      <c r="AWY14" s="245"/>
      <c r="AWZ14" s="245"/>
      <c r="AXA14" s="245"/>
      <c r="AXB14" s="245"/>
      <c r="AXC14" s="245"/>
      <c r="AXD14" s="245"/>
      <c r="AXE14" s="245"/>
      <c r="AXF14" s="245"/>
      <c r="AXG14" s="245"/>
      <c r="AXH14" s="245"/>
      <c r="AXI14" s="245"/>
      <c r="AXJ14" s="245"/>
      <c r="AXK14" s="245"/>
      <c r="AXL14" s="245"/>
      <c r="AXM14" s="245"/>
      <c r="AXN14" s="245"/>
      <c r="AXO14" s="245"/>
      <c r="AXP14" s="245"/>
      <c r="AXQ14" s="245"/>
      <c r="AXR14" s="245"/>
      <c r="AXS14" s="245"/>
      <c r="AXT14" s="245"/>
      <c r="AXU14" s="245"/>
      <c r="AXV14" s="245"/>
      <c r="AXW14" s="245"/>
      <c r="AXX14" s="245"/>
      <c r="AXY14" s="245"/>
      <c r="AXZ14" s="245"/>
      <c r="AYA14" s="245"/>
      <c r="AYB14" s="245"/>
      <c r="AYC14" s="245"/>
      <c r="AYD14" s="245"/>
      <c r="AYE14" s="245"/>
      <c r="AYF14" s="245"/>
      <c r="AYG14" s="245"/>
      <c r="AYH14" s="245"/>
      <c r="AYI14" s="245"/>
      <c r="AYJ14" s="245"/>
      <c r="AYK14" s="245"/>
      <c r="AYL14" s="245"/>
      <c r="AYM14" s="245"/>
      <c r="AYN14" s="245"/>
      <c r="AYO14" s="245"/>
      <c r="AYP14" s="245"/>
      <c r="AYQ14" s="245"/>
      <c r="AYR14" s="245"/>
      <c r="AYS14" s="245"/>
      <c r="AYT14" s="245"/>
      <c r="AYU14" s="245"/>
      <c r="AYV14" s="245"/>
      <c r="AYW14" s="245"/>
      <c r="AYX14" s="245"/>
      <c r="AYY14" s="245"/>
      <c r="AYZ14" s="245"/>
      <c r="AZA14" s="245"/>
      <c r="AZB14" s="245"/>
      <c r="AZC14" s="245"/>
      <c r="AZD14" s="245"/>
      <c r="AZE14" s="245"/>
      <c r="AZF14" s="245"/>
      <c r="AZG14" s="245"/>
      <c r="AZH14" s="245"/>
      <c r="AZI14" s="245"/>
      <c r="AZJ14" s="245"/>
      <c r="AZK14" s="245"/>
      <c r="AZL14" s="245"/>
      <c r="AZM14" s="245"/>
      <c r="AZN14" s="245"/>
      <c r="AZO14" s="245"/>
      <c r="AZP14" s="245"/>
      <c r="AZQ14" s="245"/>
      <c r="AZR14" s="245"/>
      <c r="AZS14" s="245"/>
      <c r="AZT14" s="245"/>
      <c r="AZU14" s="245"/>
      <c r="AZV14" s="245"/>
      <c r="AZW14" s="245"/>
      <c r="AZX14" s="245"/>
      <c r="AZY14" s="245"/>
      <c r="AZZ14" s="245"/>
      <c r="BAA14" s="245"/>
      <c r="BAB14" s="245"/>
      <c r="BAC14" s="245"/>
      <c r="BAD14" s="245"/>
      <c r="BAE14" s="245"/>
      <c r="BAF14" s="245"/>
      <c r="BAG14" s="245"/>
      <c r="BAH14" s="245"/>
      <c r="BAI14" s="245"/>
      <c r="BAJ14" s="245"/>
      <c r="BAK14" s="245"/>
      <c r="BAL14" s="245"/>
      <c r="BAM14" s="245"/>
      <c r="BAN14" s="245"/>
      <c r="BAO14" s="245"/>
      <c r="BAP14" s="245"/>
      <c r="BAQ14" s="245"/>
      <c r="BAR14" s="245"/>
      <c r="BAS14" s="245"/>
      <c r="BAT14" s="245"/>
      <c r="BAU14" s="245"/>
      <c r="BAV14" s="245"/>
      <c r="BAW14" s="245"/>
      <c r="BAX14" s="245"/>
      <c r="BAY14" s="245"/>
      <c r="BAZ14" s="245"/>
      <c r="BBA14" s="245"/>
      <c r="BBB14" s="245"/>
      <c r="BBC14" s="245"/>
      <c r="BBD14" s="245"/>
      <c r="BBE14" s="245"/>
      <c r="BBF14" s="245"/>
      <c r="BBG14" s="245"/>
      <c r="BBH14" s="245"/>
      <c r="BBI14" s="245"/>
      <c r="BBJ14" s="245"/>
      <c r="BBK14" s="245"/>
      <c r="BBL14" s="245"/>
      <c r="BBM14" s="245"/>
      <c r="BBN14" s="245"/>
      <c r="BBO14" s="245"/>
      <c r="BBP14" s="245"/>
      <c r="BBQ14" s="245"/>
      <c r="BBR14" s="245"/>
      <c r="BBS14" s="245"/>
      <c r="BBT14" s="245"/>
      <c r="BBU14" s="245"/>
      <c r="BBV14" s="245"/>
      <c r="BBW14" s="245"/>
      <c r="BBX14" s="245"/>
      <c r="BBY14" s="245"/>
      <c r="BBZ14" s="245"/>
      <c r="BCA14" s="245"/>
      <c r="BCB14" s="245"/>
      <c r="BCC14" s="245"/>
      <c r="BCD14" s="245"/>
      <c r="BCE14" s="245"/>
      <c r="BCF14" s="245"/>
      <c r="BCG14" s="245"/>
      <c r="BCH14" s="245"/>
      <c r="BCI14" s="245"/>
      <c r="BCJ14" s="245"/>
      <c r="BCK14" s="245"/>
      <c r="BCL14" s="245"/>
      <c r="BCM14" s="245"/>
      <c r="BCN14" s="245"/>
      <c r="BCO14" s="245"/>
      <c r="BCP14" s="245"/>
      <c r="BCQ14" s="245"/>
      <c r="BCR14" s="245"/>
      <c r="BCS14" s="245"/>
      <c r="BCT14" s="245"/>
      <c r="BCU14" s="245"/>
      <c r="BCV14" s="245"/>
      <c r="BCW14" s="245"/>
      <c r="BCX14" s="245"/>
      <c r="BCY14" s="245"/>
      <c r="BCZ14" s="245"/>
      <c r="BDA14" s="245"/>
      <c r="BDB14" s="245"/>
      <c r="BDC14" s="245"/>
      <c r="BDD14" s="245"/>
      <c r="BDE14" s="245"/>
      <c r="BDF14" s="245"/>
      <c r="BDG14" s="245"/>
      <c r="BDH14" s="245"/>
      <c r="BDI14" s="245"/>
      <c r="BDJ14" s="245"/>
      <c r="BDK14" s="245"/>
      <c r="BDL14" s="245"/>
      <c r="BDM14" s="245"/>
      <c r="BDN14" s="245"/>
      <c r="BDO14" s="245"/>
      <c r="BDP14" s="245"/>
      <c r="BDQ14" s="245"/>
      <c r="BDR14" s="245"/>
      <c r="BDS14" s="245"/>
      <c r="BDT14" s="245"/>
      <c r="BDU14" s="245"/>
      <c r="BDV14" s="245"/>
      <c r="BDW14" s="245"/>
      <c r="BDX14" s="245"/>
      <c r="BDY14" s="245"/>
      <c r="BDZ14" s="245"/>
      <c r="BEA14" s="245"/>
      <c r="BEB14" s="245"/>
      <c r="BEC14" s="245"/>
      <c r="BED14" s="245"/>
      <c r="BEE14" s="245"/>
      <c r="BEF14" s="245"/>
      <c r="BEG14" s="245"/>
      <c r="BEH14" s="245"/>
      <c r="BEI14" s="245"/>
      <c r="BEJ14" s="245"/>
      <c r="BEK14" s="245"/>
      <c r="BEL14" s="245"/>
      <c r="BEM14" s="245"/>
      <c r="BEN14" s="245"/>
      <c r="BEO14" s="245"/>
      <c r="BEP14" s="245"/>
      <c r="BEQ14" s="245"/>
      <c r="BER14" s="245"/>
      <c r="BES14" s="245"/>
      <c r="BET14" s="245"/>
      <c r="BEU14" s="245"/>
      <c r="BEV14" s="245"/>
      <c r="BEW14" s="245"/>
      <c r="BEX14" s="245"/>
      <c r="BEY14" s="245"/>
      <c r="BEZ14" s="245"/>
      <c r="BFA14" s="245"/>
      <c r="BFB14" s="245"/>
      <c r="BFC14" s="245"/>
      <c r="BFD14" s="245"/>
      <c r="BFE14" s="245"/>
      <c r="BFF14" s="245"/>
      <c r="BFG14" s="245"/>
      <c r="BFH14" s="245"/>
      <c r="BFI14" s="245"/>
      <c r="BFJ14" s="245"/>
      <c r="BFK14" s="245"/>
      <c r="BFL14" s="245"/>
      <c r="BFM14" s="245"/>
      <c r="BFN14" s="245"/>
      <c r="BFO14" s="245"/>
      <c r="BFP14" s="245"/>
      <c r="BFQ14" s="245"/>
      <c r="BFR14" s="245"/>
      <c r="BFS14" s="245"/>
      <c r="BFT14" s="245"/>
      <c r="BFU14" s="245"/>
      <c r="BFV14" s="245"/>
      <c r="BFW14" s="245"/>
      <c r="BFX14" s="245"/>
      <c r="BFY14" s="245"/>
      <c r="BFZ14" s="245"/>
      <c r="BGA14" s="245"/>
      <c r="BGB14" s="245"/>
      <c r="BGC14" s="245"/>
      <c r="BGD14" s="245"/>
      <c r="BGE14" s="245"/>
      <c r="BGF14" s="245"/>
      <c r="BGG14" s="245"/>
      <c r="BGH14" s="245"/>
      <c r="BGI14" s="245"/>
      <c r="BGJ14" s="245"/>
      <c r="BGK14" s="245"/>
      <c r="BGL14" s="245"/>
      <c r="BGM14" s="245"/>
      <c r="BGN14" s="245"/>
      <c r="BGO14" s="245"/>
      <c r="BGP14" s="245"/>
      <c r="BGQ14" s="245"/>
      <c r="BGR14" s="245"/>
      <c r="BGS14" s="245"/>
      <c r="BGT14" s="245"/>
      <c r="BGU14" s="245"/>
      <c r="BGV14" s="245"/>
      <c r="BGW14" s="245"/>
      <c r="BGX14" s="245"/>
      <c r="BGY14" s="245"/>
      <c r="BGZ14" s="245"/>
      <c r="BHA14" s="245"/>
      <c r="BHB14" s="245"/>
      <c r="BHC14" s="245"/>
      <c r="BHD14" s="245"/>
      <c r="BHE14" s="245"/>
      <c r="BHF14" s="245"/>
      <c r="BHG14" s="245"/>
      <c r="BHH14" s="245"/>
      <c r="BHI14" s="245"/>
      <c r="BHJ14" s="245"/>
      <c r="BHK14" s="245"/>
      <c r="BHL14" s="245"/>
      <c r="BHM14" s="245"/>
      <c r="BHN14" s="245"/>
      <c r="BHO14" s="245"/>
      <c r="BHP14" s="245"/>
      <c r="BHQ14" s="245"/>
      <c r="BHR14" s="245"/>
      <c r="BHS14" s="245"/>
      <c r="BHT14" s="245"/>
      <c r="BHU14" s="245"/>
      <c r="BHV14" s="245"/>
      <c r="BHW14" s="245"/>
      <c r="BHX14" s="245"/>
      <c r="BHY14" s="245"/>
      <c r="BHZ14" s="245"/>
      <c r="BIA14" s="245"/>
      <c r="BIB14" s="245"/>
      <c r="BIC14" s="245"/>
      <c r="BID14" s="245"/>
      <c r="BIE14" s="245"/>
      <c r="BIF14" s="245"/>
      <c r="BIG14" s="245"/>
      <c r="BIH14" s="245"/>
      <c r="BII14" s="245"/>
      <c r="BIJ14" s="245"/>
      <c r="BIK14" s="245"/>
      <c r="BIL14" s="245"/>
      <c r="BIM14" s="245"/>
      <c r="BIN14" s="245"/>
      <c r="BIO14" s="245"/>
      <c r="BIP14" s="245"/>
      <c r="BIQ14" s="245"/>
      <c r="BIR14" s="245"/>
      <c r="BIS14" s="245"/>
      <c r="BIT14" s="245"/>
      <c r="BIU14" s="245"/>
      <c r="BIV14" s="245"/>
      <c r="BIW14" s="245"/>
      <c r="BIX14" s="245"/>
      <c r="BIY14" s="245"/>
      <c r="BIZ14" s="245"/>
      <c r="BJA14" s="245"/>
      <c r="BJB14" s="245"/>
      <c r="BJC14" s="245"/>
      <c r="BJD14" s="245"/>
      <c r="BJE14" s="245"/>
      <c r="BJF14" s="245"/>
      <c r="BJG14" s="245"/>
      <c r="BJH14" s="245"/>
      <c r="BJI14" s="245"/>
      <c r="BJJ14" s="245"/>
      <c r="BJK14" s="245"/>
      <c r="BJL14" s="245"/>
      <c r="BJM14" s="245"/>
      <c r="BJN14" s="245"/>
      <c r="BJO14" s="245"/>
      <c r="BJP14" s="245"/>
      <c r="BJQ14" s="245"/>
      <c r="BJR14" s="245"/>
      <c r="BJS14" s="245"/>
      <c r="BJT14" s="245"/>
      <c r="BJU14" s="245"/>
      <c r="BJV14" s="245"/>
      <c r="BJW14" s="245"/>
      <c r="BJX14" s="245"/>
      <c r="BJY14" s="245"/>
      <c r="BJZ14" s="245"/>
      <c r="BKA14" s="245"/>
      <c r="BKB14" s="245"/>
      <c r="BKC14" s="245"/>
      <c r="BKD14" s="245"/>
      <c r="BKE14" s="245"/>
      <c r="BKF14" s="245"/>
      <c r="BKG14" s="245"/>
      <c r="BKH14" s="245"/>
      <c r="BKI14" s="245"/>
      <c r="BKJ14" s="245"/>
      <c r="BKK14" s="245"/>
      <c r="BKL14" s="245"/>
      <c r="BKM14" s="245"/>
      <c r="BKN14" s="245"/>
      <c r="BKO14" s="245"/>
      <c r="BKP14" s="245"/>
      <c r="BKQ14" s="245"/>
      <c r="BKR14" s="245"/>
      <c r="BKS14" s="245"/>
      <c r="BKT14" s="245"/>
      <c r="BKU14" s="245"/>
      <c r="BKV14" s="245"/>
      <c r="BKW14" s="245"/>
      <c r="BKX14" s="245"/>
      <c r="BKY14" s="245"/>
      <c r="BKZ14" s="245"/>
      <c r="BLA14" s="245"/>
      <c r="BLB14" s="245"/>
      <c r="BLC14" s="245"/>
      <c r="BLD14" s="245"/>
      <c r="BLE14" s="245"/>
      <c r="BLF14" s="245"/>
      <c r="BLG14" s="245"/>
      <c r="BLH14" s="245"/>
      <c r="BLI14" s="245"/>
      <c r="BLJ14" s="245"/>
      <c r="BLK14" s="245"/>
      <c r="BLL14" s="245"/>
      <c r="BLM14" s="245"/>
      <c r="BLN14" s="245"/>
      <c r="BLO14" s="245"/>
      <c r="BLP14" s="245"/>
      <c r="BLQ14" s="245"/>
      <c r="BLR14" s="245"/>
      <c r="BLS14" s="245"/>
      <c r="BLT14" s="245"/>
      <c r="BLU14" s="245"/>
      <c r="BLV14" s="245"/>
      <c r="BLW14" s="245"/>
      <c r="BLX14" s="245"/>
      <c r="BLY14" s="245"/>
      <c r="BLZ14" s="245"/>
      <c r="BMA14" s="245"/>
      <c r="BMB14" s="245"/>
      <c r="BMC14" s="245"/>
      <c r="BMD14" s="245"/>
      <c r="BME14" s="245"/>
      <c r="BMF14" s="245"/>
      <c r="BMG14" s="245"/>
      <c r="BMH14" s="245"/>
      <c r="BMI14" s="245"/>
      <c r="BMJ14" s="245"/>
      <c r="BMK14" s="245"/>
      <c r="BML14" s="245"/>
      <c r="BMM14" s="245"/>
      <c r="BMN14" s="245"/>
      <c r="BMO14" s="245"/>
      <c r="BMP14" s="245"/>
      <c r="BMQ14" s="245"/>
      <c r="BMR14" s="245"/>
      <c r="BMS14" s="245"/>
      <c r="BMT14" s="245"/>
      <c r="BMU14" s="245"/>
      <c r="BMV14" s="245"/>
      <c r="BMW14" s="245"/>
      <c r="BMX14" s="245"/>
      <c r="BMY14" s="245"/>
      <c r="BMZ14" s="245"/>
      <c r="BNA14" s="245"/>
      <c r="BNB14" s="245"/>
      <c r="BNC14" s="245"/>
      <c r="BND14" s="245"/>
      <c r="BNE14" s="245"/>
      <c r="BNF14" s="245"/>
      <c r="BNG14" s="245"/>
      <c r="BNH14" s="245"/>
      <c r="BNI14" s="245"/>
      <c r="BNJ14" s="245"/>
      <c r="BNK14" s="245"/>
      <c r="BNL14" s="245"/>
      <c r="BNM14" s="245"/>
      <c r="BNN14" s="245"/>
      <c r="BNO14" s="245"/>
      <c r="BNP14" s="245"/>
      <c r="BNQ14" s="245"/>
      <c r="BNR14" s="245"/>
      <c r="BNS14" s="245"/>
      <c r="BNT14" s="245"/>
      <c r="BNU14" s="245"/>
      <c r="BNV14" s="245"/>
      <c r="BNW14" s="245"/>
      <c r="BNX14" s="245"/>
      <c r="BNY14" s="245"/>
      <c r="BNZ14" s="245"/>
      <c r="BOA14" s="245"/>
      <c r="BOB14" s="245"/>
      <c r="BOC14" s="245"/>
      <c r="BOD14" s="245"/>
      <c r="BOE14" s="245"/>
      <c r="BOF14" s="245"/>
      <c r="BOG14" s="245"/>
      <c r="BOH14" s="245"/>
      <c r="BOI14" s="245"/>
      <c r="BOJ14" s="245"/>
      <c r="BOK14" s="245"/>
      <c r="BOL14" s="245"/>
      <c r="BOM14" s="245"/>
      <c r="BON14" s="245"/>
      <c r="BOO14" s="245"/>
      <c r="BOP14" s="245"/>
      <c r="BOQ14" s="245"/>
      <c r="BOR14" s="245"/>
      <c r="BOS14" s="245"/>
      <c r="BOT14" s="245"/>
      <c r="BOU14" s="245"/>
      <c r="BOV14" s="245"/>
      <c r="BOW14" s="245"/>
      <c r="BOX14" s="245"/>
      <c r="BOY14" s="245"/>
      <c r="BOZ14" s="245"/>
      <c r="BPA14" s="245"/>
      <c r="BPB14" s="245"/>
      <c r="BPC14" s="245"/>
      <c r="BPD14" s="245"/>
      <c r="BPE14" s="245"/>
      <c r="BPF14" s="245"/>
      <c r="BPG14" s="245"/>
      <c r="BPH14" s="245"/>
      <c r="BPI14" s="245"/>
      <c r="BPJ14" s="245"/>
      <c r="BPK14" s="245"/>
      <c r="BPL14" s="245"/>
      <c r="BPM14" s="245"/>
      <c r="BPN14" s="245"/>
      <c r="BPO14" s="245"/>
      <c r="BPP14" s="245"/>
      <c r="BPQ14" s="245"/>
      <c r="BPR14" s="245"/>
      <c r="BPS14" s="245"/>
      <c r="BPT14" s="245"/>
      <c r="BPU14" s="245"/>
      <c r="BPV14" s="245"/>
      <c r="BPW14" s="245"/>
      <c r="BPX14" s="245"/>
      <c r="BPY14" s="245"/>
      <c r="BPZ14" s="245"/>
      <c r="BQA14" s="245"/>
      <c r="BQB14" s="245"/>
      <c r="BQC14" s="245"/>
      <c r="BQD14" s="245"/>
      <c r="BQE14" s="245"/>
      <c r="BQF14" s="245"/>
      <c r="BQG14" s="245"/>
      <c r="BQH14" s="245"/>
      <c r="BQI14" s="245"/>
      <c r="BQJ14" s="245"/>
      <c r="BQK14" s="245"/>
      <c r="BQL14" s="245"/>
      <c r="BQM14" s="245"/>
      <c r="BQN14" s="245"/>
      <c r="BQO14" s="245"/>
      <c r="BQP14" s="245"/>
      <c r="BQQ14" s="245"/>
      <c r="BQR14" s="245"/>
      <c r="BQS14" s="245"/>
      <c r="BQT14" s="245"/>
      <c r="BQU14" s="245"/>
      <c r="BQV14" s="245"/>
      <c r="BQW14" s="245"/>
      <c r="BQX14" s="245"/>
      <c r="BQY14" s="245"/>
      <c r="BQZ14" s="245"/>
      <c r="BRA14" s="245"/>
      <c r="BRB14" s="245"/>
      <c r="BRC14" s="245"/>
      <c r="BRD14" s="245"/>
      <c r="BRE14" s="245"/>
      <c r="BRF14" s="245"/>
      <c r="BRG14" s="245"/>
      <c r="BRH14" s="245"/>
      <c r="BRI14" s="245"/>
      <c r="BRJ14" s="245"/>
      <c r="BRK14" s="245"/>
      <c r="BRL14" s="245"/>
      <c r="BRM14" s="245"/>
      <c r="BRN14" s="245"/>
      <c r="BRO14" s="245"/>
      <c r="BRP14" s="245"/>
      <c r="BRQ14" s="245"/>
      <c r="BRR14" s="245"/>
      <c r="BRS14" s="245"/>
      <c r="BRT14" s="245"/>
      <c r="BRU14" s="245"/>
      <c r="BRV14" s="245"/>
      <c r="BRW14" s="245"/>
      <c r="BRX14" s="245"/>
      <c r="BRY14" s="245"/>
      <c r="BRZ14" s="245"/>
      <c r="BSA14" s="245"/>
      <c r="BSB14" s="245"/>
      <c r="BSC14" s="245"/>
      <c r="BSD14" s="245"/>
      <c r="BSE14" s="245"/>
      <c r="BSF14" s="245"/>
      <c r="BSG14" s="245"/>
      <c r="BSH14" s="245"/>
      <c r="BSI14" s="245"/>
      <c r="BSJ14" s="245"/>
      <c r="BSK14" s="245"/>
      <c r="BSL14" s="245"/>
      <c r="BSM14" s="245"/>
      <c r="BSN14" s="245"/>
      <c r="BSO14" s="245"/>
      <c r="BSP14" s="245"/>
      <c r="BSQ14" s="245"/>
      <c r="BSR14" s="245"/>
      <c r="BSS14" s="245"/>
      <c r="BST14" s="245"/>
      <c r="BSU14" s="245"/>
      <c r="BSV14" s="245"/>
      <c r="BSW14" s="245"/>
      <c r="BSX14" s="245"/>
      <c r="BSY14" s="245"/>
      <c r="BSZ14" s="245"/>
      <c r="BTA14" s="245"/>
      <c r="BTB14" s="245"/>
      <c r="BTC14" s="245"/>
      <c r="BTD14" s="245"/>
      <c r="BTE14" s="245"/>
      <c r="BTF14" s="245"/>
      <c r="BTG14" s="245"/>
      <c r="BTH14" s="245"/>
      <c r="BTI14" s="245"/>
      <c r="BTJ14" s="245"/>
      <c r="BTK14" s="245"/>
      <c r="BTL14" s="245"/>
      <c r="BTM14" s="245"/>
      <c r="BTN14" s="245"/>
      <c r="BTO14" s="245"/>
      <c r="BTP14" s="245"/>
      <c r="BTQ14" s="245"/>
      <c r="BTR14" s="245"/>
      <c r="BTS14" s="245"/>
      <c r="BTT14" s="245"/>
      <c r="BTU14" s="245"/>
      <c r="BTV14" s="245"/>
      <c r="BTW14" s="245"/>
      <c r="BTX14" s="245"/>
      <c r="BTY14" s="245"/>
      <c r="BTZ14" s="245"/>
      <c r="BUA14" s="245"/>
      <c r="BUB14" s="245"/>
      <c r="BUC14" s="245"/>
      <c r="BUD14" s="245"/>
      <c r="BUE14" s="245"/>
      <c r="BUF14" s="245"/>
      <c r="BUG14" s="245"/>
      <c r="BUH14" s="245"/>
      <c r="BUI14" s="245"/>
      <c r="BUJ14" s="245"/>
      <c r="BUK14" s="245"/>
      <c r="BUL14" s="245"/>
      <c r="BUM14" s="245"/>
      <c r="BUN14" s="245"/>
      <c r="BUO14" s="245"/>
      <c r="BUP14" s="245"/>
      <c r="BUQ14" s="245"/>
      <c r="BUR14" s="245"/>
      <c r="BUS14" s="245"/>
      <c r="BUT14" s="245"/>
      <c r="BUU14" s="245"/>
      <c r="BUV14" s="245"/>
      <c r="BUW14" s="245"/>
      <c r="BUX14" s="245"/>
      <c r="BUY14" s="245"/>
      <c r="BUZ14" s="245"/>
      <c r="BVA14" s="245"/>
      <c r="BVB14" s="245"/>
      <c r="BVC14" s="245"/>
      <c r="BVD14" s="245"/>
      <c r="BVE14" s="245"/>
      <c r="BVF14" s="245"/>
      <c r="BVG14" s="245"/>
      <c r="BVH14" s="245"/>
      <c r="BVI14" s="245"/>
      <c r="BVJ14" s="245"/>
      <c r="BVK14" s="245"/>
      <c r="BVL14" s="245"/>
      <c r="BVM14" s="245"/>
      <c r="BVN14" s="245"/>
      <c r="BVO14" s="245"/>
      <c r="BVP14" s="245"/>
      <c r="BVQ14" s="245"/>
      <c r="BVR14" s="245"/>
      <c r="BVS14" s="245"/>
      <c r="BVT14" s="245"/>
      <c r="BVU14" s="245"/>
      <c r="BVV14" s="245"/>
      <c r="BVW14" s="245"/>
      <c r="BVX14" s="245"/>
      <c r="BVY14" s="245"/>
      <c r="BVZ14" s="245"/>
      <c r="BWA14" s="245"/>
      <c r="BWB14" s="245"/>
      <c r="BWC14" s="245"/>
      <c r="BWD14" s="245"/>
      <c r="BWE14" s="245"/>
      <c r="BWF14" s="245"/>
      <c r="BWG14" s="245"/>
      <c r="BWH14" s="245"/>
      <c r="BWI14" s="245"/>
      <c r="BWJ14" s="245"/>
      <c r="BWK14" s="245"/>
      <c r="BWL14" s="245"/>
      <c r="BWM14" s="245"/>
      <c r="BWN14" s="245"/>
      <c r="BWO14" s="245"/>
      <c r="BWP14" s="245"/>
      <c r="BWQ14" s="245"/>
      <c r="BWR14" s="245"/>
      <c r="BWS14" s="245"/>
      <c r="BWT14" s="245"/>
      <c r="BWU14" s="245"/>
      <c r="BWV14" s="245"/>
      <c r="BWW14" s="245"/>
      <c r="BWX14" s="245"/>
      <c r="BWY14" s="245"/>
      <c r="BWZ14" s="245"/>
      <c r="BXA14" s="245"/>
      <c r="BXB14" s="245"/>
      <c r="BXC14" s="245"/>
      <c r="BXD14" s="245"/>
      <c r="BXE14" s="245"/>
      <c r="BXF14" s="245"/>
      <c r="BXG14" s="245"/>
      <c r="BXH14" s="245"/>
      <c r="BXI14" s="245"/>
      <c r="BXJ14" s="245"/>
      <c r="BXK14" s="245"/>
      <c r="BXL14" s="245"/>
      <c r="BXM14" s="245"/>
      <c r="BXN14" s="245"/>
      <c r="BXO14" s="245"/>
      <c r="BXP14" s="245"/>
      <c r="BXQ14" s="245"/>
      <c r="BXR14" s="245"/>
      <c r="BXS14" s="245"/>
      <c r="BXT14" s="245"/>
      <c r="BXU14" s="245"/>
      <c r="BXV14" s="245"/>
      <c r="BXW14" s="245"/>
      <c r="BXX14" s="245"/>
      <c r="BXY14" s="245"/>
      <c r="BXZ14" s="245"/>
      <c r="BYA14" s="245"/>
      <c r="BYB14" s="245"/>
      <c r="BYC14" s="245"/>
      <c r="BYD14" s="245"/>
      <c r="BYE14" s="245"/>
      <c r="BYF14" s="245"/>
      <c r="BYG14" s="245"/>
      <c r="BYH14" s="245"/>
      <c r="BYI14" s="245"/>
      <c r="BYJ14" s="245"/>
      <c r="BYK14" s="245"/>
      <c r="BYL14" s="245"/>
      <c r="BYM14" s="245"/>
      <c r="BYN14" s="245"/>
      <c r="BYO14" s="245"/>
      <c r="BYP14" s="245"/>
      <c r="BYQ14" s="245"/>
      <c r="BYR14" s="245"/>
      <c r="BYS14" s="245"/>
      <c r="BYT14" s="245"/>
      <c r="BYU14" s="245"/>
      <c r="BYV14" s="245"/>
      <c r="BYW14" s="245"/>
      <c r="BYX14" s="245"/>
      <c r="BYY14" s="245"/>
      <c r="BYZ14" s="245"/>
      <c r="BZA14" s="245"/>
      <c r="BZB14" s="245"/>
      <c r="BZC14" s="245"/>
      <c r="BZD14" s="245"/>
      <c r="BZE14" s="245"/>
      <c r="BZF14" s="245"/>
      <c r="BZG14" s="245"/>
      <c r="BZH14" s="245"/>
      <c r="BZI14" s="245"/>
      <c r="BZJ14" s="245"/>
      <c r="BZK14" s="245"/>
      <c r="BZL14" s="245"/>
      <c r="BZM14" s="245"/>
      <c r="BZN14" s="245"/>
      <c r="BZO14" s="245"/>
      <c r="BZP14" s="245"/>
      <c r="BZQ14" s="245"/>
      <c r="BZR14" s="245"/>
      <c r="BZS14" s="245"/>
      <c r="BZT14" s="245"/>
      <c r="BZU14" s="245"/>
      <c r="BZV14" s="245"/>
      <c r="BZW14" s="245"/>
      <c r="BZX14" s="245"/>
      <c r="BZY14" s="245"/>
      <c r="BZZ14" s="245"/>
      <c r="CAA14" s="245"/>
      <c r="CAB14" s="245"/>
      <c r="CAC14" s="245"/>
      <c r="CAD14" s="245"/>
      <c r="CAE14" s="245"/>
      <c r="CAF14" s="245"/>
      <c r="CAG14" s="245"/>
      <c r="CAH14" s="245"/>
      <c r="CAI14" s="245"/>
      <c r="CAJ14" s="245"/>
      <c r="CAK14" s="245"/>
      <c r="CAL14" s="245"/>
      <c r="CAM14" s="245"/>
      <c r="CAN14" s="245"/>
      <c r="CAO14" s="245"/>
      <c r="CAP14" s="245"/>
      <c r="CAQ14" s="245"/>
      <c r="CAR14" s="245"/>
      <c r="CAS14" s="245"/>
      <c r="CAT14" s="245"/>
      <c r="CAU14" s="245"/>
      <c r="CAV14" s="245"/>
      <c r="CAW14" s="245"/>
      <c r="CAX14" s="245"/>
      <c r="CAY14" s="245"/>
      <c r="CAZ14" s="245"/>
      <c r="CBA14" s="245"/>
      <c r="CBB14" s="245"/>
      <c r="CBC14" s="245"/>
      <c r="CBD14" s="245"/>
      <c r="CBE14" s="245"/>
      <c r="CBF14" s="245"/>
      <c r="CBG14" s="245"/>
      <c r="CBH14" s="245"/>
      <c r="CBI14" s="245"/>
      <c r="CBJ14" s="245"/>
      <c r="CBK14" s="245"/>
      <c r="CBL14" s="245"/>
      <c r="CBM14" s="245"/>
      <c r="CBN14" s="245"/>
      <c r="CBO14" s="245"/>
      <c r="CBP14" s="245"/>
      <c r="CBQ14" s="245"/>
      <c r="CBR14" s="245"/>
      <c r="CBS14" s="245"/>
      <c r="CBT14" s="245"/>
      <c r="CBU14" s="245"/>
      <c r="CBV14" s="245"/>
      <c r="CBW14" s="245"/>
      <c r="CBX14" s="245"/>
      <c r="CBY14" s="245"/>
      <c r="CBZ14" s="245"/>
      <c r="CCA14" s="245"/>
      <c r="CCB14" s="245"/>
      <c r="CCC14" s="245"/>
      <c r="CCD14" s="245"/>
      <c r="CCE14" s="245"/>
      <c r="CCF14" s="245"/>
      <c r="CCG14" s="245"/>
      <c r="CCH14" s="245"/>
      <c r="CCI14" s="245"/>
      <c r="CCJ14" s="245"/>
      <c r="CCK14" s="245"/>
      <c r="CCL14" s="245"/>
      <c r="CCM14" s="245"/>
      <c r="CCN14" s="245"/>
      <c r="CCO14" s="245"/>
      <c r="CCP14" s="245"/>
      <c r="CCQ14" s="245"/>
      <c r="CCR14" s="245"/>
      <c r="CCS14" s="245"/>
      <c r="CCT14" s="245"/>
      <c r="CCU14" s="245"/>
      <c r="CCV14" s="245"/>
      <c r="CCW14" s="245"/>
      <c r="CCX14" s="245"/>
      <c r="CCY14" s="245"/>
      <c r="CCZ14" s="245"/>
      <c r="CDA14" s="245"/>
      <c r="CDB14" s="245"/>
      <c r="CDC14" s="245"/>
      <c r="CDD14" s="245"/>
      <c r="CDE14" s="245"/>
      <c r="CDF14" s="245"/>
      <c r="CDG14" s="245"/>
      <c r="CDH14" s="245"/>
      <c r="CDI14" s="245"/>
      <c r="CDJ14" s="245"/>
      <c r="CDK14" s="245"/>
      <c r="CDL14" s="245"/>
      <c r="CDM14" s="245"/>
      <c r="CDN14" s="245"/>
      <c r="CDO14" s="245"/>
      <c r="CDP14" s="245"/>
      <c r="CDQ14" s="245"/>
      <c r="CDR14" s="245"/>
      <c r="CDS14" s="245"/>
      <c r="CDT14" s="245"/>
      <c r="CDU14" s="245"/>
      <c r="CDV14" s="245"/>
      <c r="CDW14" s="245"/>
      <c r="CDX14" s="245"/>
      <c r="CDY14" s="245"/>
      <c r="CDZ14" s="245"/>
      <c r="CEA14" s="245"/>
      <c r="CEB14" s="245"/>
      <c r="CEC14" s="245"/>
      <c r="CED14" s="245"/>
      <c r="CEE14" s="245"/>
      <c r="CEF14" s="245"/>
      <c r="CEG14" s="245"/>
      <c r="CEH14" s="245"/>
      <c r="CEI14" s="245"/>
      <c r="CEJ14" s="245"/>
      <c r="CEK14" s="245"/>
      <c r="CEL14" s="245"/>
      <c r="CEM14" s="245"/>
      <c r="CEN14" s="245"/>
      <c r="CEO14" s="245"/>
      <c r="CEP14" s="245"/>
      <c r="CEQ14" s="245"/>
      <c r="CER14" s="245"/>
      <c r="CES14" s="245"/>
      <c r="CET14" s="245"/>
      <c r="CEU14" s="245"/>
      <c r="CEV14" s="245"/>
      <c r="CEW14" s="245"/>
      <c r="CEX14" s="245"/>
      <c r="CEY14" s="245"/>
      <c r="CEZ14" s="245"/>
      <c r="CFA14" s="245"/>
      <c r="CFB14" s="245"/>
      <c r="CFC14" s="245"/>
      <c r="CFD14" s="245"/>
      <c r="CFE14" s="245"/>
      <c r="CFF14" s="245"/>
      <c r="CFG14" s="245"/>
      <c r="CFH14" s="245"/>
      <c r="CFI14" s="245"/>
      <c r="CFJ14" s="245"/>
      <c r="CFK14" s="245"/>
      <c r="CFL14" s="245"/>
      <c r="CFM14" s="245"/>
      <c r="CFN14" s="245"/>
      <c r="CFO14" s="245"/>
      <c r="CFP14" s="245"/>
      <c r="CFQ14" s="245"/>
      <c r="CFR14" s="245"/>
      <c r="CFS14" s="245"/>
      <c r="CFT14" s="245"/>
      <c r="CFU14" s="245"/>
      <c r="CFV14" s="245"/>
      <c r="CFW14" s="245"/>
      <c r="CFX14" s="245"/>
      <c r="CFY14" s="245"/>
      <c r="CFZ14" s="245"/>
      <c r="CGA14" s="245"/>
      <c r="CGB14" s="245"/>
      <c r="CGC14" s="245"/>
      <c r="CGD14" s="245"/>
      <c r="CGE14" s="245"/>
      <c r="CGF14" s="245"/>
      <c r="CGG14" s="245"/>
      <c r="CGH14" s="245"/>
      <c r="CGI14" s="245"/>
      <c r="CGJ14" s="245"/>
      <c r="CGK14" s="245"/>
      <c r="CGL14" s="245"/>
      <c r="CGM14" s="245"/>
      <c r="CGN14" s="245"/>
      <c r="CGO14" s="245"/>
      <c r="CGP14" s="245"/>
      <c r="CGQ14" s="245"/>
      <c r="CGR14" s="245"/>
      <c r="CGS14" s="245"/>
      <c r="CGT14" s="245"/>
      <c r="CGU14" s="245"/>
      <c r="CGV14" s="245"/>
      <c r="CGW14" s="245"/>
      <c r="CGX14" s="245"/>
      <c r="CGY14" s="245"/>
      <c r="CGZ14" s="245"/>
      <c r="CHA14" s="245"/>
      <c r="CHB14" s="245"/>
      <c r="CHC14" s="245"/>
      <c r="CHD14" s="245"/>
      <c r="CHE14" s="245"/>
      <c r="CHF14" s="245"/>
      <c r="CHG14" s="245"/>
      <c r="CHH14" s="245"/>
      <c r="CHI14" s="245"/>
      <c r="CHJ14" s="245"/>
      <c r="CHK14" s="245"/>
      <c r="CHL14" s="245"/>
      <c r="CHM14" s="245"/>
      <c r="CHN14" s="245"/>
      <c r="CHO14" s="245"/>
      <c r="CHP14" s="245"/>
      <c r="CHQ14" s="245"/>
      <c r="CHR14" s="245"/>
      <c r="CHS14" s="245"/>
      <c r="CHT14" s="245"/>
      <c r="CHU14" s="245"/>
      <c r="CHV14" s="245"/>
      <c r="CHW14" s="245"/>
      <c r="CHX14" s="245"/>
      <c r="CHY14" s="245"/>
      <c r="CHZ14" s="245"/>
      <c r="CIA14" s="245"/>
      <c r="CIB14" s="245"/>
      <c r="CIC14" s="245"/>
      <c r="CID14" s="245"/>
      <c r="CIE14" s="245"/>
      <c r="CIF14" s="245"/>
      <c r="CIG14" s="245"/>
      <c r="CIH14" s="245"/>
      <c r="CII14" s="245"/>
      <c r="CIJ14" s="245"/>
      <c r="CIK14" s="245"/>
      <c r="CIL14" s="245"/>
      <c r="CIM14" s="245"/>
      <c r="CIN14" s="245"/>
      <c r="CIO14" s="245"/>
      <c r="CIP14" s="245"/>
      <c r="CIQ14" s="245"/>
      <c r="CIR14" s="245"/>
      <c r="CIS14" s="245"/>
      <c r="CIT14" s="245"/>
      <c r="CIU14" s="245"/>
      <c r="CIV14" s="245"/>
      <c r="CIW14" s="245"/>
      <c r="CIX14" s="245"/>
      <c r="CIY14" s="245"/>
      <c r="CIZ14" s="245"/>
      <c r="CJA14" s="245"/>
      <c r="CJB14" s="245"/>
      <c r="CJC14" s="245"/>
      <c r="CJD14" s="245"/>
      <c r="CJE14" s="245"/>
      <c r="CJF14" s="245"/>
      <c r="CJG14" s="245"/>
      <c r="CJH14" s="245"/>
      <c r="CJI14" s="245"/>
      <c r="CJJ14" s="245"/>
      <c r="CJK14" s="245"/>
      <c r="CJL14" s="245"/>
      <c r="CJM14" s="245"/>
      <c r="CJN14" s="245"/>
      <c r="CJO14" s="245"/>
      <c r="CJP14" s="245"/>
      <c r="CJQ14" s="245"/>
      <c r="CJR14" s="245"/>
      <c r="CJS14" s="245"/>
      <c r="CJT14" s="245"/>
      <c r="CJU14" s="245"/>
      <c r="CJV14" s="245"/>
      <c r="CJW14" s="245"/>
      <c r="CJX14" s="245"/>
      <c r="CJY14" s="245"/>
      <c r="CJZ14" s="245"/>
      <c r="CKA14" s="245"/>
      <c r="CKB14" s="245"/>
      <c r="CKC14" s="245"/>
      <c r="CKD14" s="245"/>
      <c r="CKE14" s="245"/>
      <c r="CKF14" s="245"/>
      <c r="CKG14" s="245"/>
      <c r="CKH14" s="245"/>
      <c r="CKI14" s="245"/>
      <c r="CKJ14" s="245"/>
      <c r="CKK14" s="245"/>
      <c r="CKL14" s="245"/>
      <c r="CKM14" s="245"/>
      <c r="CKN14" s="245"/>
      <c r="CKO14" s="245"/>
      <c r="CKP14" s="245"/>
      <c r="CKQ14" s="245"/>
      <c r="CKR14" s="245"/>
      <c r="CKS14" s="245"/>
      <c r="CKT14" s="245"/>
      <c r="CKU14" s="245"/>
      <c r="CKV14" s="245"/>
      <c r="CKW14" s="245"/>
      <c r="CKX14" s="245"/>
      <c r="CKY14" s="245"/>
      <c r="CKZ14" s="245"/>
      <c r="CLA14" s="245"/>
      <c r="CLB14" s="245"/>
      <c r="CLC14" s="245"/>
      <c r="CLD14" s="245"/>
      <c r="CLE14" s="245"/>
      <c r="CLF14" s="245"/>
      <c r="CLG14" s="245"/>
      <c r="CLH14" s="245"/>
      <c r="CLI14" s="245"/>
      <c r="CLJ14" s="245"/>
      <c r="CLK14" s="245"/>
      <c r="CLL14" s="245"/>
      <c r="CLM14" s="245"/>
      <c r="CLN14" s="245"/>
      <c r="CLO14" s="245"/>
      <c r="CLP14" s="245"/>
      <c r="CLQ14" s="245"/>
      <c r="CLR14" s="245"/>
      <c r="CLS14" s="245"/>
      <c r="CLT14" s="245"/>
      <c r="CLU14" s="245"/>
      <c r="CLV14" s="245"/>
      <c r="CLW14" s="245"/>
      <c r="CLX14" s="245"/>
      <c r="CLY14" s="245"/>
      <c r="CLZ14" s="245"/>
      <c r="CMA14" s="245"/>
      <c r="CMB14" s="245"/>
      <c r="CMC14" s="245"/>
      <c r="CMD14" s="245"/>
      <c r="CME14" s="245"/>
      <c r="CMF14" s="245"/>
      <c r="CMG14" s="245"/>
      <c r="CMH14" s="245"/>
      <c r="CMI14" s="245"/>
      <c r="CMJ14" s="245"/>
      <c r="CMK14" s="245"/>
      <c r="CML14" s="245"/>
      <c r="CMM14" s="245"/>
      <c r="CMN14" s="245"/>
      <c r="CMO14" s="245"/>
      <c r="CMP14" s="245"/>
      <c r="CMQ14" s="245"/>
      <c r="CMR14" s="245"/>
      <c r="CMS14" s="245"/>
      <c r="CMT14" s="245"/>
      <c r="CMU14" s="245"/>
      <c r="CMV14" s="245"/>
      <c r="CMW14" s="245"/>
      <c r="CMX14" s="245"/>
      <c r="CMY14" s="245"/>
      <c r="CMZ14" s="245"/>
      <c r="CNA14" s="245"/>
      <c r="CNB14" s="245"/>
      <c r="CNC14" s="245"/>
      <c r="CND14" s="245"/>
      <c r="CNE14" s="245"/>
      <c r="CNF14" s="245"/>
      <c r="CNG14" s="245"/>
      <c r="CNH14" s="245"/>
      <c r="CNI14" s="245"/>
      <c r="CNJ14" s="245"/>
      <c r="CNK14" s="245"/>
      <c r="CNL14" s="245"/>
      <c r="CNM14" s="245"/>
      <c r="CNN14" s="245"/>
      <c r="CNO14" s="245"/>
      <c r="CNP14" s="245"/>
      <c r="CNQ14" s="245"/>
      <c r="CNR14" s="245"/>
      <c r="CNS14" s="245"/>
      <c r="CNT14" s="245"/>
      <c r="CNU14" s="245"/>
      <c r="CNV14" s="245"/>
      <c r="CNW14" s="245"/>
      <c r="CNX14" s="245"/>
      <c r="CNY14" s="245"/>
      <c r="CNZ14" s="245"/>
      <c r="COA14" s="245"/>
      <c r="COB14" s="245"/>
      <c r="COC14" s="245"/>
      <c r="COD14" s="245"/>
      <c r="COE14" s="245"/>
      <c r="COF14" s="245"/>
      <c r="COG14" s="245"/>
      <c r="COH14" s="245"/>
      <c r="COI14" s="245"/>
      <c r="COJ14" s="245"/>
      <c r="COK14" s="245"/>
      <c r="COL14" s="245"/>
      <c r="COM14" s="245"/>
      <c r="CON14" s="245"/>
      <c r="COO14" s="245"/>
      <c r="COP14" s="245"/>
      <c r="COQ14" s="245"/>
      <c r="COR14" s="245"/>
      <c r="COS14" s="245"/>
      <c r="COT14" s="245"/>
      <c r="COU14" s="245"/>
      <c r="COV14" s="245"/>
      <c r="COW14" s="245"/>
      <c r="COX14" s="245"/>
      <c r="COY14" s="245"/>
      <c r="COZ14" s="245"/>
      <c r="CPA14" s="245"/>
      <c r="CPB14" s="245"/>
      <c r="CPC14" s="245"/>
      <c r="CPD14" s="245"/>
      <c r="CPE14" s="245"/>
      <c r="CPF14" s="245"/>
      <c r="CPG14" s="245"/>
      <c r="CPH14" s="245"/>
      <c r="CPI14" s="245"/>
      <c r="CPJ14" s="245"/>
      <c r="CPK14" s="245"/>
      <c r="CPL14" s="245"/>
      <c r="CPM14" s="245"/>
      <c r="CPN14" s="245"/>
      <c r="CPO14" s="245"/>
      <c r="CPP14" s="245"/>
      <c r="CPQ14" s="245"/>
      <c r="CPR14" s="245"/>
      <c r="CPS14" s="245"/>
      <c r="CPT14" s="245"/>
      <c r="CPU14" s="245"/>
      <c r="CPV14" s="245"/>
      <c r="CPW14" s="245"/>
      <c r="CPX14" s="245"/>
      <c r="CPY14" s="245"/>
      <c r="CPZ14" s="245"/>
      <c r="CQA14" s="245"/>
      <c r="CQB14" s="245"/>
      <c r="CQC14" s="245"/>
      <c r="CQD14" s="245"/>
      <c r="CQE14" s="245"/>
      <c r="CQF14" s="245"/>
      <c r="CQG14" s="245"/>
      <c r="CQH14" s="245"/>
      <c r="CQI14" s="245"/>
      <c r="CQJ14" s="245"/>
      <c r="CQK14" s="245"/>
      <c r="CQL14" s="245"/>
      <c r="CQM14" s="245"/>
      <c r="CQN14" s="245"/>
      <c r="CQO14" s="245"/>
      <c r="CQP14" s="245"/>
      <c r="CQQ14" s="245"/>
      <c r="CQR14" s="245"/>
      <c r="CQS14" s="245"/>
      <c r="CQT14" s="245"/>
      <c r="CQU14" s="245"/>
      <c r="CQV14" s="245"/>
      <c r="CQW14" s="245"/>
      <c r="CQX14" s="245"/>
      <c r="CQY14" s="245"/>
      <c r="CQZ14" s="245"/>
      <c r="CRA14" s="245"/>
      <c r="CRB14" s="245"/>
      <c r="CRC14" s="245"/>
      <c r="CRD14" s="245"/>
      <c r="CRE14" s="245"/>
      <c r="CRF14" s="245"/>
      <c r="CRG14" s="245"/>
      <c r="CRH14" s="245"/>
      <c r="CRI14" s="245"/>
      <c r="CRJ14" s="245"/>
      <c r="CRK14" s="245"/>
      <c r="CRL14" s="245"/>
      <c r="CRM14" s="245"/>
      <c r="CRN14" s="245"/>
      <c r="CRO14" s="245"/>
      <c r="CRP14" s="245"/>
      <c r="CRQ14" s="245"/>
      <c r="CRR14" s="245"/>
      <c r="CRS14" s="245"/>
      <c r="CRT14" s="245"/>
      <c r="CRU14" s="245"/>
      <c r="CRV14" s="245"/>
      <c r="CRW14" s="245"/>
      <c r="CRX14" s="245"/>
      <c r="CRY14" s="245"/>
      <c r="CRZ14" s="245"/>
      <c r="CSA14" s="245"/>
      <c r="CSB14" s="245"/>
      <c r="CSC14" s="245"/>
      <c r="CSD14" s="245"/>
      <c r="CSE14" s="245"/>
      <c r="CSF14" s="245"/>
      <c r="CSG14" s="245"/>
      <c r="CSH14" s="245"/>
      <c r="CSI14" s="245"/>
      <c r="CSJ14" s="245"/>
      <c r="CSK14" s="245"/>
      <c r="CSL14" s="245"/>
      <c r="CSM14" s="245"/>
      <c r="CSN14" s="245"/>
      <c r="CSO14" s="245"/>
      <c r="CSP14" s="245"/>
      <c r="CSQ14" s="245"/>
      <c r="CSR14" s="245"/>
      <c r="CSS14" s="245"/>
      <c r="CST14" s="245"/>
      <c r="CSU14" s="245"/>
      <c r="CSV14" s="245"/>
      <c r="CSW14" s="245"/>
      <c r="CSX14" s="245"/>
      <c r="CSY14" s="245"/>
      <c r="CSZ14" s="245"/>
      <c r="CTA14" s="245"/>
      <c r="CTB14" s="245"/>
      <c r="CTC14" s="245"/>
      <c r="CTD14" s="245"/>
      <c r="CTE14" s="245"/>
      <c r="CTF14" s="245"/>
      <c r="CTG14" s="245"/>
      <c r="CTH14" s="245"/>
      <c r="CTI14" s="245"/>
      <c r="CTJ14" s="245"/>
      <c r="CTK14" s="245"/>
      <c r="CTL14" s="245"/>
      <c r="CTM14" s="245"/>
      <c r="CTN14" s="245"/>
      <c r="CTO14" s="245"/>
      <c r="CTP14" s="245"/>
      <c r="CTQ14" s="245"/>
      <c r="CTR14" s="245"/>
      <c r="CTS14" s="245"/>
      <c r="CTT14" s="245"/>
      <c r="CTU14" s="245"/>
      <c r="CTV14" s="245"/>
      <c r="CTW14" s="245"/>
      <c r="CTX14" s="245"/>
      <c r="CTY14" s="245"/>
      <c r="CTZ14" s="245"/>
      <c r="CUA14" s="245"/>
      <c r="CUB14" s="245"/>
      <c r="CUC14" s="245"/>
      <c r="CUD14" s="245"/>
      <c r="CUE14" s="245"/>
      <c r="CUF14" s="245"/>
      <c r="CUG14" s="245"/>
      <c r="CUH14" s="245"/>
      <c r="CUI14" s="245"/>
      <c r="CUJ14" s="245"/>
      <c r="CUK14" s="245"/>
      <c r="CUL14" s="245"/>
      <c r="CUM14" s="245"/>
      <c r="CUN14" s="245"/>
      <c r="CUO14" s="245"/>
      <c r="CUP14" s="245"/>
      <c r="CUQ14" s="245"/>
      <c r="CUR14" s="245"/>
      <c r="CUS14" s="245"/>
      <c r="CUT14" s="245"/>
      <c r="CUU14" s="245"/>
      <c r="CUV14" s="245"/>
      <c r="CUW14" s="245"/>
      <c r="CUX14" s="245"/>
      <c r="CUY14" s="245"/>
      <c r="CUZ14" s="245"/>
      <c r="CVA14" s="245"/>
      <c r="CVB14" s="245"/>
      <c r="CVC14" s="245"/>
      <c r="CVD14" s="245"/>
      <c r="CVE14" s="245"/>
      <c r="CVF14" s="245"/>
      <c r="CVG14" s="245"/>
      <c r="CVH14" s="245"/>
      <c r="CVI14" s="245"/>
      <c r="CVJ14" s="245"/>
      <c r="CVK14" s="245"/>
      <c r="CVL14" s="245"/>
      <c r="CVM14" s="245"/>
      <c r="CVN14" s="245"/>
      <c r="CVO14" s="245"/>
      <c r="CVP14" s="245"/>
      <c r="CVQ14" s="245"/>
      <c r="CVR14" s="245"/>
      <c r="CVS14" s="245"/>
      <c r="CVT14" s="245"/>
      <c r="CVU14" s="245"/>
      <c r="CVV14" s="245"/>
      <c r="CVW14" s="245"/>
      <c r="CVX14" s="245"/>
      <c r="CVY14" s="245"/>
      <c r="CVZ14" s="245"/>
      <c r="CWA14" s="245"/>
      <c r="CWB14" s="245"/>
      <c r="CWC14" s="245"/>
      <c r="CWD14" s="245"/>
      <c r="CWE14" s="245"/>
      <c r="CWF14" s="245"/>
      <c r="CWG14" s="245"/>
      <c r="CWH14" s="245"/>
      <c r="CWI14" s="245"/>
      <c r="CWJ14" s="245"/>
      <c r="CWK14" s="245"/>
      <c r="CWL14" s="245"/>
      <c r="CWM14" s="245"/>
      <c r="CWN14" s="245"/>
      <c r="CWO14" s="245"/>
      <c r="CWP14" s="245"/>
      <c r="CWQ14" s="245"/>
      <c r="CWR14" s="245"/>
      <c r="CWS14" s="245"/>
      <c r="CWT14" s="245"/>
      <c r="CWU14" s="245"/>
      <c r="CWV14" s="245"/>
      <c r="CWW14" s="245"/>
      <c r="CWX14" s="245"/>
      <c r="CWY14" s="245"/>
      <c r="CWZ14" s="245"/>
      <c r="CXA14" s="245"/>
      <c r="CXB14" s="245"/>
      <c r="CXC14" s="245"/>
      <c r="CXD14" s="245"/>
      <c r="CXE14" s="245"/>
      <c r="CXF14" s="245"/>
      <c r="CXG14" s="245"/>
      <c r="CXH14" s="245"/>
      <c r="CXI14" s="245"/>
      <c r="CXJ14" s="245"/>
      <c r="CXK14" s="245"/>
      <c r="CXL14" s="245"/>
      <c r="CXM14" s="245"/>
      <c r="CXN14" s="245"/>
      <c r="CXO14" s="245"/>
      <c r="CXP14" s="245"/>
      <c r="CXQ14" s="245"/>
      <c r="CXR14" s="245"/>
      <c r="CXS14" s="245"/>
      <c r="CXT14" s="245"/>
      <c r="CXU14" s="245"/>
      <c r="CXV14" s="245"/>
      <c r="CXW14" s="245"/>
      <c r="CXX14" s="245"/>
      <c r="CXY14" s="245"/>
      <c r="CXZ14" s="245"/>
      <c r="CYA14" s="245"/>
      <c r="CYB14" s="245"/>
      <c r="CYC14" s="245"/>
      <c r="CYD14" s="245"/>
      <c r="CYE14" s="245"/>
      <c r="CYF14" s="245"/>
      <c r="CYG14" s="245"/>
      <c r="CYH14" s="245"/>
      <c r="CYI14" s="245"/>
      <c r="CYJ14" s="245"/>
      <c r="CYK14" s="245"/>
      <c r="CYL14" s="245"/>
      <c r="CYM14" s="245"/>
      <c r="CYN14" s="245"/>
      <c r="CYO14" s="245"/>
      <c r="CYP14" s="245"/>
      <c r="CYQ14" s="245"/>
      <c r="CYR14" s="245"/>
      <c r="CYS14" s="245"/>
      <c r="CYT14" s="245"/>
      <c r="CYU14" s="245"/>
      <c r="CYV14" s="245"/>
      <c r="CYW14" s="245"/>
      <c r="CYX14" s="245"/>
      <c r="CYY14" s="245"/>
      <c r="CYZ14" s="245"/>
      <c r="CZA14" s="245"/>
      <c r="CZB14" s="245"/>
      <c r="CZC14" s="245"/>
      <c r="CZD14" s="245"/>
      <c r="CZE14" s="245"/>
      <c r="CZF14" s="245"/>
      <c r="CZG14" s="245"/>
      <c r="CZH14" s="245"/>
      <c r="CZI14" s="245"/>
      <c r="CZJ14" s="245"/>
      <c r="CZK14" s="245"/>
      <c r="CZL14" s="245"/>
      <c r="CZM14" s="245"/>
      <c r="CZN14" s="245"/>
      <c r="CZO14" s="245"/>
      <c r="CZP14" s="245"/>
      <c r="CZQ14" s="245"/>
      <c r="CZR14" s="245"/>
      <c r="CZS14" s="245"/>
      <c r="CZT14" s="245"/>
      <c r="CZU14" s="245"/>
      <c r="CZV14" s="245"/>
      <c r="CZW14" s="245"/>
      <c r="CZX14" s="245"/>
      <c r="CZY14" s="245"/>
      <c r="CZZ14" s="245"/>
      <c r="DAA14" s="245"/>
      <c r="DAB14" s="245"/>
      <c r="DAC14" s="245"/>
      <c r="DAD14" s="245"/>
      <c r="DAE14" s="245"/>
      <c r="DAF14" s="245"/>
      <c r="DAG14" s="245"/>
      <c r="DAH14" s="245"/>
      <c r="DAI14" s="245"/>
      <c r="DAJ14" s="245"/>
      <c r="DAK14" s="245"/>
      <c r="DAL14" s="245"/>
      <c r="DAM14" s="245"/>
      <c r="DAN14" s="245"/>
      <c r="DAO14" s="245"/>
      <c r="DAP14" s="245"/>
      <c r="DAQ14" s="245"/>
      <c r="DAR14" s="245"/>
      <c r="DAS14" s="245"/>
      <c r="DAT14" s="245"/>
      <c r="DAU14" s="245"/>
      <c r="DAV14" s="245"/>
      <c r="DAW14" s="245"/>
      <c r="DAX14" s="245"/>
      <c r="DAY14" s="245"/>
      <c r="DAZ14" s="245"/>
      <c r="DBA14" s="245"/>
      <c r="DBB14" s="245"/>
      <c r="DBC14" s="245"/>
      <c r="DBD14" s="245"/>
      <c r="DBE14" s="245"/>
      <c r="DBF14" s="245"/>
      <c r="DBG14" s="245"/>
      <c r="DBH14" s="245"/>
      <c r="DBI14" s="245"/>
      <c r="DBJ14" s="245"/>
      <c r="DBK14" s="245"/>
      <c r="DBL14" s="245"/>
      <c r="DBM14" s="245"/>
      <c r="DBN14" s="245"/>
      <c r="DBO14" s="245"/>
      <c r="DBP14" s="245"/>
      <c r="DBQ14" s="245"/>
      <c r="DBR14" s="245"/>
      <c r="DBS14" s="245"/>
      <c r="DBT14" s="245"/>
      <c r="DBU14" s="245"/>
      <c r="DBV14" s="245"/>
      <c r="DBW14" s="245"/>
      <c r="DBX14" s="245"/>
      <c r="DBY14" s="245"/>
      <c r="DBZ14" s="245"/>
      <c r="DCA14" s="245"/>
      <c r="DCB14" s="245"/>
      <c r="DCC14" s="245"/>
      <c r="DCD14" s="245"/>
      <c r="DCE14" s="245"/>
      <c r="DCF14" s="245"/>
      <c r="DCG14" s="245"/>
      <c r="DCH14" s="245"/>
      <c r="DCI14" s="245"/>
      <c r="DCJ14" s="245"/>
      <c r="DCK14" s="245"/>
      <c r="DCL14" s="245"/>
      <c r="DCM14" s="245"/>
      <c r="DCN14" s="245"/>
      <c r="DCO14" s="245"/>
      <c r="DCP14" s="245"/>
      <c r="DCQ14" s="245"/>
      <c r="DCR14" s="245"/>
      <c r="DCS14" s="245"/>
      <c r="DCT14" s="245"/>
      <c r="DCU14" s="245"/>
      <c r="DCV14" s="245"/>
      <c r="DCW14" s="245"/>
      <c r="DCX14" s="245"/>
      <c r="DCY14" s="245"/>
      <c r="DCZ14" s="245"/>
      <c r="DDA14" s="245"/>
      <c r="DDB14" s="245"/>
      <c r="DDC14" s="245"/>
      <c r="DDD14" s="245"/>
      <c r="DDE14" s="245"/>
      <c r="DDF14" s="245"/>
      <c r="DDG14" s="245"/>
      <c r="DDH14" s="245"/>
      <c r="DDI14" s="245"/>
      <c r="DDJ14" s="245"/>
      <c r="DDK14" s="245"/>
      <c r="DDL14" s="245"/>
      <c r="DDM14" s="245"/>
      <c r="DDN14" s="245"/>
      <c r="DDO14" s="245"/>
      <c r="DDP14" s="245"/>
      <c r="DDQ14" s="245"/>
      <c r="DDR14" s="245"/>
      <c r="DDS14" s="245"/>
      <c r="DDT14" s="245"/>
      <c r="DDU14" s="245"/>
      <c r="DDV14" s="245"/>
      <c r="DDW14" s="245"/>
      <c r="DDX14" s="245"/>
      <c r="DDY14" s="245"/>
      <c r="DDZ14" s="245"/>
      <c r="DEA14" s="245"/>
      <c r="DEB14" s="245"/>
      <c r="DEC14" s="245"/>
      <c r="DED14" s="245"/>
      <c r="DEE14" s="245"/>
      <c r="DEF14" s="245"/>
      <c r="DEG14" s="245"/>
      <c r="DEH14" s="245"/>
      <c r="DEI14" s="245"/>
      <c r="DEJ14" s="245"/>
      <c r="DEK14" s="245"/>
      <c r="DEL14" s="245"/>
      <c r="DEM14" s="245"/>
      <c r="DEN14" s="245"/>
      <c r="DEO14" s="245"/>
      <c r="DEP14" s="245"/>
      <c r="DEQ14" s="245"/>
      <c r="DER14" s="245"/>
      <c r="DES14" s="245"/>
      <c r="DET14" s="245"/>
      <c r="DEU14" s="245"/>
      <c r="DEV14" s="245"/>
      <c r="DEW14" s="245"/>
      <c r="DEX14" s="245"/>
      <c r="DEY14" s="245"/>
      <c r="DEZ14" s="245"/>
      <c r="DFA14" s="245"/>
      <c r="DFB14" s="245"/>
      <c r="DFC14" s="245"/>
      <c r="DFD14" s="245"/>
      <c r="DFE14" s="245"/>
      <c r="DFF14" s="245"/>
      <c r="DFG14" s="245"/>
      <c r="DFH14" s="245"/>
      <c r="DFI14" s="245"/>
      <c r="DFJ14" s="245"/>
      <c r="DFK14" s="245"/>
      <c r="DFL14" s="245"/>
      <c r="DFM14" s="245"/>
      <c r="DFN14" s="245"/>
      <c r="DFO14" s="245"/>
      <c r="DFP14" s="245"/>
      <c r="DFQ14" s="245"/>
      <c r="DFR14" s="245"/>
      <c r="DFS14" s="245"/>
      <c r="DFT14" s="245"/>
      <c r="DFU14" s="245"/>
      <c r="DFV14" s="245"/>
      <c r="DFW14" s="245"/>
      <c r="DFX14" s="245"/>
      <c r="DFY14" s="245"/>
      <c r="DFZ14" s="245"/>
      <c r="DGA14" s="245"/>
      <c r="DGB14" s="245"/>
      <c r="DGC14" s="245"/>
      <c r="DGD14" s="245"/>
      <c r="DGE14" s="245"/>
      <c r="DGF14" s="245"/>
      <c r="DGG14" s="245"/>
      <c r="DGH14" s="245"/>
      <c r="DGI14" s="245"/>
      <c r="DGJ14" s="245"/>
      <c r="DGK14" s="245"/>
      <c r="DGL14" s="245"/>
      <c r="DGM14" s="245"/>
      <c r="DGN14" s="245"/>
      <c r="DGO14" s="245"/>
      <c r="DGP14" s="245"/>
      <c r="DGQ14" s="245"/>
      <c r="DGR14" s="245"/>
      <c r="DGS14" s="245"/>
      <c r="DGT14" s="245"/>
      <c r="DGU14" s="245"/>
      <c r="DGV14" s="245"/>
      <c r="DGW14" s="245"/>
      <c r="DGX14" s="245"/>
      <c r="DGY14" s="245"/>
      <c r="DGZ14" s="245"/>
      <c r="DHA14" s="245"/>
      <c r="DHB14" s="245"/>
      <c r="DHC14" s="245"/>
      <c r="DHD14" s="245"/>
      <c r="DHE14" s="245"/>
      <c r="DHF14" s="245"/>
      <c r="DHG14" s="245"/>
      <c r="DHH14" s="245"/>
      <c r="DHI14" s="245"/>
      <c r="DHJ14" s="245"/>
      <c r="DHK14" s="245"/>
      <c r="DHL14" s="245"/>
      <c r="DHM14" s="245"/>
      <c r="DHN14" s="245"/>
      <c r="DHO14" s="245"/>
      <c r="DHP14" s="245"/>
      <c r="DHQ14" s="245"/>
      <c r="DHR14" s="245"/>
      <c r="DHS14" s="245"/>
      <c r="DHT14" s="245"/>
      <c r="DHU14" s="245"/>
      <c r="DHV14" s="245"/>
      <c r="DHW14" s="245"/>
      <c r="DHX14" s="245"/>
      <c r="DHY14" s="245"/>
      <c r="DHZ14" s="245"/>
      <c r="DIA14" s="245"/>
      <c r="DIB14" s="245"/>
      <c r="DIC14" s="245"/>
      <c r="DID14" s="245"/>
      <c r="DIE14" s="245"/>
      <c r="DIF14" s="245"/>
      <c r="DIG14" s="245"/>
      <c r="DIH14" s="245"/>
      <c r="DII14" s="245"/>
      <c r="DIJ14" s="245"/>
      <c r="DIK14" s="245"/>
      <c r="DIL14" s="245"/>
      <c r="DIM14" s="245"/>
      <c r="DIN14" s="245"/>
      <c r="DIO14" s="245"/>
      <c r="DIP14" s="245"/>
      <c r="DIQ14" s="245"/>
      <c r="DIR14" s="245"/>
      <c r="DIS14" s="245"/>
      <c r="DIT14" s="245"/>
      <c r="DIU14" s="245"/>
      <c r="DIV14" s="245"/>
      <c r="DIW14" s="245"/>
      <c r="DIX14" s="245"/>
      <c r="DIY14" s="245"/>
      <c r="DIZ14" s="245"/>
      <c r="DJA14" s="245"/>
      <c r="DJB14" s="245"/>
      <c r="DJC14" s="245"/>
      <c r="DJD14" s="245"/>
      <c r="DJE14" s="245"/>
      <c r="DJF14" s="245"/>
      <c r="DJG14" s="245"/>
      <c r="DJH14" s="245"/>
      <c r="DJI14" s="245"/>
      <c r="DJJ14" s="245"/>
      <c r="DJK14" s="245"/>
      <c r="DJL14" s="245"/>
      <c r="DJM14" s="245"/>
      <c r="DJN14" s="245"/>
      <c r="DJO14" s="245"/>
      <c r="DJP14" s="245"/>
      <c r="DJQ14" s="245"/>
      <c r="DJR14" s="245"/>
      <c r="DJS14" s="245"/>
      <c r="DJT14" s="245"/>
      <c r="DJU14" s="245"/>
      <c r="DJV14" s="245"/>
      <c r="DJW14" s="245"/>
      <c r="DJX14" s="245"/>
      <c r="DJY14" s="245"/>
      <c r="DJZ14" s="245"/>
      <c r="DKA14" s="245"/>
      <c r="DKB14" s="245"/>
      <c r="DKC14" s="245"/>
      <c r="DKD14" s="245"/>
      <c r="DKE14" s="245"/>
      <c r="DKF14" s="245"/>
      <c r="DKG14" s="245"/>
      <c r="DKH14" s="245"/>
      <c r="DKI14" s="245"/>
      <c r="DKJ14" s="245"/>
      <c r="DKK14" s="245"/>
      <c r="DKL14" s="245"/>
      <c r="DKM14" s="245"/>
      <c r="DKN14" s="245"/>
      <c r="DKO14" s="245"/>
      <c r="DKP14" s="245"/>
      <c r="DKQ14" s="245"/>
      <c r="DKR14" s="245"/>
      <c r="DKS14" s="245"/>
      <c r="DKT14" s="245"/>
      <c r="DKU14" s="245"/>
      <c r="DKV14" s="245"/>
      <c r="DKW14" s="245"/>
      <c r="DKX14" s="245"/>
      <c r="DKY14" s="245"/>
      <c r="DKZ14" s="245"/>
      <c r="DLA14" s="245"/>
      <c r="DLB14" s="245"/>
      <c r="DLC14" s="245"/>
      <c r="DLD14" s="245"/>
      <c r="DLE14" s="245"/>
      <c r="DLF14" s="245"/>
      <c r="DLG14" s="245"/>
      <c r="DLH14" s="245"/>
      <c r="DLI14" s="245"/>
      <c r="DLJ14" s="245"/>
      <c r="DLK14" s="245"/>
      <c r="DLL14" s="245"/>
      <c r="DLM14" s="245"/>
      <c r="DLN14" s="245"/>
      <c r="DLO14" s="245"/>
      <c r="DLP14" s="245"/>
      <c r="DLQ14" s="245"/>
      <c r="DLR14" s="245"/>
      <c r="DLS14" s="245"/>
      <c r="DLT14" s="245"/>
      <c r="DLU14" s="245"/>
      <c r="DLV14" s="245"/>
      <c r="DLW14" s="245"/>
      <c r="DLX14" s="245"/>
      <c r="DLY14" s="245"/>
      <c r="DLZ14" s="245"/>
      <c r="DMA14" s="245"/>
      <c r="DMB14" s="245"/>
      <c r="DMC14" s="245"/>
      <c r="DMD14" s="245"/>
      <c r="DME14" s="245"/>
      <c r="DMF14" s="245"/>
      <c r="DMG14" s="245"/>
      <c r="DMH14" s="245"/>
      <c r="DMI14" s="245"/>
      <c r="DMJ14" s="245"/>
      <c r="DMK14" s="245"/>
      <c r="DML14" s="245"/>
      <c r="DMM14" s="245"/>
      <c r="DMN14" s="245"/>
      <c r="DMO14" s="245"/>
      <c r="DMP14" s="245"/>
      <c r="DMQ14" s="245"/>
      <c r="DMR14" s="245"/>
      <c r="DMS14" s="245"/>
      <c r="DMT14" s="245"/>
      <c r="DMU14" s="245"/>
      <c r="DMV14" s="245"/>
      <c r="DMW14" s="245"/>
      <c r="DMX14" s="245"/>
      <c r="DMY14" s="245"/>
      <c r="DMZ14" s="245"/>
      <c r="DNA14" s="245"/>
      <c r="DNB14" s="245"/>
      <c r="DNC14" s="245"/>
      <c r="DND14" s="245"/>
      <c r="DNE14" s="245"/>
      <c r="DNF14" s="245"/>
      <c r="DNG14" s="245"/>
      <c r="DNH14" s="245"/>
      <c r="DNI14" s="245"/>
      <c r="DNJ14" s="245"/>
      <c r="DNK14" s="245"/>
      <c r="DNL14" s="245"/>
      <c r="DNM14" s="245"/>
      <c r="DNN14" s="245"/>
      <c r="DNO14" s="245"/>
      <c r="DNP14" s="245"/>
      <c r="DNQ14" s="245"/>
      <c r="DNR14" s="245"/>
      <c r="DNS14" s="245"/>
      <c r="DNT14" s="245"/>
      <c r="DNU14" s="245"/>
      <c r="DNV14" s="245"/>
      <c r="DNW14" s="245"/>
      <c r="DNX14" s="245"/>
      <c r="DNY14" s="245"/>
      <c r="DNZ14" s="245"/>
      <c r="DOA14" s="245"/>
      <c r="DOB14" s="245"/>
      <c r="DOC14" s="245"/>
      <c r="DOD14" s="245"/>
      <c r="DOE14" s="245"/>
      <c r="DOF14" s="245"/>
      <c r="DOG14" s="245"/>
      <c r="DOH14" s="245"/>
      <c r="DOI14" s="245"/>
      <c r="DOJ14" s="245"/>
      <c r="DOK14" s="245"/>
      <c r="DOL14" s="245"/>
      <c r="DOM14" s="245"/>
      <c r="DON14" s="245"/>
      <c r="DOO14" s="245"/>
      <c r="DOP14" s="245"/>
      <c r="DOQ14" s="245"/>
      <c r="DOR14" s="245"/>
      <c r="DOS14" s="245"/>
      <c r="DOT14" s="245"/>
      <c r="DOU14" s="245"/>
      <c r="DOV14" s="245"/>
      <c r="DOW14" s="245"/>
      <c r="DOX14" s="245"/>
      <c r="DOY14" s="245"/>
      <c r="DOZ14" s="245"/>
      <c r="DPA14" s="245"/>
      <c r="DPB14" s="245"/>
      <c r="DPC14" s="245"/>
      <c r="DPD14" s="245"/>
      <c r="DPE14" s="245"/>
      <c r="DPF14" s="245"/>
      <c r="DPG14" s="245"/>
      <c r="DPH14" s="245"/>
      <c r="DPI14" s="245"/>
      <c r="DPJ14" s="245"/>
      <c r="DPK14" s="245"/>
      <c r="DPL14" s="245"/>
      <c r="DPM14" s="245"/>
      <c r="DPN14" s="245"/>
      <c r="DPO14" s="245"/>
      <c r="DPP14" s="245"/>
      <c r="DPQ14" s="245"/>
      <c r="DPR14" s="245"/>
      <c r="DPS14" s="245"/>
      <c r="DPT14" s="245"/>
      <c r="DPU14" s="245"/>
      <c r="DPV14" s="245"/>
      <c r="DPW14" s="245"/>
      <c r="DPX14" s="245"/>
      <c r="DPY14" s="245"/>
      <c r="DPZ14" s="245"/>
      <c r="DQA14" s="245"/>
      <c r="DQB14" s="245"/>
      <c r="DQC14" s="245"/>
      <c r="DQD14" s="245"/>
      <c r="DQE14" s="245"/>
      <c r="DQF14" s="245"/>
      <c r="DQG14" s="245"/>
      <c r="DQH14" s="245"/>
      <c r="DQI14" s="245"/>
      <c r="DQJ14" s="245"/>
      <c r="DQK14" s="245"/>
      <c r="DQL14" s="245"/>
      <c r="DQM14" s="245"/>
      <c r="DQN14" s="245"/>
      <c r="DQO14" s="245"/>
      <c r="DQP14" s="245"/>
      <c r="DQQ14" s="245"/>
      <c r="DQR14" s="245"/>
      <c r="DQS14" s="245"/>
      <c r="DQT14" s="245"/>
      <c r="DQU14" s="245"/>
      <c r="DQV14" s="245"/>
      <c r="DQW14" s="245"/>
      <c r="DQX14" s="245"/>
      <c r="DQY14" s="245"/>
      <c r="DQZ14" s="245"/>
      <c r="DRA14" s="245"/>
      <c r="DRB14" s="245"/>
      <c r="DRC14" s="245"/>
      <c r="DRD14" s="245"/>
      <c r="DRE14" s="245"/>
      <c r="DRF14" s="245"/>
      <c r="DRG14" s="245"/>
      <c r="DRH14" s="245"/>
      <c r="DRI14" s="245"/>
      <c r="DRJ14" s="245"/>
      <c r="DRK14" s="245"/>
      <c r="DRL14" s="245"/>
      <c r="DRM14" s="245"/>
      <c r="DRN14" s="245"/>
      <c r="DRO14" s="245"/>
      <c r="DRP14" s="245"/>
      <c r="DRQ14" s="245"/>
      <c r="DRR14" s="245"/>
      <c r="DRS14" s="245"/>
      <c r="DRT14" s="245"/>
      <c r="DRU14" s="245"/>
      <c r="DRV14" s="245"/>
      <c r="DRW14" s="245"/>
      <c r="DRX14" s="245"/>
      <c r="DRY14" s="245"/>
      <c r="DRZ14" s="245"/>
      <c r="DSA14" s="245"/>
      <c r="DSB14" s="245"/>
      <c r="DSC14" s="245"/>
      <c r="DSD14" s="245"/>
      <c r="DSE14" s="245"/>
      <c r="DSF14" s="245"/>
      <c r="DSG14" s="245"/>
      <c r="DSH14" s="245"/>
      <c r="DSI14" s="245"/>
      <c r="DSJ14" s="245"/>
      <c r="DSK14" s="245"/>
      <c r="DSL14" s="245"/>
      <c r="DSM14" s="245"/>
      <c r="DSN14" s="245"/>
      <c r="DSO14" s="245"/>
      <c r="DSP14" s="245"/>
      <c r="DSQ14" s="245"/>
      <c r="DSR14" s="245"/>
      <c r="DSS14" s="245"/>
      <c r="DST14" s="245"/>
      <c r="DSU14" s="245"/>
      <c r="DSV14" s="245"/>
      <c r="DSW14" s="245"/>
      <c r="DSX14" s="245"/>
      <c r="DSY14" s="245"/>
      <c r="DSZ14" s="245"/>
      <c r="DTA14" s="245"/>
      <c r="DTB14" s="245"/>
      <c r="DTC14" s="245"/>
      <c r="DTD14" s="245"/>
      <c r="DTE14" s="245"/>
      <c r="DTF14" s="245"/>
      <c r="DTG14" s="245"/>
      <c r="DTH14" s="245"/>
      <c r="DTI14" s="245"/>
      <c r="DTJ14" s="245"/>
      <c r="DTK14" s="245"/>
      <c r="DTL14" s="245"/>
      <c r="DTM14" s="245"/>
      <c r="DTN14" s="245"/>
      <c r="DTO14" s="245"/>
      <c r="DTP14" s="245"/>
      <c r="DTQ14" s="245"/>
      <c r="DTR14" s="245"/>
      <c r="DTS14" s="245"/>
      <c r="DTT14" s="245"/>
      <c r="DTU14" s="245"/>
      <c r="DTV14" s="245"/>
      <c r="DTW14" s="245"/>
      <c r="DTX14" s="245"/>
      <c r="DTY14" s="245"/>
      <c r="DTZ14" s="245"/>
      <c r="DUA14" s="245"/>
      <c r="DUB14" s="245"/>
      <c r="DUC14" s="245"/>
      <c r="DUD14" s="245"/>
      <c r="DUE14" s="245"/>
      <c r="DUF14" s="245"/>
      <c r="DUG14" s="245"/>
      <c r="DUH14" s="245"/>
      <c r="DUI14" s="245"/>
      <c r="DUJ14" s="245"/>
      <c r="DUK14" s="245"/>
      <c r="DUL14" s="245"/>
      <c r="DUM14" s="245"/>
      <c r="DUN14" s="245"/>
      <c r="DUO14" s="245"/>
      <c r="DUP14" s="245"/>
      <c r="DUQ14" s="245"/>
      <c r="DUR14" s="245"/>
      <c r="DUS14" s="245"/>
      <c r="DUT14" s="245"/>
      <c r="DUU14" s="245"/>
      <c r="DUV14" s="245"/>
      <c r="DUW14" s="245"/>
      <c r="DUX14" s="245"/>
      <c r="DUY14" s="245"/>
      <c r="DUZ14" s="245"/>
      <c r="DVA14" s="245"/>
      <c r="DVB14" s="245"/>
      <c r="DVC14" s="245"/>
      <c r="DVD14" s="245"/>
      <c r="DVE14" s="245"/>
      <c r="DVF14" s="245"/>
      <c r="DVG14" s="245"/>
      <c r="DVH14" s="245"/>
      <c r="DVI14" s="245"/>
      <c r="DVJ14" s="245"/>
      <c r="DVK14" s="245"/>
      <c r="DVL14" s="245"/>
      <c r="DVM14" s="245"/>
      <c r="DVN14" s="245"/>
      <c r="DVO14" s="245"/>
      <c r="DVP14" s="245"/>
      <c r="DVQ14" s="245"/>
      <c r="DVR14" s="245"/>
      <c r="DVS14" s="245"/>
      <c r="DVT14" s="245"/>
      <c r="DVU14" s="245"/>
      <c r="DVV14" s="245"/>
      <c r="DVW14" s="245"/>
      <c r="DVX14" s="245"/>
      <c r="DVY14" s="245"/>
      <c r="DVZ14" s="245"/>
      <c r="DWA14" s="245"/>
      <c r="DWB14" s="245"/>
      <c r="DWC14" s="245"/>
      <c r="DWD14" s="245"/>
      <c r="DWE14" s="245"/>
      <c r="DWF14" s="245"/>
      <c r="DWG14" s="245"/>
      <c r="DWH14" s="245"/>
      <c r="DWI14" s="245"/>
      <c r="DWJ14" s="245"/>
      <c r="DWK14" s="245"/>
      <c r="DWL14" s="245"/>
      <c r="DWM14" s="245"/>
      <c r="DWN14" s="245"/>
      <c r="DWO14" s="245"/>
      <c r="DWP14" s="245"/>
      <c r="DWQ14" s="245"/>
      <c r="DWR14" s="245"/>
      <c r="DWS14" s="245"/>
      <c r="DWT14" s="245"/>
      <c r="DWU14" s="245"/>
      <c r="DWV14" s="245"/>
      <c r="DWW14" s="245"/>
      <c r="DWX14" s="245"/>
      <c r="DWY14" s="245"/>
      <c r="DWZ14" s="245"/>
      <c r="DXA14" s="245"/>
      <c r="DXB14" s="245"/>
      <c r="DXC14" s="245"/>
      <c r="DXD14" s="245"/>
      <c r="DXE14" s="245"/>
      <c r="DXF14" s="245"/>
      <c r="DXG14" s="245"/>
      <c r="DXH14" s="245"/>
      <c r="DXI14" s="245"/>
      <c r="DXJ14" s="245"/>
      <c r="DXK14" s="245"/>
      <c r="DXL14" s="245"/>
      <c r="DXM14" s="245"/>
      <c r="DXN14" s="245"/>
      <c r="DXO14" s="245"/>
      <c r="DXP14" s="245"/>
      <c r="DXQ14" s="245"/>
      <c r="DXR14" s="245"/>
      <c r="DXS14" s="245"/>
      <c r="DXT14" s="245"/>
      <c r="DXU14" s="245"/>
      <c r="DXV14" s="245"/>
      <c r="DXW14" s="245"/>
      <c r="DXX14" s="245"/>
      <c r="DXY14" s="245"/>
      <c r="DXZ14" s="245"/>
      <c r="DYA14" s="245"/>
      <c r="DYB14" s="245"/>
      <c r="DYC14" s="245"/>
      <c r="DYD14" s="245"/>
      <c r="DYE14" s="245"/>
      <c r="DYF14" s="245"/>
      <c r="DYG14" s="245"/>
      <c r="DYH14" s="245"/>
      <c r="DYI14" s="245"/>
      <c r="DYJ14" s="245"/>
      <c r="DYK14" s="245"/>
      <c r="DYL14" s="245"/>
      <c r="DYM14" s="245"/>
      <c r="DYN14" s="245"/>
      <c r="DYO14" s="245"/>
      <c r="DYP14" s="245"/>
      <c r="DYQ14" s="245"/>
      <c r="DYR14" s="245"/>
      <c r="DYS14" s="245"/>
      <c r="DYT14" s="245"/>
      <c r="DYU14" s="245"/>
      <c r="DYV14" s="245"/>
      <c r="DYW14" s="245"/>
      <c r="DYX14" s="245"/>
      <c r="DYY14" s="245"/>
      <c r="DYZ14" s="245"/>
      <c r="DZA14" s="245"/>
      <c r="DZB14" s="245"/>
      <c r="DZC14" s="245"/>
      <c r="DZD14" s="245"/>
      <c r="DZE14" s="245"/>
      <c r="DZF14" s="245"/>
      <c r="DZG14" s="245"/>
      <c r="DZH14" s="245"/>
      <c r="DZI14" s="245"/>
      <c r="DZJ14" s="245"/>
      <c r="DZK14" s="245"/>
      <c r="DZL14" s="245"/>
      <c r="DZM14" s="245"/>
      <c r="DZN14" s="245"/>
      <c r="DZO14" s="245"/>
      <c r="DZP14" s="245"/>
      <c r="DZQ14" s="245"/>
      <c r="DZR14" s="245"/>
      <c r="DZS14" s="245"/>
      <c r="DZT14" s="245"/>
      <c r="DZU14" s="245"/>
      <c r="DZV14" s="245"/>
      <c r="DZW14" s="245"/>
      <c r="DZX14" s="245"/>
      <c r="DZY14" s="245"/>
      <c r="DZZ14" s="245"/>
      <c r="EAA14" s="245"/>
      <c r="EAB14" s="245"/>
      <c r="EAC14" s="245"/>
      <c r="EAD14" s="245"/>
      <c r="EAE14" s="245"/>
      <c r="EAF14" s="245"/>
      <c r="EAG14" s="245"/>
      <c r="EAH14" s="245"/>
      <c r="EAI14" s="245"/>
      <c r="EAJ14" s="245"/>
      <c r="EAK14" s="245"/>
      <c r="EAL14" s="245"/>
      <c r="EAM14" s="245"/>
      <c r="EAN14" s="245"/>
      <c r="EAO14" s="245"/>
      <c r="EAP14" s="245"/>
      <c r="EAQ14" s="245"/>
      <c r="EAR14" s="245"/>
      <c r="EAS14" s="245"/>
      <c r="EAT14" s="245"/>
      <c r="EAU14" s="245"/>
      <c r="EAV14" s="245"/>
      <c r="EAW14" s="245"/>
      <c r="EAX14" s="245"/>
      <c r="EAY14" s="245"/>
      <c r="EAZ14" s="245"/>
      <c r="EBA14" s="245"/>
      <c r="EBB14" s="245"/>
      <c r="EBC14" s="245"/>
      <c r="EBD14" s="245"/>
      <c r="EBE14" s="245"/>
      <c r="EBF14" s="245"/>
      <c r="EBG14" s="245"/>
      <c r="EBH14" s="245"/>
      <c r="EBI14" s="245"/>
      <c r="EBJ14" s="245"/>
      <c r="EBK14" s="245"/>
      <c r="EBL14" s="245"/>
      <c r="EBM14" s="245"/>
      <c r="EBN14" s="245"/>
      <c r="EBO14" s="245"/>
      <c r="EBP14" s="245"/>
      <c r="EBQ14" s="245"/>
      <c r="EBR14" s="245"/>
      <c r="EBS14" s="245"/>
      <c r="EBT14" s="245"/>
      <c r="EBU14" s="245"/>
      <c r="EBV14" s="245"/>
      <c r="EBW14" s="245"/>
      <c r="EBX14" s="245"/>
      <c r="EBY14" s="245"/>
      <c r="EBZ14" s="245"/>
      <c r="ECA14" s="245"/>
      <c r="ECB14" s="245"/>
      <c r="ECC14" s="245"/>
      <c r="ECD14" s="245"/>
      <c r="ECE14" s="245"/>
      <c r="ECF14" s="245"/>
      <c r="ECG14" s="245"/>
      <c r="ECH14" s="245"/>
      <c r="ECI14" s="245"/>
      <c r="ECJ14" s="245"/>
      <c r="ECK14" s="245"/>
      <c r="ECL14" s="245"/>
      <c r="ECM14" s="245"/>
      <c r="ECN14" s="245"/>
      <c r="ECO14" s="245"/>
      <c r="ECP14" s="245"/>
      <c r="ECQ14" s="245"/>
      <c r="ECR14" s="245"/>
      <c r="ECS14" s="245"/>
      <c r="ECT14" s="245"/>
      <c r="ECU14" s="245"/>
      <c r="ECV14" s="245"/>
      <c r="ECW14" s="245"/>
      <c r="ECX14" s="245"/>
      <c r="ECY14" s="245"/>
      <c r="ECZ14" s="245"/>
      <c r="EDA14" s="245"/>
      <c r="EDB14" s="245"/>
      <c r="EDC14" s="245"/>
      <c r="EDD14" s="245"/>
      <c r="EDE14" s="245"/>
      <c r="EDF14" s="245"/>
      <c r="EDG14" s="245"/>
      <c r="EDH14" s="245"/>
      <c r="EDI14" s="245"/>
      <c r="EDJ14" s="245"/>
      <c r="EDK14" s="245"/>
      <c r="EDL14" s="245"/>
      <c r="EDM14" s="245"/>
      <c r="EDN14" s="245"/>
      <c r="EDO14" s="245"/>
      <c r="EDP14" s="245"/>
      <c r="EDQ14" s="245"/>
      <c r="EDR14" s="245"/>
      <c r="EDS14" s="245"/>
      <c r="EDT14" s="245"/>
      <c r="EDU14" s="245"/>
      <c r="EDV14" s="245"/>
      <c r="EDW14" s="245"/>
      <c r="EDX14" s="245"/>
      <c r="EDY14" s="245"/>
      <c r="EDZ14" s="245"/>
      <c r="EEA14" s="245"/>
      <c r="EEB14" s="245"/>
      <c r="EEC14" s="245"/>
      <c r="EED14" s="245"/>
      <c r="EEE14" s="245"/>
      <c r="EEF14" s="245"/>
      <c r="EEG14" s="245"/>
      <c r="EEH14" s="245"/>
      <c r="EEI14" s="245"/>
      <c r="EEJ14" s="245"/>
      <c r="EEK14" s="245"/>
      <c r="EEL14" s="245"/>
      <c r="EEM14" s="245"/>
      <c r="EEN14" s="245"/>
      <c r="EEO14" s="245"/>
      <c r="EEP14" s="245"/>
      <c r="EEQ14" s="245"/>
      <c r="EER14" s="245"/>
      <c r="EES14" s="245"/>
      <c r="EET14" s="245"/>
      <c r="EEU14" s="245"/>
      <c r="EEV14" s="245"/>
      <c r="EEW14" s="245"/>
      <c r="EEX14" s="245"/>
      <c r="EEY14" s="245"/>
      <c r="EEZ14" s="245"/>
      <c r="EFA14" s="245"/>
      <c r="EFB14" s="245"/>
      <c r="EFC14" s="245"/>
      <c r="EFD14" s="245"/>
      <c r="EFE14" s="245"/>
      <c r="EFF14" s="245"/>
      <c r="EFG14" s="245"/>
      <c r="EFH14" s="245"/>
      <c r="EFI14" s="245"/>
      <c r="EFJ14" s="245"/>
      <c r="EFK14" s="245"/>
      <c r="EFL14" s="245"/>
      <c r="EFM14" s="245"/>
      <c r="EFN14" s="245"/>
      <c r="EFO14" s="245"/>
      <c r="EFP14" s="245"/>
      <c r="EFQ14" s="245"/>
      <c r="EFR14" s="245"/>
      <c r="EFS14" s="245"/>
      <c r="EFT14" s="245"/>
      <c r="EFU14" s="245"/>
      <c r="EFV14" s="245"/>
      <c r="EFW14" s="245"/>
      <c r="EFX14" s="245"/>
      <c r="EFY14" s="245"/>
      <c r="EFZ14" s="245"/>
      <c r="EGA14" s="245"/>
      <c r="EGB14" s="245"/>
      <c r="EGC14" s="245"/>
      <c r="EGD14" s="245"/>
      <c r="EGE14" s="245"/>
      <c r="EGF14" s="245"/>
      <c r="EGG14" s="245"/>
      <c r="EGH14" s="245"/>
      <c r="EGI14" s="245"/>
      <c r="EGJ14" s="245"/>
      <c r="EGK14" s="245"/>
      <c r="EGL14" s="245"/>
      <c r="EGM14" s="245"/>
      <c r="EGN14" s="245"/>
      <c r="EGO14" s="245"/>
      <c r="EGP14" s="245"/>
      <c r="EGQ14" s="245"/>
      <c r="EGR14" s="245"/>
      <c r="EGS14" s="245"/>
      <c r="EGT14" s="245"/>
      <c r="EGU14" s="245"/>
      <c r="EGV14" s="245"/>
      <c r="EGW14" s="245"/>
      <c r="EGX14" s="245"/>
      <c r="EGY14" s="245"/>
      <c r="EGZ14" s="245"/>
      <c r="EHA14" s="245"/>
      <c r="EHB14" s="245"/>
      <c r="EHC14" s="245"/>
      <c r="EHD14" s="245"/>
      <c r="EHE14" s="245"/>
      <c r="EHF14" s="245"/>
      <c r="EHG14" s="245"/>
      <c r="EHH14" s="245"/>
      <c r="EHI14" s="245"/>
      <c r="EHJ14" s="245"/>
      <c r="EHK14" s="245"/>
      <c r="EHL14" s="245"/>
      <c r="EHM14" s="245"/>
      <c r="EHN14" s="245"/>
      <c r="EHO14" s="245"/>
      <c r="EHP14" s="245"/>
      <c r="EHQ14" s="245"/>
      <c r="EHR14" s="245"/>
      <c r="EHS14" s="245"/>
      <c r="EHT14" s="245"/>
      <c r="EHU14" s="245"/>
      <c r="EHV14" s="245"/>
      <c r="EHW14" s="245"/>
      <c r="EHX14" s="245"/>
      <c r="EHY14" s="245"/>
      <c r="EHZ14" s="245"/>
      <c r="EIA14" s="245"/>
      <c r="EIB14" s="245"/>
      <c r="EIC14" s="245"/>
      <c r="EID14" s="245"/>
      <c r="EIE14" s="245"/>
      <c r="EIF14" s="245"/>
      <c r="EIG14" s="245"/>
      <c r="EIH14" s="245"/>
      <c r="EII14" s="245"/>
      <c r="EIJ14" s="245"/>
      <c r="EIK14" s="245"/>
      <c r="EIL14" s="245"/>
      <c r="EIM14" s="245"/>
      <c r="EIN14" s="245"/>
      <c r="EIO14" s="245"/>
      <c r="EIP14" s="245"/>
      <c r="EIQ14" s="245"/>
      <c r="EIR14" s="245"/>
      <c r="EIS14" s="245"/>
      <c r="EIT14" s="245"/>
      <c r="EIU14" s="245"/>
      <c r="EIV14" s="245"/>
      <c r="EIW14" s="245"/>
      <c r="EIX14" s="245"/>
      <c r="EIY14" s="245"/>
      <c r="EIZ14" s="245"/>
      <c r="EJA14" s="245"/>
      <c r="EJB14" s="245"/>
      <c r="EJC14" s="245"/>
      <c r="EJD14" s="245"/>
      <c r="EJE14" s="245"/>
      <c r="EJF14" s="245"/>
      <c r="EJG14" s="245"/>
      <c r="EJH14" s="245"/>
      <c r="EJI14" s="245"/>
      <c r="EJJ14" s="245"/>
      <c r="EJK14" s="245"/>
      <c r="EJL14" s="245"/>
      <c r="EJM14" s="245"/>
      <c r="EJN14" s="245"/>
      <c r="EJO14" s="245"/>
      <c r="EJP14" s="245"/>
      <c r="EJQ14" s="245"/>
      <c r="EJR14" s="245"/>
      <c r="EJS14" s="245"/>
      <c r="EJT14" s="245"/>
      <c r="EJU14" s="245"/>
      <c r="EJV14" s="245"/>
      <c r="EJW14" s="245"/>
      <c r="EJX14" s="245"/>
      <c r="EJY14" s="245"/>
      <c r="EJZ14" s="245"/>
      <c r="EKA14" s="245"/>
      <c r="EKB14" s="245"/>
      <c r="EKC14" s="245"/>
      <c r="EKD14" s="245"/>
      <c r="EKE14" s="245"/>
      <c r="EKF14" s="245"/>
      <c r="EKG14" s="245"/>
      <c r="EKH14" s="245"/>
      <c r="EKI14" s="245"/>
      <c r="EKJ14" s="245"/>
      <c r="EKK14" s="245"/>
      <c r="EKL14" s="245"/>
      <c r="EKM14" s="245"/>
      <c r="EKN14" s="245"/>
      <c r="EKO14" s="245"/>
      <c r="EKP14" s="245"/>
      <c r="EKQ14" s="245"/>
      <c r="EKR14" s="245"/>
      <c r="EKS14" s="245"/>
      <c r="EKT14" s="245"/>
      <c r="EKU14" s="245"/>
      <c r="EKV14" s="245"/>
      <c r="EKW14" s="245"/>
      <c r="EKX14" s="245"/>
      <c r="EKY14" s="245"/>
      <c r="EKZ14" s="245"/>
      <c r="ELA14" s="245"/>
      <c r="ELB14" s="245"/>
      <c r="ELC14" s="245"/>
      <c r="ELD14" s="245"/>
      <c r="ELE14" s="245"/>
      <c r="ELF14" s="245"/>
      <c r="ELG14" s="245"/>
      <c r="ELH14" s="245"/>
      <c r="ELI14" s="245"/>
      <c r="ELJ14" s="245"/>
      <c r="ELK14" s="245"/>
      <c r="ELL14" s="245"/>
      <c r="ELM14" s="245"/>
      <c r="ELN14" s="245"/>
      <c r="ELO14" s="245"/>
      <c r="ELP14" s="245"/>
      <c r="ELQ14" s="245"/>
      <c r="ELR14" s="245"/>
      <c r="ELS14" s="245"/>
      <c r="ELT14" s="245"/>
      <c r="ELU14" s="245"/>
      <c r="ELV14" s="245"/>
      <c r="ELW14" s="245"/>
      <c r="ELX14" s="245"/>
      <c r="ELY14" s="245"/>
      <c r="ELZ14" s="245"/>
      <c r="EMA14" s="245"/>
      <c r="EMB14" s="245"/>
      <c r="EMC14" s="245"/>
      <c r="EMD14" s="245"/>
      <c r="EME14" s="245"/>
      <c r="EMF14" s="245"/>
      <c r="EMG14" s="245"/>
      <c r="EMH14" s="245"/>
      <c r="EMI14" s="245"/>
      <c r="EMJ14" s="245"/>
      <c r="EMK14" s="245"/>
      <c r="EML14" s="245"/>
      <c r="EMM14" s="245"/>
      <c r="EMN14" s="245"/>
      <c r="EMO14" s="245"/>
      <c r="EMP14" s="245"/>
      <c r="EMQ14" s="245"/>
      <c r="EMR14" s="245"/>
      <c r="EMS14" s="245"/>
      <c r="EMT14" s="245"/>
      <c r="EMU14" s="245"/>
      <c r="EMV14" s="245"/>
      <c r="EMW14" s="245"/>
      <c r="EMX14" s="245"/>
      <c r="EMY14" s="245"/>
      <c r="EMZ14" s="245"/>
      <c r="ENA14" s="245"/>
      <c r="ENB14" s="245"/>
      <c r="ENC14" s="245"/>
      <c r="END14" s="245"/>
      <c r="ENE14" s="245"/>
      <c r="ENF14" s="245"/>
      <c r="ENG14" s="245"/>
      <c r="ENH14" s="245"/>
      <c r="ENI14" s="245"/>
      <c r="ENJ14" s="245"/>
      <c r="ENK14" s="245"/>
      <c r="ENL14" s="245"/>
      <c r="ENM14" s="245"/>
      <c r="ENN14" s="245"/>
      <c r="ENO14" s="245"/>
      <c r="ENP14" s="245"/>
      <c r="ENQ14" s="245"/>
      <c r="ENR14" s="245"/>
      <c r="ENS14" s="245"/>
      <c r="ENT14" s="245"/>
      <c r="ENU14" s="245"/>
      <c r="ENV14" s="245"/>
      <c r="ENW14" s="245"/>
      <c r="ENX14" s="245"/>
      <c r="ENY14" s="245"/>
      <c r="ENZ14" s="245"/>
      <c r="EOA14" s="245"/>
      <c r="EOB14" s="245"/>
      <c r="EOC14" s="245"/>
      <c r="EOD14" s="245"/>
      <c r="EOE14" s="245"/>
      <c r="EOF14" s="245"/>
      <c r="EOG14" s="245"/>
      <c r="EOH14" s="245"/>
      <c r="EOI14" s="245"/>
      <c r="EOJ14" s="245"/>
      <c r="EOK14" s="245"/>
      <c r="EOL14" s="245"/>
      <c r="EOM14" s="245"/>
      <c r="EON14" s="245"/>
      <c r="EOO14" s="245"/>
      <c r="EOP14" s="245"/>
      <c r="EOQ14" s="245"/>
      <c r="EOR14" s="245"/>
      <c r="EOS14" s="245"/>
      <c r="EOT14" s="245"/>
      <c r="EOU14" s="245"/>
      <c r="EOV14" s="245"/>
      <c r="EOW14" s="245"/>
      <c r="EOX14" s="245"/>
      <c r="EOY14" s="245"/>
      <c r="EOZ14" s="245"/>
      <c r="EPA14" s="245"/>
      <c r="EPB14" s="245"/>
      <c r="EPC14" s="245"/>
      <c r="EPD14" s="245"/>
      <c r="EPE14" s="245"/>
      <c r="EPF14" s="245"/>
      <c r="EPG14" s="245"/>
      <c r="EPH14" s="245"/>
      <c r="EPI14" s="245"/>
      <c r="EPJ14" s="245"/>
      <c r="EPK14" s="245"/>
      <c r="EPL14" s="245"/>
      <c r="EPM14" s="245"/>
      <c r="EPN14" s="245"/>
      <c r="EPO14" s="245"/>
      <c r="EPP14" s="245"/>
      <c r="EPQ14" s="245"/>
      <c r="EPR14" s="245"/>
      <c r="EPS14" s="245"/>
      <c r="EPT14" s="245"/>
      <c r="EPU14" s="245"/>
      <c r="EPV14" s="245"/>
      <c r="EPW14" s="245"/>
      <c r="EPX14" s="245"/>
      <c r="EPY14" s="245"/>
      <c r="EPZ14" s="245"/>
      <c r="EQA14" s="245"/>
      <c r="EQB14" s="245"/>
      <c r="EQC14" s="245"/>
      <c r="EQD14" s="245"/>
      <c r="EQE14" s="245"/>
      <c r="EQF14" s="245"/>
      <c r="EQG14" s="245"/>
      <c r="EQH14" s="245"/>
      <c r="EQI14" s="245"/>
      <c r="EQJ14" s="245"/>
      <c r="EQK14" s="245"/>
      <c r="EQL14" s="245"/>
      <c r="EQM14" s="245"/>
      <c r="EQN14" s="245"/>
      <c r="EQO14" s="245"/>
      <c r="EQP14" s="245"/>
      <c r="EQQ14" s="245"/>
      <c r="EQR14" s="245"/>
      <c r="EQS14" s="245"/>
      <c r="EQT14" s="245"/>
      <c r="EQU14" s="245"/>
      <c r="EQV14" s="245"/>
      <c r="EQW14" s="245"/>
      <c r="EQX14" s="245"/>
      <c r="EQY14" s="245"/>
      <c r="EQZ14" s="245"/>
      <c r="ERA14" s="245"/>
      <c r="ERB14" s="245"/>
      <c r="ERC14" s="245"/>
      <c r="ERD14" s="245"/>
      <c r="ERE14" s="245"/>
      <c r="ERF14" s="245"/>
      <c r="ERG14" s="245"/>
      <c r="ERH14" s="245"/>
      <c r="ERI14" s="245"/>
      <c r="ERJ14" s="245"/>
      <c r="ERK14" s="245"/>
      <c r="ERL14" s="245"/>
      <c r="ERM14" s="245"/>
      <c r="ERN14" s="245"/>
      <c r="ERO14" s="245"/>
      <c r="ERP14" s="245"/>
      <c r="ERQ14" s="245"/>
      <c r="ERR14" s="245"/>
      <c r="ERS14" s="245"/>
      <c r="ERT14" s="245"/>
      <c r="ERU14" s="245"/>
      <c r="ERV14" s="245"/>
      <c r="ERW14" s="245"/>
      <c r="ERX14" s="245"/>
      <c r="ERY14" s="245"/>
      <c r="ERZ14" s="245"/>
      <c r="ESA14" s="245"/>
      <c r="ESB14" s="245"/>
      <c r="ESC14" s="245"/>
      <c r="ESD14" s="245"/>
      <c r="ESE14" s="245"/>
      <c r="ESF14" s="245"/>
      <c r="ESG14" s="245"/>
      <c r="ESH14" s="245"/>
      <c r="ESI14" s="245"/>
      <c r="ESJ14" s="245"/>
      <c r="ESK14" s="245"/>
      <c r="ESL14" s="245"/>
      <c r="ESM14" s="245"/>
      <c r="ESN14" s="245"/>
      <c r="ESO14" s="245"/>
      <c r="ESP14" s="245"/>
      <c r="ESQ14" s="245"/>
      <c r="ESR14" s="245"/>
      <c r="ESS14" s="245"/>
      <c r="EST14" s="245"/>
      <c r="ESU14" s="245"/>
      <c r="ESV14" s="245"/>
      <c r="ESW14" s="245"/>
      <c r="ESX14" s="245"/>
      <c r="ESY14" s="245"/>
      <c r="ESZ14" s="245"/>
      <c r="ETA14" s="245"/>
      <c r="ETB14" s="245"/>
      <c r="ETC14" s="245"/>
      <c r="ETD14" s="245"/>
      <c r="ETE14" s="245"/>
      <c r="ETF14" s="245"/>
      <c r="ETG14" s="245"/>
      <c r="ETH14" s="245"/>
      <c r="ETI14" s="245"/>
      <c r="ETJ14" s="245"/>
      <c r="ETK14" s="245"/>
      <c r="ETL14" s="245"/>
      <c r="ETM14" s="245"/>
      <c r="ETN14" s="245"/>
      <c r="ETO14" s="245"/>
      <c r="ETP14" s="245"/>
      <c r="ETQ14" s="245"/>
      <c r="ETR14" s="245"/>
      <c r="ETS14" s="245"/>
      <c r="ETT14" s="245"/>
      <c r="ETU14" s="245"/>
      <c r="ETV14" s="245"/>
      <c r="ETW14" s="245"/>
      <c r="ETX14" s="245"/>
      <c r="ETY14" s="245"/>
      <c r="ETZ14" s="245"/>
      <c r="EUA14" s="245"/>
      <c r="EUB14" s="245"/>
      <c r="EUC14" s="245"/>
      <c r="EUD14" s="245"/>
      <c r="EUE14" s="245"/>
      <c r="EUF14" s="245"/>
      <c r="EUG14" s="245"/>
      <c r="EUH14" s="245"/>
      <c r="EUI14" s="245"/>
      <c r="EUJ14" s="245"/>
      <c r="EUK14" s="245"/>
      <c r="EUL14" s="245"/>
      <c r="EUM14" s="245"/>
      <c r="EUN14" s="245"/>
      <c r="EUO14" s="245"/>
      <c r="EUP14" s="245"/>
      <c r="EUQ14" s="245"/>
      <c r="EUR14" s="245"/>
      <c r="EUS14" s="245"/>
      <c r="EUT14" s="245"/>
      <c r="EUU14" s="245"/>
      <c r="EUV14" s="245"/>
      <c r="EUW14" s="245"/>
      <c r="EUX14" s="245"/>
      <c r="EUY14" s="245"/>
      <c r="EUZ14" s="245"/>
      <c r="EVA14" s="245"/>
      <c r="EVB14" s="245"/>
      <c r="EVC14" s="245"/>
      <c r="EVD14" s="245"/>
      <c r="EVE14" s="245"/>
      <c r="EVF14" s="245"/>
      <c r="EVG14" s="245"/>
      <c r="EVH14" s="245"/>
      <c r="EVI14" s="245"/>
      <c r="EVJ14" s="245"/>
      <c r="EVK14" s="245"/>
      <c r="EVL14" s="245"/>
      <c r="EVM14" s="245"/>
      <c r="EVN14" s="245"/>
      <c r="EVO14" s="245"/>
      <c r="EVP14" s="245"/>
      <c r="EVQ14" s="245"/>
      <c r="EVR14" s="245"/>
      <c r="EVS14" s="245"/>
      <c r="EVT14" s="245"/>
      <c r="EVU14" s="245"/>
      <c r="EVV14" s="245"/>
      <c r="EVW14" s="245"/>
      <c r="EVX14" s="245"/>
      <c r="EVY14" s="245"/>
      <c r="EVZ14" s="245"/>
      <c r="EWA14" s="245"/>
      <c r="EWB14" s="245"/>
      <c r="EWC14" s="245"/>
      <c r="EWD14" s="245"/>
      <c r="EWE14" s="245"/>
      <c r="EWF14" s="245"/>
      <c r="EWG14" s="245"/>
      <c r="EWH14" s="245"/>
      <c r="EWI14" s="245"/>
      <c r="EWJ14" s="245"/>
      <c r="EWK14" s="245"/>
      <c r="EWL14" s="245"/>
      <c r="EWM14" s="245"/>
      <c r="EWN14" s="245"/>
      <c r="EWO14" s="245"/>
      <c r="EWP14" s="245"/>
      <c r="EWQ14" s="245"/>
      <c r="EWR14" s="245"/>
      <c r="EWS14" s="245"/>
      <c r="EWT14" s="245"/>
      <c r="EWU14" s="245"/>
      <c r="EWV14" s="245"/>
      <c r="EWW14" s="245"/>
      <c r="EWX14" s="245"/>
      <c r="EWY14" s="245"/>
      <c r="EWZ14" s="245"/>
      <c r="EXA14" s="245"/>
      <c r="EXB14" s="245"/>
      <c r="EXC14" s="245"/>
      <c r="EXD14" s="245"/>
      <c r="EXE14" s="245"/>
      <c r="EXF14" s="245"/>
      <c r="EXG14" s="245"/>
      <c r="EXH14" s="245"/>
      <c r="EXI14" s="245"/>
      <c r="EXJ14" s="245"/>
      <c r="EXK14" s="245"/>
      <c r="EXL14" s="245"/>
      <c r="EXM14" s="245"/>
      <c r="EXN14" s="245"/>
      <c r="EXO14" s="245"/>
      <c r="EXP14" s="245"/>
      <c r="EXQ14" s="245"/>
      <c r="EXR14" s="245"/>
      <c r="EXS14" s="245"/>
      <c r="EXT14" s="245"/>
      <c r="EXU14" s="245"/>
      <c r="EXV14" s="245"/>
      <c r="EXW14" s="245"/>
      <c r="EXX14" s="245"/>
      <c r="EXY14" s="245"/>
      <c r="EXZ14" s="245"/>
      <c r="EYA14" s="245"/>
      <c r="EYB14" s="245"/>
      <c r="EYC14" s="245"/>
      <c r="EYD14" s="245"/>
      <c r="EYE14" s="245"/>
      <c r="EYF14" s="245"/>
      <c r="EYG14" s="245"/>
      <c r="EYH14" s="245"/>
      <c r="EYI14" s="245"/>
      <c r="EYJ14" s="245"/>
      <c r="EYK14" s="245"/>
      <c r="EYL14" s="245"/>
      <c r="EYM14" s="245"/>
      <c r="EYN14" s="245"/>
      <c r="EYO14" s="245"/>
      <c r="EYP14" s="245"/>
      <c r="EYQ14" s="245"/>
      <c r="EYR14" s="245"/>
      <c r="EYS14" s="245"/>
      <c r="EYT14" s="245"/>
      <c r="EYU14" s="245"/>
      <c r="EYV14" s="245"/>
      <c r="EYW14" s="245"/>
      <c r="EYX14" s="245"/>
      <c r="EYY14" s="245"/>
      <c r="EYZ14" s="245"/>
      <c r="EZA14" s="245"/>
      <c r="EZB14" s="245"/>
      <c r="EZC14" s="245"/>
      <c r="EZD14" s="245"/>
      <c r="EZE14" s="245"/>
      <c r="EZF14" s="245"/>
      <c r="EZG14" s="245"/>
      <c r="EZH14" s="245"/>
      <c r="EZI14" s="245"/>
      <c r="EZJ14" s="245"/>
      <c r="EZK14" s="245"/>
      <c r="EZL14" s="245"/>
      <c r="EZM14" s="245"/>
      <c r="EZN14" s="245"/>
      <c r="EZO14" s="245"/>
      <c r="EZP14" s="245"/>
      <c r="EZQ14" s="245"/>
      <c r="EZR14" s="245"/>
      <c r="EZS14" s="245"/>
      <c r="EZT14" s="245"/>
      <c r="EZU14" s="245"/>
      <c r="EZV14" s="245"/>
      <c r="EZW14" s="245"/>
      <c r="EZX14" s="245"/>
      <c r="EZY14" s="245"/>
      <c r="EZZ14" s="245"/>
      <c r="FAA14" s="245"/>
      <c r="FAB14" s="245"/>
      <c r="FAC14" s="245"/>
      <c r="FAD14" s="245"/>
      <c r="FAE14" s="245"/>
      <c r="FAF14" s="245"/>
      <c r="FAG14" s="245"/>
      <c r="FAH14" s="245"/>
      <c r="FAI14" s="245"/>
      <c r="FAJ14" s="245"/>
      <c r="FAK14" s="245"/>
      <c r="FAL14" s="245"/>
      <c r="FAM14" s="245"/>
      <c r="FAN14" s="245"/>
      <c r="FAO14" s="245"/>
      <c r="FAP14" s="245"/>
      <c r="FAQ14" s="245"/>
      <c r="FAR14" s="245"/>
      <c r="FAS14" s="245"/>
      <c r="FAT14" s="245"/>
      <c r="FAU14" s="245"/>
      <c r="FAV14" s="245"/>
      <c r="FAW14" s="245"/>
      <c r="FAX14" s="245"/>
      <c r="FAY14" s="245"/>
      <c r="FAZ14" s="245"/>
      <c r="FBA14" s="245"/>
      <c r="FBB14" s="245"/>
      <c r="FBC14" s="245"/>
      <c r="FBD14" s="245"/>
      <c r="FBE14" s="245"/>
      <c r="FBF14" s="245"/>
      <c r="FBG14" s="245"/>
      <c r="FBH14" s="245"/>
      <c r="FBI14" s="245"/>
      <c r="FBJ14" s="245"/>
      <c r="FBK14" s="245"/>
      <c r="FBL14" s="245"/>
      <c r="FBM14" s="245"/>
      <c r="FBN14" s="245"/>
      <c r="FBO14" s="245"/>
      <c r="FBP14" s="245"/>
      <c r="FBQ14" s="245"/>
      <c r="FBR14" s="245"/>
      <c r="FBS14" s="245"/>
      <c r="FBT14" s="245"/>
      <c r="FBU14" s="245"/>
      <c r="FBV14" s="245"/>
      <c r="FBW14" s="245"/>
      <c r="FBX14" s="245"/>
      <c r="FBY14" s="245"/>
      <c r="FBZ14" s="245"/>
      <c r="FCA14" s="245"/>
      <c r="FCB14" s="245"/>
      <c r="FCC14" s="245"/>
      <c r="FCD14" s="245"/>
      <c r="FCE14" s="245"/>
      <c r="FCF14" s="245"/>
      <c r="FCG14" s="245"/>
      <c r="FCH14" s="245"/>
      <c r="FCI14" s="245"/>
      <c r="FCJ14" s="245"/>
      <c r="FCK14" s="245"/>
      <c r="FCL14" s="245"/>
      <c r="FCM14" s="245"/>
      <c r="FCN14" s="245"/>
      <c r="FCO14" s="245"/>
      <c r="FCP14" s="245"/>
      <c r="FCQ14" s="245"/>
      <c r="FCR14" s="245"/>
      <c r="FCS14" s="245"/>
      <c r="FCT14" s="245"/>
      <c r="FCU14" s="245"/>
      <c r="FCV14" s="245"/>
      <c r="FCW14" s="245"/>
      <c r="FCX14" s="245"/>
      <c r="FCY14" s="245"/>
      <c r="FCZ14" s="245"/>
      <c r="FDA14" s="245"/>
      <c r="FDB14" s="245"/>
      <c r="FDC14" s="245"/>
      <c r="FDD14" s="245"/>
      <c r="FDE14" s="245"/>
      <c r="FDF14" s="245"/>
      <c r="FDG14" s="245"/>
      <c r="FDH14" s="245"/>
      <c r="FDI14" s="245"/>
      <c r="FDJ14" s="245"/>
      <c r="FDK14" s="245"/>
      <c r="FDL14" s="245"/>
      <c r="FDM14" s="245"/>
      <c r="FDN14" s="245"/>
      <c r="FDO14" s="245"/>
      <c r="FDP14" s="245"/>
      <c r="FDQ14" s="245"/>
      <c r="FDR14" s="245"/>
      <c r="FDS14" s="245"/>
      <c r="FDT14" s="245"/>
      <c r="FDU14" s="245"/>
      <c r="FDV14" s="245"/>
      <c r="FDW14" s="245"/>
      <c r="FDX14" s="245"/>
      <c r="FDY14" s="245"/>
      <c r="FDZ14" s="245"/>
      <c r="FEA14" s="245"/>
      <c r="FEB14" s="245"/>
      <c r="FEC14" s="245"/>
      <c r="FED14" s="245"/>
      <c r="FEE14" s="245"/>
      <c r="FEF14" s="245"/>
      <c r="FEG14" s="245"/>
      <c r="FEH14" s="245"/>
      <c r="FEI14" s="245"/>
      <c r="FEJ14" s="245"/>
      <c r="FEK14" s="245"/>
      <c r="FEL14" s="245"/>
      <c r="FEM14" s="245"/>
      <c r="FEN14" s="245"/>
      <c r="FEO14" s="245"/>
      <c r="FEP14" s="245"/>
      <c r="FEQ14" s="245"/>
      <c r="FER14" s="245"/>
      <c r="FES14" s="245"/>
      <c r="FET14" s="245"/>
      <c r="FEU14" s="245"/>
      <c r="FEV14" s="245"/>
      <c r="FEW14" s="245"/>
      <c r="FEX14" s="245"/>
      <c r="FEY14" s="245"/>
      <c r="FEZ14" s="245"/>
      <c r="FFA14" s="245"/>
      <c r="FFB14" s="245"/>
      <c r="FFC14" s="245"/>
      <c r="FFD14" s="245"/>
      <c r="FFE14" s="245"/>
      <c r="FFF14" s="245"/>
      <c r="FFG14" s="245"/>
      <c r="FFH14" s="245"/>
      <c r="FFI14" s="245"/>
      <c r="FFJ14" s="245"/>
      <c r="FFK14" s="245"/>
      <c r="FFL14" s="245"/>
      <c r="FFM14" s="245"/>
      <c r="FFN14" s="245"/>
      <c r="FFO14" s="245"/>
      <c r="FFP14" s="245"/>
      <c r="FFQ14" s="245"/>
      <c r="FFR14" s="245"/>
      <c r="FFS14" s="245"/>
      <c r="FFT14" s="245"/>
      <c r="FFU14" s="245"/>
      <c r="FFV14" s="245"/>
      <c r="FFW14" s="245"/>
      <c r="FFX14" s="245"/>
      <c r="FFY14" s="245"/>
      <c r="FFZ14" s="245"/>
      <c r="FGA14" s="245"/>
      <c r="FGB14" s="245"/>
      <c r="FGC14" s="245"/>
      <c r="FGD14" s="245"/>
      <c r="FGE14" s="245"/>
      <c r="FGF14" s="245"/>
      <c r="FGG14" s="245"/>
      <c r="FGH14" s="245"/>
      <c r="FGI14" s="245"/>
      <c r="FGJ14" s="245"/>
      <c r="FGK14" s="245"/>
      <c r="FGL14" s="245"/>
      <c r="FGM14" s="245"/>
      <c r="FGN14" s="245"/>
      <c r="FGO14" s="245"/>
      <c r="FGP14" s="245"/>
      <c r="FGQ14" s="245"/>
      <c r="FGR14" s="245"/>
      <c r="FGS14" s="245"/>
      <c r="FGT14" s="245"/>
      <c r="FGU14" s="245"/>
      <c r="FGV14" s="245"/>
      <c r="FGW14" s="245"/>
      <c r="FGX14" s="245"/>
      <c r="FGY14" s="245"/>
      <c r="FGZ14" s="245"/>
      <c r="FHA14" s="245"/>
      <c r="FHB14" s="245"/>
      <c r="FHC14" s="245"/>
      <c r="FHD14" s="245"/>
      <c r="FHE14" s="245"/>
      <c r="FHF14" s="245"/>
      <c r="FHG14" s="245"/>
      <c r="FHH14" s="245"/>
      <c r="FHI14" s="245"/>
      <c r="FHJ14" s="245"/>
      <c r="FHK14" s="245"/>
      <c r="FHL14" s="245"/>
      <c r="FHM14" s="245"/>
      <c r="FHN14" s="245"/>
      <c r="FHO14" s="245"/>
      <c r="FHP14" s="245"/>
      <c r="FHQ14" s="245"/>
      <c r="FHR14" s="245"/>
      <c r="FHS14" s="245"/>
      <c r="FHT14" s="245"/>
      <c r="FHU14" s="245"/>
      <c r="FHV14" s="245"/>
      <c r="FHW14" s="245"/>
      <c r="FHX14" s="245"/>
      <c r="FHY14" s="245"/>
      <c r="FHZ14" s="245"/>
      <c r="FIA14" s="245"/>
      <c r="FIB14" s="245"/>
      <c r="FIC14" s="245"/>
      <c r="FID14" s="245"/>
      <c r="FIE14" s="245"/>
      <c r="FIF14" s="245"/>
      <c r="FIG14" s="245"/>
      <c r="FIH14" s="245"/>
      <c r="FII14" s="245"/>
      <c r="FIJ14" s="245"/>
      <c r="FIK14" s="245"/>
      <c r="FIL14" s="245"/>
      <c r="FIM14" s="245"/>
      <c r="FIN14" s="245"/>
      <c r="FIO14" s="245"/>
      <c r="FIP14" s="245"/>
      <c r="FIQ14" s="245"/>
      <c r="FIR14" s="245"/>
      <c r="FIS14" s="245"/>
      <c r="FIT14" s="245"/>
      <c r="FIU14" s="245"/>
      <c r="FIV14" s="245"/>
      <c r="FIW14" s="245"/>
      <c r="FIX14" s="245"/>
      <c r="FIY14" s="245"/>
      <c r="FIZ14" s="245"/>
      <c r="FJA14" s="245"/>
      <c r="FJB14" s="245"/>
      <c r="FJC14" s="245"/>
      <c r="FJD14" s="245"/>
      <c r="FJE14" s="245"/>
      <c r="FJF14" s="245"/>
      <c r="FJG14" s="245"/>
      <c r="FJH14" s="245"/>
      <c r="FJI14" s="245"/>
      <c r="FJJ14" s="245"/>
      <c r="FJK14" s="245"/>
      <c r="FJL14" s="245"/>
      <c r="FJM14" s="245"/>
      <c r="FJN14" s="245"/>
      <c r="FJO14" s="245"/>
      <c r="FJP14" s="245"/>
      <c r="FJQ14" s="245"/>
      <c r="FJR14" s="245"/>
      <c r="FJS14" s="245"/>
      <c r="FJT14" s="245"/>
      <c r="FJU14" s="245"/>
      <c r="FJV14" s="245"/>
      <c r="FJW14" s="245"/>
      <c r="FJX14" s="245"/>
      <c r="FJY14" s="245"/>
      <c r="FJZ14" s="245"/>
      <c r="FKA14" s="245"/>
      <c r="FKB14" s="245"/>
      <c r="FKC14" s="245"/>
      <c r="FKD14" s="245"/>
      <c r="FKE14" s="245"/>
      <c r="FKF14" s="245"/>
      <c r="FKG14" s="245"/>
      <c r="FKH14" s="245"/>
      <c r="FKI14" s="245"/>
      <c r="FKJ14" s="245"/>
      <c r="FKK14" s="245"/>
      <c r="FKL14" s="245"/>
      <c r="FKM14" s="245"/>
      <c r="FKN14" s="245"/>
      <c r="FKO14" s="245"/>
      <c r="FKP14" s="245"/>
      <c r="FKQ14" s="245"/>
      <c r="FKR14" s="245"/>
      <c r="FKS14" s="245"/>
      <c r="FKT14" s="245"/>
      <c r="FKU14" s="245"/>
      <c r="FKV14" s="245"/>
      <c r="FKW14" s="245"/>
      <c r="FKX14" s="245"/>
      <c r="FKY14" s="245"/>
      <c r="FKZ14" s="245"/>
      <c r="FLA14" s="245"/>
      <c r="FLB14" s="245"/>
      <c r="FLC14" s="245"/>
      <c r="FLD14" s="245"/>
      <c r="FLE14" s="245"/>
      <c r="FLF14" s="245"/>
      <c r="FLG14" s="245"/>
      <c r="FLH14" s="245"/>
      <c r="FLI14" s="245"/>
      <c r="FLJ14" s="245"/>
      <c r="FLK14" s="245"/>
      <c r="FLL14" s="245"/>
      <c r="FLM14" s="245"/>
      <c r="FLN14" s="245"/>
      <c r="FLO14" s="245"/>
      <c r="FLP14" s="245"/>
      <c r="FLQ14" s="245"/>
      <c r="FLR14" s="245"/>
      <c r="FLS14" s="245"/>
      <c r="FLT14" s="245"/>
      <c r="FLU14" s="245"/>
      <c r="FLV14" s="245"/>
      <c r="FLW14" s="245"/>
      <c r="FLX14" s="245"/>
      <c r="FLY14" s="245"/>
      <c r="FLZ14" s="245"/>
      <c r="FMA14" s="245"/>
      <c r="FMB14" s="245"/>
      <c r="FMC14" s="245"/>
      <c r="FMD14" s="245"/>
      <c r="FME14" s="245"/>
      <c r="FMF14" s="245"/>
      <c r="FMG14" s="245"/>
      <c r="FMH14" s="245"/>
      <c r="FMI14" s="245"/>
      <c r="FMJ14" s="245"/>
      <c r="FMK14" s="245"/>
      <c r="FML14" s="245"/>
      <c r="FMM14" s="245"/>
      <c r="FMN14" s="245"/>
      <c r="FMO14" s="245"/>
      <c r="FMP14" s="245"/>
      <c r="FMQ14" s="245"/>
      <c r="FMR14" s="245"/>
      <c r="FMS14" s="245"/>
      <c r="FMT14" s="245"/>
      <c r="FMU14" s="245"/>
      <c r="FMV14" s="245"/>
      <c r="FMW14" s="245"/>
      <c r="FMX14" s="245"/>
      <c r="FMY14" s="245"/>
      <c r="FMZ14" s="245"/>
      <c r="FNA14" s="245"/>
      <c r="FNB14" s="245"/>
      <c r="FNC14" s="245"/>
      <c r="FND14" s="245"/>
      <c r="FNE14" s="245"/>
      <c r="FNF14" s="245"/>
      <c r="FNG14" s="245"/>
      <c r="FNH14" s="245"/>
      <c r="FNI14" s="245"/>
      <c r="FNJ14" s="245"/>
      <c r="FNK14" s="245"/>
      <c r="FNL14" s="245"/>
      <c r="FNM14" s="245"/>
      <c r="FNN14" s="245"/>
      <c r="FNO14" s="245"/>
      <c r="FNP14" s="245"/>
      <c r="FNQ14" s="245"/>
      <c r="FNR14" s="245"/>
      <c r="FNS14" s="245"/>
      <c r="FNT14" s="245"/>
      <c r="FNU14" s="245"/>
      <c r="FNV14" s="245"/>
      <c r="FNW14" s="245"/>
      <c r="FNX14" s="245"/>
      <c r="FNY14" s="245"/>
      <c r="FNZ14" s="245"/>
      <c r="FOA14" s="245"/>
      <c r="FOB14" s="245"/>
      <c r="FOC14" s="245"/>
      <c r="FOD14" s="245"/>
      <c r="FOE14" s="245"/>
      <c r="FOF14" s="245"/>
      <c r="FOG14" s="245"/>
      <c r="FOH14" s="245"/>
      <c r="FOI14" s="245"/>
      <c r="FOJ14" s="245"/>
      <c r="FOK14" s="245"/>
      <c r="FOL14" s="245"/>
      <c r="FOM14" s="245"/>
      <c r="FON14" s="245"/>
      <c r="FOO14" s="245"/>
      <c r="FOP14" s="245"/>
      <c r="FOQ14" s="245"/>
      <c r="FOR14" s="245"/>
      <c r="FOS14" s="245"/>
      <c r="FOT14" s="245"/>
      <c r="FOU14" s="245"/>
      <c r="FOV14" s="245"/>
      <c r="FOW14" s="245"/>
      <c r="FOX14" s="245"/>
      <c r="FOY14" s="245"/>
      <c r="FOZ14" s="245"/>
      <c r="FPA14" s="245"/>
      <c r="FPB14" s="245"/>
      <c r="FPC14" s="245"/>
      <c r="FPD14" s="245"/>
      <c r="FPE14" s="245"/>
      <c r="FPF14" s="245"/>
      <c r="FPG14" s="245"/>
      <c r="FPH14" s="245"/>
      <c r="FPI14" s="245"/>
      <c r="FPJ14" s="245"/>
      <c r="FPK14" s="245"/>
      <c r="FPL14" s="245"/>
      <c r="FPM14" s="245"/>
      <c r="FPN14" s="245"/>
      <c r="FPO14" s="245"/>
      <c r="FPP14" s="245"/>
      <c r="FPQ14" s="245"/>
      <c r="FPR14" s="245"/>
      <c r="FPS14" s="245"/>
      <c r="FPT14" s="245"/>
      <c r="FPU14" s="245"/>
      <c r="FPV14" s="245"/>
      <c r="FPW14" s="245"/>
      <c r="FPX14" s="245"/>
      <c r="FPY14" s="245"/>
      <c r="FPZ14" s="245"/>
      <c r="FQA14" s="245"/>
      <c r="FQB14" s="245"/>
      <c r="FQC14" s="245"/>
      <c r="FQD14" s="245"/>
      <c r="FQE14" s="245"/>
      <c r="FQF14" s="245"/>
      <c r="FQG14" s="245"/>
      <c r="FQH14" s="245"/>
      <c r="FQI14" s="245"/>
      <c r="FQJ14" s="245"/>
      <c r="FQK14" s="245"/>
      <c r="FQL14" s="245"/>
      <c r="FQM14" s="245"/>
      <c r="FQN14" s="245"/>
      <c r="FQO14" s="245"/>
      <c r="FQP14" s="245"/>
      <c r="FQQ14" s="245"/>
      <c r="FQR14" s="245"/>
      <c r="FQS14" s="245"/>
      <c r="FQT14" s="245"/>
      <c r="FQU14" s="245"/>
      <c r="FQV14" s="245"/>
      <c r="FQW14" s="245"/>
      <c r="FQX14" s="245"/>
      <c r="FQY14" s="245"/>
      <c r="FQZ14" s="245"/>
      <c r="FRA14" s="245"/>
      <c r="FRB14" s="245"/>
      <c r="FRC14" s="245"/>
      <c r="FRD14" s="245"/>
      <c r="FRE14" s="245"/>
      <c r="FRF14" s="245"/>
      <c r="FRG14" s="245"/>
      <c r="FRH14" s="245"/>
      <c r="FRI14" s="245"/>
      <c r="FRJ14" s="245"/>
      <c r="FRK14" s="245"/>
      <c r="FRL14" s="245"/>
      <c r="FRM14" s="245"/>
      <c r="FRN14" s="245"/>
      <c r="FRO14" s="245"/>
      <c r="FRP14" s="245"/>
      <c r="FRQ14" s="245"/>
      <c r="FRR14" s="245"/>
      <c r="FRS14" s="245"/>
      <c r="FRT14" s="245"/>
      <c r="FRU14" s="245"/>
      <c r="FRV14" s="245"/>
      <c r="FRW14" s="245"/>
      <c r="FRX14" s="245"/>
      <c r="FRY14" s="245"/>
      <c r="FRZ14" s="245"/>
      <c r="FSA14" s="245"/>
      <c r="FSB14" s="245"/>
      <c r="FSC14" s="245"/>
      <c r="FSD14" s="245"/>
      <c r="FSE14" s="245"/>
      <c r="FSF14" s="245"/>
      <c r="FSG14" s="245"/>
      <c r="FSH14" s="245"/>
      <c r="FSI14" s="245"/>
      <c r="FSJ14" s="245"/>
      <c r="FSK14" s="245"/>
      <c r="FSL14" s="245"/>
      <c r="FSM14" s="245"/>
      <c r="FSN14" s="245"/>
      <c r="FSO14" s="245"/>
      <c r="FSP14" s="245"/>
      <c r="FSQ14" s="245"/>
      <c r="FSR14" s="245"/>
      <c r="FSS14" s="245"/>
      <c r="FST14" s="245"/>
      <c r="FSU14" s="245"/>
      <c r="FSV14" s="245"/>
      <c r="FSW14" s="245"/>
      <c r="FSX14" s="245"/>
      <c r="FSY14" s="245"/>
      <c r="FSZ14" s="245"/>
      <c r="FTA14" s="245"/>
      <c r="FTB14" s="245"/>
      <c r="FTC14" s="245"/>
      <c r="FTD14" s="245"/>
      <c r="FTE14" s="245"/>
      <c r="FTF14" s="245"/>
      <c r="FTG14" s="245"/>
      <c r="FTH14" s="245"/>
      <c r="FTI14" s="245"/>
      <c r="FTJ14" s="245"/>
      <c r="FTK14" s="245"/>
      <c r="FTL14" s="245"/>
      <c r="FTM14" s="245"/>
      <c r="FTN14" s="245"/>
      <c r="FTO14" s="245"/>
      <c r="FTP14" s="245"/>
      <c r="FTQ14" s="245"/>
      <c r="FTR14" s="245"/>
      <c r="FTS14" s="245"/>
      <c r="FTT14" s="245"/>
      <c r="FTU14" s="245"/>
      <c r="FTV14" s="245"/>
      <c r="FTW14" s="245"/>
      <c r="FTX14" s="245"/>
      <c r="FTY14" s="245"/>
      <c r="FTZ14" s="245"/>
      <c r="FUA14" s="245"/>
      <c r="FUB14" s="245"/>
      <c r="FUC14" s="245"/>
      <c r="FUD14" s="245"/>
      <c r="FUE14" s="245"/>
      <c r="FUF14" s="245"/>
      <c r="FUG14" s="245"/>
      <c r="FUH14" s="245"/>
      <c r="FUI14" s="245"/>
      <c r="FUJ14" s="245"/>
      <c r="FUK14" s="245"/>
      <c r="FUL14" s="245"/>
      <c r="FUM14" s="245"/>
      <c r="FUN14" s="245"/>
      <c r="FUO14" s="245"/>
      <c r="FUP14" s="245"/>
      <c r="FUQ14" s="245"/>
      <c r="FUR14" s="245"/>
      <c r="FUS14" s="245"/>
      <c r="FUT14" s="245"/>
      <c r="FUU14" s="245"/>
      <c r="FUV14" s="245"/>
      <c r="FUW14" s="245"/>
      <c r="FUX14" s="245"/>
      <c r="FUY14" s="245"/>
      <c r="FUZ14" s="245"/>
      <c r="FVA14" s="245"/>
      <c r="FVB14" s="245"/>
      <c r="FVC14" s="245"/>
      <c r="FVD14" s="245"/>
      <c r="FVE14" s="245"/>
      <c r="FVF14" s="245"/>
      <c r="FVG14" s="245"/>
      <c r="FVH14" s="245"/>
      <c r="FVI14" s="245"/>
      <c r="FVJ14" s="245"/>
      <c r="FVK14" s="245"/>
      <c r="FVL14" s="245"/>
      <c r="FVM14" s="245"/>
      <c r="FVN14" s="245"/>
      <c r="FVO14" s="245"/>
      <c r="FVP14" s="245"/>
      <c r="FVQ14" s="245"/>
      <c r="FVR14" s="245"/>
      <c r="FVS14" s="245"/>
      <c r="FVT14" s="245"/>
      <c r="FVU14" s="245"/>
      <c r="FVV14" s="245"/>
      <c r="FVW14" s="245"/>
      <c r="FVX14" s="245"/>
      <c r="FVY14" s="245"/>
      <c r="FVZ14" s="245"/>
      <c r="FWA14" s="245"/>
      <c r="FWB14" s="245"/>
      <c r="FWC14" s="245"/>
      <c r="FWD14" s="245"/>
      <c r="FWE14" s="245"/>
      <c r="FWF14" s="245"/>
      <c r="FWG14" s="245"/>
      <c r="FWH14" s="245"/>
      <c r="FWI14" s="245"/>
      <c r="FWJ14" s="245"/>
      <c r="FWK14" s="245"/>
      <c r="FWL14" s="245"/>
      <c r="FWM14" s="245"/>
      <c r="FWN14" s="245"/>
      <c r="FWO14" s="245"/>
      <c r="FWP14" s="245"/>
      <c r="FWQ14" s="245"/>
      <c r="FWR14" s="245"/>
      <c r="FWS14" s="245"/>
      <c r="FWT14" s="245"/>
      <c r="FWU14" s="245"/>
      <c r="FWV14" s="245"/>
      <c r="FWW14" s="245"/>
      <c r="FWX14" s="245"/>
      <c r="FWY14" s="245"/>
      <c r="FWZ14" s="245"/>
      <c r="FXA14" s="245"/>
      <c r="FXB14" s="245"/>
      <c r="FXC14" s="245"/>
      <c r="FXD14" s="245"/>
      <c r="FXE14" s="245"/>
      <c r="FXF14" s="245"/>
      <c r="FXG14" s="245"/>
      <c r="FXH14" s="245"/>
      <c r="FXI14" s="245"/>
      <c r="FXJ14" s="245"/>
      <c r="FXK14" s="245"/>
      <c r="FXL14" s="245"/>
      <c r="FXM14" s="245"/>
      <c r="FXN14" s="245"/>
      <c r="FXO14" s="245"/>
      <c r="FXP14" s="245"/>
      <c r="FXQ14" s="245"/>
      <c r="FXR14" s="245"/>
      <c r="FXS14" s="245"/>
      <c r="FXT14" s="245"/>
      <c r="FXU14" s="245"/>
      <c r="FXV14" s="245"/>
      <c r="FXW14" s="245"/>
      <c r="FXX14" s="245"/>
      <c r="FXY14" s="245"/>
      <c r="FXZ14" s="245"/>
      <c r="FYA14" s="245"/>
      <c r="FYB14" s="245"/>
      <c r="FYC14" s="245"/>
      <c r="FYD14" s="245"/>
      <c r="FYE14" s="245"/>
      <c r="FYF14" s="245"/>
      <c r="FYG14" s="245"/>
      <c r="FYH14" s="245"/>
      <c r="FYI14" s="245"/>
      <c r="FYJ14" s="245"/>
      <c r="FYK14" s="245"/>
      <c r="FYL14" s="245"/>
      <c r="FYM14" s="245"/>
      <c r="FYN14" s="245"/>
      <c r="FYO14" s="245"/>
      <c r="FYP14" s="245"/>
      <c r="FYQ14" s="245"/>
      <c r="FYR14" s="245"/>
      <c r="FYS14" s="245"/>
      <c r="FYT14" s="245"/>
      <c r="FYU14" s="245"/>
      <c r="FYV14" s="245"/>
      <c r="FYW14" s="245"/>
      <c r="FYX14" s="245"/>
      <c r="FYY14" s="245"/>
      <c r="FYZ14" s="245"/>
      <c r="FZA14" s="245"/>
      <c r="FZB14" s="245"/>
      <c r="FZC14" s="245"/>
      <c r="FZD14" s="245"/>
      <c r="FZE14" s="245"/>
      <c r="FZF14" s="245"/>
      <c r="FZG14" s="245"/>
      <c r="FZH14" s="245"/>
      <c r="FZI14" s="245"/>
      <c r="FZJ14" s="245"/>
      <c r="FZK14" s="245"/>
      <c r="FZL14" s="245"/>
      <c r="FZM14" s="245"/>
      <c r="FZN14" s="245"/>
      <c r="FZO14" s="245"/>
      <c r="FZP14" s="245"/>
      <c r="FZQ14" s="245"/>
      <c r="FZR14" s="245"/>
      <c r="FZS14" s="245"/>
      <c r="FZT14" s="245"/>
      <c r="FZU14" s="245"/>
      <c r="FZV14" s="245"/>
      <c r="FZW14" s="245"/>
      <c r="FZX14" s="245"/>
      <c r="FZY14" s="245"/>
      <c r="FZZ14" s="245"/>
      <c r="GAA14" s="245"/>
      <c r="GAB14" s="245"/>
      <c r="GAC14" s="245"/>
      <c r="GAD14" s="245"/>
      <c r="GAE14" s="245"/>
      <c r="GAF14" s="245"/>
      <c r="GAG14" s="245"/>
      <c r="GAH14" s="245"/>
      <c r="GAI14" s="245"/>
      <c r="GAJ14" s="245"/>
      <c r="GAK14" s="245"/>
      <c r="GAL14" s="245"/>
      <c r="GAM14" s="245"/>
      <c r="GAN14" s="245"/>
      <c r="GAO14" s="245"/>
      <c r="GAP14" s="245"/>
      <c r="GAQ14" s="245"/>
      <c r="GAR14" s="245"/>
      <c r="GAS14" s="245"/>
      <c r="GAT14" s="245"/>
      <c r="GAU14" s="245"/>
      <c r="GAV14" s="245"/>
      <c r="GAW14" s="245"/>
      <c r="GAX14" s="245"/>
      <c r="GAY14" s="245"/>
      <c r="GAZ14" s="245"/>
      <c r="GBA14" s="245"/>
      <c r="GBB14" s="245"/>
      <c r="GBC14" s="245"/>
      <c r="GBD14" s="245"/>
      <c r="GBE14" s="245"/>
      <c r="GBF14" s="245"/>
      <c r="GBG14" s="245"/>
      <c r="GBH14" s="245"/>
      <c r="GBI14" s="245"/>
      <c r="GBJ14" s="245"/>
      <c r="GBK14" s="245"/>
      <c r="GBL14" s="245"/>
      <c r="GBM14" s="245"/>
      <c r="GBN14" s="245"/>
      <c r="GBO14" s="245"/>
      <c r="GBP14" s="245"/>
      <c r="GBQ14" s="245"/>
      <c r="GBR14" s="245"/>
      <c r="GBS14" s="245"/>
      <c r="GBT14" s="245"/>
      <c r="GBU14" s="245"/>
      <c r="GBV14" s="245"/>
      <c r="GBW14" s="245"/>
      <c r="GBX14" s="245"/>
      <c r="GBY14" s="245"/>
      <c r="GBZ14" s="245"/>
      <c r="GCA14" s="245"/>
      <c r="GCB14" s="245"/>
      <c r="GCC14" s="245"/>
      <c r="GCD14" s="245"/>
      <c r="GCE14" s="245"/>
      <c r="GCF14" s="245"/>
      <c r="GCG14" s="245"/>
      <c r="GCH14" s="245"/>
      <c r="GCI14" s="245"/>
      <c r="GCJ14" s="245"/>
      <c r="GCK14" s="245"/>
      <c r="GCL14" s="245"/>
      <c r="GCM14" s="245"/>
      <c r="GCN14" s="245"/>
      <c r="GCO14" s="245"/>
      <c r="GCP14" s="245"/>
      <c r="GCQ14" s="245"/>
      <c r="GCR14" s="245"/>
      <c r="GCS14" s="245"/>
      <c r="GCT14" s="245"/>
      <c r="GCU14" s="245"/>
      <c r="GCV14" s="245"/>
      <c r="GCW14" s="245"/>
      <c r="GCX14" s="245"/>
      <c r="GCY14" s="245"/>
      <c r="GCZ14" s="245"/>
      <c r="GDA14" s="245"/>
      <c r="GDB14" s="245"/>
      <c r="GDC14" s="245"/>
      <c r="GDD14" s="245"/>
      <c r="GDE14" s="245"/>
      <c r="GDF14" s="245"/>
      <c r="GDG14" s="245"/>
      <c r="GDH14" s="245"/>
      <c r="GDI14" s="245"/>
      <c r="GDJ14" s="245"/>
      <c r="GDK14" s="245"/>
      <c r="GDL14" s="245"/>
      <c r="GDM14" s="245"/>
      <c r="GDN14" s="245"/>
      <c r="GDO14" s="245"/>
      <c r="GDP14" s="245"/>
      <c r="GDQ14" s="245"/>
      <c r="GDR14" s="245"/>
      <c r="GDS14" s="245"/>
      <c r="GDT14" s="245"/>
      <c r="GDU14" s="245"/>
      <c r="GDV14" s="245"/>
      <c r="GDW14" s="245"/>
      <c r="GDX14" s="245"/>
      <c r="GDY14" s="245"/>
      <c r="GDZ14" s="245"/>
      <c r="GEA14" s="245"/>
      <c r="GEB14" s="245"/>
      <c r="GEC14" s="245"/>
      <c r="GED14" s="245"/>
      <c r="GEE14" s="245"/>
      <c r="GEF14" s="245"/>
      <c r="GEG14" s="245"/>
      <c r="GEH14" s="245"/>
      <c r="GEI14" s="245"/>
      <c r="GEJ14" s="245"/>
      <c r="GEK14" s="245"/>
      <c r="GEL14" s="245"/>
      <c r="GEM14" s="245"/>
      <c r="GEN14" s="245"/>
      <c r="GEO14" s="245"/>
      <c r="GEP14" s="245"/>
      <c r="GEQ14" s="245"/>
      <c r="GER14" s="245"/>
      <c r="GES14" s="245"/>
      <c r="GET14" s="245"/>
      <c r="GEU14" s="245"/>
      <c r="GEV14" s="245"/>
      <c r="GEW14" s="245"/>
      <c r="GEX14" s="245"/>
      <c r="GEY14" s="245"/>
      <c r="GEZ14" s="245"/>
      <c r="GFA14" s="245"/>
      <c r="GFB14" s="245"/>
      <c r="GFC14" s="245"/>
      <c r="GFD14" s="245"/>
      <c r="GFE14" s="245"/>
      <c r="GFF14" s="245"/>
      <c r="GFG14" s="245"/>
      <c r="GFH14" s="245"/>
      <c r="GFI14" s="245"/>
      <c r="GFJ14" s="245"/>
      <c r="GFK14" s="245"/>
      <c r="GFL14" s="245"/>
      <c r="GFM14" s="245"/>
      <c r="GFN14" s="245"/>
      <c r="GFO14" s="245"/>
      <c r="GFP14" s="245"/>
      <c r="GFQ14" s="245"/>
      <c r="GFR14" s="245"/>
      <c r="GFS14" s="245"/>
      <c r="GFT14" s="245"/>
      <c r="GFU14" s="245"/>
      <c r="GFV14" s="245"/>
      <c r="GFW14" s="245"/>
      <c r="GFX14" s="245"/>
      <c r="GFY14" s="245"/>
      <c r="GFZ14" s="245"/>
      <c r="GGA14" s="245"/>
      <c r="GGB14" s="245"/>
      <c r="GGC14" s="245"/>
      <c r="GGD14" s="245"/>
      <c r="GGE14" s="245"/>
      <c r="GGF14" s="245"/>
      <c r="GGG14" s="245"/>
      <c r="GGH14" s="245"/>
      <c r="GGI14" s="245"/>
      <c r="GGJ14" s="245"/>
      <c r="GGK14" s="245"/>
      <c r="GGL14" s="245"/>
      <c r="GGM14" s="245"/>
      <c r="GGN14" s="245"/>
      <c r="GGO14" s="245"/>
      <c r="GGP14" s="245"/>
      <c r="GGQ14" s="245"/>
      <c r="GGR14" s="245"/>
      <c r="GGS14" s="245"/>
      <c r="GGT14" s="245"/>
      <c r="GGU14" s="245"/>
      <c r="GGV14" s="245"/>
      <c r="GGW14" s="245"/>
      <c r="GGX14" s="245"/>
      <c r="GGY14" s="245"/>
      <c r="GGZ14" s="245"/>
      <c r="GHA14" s="245"/>
      <c r="GHB14" s="245"/>
      <c r="GHC14" s="245"/>
      <c r="GHD14" s="245"/>
      <c r="GHE14" s="245"/>
      <c r="GHF14" s="245"/>
      <c r="GHG14" s="245"/>
      <c r="GHH14" s="245"/>
      <c r="GHI14" s="245"/>
      <c r="GHJ14" s="245"/>
      <c r="GHK14" s="245"/>
      <c r="GHL14" s="245"/>
      <c r="GHM14" s="245"/>
      <c r="GHN14" s="245"/>
      <c r="GHO14" s="245"/>
      <c r="GHP14" s="245"/>
      <c r="GHQ14" s="245"/>
      <c r="GHR14" s="245"/>
      <c r="GHS14" s="245"/>
      <c r="GHT14" s="245"/>
      <c r="GHU14" s="245"/>
      <c r="GHV14" s="245"/>
      <c r="GHW14" s="245"/>
      <c r="GHX14" s="245"/>
      <c r="GHY14" s="245"/>
      <c r="GHZ14" s="245"/>
      <c r="GIA14" s="245"/>
      <c r="GIB14" s="245"/>
      <c r="GIC14" s="245"/>
      <c r="GID14" s="245"/>
      <c r="GIE14" s="245"/>
      <c r="GIF14" s="245"/>
      <c r="GIG14" s="245"/>
      <c r="GIH14" s="245"/>
      <c r="GII14" s="245"/>
      <c r="GIJ14" s="245"/>
      <c r="GIK14" s="245"/>
      <c r="GIL14" s="245"/>
      <c r="GIM14" s="245"/>
      <c r="GIN14" s="245"/>
      <c r="GIO14" s="245"/>
      <c r="GIP14" s="245"/>
      <c r="GIQ14" s="245"/>
      <c r="GIR14" s="245"/>
      <c r="GIS14" s="245"/>
      <c r="GIT14" s="245"/>
      <c r="GIU14" s="245"/>
      <c r="GIV14" s="245"/>
      <c r="GIW14" s="245"/>
      <c r="GIX14" s="245"/>
      <c r="GIY14" s="245"/>
      <c r="GIZ14" s="245"/>
      <c r="GJA14" s="245"/>
      <c r="GJB14" s="245"/>
      <c r="GJC14" s="245"/>
      <c r="GJD14" s="245"/>
      <c r="GJE14" s="245"/>
      <c r="GJF14" s="245"/>
      <c r="GJG14" s="245"/>
      <c r="GJH14" s="245"/>
      <c r="GJI14" s="245"/>
      <c r="GJJ14" s="245"/>
      <c r="GJK14" s="245"/>
      <c r="GJL14" s="245"/>
      <c r="GJM14" s="245"/>
      <c r="GJN14" s="245"/>
      <c r="GJO14" s="245"/>
      <c r="GJP14" s="245"/>
      <c r="GJQ14" s="245"/>
      <c r="GJR14" s="245"/>
      <c r="GJS14" s="245"/>
      <c r="GJT14" s="245"/>
      <c r="GJU14" s="245"/>
      <c r="GJV14" s="245"/>
      <c r="GJW14" s="245"/>
      <c r="GJX14" s="245"/>
      <c r="GJY14" s="245"/>
      <c r="GJZ14" s="245"/>
      <c r="GKA14" s="245"/>
      <c r="GKB14" s="245"/>
      <c r="GKC14" s="245"/>
      <c r="GKD14" s="245"/>
      <c r="GKE14" s="245"/>
      <c r="GKF14" s="245"/>
      <c r="GKG14" s="245"/>
      <c r="GKH14" s="245"/>
      <c r="GKI14" s="245"/>
      <c r="GKJ14" s="245"/>
      <c r="GKK14" s="245"/>
      <c r="GKL14" s="245"/>
      <c r="GKM14" s="245"/>
      <c r="GKN14" s="245"/>
      <c r="GKO14" s="245"/>
      <c r="GKP14" s="245"/>
      <c r="GKQ14" s="245"/>
      <c r="GKR14" s="245"/>
      <c r="GKS14" s="245"/>
      <c r="GKT14" s="245"/>
      <c r="GKU14" s="245"/>
      <c r="GKV14" s="245"/>
      <c r="GKW14" s="245"/>
      <c r="GKX14" s="245"/>
      <c r="GKY14" s="245"/>
      <c r="GKZ14" s="245"/>
      <c r="GLA14" s="245"/>
      <c r="GLB14" s="245"/>
      <c r="GLC14" s="245"/>
      <c r="GLD14" s="245"/>
      <c r="GLE14" s="245"/>
      <c r="GLF14" s="245"/>
      <c r="GLG14" s="245"/>
      <c r="GLH14" s="245"/>
      <c r="GLI14" s="245"/>
      <c r="GLJ14" s="245"/>
      <c r="GLK14" s="245"/>
      <c r="GLL14" s="245"/>
      <c r="GLM14" s="245"/>
      <c r="GLN14" s="245"/>
      <c r="GLO14" s="245"/>
      <c r="GLP14" s="245"/>
      <c r="GLQ14" s="245"/>
      <c r="GLR14" s="245"/>
      <c r="GLS14" s="245"/>
      <c r="GLT14" s="245"/>
      <c r="GLU14" s="245"/>
      <c r="GLV14" s="245"/>
      <c r="GLW14" s="245"/>
      <c r="GLX14" s="245"/>
      <c r="GLY14" s="245"/>
      <c r="GLZ14" s="245"/>
      <c r="GMA14" s="245"/>
      <c r="GMB14" s="245"/>
      <c r="GMC14" s="245"/>
      <c r="GMD14" s="245"/>
      <c r="GME14" s="245"/>
      <c r="GMF14" s="245"/>
      <c r="GMG14" s="245"/>
      <c r="GMH14" s="245"/>
      <c r="GMI14" s="245"/>
      <c r="GMJ14" s="245"/>
      <c r="GMK14" s="245"/>
      <c r="GML14" s="245"/>
      <c r="GMM14" s="245"/>
      <c r="GMN14" s="245"/>
      <c r="GMO14" s="245"/>
      <c r="GMP14" s="245"/>
      <c r="GMQ14" s="245"/>
      <c r="GMR14" s="245"/>
      <c r="GMS14" s="245"/>
      <c r="GMT14" s="245"/>
      <c r="GMU14" s="245"/>
      <c r="GMV14" s="245"/>
      <c r="GMW14" s="245"/>
      <c r="GMX14" s="245"/>
      <c r="GMY14" s="245"/>
      <c r="GMZ14" s="245"/>
      <c r="GNA14" s="245"/>
      <c r="GNB14" s="245"/>
      <c r="GNC14" s="245"/>
      <c r="GND14" s="245"/>
      <c r="GNE14" s="245"/>
      <c r="GNF14" s="245"/>
      <c r="GNG14" s="245"/>
      <c r="GNH14" s="245"/>
      <c r="GNI14" s="245"/>
      <c r="GNJ14" s="245"/>
      <c r="GNK14" s="245"/>
      <c r="GNL14" s="245"/>
      <c r="GNM14" s="245"/>
      <c r="GNN14" s="245"/>
      <c r="GNO14" s="245"/>
      <c r="GNP14" s="245"/>
      <c r="GNQ14" s="245"/>
      <c r="GNR14" s="245"/>
      <c r="GNS14" s="245"/>
      <c r="GNT14" s="245"/>
      <c r="GNU14" s="245"/>
      <c r="GNV14" s="245"/>
      <c r="GNW14" s="245"/>
      <c r="GNX14" s="245"/>
      <c r="GNY14" s="245"/>
      <c r="GNZ14" s="245"/>
      <c r="GOA14" s="245"/>
      <c r="GOB14" s="245"/>
      <c r="GOC14" s="245"/>
      <c r="GOD14" s="245"/>
      <c r="GOE14" s="245"/>
      <c r="GOF14" s="245"/>
      <c r="GOG14" s="245"/>
      <c r="GOH14" s="245"/>
      <c r="GOI14" s="245"/>
      <c r="GOJ14" s="245"/>
      <c r="GOK14" s="245"/>
      <c r="GOL14" s="245"/>
      <c r="GOM14" s="245"/>
      <c r="GON14" s="245"/>
      <c r="GOO14" s="245"/>
      <c r="GOP14" s="245"/>
      <c r="GOQ14" s="245"/>
      <c r="GOR14" s="245"/>
      <c r="GOS14" s="245"/>
      <c r="GOT14" s="245"/>
      <c r="GOU14" s="245"/>
      <c r="GOV14" s="245"/>
      <c r="GOW14" s="245"/>
      <c r="GOX14" s="245"/>
      <c r="GOY14" s="245"/>
      <c r="GOZ14" s="245"/>
      <c r="GPA14" s="245"/>
      <c r="GPB14" s="245"/>
      <c r="GPC14" s="245"/>
      <c r="GPD14" s="245"/>
      <c r="GPE14" s="245"/>
      <c r="GPF14" s="245"/>
      <c r="GPG14" s="245"/>
      <c r="GPH14" s="245"/>
      <c r="GPI14" s="245"/>
      <c r="GPJ14" s="245"/>
      <c r="GPK14" s="245"/>
      <c r="GPL14" s="245"/>
      <c r="GPM14" s="245"/>
      <c r="GPN14" s="245"/>
      <c r="GPO14" s="245"/>
      <c r="GPP14" s="245"/>
      <c r="GPQ14" s="245"/>
      <c r="GPR14" s="245"/>
      <c r="GPS14" s="245"/>
      <c r="GPT14" s="245"/>
      <c r="GPU14" s="245"/>
      <c r="GPV14" s="245"/>
      <c r="GPW14" s="245"/>
      <c r="GPX14" s="245"/>
      <c r="GPY14" s="245"/>
      <c r="GPZ14" s="245"/>
      <c r="GQA14" s="245"/>
      <c r="GQB14" s="245"/>
      <c r="GQC14" s="245"/>
      <c r="GQD14" s="245"/>
      <c r="GQE14" s="245"/>
      <c r="GQF14" s="245"/>
      <c r="GQG14" s="245"/>
      <c r="GQH14" s="245"/>
      <c r="GQI14" s="245"/>
      <c r="GQJ14" s="245"/>
      <c r="GQK14" s="245"/>
      <c r="GQL14" s="245"/>
      <c r="GQM14" s="245"/>
      <c r="GQN14" s="245"/>
      <c r="GQO14" s="245"/>
      <c r="GQP14" s="245"/>
      <c r="GQQ14" s="245"/>
      <c r="GQR14" s="245"/>
      <c r="GQS14" s="245"/>
      <c r="GQT14" s="245"/>
      <c r="GQU14" s="245"/>
      <c r="GQV14" s="245"/>
      <c r="GQW14" s="245"/>
      <c r="GQX14" s="245"/>
      <c r="GQY14" s="245"/>
      <c r="GQZ14" s="245"/>
      <c r="GRA14" s="245"/>
      <c r="GRB14" s="245"/>
      <c r="GRC14" s="245"/>
      <c r="GRD14" s="245"/>
      <c r="GRE14" s="245"/>
      <c r="GRF14" s="245"/>
      <c r="GRG14" s="245"/>
      <c r="GRH14" s="245"/>
      <c r="GRI14" s="245"/>
      <c r="GRJ14" s="245"/>
      <c r="GRK14" s="245"/>
      <c r="GRL14" s="245"/>
      <c r="GRM14" s="245"/>
      <c r="GRN14" s="245"/>
      <c r="GRO14" s="245"/>
      <c r="GRP14" s="245"/>
      <c r="GRQ14" s="245"/>
      <c r="GRR14" s="245"/>
      <c r="GRS14" s="245"/>
      <c r="GRT14" s="245"/>
      <c r="GRU14" s="245"/>
      <c r="GRV14" s="245"/>
      <c r="GRW14" s="245"/>
      <c r="GRX14" s="245"/>
      <c r="GRY14" s="245"/>
      <c r="GRZ14" s="245"/>
      <c r="GSA14" s="245"/>
      <c r="GSB14" s="245"/>
      <c r="GSC14" s="245"/>
      <c r="GSD14" s="245"/>
      <c r="GSE14" s="245"/>
      <c r="GSF14" s="245"/>
      <c r="GSG14" s="245"/>
      <c r="GSH14" s="245"/>
      <c r="GSI14" s="245"/>
      <c r="GSJ14" s="245"/>
      <c r="GSK14" s="245"/>
      <c r="GSL14" s="245"/>
      <c r="GSM14" s="245"/>
      <c r="GSN14" s="245"/>
      <c r="GSO14" s="245"/>
      <c r="GSP14" s="245"/>
      <c r="GSQ14" s="245"/>
      <c r="GSR14" s="245"/>
      <c r="GSS14" s="245"/>
      <c r="GST14" s="245"/>
      <c r="GSU14" s="245"/>
      <c r="GSV14" s="245"/>
      <c r="GSW14" s="245"/>
      <c r="GSX14" s="245"/>
      <c r="GSY14" s="245"/>
      <c r="GSZ14" s="245"/>
      <c r="GTA14" s="245"/>
      <c r="GTB14" s="245"/>
      <c r="GTC14" s="245"/>
      <c r="GTD14" s="245"/>
      <c r="GTE14" s="245"/>
      <c r="GTF14" s="245"/>
      <c r="GTG14" s="245"/>
      <c r="GTH14" s="245"/>
      <c r="GTI14" s="245"/>
      <c r="GTJ14" s="245"/>
      <c r="GTK14" s="245"/>
      <c r="GTL14" s="245"/>
      <c r="GTM14" s="245"/>
      <c r="GTN14" s="245"/>
      <c r="GTO14" s="245"/>
      <c r="GTP14" s="245"/>
      <c r="GTQ14" s="245"/>
      <c r="GTR14" s="245"/>
      <c r="GTS14" s="245"/>
      <c r="GTT14" s="245"/>
      <c r="GTU14" s="245"/>
      <c r="GTV14" s="245"/>
      <c r="GTW14" s="245"/>
      <c r="GTX14" s="245"/>
      <c r="GTY14" s="245"/>
      <c r="GTZ14" s="245"/>
      <c r="GUA14" s="245"/>
      <c r="GUB14" s="245"/>
      <c r="GUC14" s="245"/>
      <c r="GUD14" s="245"/>
      <c r="GUE14" s="245"/>
      <c r="GUF14" s="245"/>
      <c r="GUG14" s="245"/>
      <c r="GUH14" s="245"/>
      <c r="GUI14" s="245"/>
      <c r="GUJ14" s="245"/>
      <c r="GUK14" s="245"/>
      <c r="GUL14" s="245"/>
      <c r="GUM14" s="245"/>
      <c r="GUN14" s="245"/>
      <c r="GUO14" s="245"/>
      <c r="GUP14" s="245"/>
      <c r="GUQ14" s="245"/>
      <c r="GUR14" s="245"/>
      <c r="GUS14" s="245"/>
      <c r="GUT14" s="245"/>
      <c r="GUU14" s="245"/>
      <c r="GUV14" s="245"/>
      <c r="GUW14" s="245"/>
      <c r="GUX14" s="245"/>
      <c r="GUY14" s="245"/>
      <c r="GUZ14" s="245"/>
      <c r="GVA14" s="245"/>
      <c r="GVB14" s="245"/>
      <c r="GVC14" s="245"/>
      <c r="GVD14" s="245"/>
      <c r="GVE14" s="245"/>
      <c r="GVF14" s="245"/>
      <c r="GVG14" s="245"/>
      <c r="GVH14" s="245"/>
      <c r="GVI14" s="245"/>
      <c r="GVJ14" s="245"/>
      <c r="GVK14" s="245"/>
      <c r="GVL14" s="245"/>
      <c r="GVM14" s="245"/>
      <c r="GVN14" s="245"/>
      <c r="GVO14" s="245"/>
      <c r="GVP14" s="245"/>
      <c r="GVQ14" s="245"/>
      <c r="GVR14" s="245"/>
      <c r="GVS14" s="245"/>
      <c r="GVT14" s="245"/>
      <c r="GVU14" s="245"/>
      <c r="GVV14" s="245"/>
      <c r="GVW14" s="245"/>
      <c r="GVX14" s="245"/>
      <c r="GVY14" s="245"/>
      <c r="GVZ14" s="245"/>
      <c r="GWA14" s="245"/>
      <c r="GWB14" s="245"/>
      <c r="GWC14" s="245"/>
      <c r="GWD14" s="245"/>
      <c r="GWE14" s="245"/>
      <c r="GWF14" s="245"/>
      <c r="GWG14" s="245"/>
      <c r="GWH14" s="245"/>
      <c r="GWI14" s="245"/>
      <c r="GWJ14" s="245"/>
      <c r="GWK14" s="245"/>
      <c r="GWL14" s="245"/>
      <c r="GWM14" s="245"/>
      <c r="GWN14" s="245"/>
      <c r="GWO14" s="245"/>
      <c r="GWP14" s="245"/>
      <c r="GWQ14" s="245"/>
      <c r="GWR14" s="245"/>
      <c r="GWS14" s="245"/>
      <c r="GWT14" s="245"/>
      <c r="GWU14" s="245"/>
      <c r="GWV14" s="245"/>
      <c r="GWW14" s="245"/>
      <c r="GWX14" s="245"/>
      <c r="GWY14" s="245"/>
      <c r="GWZ14" s="245"/>
      <c r="GXA14" s="245"/>
      <c r="GXB14" s="245"/>
      <c r="GXC14" s="245"/>
      <c r="GXD14" s="245"/>
      <c r="GXE14" s="245"/>
      <c r="GXF14" s="245"/>
      <c r="GXG14" s="245"/>
      <c r="GXH14" s="245"/>
      <c r="GXI14" s="245"/>
      <c r="GXJ14" s="245"/>
      <c r="GXK14" s="245"/>
      <c r="GXL14" s="245"/>
      <c r="GXM14" s="245"/>
      <c r="GXN14" s="245"/>
      <c r="GXO14" s="245"/>
      <c r="GXP14" s="245"/>
      <c r="GXQ14" s="245"/>
      <c r="GXR14" s="245"/>
      <c r="GXS14" s="245"/>
      <c r="GXT14" s="245"/>
      <c r="GXU14" s="245"/>
      <c r="GXV14" s="245"/>
      <c r="GXW14" s="245"/>
      <c r="GXX14" s="245"/>
      <c r="GXY14" s="245"/>
      <c r="GXZ14" s="245"/>
      <c r="GYA14" s="245"/>
      <c r="GYB14" s="245"/>
      <c r="GYC14" s="245"/>
      <c r="GYD14" s="245"/>
      <c r="GYE14" s="245"/>
      <c r="GYF14" s="245"/>
      <c r="GYG14" s="245"/>
      <c r="GYH14" s="245"/>
      <c r="GYI14" s="245"/>
      <c r="GYJ14" s="245"/>
      <c r="GYK14" s="245"/>
      <c r="GYL14" s="245"/>
      <c r="GYM14" s="245"/>
      <c r="GYN14" s="245"/>
      <c r="GYO14" s="245"/>
      <c r="GYP14" s="245"/>
      <c r="GYQ14" s="245"/>
      <c r="GYR14" s="245"/>
      <c r="GYS14" s="245"/>
      <c r="GYT14" s="245"/>
      <c r="GYU14" s="245"/>
      <c r="GYV14" s="245"/>
      <c r="GYW14" s="245"/>
      <c r="GYX14" s="245"/>
      <c r="GYY14" s="245"/>
      <c r="GYZ14" s="245"/>
      <c r="GZA14" s="245"/>
      <c r="GZB14" s="245"/>
      <c r="GZC14" s="245"/>
      <c r="GZD14" s="245"/>
      <c r="GZE14" s="245"/>
      <c r="GZF14" s="245"/>
      <c r="GZG14" s="245"/>
      <c r="GZH14" s="245"/>
      <c r="GZI14" s="245"/>
      <c r="GZJ14" s="245"/>
      <c r="GZK14" s="245"/>
      <c r="GZL14" s="245"/>
      <c r="GZM14" s="245"/>
      <c r="GZN14" s="245"/>
      <c r="GZO14" s="245"/>
      <c r="GZP14" s="245"/>
      <c r="GZQ14" s="245"/>
      <c r="GZR14" s="245"/>
      <c r="GZS14" s="245"/>
      <c r="GZT14" s="245"/>
      <c r="GZU14" s="245"/>
      <c r="GZV14" s="245"/>
      <c r="GZW14" s="245"/>
      <c r="GZX14" s="245"/>
      <c r="GZY14" s="245"/>
      <c r="GZZ14" s="245"/>
      <c r="HAA14" s="245"/>
      <c r="HAB14" s="245"/>
      <c r="HAC14" s="245"/>
      <c r="HAD14" s="245"/>
      <c r="HAE14" s="245"/>
      <c r="HAF14" s="245"/>
      <c r="HAG14" s="245"/>
      <c r="HAH14" s="245"/>
      <c r="HAI14" s="245"/>
      <c r="HAJ14" s="245"/>
      <c r="HAK14" s="245"/>
      <c r="HAL14" s="245"/>
      <c r="HAM14" s="245"/>
      <c r="HAN14" s="245"/>
      <c r="HAO14" s="245"/>
      <c r="HAP14" s="245"/>
      <c r="HAQ14" s="245"/>
      <c r="HAR14" s="245"/>
      <c r="HAS14" s="245"/>
      <c r="HAT14" s="245"/>
      <c r="HAU14" s="245"/>
      <c r="HAV14" s="245"/>
      <c r="HAW14" s="245"/>
      <c r="HAX14" s="245"/>
      <c r="HAY14" s="245"/>
      <c r="HAZ14" s="245"/>
      <c r="HBA14" s="245"/>
      <c r="HBB14" s="245"/>
      <c r="HBC14" s="245"/>
      <c r="HBD14" s="245"/>
      <c r="HBE14" s="245"/>
      <c r="HBF14" s="245"/>
      <c r="HBG14" s="245"/>
      <c r="HBH14" s="245"/>
      <c r="HBI14" s="245"/>
      <c r="HBJ14" s="245"/>
      <c r="HBK14" s="245"/>
      <c r="HBL14" s="245"/>
      <c r="HBM14" s="245"/>
      <c r="HBN14" s="245"/>
      <c r="HBO14" s="245"/>
      <c r="HBP14" s="245"/>
      <c r="HBQ14" s="245"/>
      <c r="HBR14" s="245"/>
      <c r="HBS14" s="245"/>
      <c r="HBT14" s="245"/>
      <c r="HBU14" s="245"/>
      <c r="HBV14" s="245"/>
      <c r="HBW14" s="245"/>
      <c r="HBX14" s="245"/>
      <c r="HBY14" s="245"/>
      <c r="HBZ14" s="245"/>
      <c r="HCA14" s="245"/>
      <c r="HCB14" s="245"/>
      <c r="HCC14" s="245"/>
      <c r="HCD14" s="245"/>
      <c r="HCE14" s="245"/>
      <c r="HCF14" s="245"/>
      <c r="HCG14" s="245"/>
      <c r="HCH14" s="245"/>
      <c r="HCI14" s="245"/>
      <c r="HCJ14" s="245"/>
      <c r="HCK14" s="245"/>
      <c r="HCL14" s="245"/>
      <c r="HCM14" s="245"/>
      <c r="HCN14" s="245"/>
      <c r="HCO14" s="245"/>
      <c r="HCP14" s="245"/>
      <c r="HCQ14" s="245"/>
      <c r="HCR14" s="245"/>
      <c r="HCS14" s="245"/>
      <c r="HCT14" s="245"/>
      <c r="HCU14" s="245"/>
      <c r="HCV14" s="245"/>
      <c r="HCW14" s="245"/>
      <c r="HCX14" s="245"/>
      <c r="HCY14" s="245"/>
      <c r="HCZ14" s="245"/>
      <c r="HDA14" s="245"/>
      <c r="HDB14" s="245"/>
      <c r="HDC14" s="245"/>
      <c r="HDD14" s="245"/>
      <c r="HDE14" s="245"/>
      <c r="HDF14" s="245"/>
      <c r="HDG14" s="245"/>
      <c r="HDH14" s="245"/>
      <c r="HDI14" s="245"/>
      <c r="HDJ14" s="245"/>
      <c r="HDK14" s="245"/>
      <c r="HDL14" s="245"/>
      <c r="HDM14" s="245"/>
      <c r="HDN14" s="245"/>
      <c r="HDO14" s="245"/>
      <c r="HDP14" s="245"/>
      <c r="HDQ14" s="245"/>
      <c r="HDR14" s="245"/>
      <c r="HDS14" s="245"/>
      <c r="HDT14" s="245"/>
      <c r="HDU14" s="245"/>
      <c r="HDV14" s="245"/>
      <c r="HDW14" s="245"/>
      <c r="HDX14" s="245"/>
      <c r="HDY14" s="245"/>
      <c r="HDZ14" s="245"/>
      <c r="HEA14" s="245"/>
      <c r="HEB14" s="245"/>
      <c r="HEC14" s="245"/>
      <c r="HED14" s="245"/>
      <c r="HEE14" s="245"/>
      <c r="HEF14" s="245"/>
      <c r="HEG14" s="245"/>
      <c r="HEH14" s="245"/>
      <c r="HEI14" s="245"/>
      <c r="HEJ14" s="245"/>
      <c r="HEK14" s="245"/>
      <c r="HEL14" s="245"/>
      <c r="HEM14" s="245"/>
      <c r="HEN14" s="245"/>
      <c r="HEO14" s="245"/>
      <c r="HEP14" s="245"/>
      <c r="HEQ14" s="245"/>
      <c r="HER14" s="245"/>
      <c r="HES14" s="245"/>
      <c r="HET14" s="245"/>
      <c r="HEU14" s="245"/>
      <c r="HEV14" s="245"/>
      <c r="HEW14" s="245"/>
      <c r="HEX14" s="245"/>
      <c r="HEY14" s="245"/>
      <c r="HEZ14" s="245"/>
      <c r="HFA14" s="245"/>
      <c r="HFB14" s="245"/>
      <c r="HFC14" s="245"/>
      <c r="HFD14" s="245"/>
      <c r="HFE14" s="245"/>
      <c r="HFF14" s="245"/>
      <c r="HFG14" s="245"/>
      <c r="HFH14" s="245"/>
      <c r="HFI14" s="245"/>
      <c r="HFJ14" s="245"/>
      <c r="HFK14" s="245"/>
      <c r="HFL14" s="245"/>
      <c r="HFM14" s="245"/>
      <c r="HFN14" s="245"/>
      <c r="HFO14" s="245"/>
      <c r="HFP14" s="245"/>
      <c r="HFQ14" s="245"/>
      <c r="HFR14" s="245"/>
      <c r="HFS14" s="245"/>
      <c r="HFT14" s="245"/>
      <c r="HFU14" s="245"/>
      <c r="HFV14" s="245"/>
      <c r="HFW14" s="245"/>
      <c r="HFX14" s="245"/>
      <c r="HFY14" s="245"/>
      <c r="HFZ14" s="245"/>
      <c r="HGA14" s="245"/>
      <c r="HGB14" s="245"/>
      <c r="HGC14" s="245"/>
      <c r="HGD14" s="245"/>
      <c r="HGE14" s="245"/>
      <c r="HGF14" s="245"/>
      <c r="HGG14" s="245"/>
      <c r="HGH14" s="245"/>
      <c r="HGI14" s="245"/>
      <c r="HGJ14" s="245"/>
      <c r="HGK14" s="245"/>
      <c r="HGL14" s="245"/>
      <c r="HGM14" s="245"/>
      <c r="HGN14" s="245"/>
      <c r="HGO14" s="245"/>
      <c r="HGP14" s="245"/>
      <c r="HGQ14" s="245"/>
      <c r="HGR14" s="245"/>
      <c r="HGS14" s="245"/>
      <c r="HGT14" s="245"/>
      <c r="HGU14" s="245"/>
      <c r="HGV14" s="245"/>
      <c r="HGW14" s="245"/>
      <c r="HGX14" s="245"/>
      <c r="HGY14" s="245"/>
      <c r="HGZ14" s="245"/>
      <c r="HHA14" s="245"/>
      <c r="HHB14" s="245"/>
      <c r="HHC14" s="245"/>
      <c r="HHD14" s="245"/>
      <c r="HHE14" s="245"/>
      <c r="HHF14" s="245"/>
      <c r="HHG14" s="245"/>
      <c r="HHH14" s="245"/>
      <c r="HHI14" s="245"/>
      <c r="HHJ14" s="245"/>
      <c r="HHK14" s="245"/>
      <c r="HHL14" s="245"/>
      <c r="HHM14" s="245"/>
      <c r="HHN14" s="245"/>
      <c r="HHO14" s="245"/>
      <c r="HHP14" s="245"/>
      <c r="HHQ14" s="245"/>
      <c r="HHR14" s="245"/>
      <c r="HHS14" s="245"/>
      <c r="HHT14" s="245"/>
      <c r="HHU14" s="245"/>
      <c r="HHV14" s="245"/>
      <c r="HHW14" s="245"/>
      <c r="HHX14" s="245"/>
      <c r="HHY14" s="245"/>
      <c r="HHZ14" s="245"/>
      <c r="HIA14" s="245"/>
      <c r="HIB14" s="245"/>
      <c r="HIC14" s="245"/>
      <c r="HID14" s="245"/>
      <c r="HIE14" s="245"/>
      <c r="HIF14" s="245"/>
      <c r="HIG14" s="245"/>
      <c r="HIH14" s="245"/>
      <c r="HII14" s="245"/>
      <c r="HIJ14" s="245"/>
      <c r="HIK14" s="245"/>
      <c r="HIL14" s="245"/>
      <c r="HIM14" s="245"/>
      <c r="HIN14" s="245"/>
      <c r="HIO14" s="245"/>
      <c r="HIP14" s="245"/>
      <c r="HIQ14" s="245"/>
      <c r="HIR14" s="245"/>
      <c r="HIS14" s="245"/>
      <c r="HIT14" s="245"/>
      <c r="HIU14" s="245"/>
      <c r="HIV14" s="245"/>
      <c r="HIW14" s="245"/>
      <c r="HIX14" s="245"/>
      <c r="HIY14" s="245"/>
      <c r="HIZ14" s="245"/>
      <c r="HJA14" s="245"/>
      <c r="HJB14" s="245"/>
      <c r="HJC14" s="245"/>
      <c r="HJD14" s="245"/>
      <c r="HJE14" s="245"/>
      <c r="HJF14" s="245"/>
      <c r="HJG14" s="245"/>
      <c r="HJH14" s="245"/>
      <c r="HJI14" s="245"/>
      <c r="HJJ14" s="245"/>
      <c r="HJK14" s="245"/>
      <c r="HJL14" s="245"/>
      <c r="HJM14" s="245"/>
      <c r="HJN14" s="245"/>
      <c r="HJO14" s="245"/>
      <c r="HJP14" s="245"/>
      <c r="HJQ14" s="245"/>
      <c r="HJR14" s="245"/>
      <c r="HJS14" s="245"/>
      <c r="HJT14" s="245"/>
      <c r="HJU14" s="245"/>
      <c r="HJV14" s="245"/>
      <c r="HJW14" s="245"/>
      <c r="HJX14" s="245"/>
      <c r="HJY14" s="245"/>
      <c r="HJZ14" s="245"/>
      <c r="HKA14" s="245"/>
      <c r="HKB14" s="245"/>
      <c r="HKC14" s="245"/>
      <c r="HKD14" s="245"/>
      <c r="HKE14" s="245"/>
      <c r="HKF14" s="245"/>
      <c r="HKG14" s="245"/>
      <c r="HKH14" s="245"/>
      <c r="HKI14" s="245"/>
      <c r="HKJ14" s="245"/>
      <c r="HKK14" s="245"/>
      <c r="HKL14" s="245"/>
      <c r="HKM14" s="245"/>
      <c r="HKN14" s="245"/>
      <c r="HKO14" s="245"/>
      <c r="HKP14" s="245"/>
      <c r="HKQ14" s="245"/>
      <c r="HKR14" s="245"/>
      <c r="HKS14" s="245"/>
      <c r="HKT14" s="245"/>
      <c r="HKU14" s="245"/>
      <c r="HKV14" s="245"/>
      <c r="HKW14" s="245"/>
      <c r="HKX14" s="245"/>
      <c r="HKY14" s="245"/>
      <c r="HKZ14" s="245"/>
      <c r="HLA14" s="245"/>
      <c r="HLB14" s="245"/>
      <c r="HLC14" s="245"/>
      <c r="HLD14" s="245"/>
      <c r="HLE14" s="245"/>
      <c r="HLF14" s="245"/>
      <c r="HLG14" s="245"/>
      <c r="HLH14" s="245"/>
      <c r="HLI14" s="245"/>
      <c r="HLJ14" s="245"/>
      <c r="HLK14" s="245"/>
      <c r="HLL14" s="245"/>
      <c r="HLM14" s="245"/>
      <c r="HLN14" s="245"/>
      <c r="HLO14" s="245"/>
      <c r="HLP14" s="245"/>
      <c r="HLQ14" s="245"/>
      <c r="HLR14" s="245"/>
      <c r="HLS14" s="245"/>
      <c r="HLT14" s="245"/>
      <c r="HLU14" s="245"/>
      <c r="HLV14" s="245"/>
      <c r="HLW14" s="245"/>
      <c r="HLX14" s="245"/>
      <c r="HLY14" s="245"/>
      <c r="HLZ14" s="245"/>
      <c r="HMA14" s="245"/>
      <c r="HMB14" s="245"/>
      <c r="HMC14" s="245"/>
      <c r="HMD14" s="245"/>
      <c r="HME14" s="245"/>
      <c r="HMF14" s="245"/>
      <c r="HMG14" s="245"/>
      <c r="HMH14" s="245"/>
      <c r="HMI14" s="245"/>
      <c r="HMJ14" s="245"/>
      <c r="HMK14" s="245"/>
      <c r="HML14" s="245"/>
      <c r="HMM14" s="245"/>
      <c r="HMN14" s="245"/>
      <c r="HMO14" s="245"/>
      <c r="HMP14" s="245"/>
      <c r="HMQ14" s="245"/>
      <c r="HMR14" s="245"/>
      <c r="HMS14" s="245"/>
      <c r="HMT14" s="245"/>
      <c r="HMU14" s="245"/>
      <c r="HMV14" s="245"/>
      <c r="HMW14" s="245"/>
      <c r="HMX14" s="245"/>
      <c r="HMY14" s="245"/>
      <c r="HMZ14" s="245"/>
      <c r="HNA14" s="245"/>
      <c r="HNB14" s="245"/>
      <c r="HNC14" s="245"/>
      <c r="HND14" s="245"/>
      <c r="HNE14" s="245"/>
      <c r="HNF14" s="245"/>
      <c r="HNG14" s="245"/>
      <c r="HNH14" s="245"/>
      <c r="HNI14" s="245"/>
      <c r="HNJ14" s="245"/>
      <c r="HNK14" s="245"/>
      <c r="HNL14" s="245"/>
      <c r="HNM14" s="245"/>
      <c r="HNN14" s="245"/>
      <c r="HNO14" s="245"/>
      <c r="HNP14" s="245"/>
      <c r="HNQ14" s="245"/>
      <c r="HNR14" s="245"/>
      <c r="HNS14" s="245"/>
      <c r="HNT14" s="245"/>
      <c r="HNU14" s="245"/>
      <c r="HNV14" s="245"/>
      <c r="HNW14" s="245"/>
      <c r="HNX14" s="245"/>
      <c r="HNY14" s="245"/>
      <c r="HNZ14" s="245"/>
      <c r="HOA14" s="245"/>
      <c r="HOB14" s="245"/>
      <c r="HOC14" s="245"/>
      <c r="HOD14" s="245"/>
      <c r="HOE14" s="245"/>
      <c r="HOF14" s="245"/>
      <c r="HOG14" s="245"/>
      <c r="HOH14" s="245"/>
      <c r="HOI14" s="245"/>
      <c r="HOJ14" s="245"/>
      <c r="HOK14" s="245"/>
      <c r="HOL14" s="245"/>
      <c r="HOM14" s="245"/>
      <c r="HON14" s="245"/>
      <c r="HOO14" s="245"/>
      <c r="HOP14" s="245"/>
      <c r="HOQ14" s="245"/>
      <c r="HOR14" s="245"/>
      <c r="HOS14" s="245"/>
      <c r="HOT14" s="245"/>
      <c r="HOU14" s="245"/>
      <c r="HOV14" s="245"/>
      <c r="HOW14" s="245"/>
      <c r="HOX14" s="245"/>
      <c r="HOY14" s="245"/>
      <c r="HOZ14" s="245"/>
      <c r="HPA14" s="245"/>
      <c r="HPB14" s="245"/>
      <c r="HPC14" s="245"/>
      <c r="HPD14" s="245"/>
      <c r="HPE14" s="245"/>
      <c r="HPF14" s="245"/>
      <c r="HPG14" s="245"/>
      <c r="HPH14" s="245"/>
      <c r="HPI14" s="245"/>
      <c r="HPJ14" s="245"/>
      <c r="HPK14" s="245"/>
      <c r="HPL14" s="245"/>
      <c r="HPM14" s="245"/>
      <c r="HPN14" s="245"/>
      <c r="HPO14" s="245"/>
      <c r="HPP14" s="245"/>
      <c r="HPQ14" s="245"/>
      <c r="HPR14" s="245"/>
      <c r="HPS14" s="245"/>
      <c r="HPT14" s="245"/>
      <c r="HPU14" s="245"/>
      <c r="HPV14" s="245"/>
      <c r="HPW14" s="245"/>
      <c r="HPX14" s="245"/>
      <c r="HPY14" s="245"/>
      <c r="HPZ14" s="245"/>
      <c r="HQA14" s="245"/>
      <c r="HQB14" s="245"/>
      <c r="HQC14" s="245"/>
      <c r="HQD14" s="245"/>
      <c r="HQE14" s="245"/>
      <c r="HQF14" s="245"/>
      <c r="HQG14" s="245"/>
      <c r="HQH14" s="245"/>
      <c r="HQI14" s="245"/>
      <c r="HQJ14" s="245"/>
      <c r="HQK14" s="245"/>
      <c r="HQL14" s="245"/>
      <c r="HQM14" s="245"/>
      <c r="HQN14" s="245"/>
      <c r="HQO14" s="245"/>
      <c r="HQP14" s="245"/>
      <c r="HQQ14" s="245"/>
      <c r="HQR14" s="245"/>
      <c r="HQS14" s="245"/>
      <c r="HQT14" s="245"/>
      <c r="HQU14" s="245"/>
      <c r="HQV14" s="245"/>
      <c r="HQW14" s="245"/>
      <c r="HQX14" s="245"/>
      <c r="HQY14" s="245"/>
      <c r="HQZ14" s="245"/>
      <c r="HRA14" s="245"/>
      <c r="HRB14" s="245"/>
      <c r="HRC14" s="245"/>
      <c r="HRD14" s="245"/>
      <c r="HRE14" s="245"/>
      <c r="HRF14" s="245"/>
      <c r="HRG14" s="245"/>
      <c r="HRH14" s="245"/>
      <c r="HRI14" s="245"/>
      <c r="HRJ14" s="245"/>
      <c r="HRK14" s="245"/>
      <c r="HRL14" s="245"/>
      <c r="HRM14" s="245"/>
      <c r="HRN14" s="245"/>
      <c r="HRO14" s="245"/>
      <c r="HRP14" s="245"/>
      <c r="HRQ14" s="245"/>
      <c r="HRR14" s="245"/>
      <c r="HRS14" s="245"/>
      <c r="HRT14" s="245"/>
      <c r="HRU14" s="245"/>
      <c r="HRV14" s="245"/>
      <c r="HRW14" s="245"/>
      <c r="HRX14" s="245"/>
      <c r="HRY14" s="245"/>
      <c r="HRZ14" s="245"/>
      <c r="HSA14" s="245"/>
      <c r="HSB14" s="245"/>
      <c r="HSC14" s="245"/>
      <c r="HSD14" s="245"/>
      <c r="HSE14" s="245"/>
      <c r="HSF14" s="245"/>
      <c r="HSG14" s="245"/>
      <c r="HSH14" s="245"/>
      <c r="HSI14" s="245"/>
      <c r="HSJ14" s="245"/>
      <c r="HSK14" s="245"/>
      <c r="HSL14" s="245"/>
      <c r="HSM14" s="245"/>
      <c r="HSN14" s="245"/>
      <c r="HSO14" s="245"/>
      <c r="HSP14" s="245"/>
      <c r="HSQ14" s="245"/>
      <c r="HSR14" s="245"/>
      <c r="HSS14" s="245"/>
      <c r="HST14" s="245"/>
      <c r="HSU14" s="245"/>
      <c r="HSV14" s="245"/>
      <c r="HSW14" s="245"/>
      <c r="HSX14" s="245"/>
      <c r="HSY14" s="245"/>
      <c r="HSZ14" s="245"/>
      <c r="HTA14" s="245"/>
      <c r="HTB14" s="245"/>
      <c r="HTC14" s="245"/>
      <c r="HTD14" s="245"/>
      <c r="HTE14" s="245"/>
      <c r="HTF14" s="245"/>
      <c r="HTG14" s="245"/>
      <c r="HTH14" s="245"/>
      <c r="HTI14" s="245"/>
      <c r="HTJ14" s="245"/>
      <c r="HTK14" s="245"/>
      <c r="HTL14" s="245"/>
      <c r="HTM14" s="245"/>
      <c r="HTN14" s="245"/>
      <c r="HTO14" s="245"/>
      <c r="HTP14" s="245"/>
      <c r="HTQ14" s="245"/>
      <c r="HTR14" s="245"/>
      <c r="HTS14" s="245"/>
      <c r="HTT14" s="245"/>
      <c r="HTU14" s="245"/>
      <c r="HTV14" s="245"/>
      <c r="HTW14" s="245"/>
      <c r="HTX14" s="245"/>
      <c r="HTY14" s="245"/>
      <c r="HTZ14" s="245"/>
      <c r="HUA14" s="245"/>
      <c r="HUB14" s="245"/>
      <c r="HUC14" s="245"/>
      <c r="HUD14" s="245"/>
      <c r="HUE14" s="245"/>
      <c r="HUF14" s="245"/>
      <c r="HUG14" s="245"/>
      <c r="HUH14" s="245"/>
      <c r="HUI14" s="245"/>
      <c r="HUJ14" s="245"/>
      <c r="HUK14" s="245"/>
      <c r="HUL14" s="245"/>
      <c r="HUM14" s="245"/>
      <c r="HUN14" s="245"/>
      <c r="HUO14" s="245"/>
      <c r="HUP14" s="245"/>
      <c r="HUQ14" s="245"/>
      <c r="HUR14" s="245"/>
      <c r="HUS14" s="245"/>
      <c r="HUT14" s="245"/>
      <c r="HUU14" s="245"/>
      <c r="HUV14" s="245"/>
      <c r="HUW14" s="245"/>
      <c r="HUX14" s="245"/>
      <c r="HUY14" s="245"/>
      <c r="HUZ14" s="245"/>
      <c r="HVA14" s="245"/>
      <c r="HVB14" s="245"/>
      <c r="HVC14" s="245"/>
      <c r="HVD14" s="245"/>
      <c r="HVE14" s="245"/>
      <c r="HVF14" s="245"/>
      <c r="HVG14" s="245"/>
      <c r="HVH14" s="245"/>
      <c r="HVI14" s="245"/>
      <c r="HVJ14" s="245"/>
      <c r="HVK14" s="245"/>
      <c r="HVL14" s="245"/>
      <c r="HVM14" s="245"/>
      <c r="HVN14" s="245"/>
      <c r="HVO14" s="245"/>
      <c r="HVP14" s="245"/>
      <c r="HVQ14" s="245"/>
      <c r="HVR14" s="245"/>
      <c r="HVS14" s="245"/>
      <c r="HVT14" s="245"/>
      <c r="HVU14" s="245"/>
      <c r="HVV14" s="245"/>
      <c r="HVW14" s="245"/>
      <c r="HVX14" s="245"/>
      <c r="HVY14" s="245"/>
      <c r="HVZ14" s="245"/>
      <c r="HWA14" s="245"/>
      <c r="HWB14" s="245"/>
      <c r="HWC14" s="245"/>
      <c r="HWD14" s="245"/>
      <c r="HWE14" s="245"/>
      <c r="HWF14" s="245"/>
      <c r="HWG14" s="245"/>
      <c r="HWH14" s="245"/>
      <c r="HWI14" s="245"/>
      <c r="HWJ14" s="245"/>
      <c r="HWK14" s="245"/>
      <c r="HWL14" s="245"/>
      <c r="HWM14" s="245"/>
      <c r="HWN14" s="245"/>
      <c r="HWO14" s="245"/>
      <c r="HWP14" s="245"/>
      <c r="HWQ14" s="245"/>
      <c r="HWR14" s="245"/>
      <c r="HWS14" s="245"/>
      <c r="HWT14" s="245"/>
      <c r="HWU14" s="245"/>
      <c r="HWV14" s="245"/>
      <c r="HWW14" s="245"/>
      <c r="HWX14" s="245"/>
      <c r="HWY14" s="245"/>
      <c r="HWZ14" s="245"/>
      <c r="HXA14" s="245"/>
      <c r="HXB14" s="245"/>
      <c r="HXC14" s="245"/>
      <c r="HXD14" s="245"/>
      <c r="HXE14" s="245"/>
      <c r="HXF14" s="245"/>
      <c r="HXG14" s="245"/>
      <c r="HXH14" s="245"/>
      <c r="HXI14" s="245"/>
      <c r="HXJ14" s="245"/>
      <c r="HXK14" s="245"/>
      <c r="HXL14" s="245"/>
      <c r="HXM14" s="245"/>
      <c r="HXN14" s="245"/>
      <c r="HXO14" s="245"/>
      <c r="HXP14" s="245"/>
      <c r="HXQ14" s="245"/>
      <c r="HXR14" s="245"/>
      <c r="HXS14" s="245"/>
      <c r="HXT14" s="245"/>
      <c r="HXU14" s="245"/>
      <c r="HXV14" s="245"/>
      <c r="HXW14" s="245"/>
      <c r="HXX14" s="245"/>
      <c r="HXY14" s="245"/>
      <c r="HXZ14" s="245"/>
      <c r="HYA14" s="245"/>
      <c r="HYB14" s="245"/>
      <c r="HYC14" s="245"/>
      <c r="HYD14" s="245"/>
      <c r="HYE14" s="245"/>
      <c r="HYF14" s="245"/>
      <c r="HYG14" s="245"/>
      <c r="HYH14" s="245"/>
      <c r="HYI14" s="245"/>
      <c r="HYJ14" s="245"/>
      <c r="HYK14" s="245"/>
      <c r="HYL14" s="245"/>
      <c r="HYM14" s="245"/>
      <c r="HYN14" s="245"/>
      <c r="HYO14" s="245"/>
      <c r="HYP14" s="245"/>
      <c r="HYQ14" s="245"/>
      <c r="HYR14" s="245"/>
      <c r="HYS14" s="245"/>
      <c r="HYT14" s="245"/>
      <c r="HYU14" s="245"/>
      <c r="HYV14" s="245"/>
      <c r="HYW14" s="245"/>
      <c r="HYX14" s="245"/>
      <c r="HYY14" s="245"/>
      <c r="HYZ14" s="245"/>
      <c r="HZA14" s="245"/>
      <c r="HZB14" s="245"/>
      <c r="HZC14" s="245"/>
      <c r="HZD14" s="245"/>
      <c r="HZE14" s="245"/>
      <c r="HZF14" s="245"/>
      <c r="HZG14" s="245"/>
      <c r="HZH14" s="245"/>
      <c r="HZI14" s="245"/>
      <c r="HZJ14" s="245"/>
      <c r="HZK14" s="245"/>
      <c r="HZL14" s="245"/>
      <c r="HZM14" s="245"/>
      <c r="HZN14" s="245"/>
      <c r="HZO14" s="245"/>
      <c r="HZP14" s="245"/>
      <c r="HZQ14" s="245"/>
      <c r="HZR14" s="245"/>
      <c r="HZS14" s="245"/>
      <c r="HZT14" s="245"/>
      <c r="HZU14" s="245"/>
      <c r="HZV14" s="245"/>
      <c r="HZW14" s="245"/>
      <c r="HZX14" s="245"/>
      <c r="HZY14" s="245"/>
      <c r="HZZ14" s="245"/>
      <c r="IAA14" s="245"/>
      <c r="IAB14" s="245"/>
      <c r="IAC14" s="245"/>
      <c r="IAD14" s="245"/>
      <c r="IAE14" s="245"/>
      <c r="IAF14" s="245"/>
      <c r="IAG14" s="245"/>
      <c r="IAH14" s="245"/>
      <c r="IAI14" s="245"/>
      <c r="IAJ14" s="245"/>
      <c r="IAK14" s="245"/>
      <c r="IAL14" s="245"/>
      <c r="IAM14" s="245"/>
      <c r="IAN14" s="245"/>
      <c r="IAO14" s="245"/>
      <c r="IAP14" s="245"/>
      <c r="IAQ14" s="245"/>
      <c r="IAR14" s="245"/>
      <c r="IAS14" s="245"/>
      <c r="IAT14" s="245"/>
      <c r="IAU14" s="245"/>
      <c r="IAV14" s="245"/>
      <c r="IAW14" s="245"/>
      <c r="IAX14" s="245"/>
      <c r="IAY14" s="245"/>
      <c r="IAZ14" s="245"/>
      <c r="IBA14" s="245"/>
      <c r="IBB14" s="245"/>
      <c r="IBC14" s="245"/>
      <c r="IBD14" s="245"/>
      <c r="IBE14" s="245"/>
      <c r="IBF14" s="245"/>
      <c r="IBG14" s="245"/>
      <c r="IBH14" s="245"/>
      <c r="IBI14" s="245"/>
      <c r="IBJ14" s="245"/>
      <c r="IBK14" s="245"/>
      <c r="IBL14" s="245"/>
      <c r="IBM14" s="245"/>
      <c r="IBN14" s="245"/>
      <c r="IBO14" s="245"/>
      <c r="IBP14" s="245"/>
      <c r="IBQ14" s="245"/>
      <c r="IBR14" s="245"/>
      <c r="IBS14" s="245"/>
      <c r="IBT14" s="245"/>
      <c r="IBU14" s="245"/>
      <c r="IBV14" s="245"/>
      <c r="IBW14" s="245"/>
      <c r="IBX14" s="245"/>
      <c r="IBY14" s="245"/>
      <c r="IBZ14" s="245"/>
      <c r="ICA14" s="245"/>
      <c r="ICB14" s="245"/>
      <c r="ICC14" s="245"/>
      <c r="ICD14" s="245"/>
      <c r="ICE14" s="245"/>
      <c r="ICF14" s="245"/>
      <c r="ICG14" s="245"/>
      <c r="ICH14" s="245"/>
      <c r="ICI14" s="245"/>
      <c r="ICJ14" s="245"/>
      <c r="ICK14" s="245"/>
      <c r="ICL14" s="245"/>
      <c r="ICM14" s="245"/>
      <c r="ICN14" s="245"/>
      <c r="ICO14" s="245"/>
      <c r="ICP14" s="245"/>
      <c r="ICQ14" s="245"/>
      <c r="ICR14" s="245"/>
      <c r="ICS14" s="245"/>
      <c r="ICT14" s="245"/>
      <c r="ICU14" s="245"/>
      <c r="ICV14" s="245"/>
      <c r="ICW14" s="245"/>
      <c r="ICX14" s="245"/>
      <c r="ICY14" s="245"/>
      <c r="ICZ14" s="245"/>
      <c r="IDA14" s="245"/>
      <c r="IDB14" s="245"/>
      <c r="IDC14" s="245"/>
      <c r="IDD14" s="245"/>
      <c r="IDE14" s="245"/>
      <c r="IDF14" s="245"/>
      <c r="IDG14" s="245"/>
      <c r="IDH14" s="245"/>
      <c r="IDI14" s="245"/>
      <c r="IDJ14" s="245"/>
      <c r="IDK14" s="245"/>
      <c r="IDL14" s="245"/>
      <c r="IDM14" s="245"/>
      <c r="IDN14" s="245"/>
      <c r="IDO14" s="245"/>
      <c r="IDP14" s="245"/>
      <c r="IDQ14" s="245"/>
      <c r="IDR14" s="245"/>
      <c r="IDS14" s="245"/>
      <c r="IDT14" s="245"/>
      <c r="IDU14" s="245"/>
      <c r="IDV14" s="245"/>
      <c r="IDW14" s="245"/>
      <c r="IDX14" s="245"/>
      <c r="IDY14" s="245"/>
      <c r="IDZ14" s="245"/>
      <c r="IEA14" s="245"/>
      <c r="IEB14" s="245"/>
      <c r="IEC14" s="245"/>
      <c r="IED14" s="245"/>
      <c r="IEE14" s="245"/>
      <c r="IEF14" s="245"/>
      <c r="IEG14" s="245"/>
      <c r="IEH14" s="245"/>
      <c r="IEI14" s="245"/>
      <c r="IEJ14" s="245"/>
      <c r="IEK14" s="245"/>
      <c r="IEL14" s="245"/>
      <c r="IEM14" s="245"/>
      <c r="IEN14" s="245"/>
      <c r="IEO14" s="245"/>
      <c r="IEP14" s="245"/>
      <c r="IEQ14" s="245"/>
      <c r="IER14" s="245"/>
      <c r="IES14" s="245"/>
      <c r="IET14" s="245"/>
      <c r="IEU14" s="245"/>
      <c r="IEV14" s="245"/>
      <c r="IEW14" s="245"/>
      <c r="IEX14" s="245"/>
      <c r="IEY14" s="245"/>
      <c r="IEZ14" s="245"/>
      <c r="IFA14" s="245"/>
      <c r="IFB14" s="245"/>
      <c r="IFC14" s="245"/>
      <c r="IFD14" s="245"/>
      <c r="IFE14" s="245"/>
      <c r="IFF14" s="245"/>
      <c r="IFG14" s="245"/>
      <c r="IFH14" s="245"/>
      <c r="IFI14" s="245"/>
      <c r="IFJ14" s="245"/>
      <c r="IFK14" s="245"/>
      <c r="IFL14" s="245"/>
      <c r="IFM14" s="245"/>
      <c r="IFN14" s="245"/>
      <c r="IFO14" s="245"/>
      <c r="IFP14" s="245"/>
      <c r="IFQ14" s="245"/>
      <c r="IFR14" s="245"/>
      <c r="IFS14" s="245"/>
      <c r="IFT14" s="245"/>
      <c r="IFU14" s="245"/>
      <c r="IFV14" s="245"/>
      <c r="IFW14" s="245"/>
      <c r="IFX14" s="245"/>
      <c r="IFY14" s="245"/>
      <c r="IFZ14" s="245"/>
      <c r="IGA14" s="245"/>
      <c r="IGB14" s="245"/>
      <c r="IGC14" s="245"/>
      <c r="IGD14" s="245"/>
      <c r="IGE14" s="245"/>
      <c r="IGF14" s="245"/>
      <c r="IGG14" s="245"/>
      <c r="IGH14" s="245"/>
      <c r="IGI14" s="245"/>
      <c r="IGJ14" s="245"/>
      <c r="IGK14" s="245"/>
      <c r="IGL14" s="245"/>
      <c r="IGM14" s="245"/>
      <c r="IGN14" s="245"/>
      <c r="IGO14" s="245"/>
      <c r="IGP14" s="245"/>
      <c r="IGQ14" s="245"/>
      <c r="IGR14" s="245"/>
      <c r="IGS14" s="245"/>
      <c r="IGT14" s="245"/>
      <c r="IGU14" s="245"/>
      <c r="IGV14" s="245"/>
      <c r="IGW14" s="245"/>
      <c r="IGX14" s="245"/>
      <c r="IGY14" s="245"/>
      <c r="IGZ14" s="245"/>
      <c r="IHA14" s="245"/>
      <c r="IHB14" s="245"/>
      <c r="IHC14" s="245"/>
      <c r="IHD14" s="245"/>
      <c r="IHE14" s="245"/>
      <c r="IHF14" s="245"/>
      <c r="IHG14" s="245"/>
      <c r="IHH14" s="245"/>
      <c r="IHI14" s="245"/>
      <c r="IHJ14" s="245"/>
      <c r="IHK14" s="245"/>
      <c r="IHL14" s="245"/>
      <c r="IHM14" s="245"/>
      <c r="IHN14" s="245"/>
      <c r="IHO14" s="245"/>
      <c r="IHP14" s="245"/>
      <c r="IHQ14" s="245"/>
      <c r="IHR14" s="245"/>
      <c r="IHS14" s="245"/>
      <c r="IHT14" s="245"/>
      <c r="IHU14" s="245"/>
      <c r="IHV14" s="245"/>
      <c r="IHW14" s="245"/>
      <c r="IHX14" s="245"/>
      <c r="IHY14" s="245"/>
      <c r="IHZ14" s="245"/>
      <c r="IIA14" s="245"/>
      <c r="IIB14" s="245"/>
      <c r="IIC14" s="245"/>
      <c r="IID14" s="245"/>
      <c r="IIE14" s="245"/>
      <c r="IIF14" s="245"/>
      <c r="IIG14" s="245"/>
      <c r="IIH14" s="245"/>
      <c r="III14" s="245"/>
      <c r="IIJ14" s="245"/>
      <c r="IIK14" s="245"/>
      <c r="IIL14" s="245"/>
      <c r="IIM14" s="245"/>
      <c r="IIN14" s="245"/>
      <c r="IIO14" s="245"/>
      <c r="IIP14" s="245"/>
      <c r="IIQ14" s="245"/>
      <c r="IIR14" s="245"/>
      <c r="IIS14" s="245"/>
      <c r="IIT14" s="245"/>
      <c r="IIU14" s="245"/>
      <c r="IIV14" s="245"/>
      <c r="IIW14" s="245"/>
      <c r="IIX14" s="245"/>
      <c r="IIY14" s="245"/>
      <c r="IIZ14" s="245"/>
      <c r="IJA14" s="245"/>
      <c r="IJB14" s="245"/>
      <c r="IJC14" s="245"/>
      <c r="IJD14" s="245"/>
      <c r="IJE14" s="245"/>
      <c r="IJF14" s="245"/>
      <c r="IJG14" s="245"/>
      <c r="IJH14" s="245"/>
      <c r="IJI14" s="245"/>
      <c r="IJJ14" s="245"/>
      <c r="IJK14" s="245"/>
      <c r="IJL14" s="245"/>
      <c r="IJM14" s="245"/>
      <c r="IJN14" s="245"/>
      <c r="IJO14" s="245"/>
      <c r="IJP14" s="245"/>
      <c r="IJQ14" s="245"/>
      <c r="IJR14" s="245"/>
      <c r="IJS14" s="245"/>
      <c r="IJT14" s="245"/>
      <c r="IJU14" s="245"/>
      <c r="IJV14" s="245"/>
      <c r="IJW14" s="245"/>
      <c r="IJX14" s="245"/>
      <c r="IJY14" s="245"/>
      <c r="IJZ14" s="245"/>
      <c r="IKA14" s="245"/>
      <c r="IKB14" s="245"/>
      <c r="IKC14" s="245"/>
      <c r="IKD14" s="245"/>
      <c r="IKE14" s="245"/>
      <c r="IKF14" s="245"/>
      <c r="IKG14" s="245"/>
      <c r="IKH14" s="245"/>
      <c r="IKI14" s="245"/>
      <c r="IKJ14" s="245"/>
      <c r="IKK14" s="245"/>
      <c r="IKL14" s="245"/>
      <c r="IKM14" s="245"/>
      <c r="IKN14" s="245"/>
      <c r="IKO14" s="245"/>
      <c r="IKP14" s="245"/>
      <c r="IKQ14" s="245"/>
      <c r="IKR14" s="245"/>
      <c r="IKS14" s="245"/>
      <c r="IKT14" s="245"/>
      <c r="IKU14" s="245"/>
      <c r="IKV14" s="245"/>
      <c r="IKW14" s="245"/>
      <c r="IKX14" s="245"/>
      <c r="IKY14" s="245"/>
      <c r="IKZ14" s="245"/>
      <c r="ILA14" s="245"/>
      <c r="ILB14" s="245"/>
      <c r="ILC14" s="245"/>
      <c r="ILD14" s="245"/>
      <c r="ILE14" s="245"/>
      <c r="ILF14" s="245"/>
      <c r="ILG14" s="245"/>
      <c r="ILH14" s="245"/>
      <c r="ILI14" s="245"/>
      <c r="ILJ14" s="245"/>
      <c r="ILK14" s="245"/>
      <c r="ILL14" s="245"/>
      <c r="ILM14" s="245"/>
      <c r="ILN14" s="245"/>
      <c r="ILO14" s="245"/>
      <c r="ILP14" s="245"/>
      <c r="ILQ14" s="245"/>
      <c r="ILR14" s="245"/>
      <c r="ILS14" s="245"/>
      <c r="ILT14" s="245"/>
      <c r="ILU14" s="245"/>
      <c r="ILV14" s="245"/>
      <c r="ILW14" s="245"/>
      <c r="ILX14" s="245"/>
      <c r="ILY14" s="245"/>
      <c r="ILZ14" s="245"/>
      <c r="IMA14" s="245"/>
      <c r="IMB14" s="245"/>
      <c r="IMC14" s="245"/>
      <c r="IMD14" s="245"/>
      <c r="IME14" s="245"/>
      <c r="IMF14" s="245"/>
      <c r="IMG14" s="245"/>
      <c r="IMH14" s="245"/>
      <c r="IMI14" s="245"/>
      <c r="IMJ14" s="245"/>
      <c r="IMK14" s="245"/>
      <c r="IML14" s="245"/>
      <c r="IMM14" s="245"/>
      <c r="IMN14" s="245"/>
      <c r="IMO14" s="245"/>
      <c r="IMP14" s="245"/>
      <c r="IMQ14" s="245"/>
      <c r="IMR14" s="245"/>
      <c r="IMS14" s="245"/>
      <c r="IMT14" s="245"/>
      <c r="IMU14" s="245"/>
      <c r="IMV14" s="245"/>
      <c r="IMW14" s="245"/>
      <c r="IMX14" s="245"/>
      <c r="IMY14" s="245"/>
      <c r="IMZ14" s="245"/>
      <c r="INA14" s="245"/>
      <c r="INB14" s="245"/>
      <c r="INC14" s="245"/>
      <c r="IND14" s="245"/>
      <c r="INE14" s="245"/>
      <c r="INF14" s="245"/>
      <c r="ING14" s="245"/>
      <c r="INH14" s="245"/>
      <c r="INI14" s="245"/>
      <c r="INJ14" s="245"/>
      <c r="INK14" s="245"/>
      <c r="INL14" s="245"/>
      <c r="INM14" s="245"/>
      <c r="INN14" s="245"/>
      <c r="INO14" s="245"/>
      <c r="INP14" s="245"/>
      <c r="INQ14" s="245"/>
      <c r="INR14" s="245"/>
      <c r="INS14" s="245"/>
      <c r="INT14" s="245"/>
      <c r="INU14" s="245"/>
      <c r="INV14" s="245"/>
      <c r="INW14" s="245"/>
      <c r="INX14" s="245"/>
      <c r="INY14" s="245"/>
      <c r="INZ14" s="245"/>
      <c r="IOA14" s="245"/>
      <c r="IOB14" s="245"/>
      <c r="IOC14" s="245"/>
      <c r="IOD14" s="245"/>
      <c r="IOE14" s="245"/>
      <c r="IOF14" s="245"/>
      <c r="IOG14" s="245"/>
      <c r="IOH14" s="245"/>
      <c r="IOI14" s="245"/>
      <c r="IOJ14" s="245"/>
      <c r="IOK14" s="245"/>
      <c r="IOL14" s="245"/>
      <c r="IOM14" s="245"/>
      <c r="ION14" s="245"/>
      <c r="IOO14" s="245"/>
      <c r="IOP14" s="245"/>
      <c r="IOQ14" s="245"/>
      <c r="IOR14" s="245"/>
      <c r="IOS14" s="245"/>
      <c r="IOT14" s="245"/>
      <c r="IOU14" s="245"/>
      <c r="IOV14" s="245"/>
      <c r="IOW14" s="245"/>
      <c r="IOX14" s="245"/>
      <c r="IOY14" s="245"/>
      <c r="IOZ14" s="245"/>
      <c r="IPA14" s="245"/>
      <c r="IPB14" s="245"/>
      <c r="IPC14" s="245"/>
      <c r="IPD14" s="245"/>
      <c r="IPE14" s="245"/>
      <c r="IPF14" s="245"/>
      <c r="IPG14" s="245"/>
      <c r="IPH14" s="245"/>
      <c r="IPI14" s="245"/>
      <c r="IPJ14" s="245"/>
      <c r="IPK14" s="245"/>
      <c r="IPL14" s="245"/>
      <c r="IPM14" s="245"/>
      <c r="IPN14" s="245"/>
      <c r="IPO14" s="245"/>
      <c r="IPP14" s="245"/>
      <c r="IPQ14" s="245"/>
      <c r="IPR14" s="245"/>
      <c r="IPS14" s="245"/>
      <c r="IPT14" s="245"/>
      <c r="IPU14" s="245"/>
      <c r="IPV14" s="245"/>
      <c r="IPW14" s="245"/>
      <c r="IPX14" s="245"/>
      <c r="IPY14" s="245"/>
      <c r="IPZ14" s="245"/>
      <c r="IQA14" s="245"/>
      <c r="IQB14" s="245"/>
      <c r="IQC14" s="245"/>
      <c r="IQD14" s="245"/>
      <c r="IQE14" s="245"/>
      <c r="IQF14" s="245"/>
      <c r="IQG14" s="245"/>
      <c r="IQH14" s="245"/>
      <c r="IQI14" s="245"/>
      <c r="IQJ14" s="245"/>
      <c r="IQK14" s="245"/>
      <c r="IQL14" s="245"/>
      <c r="IQM14" s="245"/>
      <c r="IQN14" s="245"/>
      <c r="IQO14" s="245"/>
      <c r="IQP14" s="245"/>
      <c r="IQQ14" s="245"/>
      <c r="IQR14" s="245"/>
      <c r="IQS14" s="245"/>
      <c r="IQT14" s="245"/>
      <c r="IQU14" s="245"/>
      <c r="IQV14" s="245"/>
      <c r="IQW14" s="245"/>
      <c r="IQX14" s="245"/>
      <c r="IQY14" s="245"/>
      <c r="IQZ14" s="245"/>
      <c r="IRA14" s="245"/>
      <c r="IRB14" s="245"/>
      <c r="IRC14" s="245"/>
      <c r="IRD14" s="245"/>
      <c r="IRE14" s="245"/>
      <c r="IRF14" s="245"/>
      <c r="IRG14" s="245"/>
      <c r="IRH14" s="245"/>
      <c r="IRI14" s="245"/>
      <c r="IRJ14" s="245"/>
      <c r="IRK14" s="245"/>
      <c r="IRL14" s="245"/>
      <c r="IRM14" s="245"/>
      <c r="IRN14" s="245"/>
      <c r="IRO14" s="245"/>
      <c r="IRP14" s="245"/>
      <c r="IRQ14" s="245"/>
      <c r="IRR14" s="245"/>
      <c r="IRS14" s="245"/>
      <c r="IRT14" s="245"/>
      <c r="IRU14" s="245"/>
      <c r="IRV14" s="245"/>
      <c r="IRW14" s="245"/>
      <c r="IRX14" s="245"/>
      <c r="IRY14" s="245"/>
      <c r="IRZ14" s="245"/>
      <c r="ISA14" s="245"/>
      <c r="ISB14" s="245"/>
      <c r="ISC14" s="245"/>
      <c r="ISD14" s="245"/>
      <c r="ISE14" s="245"/>
      <c r="ISF14" s="245"/>
      <c r="ISG14" s="245"/>
      <c r="ISH14" s="245"/>
      <c r="ISI14" s="245"/>
      <c r="ISJ14" s="245"/>
      <c r="ISK14" s="245"/>
      <c r="ISL14" s="245"/>
      <c r="ISM14" s="245"/>
      <c r="ISN14" s="245"/>
      <c r="ISO14" s="245"/>
      <c r="ISP14" s="245"/>
      <c r="ISQ14" s="245"/>
      <c r="ISR14" s="245"/>
      <c r="ISS14" s="245"/>
      <c r="IST14" s="245"/>
      <c r="ISU14" s="245"/>
      <c r="ISV14" s="245"/>
      <c r="ISW14" s="245"/>
      <c r="ISX14" s="245"/>
      <c r="ISY14" s="245"/>
      <c r="ISZ14" s="245"/>
      <c r="ITA14" s="245"/>
      <c r="ITB14" s="245"/>
      <c r="ITC14" s="245"/>
      <c r="ITD14" s="245"/>
      <c r="ITE14" s="245"/>
      <c r="ITF14" s="245"/>
      <c r="ITG14" s="245"/>
      <c r="ITH14" s="245"/>
      <c r="ITI14" s="245"/>
      <c r="ITJ14" s="245"/>
      <c r="ITK14" s="245"/>
      <c r="ITL14" s="245"/>
      <c r="ITM14" s="245"/>
      <c r="ITN14" s="245"/>
      <c r="ITO14" s="245"/>
      <c r="ITP14" s="245"/>
      <c r="ITQ14" s="245"/>
      <c r="ITR14" s="245"/>
      <c r="ITS14" s="245"/>
      <c r="ITT14" s="245"/>
      <c r="ITU14" s="245"/>
      <c r="ITV14" s="245"/>
      <c r="ITW14" s="245"/>
      <c r="ITX14" s="245"/>
      <c r="ITY14" s="245"/>
      <c r="ITZ14" s="245"/>
      <c r="IUA14" s="245"/>
      <c r="IUB14" s="245"/>
      <c r="IUC14" s="245"/>
      <c r="IUD14" s="245"/>
      <c r="IUE14" s="245"/>
      <c r="IUF14" s="245"/>
      <c r="IUG14" s="245"/>
      <c r="IUH14" s="245"/>
      <c r="IUI14" s="245"/>
      <c r="IUJ14" s="245"/>
      <c r="IUK14" s="245"/>
      <c r="IUL14" s="245"/>
      <c r="IUM14" s="245"/>
      <c r="IUN14" s="245"/>
      <c r="IUO14" s="245"/>
      <c r="IUP14" s="245"/>
      <c r="IUQ14" s="245"/>
      <c r="IUR14" s="245"/>
      <c r="IUS14" s="245"/>
      <c r="IUT14" s="245"/>
      <c r="IUU14" s="245"/>
      <c r="IUV14" s="245"/>
      <c r="IUW14" s="245"/>
      <c r="IUX14" s="245"/>
      <c r="IUY14" s="245"/>
      <c r="IUZ14" s="245"/>
      <c r="IVA14" s="245"/>
      <c r="IVB14" s="245"/>
      <c r="IVC14" s="245"/>
      <c r="IVD14" s="245"/>
      <c r="IVE14" s="245"/>
      <c r="IVF14" s="245"/>
      <c r="IVG14" s="245"/>
      <c r="IVH14" s="245"/>
      <c r="IVI14" s="245"/>
      <c r="IVJ14" s="245"/>
      <c r="IVK14" s="245"/>
      <c r="IVL14" s="245"/>
      <c r="IVM14" s="245"/>
      <c r="IVN14" s="245"/>
      <c r="IVO14" s="245"/>
      <c r="IVP14" s="245"/>
      <c r="IVQ14" s="245"/>
      <c r="IVR14" s="245"/>
      <c r="IVS14" s="245"/>
      <c r="IVT14" s="245"/>
      <c r="IVU14" s="245"/>
      <c r="IVV14" s="245"/>
      <c r="IVW14" s="245"/>
      <c r="IVX14" s="245"/>
      <c r="IVY14" s="245"/>
      <c r="IVZ14" s="245"/>
      <c r="IWA14" s="245"/>
      <c r="IWB14" s="245"/>
      <c r="IWC14" s="245"/>
      <c r="IWD14" s="245"/>
      <c r="IWE14" s="245"/>
      <c r="IWF14" s="245"/>
      <c r="IWG14" s="245"/>
      <c r="IWH14" s="245"/>
      <c r="IWI14" s="245"/>
      <c r="IWJ14" s="245"/>
      <c r="IWK14" s="245"/>
      <c r="IWL14" s="245"/>
      <c r="IWM14" s="245"/>
      <c r="IWN14" s="245"/>
      <c r="IWO14" s="245"/>
      <c r="IWP14" s="245"/>
      <c r="IWQ14" s="245"/>
      <c r="IWR14" s="245"/>
      <c r="IWS14" s="245"/>
      <c r="IWT14" s="245"/>
      <c r="IWU14" s="245"/>
      <c r="IWV14" s="245"/>
      <c r="IWW14" s="245"/>
      <c r="IWX14" s="245"/>
      <c r="IWY14" s="245"/>
      <c r="IWZ14" s="245"/>
      <c r="IXA14" s="245"/>
      <c r="IXB14" s="245"/>
      <c r="IXC14" s="245"/>
      <c r="IXD14" s="245"/>
      <c r="IXE14" s="245"/>
      <c r="IXF14" s="245"/>
      <c r="IXG14" s="245"/>
      <c r="IXH14" s="245"/>
      <c r="IXI14" s="245"/>
      <c r="IXJ14" s="245"/>
      <c r="IXK14" s="245"/>
      <c r="IXL14" s="245"/>
      <c r="IXM14" s="245"/>
      <c r="IXN14" s="245"/>
      <c r="IXO14" s="245"/>
      <c r="IXP14" s="245"/>
      <c r="IXQ14" s="245"/>
      <c r="IXR14" s="245"/>
      <c r="IXS14" s="245"/>
      <c r="IXT14" s="245"/>
      <c r="IXU14" s="245"/>
      <c r="IXV14" s="245"/>
      <c r="IXW14" s="245"/>
      <c r="IXX14" s="245"/>
      <c r="IXY14" s="245"/>
      <c r="IXZ14" s="245"/>
      <c r="IYA14" s="245"/>
      <c r="IYB14" s="245"/>
      <c r="IYC14" s="245"/>
      <c r="IYD14" s="245"/>
      <c r="IYE14" s="245"/>
      <c r="IYF14" s="245"/>
      <c r="IYG14" s="245"/>
      <c r="IYH14" s="245"/>
      <c r="IYI14" s="245"/>
      <c r="IYJ14" s="245"/>
      <c r="IYK14" s="245"/>
      <c r="IYL14" s="245"/>
      <c r="IYM14" s="245"/>
      <c r="IYN14" s="245"/>
      <c r="IYO14" s="245"/>
      <c r="IYP14" s="245"/>
      <c r="IYQ14" s="245"/>
      <c r="IYR14" s="245"/>
      <c r="IYS14" s="245"/>
      <c r="IYT14" s="245"/>
      <c r="IYU14" s="245"/>
      <c r="IYV14" s="245"/>
      <c r="IYW14" s="245"/>
      <c r="IYX14" s="245"/>
      <c r="IYY14" s="245"/>
      <c r="IYZ14" s="245"/>
      <c r="IZA14" s="245"/>
      <c r="IZB14" s="245"/>
      <c r="IZC14" s="245"/>
      <c r="IZD14" s="245"/>
      <c r="IZE14" s="245"/>
      <c r="IZF14" s="245"/>
      <c r="IZG14" s="245"/>
      <c r="IZH14" s="245"/>
      <c r="IZI14" s="245"/>
      <c r="IZJ14" s="245"/>
      <c r="IZK14" s="245"/>
      <c r="IZL14" s="245"/>
      <c r="IZM14" s="245"/>
      <c r="IZN14" s="245"/>
      <c r="IZO14" s="245"/>
      <c r="IZP14" s="245"/>
      <c r="IZQ14" s="245"/>
      <c r="IZR14" s="245"/>
      <c r="IZS14" s="245"/>
      <c r="IZT14" s="245"/>
      <c r="IZU14" s="245"/>
      <c r="IZV14" s="245"/>
      <c r="IZW14" s="245"/>
      <c r="IZX14" s="245"/>
      <c r="IZY14" s="245"/>
      <c r="IZZ14" s="245"/>
      <c r="JAA14" s="245"/>
      <c r="JAB14" s="245"/>
      <c r="JAC14" s="245"/>
      <c r="JAD14" s="245"/>
      <c r="JAE14" s="245"/>
      <c r="JAF14" s="245"/>
      <c r="JAG14" s="245"/>
      <c r="JAH14" s="245"/>
      <c r="JAI14" s="245"/>
      <c r="JAJ14" s="245"/>
      <c r="JAK14" s="245"/>
      <c r="JAL14" s="245"/>
      <c r="JAM14" s="245"/>
      <c r="JAN14" s="245"/>
      <c r="JAO14" s="245"/>
      <c r="JAP14" s="245"/>
      <c r="JAQ14" s="245"/>
      <c r="JAR14" s="245"/>
      <c r="JAS14" s="245"/>
      <c r="JAT14" s="245"/>
      <c r="JAU14" s="245"/>
      <c r="JAV14" s="245"/>
      <c r="JAW14" s="245"/>
      <c r="JAX14" s="245"/>
      <c r="JAY14" s="245"/>
      <c r="JAZ14" s="245"/>
      <c r="JBA14" s="245"/>
      <c r="JBB14" s="245"/>
      <c r="JBC14" s="245"/>
      <c r="JBD14" s="245"/>
      <c r="JBE14" s="245"/>
      <c r="JBF14" s="245"/>
      <c r="JBG14" s="245"/>
      <c r="JBH14" s="245"/>
      <c r="JBI14" s="245"/>
      <c r="JBJ14" s="245"/>
      <c r="JBK14" s="245"/>
      <c r="JBL14" s="245"/>
      <c r="JBM14" s="245"/>
      <c r="JBN14" s="245"/>
      <c r="JBO14" s="245"/>
      <c r="JBP14" s="245"/>
      <c r="JBQ14" s="245"/>
      <c r="JBR14" s="245"/>
      <c r="JBS14" s="245"/>
      <c r="JBT14" s="245"/>
      <c r="JBU14" s="245"/>
      <c r="JBV14" s="245"/>
      <c r="JBW14" s="245"/>
      <c r="JBX14" s="245"/>
      <c r="JBY14" s="245"/>
      <c r="JBZ14" s="245"/>
      <c r="JCA14" s="245"/>
      <c r="JCB14" s="245"/>
      <c r="JCC14" s="245"/>
      <c r="JCD14" s="245"/>
      <c r="JCE14" s="245"/>
      <c r="JCF14" s="245"/>
      <c r="JCG14" s="245"/>
      <c r="JCH14" s="245"/>
      <c r="JCI14" s="245"/>
      <c r="JCJ14" s="245"/>
      <c r="JCK14" s="245"/>
      <c r="JCL14" s="245"/>
      <c r="JCM14" s="245"/>
      <c r="JCN14" s="245"/>
      <c r="JCO14" s="245"/>
      <c r="JCP14" s="245"/>
      <c r="JCQ14" s="245"/>
      <c r="JCR14" s="245"/>
      <c r="JCS14" s="245"/>
      <c r="JCT14" s="245"/>
      <c r="JCU14" s="245"/>
      <c r="JCV14" s="245"/>
      <c r="JCW14" s="245"/>
      <c r="JCX14" s="245"/>
      <c r="JCY14" s="245"/>
      <c r="JCZ14" s="245"/>
      <c r="JDA14" s="245"/>
      <c r="JDB14" s="245"/>
      <c r="JDC14" s="245"/>
      <c r="JDD14" s="245"/>
      <c r="JDE14" s="245"/>
      <c r="JDF14" s="245"/>
      <c r="JDG14" s="245"/>
      <c r="JDH14" s="245"/>
      <c r="JDI14" s="245"/>
      <c r="JDJ14" s="245"/>
      <c r="JDK14" s="245"/>
      <c r="JDL14" s="245"/>
      <c r="JDM14" s="245"/>
      <c r="JDN14" s="245"/>
      <c r="JDO14" s="245"/>
      <c r="JDP14" s="245"/>
      <c r="JDQ14" s="245"/>
      <c r="JDR14" s="245"/>
      <c r="JDS14" s="245"/>
      <c r="JDT14" s="245"/>
      <c r="JDU14" s="245"/>
      <c r="JDV14" s="245"/>
      <c r="JDW14" s="245"/>
      <c r="JDX14" s="245"/>
      <c r="JDY14" s="245"/>
      <c r="JDZ14" s="245"/>
      <c r="JEA14" s="245"/>
      <c r="JEB14" s="245"/>
      <c r="JEC14" s="245"/>
      <c r="JED14" s="245"/>
      <c r="JEE14" s="245"/>
      <c r="JEF14" s="245"/>
      <c r="JEG14" s="245"/>
      <c r="JEH14" s="245"/>
      <c r="JEI14" s="245"/>
      <c r="JEJ14" s="245"/>
      <c r="JEK14" s="245"/>
      <c r="JEL14" s="245"/>
      <c r="JEM14" s="245"/>
      <c r="JEN14" s="245"/>
      <c r="JEO14" s="245"/>
      <c r="JEP14" s="245"/>
      <c r="JEQ14" s="245"/>
      <c r="JER14" s="245"/>
      <c r="JES14" s="245"/>
      <c r="JET14" s="245"/>
      <c r="JEU14" s="245"/>
      <c r="JEV14" s="245"/>
      <c r="JEW14" s="245"/>
      <c r="JEX14" s="245"/>
      <c r="JEY14" s="245"/>
      <c r="JEZ14" s="245"/>
      <c r="JFA14" s="245"/>
      <c r="JFB14" s="245"/>
      <c r="JFC14" s="245"/>
      <c r="JFD14" s="245"/>
      <c r="JFE14" s="245"/>
      <c r="JFF14" s="245"/>
      <c r="JFG14" s="245"/>
      <c r="JFH14" s="245"/>
      <c r="JFI14" s="245"/>
      <c r="JFJ14" s="245"/>
      <c r="JFK14" s="245"/>
      <c r="JFL14" s="245"/>
      <c r="JFM14" s="245"/>
      <c r="JFN14" s="245"/>
      <c r="JFO14" s="245"/>
      <c r="JFP14" s="245"/>
      <c r="JFQ14" s="245"/>
      <c r="JFR14" s="245"/>
      <c r="JFS14" s="245"/>
      <c r="JFT14" s="245"/>
      <c r="JFU14" s="245"/>
      <c r="JFV14" s="245"/>
      <c r="JFW14" s="245"/>
      <c r="JFX14" s="245"/>
      <c r="JFY14" s="245"/>
      <c r="JFZ14" s="245"/>
      <c r="JGA14" s="245"/>
      <c r="JGB14" s="245"/>
      <c r="JGC14" s="245"/>
      <c r="JGD14" s="245"/>
      <c r="JGE14" s="245"/>
      <c r="JGF14" s="245"/>
      <c r="JGG14" s="245"/>
      <c r="JGH14" s="245"/>
      <c r="JGI14" s="245"/>
      <c r="JGJ14" s="245"/>
      <c r="JGK14" s="245"/>
      <c r="JGL14" s="245"/>
      <c r="JGM14" s="245"/>
      <c r="JGN14" s="245"/>
      <c r="JGO14" s="245"/>
      <c r="JGP14" s="245"/>
      <c r="JGQ14" s="245"/>
      <c r="JGR14" s="245"/>
      <c r="JGS14" s="245"/>
      <c r="JGT14" s="245"/>
      <c r="JGU14" s="245"/>
      <c r="JGV14" s="245"/>
      <c r="JGW14" s="245"/>
      <c r="JGX14" s="245"/>
      <c r="JGY14" s="245"/>
      <c r="JGZ14" s="245"/>
      <c r="JHA14" s="245"/>
      <c r="JHB14" s="245"/>
      <c r="JHC14" s="245"/>
      <c r="JHD14" s="245"/>
      <c r="JHE14" s="245"/>
      <c r="JHF14" s="245"/>
      <c r="JHG14" s="245"/>
      <c r="JHH14" s="245"/>
      <c r="JHI14" s="245"/>
      <c r="JHJ14" s="245"/>
      <c r="JHK14" s="245"/>
      <c r="JHL14" s="245"/>
      <c r="JHM14" s="245"/>
      <c r="JHN14" s="245"/>
      <c r="JHO14" s="245"/>
      <c r="JHP14" s="245"/>
      <c r="JHQ14" s="245"/>
      <c r="JHR14" s="245"/>
      <c r="JHS14" s="245"/>
      <c r="JHT14" s="245"/>
      <c r="JHU14" s="245"/>
      <c r="JHV14" s="245"/>
      <c r="JHW14" s="245"/>
      <c r="JHX14" s="245"/>
      <c r="JHY14" s="245"/>
      <c r="JHZ14" s="245"/>
      <c r="JIA14" s="245"/>
      <c r="JIB14" s="245"/>
      <c r="JIC14" s="245"/>
      <c r="JID14" s="245"/>
      <c r="JIE14" s="245"/>
      <c r="JIF14" s="245"/>
      <c r="JIG14" s="245"/>
      <c r="JIH14" s="245"/>
      <c r="JII14" s="245"/>
      <c r="JIJ14" s="245"/>
      <c r="JIK14" s="245"/>
      <c r="JIL14" s="245"/>
      <c r="JIM14" s="245"/>
      <c r="JIN14" s="245"/>
      <c r="JIO14" s="245"/>
      <c r="JIP14" s="245"/>
      <c r="JIQ14" s="245"/>
      <c r="JIR14" s="245"/>
      <c r="JIS14" s="245"/>
      <c r="JIT14" s="245"/>
      <c r="JIU14" s="245"/>
      <c r="JIV14" s="245"/>
      <c r="JIW14" s="245"/>
      <c r="JIX14" s="245"/>
      <c r="JIY14" s="245"/>
      <c r="JIZ14" s="245"/>
      <c r="JJA14" s="245"/>
      <c r="JJB14" s="245"/>
      <c r="JJC14" s="245"/>
      <c r="JJD14" s="245"/>
      <c r="JJE14" s="245"/>
      <c r="JJF14" s="245"/>
      <c r="JJG14" s="245"/>
      <c r="JJH14" s="245"/>
      <c r="JJI14" s="245"/>
      <c r="JJJ14" s="245"/>
      <c r="JJK14" s="245"/>
      <c r="JJL14" s="245"/>
      <c r="JJM14" s="245"/>
      <c r="JJN14" s="245"/>
      <c r="JJO14" s="245"/>
      <c r="JJP14" s="245"/>
      <c r="JJQ14" s="245"/>
      <c r="JJR14" s="245"/>
      <c r="JJS14" s="245"/>
      <c r="JJT14" s="245"/>
      <c r="JJU14" s="245"/>
      <c r="JJV14" s="245"/>
      <c r="JJW14" s="245"/>
      <c r="JJX14" s="245"/>
      <c r="JJY14" s="245"/>
      <c r="JJZ14" s="245"/>
      <c r="JKA14" s="245"/>
      <c r="JKB14" s="245"/>
      <c r="JKC14" s="245"/>
      <c r="JKD14" s="245"/>
      <c r="JKE14" s="245"/>
      <c r="JKF14" s="245"/>
      <c r="JKG14" s="245"/>
      <c r="JKH14" s="245"/>
      <c r="JKI14" s="245"/>
      <c r="JKJ14" s="245"/>
      <c r="JKK14" s="245"/>
      <c r="JKL14" s="245"/>
      <c r="JKM14" s="245"/>
      <c r="JKN14" s="245"/>
      <c r="JKO14" s="245"/>
      <c r="JKP14" s="245"/>
      <c r="JKQ14" s="245"/>
      <c r="JKR14" s="245"/>
      <c r="JKS14" s="245"/>
      <c r="JKT14" s="245"/>
      <c r="JKU14" s="245"/>
      <c r="JKV14" s="245"/>
      <c r="JKW14" s="245"/>
      <c r="JKX14" s="245"/>
      <c r="JKY14" s="245"/>
      <c r="JKZ14" s="245"/>
      <c r="JLA14" s="245"/>
      <c r="JLB14" s="245"/>
      <c r="JLC14" s="245"/>
      <c r="JLD14" s="245"/>
      <c r="JLE14" s="245"/>
      <c r="JLF14" s="245"/>
      <c r="JLG14" s="245"/>
      <c r="JLH14" s="245"/>
      <c r="JLI14" s="245"/>
      <c r="JLJ14" s="245"/>
      <c r="JLK14" s="245"/>
      <c r="JLL14" s="245"/>
      <c r="JLM14" s="245"/>
      <c r="JLN14" s="245"/>
      <c r="JLO14" s="245"/>
      <c r="JLP14" s="245"/>
      <c r="JLQ14" s="245"/>
      <c r="JLR14" s="245"/>
      <c r="JLS14" s="245"/>
      <c r="JLT14" s="245"/>
      <c r="JLU14" s="245"/>
      <c r="JLV14" s="245"/>
      <c r="JLW14" s="245"/>
      <c r="JLX14" s="245"/>
      <c r="JLY14" s="245"/>
      <c r="JLZ14" s="245"/>
      <c r="JMA14" s="245"/>
      <c r="JMB14" s="245"/>
      <c r="JMC14" s="245"/>
      <c r="JMD14" s="245"/>
      <c r="JME14" s="245"/>
      <c r="JMF14" s="245"/>
      <c r="JMG14" s="245"/>
      <c r="JMH14" s="245"/>
      <c r="JMI14" s="245"/>
      <c r="JMJ14" s="245"/>
      <c r="JMK14" s="245"/>
      <c r="JML14" s="245"/>
      <c r="JMM14" s="245"/>
      <c r="JMN14" s="245"/>
      <c r="JMO14" s="245"/>
      <c r="JMP14" s="245"/>
      <c r="JMQ14" s="245"/>
      <c r="JMR14" s="245"/>
      <c r="JMS14" s="245"/>
      <c r="JMT14" s="245"/>
      <c r="JMU14" s="245"/>
      <c r="JMV14" s="245"/>
      <c r="JMW14" s="245"/>
      <c r="JMX14" s="245"/>
      <c r="JMY14" s="245"/>
      <c r="JMZ14" s="245"/>
      <c r="JNA14" s="245"/>
      <c r="JNB14" s="245"/>
      <c r="JNC14" s="245"/>
      <c r="JND14" s="245"/>
      <c r="JNE14" s="245"/>
      <c r="JNF14" s="245"/>
      <c r="JNG14" s="245"/>
      <c r="JNH14" s="245"/>
      <c r="JNI14" s="245"/>
      <c r="JNJ14" s="245"/>
      <c r="JNK14" s="245"/>
      <c r="JNL14" s="245"/>
      <c r="JNM14" s="245"/>
      <c r="JNN14" s="245"/>
      <c r="JNO14" s="245"/>
      <c r="JNP14" s="245"/>
      <c r="JNQ14" s="245"/>
      <c r="JNR14" s="245"/>
      <c r="JNS14" s="245"/>
      <c r="JNT14" s="245"/>
      <c r="JNU14" s="245"/>
      <c r="JNV14" s="245"/>
      <c r="JNW14" s="245"/>
      <c r="JNX14" s="245"/>
      <c r="JNY14" s="245"/>
      <c r="JNZ14" s="245"/>
      <c r="JOA14" s="245"/>
      <c r="JOB14" s="245"/>
      <c r="JOC14" s="245"/>
      <c r="JOD14" s="245"/>
      <c r="JOE14" s="245"/>
      <c r="JOF14" s="245"/>
      <c r="JOG14" s="245"/>
      <c r="JOH14" s="245"/>
      <c r="JOI14" s="245"/>
      <c r="JOJ14" s="245"/>
      <c r="JOK14" s="245"/>
      <c r="JOL14" s="245"/>
      <c r="JOM14" s="245"/>
      <c r="JON14" s="245"/>
      <c r="JOO14" s="245"/>
      <c r="JOP14" s="245"/>
      <c r="JOQ14" s="245"/>
      <c r="JOR14" s="245"/>
      <c r="JOS14" s="245"/>
      <c r="JOT14" s="245"/>
      <c r="JOU14" s="245"/>
      <c r="JOV14" s="245"/>
      <c r="JOW14" s="245"/>
      <c r="JOX14" s="245"/>
      <c r="JOY14" s="245"/>
      <c r="JOZ14" s="245"/>
      <c r="JPA14" s="245"/>
      <c r="JPB14" s="245"/>
      <c r="JPC14" s="245"/>
      <c r="JPD14" s="245"/>
      <c r="JPE14" s="245"/>
      <c r="JPF14" s="245"/>
      <c r="JPG14" s="245"/>
      <c r="JPH14" s="245"/>
      <c r="JPI14" s="245"/>
      <c r="JPJ14" s="245"/>
      <c r="JPK14" s="245"/>
      <c r="JPL14" s="245"/>
      <c r="JPM14" s="245"/>
      <c r="JPN14" s="245"/>
      <c r="JPO14" s="245"/>
      <c r="JPP14" s="245"/>
      <c r="JPQ14" s="245"/>
      <c r="JPR14" s="245"/>
      <c r="JPS14" s="245"/>
      <c r="JPT14" s="245"/>
      <c r="JPU14" s="245"/>
      <c r="JPV14" s="245"/>
      <c r="JPW14" s="245"/>
      <c r="JPX14" s="245"/>
      <c r="JPY14" s="245"/>
      <c r="JPZ14" s="245"/>
      <c r="JQA14" s="245"/>
      <c r="JQB14" s="245"/>
      <c r="JQC14" s="245"/>
      <c r="JQD14" s="245"/>
      <c r="JQE14" s="245"/>
      <c r="JQF14" s="245"/>
      <c r="JQG14" s="245"/>
      <c r="JQH14" s="245"/>
      <c r="JQI14" s="245"/>
      <c r="JQJ14" s="245"/>
      <c r="JQK14" s="245"/>
      <c r="JQL14" s="245"/>
      <c r="JQM14" s="245"/>
      <c r="JQN14" s="245"/>
      <c r="JQO14" s="245"/>
      <c r="JQP14" s="245"/>
      <c r="JQQ14" s="245"/>
      <c r="JQR14" s="245"/>
      <c r="JQS14" s="245"/>
      <c r="JQT14" s="245"/>
      <c r="JQU14" s="245"/>
      <c r="JQV14" s="245"/>
      <c r="JQW14" s="245"/>
      <c r="JQX14" s="245"/>
      <c r="JQY14" s="245"/>
      <c r="JQZ14" s="245"/>
      <c r="JRA14" s="245"/>
      <c r="JRB14" s="245"/>
      <c r="JRC14" s="245"/>
      <c r="JRD14" s="245"/>
      <c r="JRE14" s="245"/>
      <c r="JRF14" s="245"/>
      <c r="JRG14" s="245"/>
      <c r="JRH14" s="245"/>
      <c r="JRI14" s="245"/>
      <c r="JRJ14" s="245"/>
      <c r="JRK14" s="245"/>
      <c r="JRL14" s="245"/>
      <c r="JRM14" s="245"/>
      <c r="JRN14" s="245"/>
      <c r="JRO14" s="245"/>
      <c r="JRP14" s="245"/>
      <c r="JRQ14" s="245"/>
      <c r="JRR14" s="245"/>
      <c r="JRS14" s="245"/>
      <c r="JRT14" s="245"/>
      <c r="JRU14" s="245"/>
      <c r="JRV14" s="245"/>
      <c r="JRW14" s="245"/>
      <c r="JRX14" s="245"/>
      <c r="JRY14" s="245"/>
      <c r="JRZ14" s="245"/>
      <c r="JSA14" s="245"/>
      <c r="JSB14" s="245"/>
      <c r="JSC14" s="245"/>
      <c r="JSD14" s="245"/>
      <c r="JSE14" s="245"/>
      <c r="JSF14" s="245"/>
      <c r="JSG14" s="245"/>
      <c r="JSH14" s="245"/>
      <c r="JSI14" s="245"/>
      <c r="JSJ14" s="245"/>
      <c r="JSK14" s="245"/>
      <c r="JSL14" s="245"/>
      <c r="JSM14" s="245"/>
      <c r="JSN14" s="245"/>
      <c r="JSO14" s="245"/>
      <c r="JSP14" s="245"/>
      <c r="JSQ14" s="245"/>
      <c r="JSR14" s="245"/>
      <c r="JSS14" s="245"/>
      <c r="JST14" s="245"/>
      <c r="JSU14" s="245"/>
      <c r="JSV14" s="245"/>
      <c r="JSW14" s="245"/>
      <c r="JSX14" s="245"/>
      <c r="JSY14" s="245"/>
      <c r="JSZ14" s="245"/>
      <c r="JTA14" s="245"/>
      <c r="JTB14" s="245"/>
      <c r="JTC14" s="245"/>
      <c r="JTD14" s="245"/>
      <c r="JTE14" s="245"/>
      <c r="JTF14" s="245"/>
      <c r="JTG14" s="245"/>
      <c r="JTH14" s="245"/>
      <c r="JTI14" s="245"/>
      <c r="JTJ14" s="245"/>
      <c r="JTK14" s="245"/>
      <c r="JTL14" s="245"/>
      <c r="JTM14" s="245"/>
      <c r="JTN14" s="245"/>
      <c r="JTO14" s="245"/>
      <c r="JTP14" s="245"/>
      <c r="JTQ14" s="245"/>
      <c r="JTR14" s="245"/>
      <c r="JTS14" s="245"/>
      <c r="JTT14" s="245"/>
      <c r="JTU14" s="245"/>
      <c r="JTV14" s="245"/>
      <c r="JTW14" s="245"/>
      <c r="JTX14" s="245"/>
      <c r="JTY14" s="245"/>
      <c r="JTZ14" s="245"/>
      <c r="JUA14" s="245"/>
      <c r="JUB14" s="245"/>
      <c r="JUC14" s="245"/>
      <c r="JUD14" s="245"/>
      <c r="JUE14" s="245"/>
      <c r="JUF14" s="245"/>
      <c r="JUG14" s="245"/>
      <c r="JUH14" s="245"/>
      <c r="JUI14" s="245"/>
      <c r="JUJ14" s="245"/>
      <c r="JUK14" s="245"/>
      <c r="JUL14" s="245"/>
      <c r="JUM14" s="245"/>
      <c r="JUN14" s="245"/>
      <c r="JUO14" s="245"/>
      <c r="JUP14" s="245"/>
      <c r="JUQ14" s="245"/>
      <c r="JUR14" s="245"/>
      <c r="JUS14" s="245"/>
      <c r="JUT14" s="245"/>
      <c r="JUU14" s="245"/>
      <c r="JUV14" s="245"/>
      <c r="JUW14" s="245"/>
      <c r="JUX14" s="245"/>
      <c r="JUY14" s="245"/>
      <c r="JUZ14" s="245"/>
      <c r="JVA14" s="245"/>
      <c r="JVB14" s="245"/>
      <c r="JVC14" s="245"/>
      <c r="JVD14" s="245"/>
      <c r="JVE14" s="245"/>
      <c r="JVF14" s="245"/>
      <c r="JVG14" s="245"/>
      <c r="JVH14" s="245"/>
      <c r="JVI14" s="245"/>
      <c r="JVJ14" s="245"/>
      <c r="JVK14" s="245"/>
      <c r="JVL14" s="245"/>
      <c r="JVM14" s="245"/>
      <c r="JVN14" s="245"/>
      <c r="JVO14" s="245"/>
      <c r="JVP14" s="245"/>
      <c r="JVQ14" s="245"/>
      <c r="JVR14" s="245"/>
      <c r="JVS14" s="245"/>
      <c r="JVT14" s="245"/>
      <c r="JVU14" s="245"/>
      <c r="JVV14" s="245"/>
      <c r="JVW14" s="245"/>
      <c r="JVX14" s="245"/>
      <c r="JVY14" s="245"/>
      <c r="JVZ14" s="245"/>
      <c r="JWA14" s="245"/>
      <c r="JWB14" s="245"/>
      <c r="JWC14" s="245"/>
      <c r="JWD14" s="245"/>
      <c r="JWE14" s="245"/>
      <c r="JWF14" s="245"/>
      <c r="JWG14" s="245"/>
      <c r="JWH14" s="245"/>
      <c r="JWI14" s="245"/>
      <c r="JWJ14" s="245"/>
      <c r="JWK14" s="245"/>
      <c r="JWL14" s="245"/>
      <c r="JWM14" s="245"/>
      <c r="JWN14" s="245"/>
      <c r="JWO14" s="245"/>
      <c r="JWP14" s="245"/>
      <c r="JWQ14" s="245"/>
      <c r="JWR14" s="245"/>
      <c r="JWS14" s="245"/>
      <c r="JWT14" s="245"/>
      <c r="JWU14" s="245"/>
      <c r="JWV14" s="245"/>
      <c r="JWW14" s="245"/>
      <c r="JWX14" s="245"/>
      <c r="JWY14" s="245"/>
      <c r="JWZ14" s="245"/>
      <c r="JXA14" s="245"/>
      <c r="JXB14" s="245"/>
      <c r="JXC14" s="245"/>
      <c r="JXD14" s="245"/>
      <c r="JXE14" s="245"/>
      <c r="JXF14" s="245"/>
      <c r="JXG14" s="245"/>
      <c r="JXH14" s="245"/>
      <c r="JXI14" s="245"/>
      <c r="JXJ14" s="245"/>
      <c r="JXK14" s="245"/>
      <c r="JXL14" s="245"/>
      <c r="JXM14" s="245"/>
      <c r="JXN14" s="245"/>
      <c r="JXO14" s="245"/>
      <c r="JXP14" s="245"/>
      <c r="JXQ14" s="245"/>
      <c r="JXR14" s="245"/>
      <c r="JXS14" s="245"/>
      <c r="JXT14" s="245"/>
      <c r="JXU14" s="245"/>
      <c r="JXV14" s="245"/>
      <c r="JXW14" s="245"/>
      <c r="JXX14" s="245"/>
      <c r="JXY14" s="245"/>
      <c r="JXZ14" s="245"/>
      <c r="JYA14" s="245"/>
      <c r="JYB14" s="245"/>
      <c r="JYC14" s="245"/>
      <c r="JYD14" s="245"/>
      <c r="JYE14" s="245"/>
      <c r="JYF14" s="245"/>
      <c r="JYG14" s="245"/>
      <c r="JYH14" s="245"/>
      <c r="JYI14" s="245"/>
      <c r="JYJ14" s="245"/>
      <c r="JYK14" s="245"/>
      <c r="JYL14" s="245"/>
      <c r="JYM14" s="245"/>
      <c r="JYN14" s="245"/>
      <c r="JYO14" s="245"/>
      <c r="JYP14" s="245"/>
      <c r="JYQ14" s="245"/>
      <c r="JYR14" s="245"/>
      <c r="JYS14" s="245"/>
      <c r="JYT14" s="245"/>
      <c r="JYU14" s="245"/>
      <c r="JYV14" s="245"/>
      <c r="JYW14" s="245"/>
      <c r="JYX14" s="245"/>
      <c r="JYY14" s="245"/>
      <c r="JYZ14" s="245"/>
      <c r="JZA14" s="245"/>
      <c r="JZB14" s="245"/>
      <c r="JZC14" s="245"/>
      <c r="JZD14" s="245"/>
      <c r="JZE14" s="245"/>
      <c r="JZF14" s="245"/>
      <c r="JZG14" s="245"/>
      <c r="JZH14" s="245"/>
      <c r="JZI14" s="245"/>
      <c r="JZJ14" s="245"/>
      <c r="JZK14" s="245"/>
      <c r="JZL14" s="245"/>
      <c r="JZM14" s="245"/>
      <c r="JZN14" s="245"/>
      <c r="JZO14" s="245"/>
      <c r="JZP14" s="245"/>
      <c r="JZQ14" s="245"/>
      <c r="JZR14" s="245"/>
      <c r="JZS14" s="245"/>
      <c r="JZT14" s="245"/>
      <c r="JZU14" s="245"/>
      <c r="JZV14" s="245"/>
      <c r="JZW14" s="245"/>
      <c r="JZX14" s="245"/>
      <c r="JZY14" s="245"/>
      <c r="JZZ14" s="245"/>
      <c r="KAA14" s="245"/>
      <c r="KAB14" s="245"/>
      <c r="KAC14" s="245"/>
      <c r="KAD14" s="245"/>
      <c r="KAE14" s="245"/>
      <c r="KAF14" s="245"/>
      <c r="KAG14" s="245"/>
      <c r="KAH14" s="245"/>
      <c r="KAI14" s="245"/>
      <c r="KAJ14" s="245"/>
      <c r="KAK14" s="245"/>
      <c r="KAL14" s="245"/>
      <c r="KAM14" s="245"/>
      <c r="KAN14" s="245"/>
      <c r="KAO14" s="245"/>
      <c r="KAP14" s="245"/>
      <c r="KAQ14" s="245"/>
      <c r="KAR14" s="245"/>
      <c r="KAS14" s="245"/>
      <c r="KAT14" s="245"/>
      <c r="KAU14" s="245"/>
      <c r="KAV14" s="245"/>
      <c r="KAW14" s="245"/>
      <c r="KAX14" s="245"/>
      <c r="KAY14" s="245"/>
      <c r="KAZ14" s="245"/>
      <c r="KBA14" s="245"/>
      <c r="KBB14" s="245"/>
      <c r="KBC14" s="245"/>
      <c r="KBD14" s="245"/>
      <c r="KBE14" s="245"/>
      <c r="KBF14" s="245"/>
      <c r="KBG14" s="245"/>
      <c r="KBH14" s="245"/>
      <c r="KBI14" s="245"/>
      <c r="KBJ14" s="245"/>
      <c r="KBK14" s="245"/>
      <c r="KBL14" s="245"/>
      <c r="KBM14" s="245"/>
      <c r="KBN14" s="245"/>
      <c r="KBO14" s="245"/>
      <c r="KBP14" s="245"/>
      <c r="KBQ14" s="245"/>
      <c r="KBR14" s="245"/>
      <c r="KBS14" s="245"/>
      <c r="KBT14" s="245"/>
      <c r="KBU14" s="245"/>
      <c r="KBV14" s="245"/>
      <c r="KBW14" s="245"/>
      <c r="KBX14" s="245"/>
      <c r="KBY14" s="245"/>
      <c r="KBZ14" s="245"/>
      <c r="KCA14" s="245"/>
      <c r="KCB14" s="245"/>
      <c r="KCC14" s="245"/>
      <c r="KCD14" s="245"/>
      <c r="KCE14" s="245"/>
      <c r="KCF14" s="245"/>
      <c r="KCG14" s="245"/>
      <c r="KCH14" s="245"/>
      <c r="KCI14" s="245"/>
      <c r="KCJ14" s="245"/>
      <c r="KCK14" s="245"/>
      <c r="KCL14" s="245"/>
      <c r="KCM14" s="245"/>
      <c r="KCN14" s="245"/>
      <c r="KCO14" s="245"/>
      <c r="KCP14" s="245"/>
      <c r="KCQ14" s="245"/>
      <c r="KCR14" s="245"/>
      <c r="KCS14" s="245"/>
      <c r="KCT14" s="245"/>
      <c r="KCU14" s="245"/>
      <c r="KCV14" s="245"/>
      <c r="KCW14" s="245"/>
      <c r="KCX14" s="245"/>
      <c r="KCY14" s="245"/>
      <c r="KCZ14" s="245"/>
      <c r="KDA14" s="245"/>
      <c r="KDB14" s="245"/>
      <c r="KDC14" s="245"/>
      <c r="KDD14" s="245"/>
      <c r="KDE14" s="245"/>
      <c r="KDF14" s="245"/>
      <c r="KDG14" s="245"/>
      <c r="KDH14" s="245"/>
      <c r="KDI14" s="245"/>
      <c r="KDJ14" s="245"/>
      <c r="KDK14" s="245"/>
      <c r="KDL14" s="245"/>
      <c r="KDM14" s="245"/>
      <c r="KDN14" s="245"/>
      <c r="KDO14" s="245"/>
      <c r="KDP14" s="245"/>
      <c r="KDQ14" s="245"/>
      <c r="KDR14" s="245"/>
      <c r="KDS14" s="245"/>
      <c r="KDT14" s="245"/>
      <c r="KDU14" s="245"/>
      <c r="KDV14" s="245"/>
      <c r="KDW14" s="245"/>
      <c r="KDX14" s="245"/>
      <c r="KDY14" s="245"/>
      <c r="KDZ14" s="245"/>
      <c r="KEA14" s="245"/>
      <c r="KEB14" s="245"/>
      <c r="KEC14" s="245"/>
      <c r="KED14" s="245"/>
      <c r="KEE14" s="245"/>
      <c r="KEF14" s="245"/>
      <c r="KEG14" s="245"/>
      <c r="KEH14" s="245"/>
      <c r="KEI14" s="245"/>
      <c r="KEJ14" s="245"/>
      <c r="KEK14" s="245"/>
      <c r="KEL14" s="245"/>
      <c r="KEM14" s="245"/>
      <c r="KEN14" s="245"/>
      <c r="KEO14" s="245"/>
      <c r="KEP14" s="245"/>
      <c r="KEQ14" s="245"/>
      <c r="KER14" s="245"/>
      <c r="KES14" s="245"/>
      <c r="KET14" s="245"/>
      <c r="KEU14" s="245"/>
      <c r="KEV14" s="245"/>
      <c r="KEW14" s="245"/>
      <c r="KEX14" s="245"/>
      <c r="KEY14" s="245"/>
      <c r="KEZ14" s="245"/>
      <c r="KFA14" s="245"/>
      <c r="KFB14" s="245"/>
      <c r="KFC14" s="245"/>
      <c r="KFD14" s="245"/>
      <c r="KFE14" s="245"/>
      <c r="KFF14" s="245"/>
      <c r="KFG14" s="245"/>
      <c r="KFH14" s="245"/>
      <c r="KFI14" s="245"/>
      <c r="KFJ14" s="245"/>
      <c r="KFK14" s="245"/>
      <c r="KFL14" s="245"/>
      <c r="KFM14" s="245"/>
      <c r="KFN14" s="245"/>
      <c r="KFO14" s="245"/>
      <c r="KFP14" s="245"/>
      <c r="KFQ14" s="245"/>
      <c r="KFR14" s="245"/>
      <c r="KFS14" s="245"/>
      <c r="KFT14" s="245"/>
      <c r="KFU14" s="245"/>
      <c r="KFV14" s="245"/>
      <c r="KFW14" s="245"/>
      <c r="KFX14" s="245"/>
      <c r="KFY14" s="245"/>
      <c r="KFZ14" s="245"/>
      <c r="KGA14" s="245"/>
      <c r="KGB14" s="245"/>
      <c r="KGC14" s="245"/>
      <c r="KGD14" s="245"/>
      <c r="KGE14" s="245"/>
      <c r="KGF14" s="245"/>
      <c r="KGG14" s="245"/>
      <c r="KGH14" s="245"/>
      <c r="KGI14" s="245"/>
      <c r="KGJ14" s="245"/>
      <c r="KGK14" s="245"/>
      <c r="KGL14" s="245"/>
      <c r="KGM14" s="245"/>
      <c r="KGN14" s="245"/>
      <c r="KGO14" s="245"/>
      <c r="KGP14" s="245"/>
      <c r="KGQ14" s="245"/>
      <c r="KGR14" s="245"/>
      <c r="KGS14" s="245"/>
      <c r="KGT14" s="245"/>
      <c r="KGU14" s="245"/>
      <c r="KGV14" s="245"/>
      <c r="KGW14" s="245"/>
      <c r="KGX14" s="245"/>
      <c r="KGY14" s="245"/>
      <c r="KGZ14" s="245"/>
      <c r="KHA14" s="245"/>
      <c r="KHB14" s="245"/>
      <c r="KHC14" s="245"/>
      <c r="KHD14" s="245"/>
      <c r="KHE14" s="245"/>
      <c r="KHF14" s="245"/>
      <c r="KHG14" s="245"/>
      <c r="KHH14" s="245"/>
      <c r="KHI14" s="245"/>
      <c r="KHJ14" s="245"/>
      <c r="KHK14" s="245"/>
      <c r="KHL14" s="245"/>
      <c r="KHM14" s="245"/>
      <c r="KHN14" s="245"/>
      <c r="KHO14" s="245"/>
      <c r="KHP14" s="245"/>
      <c r="KHQ14" s="245"/>
      <c r="KHR14" s="245"/>
      <c r="KHS14" s="245"/>
      <c r="KHT14" s="245"/>
      <c r="KHU14" s="245"/>
      <c r="KHV14" s="245"/>
      <c r="KHW14" s="245"/>
      <c r="KHX14" s="245"/>
      <c r="KHY14" s="245"/>
      <c r="KHZ14" s="245"/>
      <c r="KIA14" s="245"/>
      <c r="KIB14" s="245"/>
      <c r="KIC14" s="245"/>
      <c r="KID14" s="245"/>
      <c r="KIE14" s="245"/>
      <c r="KIF14" s="245"/>
      <c r="KIG14" s="245"/>
      <c r="KIH14" s="245"/>
      <c r="KII14" s="245"/>
      <c r="KIJ14" s="245"/>
      <c r="KIK14" s="245"/>
      <c r="KIL14" s="245"/>
      <c r="KIM14" s="245"/>
      <c r="KIN14" s="245"/>
      <c r="KIO14" s="245"/>
      <c r="KIP14" s="245"/>
      <c r="KIQ14" s="245"/>
      <c r="KIR14" s="245"/>
      <c r="KIS14" s="245"/>
      <c r="KIT14" s="245"/>
      <c r="KIU14" s="245"/>
      <c r="KIV14" s="245"/>
      <c r="KIW14" s="245"/>
      <c r="KIX14" s="245"/>
      <c r="KIY14" s="245"/>
      <c r="KIZ14" s="245"/>
      <c r="KJA14" s="245"/>
      <c r="KJB14" s="245"/>
      <c r="KJC14" s="245"/>
      <c r="KJD14" s="245"/>
      <c r="KJE14" s="245"/>
      <c r="KJF14" s="245"/>
      <c r="KJG14" s="245"/>
      <c r="KJH14" s="245"/>
      <c r="KJI14" s="245"/>
      <c r="KJJ14" s="245"/>
      <c r="KJK14" s="245"/>
      <c r="KJL14" s="245"/>
      <c r="KJM14" s="245"/>
      <c r="KJN14" s="245"/>
      <c r="KJO14" s="245"/>
      <c r="KJP14" s="245"/>
      <c r="KJQ14" s="245"/>
      <c r="KJR14" s="245"/>
      <c r="KJS14" s="245"/>
      <c r="KJT14" s="245"/>
      <c r="KJU14" s="245"/>
      <c r="KJV14" s="245"/>
      <c r="KJW14" s="245"/>
      <c r="KJX14" s="245"/>
      <c r="KJY14" s="245"/>
      <c r="KJZ14" s="245"/>
      <c r="KKA14" s="245"/>
      <c r="KKB14" s="245"/>
      <c r="KKC14" s="245"/>
      <c r="KKD14" s="245"/>
      <c r="KKE14" s="245"/>
      <c r="KKF14" s="245"/>
      <c r="KKG14" s="245"/>
      <c r="KKH14" s="245"/>
      <c r="KKI14" s="245"/>
      <c r="KKJ14" s="245"/>
      <c r="KKK14" s="245"/>
      <c r="KKL14" s="245"/>
      <c r="KKM14" s="245"/>
      <c r="KKN14" s="245"/>
      <c r="KKO14" s="245"/>
      <c r="KKP14" s="245"/>
      <c r="KKQ14" s="245"/>
      <c r="KKR14" s="245"/>
      <c r="KKS14" s="245"/>
      <c r="KKT14" s="245"/>
      <c r="KKU14" s="245"/>
      <c r="KKV14" s="245"/>
      <c r="KKW14" s="245"/>
      <c r="KKX14" s="245"/>
      <c r="KKY14" s="245"/>
      <c r="KKZ14" s="245"/>
      <c r="KLA14" s="245"/>
      <c r="KLB14" s="245"/>
      <c r="KLC14" s="245"/>
      <c r="KLD14" s="245"/>
      <c r="KLE14" s="245"/>
      <c r="KLF14" s="245"/>
      <c r="KLG14" s="245"/>
      <c r="KLH14" s="245"/>
      <c r="KLI14" s="245"/>
      <c r="KLJ14" s="245"/>
      <c r="KLK14" s="245"/>
      <c r="KLL14" s="245"/>
      <c r="KLM14" s="245"/>
      <c r="KLN14" s="245"/>
      <c r="KLO14" s="245"/>
      <c r="KLP14" s="245"/>
      <c r="KLQ14" s="245"/>
      <c r="KLR14" s="245"/>
      <c r="KLS14" s="245"/>
      <c r="KLT14" s="245"/>
      <c r="KLU14" s="245"/>
      <c r="KLV14" s="245"/>
      <c r="KLW14" s="245"/>
      <c r="KLX14" s="245"/>
      <c r="KLY14" s="245"/>
      <c r="KLZ14" s="245"/>
      <c r="KMA14" s="245"/>
      <c r="KMB14" s="245"/>
      <c r="KMC14" s="245"/>
      <c r="KMD14" s="245"/>
      <c r="KME14" s="245"/>
      <c r="KMF14" s="245"/>
      <c r="KMG14" s="245"/>
      <c r="KMH14" s="245"/>
      <c r="KMI14" s="245"/>
      <c r="KMJ14" s="245"/>
      <c r="KMK14" s="245"/>
      <c r="KML14" s="245"/>
      <c r="KMM14" s="245"/>
      <c r="KMN14" s="245"/>
      <c r="KMO14" s="245"/>
      <c r="KMP14" s="245"/>
      <c r="KMQ14" s="245"/>
      <c r="KMR14" s="245"/>
      <c r="KMS14" s="245"/>
      <c r="KMT14" s="245"/>
      <c r="KMU14" s="245"/>
      <c r="KMV14" s="245"/>
      <c r="KMW14" s="245"/>
      <c r="KMX14" s="245"/>
      <c r="KMY14" s="245"/>
      <c r="KMZ14" s="245"/>
      <c r="KNA14" s="245"/>
      <c r="KNB14" s="245"/>
      <c r="KNC14" s="245"/>
      <c r="KND14" s="245"/>
      <c r="KNE14" s="245"/>
      <c r="KNF14" s="245"/>
      <c r="KNG14" s="245"/>
      <c r="KNH14" s="245"/>
      <c r="KNI14" s="245"/>
      <c r="KNJ14" s="245"/>
      <c r="KNK14" s="245"/>
      <c r="KNL14" s="245"/>
      <c r="KNM14" s="245"/>
      <c r="KNN14" s="245"/>
      <c r="KNO14" s="245"/>
      <c r="KNP14" s="245"/>
      <c r="KNQ14" s="245"/>
      <c r="KNR14" s="245"/>
      <c r="KNS14" s="245"/>
      <c r="KNT14" s="245"/>
      <c r="KNU14" s="245"/>
      <c r="KNV14" s="245"/>
      <c r="KNW14" s="245"/>
      <c r="KNX14" s="245"/>
      <c r="KNY14" s="245"/>
      <c r="KNZ14" s="245"/>
      <c r="KOA14" s="245"/>
      <c r="KOB14" s="245"/>
      <c r="KOC14" s="245"/>
      <c r="KOD14" s="245"/>
      <c r="KOE14" s="245"/>
      <c r="KOF14" s="245"/>
      <c r="KOG14" s="245"/>
      <c r="KOH14" s="245"/>
      <c r="KOI14" s="245"/>
      <c r="KOJ14" s="245"/>
      <c r="KOK14" s="245"/>
      <c r="KOL14" s="245"/>
      <c r="KOM14" s="245"/>
      <c r="KON14" s="245"/>
      <c r="KOO14" s="245"/>
      <c r="KOP14" s="245"/>
      <c r="KOQ14" s="245"/>
      <c r="KOR14" s="245"/>
      <c r="KOS14" s="245"/>
      <c r="KOT14" s="245"/>
      <c r="KOU14" s="245"/>
      <c r="KOV14" s="245"/>
      <c r="KOW14" s="245"/>
      <c r="KOX14" s="245"/>
      <c r="KOY14" s="245"/>
      <c r="KOZ14" s="245"/>
      <c r="KPA14" s="245"/>
      <c r="KPB14" s="245"/>
      <c r="KPC14" s="245"/>
      <c r="KPD14" s="245"/>
      <c r="KPE14" s="245"/>
      <c r="KPF14" s="245"/>
      <c r="KPG14" s="245"/>
      <c r="KPH14" s="245"/>
      <c r="KPI14" s="245"/>
      <c r="KPJ14" s="245"/>
      <c r="KPK14" s="245"/>
      <c r="KPL14" s="245"/>
      <c r="KPM14" s="245"/>
      <c r="KPN14" s="245"/>
      <c r="KPO14" s="245"/>
      <c r="KPP14" s="245"/>
      <c r="KPQ14" s="245"/>
      <c r="KPR14" s="245"/>
      <c r="KPS14" s="245"/>
      <c r="KPT14" s="245"/>
      <c r="KPU14" s="245"/>
      <c r="KPV14" s="245"/>
      <c r="KPW14" s="245"/>
      <c r="KPX14" s="245"/>
      <c r="KPY14" s="245"/>
      <c r="KPZ14" s="245"/>
      <c r="KQA14" s="245"/>
      <c r="KQB14" s="245"/>
      <c r="KQC14" s="245"/>
      <c r="KQD14" s="245"/>
      <c r="KQE14" s="245"/>
      <c r="KQF14" s="245"/>
      <c r="KQG14" s="245"/>
      <c r="KQH14" s="245"/>
      <c r="KQI14" s="245"/>
      <c r="KQJ14" s="245"/>
      <c r="KQK14" s="245"/>
      <c r="KQL14" s="245"/>
      <c r="KQM14" s="245"/>
      <c r="KQN14" s="245"/>
      <c r="KQO14" s="245"/>
      <c r="KQP14" s="245"/>
      <c r="KQQ14" s="245"/>
      <c r="KQR14" s="245"/>
      <c r="KQS14" s="245"/>
      <c r="KQT14" s="245"/>
      <c r="KQU14" s="245"/>
      <c r="KQV14" s="245"/>
      <c r="KQW14" s="245"/>
      <c r="KQX14" s="245"/>
      <c r="KQY14" s="245"/>
      <c r="KQZ14" s="245"/>
      <c r="KRA14" s="245"/>
      <c r="KRB14" s="245"/>
      <c r="KRC14" s="245"/>
      <c r="KRD14" s="245"/>
      <c r="KRE14" s="245"/>
      <c r="KRF14" s="245"/>
      <c r="KRG14" s="245"/>
      <c r="KRH14" s="245"/>
      <c r="KRI14" s="245"/>
      <c r="KRJ14" s="245"/>
      <c r="KRK14" s="245"/>
      <c r="KRL14" s="245"/>
      <c r="KRM14" s="245"/>
      <c r="KRN14" s="245"/>
      <c r="KRO14" s="245"/>
      <c r="KRP14" s="245"/>
      <c r="KRQ14" s="245"/>
      <c r="KRR14" s="245"/>
      <c r="KRS14" s="245"/>
      <c r="KRT14" s="245"/>
      <c r="KRU14" s="245"/>
      <c r="KRV14" s="245"/>
      <c r="KRW14" s="245"/>
      <c r="KRX14" s="245"/>
      <c r="KRY14" s="245"/>
      <c r="KRZ14" s="245"/>
      <c r="KSA14" s="245"/>
      <c r="KSB14" s="245"/>
      <c r="KSC14" s="245"/>
      <c r="KSD14" s="245"/>
      <c r="KSE14" s="245"/>
      <c r="KSF14" s="245"/>
      <c r="KSG14" s="245"/>
      <c r="KSH14" s="245"/>
      <c r="KSI14" s="245"/>
      <c r="KSJ14" s="245"/>
      <c r="KSK14" s="245"/>
      <c r="KSL14" s="245"/>
      <c r="KSM14" s="245"/>
      <c r="KSN14" s="245"/>
      <c r="KSO14" s="245"/>
      <c r="KSP14" s="245"/>
      <c r="KSQ14" s="245"/>
      <c r="KSR14" s="245"/>
      <c r="KSS14" s="245"/>
      <c r="KST14" s="245"/>
      <c r="KSU14" s="245"/>
      <c r="KSV14" s="245"/>
      <c r="KSW14" s="245"/>
      <c r="KSX14" s="245"/>
      <c r="KSY14" s="245"/>
      <c r="KSZ14" s="245"/>
      <c r="KTA14" s="245"/>
      <c r="KTB14" s="245"/>
      <c r="KTC14" s="245"/>
      <c r="KTD14" s="245"/>
      <c r="KTE14" s="245"/>
      <c r="KTF14" s="245"/>
      <c r="KTG14" s="245"/>
      <c r="KTH14" s="245"/>
      <c r="KTI14" s="245"/>
      <c r="KTJ14" s="245"/>
      <c r="KTK14" s="245"/>
      <c r="KTL14" s="245"/>
      <c r="KTM14" s="245"/>
      <c r="KTN14" s="245"/>
      <c r="KTO14" s="245"/>
      <c r="KTP14" s="245"/>
      <c r="KTQ14" s="245"/>
      <c r="KTR14" s="245"/>
      <c r="KTS14" s="245"/>
      <c r="KTT14" s="245"/>
      <c r="KTU14" s="245"/>
      <c r="KTV14" s="245"/>
      <c r="KTW14" s="245"/>
      <c r="KTX14" s="245"/>
      <c r="KTY14" s="245"/>
      <c r="KTZ14" s="245"/>
      <c r="KUA14" s="245"/>
      <c r="KUB14" s="245"/>
      <c r="KUC14" s="245"/>
      <c r="KUD14" s="245"/>
      <c r="KUE14" s="245"/>
      <c r="KUF14" s="245"/>
      <c r="KUG14" s="245"/>
      <c r="KUH14" s="245"/>
      <c r="KUI14" s="245"/>
      <c r="KUJ14" s="245"/>
      <c r="KUK14" s="245"/>
      <c r="KUL14" s="245"/>
      <c r="KUM14" s="245"/>
      <c r="KUN14" s="245"/>
      <c r="KUO14" s="245"/>
      <c r="KUP14" s="245"/>
      <c r="KUQ14" s="245"/>
      <c r="KUR14" s="245"/>
      <c r="KUS14" s="245"/>
      <c r="KUT14" s="245"/>
      <c r="KUU14" s="245"/>
      <c r="KUV14" s="245"/>
      <c r="KUW14" s="245"/>
      <c r="KUX14" s="245"/>
      <c r="KUY14" s="245"/>
      <c r="KUZ14" s="245"/>
      <c r="KVA14" s="245"/>
      <c r="KVB14" s="245"/>
      <c r="KVC14" s="245"/>
      <c r="KVD14" s="245"/>
      <c r="KVE14" s="245"/>
      <c r="KVF14" s="245"/>
      <c r="KVG14" s="245"/>
      <c r="KVH14" s="245"/>
      <c r="KVI14" s="245"/>
      <c r="KVJ14" s="245"/>
      <c r="KVK14" s="245"/>
      <c r="KVL14" s="245"/>
      <c r="KVM14" s="245"/>
      <c r="KVN14" s="245"/>
      <c r="KVO14" s="245"/>
      <c r="KVP14" s="245"/>
      <c r="KVQ14" s="245"/>
      <c r="KVR14" s="245"/>
      <c r="KVS14" s="245"/>
      <c r="KVT14" s="245"/>
      <c r="KVU14" s="245"/>
      <c r="KVV14" s="245"/>
      <c r="KVW14" s="245"/>
      <c r="KVX14" s="245"/>
      <c r="KVY14" s="245"/>
      <c r="KVZ14" s="245"/>
      <c r="KWA14" s="245"/>
      <c r="KWB14" s="245"/>
      <c r="KWC14" s="245"/>
      <c r="KWD14" s="245"/>
      <c r="KWE14" s="245"/>
      <c r="KWF14" s="245"/>
      <c r="KWG14" s="245"/>
      <c r="KWH14" s="245"/>
      <c r="KWI14" s="245"/>
      <c r="KWJ14" s="245"/>
      <c r="KWK14" s="245"/>
      <c r="KWL14" s="245"/>
      <c r="KWM14" s="245"/>
      <c r="KWN14" s="245"/>
      <c r="KWO14" s="245"/>
      <c r="KWP14" s="245"/>
      <c r="KWQ14" s="245"/>
      <c r="KWR14" s="245"/>
      <c r="KWS14" s="245"/>
      <c r="KWT14" s="245"/>
      <c r="KWU14" s="245"/>
      <c r="KWV14" s="245"/>
      <c r="KWW14" s="245"/>
      <c r="KWX14" s="245"/>
      <c r="KWY14" s="245"/>
      <c r="KWZ14" s="245"/>
      <c r="KXA14" s="245"/>
      <c r="KXB14" s="245"/>
      <c r="KXC14" s="245"/>
      <c r="KXD14" s="245"/>
      <c r="KXE14" s="245"/>
      <c r="KXF14" s="245"/>
      <c r="KXG14" s="245"/>
      <c r="KXH14" s="245"/>
      <c r="KXI14" s="245"/>
      <c r="KXJ14" s="245"/>
      <c r="KXK14" s="245"/>
      <c r="KXL14" s="245"/>
      <c r="KXM14" s="245"/>
      <c r="KXN14" s="245"/>
      <c r="KXO14" s="245"/>
      <c r="KXP14" s="245"/>
      <c r="KXQ14" s="245"/>
      <c r="KXR14" s="245"/>
      <c r="KXS14" s="245"/>
      <c r="KXT14" s="245"/>
      <c r="KXU14" s="245"/>
      <c r="KXV14" s="245"/>
      <c r="KXW14" s="245"/>
      <c r="KXX14" s="245"/>
      <c r="KXY14" s="245"/>
      <c r="KXZ14" s="245"/>
      <c r="KYA14" s="245"/>
      <c r="KYB14" s="245"/>
      <c r="KYC14" s="245"/>
      <c r="KYD14" s="245"/>
      <c r="KYE14" s="245"/>
      <c r="KYF14" s="245"/>
      <c r="KYG14" s="245"/>
      <c r="KYH14" s="245"/>
      <c r="KYI14" s="245"/>
      <c r="KYJ14" s="245"/>
      <c r="KYK14" s="245"/>
      <c r="KYL14" s="245"/>
      <c r="KYM14" s="245"/>
      <c r="KYN14" s="245"/>
      <c r="KYO14" s="245"/>
      <c r="KYP14" s="245"/>
      <c r="KYQ14" s="245"/>
      <c r="KYR14" s="245"/>
      <c r="KYS14" s="245"/>
      <c r="KYT14" s="245"/>
      <c r="KYU14" s="245"/>
      <c r="KYV14" s="245"/>
      <c r="KYW14" s="245"/>
      <c r="KYX14" s="245"/>
      <c r="KYY14" s="245"/>
      <c r="KYZ14" s="245"/>
      <c r="KZA14" s="245"/>
      <c r="KZB14" s="245"/>
      <c r="KZC14" s="245"/>
      <c r="KZD14" s="245"/>
      <c r="KZE14" s="245"/>
      <c r="KZF14" s="245"/>
      <c r="KZG14" s="245"/>
      <c r="KZH14" s="245"/>
      <c r="KZI14" s="245"/>
      <c r="KZJ14" s="245"/>
      <c r="KZK14" s="245"/>
      <c r="KZL14" s="245"/>
      <c r="KZM14" s="245"/>
      <c r="KZN14" s="245"/>
      <c r="KZO14" s="245"/>
      <c r="KZP14" s="245"/>
      <c r="KZQ14" s="245"/>
      <c r="KZR14" s="245"/>
      <c r="KZS14" s="245"/>
      <c r="KZT14" s="245"/>
      <c r="KZU14" s="245"/>
      <c r="KZV14" s="245"/>
      <c r="KZW14" s="245"/>
      <c r="KZX14" s="245"/>
      <c r="KZY14" s="245"/>
      <c r="KZZ14" s="245"/>
      <c r="LAA14" s="245"/>
      <c r="LAB14" s="245"/>
      <c r="LAC14" s="245"/>
      <c r="LAD14" s="245"/>
      <c r="LAE14" s="245"/>
      <c r="LAF14" s="245"/>
      <c r="LAG14" s="245"/>
      <c r="LAH14" s="245"/>
      <c r="LAI14" s="245"/>
      <c r="LAJ14" s="245"/>
      <c r="LAK14" s="245"/>
      <c r="LAL14" s="245"/>
      <c r="LAM14" s="245"/>
      <c r="LAN14" s="245"/>
      <c r="LAO14" s="245"/>
      <c r="LAP14" s="245"/>
      <c r="LAQ14" s="245"/>
      <c r="LAR14" s="245"/>
      <c r="LAS14" s="245"/>
      <c r="LAT14" s="245"/>
      <c r="LAU14" s="245"/>
      <c r="LAV14" s="245"/>
      <c r="LAW14" s="245"/>
      <c r="LAX14" s="245"/>
      <c r="LAY14" s="245"/>
      <c r="LAZ14" s="245"/>
      <c r="LBA14" s="245"/>
      <c r="LBB14" s="245"/>
      <c r="LBC14" s="245"/>
      <c r="LBD14" s="245"/>
      <c r="LBE14" s="245"/>
      <c r="LBF14" s="245"/>
      <c r="LBG14" s="245"/>
      <c r="LBH14" s="245"/>
      <c r="LBI14" s="245"/>
      <c r="LBJ14" s="245"/>
      <c r="LBK14" s="245"/>
      <c r="LBL14" s="245"/>
      <c r="LBM14" s="245"/>
      <c r="LBN14" s="245"/>
      <c r="LBO14" s="245"/>
      <c r="LBP14" s="245"/>
      <c r="LBQ14" s="245"/>
      <c r="LBR14" s="245"/>
      <c r="LBS14" s="245"/>
      <c r="LBT14" s="245"/>
      <c r="LBU14" s="245"/>
      <c r="LBV14" s="245"/>
      <c r="LBW14" s="245"/>
      <c r="LBX14" s="245"/>
      <c r="LBY14" s="245"/>
      <c r="LBZ14" s="245"/>
      <c r="LCA14" s="245"/>
      <c r="LCB14" s="245"/>
      <c r="LCC14" s="245"/>
      <c r="LCD14" s="245"/>
      <c r="LCE14" s="245"/>
      <c r="LCF14" s="245"/>
      <c r="LCG14" s="245"/>
      <c r="LCH14" s="245"/>
      <c r="LCI14" s="245"/>
      <c r="LCJ14" s="245"/>
      <c r="LCK14" s="245"/>
      <c r="LCL14" s="245"/>
      <c r="LCM14" s="245"/>
      <c r="LCN14" s="245"/>
      <c r="LCO14" s="245"/>
      <c r="LCP14" s="245"/>
      <c r="LCQ14" s="245"/>
      <c r="LCR14" s="245"/>
      <c r="LCS14" s="245"/>
      <c r="LCT14" s="245"/>
      <c r="LCU14" s="245"/>
      <c r="LCV14" s="245"/>
      <c r="LCW14" s="245"/>
      <c r="LCX14" s="245"/>
      <c r="LCY14" s="245"/>
      <c r="LCZ14" s="245"/>
      <c r="LDA14" s="245"/>
      <c r="LDB14" s="245"/>
      <c r="LDC14" s="245"/>
      <c r="LDD14" s="245"/>
      <c r="LDE14" s="245"/>
      <c r="LDF14" s="245"/>
      <c r="LDG14" s="245"/>
      <c r="LDH14" s="245"/>
      <c r="LDI14" s="245"/>
      <c r="LDJ14" s="245"/>
      <c r="LDK14" s="245"/>
      <c r="LDL14" s="245"/>
      <c r="LDM14" s="245"/>
      <c r="LDN14" s="245"/>
      <c r="LDO14" s="245"/>
      <c r="LDP14" s="245"/>
      <c r="LDQ14" s="245"/>
      <c r="LDR14" s="245"/>
      <c r="LDS14" s="245"/>
      <c r="LDT14" s="245"/>
      <c r="LDU14" s="245"/>
      <c r="LDV14" s="245"/>
      <c r="LDW14" s="245"/>
      <c r="LDX14" s="245"/>
      <c r="LDY14" s="245"/>
      <c r="LDZ14" s="245"/>
      <c r="LEA14" s="245"/>
      <c r="LEB14" s="245"/>
      <c r="LEC14" s="245"/>
      <c r="LED14" s="245"/>
      <c r="LEE14" s="245"/>
      <c r="LEF14" s="245"/>
      <c r="LEG14" s="245"/>
      <c r="LEH14" s="245"/>
      <c r="LEI14" s="245"/>
      <c r="LEJ14" s="245"/>
      <c r="LEK14" s="245"/>
      <c r="LEL14" s="245"/>
      <c r="LEM14" s="245"/>
      <c r="LEN14" s="245"/>
      <c r="LEO14" s="245"/>
      <c r="LEP14" s="245"/>
      <c r="LEQ14" s="245"/>
      <c r="LER14" s="245"/>
      <c r="LES14" s="245"/>
      <c r="LET14" s="245"/>
      <c r="LEU14" s="245"/>
      <c r="LEV14" s="245"/>
      <c r="LEW14" s="245"/>
      <c r="LEX14" s="245"/>
      <c r="LEY14" s="245"/>
      <c r="LEZ14" s="245"/>
      <c r="LFA14" s="245"/>
      <c r="LFB14" s="245"/>
      <c r="LFC14" s="245"/>
      <c r="LFD14" s="245"/>
      <c r="LFE14" s="245"/>
      <c r="LFF14" s="245"/>
      <c r="LFG14" s="245"/>
      <c r="LFH14" s="245"/>
      <c r="LFI14" s="245"/>
      <c r="LFJ14" s="245"/>
      <c r="LFK14" s="245"/>
      <c r="LFL14" s="245"/>
      <c r="LFM14" s="245"/>
      <c r="LFN14" s="245"/>
      <c r="LFO14" s="245"/>
      <c r="LFP14" s="245"/>
      <c r="LFQ14" s="245"/>
      <c r="LFR14" s="245"/>
      <c r="LFS14" s="245"/>
      <c r="LFT14" s="245"/>
      <c r="LFU14" s="245"/>
      <c r="LFV14" s="245"/>
      <c r="LFW14" s="245"/>
      <c r="LFX14" s="245"/>
      <c r="LFY14" s="245"/>
      <c r="LFZ14" s="245"/>
      <c r="LGA14" s="245"/>
      <c r="LGB14" s="245"/>
      <c r="LGC14" s="245"/>
      <c r="LGD14" s="245"/>
      <c r="LGE14" s="245"/>
      <c r="LGF14" s="245"/>
      <c r="LGG14" s="245"/>
      <c r="LGH14" s="245"/>
      <c r="LGI14" s="245"/>
      <c r="LGJ14" s="245"/>
      <c r="LGK14" s="245"/>
      <c r="LGL14" s="245"/>
      <c r="LGM14" s="245"/>
      <c r="LGN14" s="245"/>
      <c r="LGO14" s="245"/>
      <c r="LGP14" s="245"/>
      <c r="LGQ14" s="245"/>
      <c r="LGR14" s="245"/>
      <c r="LGS14" s="245"/>
      <c r="LGT14" s="245"/>
      <c r="LGU14" s="245"/>
      <c r="LGV14" s="245"/>
      <c r="LGW14" s="245"/>
      <c r="LGX14" s="245"/>
      <c r="LGY14" s="245"/>
      <c r="LGZ14" s="245"/>
      <c r="LHA14" s="245"/>
      <c r="LHB14" s="245"/>
      <c r="LHC14" s="245"/>
      <c r="LHD14" s="245"/>
      <c r="LHE14" s="245"/>
      <c r="LHF14" s="245"/>
      <c r="LHG14" s="245"/>
      <c r="LHH14" s="245"/>
      <c r="LHI14" s="245"/>
      <c r="LHJ14" s="245"/>
      <c r="LHK14" s="245"/>
      <c r="LHL14" s="245"/>
      <c r="LHM14" s="245"/>
      <c r="LHN14" s="245"/>
      <c r="LHO14" s="245"/>
      <c r="LHP14" s="245"/>
      <c r="LHQ14" s="245"/>
      <c r="LHR14" s="245"/>
      <c r="LHS14" s="245"/>
      <c r="LHT14" s="245"/>
      <c r="LHU14" s="245"/>
      <c r="LHV14" s="245"/>
      <c r="LHW14" s="245"/>
      <c r="LHX14" s="245"/>
      <c r="LHY14" s="245"/>
      <c r="LHZ14" s="245"/>
      <c r="LIA14" s="245"/>
      <c r="LIB14" s="245"/>
      <c r="LIC14" s="245"/>
      <c r="LID14" s="245"/>
      <c r="LIE14" s="245"/>
      <c r="LIF14" s="245"/>
      <c r="LIG14" s="245"/>
      <c r="LIH14" s="245"/>
      <c r="LII14" s="245"/>
      <c r="LIJ14" s="245"/>
      <c r="LIK14" s="245"/>
      <c r="LIL14" s="245"/>
      <c r="LIM14" s="245"/>
      <c r="LIN14" s="245"/>
      <c r="LIO14" s="245"/>
      <c r="LIP14" s="245"/>
      <c r="LIQ14" s="245"/>
      <c r="LIR14" s="245"/>
      <c r="LIS14" s="245"/>
      <c r="LIT14" s="245"/>
      <c r="LIU14" s="245"/>
      <c r="LIV14" s="245"/>
      <c r="LIW14" s="245"/>
      <c r="LIX14" s="245"/>
      <c r="LIY14" s="245"/>
      <c r="LIZ14" s="245"/>
      <c r="LJA14" s="245"/>
      <c r="LJB14" s="245"/>
      <c r="LJC14" s="245"/>
      <c r="LJD14" s="245"/>
      <c r="LJE14" s="245"/>
      <c r="LJF14" s="245"/>
      <c r="LJG14" s="245"/>
      <c r="LJH14" s="245"/>
      <c r="LJI14" s="245"/>
      <c r="LJJ14" s="245"/>
      <c r="LJK14" s="245"/>
      <c r="LJL14" s="245"/>
      <c r="LJM14" s="245"/>
      <c r="LJN14" s="245"/>
      <c r="LJO14" s="245"/>
      <c r="LJP14" s="245"/>
      <c r="LJQ14" s="245"/>
      <c r="LJR14" s="245"/>
      <c r="LJS14" s="245"/>
      <c r="LJT14" s="245"/>
      <c r="LJU14" s="245"/>
      <c r="LJV14" s="245"/>
      <c r="LJW14" s="245"/>
      <c r="LJX14" s="245"/>
      <c r="LJY14" s="245"/>
      <c r="LJZ14" s="245"/>
      <c r="LKA14" s="245"/>
      <c r="LKB14" s="245"/>
      <c r="LKC14" s="245"/>
      <c r="LKD14" s="245"/>
      <c r="LKE14" s="245"/>
      <c r="LKF14" s="245"/>
      <c r="LKG14" s="245"/>
      <c r="LKH14" s="245"/>
      <c r="LKI14" s="245"/>
      <c r="LKJ14" s="245"/>
      <c r="LKK14" s="245"/>
      <c r="LKL14" s="245"/>
      <c r="LKM14" s="245"/>
      <c r="LKN14" s="245"/>
      <c r="LKO14" s="245"/>
      <c r="LKP14" s="245"/>
      <c r="LKQ14" s="245"/>
      <c r="LKR14" s="245"/>
      <c r="LKS14" s="245"/>
      <c r="LKT14" s="245"/>
      <c r="LKU14" s="245"/>
      <c r="LKV14" s="245"/>
      <c r="LKW14" s="245"/>
      <c r="LKX14" s="245"/>
      <c r="LKY14" s="245"/>
      <c r="LKZ14" s="245"/>
      <c r="LLA14" s="245"/>
      <c r="LLB14" s="245"/>
      <c r="LLC14" s="245"/>
      <c r="LLD14" s="245"/>
      <c r="LLE14" s="245"/>
      <c r="LLF14" s="245"/>
      <c r="LLG14" s="245"/>
      <c r="LLH14" s="245"/>
      <c r="LLI14" s="245"/>
      <c r="LLJ14" s="245"/>
      <c r="LLK14" s="245"/>
      <c r="LLL14" s="245"/>
      <c r="LLM14" s="245"/>
      <c r="LLN14" s="245"/>
      <c r="LLO14" s="245"/>
      <c r="LLP14" s="245"/>
      <c r="LLQ14" s="245"/>
      <c r="LLR14" s="245"/>
      <c r="LLS14" s="245"/>
      <c r="LLT14" s="245"/>
      <c r="LLU14" s="245"/>
      <c r="LLV14" s="245"/>
      <c r="LLW14" s="245"/>
      <c r="LLX14" s="245"/>
      <c r="LLY14" s="245"/>
      <c r="LLZ14" s="245"/>
      <c r="LMA14" s="245"/>
      <c r="LMB14" s="245"/>
      <c r="LMC14" s="245"/>
      <c r="LMD14" s="245"/>
      <c r="LME14" s="245"/>
      <c r="LMF14" s="245"/>
      <c r="LMG14" s="245"/>
      <c r="LMH14" s="245"/>
      <c r="LMI14" s="245"/>
      <c r="LMJ14" s="245"/>
      <c r="LMK14" s="245"/>
      <c r="LML14" s="245"/>
      <c r="LMM14" s="245"/>
      <c r="LMN14" s="245"/>
      <c r="LMO14" s="245"/>
      <c r="LMP14" s="245"/>
      <c r="LMQ14" s="245"/>
      <c r="LMR14" s="245"/>
      <c r="LMS14" s="245"/>
      <c r="LMT14" s="245"/>
      <c r="LMU14" s="245"/>
      <c r="LMV14" s="245"/>
      <c r="LMW14" s="245"/>
      <c r="LMX14" s="245"/>
      <c r="LMY14" s="245"/>
      <c r="LMZ14" s="245"/>
      <c r="LNA14" s="245"/>
      <c r="LNB14" s="245"/>
      <c r="LNC14" s="245"/>
      <c r="LND14" s="245"/>
      <c r="LNE14" s="245"/>
      <c r="LNF14" s="245"/>
      <c r="LNG14" s="245"/>
      <c r="LNH14" s="245"/>
      <c r="LNI14" s="245"/>
      <c r="LNJ14" s="245"/>
      <c r="LNK14" s="245"/>
      <c r="LNL14" s="245"/>
      <c r="LNM14" s="245"/>
      <c r="LNN14" s="245"/>
      <c r="LNO14" s="245"/>
      <c r="LNP14" s="245"/>
      <c r="LNQ14" s="245"/>
      <c r="LNR14" s="245"/>
      <c r="LNS14" s="245"/>
      <c r="LNT14" s="245"/>
      <c r="LNU14" s="245"/>
      <c r="LNV14" s="245"/>
      <c r="LNW14" s="245"/>
      <c r="LNX14" s="245"/>
      <c r="LNY14" s="245"/>
      <c r="LNZ14" s="245"/>
      <c r="LOA14" s="245"/>
      <c r="LOB14" s="245"/>
      <c r="LOC14" s="245"/>
      <c r="LOD14" s="245"/>
      <c r="LOE14" s="245"/>
      <c r="LOF14" s="245"/>
      <c r="LOG14" s="245"/>
      <c r="LOH14" s="245"/>
      <c r="LOI14" s="245"/>
      <c r="LOJ14" s="245"/>
      <c r="LOK14" s="245"/>
      <c r="LOL14" s="245"/>
      <c r="LOM14" s="245"/>
      <c r="LON14" s="245"/>
      <c r="LOO14" s="245"/>
      <c r="LOP14" s="245"/>
      <c r="LOQ14" s="245"/>
      <c r="LOR14" s="245"/>
      <c r="LOS14" s="245"/>
      <c r="LOT14" s="245"/>
      <c r="LOU14" s="245"/>
      <c r="LOV14" s="245"/>
      <c r="LOW14" s="245"/>
      <c r="LOX14" s="245"/>
      <c r="LOY14" s="245"/>
      <c r="LOZ14" s="245"/>
      <c r="LPA14" s="245"/>
      <c r="LPB14" s="245"/>
      <c r="LPC14" s="245"/>
      <c r="LPD14" s="245"/>
      <c r="LPE14" s="245"/>
      <c r="LPF14" s="245"/>
      <c r="LPG14" s="245"/>
      <c r="LPH14" s="245"/>
      <c r="LPI14" s="245"/>
      <c r="LPJ14" s="245"/>
      <c r="LPK14" s="245"/>
      <c r="LPL14" s="245"/>
      <c r="LPM14" s="245"/>
      <c r="LPN14" s="245"/>
      <c r="LPO14" s="245"/>
      <c r="LPP14" s="245"/>
      <c r="LPQ14" s="245"/>
      <c r="LPR14" s="245"/>
      <c r="LPS14" s="245"/>
      <c r="LPT14" s="245"/>
      <c r="LPU14" s="245"/>
      <c r="LPV14" s="245"/>
      <c r="LPW14" s="245"/>
      <c r="LPX14" s="245"/>
      <c r="LPY14" s="245"/>
      <c r="LPZ14" s="245"/>
      <c r="LQA14" s="245"/>
      <c r="LQB14" s="245"/>
      <c r="LQC14" s="245"/>
      <c r="LQD14" s="245"/>
      <c r="LQE14" s="245"/>
      <c r="LQF14" s="245"/>
      <c r="LQG14" s="245"/>
      <c r="LQH14" s="245"/>
      <c r="LQI14" s="245"/>
      <c r="LQJ14" s="245"/>
      <c r="LQK14" s="245"/>
      <c r="LQL14" s="245"/>
      <c r="LQM14" s="245"/>
      <c r="LQN14" s="245"/>
      <c r="LQO14" s="245"/>
      <c r="LQP14" s="245"/>
      <c r="LQQ14" s="245"/>
      <c r="LQR14" s="245"/>
      <c r="LQS14" s="245"/>
      <c r="LQT14" s="245"/>
      <c r="LQU14" s="245"/>
      <c r="LQV14" s="245"/>
      <c r="LQW14" s="245"/>
      <c r="LQX14" s="245"/>
      <c r="LQY14" s="245"/>
      <c r="LQZ14" s="245"/>
      <c r="LRA14" s="245"/>
      <c r="LRB14" s="245"/>
      <c r="LRC14" s="245"/>
      <c r="LRD14" s="245"/>
      <c r="LRE14" s="245"/>
      <c r="LRF14" s="245"/>
      <c r="LRG14" s="245"/>
      <c r="LRH14" s="245"/>
      <c r="LRI14" s="245"/>
      <c r="LRJ14" s="245"/>
      <c r="LRK14" s="245"/>
      <c r="LRL14" s="245"/>
      <c r="LRM14" s="245"/>
      <c r="LRN14" s="245"/>
      <c r="LRO14" s="245"/>
      <c r="LRP14" s="245"/>
      <c r="LRQ14" s="245"/>
      <c r="LRR14" s="245"/>
      <c r="LRS14" s="245"/>
      <c r="LRT14" s="245"/>
      <c r="LRU14" s="245"/>
      <c r="LRV14" s="245"/>
      <c r="LRW14" s="245"/>
      <c r="LRX14" s="245"/>
      <c r="LRY14" s="245"/>
      <c r="LRZ14" s="245"/>
      <c r="LSA14" s="245"/>
      <c r="LSB14" s="245"/>
      <c r="LSC14" s="245"/>
      <c r="LSD14" s="245"/>
      <c r="LSE14" s="245"/>
      <c r="LSF14" s="245"/>
      <c r="LSG14" s="245"/>
      <c r="LSH14" s="245"/>
      <c r="LSI14" s="245"/>
      <c r="LSJ14" s="245"/>
      <c r="LSK14" s="245"/>
      <c r="LSL14" s="245"/>
      <c r="LSM14" s="245"/>
      <c r="LSN14" s="245"/>
      <c r="LSO14" s="245"/>
      <c r="LSP14" s="245"/>
      <c r="LSQ14" s="245"/>
      <c r="LSR14" s="245"/>
      <c r="LSS14" s="245"/>
      <c r="LST14" s="245"/>
      <c r="LSU14" s="245"/>
      <c r="LSV14" s="245"/>
      <c r="LSW14" s="245"/>
      <c r="LSX14" s="245"/>
      <c r="LSY14" s="245"/>
      <c r="LSZ14" s="245"/>
      <c r="LTA14" s="245"/>
      <c r="LTB14" s="245"/>
      <c r="LTC14" s="245"/>
      <c r="LTD14" s="245"/>
      <c r="LTE14" s="245"/>
      <c r="LTF14" s="245"/>
      <c r="LTG14" s="245"/>
      <c r="LTH14" s="245"/>
      <c r="LTI14" s="245"/>
      <c r="LTJ14" s="245"/>
      <c r="LTK14" s="245"/>
      <c r="LTL14" s="245"/>
      <c r="LTM14" s="245"/>
      <c r="LTN14" s="245"/>
      <c r="LTO14" s="245"/>
      <c r="LTP14" s="245"/>
      <c r="LTQ14" s="245"/>
      <c r="LTR14" s="245"/>
      <c r="LTS14" s="245"/>
      <c r="LTT14" s="245"/>
      <c r="LTU14" s="245"/>
      <c r="LTV14" s="245"/>
      <c r="LTW14" s="245"/>
      <c r="LTX14" s="245"/>
      <c r="LTY14" s="245"/>
      <c r="LTZ14" s="245"/>
      <c r="LUA14" s="245"/>
      <c r="LUB14" s="245"/>
      <c r="LUC14" s="245"/>
      <c r="LUD14" s="245"/>
      <c r="LUE14" s="245"/>
      <c r="LUF14" s="245"/>
      <c r="LUG14" s="245"/>
      <c r="LUH14" s="245"/>
      <c r="LUI14" s="245"/>
      <c r="LUJ14" s="245"/>
      <c r="LUK14" s="245"/>
      <c r="LUL14" s="245"/>
      <c r="LUM14" s="245"/>
      <c r="LUN14" s="245"/>
      <c r="LUO14" s="245"/>
      <c r="LUP14" s="245"/>
      <c r="LUQ14" s="245"/>
      <c r="LUR14" s="245"/>
      <c r="LUS14" s="245"/>
      <c r="LUT14" s="245"/>
      <c r="LUU14" s="245"/>
      <c r="LUV14" s="245"/>
      <c r="LUW14" s="245"/>
      <c r="LUX14" s="245"/>
      <c r="LUY14" s="245"/>
      <c r="LUZ14" s="245"/>
      <c r="LVA14" s="245"/>
      <c r="LVB14" s="245"/>
      <c r="LVC14" s="245"/>
      <c r="LVD14" s="245"/>
      <c r="LVE14" s="245"/>
      <c r="LVF14" s="245"/>
      <c r="LVG14" s="245"/>
      <c r="LVH14" s="245"/>
      <c r="LVI14" s="245"/>
      <c r="LVJ14" s="245"/>
      <c r="LVK14" s="245"/>
      <c r="LVL14" s="245"/>
      <c r="LVM14" s="245"/>
      <c r="LVN14" s="245"/>
      <c r="LVO14" s="245"/>
      <c r="LVP14" s="245"/>
      <c r="LVQ14" s="245"/>
      <c r="LVR14" s="245"/>
      <c r="LVS14" s="245"/>
      <c r="LVT14" s="245"/>
      <c r="LVU14" s="245"/>
      <c r="LVV14" s="245"/>
      <c r="LVW14" s="245"/>
      <c r="LVX14" s="245"/>
      <c r="LVY14" s="245"/>
      <c r="LVZ14" s="245"/>
      <c r="LWA14" s="245"/>
      <c r="LWB14" s="245"/>
      <c r="LWC14" s="245"/>
      <c r="LWD14" s="245"/>
      <c r="LWE14" s="245"/>
      <c r="LWF14" s="245"/>
      <c r="LWG14" s="245"/>
      <c r="LWH14" s="245"/>
      <c r="LWI14" s="245"/>
      <c r="LWJ14" s="245"/>
      <c r="LWK14" s="245"/>
      <c r="LWL14" s="245"/>
      <c r="LWM14" s="245"/>
      <c r="LWN14" s="245"/>
      <c r="LWO14" s="245"/>
      <c r="LWP14" s="245"/>
      <c r="LWQ14" s="245"/>
      <c r="LWR14" s="245"/>
      <c r="LWS14" s="245"/>
      <c r="LWT14" s="245"/>
      <c r="LWU14" s="245"/>
      <c r="LWV14" s="245"/>
      <c r="LWW14" s="245"/>
      <c r="LWX14" s="245"/>
      <c r="LWY14" s="245"/>
      <c r="LWZ14" s="245"/>
      <c r="LXA14" s="245"/>
      <c r="LXB14" s="245"/>
      <c r="LXC14" s="245"/>
      <c r="LXD14" s="245"/>
      <c r="LXE14" s="245"/>
      <c r="LXF14" s="245"/>
      <c r="LXG14" s="245"/>
      <c r="LXH14" s="245"/>
      <c r="LXI14" s="245"/>
      <c r="LXJ14" s="245"/>
      <c r="LXK14" s="245"/>
      <c r="LXL14" s="245"/>
      <c r="LXM14" s="245"/>
      <c r="LXN14" s="245"/>
      <c r="LXO14" s="245"/>
      <c r="LXP14" s="245"/>
      <c r="LXQ14" s="245"/>
      <c r="LXR14" s="245"/>
      <c r="LXS14" s="245"/>
      <c r="LXT14" s="245"/>
      <c r="LXU14" s="245"/>
      <c r="LXV14" s="245"/>
      <c r="LXW14" s="245"/>
      <c r="LXX14" s="245"/>
      <c r="LXY14" s="245"/>
      <c r="LXZ14" s="245"/>
      <c r="LYA14" s="245"/>
      <c r="LYB14" s="245"/>
      <c r="LYC14" s="245"/>
      <c r="LYD14" s="245"/>
      <c r="LYE14" s="245"/>
      <c r="LYF14" s="245"/>
      <c r="LYG14" s="245"/>
      <c r="LYH14" s="245"/>
      <c r="LYI14" s="245"/>
      <c r="LYJ14" s="245"/>
      <c r="LYK14" s="245"/>
      <c r="LYL14" s="245"/>
      <c r="LYM14" s="245"/>
      <c r="LYN14" s="245"/>
      <c r="LYO14" s="245"/>
      <c r="LYP14" s="245"/>
      <c r="LYQ14" s="245"/>
      <c r="LYR14" s="245"/>
      <c r="LYS14" s="245"/>
      <c r="LYT14" s="245"/>
      <c r="LYU14" s="245"/>
      <c r="LYV14" s="245"/>
      <c r="LYW14" s="245"/>
      <c r="LYX14" s="245"/>
      <c r="LYY14" s="245"/>
      <c r="LYZ14" s="245"/>
      <c r="LZA14" s="245"/>
      <c r="LZB14" s="245"/>
      <c r="LZC14" s="245"/>
      <c r="LZD14" s="245"/>
      <c r="LZE14" s="245"/>
      <c r="LZF14" s="245"/>
      <c r="LZG14" s="245"/>
      <c r="LZH14" s="245"/>
      <c r="LZI14" s="245"/>
      <c r="LZJ14" s="245"/>
      <c r="LZK14" s="245"/>
      <c r="LZL14" s="245"/>
      <c r="LZM14" s="245"/>
      <c r="LZN14" s="245"/>
      <c r="LZO14" s="245"/>
      <c r="LZP14" s="245"/>
      <c r="LZQ14" s="245"/>
      <c r="LZR14" s="245"/>
      <c r="LZS14" s="245"/>
      <c r="LZT14" s="245"/>
      <c r="LZU14" s="245"/>
      <c r="LZV14" s="245"/>
      <c r="LZW14" s="245"/>
      <c r="LZX14" s="245"/>
      <c r="LZY14" s="245"/>
      <c r="LZZ14" s="245"/>
      <c r="MAA14" s="245"/>
      <c r="MAB14" s="245"/>
      <c r="MAC14" s="245"/>
      <c r="MAD14" s="245"/>
      <c r="MAE14" s="245"/>
      <c r="MAF14" s="245"/>
      <c r="MAG14" s="245"/>
      <c r="MAH14" s="245"/>
      <c r="MAI14" s="245"/>
      <c r="MAJ14" s="245"/>
      <c r="MAK14" s="245"/>
      <c r="MAL14" s="245"/>
      <c r="MAM14" s="245"/>
      <c r="MAN14" s="245"/>
      <c r="MAO14" s="245"/>
      <c r="MAP14" s="245"/>
      <c r="MAQ14" s="245"/>
      <c r="MAR14" s="245"/>
      <c r="MAS14" s="245"/>
      <c r="MAT14" s="245"/>
      <c r="MAU14" s="245"/>
      <c r="MAV14" s="245"/>
      <c r="MAW14" s="245"/>
      <c r="MAX14" s="245"/>
      <c r="MAY14" s="245"/>
      <c r="MAZ14" s="245"/>
      <c r="MBA14" s="245"/>
      <c r="MBB14" s="245"/>
      <c r="MBC14" s="245"/>
      <c r="MBD14" s="245"/>
      <c r="MBE14" s="245"/>
      <c r="MBF14" s="245"/>
      <c r="MBG14" s="245"/>
      <c r="MBH14" s="245"/>
      <c r="MBI14" s="245"/>
      <c r="MBJ14" s="245"/>
      <c r="MBK14" s="245"/>
      <c r="MBL14" s="245"/>
      <c r="MBM14" s="245"/>
      <c r="MBN14" s="245"/>
      <c r="MBO14" s="245"/>
      <c r="MBP14" s="245"/>
      <c r="MBQ14" s="245"/>
      <c r="MBR14" s="245"/>
      <c r="MBS14" s="245"/>
      <c r="MBT14" s="245"/>
      <c r="MBU14" s="245"/>
      <c r="MBV14" s="245"/>
      <c r="MBW14" s="245"/>
      <c r="MBX14" s="245"/>
      <c r="MBY14" s="245"/>
      <c r="MBZ14" s="245"/>
      <c r="MCA14" s="245"/>
      <c r="MCB14" s="245"/>
      <c r="MCC14" s="245"/>
      <c r="MCD14" s="245"/>
      <c r="MCE14" s="245"/>
      <c r="MCF14" s="245"/>
      <c r="MCG14" s="245"/>
      <c r="MCH14" s="245"/>
      <c r="MCI14" s="245"/>
      <c r="MCJ14" s="245"/>
      <c r="MCK14" s="245"/>
      <c r="MCL14" s="245"/>
      <c r="MCM14" s="245"/>
      <c r="MCN14" s="245"/>
      <c r="MCO14" s="245"/>
      <c r="MCP14" s="245"/>
      <c r="MCQ14" s="245"/>
      <c r="MCR14" s="245"/>
      <c r="MCS14" s="245"/>
      <c r="MCT14" s="245"/>
      <c r="MCU14" s="245"/>
      <c r="MCV14" s="245"/>
      <c r="MCW14" s="245"/>
      <c r="MCX14" s="245"/>
      <c r="MCY14" s="245"/>
      <c r="MCZ14" s="245"/>
      <c r="MDA14" s="245"/>
      <c r="MDB14" s="245"/>
      <c r="MDC14" s="245"/>
      <c r="MDD14" s="245"/>
      <c r="MDE14" s="245"/>
      <c r="MDF14" s="245"/>
      <c r="MDG14" s="245"/>
      <c r="MDH14" s="245"/>
      <c r="MDI14" s="245"/>
      <c r="MDJ14" s="245"/>
      <c r="MDK14" s="245"/>
      <c r="MDL14" s="245"/>
      <c r="MDM14" s="245"/>
      <c r="MDN14" s="245"/>
      <c r="MDO14" s="245"/>
      <c r="MDP14" s="245"/>
      <c r="MDQ14" s="245"/>
      <c r="MDR14" s="245"/>
      <c r="MDS14" s="245"/>
      <c r="MDT14" s="245"/>
      <c r="MDU14" s="245"/>
      <c r="MDV14" s="245"/>
      <c r="MDW14" s="245"/>
      <c r="MDX14" s="245"/>
      <c r="MDY14" s="245"/>
      <c r="MDZ14" s="245"/>
      <c r="MEA14" s="245"/>
      <c r="MEB14" s="245"/>
      <c r="MEC14" s="245"/>
      <c r="MED14" s="245"/>
      <c r="MEE14" s="245"/>
      <c r="MEF14" s="245"/>
      <c r="MEG14" s="245"/>
      <c r="MEH14" s="245"/>
      <c r="MEI14" s="245"/>
      <c r="MEJ14" s="245"/>
      <c r="MEK14" s="245"/>
      <c r="MEL14" s="245"/>
      <c r="MEM14" s="245"/>
      <c r="MEN14" s="245"/>
      <c r="MEO14" s="245"/>
      <c r="MEP14" s="245"/>
      <c r="MEQ14" s="245"/>
      <c r="MER14" s="245"/>
      <c r="MES14" s="245"/>
      <c r="MET14" s="245"/>
      <c r="MEU14" s="245"/>
      <c r="MEV14" s="245"/>
      <c r="MEW14" s="245"/>
      <c r="MEX14" s="245"/>
      <c r="MEY14" s="245"/>
      <c r="MEZ14" s="245"/>
      <c r="MFA14" s="245"/>
      <c r="MFB14" s="245"/>
      <c r="MFC14" s="245"/>
      <c r="MFD14" s="245"/>
      <c r="MFE14" s="245"/>
      <c r="MFF14" s="245"/>
      <c r="MFG14" s="245"/>
      <c r="MFH14" s="245"/>
      <c r="MFI14" s="245"/>
      <c r="MFJ14" s="245"/>
      <c r="MFK14" s="245"/>
      <c r="MFL14" s="245"/>
      <c r="MFM14" s="245"/>
      <c r="MFN14" s="245"/>
      <c r="MFO14" s="245"/>
      <c r="MFP14" s="245"/>
      <c r="MFQ14" s="245"/>
      <c r="MFR14" s="245"/>
      <c r="MFS14" s="245"/>
      <c r="MFT14" s="245"/>
      <c r="MFU14" s="245"/>
      <c r="MFV14" s="245"/>
      <c r="MFW14" s="245"/>
      <c r="MFX14" s="245"/>
      <c r="MFY14" s="245"/>
      <c r="MFZ14" s="245"/>
      <c r="MGA14" s="245"/>
      <c r="MGB14" s="245"/>
      <c r="MGC14" s="245"/>
      <c r="MGD14" s="245"/>
      <c r="MGE14" s="245"/>
      <c r="MGF14" s="245"/>
      <c r="MGG14" s="245"/>
      <c r="MGH14" s="245"/>
      <c r="MGI14" s="245"/>
      <c r="MGJ14" s="245"/>
      <c r="MGK14" s="245"/>
      <c r="MGL14" s="245"/>
      <c r="MGM14" s="245"/>
      <c r="MGN14" s="245"/>
      <c r="MGO14" s="245"/>
      <c r="MGP14" s="245"/>
      <c r="MGQ14" s="245"/>
      <c r="MGR14" s="245"/>
      <c r="MGS14" s="245"/>
      <c r="MGT14" s="245"/>
      <c r="MGU14" s="245"/>
      <c r="MGV14" s="245"/>
      <c r="MGW14" s="245"/>
      <c r="MGX14" s="245"/>
      <c r="MGY14" s="245"/>
      <c r="MGZ14" s="245"/>
      <c r="MHA14" s="245"/>
      <c r="MHB14" s="245"/>
      <c r="MHC14" s="245"/>
      <c r="MHD14" s="245"/>
      <c r="MHE14" s="245"/>
      <c r="MHF14" s="245"/>
      <c r="MHG14" s="245"/>
      <c r="MHH14" s="245"/>
      <c r="MHI14" s="245"/>
      <c r="MHJ14" s="245"/>
      <c r="MHK14" s="245"/>
      <c r="MHL14" s="245"/>
      <c r="MHM14" s="245"/>
      <c r="MHN14" s="245"/>
      <c r="MHO14" s="245"/>
      <c r="MHP14" s="245"/>
      <c r="MHQ14" s="245"/>
      <c r="MHR14" s="245"/>
      <c r="MHS14" s="245"/>
      <c r="MHT14" s="245"/>
      <c r="MHU14" s="245"/>
      <c r="MHV14" s="245"/>
      <c r="MHW14" s="245"/>
      <c r="MHX14" s="245"/>
      <c r="MHY14" s="245"/>
      <c r="MHZ14" s="245"/>
      <c r="MIA14" s="245"/>
      <c r="MIB14" s="245"/>
      <c r="MIC14" s="245"/>
      <c r="MID14" s="245"/>
      <c r="MIE14" s="245"/>
      <c r="MIF14" s="245"/>
      <c r="MIG14" s="245"/>
      <c r="MIH14" s="245"/>
      <c r="MII14" s="245"/>
      <c r="MIJ14" s="245"/>
      <c r="MIK14" s="245"/>
      <c r="MIL14" s="245"/>
      <c r="MIM14" s="245"/>
      <c r="MIN14" s="245"/>
      <c r="MIO14" s="245"/>
      <c r="MIP14" s="245"/>
      <c r="MIQ14" s="245"/>
      <c r="MIR14" s="245"/>
      <c r="MIS14" s="245"/>
      <c r="MIT14" s="245"/>
      <c r="MIU14" s="245"/>
      <c r="MIV14" s="245"/>
      <c r="MIW14" s="245"/>
      <c r="MIX14" s="245"/>
      <c r="MIY14" s="245"/>
      <c r="MIZ14" s="245"/>
      <c r="MJA14" s="245"/>
      <c r="MJB14" s="245"/>
      <c r="MJC14" s="245"/>
      <c r="MJD14" s="245"/>
      <c r="MJE14" s="245"/>
      <c r="MJF14" s="245"/>
      <c r="MJG14" s="245"/>
      <c r="MJH14" s="245"/>
      <c r="MJI14" s="245"/>
      <c r="MJJ14" s="245"/>
      <c r="MJK14" s="245"/>
      <c r="MJL14" s="245"/>
      <c r="MJM14" s="245"/>
      <c r="MJN14" s="245"/>
      <c r="MJO14" s="245"/>
      <c r="MJP14" s="245"/>
      <c r="MJQ14" s="245"/>
      <c r="MJR14" s="245"/>
      <c r="MJS14" s="245"/>
      <c r="MJT14" s="245"/>
      <c r="MJU14" s="245"/>
      <c r="MJV14" s="245"/>
      <c r="MJW14" s="245"/>
      <c r="MJX14" s="245"/>
      <c r="MJY14" s="245"/>
      <c r="MJZ14" s="245"/>
      <c r="MKA14" s="245"/>
      <c r="MKB14" s="245"/>
      <c r="MKC14" s="245"/>
      <c r="MKD14" s="245"/>
      <c r="MKE14" s="245"/>
      <c r="MKF14" s="245"/>
      <c r="MKG14" s="245"/>
      <c r="MKH14" s="245"/>
      <c r="MKI14" s="245"/>
      <c r="MKJ14" s="245"/>
      <c r="MKK14" s="245"/>
      <c r="MKL14" s="245"/>
      <c r="MKM14" s="245"/>
      <c r="MKN14" s="245"/>
      <c r="MKO14" s="245"/>
      <c r="MKP14" s="245"/>
      <c r="MKQ14" s="245"/>
      <c r="MKR14" s="245"/>
      <c r="MKS14" s="245"/>
      <c r="MKT14" s="245"/>
      <c r="MKU14" s="245"/>
      <c r="MKV14" s="245"/>
      <c r="MKW14" s="245"/>
      <c r="MKX14" s="245"/>
      <c r="MKY14" s="245"/>
      <c r="MKZ14" s="245"/>
      <c r="MLA14" s="245"/>
      <c r="MLB14" s="245"/>
      <c r="MLC14" s="245"/>
      <c r="MLD14" s="245"/>
      <c r="MLE14" s="245"/>
      <c r="MLF14" s="245"/>
      <c r="MLG14" s="245"/>
      <c r="MLH14" s="245"/>
      <c r="MLI14" s="245"/>
      <c r="MLJ14" s="245"/>
      <c r="MLK14" s="245"/>
      <c r="MLL14" s="245"/>
      <c r="MLM14" s="245"/>
      <c r="MLN14" s="245"/>
      <c r="MLO14" s="245"/>
      <c r="MLP14" s="245"/>
      <c r="MLQ14" s="245"/>
      <c r="MLR14" s="245"/>
      <c r="MLS14" s="245"/>
      <c r="MLT14" s="245"/>
      <c r="MLU14" s="245"/>
      <c r="MLV14" s="245"/>
      <c r="MLW14" s="245"/>
      <c r="MLX14" s="245"/>
      <c r="MLY14" s="245"/>
      <c r="MLZ14" s="245"/>
      <c r="MMA14" s="245"/>
      <c r="MMB14" s="245"/>
      <c r="MMC14" s="245"/>
      <c r="MMD14" s="245"/>
      <c r="MME14" s="245"/>
      <c r="MMF14" s="245"/>
      <c r="MMG14" s="245"/>
      <c r="MMH14" s="245"/>
      <c r="MMI14" s="245"/>
      <c r="MMJ14" s="245"/>
      <c r="MMK14" s="245"/>
      <c r="MML14" s="245"/>
      <c r="MMM14" s="245"/>
      <c r="MMN14" s="245"/>
      <c r="MMO14" s="245"/>
      <c r="MMP14" s="245"/>
      <c r="MMQ14" s="245"/>
      <c r="MMR14" s="245"/>
      <c r="MMS14" s="245"/>
      <c r="MMT14" s="245"/>
      <c r="MMU14" s="245"/>
      <c r="MMV14" s="245"/>
      <c r="MMW14" s="245"/>
      <c r="MMX14" s="245"/>
      <c r="MMY14" s="245"/>
      <c r="MMZ14" s="245"/>
      <c r="MNA14" s="245"/>
      <c r="MNB14" s="245"/>
      <c r="MNC14" s="245"/>
      <c r="MND14" s="245"/>
      <c r="MNE14" s="245"/>
      <c r="MNF14" s="245"/>
      <c r="MNG14" s="245"/>
      <c r="MNH14" s="245"/>
      <c r="MNI14" s="245"/>
      <c r="MNJ14" s="245"/>
      <c r="MNK14" s="245"/>
      <c r="MNL14" s="245"/>
      <c r="MNM14" s="245"/>
      <c r="MNN14" s="245"/>
      <c r="MNO14" s="245"/>
      <c r="MNP14" s="245"/>
      <c r="MNQ14" s="245"/>
      <c r="MNR14" s="245"/>
      <c r="MNS14" s="245"/>
      <c r="MNT14" s="245"/>
      <c r="MNU14" s="245"/>
      <c r="MNV14" s="245"/>
      <c r="MNW14" s="245"/>
      <c r="MNX14" s="245"/>
      <c r="MNY14" s="245"/>
      <c r="MNZ14" s="245"/>
      <c r="MOA14" s="245"/>
      <c r="MOB14" s="245"/>
      <c r="MOC14" s="245"/>
      <c r="MOD14" s="245"/>
      <c r="MOE14" s="245"/>
      <c r="MOF14" s="245"/>
      <c r="MOG14" s="245"/>
      <c r="MOH14" s="245"/>
      <c r="MOI14" s="245"/>
      <c r="MOJ14" s="245"/>
      <c r="MOK14" s="245"/>
      <c r="MOL14" s="245"/>
      <c r="MOM14" s="245"/>
      <c r="MON14" s="245"/>
      <c r="MOO14" s="245"/>
      <c r="MOP14" s="245"/>
      <c r="MOQ14" s="245"/>
      <c r="MOR14" s="245"/>
      <c r="MOS14" s="245"/>
      <c r="MOT14" s="245"/>
      <c r="MOU14" s="245"/>
      <c r="MOV14" s="245"/>
      <c r="MOW14" s="245"/>
      <c r="MOX14" s="245"/>
      <c r="MOY14" s="245"/>
      <c r="MOZ14" s="245"/>
      <c r="MPA14" s="245"/>
      <c r="MPB14" s="245"/>
      <c r="MPC14" s="245"/>
      <c r="MPD14" s="245"/>
      <c r="MPE14" s="245"/>
      <c r="MPF14" s="245"/>
      <c r="MPG14" s="245"/>
      <c r="MPH14" s="245"/>
      <c r="MPI14" s="245"/>
      <c r="MPJ14" s="245"/>
      <c r="MPK14" s="245"/>
      <c r="MPL14" s="245"/>
      <c r="MPM14" s="245"/>
      <c r="MPN14" s="245"/>
      <c r="MPO14" s="245"/>
      <c r="MPP14" s="245"/>
      <c r="MPQ14" s="245"/>
      <c r="MPR14" s="245"/>
      <c r="MPS14" s="245"/>
      <c r="MPT14" s="245"/>
      <c r="MPU14" s="245"/>
      <c r="MPV14" s="245"/>
      <c r="MPW14" s="245"/>
      <c r="MPX14" s="245"/>
      <c r="MPY14" s="245"/>
      <c r="MPZ14" s="245"/>
      <c r="MQA14" s="245"/>
      <c r="MQB14" s="245"/>
      <c r="MQC14" s="245"/>
      <c r="MQD14" s="245"/>
      <c r="MQE14" s="245"/>
      <c r="MQF14" s="245"/>
      <c r="MQG14" s="245"/>
      <c r="MQH14" s="245"/>
      <c r="MQI14" s="245"/>
      <c r="MQJ14" s="245"/>
      <c r="MQK14" s="245"/>
      <c r="MQL14" s="245"/>
      <c r="MQM14" s="245"/>
      <c r="MQN14" s="245"/>
      <c r="MQO14" s="245"/>
      <c r="MQP14" s="245"/>
      <c r="MQQ14" s="245"/>
      <c r="MQR14" s="245"/>
      <c r="MQS14" s="245"/>
      <c r="MQT14" s="245"/>
      <c r="MQU14" s="245"/>
      <c r="MQV14" s="245"/>
      <c r="MQW14" s="245"/>
      <c r="MQX14" s="245"/>
      <c r="MQY14" s="245"/>
      <c r="MQZ14" s="245"/>
      <c r="MRA14" s="245"/>
      <c r="MRB14" s="245"/>
      <c r="MRC14" s="245"/>
      <c r="MRD14" s="245"/>
      <c r="MRE14" s="245"/>
      <c r="MRF14" s="245"/>
      <c r="MRG14" s="245"/>
      <c r="MRH14" s="245"/>
      <c r="MRI14" s="245"/>
      <c r="MRJ14" s="245"/>
      <c r="MRK14" s="245"/>
      <c r="MRL14" s="245"/>
      <c r="MRM14" s="245"/>
      <c r="MRN14" s="245"/>
      <c r="MRO14" s="245"/>
      <c r="MRP14" s="245"/>
      <c r="MRQ14" s="245"/>
      <c r="MRR14" s="245"/>
      <c r="MRS14" s="245"/>
      <c r="MRT14" s="245"/>
      <c r="MRU14" s="245"/>
      <c r="MRV14" s="245"/>
      <c r="MRW14" s="245"/>
      <c r="MRX14" s="245"/>
      <c r="MRY14" s="245"/>
      <c r="MRZ14" s="245"/>
      <c r="MSA14" s="245"/>
      <c r="MSB14" s="245"/>
      <c r="MSC14" s="245"/>
      <c r="MSD14" s="245"/>
      <c r="MSE14" s="245"/>
      <c r="MSF14" s="245"/>
      <c r="MSG14" s="245"/>
      <c r="MSH14" s="245"/>
      <c r="MSI14" s="245"/>
      <c r="MSJ14" s="245"/>
      <c r="MSK14" s="245"/>
      <c r="MSL14" s="245"/>
      <c r="MSM14" s="245"/>
      <c r="MSN14" s="245"/>
      <c r="MSO14" s="245"/>
      <c r="MSP14" s="245"/>
      <c r="MSQ14" s="245"/>
      <c r="MSR14" s="245"/>
      <c r="MSS14" s="245"/>
      <c r="MST14" s="245"/>
      <c r="MSU14" s="245"/>
      <c r="MSV14" s="245"/>
      <c r="MSW14" s="245"/>
      <c r="MSX14" s="245"/>
      <c r="MSY14" s="245"/>
      <c r="MSZ14" s="245"/>
      <c r="MTA14" s="245"/>
      <c r="MTB14" s="245"/>
      <c r="MTC14" s="245"/>
      <c r="MTD14" s="245"/>
      <c r="MTE14" s="245"/>
      <c r="MTF14" s="245"/>
      <c r="MTG14" s="245"/>
      <c r="MTH14" s="245"/>
      <c r="MTI14" s="245"/>
      <c r="MTJ14" s="245"/>
      <c r="MTK14" s="245"/>
      <c r="MTL14" s="245"/>
      <c r="MTM14" s="245"/>
      <c r="MTN14" s="245"/>
      <c r="MTO14" s="245"/>
      <c r="MTP14" s="245"/>
      <c r="MTQ14" s="245"/>
      <c r="MTR14" s="245"/>
      <c r="MTS14" s="245"/>
      <c r="MTT14" s="245"/>
      <c r="MTU14" s="245"/>
      <c r="MTV14" s="245"/>
      <c r="MTW14" s="245"/>
      <c r="MTX14" s="245"/>
      <c r="MTY14" s="245"/>
      <c r="MTZ14" s="245"/>
      <c r="MUA14" s="245"/>
      <c r="MUB14" s="245"/>
      <c r="MUC14" s="245"/>
      <c r="MUD14" s="245"/>
      <c r="MUE14" s="245"/>
      <c r="MUF14" s="245"/>
      <c r="MUG14" s="245"/>
      <c r="MUH14" s="245"/>
      <c r="MUI14" s="245"/>
      <c r="MUJ14" s="245"/>
      <c r="MUK14" s="245"/>
      <c r="MUL14" s="245"/>
      <c r="MUM14" s="245"/>
      <c r="MUN14" s="245"/>
      <c r="MUO14" s="245"/>
      <c r="MUP14" s="245"/>
      <c r="MUQ14" s="245"/>
      <c r="MUR14" s="245"/>
      <c r="MUS14" s="245"/>
      <c r="MUT14" s="245"/>
      <c r="MUU14" s="245"/>
      <c r="MUV14" s="245"/>
      <c r="MUW14" s="245"/>
      <c r="MUX14" s="245"/>
      <c r="MUY14" s="245"/>
      <c r="MUZ14" s="245"/>
      <c r="MVA14" s="245"/>
      <c r="MVB14" s="245"/>
      <c r="MVC14" s="245"/>
      <c r="MVD14" s="245"/>
      <c r="MVE14" s="245"/>
      <c r="MVF14" s="245"/>
      <c r="MVG14" s="245"/>
      <c r="MVH14" s="245"/>
      <c r="MVI14" s="245"/>
      <c r="MVJ14" s="245"/>
      <c r="MVK14" s="245"/>
      <c r="MVL14" s="245"/>
      <c r="MVM14" s="245"/>
      <c r="MVN14" s="245"/>
      <c r="MVO14" s="245"/>
      <c r="MVP14" s="245"/>
      <c r="MVQ14" s="245"/>
      <c r="MVR14" s="245"/>
      <c r="MVS14" s="245"/>
      <c r="MVT14" s="245"/>
      <c r="MVU14" s="245"/>
      <c r="MVV14" s="245"/>
      <c r="MVW14" s="245"/>
      <c r="MVX14" s="245"/>
      <c r="MVY14" s="245"/>
      <c r="MVZ14" s="245"/>
      <c r="MWA14" s="245"/>
      <c r="MWB14" s="245"/>
      <c r="MWC14" s="245"/>
      <c r="MWD14" s="245"/>
      <c r="MWE14" s="245"/>
      <c r="MWF14" s="245"/>
      <c r="MWG14" s="245"/>
      <c r="MWH14" s="245"/>
      <c r="MWI14" s="245"/>
      <c r="MWJ14" s="245"/>
      <c r="MWK14" s="245"/>
      <c r="MWL14" s="245"/>
      <c r="MWM14" s="245"/>
      <c r="MWN14" s="245"/>
      <c r="MWO14" s="245"/>
      <c r="MWP14" s="245"/>
      <c r="MWQ14" s="245"/>
      <c r="MWR14" s="245"/>
      <c r="MWS14" s="245"/>
      <c r="MWT14" s="245"/>
      <c r="MWU14" s="245"/>
      <c r="MWV14" s="245"/>
      <c r="MWW14" s="245"/>
      <c r="MWX14" s="245"/>
      <c r="MWY14" s="245"/>
      <c r="MWZ14" s="245"/>
      <c r="MXA14" s="245"/>
      <c r="MXB14" s="245"/>
      <c r="MXC14" s="245"/>
      <c r="MXD14" s="245"/>
      <c r="MXE14" s="245"/>
      <c r="MXF14" s="245"/>
      <c r="MXG14" s="245"/>
      <c r="MXH14" s="245"/>
      <c r="MXI14" s="245"/>
      <c r="MXJ14" s="245"/>
      <c r="MXK14" s="245"/>
      <c r="MXL14" s="245"/>
      <c r="MXM14" s="245"/>
      <c r="MXN14" s="245"/>
      <c r="MXO14" s="245"/>
      <c r="MXP14" s="245"/>
      <c r="MXQ14" s="245"/>
      <c r="MXR14" s="245"/>
      <c r="MXS14" s="245"/>
      <c r="MXT14" s="245"/>
      <c r="MXU14" s="245"/>
      <c r="MXV14" s="245"/>
      <c r="MXW14" s="245"/>
      <c r="MXX14" s="245"/>
      <c r="MXY14" s="245"/>
      <c r="MXZ14" s="245"/>
      <c r="MYA14" s="245"/>
      <c r="MYB14" s="245"/>
      <c r="MYC14" s="245"/>
      <c r="MYD14" s="245"/>
      <c r="MYE14" s="245"/>
      <c r="MYF14" s="245"/>
      <c r="MYG14" s="245"/>
      <c r="MYH14" s="245"/>
      <c r="MYI14" s="245"/>
      <c r="MYJ14" s="245"/>
      <c r="MYK14" s="245"/>
      <c r="MYL14" s="245"/>
      <c r="MYM14" s="245"/>
      <c r="MYN14" s="245"/>
      <c r="MYO14" s="245"/>
      <c r="MYP14" s="245"/>
      <c r="MYQ14" s="245"/>
      <c r="MYR14" s="245"/>
      <c r="MYS14" s="245"/>
      <c r="MYT14" s="245"/>
      <c r="MYU14" s="245"/>
      <c r="MYV14" s="245"/>
      <c r="MYW14" s="245"/>
      <c r="MYX14" s="245"/>
      <c r="MYY14" s="245"/>
      <c r="MYZ14" s="245"/>
      <c r="MZA14" s="245"/>
      <c r="MZB14" s="245"/>
      <c r="MZC14" s="245"/>
      <c r="MZD14" s="245"/>
      <c r="MZE14" s="245"/>
      <c r="MZF14" s="245"/>
      <c r="MZG14" s="245"/>
      <c r="MZH14" s="245"/>
      <c r="MZI14" s="245"/>
      <c r="MZJ14" s="245"/>
      <c r="MZK14" s="245"/>
      <c r="MZL14" s="245"/>
      <c r="MZM14" s="245"/>
      <c r="MZN14" s="245"/>
      <c r="MZO14" s="245"/>
      <c r="MZP14" s="245"/>
      <c r="MZQ14" s="245"/>
      <c r="MZR14" s="245"/>
      <c r="MZS14" s="245"/>
      <c r="MZT14" s="245"/>
      <c r="MZU14" s="245"/>
      <c r="MZV14" s="245"/>
      <c r="MZW14" s="245"/>
      <c r="MZX14" s="245"/>
      <c r="MZY14" s="245"/>
      <c r="MZZ14" s="245"/>
      <c r="NAA14" s="245"/>
      <c r="NAB14" s="245"/>
      <c r="NAC14" s="245"/>
      <c r="NAD14" s="245"/>
      <c r="NAE14" s="245"/>
      <c r="NAF14" s="245"/>
      <c r="NAG14" s="245"/>
      <c r="NAH14" s="245"/>
      <c r="NAI14" s="245"/>
      <c r="NAJ14" s="245"/>
      <c r="NAK14" s="245"/>
      <c r="NAL14" s="245"/>
      <c r="NAM14" s="245"/>
      <c r="NAN14" s="245"/>
      <c r="NAO14" s="245"/>
      <c r="NAP14" s="245"/>
      <c r="NAQ14" s="245"/>
      <c r="NAR14" s="245"/>
      <c r="NAS14" s="245"/>
      <c r="NAT14" s="245"/>
      <c r="NAU14" s="245"/>
      <c r="NAV14" s="245"/>
      <c r="NAW14" s="245"/>
      <c r="NAX14" s="245"/>
      <c r="NAY14" s="245"/>
      <c r="NAZ14" s="245"/>
      <c r="NBA14" s="245"/>
      <c r="NBB14" s="245"/>
      <c r="NBC14" s="245"/>
      <c r="NBD14" s="245"/>
      <c r="NBE14" s="245"/>
      <c r="NBF14" s="245"/>
      <c r="NBG14" s="245"/>
      <c r="NBH14" s="245"/>
      <c r="NBI14" s="245"/>
      <c r="NBJ14" s="245"/>
      <c r="NBK14" s="245"/>
      <c r="NBL14" s="245"/>
      <c r="NBM14" s="245"/>
      <c r="NBN14" s="245"/>
      <c r="NBO14" s="245"/>
      <c r="NBP14" s="245"/>
      <c r="NBQ14" s="245"/>
      <c r="NBR14" s="245"/>
      <c r="NBS14" s="245"/>
      <c r="NBT14" s="245"/>
      <c r="NBU14" s="245"/>
      <c r="NBV14" s="245"/>
      <c r="NBW14" s="245"/>
      <c r="NBX14" s="245"/>
      <c r="NBY14" s="245"/>
      <c r="NBZ14" s="245"/>
      <c r="NCA14" s="245"/>
      <c r="NCB14" s="245"/>
      <c r="NCC14" s="245"/>
      <c r="NCD14" s="245"/>
      <c r="NCE14" s="245"/>
      <c r="NCF14" s="245"/>
      <c r="NCG14" s="245"/>
      <c r="NCH14" s="245"/>
      <c r="NCI14" s="245"/>
      <c r="NCJ14" s="245"/>
      <c r="NCK14" s="245"/>
      <c r="NCL14" s="245"/>
      <c r="NCM14" s="245"/>
      <c r="NCN14" s="245"/>
      <c r="NCO14" s="245"/>
      <c r="NCP14" s="245"/>
      <c r="NCQ14" s="245"/>
      <c r="NCR14" s="245"/>
      <c r="NCS14" s="245"/>
      <c r="NCT14" s="245"/>
      <c r="NCU14" s="245"/>
      <c r="NCV14" s="245"/>
      <c r="NCW14" s="245"/>
      <c r="NCX14" s="245"/>
      <c r="NCY14" s="245"/>
      <c r="NCZ14" s="245"/>
      <c r="NDA14" s="245"/>
      <c r="NDB14" s="245"/>
      <c r="NDC14" s="245"/>
      <c r="NDD14" s="245"/>
      <c r="NDE14" s="245"/>
      <c r="NDF14" s="245"/>
      <c r="NDG14" s="245"/>
      <c r="NDH14" s="245"/>
      <c r="NDI14" s="245"/>
      <c r="NDJ14" s="245"/>
      <c r="NDK14" s="245"/>
      <c r="NDL14" s="245"/>
      <c r="NDM14" s="245"/>
      <c r="NDN14" s="245"/>
      <c r="NDO14" s="245"/>
      <c r="NDP14" s="245"/>
      <c r="NDQ14" s="245"/>
      <c r="NDR14" s="245"/>
      <c r="NDS14" s="245"/>
      <c r="NDT14" s="245"/>
      <c r="NDU14" s="245"/>
      <c r="NDV14" s="245"/>
      <c r="NDW14" s="245"/>
      <c r="NDX14" s="245"/>
      <c r="NDY14" s="245"/>
      <c r="NDZ14" s="245"/>
      <c r="NEA14" s="245"/>
      <c r="NEB14" s="245"/>
      <c r="NEC14" s="245"/>
      <c r="NED14" s="245"/>
      <c r="NEE14" s="245"/>
      <c r="NEF14" s="245"/>
      <c r="NEG14" s="245"/>
      <c r="NEH14" s="245"/>
      <c r="NEI14" s="245"/>
      <c r="NEJ14" s="245"/>
      <c r="NEK14" s="245"/>
      <c r="NEL14" s="245"/>
      <c r="NEM14" s="245"/>
      <c r="NEN14" s="245"/>
      <c r="NEO14" s="245"/>
      <c r="NEP14" s="245"/>
      <c r="NEQ14" s="245"/>
      <c r="NER14" s="245"/>
      <c r="NES14" s="245"/>
      <c r="NET14" s="245"/>
      <c r="NEU14" s="245"/>
      <c r="NEV14" s="245"/>
      <c r="NEW14" s="245"/>
      <c r="NEX14" s="245"/>
      <c r="NEY14" s="245"/>
      <c r="NEZ14" s="245"/>
      <c r="NFA14" s="245"/>
      <c r="NFB14" s="245"/>
      <c r="NFC14" s="245"/>
      <c r="NFD14" s="245"/>
      <c r="NFE14" s="245"/>
      <c r="NFF14" s="245"/>
      <c r="NFG14" s="245"/>
      <c r="NFH14" s="245"/>
      <c r="NFI14" s="245"/>
      <c r="NFJ14" s="245"/>
      <c r="NFK14" s="245"/>
      <c r="NFL14" s="245"/>
      <c r="NFM14" s="245"/>
      <c r="NFN14" s="245"/>
      <c r="NFO14" s="245"/>
      <c r="NFP14" s="245"/>
      <c r="NFQ14" s="245"/>
      <c r="NFR14" s="245"/>
      <c r="NFS14" s="245"/>
      <c r="NFT14" s="245"/>
      <c r="NFU14" s="245"/>
      <c r="NFV14" s="245"/>
      <c r="NFW14" s="245"/>
      <c r="NFX14" s="245"/>
      <c r="NFY14" s="245"/>
      <c r="NFZ14" s="245"/>
      <c r="NGA14" s="245"/>
      <c r="NGB14" s="245"/>
      <c r="NGC14" s="245"/>
      <c r="NGD14" s="245"/>
      <c r="NGE14" s="245"/>
      <c r="NGF14" s="245"/>
      <c r="NGG14" s="245"/>
      <c r="NGH14" s="245"/>
      <c r="NGI14" s="245"/>
      <c r="NGJ14" s="245"/>
      <c r="NGK14" s="245"/>
      <c r="NGL14" s="245"/>
      <c r="NGM14" s="245"/>
      <c r="NGN14" s="245"/>
      <c r="NGO14" s="245"/>
      <c r="NGP14" s="245"/>
      <c r="NGQ14" s="245"/>
      <c r="NGR14" s="245"/>
      <c r="NGS14" s="245"/>
      <c r="NGT14" s="245"/>
      <c r="NGU14" s="245"/>
      <c r="NGV14" s="245"/>
      <c r="NGW14" s="245"/>
      <c r="NGX14" s="245"/>
      <c r="NGY14" s="245"/>
      <c r="NGZ14" s="245"/>
      <c r="NHA14" s="245"/>
      <c r="NHB14" s="245"/>
      <c r="NHC14" s="245"/>
      <c r="NHD14" s="245"/>
      <c r="NHE14" s="245"/>
      <c r="NHF14" s="245"/>
      <c r="NHG14" s="245"/>
      <c r="NHH14" s="245"/>
      <c r="NHI14" s="245"/>
      <c r="NHJ14" s="245"/>
      <c r="NHK14" s="245"/>
      <c r="NHL14" s="245"/>
      <c r="NHM14" s="245"/>
      <c r="NHN14" s="245"/>
      <c r="NHO14" s="245"/>
      <c r="NHP14" s="245"/>
      <c r="NHQ14" s="245"/>
      <c r="NHR14" s="245"/>
      <c r="NHS14" s="245"/>
      <c r="NHT14" s="245"/>
      <c r="NHU14" s="245"/>
      <c r="NHV14" s="245"/>
      <c r="NHW14" s="245"/>
      <c r="NHX14" s="245"/>
      <c r="NHY14" s="245"/>
      <c r="NHZ14" s="245"/>
      <c r="NIA14" s="245"/>
      <c r="NIB14" s="245"/>
      <c r="NIC14" s="245"/>
      <c r="NID14" s="245"/>
      <c r="NIE14" s="245"/>
      <c r="NIF14" s="245"/>
      <c r="NIG14" s="245"/>
      <c r="NIH14" s="245"/>
      <c r="NII14" s="245"/>
      <c r="NIJ14" s="245"/>
      <c r="NIK14" s="245"/>
      <c r="NIL14" s="245"/>
      <c r="NIM14" s="245"/>
      <c r="NIN14" s="245"/>
      <c r="NIO14" s="245"/>
      <c r="NIP14" s="245"/>
      <c r="NIQ14" s="245"/>
      <c r="NIR14" s="245"/>
      <c r="NIS14" s="245"/>
      <c r="NIT14" s="245"/>
      <c r="NIU14" s="245"/>
      <c r="NIV14" s="245"/>
      <c r="NIW14" s="245"/>
      <c r="NIX14" s="245"/>
      <c r="NIY14" s="245"/>
      <c r="NIZ14" s="245"/>
      <c r="NJA14" s="245"/>
      <c r="NJB14" s="245"/>
      <c r="NJC14" s="245"/>
      <c r="NJD14" s="245"/>
      <c r="NJE14" s="245"/>
      <c r="NJF14" s="245"/>
      <c r="NJG14" s="245"/>
      <c r="NJH14" s="245"/>
      <c r="NJI14" s="245"/>
      <c r="NJJ14" s="245"/>
      <c r="NJK14" s="245"/>
      <c r="NJL14" s="245"/>
      <c r="NJM14" s="245"/>
      <c r="NJN14" s="245"/>
      <c r="NJO14" s="245"/>
      <c r="NJP14" s="245"/>
      <c r="NJQ14" s="245"/>
      <c r="NJR14" s="245"/>
      <c r="NJS14" s="245"/>
      <c r="NJT14" s="245"/>
      <c r="NJU14" s="245"/>
      <c r="NJV14" s="245"/>
      <c r="NJW14" s="245"/>
      <c r="NJX14" s="245"/>
      <c r="NJY14" s="245"/>
      <c r="NJZ14" s="245"/>
      <c r="NKA14" s="245"/>
      <c r="NKB14" s="245"/>
      <c r="NKC14" s="245"/>
      <c r="NKD14" s="245"/>
      <c r="NKE14" s="245"/>
      <c r="NKF14" s="245"/>
      <c r="NKG14" s="245"/>
      <c r="NKH14" s="245"/>
      <c r="NKI14" s="245"/>
      <c r="NKJ14" s="245"/>
      <c r="NKK14" s="245"/>
      <c r="NKL14" s="245"/>
      <c r="NKM14" s="245"/>
      <c r="NKN14" s="245"/>
      <c r="NKO14" s="245"/>
      <c r="NKP14" s="245"/>
      <c r="NKQ14" s="245"/>
      <c r="NKR14" s="245"/>
      <c r="NKS14" s="245"/>
      <c r="NKT14" s="245"/>
      <c r="NKU14" s="245"/>
      <c r="NKV14" s="245"/>
      <c r="NKW14" s="245"/>
      <c r="NKX14" s="245"/>
      <c r="NKY14" s="245"/>
      <c r="NKZ14" s="245"/>
      <c r="NLA14" s="245"/>
      <c r="NLB14" s="245"/>
      <c r="NLC14" s="245"/>
      <c r="NLD14" s="245"/>
      <c r="NLE14" s="245"/>
      <c r="NLF14" s="245"/>
      <c r="NLG14" s="245"/>
      <c r="NLH14" s="245"/>
      <c r="NLI14" s="245"/>
      <c r="NLJ14" s="245"/>
      <c r="NLK14" s="245"/>
      <c r="NLL14" s="245"/>
      <c r="NLM14" s="245"/>
      <c r="NLN14" s="245"/>
      <c r="NLO14" s="245"/>
      <c r="NLP14" s="245"/>
      <c r="NLQ14" s="245"/>
      <c r="NLR14" s="245"/>
      <c r="NLS14" s="245"/>
      <c r="NLT14" s="245"/>
      <c r="NLU14" s="245"/>
      <c r="NLV14" s="245"/>
      <c r="NLW14" s="245"/>
      <c r="NLX14" s="245"/>
      <c r="NLY14" s="245"/>
      <c r="NLZ14" s="245"/>
      <c r="NMA14" s="245"/>
      <c r="NMB14" s="245"/>
      <c r="NMC14" s="245"/>
      <c r="NMD14" s="245"/>
      <c r="NME14" s="245"/>
      <c r="NMF14" s="245"/>
      <c r="NMG14" s="245"/>
      <c r="NMH14" s="245"/>
      <c r="NMI14" s="245"/>
      <c r="NMJ14" s="245"/>
      <c r="NMK14" s="245"/>
      <c r="NML14" s="245"/>
      <c r="NMM14" s="245"/>
      <c r="NMN14" s="245"/>
      <c r="NMO14" s="245"/>
      <c r="NMP14" s="245"/>
      <c r="NMQ14" s="245"/>
      <c r="NMR14" s="245"/>
      <c r="NMS14" s="245"/>
      <c r="NMT14" s="245"/>
      <c r="NMU14" s="245"/>
      <c r="NMV14" s="245"/>
      <c r="NMW14" s="245"/>
      <c r="NMX14" s="245"/>
      <c r="NMY14" s="245"/>
      <c r="NMZ14" s="245"/>
      <c r="NNA14" s="245"/>
      <c r="NNB14" s="245"/>
      <c r="NNC14" s="245"/>
      <c r="NND14" s="245"/>
      <c r="NNE14" s="245"/>
      <c r="NNF14" s="245"/>
      <c r="NNG14" s="245"/>
      <c r="NNH14" s="245"/>
      <c r="NNI14" s="245"/>
      <c r="NNJ14" s="245"/>
      <c r="NNK14" s="245"/>
      <c r="NNL14" s="245"/>
      <c r="NNM14" s="245"/>
      <c r="NNN14" s="245"/>
      <c r="NNO14" s="245"/>
      <c r="NNP14" s="245"/>
      <c r="NNQ14" s="245"/>
      <c r="NNR14" s="245"/>
      <c r="NNS14" s="245"/>
      <c r="NNT14" s="245"/>
      <c r="NNU14" s="245"/>
      <c r="NNV14" s="245"/>
      <c r="NNW14" s="245"/>
      <c r="NNX14" s="245"/>
      <c r="NNY14" s="245"/>
      <c r="NNZ14" s="245"/>
      <c r="NOA14" s="245"/>
      <c r="NOB14" s="245"/>
      <c r="NOC14" s="245"/>
      <c r="NOD14" s="245"/>
      <c r="NOE14" s="245"/>
      <c r="NOF14" s="245"/>
      <c r="NOG14" s="245"/>
      <c r="NOH14" s="245"/>
      <c r="NOI14" s="245"/>
      <c r="NOJ14" s="245"/>
      <c r="NOK14" s="245"/>
      <c r="NOL14" s="245"/>
      <c r="NOM14" s="245"/>
      <c r="NON14" s="245"/>
      <c r="NOO14" s="245"/>
      <c r="NOP14" s="245"/>
      <c r="NOQ14" s="245"/>
      <c r="NOR14" s="245"/>
      <c r="NOS14" s="245"/>
      <c r="NOT14" s="245"/>
      <c r="NOU14" s="245"/>
      <c r="NOV14" s="245"/>
      <c r="NOW14" s="245"/>
      <c r="NOX14" s="245"/>
      <c r="NOY14" s="245"/>
      <c r="NOZ14" s="245"/>
      <c r="NPA14" s="245"/>
      <c r="NPB14" s="245"/>
      <c r="NPC14" s="245"/>
      <c r="NPD14" s="245"/>
      <c r="NPE14" s="245"/>
      <c r="NPF14" s="245"/>
      <c r="NPG14" s="245"/>
      <c r="NPH14" s="245"/>
      <c r="NPI14" s="245"/>
      <c r="NPJ14" s="245"/>
      <c r="NPK14" s="245"/>
      <c r="NPL14" s="245"/>
      <c r="NPM14" s="245"/>
      <c r="NPN14" s="245"/>
      <c r="NPO14" s="245"/>
      <c r="NPP14" s="245"/>
      <c r="NPQ14" s="245"/>
      <c r="NPR14" s="245"/>
      <c r="NPS14" s="245"/>
      <c r="NPT14" s="245"/>
      <c r="NPU14" s="245"/>
      <c r="NPV14" s="245"/>
      <c r="NPW14" s="245"/>
      <c r="NPX14" s="245"/>
      <c r="NPY14" s="245"/>
      <c r="NPZ14" s="245"/>
      <c r="NQA14" s="245"/>
      <c r="NQB14" s="245"/>
      <c r="NQC14" s="245"/>
      <c r="NQD14" s="245"/>
      <c r="NQE14" s="245"/>
      <c r="NQF14" s="245"/>
      <c r="NQG14" s="245"/>
      <c r="NQH14" s="245"/>
      <c r="NQI14" s="245"/>
      <c r="NQJ14" s="245"/>
      <c r="NQK14" s="245"/>
      <c r="NQL14" s="245"/>
      <c r="NQM14" s="245"/>
      <c r="NQN14" s="245"/>
      <c r="NQO14" s="245"/>
      <c r="NQP14" s="245"/>
      <c r="NQQ14" s="245"/>
      <c r="NQR14" s="245"/>
      <c r="NQS14" s="245"/>
      <c r="NQT14" s="245"/>
      <c r="NQU14" s="245"/>
      <c r="NQV14" s="245"/>
      <c r="NQW14" s="245"/>
      <c r="NQX14" s="245"/>
      <c r="NQY14" s="245"/>
      <c r="NQZ14" s="245"/>
      <c r="NRA14" s="245"/>
      <c r="NRB14" s="245"/>
      <c r="NRC14" s="245"/>
      <c r="NRD14" s="245"/>
      <c r="NRE14" s="245"/>
      <c r="NRF14" s="245"/>
      <c r="NRG14" s="245"/>
      <c r="NRH14" s="245"/>
      <c r="NRI14" s="245"/>
      <c r="NRJ14" s="245"/>
      <c r="NRK14" s="245"/>
      <c r="NRL14" s="245"/>
      <c r="NRM14" s="245"/>
      <c r="NRN14" s="245"/>
      <c r="NRO14" s="245"/>
      <c r="NRP14" s="245"/>
      <c r="NRQ14" s="245"/>
      <c r="NRR14" s="245"/>
      <c r="NRS14" s="245"/>
      <c r="NRT14" s="245"/>
      <c r="NRU14" s="245"/>
      <c r="NRV14" s="245"/>
      <c r="NRW14" s="245"/>
      <c r="NRX14" s="245"/>
      <c r="NRY14" s="245"/>
      <c r="NRZ14" s="245"/>
      <c r="NSA14" s="245"/>
      <c r="NSB14" s="245"/>
      <c r="NSC14" s="245"/>
      <c r="NSD14" s="245"/>
      <c r="NSE14" s="245"/>
      <c r="NSF14" s="245"/>
      <c r="NSG14" s="245"/>
      <c r="NSH14" s="245"/>
      <c r="NSI14" s="245"/>
      <c r="NSJ14" s="245"/>
      <c r="NSK14" s="245"/>
      <c r="NSL14" s="245"/>
      <c r="NSM14" s="245"/>
      <c r="NSN14" s="245"/>
      <c r="NSO14" s="245"/>
      <c r="NSP14" s="245"/>
      <c r="NSQ14" s="245"/>
      <c r="NSR14" s="245"/>
      <c r="NSS14" s="245"/>
      <c r="NST14" s="245"/>
      <c r="NSU14" s="245"/>
      <c r="NSV14" s="245"/>
      <c r="NSW14" s="245"/>
      <c r="NSX14" s="245"/>
      <c r="NSY14" s="245"/>
      <c r="NSZ14" s="245"/>
      <c r="NTA14" s="245"/>
      <c r="NTB14" s="245"/>
      <c r="NTC14" s="245"/>
      <c r="NTD14" s="245"/>
      <c r="NTE14" s="245"/>
      <c r="NTF14" s="245"/>
      <c r="NTG14" s="245"/>
      <c r="NTH14" s="245"/>
      <c r="NTI14" s="245"/>
      <c r="NTJ14" s="245"/>
      <c r="NTK14" s="245"/>
      <c r="NTL14" s="245"/>
      <c r="NTM14" s="245"/>
      <c r="NTN14" s="245"/>
      <c r="NTO14" s="245"/>
      <c r="NTP14" s="245"/>
      <c r="NTQ14" s="245"/>
      <c r="NTR14" s="245"/>
      <c r="NTS14" s="245"/>
      <c r="NTT14" s="245"/>
      <c r="NTU14" s="245"/>
      <c r="NTV14" s="245"/>
      <c r="NTW14" s="245"/>
      <c r="NTX14" s="245"/>
      <c r="NTY14" s="245"/>
      <c r="NTZ14" s="245"/>
      <c r="NUA14" s="245"/>
      <c r="NUB14" s="245"/>
      <c r="NUC14" s="245"/>
      <c r="NUD14" s="245"/>
      <c r="NUE14" s="245"/>
      <c r="NUF14" s="245"/>
      <c r="NUG14" s="245"/>
      <c r="NUH14" s="245"/>
      <c r="NUI14" s="245"/>
      <c r="NUJ14" s="245"/>
      <c r="NUK14" s="245"/>
      <c r="NUL14" s="245"/>
      <c r="NUM14" s="245"/>
      <c r="NUN14" s="245"/>
      <c r="NUO14" s="245"/>
      <c r="NUP14" s="245"/>
      <c r="NUQ14" s="245"/>
      <c r="NUR14" s="245"/>
      <c r="NUS14" s="245"/>
      <c r="NUT14" s="245"/>
      <c r="NUU14" s="245"/>
      <c r="NUV14" s="245"/>
      <c r="NUW14" s="245"/>
      <c r="NUX14" s="245"/>
      <c r="NUY14" s="245"/>
      <c r="NUZ14" s="245"/>
      <c r="NVA14" s="245"/>
      <c r="NVB14" s="245"/>
      <c r="NVC14" s="245"/>
      <c r="NVD14" s="245"/>
      <c r="NVE14" s="245"/>
      <c r="NVF14" s="245"/>
      <c r="NVG14" s="245"/>
      <c r="NVH14" s="245"/>
      <c r="NVI14" s="245"/>
      <c r="NVJ14" s="245"/>
      <c r="NVK14" s="245"/>
      <c r="NVL14" s="245"/>
      <c r="NVM14" s="245"/>
      <c r="NVN14" s="245"/>
      <c r="NVO14" s="245"/>
      <c r="NVP14" s="245"/>
      <c r="NVQ14" s="245"/>
      <c r="NVR14" s="245"/>
      <c r="NVS14" s="245"/>
      <c r="NVT14" s="245"/>
      <c r="NVU14" s="245"/>
      <c r="NVV14" s="245"/>
      <c r="NVW14" s="245"/>
      <c r="NVX14" s="245"/>
      <c r="NVY14" s="245"/>
      <c r="NVZ14" s="245"/>
      <c r="NWA14" s="245"/>
      <c r="NWB14" s="245"/>
      <c r="NWC14" s="245"/>
      <c r="NWD14" s="245"/>
      <c r="NWE14" s="245"/>
      <c r="NWF14" s="245"/>
      <c r="NWG14" s="245"/>
      <c r="NWH14" s="245"/>
      <c r="NWI14" s="245"/>
      <c r="NWJ14" s="245"/>
      <c r="NWK14" s="245"/>
      <c r="NWL14" s="245"/>
      <c r="NWM14" s="245"/>
      <c r="NWN14" s="245"/>
      <c r="NWO14" s="245"/>
      <c r="NWP14" s="245"/>
      <c r="NWQ14" s="245"/>
      <c r="NWR14" s="245"/>
      <c r="NWS14" s="245"/>
      <c r="NWT14" s="245"/>
      <c r="NWU14" s="245"/>
      <c r="NWV14" s="245"/>
      <c r="NWW14" s="245"/>
      <c r="NWX14" s="245"/>
      <c r="NWY14" s="245"/>
      <c r="NWZ14" s="245"/>
      <c r="NXA14" s="245"/>
      <c r="NXB14" s="245"/>
      <c r="NXC14" s="245"/>
      <c r="NXD14" s="245"/>
      <c r="NXE14" s="245"/>
      <c r="NXF14" s="245"/>
      <c r="NXG14" s="245"/>
      <c r="NXH14" s="245"/>
      <c r="NXI14" s="245"/>
      <c r="NXJ14" s="245"/>
      <c r="NXK14" s="245"/>
      <c r="NXL14" s="245"/>
      <c r="NXM14" s="245"/>
      <c r="NXN14" s="245"/>
      <c r="NXO14" s="245"/>
      <c r="NXP14" s="245"/>
      <c r="NXQ14" s="245"/>
      <c r="NXR14" s="245"/>
      <c r="NXS14" s="245"/>
      <c r="NXT14" s="245"/>
      <c r="NXU14" s="245"/>
      <c r="NXV14" s="245"/>
      <c r="NXW14" s="245"/>
      <c r="NXX14" s="245"/>
      <c r="NXY14" s="245"/>
      <c r="NXZ14" s="245"/>
      <c r="NYA14" s="245"/>
      <c r="NYB14" s="245"/>
      <c r="NYC14" s="245"/>
      <c r="NYD14" s="245"/>
      <c r="NYE14" s="245"/>
      <c r="NYF14" s="245"/>
      <c r="NYG14" s="245"/>
      <c r="NYH14" s="245"/>
      <c r="NYI14" s="245"/>
      <c r="NYJ14" s="245"/>
      <c r="NYK14" s="245"/>
      <c r="NYL14" s="245"/>
      <c r="NYM14" s="245"/>
      <c r="NYN14" s="245"/>
      <c r="NYO14" s="245"/>
      <c r="NYP14" s="245"/>
      <c r="NYQ14" s="245"/>
      <c r="NYR14" s="245"/>
      <c r="NYS14" s="245"/>
      <c r="NYT14" s="245"/>
      <c r="NYU14" s="245"/>
      <c r="NYV14" s="245"/>
      <c r="NYW14" s="245"/>
      <c r="NYX14" s="245"/>
      <c r="NYY14" s="245"/>
      <c r="NYZ14" s="245"/>
      <c r="NZA14" s="245"/>
      <c r="NZB14" s="245"/>
      <c r="NZC14" s="245"/>
      <c r="NZD14" s="245"/>
      <c r="NZE14" s="245"/>
      <c r="NZF14" s="245"/>
      <c r="NZG14" s="245"/>
      <c r="NZH14" s="245"/>
      <c r="NZI14" s="245"/>
      <c r="NZJ14" s="245"/>
      <c r="NZK14" s="245"/>
      <c r="NZL14" s="245"/>
      <c r="NZM14" s="245"/>
      <c r="NZN14" s="245"/>
      <c r="NZO14" s="245"/>
      <c r="NZP14" s="245"/>
      <c r="NZQ14" s="245"/>
      <c r="NZR14" s="245"/>
      <c r="NZS14" s="245"/>
      <c r="NZT14" s="245"/>
      <c r="NZU14" s="245"/>
      <c r="NZV14" s="245"/>
      <c r="NZW14" s="245"/>
      <c r="NZX14" s="245"/>
      <c r="NZY14" s="245"/>
      <c r="NZZ14" s="245"/>
      <c r="OAA14" s="245"/>
      <c r="OAB14" s="245"/>
      <c r="OAC14" s="245"/>
      <c r="OAD14" s="245"/>
      <c r="OAE14" s="245"/>
      <c r="OAF14" s="245"/>
      <c r="OAG14" s="245"/>
      <c r="OAH14" s="245"/>
      <c r="OAI14" s="245"/>
      <c r="OAJ14" s="245"/>
      <c r="OAK14" s="245"/>
      <c r="OAL14" s="245"/>
      <c r="OAM14" s="245"/>
      <c r="OAN14" s="245"/>
      <c r="OAO14" s="245"/>
      <c r="OAP14" s="245"/>
      <c r="OAQ14" s="245"/>
      <c r="OAR14" s="245"/>
      <c r="OAS14" s="245"/>
      <c r="OAT14" s="245"/>
      <c r="OAU14" s="245"/>
      <c r="OAV14" s="245"/>
      <c r="OAW14" s="245"/>
      <c r="OAX14" s="245"/>
      <c r="OAY14" s="245"/>
      <c r="OAZ14" s="245"/>
      <c r="OBA14" s="245"/>
      <c r="OBB14" s="245"/>
      <c r="OBC14" s="245"/>
      <c r="OBD14" s="245"/>
      <c r="OBE14" s="245"/>
      <c r="OBF14" s="245"/>
      <c r="OBG14" s="245"/>
      <c r="OBH14" s="245"/>
      <c r="OBI14" s="245"/>
      <c r="OBJ14" s="245"/>
      <c r="OBK14" s="245"/>
      <c r="OBL14" s="245"/>
      <c r="OBM14" s="245"/>
      <c r="OBN14" s="245"/>
      <c r="OBO14" s="245"/>
      <c r="OBP14" s="245"/>
      <c r="OBQ14" s="245"/>
      <c r="OBR14" s="245"/>
      <c r="OBS14" s="245"/>
      <c r="OBT14" s="245"/>
      <c r="OBU14" s="245"/>
      <c r="OBV14" s="245"/>
      <c r="OBW14" s="245"/>
      <c r="OBX14" s="245"/>
      <c r="OBY14" s="245"/>
      <c r="OBZ14" s="245"/>
      <c r="OCA14" s="245"/>
      <c r="OCB14" s="245"/>
      <c r="OCC14" s="245"/>
      <c r="OCD14" s="245"/>
      <c r="OCE14" s="245"/>
      <c r="OCF14" s="245"/>
      <c r="OCG14" s="245"/>
      <c r="OCH14" s="245"/>
      <c r="OCI14" s="245"/>
      <c r="OCJ14" s="245"/>
      <c r="OCK14" s="245"/>
      <c r="OCL14" s="245"/>
      <c r="OCM14" s="245"/>
      <c r="OCN14" s="245"/>
      <c r="OCO14" s="245"/>
      <c r="OCP14" s="245"/>
      <c r="OCQ14" s="245"/>
      <c r="OCR14" s="245"/>
      <c r="OCS14" s="245"/>
      <c r="OCT14" s="245"/>
      <c r="OCU14" s="245"/>
      <c r="OCV14" s="245"/>
      <c r="OCW14" s="245"/>
      <c r="OCX14" s="245"/>
      <c r="OCY14" s="245"/>
      <c r="OCZ14" s="245"/>
      <c r="ODA14" s="245"/>
      <c r="ODB14" s="245"/>
      <c r="ODC14" s="245"/>
      <c r="ODD14" s="245"/>
      <c r="ODE14" s="245"/>
      <c r="ODF14" s="245"/>
      <c r="ODG14" s="245"/>
      <c r="ODH14" s="245"/>
      <c r="ODI14" s="245"/>
      <c r="ODJ14" s="245"/>
      <c r="ODK14" s="245"/>
      <c r="ODL14" s="245"/>
      <c r="ODM14" s="245"/>
      <c r="ODN14" s="245"/>
      <c r="ODO14" s="245"/>
      <c r="ODP14" s="245"/>
      <c r="ODQ14" s="245"/>
      <c r="ODR14" s="245"/>
      <c r="ODS14" s="245"/>
      <c r="ODT14" s="245"/>
      <c r="ODU14" s="245"/>
      <c r="ODV14" s="245"/>
      <c r="ODW14" s="245"/>
      <c r="ODX14" s="245"/>
      <c r="ODY14" s="245"/>
      <c r="ODZ14" s="245"/>
      <c r="OEA14" s="245"/>
      <c r="OEB14" s="245"/>
      <c r="OEC14" s="245"/>
      <c r="OED14" s="245"/>
      <c r="OEE14" s="245"/>
      <c r="OEF14" s="245"/>
      <c r="OEG14" s="245"/>
      <c r="OEH14" s="245"/>
      <c r="OEI14" s="245"/>
      <c r="OEJ14" s="245"/>
      <c r="OEK14" s="245"/>
      <c r="OEL14" s="245"/>
      <c r="OEM14" s="245"/>
      <c r="OEN14" s="245"/>
      <c r="OEO14" s="245"/>
      <c r="OEP14" s="245"/>
      <c r="OEQ14" s="245"/>
      <c r="OER14" s="245"/>
      <c r="OES14" s="245"/>
      <c r="OET14" s="245"/>
      <c r="OEU14" s="245"/>
      <c r="OEV14" s="245"/>
      <c r="OEW14" s="245"/>
      <c r="OEX14" s="245"/>
      <c r="OEY14" s="245"/>
      <c r="OEZ14" s="245"/>
      <c r="OFA14" s="245"/>
      <c r="OFB14" s="245"/>
      <c r="OFC14" s="245"/>
      <c r="OFD14" s="245"/>
      <c r="OFE14" s="245"/>
      <c r="OFF14" s="245"/>
      <c r="OFG14" s="245"/>
      <c r="OFH14" s="245"/>
      <c r="OFI14" s="245"/>
      <c r="OFJ14" s="245"/>
      <c r="OFK14" s="245"/>
      <c r="OFL14" s="245"/>
      <c r="OFM14" s="245"/>
      <c r="OFN14" s="245"/>
      <c r="OFO14" s="245"/>
      <c r="OFP14" s="245"/>
      <c r="OFQ14" s="245"/>
      <c r="OFR14" s="245"/>
      <c r="OFS14" s="245"/>
      <c r="OFT14" s="245"/>
      <c r="OFU14" s="245"/>
      <c r="OFV14" s="245"/>
      <c r="OFW14" s="245"/>
      <c r="OFX14" s="245"/>
      <c r="OFY14" s="245"/>
      <c r="OFZ14" s="245"/>
      <c r="OGA14" s="245"/>
      <c r="OGB14" s="245"/>
      <c r="OGC14" s="245"/>
      <c r="OGD14" s="245"/>
      <c r="OGE14" s="245"/>
      <c r="OGF14" s="245"/>
      <c r="OGG14" s="245"/>
      <c r="OGH14" s="245"/>
      <c r="OGI14" s="245"/>
      <c r="OGJ14" s="245"/>
      <c r="OGK14" s="245"/>
      <c r="OGL14" s="245"/>
      <c r="OGM14" s="245"/>
      <c r="OGN14" s="245"/>
      <c r="OGO14" s="245"/>
      <c r="OGP14" s="245"/>
      <c r="OGQ14" s="245"/>
      <c r="OGR14" s="245"/>
      <c r="OGS14" s="245"/>
      <c r="OGT14" s="245"/>
      <c r="OGU14" s="245"/>
      <c r="OGV14" s="245"/>
      <c r="OGW14" s="245"/>
      <c r="OGX14" s="245"/>
      <c r="OGY14" s="245"/>
      <c r="OGZ14" s="245"/>
      <c r="OHA14" s="245"/>
      <c r="OHB14" s="245"/>
      <c r="OHC14" s="245"/>
      <c r="OHD14" s="245"/>
      <c r="OHE14" s="245"/>
      <c r="OHF14" s="245"/>
      <c r="OHG14" s="245"/>
      <c r="OHH14" s="245"/>
      <c r="OHI14" s="245"/>
      <c r="OHJ14" s="245"/>
      <c r="OHK14" s="245"/>
      <c r="OHL14" s="245"/>
      <c r="OHM14" s="245"/>
      <c r="OHN14" s="245"/>
      <c r="OHO14" s="245"/>
      <c r="OHP14" s="245"/>
      <c r="OHQ14" s="245"/>
      <c r="OHR14" s="245"/>
      <c r="OHS14" s="245"/>
      <c r="OHT14" s="245"/>
      <c r="OHU14" s="245"/>
      <c r="OHV14" s="245"/>
      <c r="OHW14" s="245"/>
      <c r="OHX14" s="245"/>
      <c r="OHY14" s="245"/>
      <c r="OHZ14" s="245"/>
      <c r="OIA14" s="245"/>
      <c r="OIB14" s="245"/>
      <c r="OIC14" s="245"/>
      <c r="OID14" s="245"/>
      <c r="OIE14" s="245"/>
      <c r="OIF14" s="245"/>
      <c r="OIG14" s="245"/>
      <c r="OIH14" s="245"/>
      <c r="OII14" s="245"/>
      <c r="OIJ14" s="245"/>
      <c r="OIK14" s="245"/>
      <c r="OIL14" s="245"/>
      <c r="OIM14" s="245"/>
      <c r="OIN14" s="245"/>
      <c r="OIO14" s="245"/>
      <c r="OIP14" s="245"/>
      <c r="OIQ14" s="245"/>
      <c r="OIR14" s="245"/>
      <c r="OIS14" s="245"/>
      <c r="OIT14" s="245"/>
      <c r="OIU14" s="245"/>
      <c r="OIV14" s="245"/>
      <c r="OIW14" s="245"/>
      <c r="OIX14" s="245"/>
      <c r="OIY14" s="245"/>
      <c r="OIZ14" s="245"/>
      <c r="OJA14" s="245"/>
      <c r="OJB14" s="245"/>
      <c r="OJC14" s="245"/>
      <c r="OJD14" s="245"/>
      <c r="OJE14" s="245"/>
      <c r="OJF14" s="245"/>
      <c r="OJG14" s="245"/>
      <c r="OJH14" s="245"/>
      <c r="OJI14" s="245"/>
      <c r="OJJ14" s="245"/>
      <c r="OJK14" s="245"/>
      <c r="OJL14" s="245"/>
      <c r="OJM14" s="245"/>
      <c r="OJN14" s="245"/>
      <c r="OJO14" s="245"/>
      <c r="OJP14" s="245"/>
      <c r="OJQ14" s="245"/>
      <c r="OJR14" s="245"/>
      <c r="OJS14" s="245"/>
      <c r="OJT14" s="245"/>
      <c r="OJU14" s="245"/>
      <c r="OJV14" s="245"/>
      <c r="OJW14" s="245"/>
      <c r="OJX14" s="245"/>
      <c r="OJY14" s="245"/>
      <c r="OJZ14" s="245"/>
      <c r="OKA14" s="245"/>
      <c r="OKB14" s="245"/>
      <c r="OKC14" s="245"/>
      <c r="OKD14" s="245"/>
      <c r="OKE14" s="245"/>
      <c r="OKF14" s="245"/>
      <c r="OKG14" s="245"/>
      <c r="OKH14" s="245"/>
      <c r="OKI14" s="245"/>
      <c r="OKJ14" s="245"/>
      <c r="OKK14" s="245"/>
      <c r="OKL14" s="245"/>
      <c r="OKM14" s="245"/>
      <c r="OKN14" s="245"/>
      <c r="OKO14" s="245"/>
      <c r="OKP14" s="245"/>
      <c r="OKQ14" s="245"/>
      <c r="OKR14" s="245"/>
      <c r="OKS14" s="245"/>
      <c r="OKT14" s="245"/>
      <c r="OKU14" s="245"/>
      <c r="OKV14" s="245"/>
      <c r="OKW14" s="245"/>
      <c r="OKX14" s="245"/>
      <c r="OKY14" s="245"/>
      <c r="OKZ14" s="245"/>
      <c r="OLA14" s="245"/>
      <c r="OLB14" s="245"/>
      <c r="OLC14" s="245"/>
      <c r="OLD14" s="245"/>
      <c r="OLE14" s="245"/>
      <c r="OLF14" s="245"/>
      <c r="OLG14" s="245"/>
      <c r="OLH14" s="245"/>
      <c r="OLI14" s="245"/>
      <c r="OLJ14" s="245"/>
      <c r="OLK14" s="245"/>
      <c r="OLL14" s="245"/>
      <c r="OLM14" s="245"/>
      <c r="OLN14" s="245"/>
      <c r="OLO14" s="245"/>
      <c r="OLP14" s="245"/>
      <c r="OLQ14" s="245"/>
      <c r="OLR14" s="245"/>
      <c r="OLS14" s="245"/>
      <c r="OLT14" s="245"/>
      <c r="OLU14" s="245"/>
      <c r="OLV14" s="245"/>
      <c r="OLW14" s="245"/>
      <c r="OLX14" s="245"/>
      <c r="OLY14" s="245"/>
      <c r="OLZ14" s="245"/>
      <c r="OMA14" s="245"/>
      <c r="OMB14" s="245"/>
      <c r="OMC14" s="245"/>
      <c r="OMD14" s="245"/>
      <c r="OME14" s="245"/>
      <c r="OMF14" s="245"/>
      <c r="OMG14" s="245"/>
      <c r="OMH14" s="245"/>
      <c r="OMI14" s="245"/>
      <c r="OMJ14" s="245"/>
      <c r="OMK14" s="245"/>
      <c r="OML14" s="245"/>
      <c r="OMM14" s="245"/>
      <c r="OMN14" s="245"/>
      <c r="OMO14" s="245"/>
      <c r="OMP14" s="245"/>
      <c r="OMQ14" s="245"/>
      <c r="OMR14" s="245"/>
      <c r="OMS14" s="245"/>
      <c r="OMT14" s="245"/>
      <c r="OMU14" s="245"/>
      <c r="OMV14" s="245"/>
      <c r="OMW14" s="245"/>
      <c r="OMX14" s="245"/>
      <c r="OMY14" s="245"/>
      <c r="OMZ14" s="245"/>
      <c r="ONA14" s="245"/>
      <c r="ONB14" s="245"/>
      <c r="ONC14" s="245"/>
      <c r="OND14" s="245"/>
      <c r="ONE14" s="245"/>
      <c r="ONF14" s="245"/>
      <c r="ONG14" s="245"/>
      <c r="ONH14" s="245"/>
      <c r="ONI14" s="245"/>
      <c r="ONJ14" s="245"/>
      <c r="ONK14" s="245"/>
      <c r="ONL14" s="245"/>
      <c r="ONM14" s="245"/>
      <c r="ONN14" s="245"/>
      <c r="ONO14" s="245"/>
      <c r="ONP14" s="245"/>
      <c r="ONQ14" s="245"/>
      <c r="ONR14" s="245"/>
      <c r="ONS14" s="245"/>
      <c r="ONT14" s="245"/>
      <c r="ONU14" s="245"/>
      <c r="ONV14" s="245"/>
      <c r="ONW14" s="245"/>
      <c r="ONX14" s="245"/>
      <c r="ONY14" s="245"/>
      <c r="ONZ14" s="245"/>
      <c r="OOA14" s="245"/>
      <c r="OOB14" s="245"/>
      <c r="OOC14" s="245"/>
      <c r="OOD14" s="245"/>
      <c r="OOE14" s="245"/>
      <c r="OOF14" s="245"/>
      <c r="OOG14" s="245"/>
      <c r="OOH14" s="245"/>
      <c r="OOI14" s="245"/>
      <c r="OOJ14" s="245"/>
      <c r="OOK14" s="245"/>
      <c r="OOL14" s="245"/>
      <c r="OOM14" s="245"/>
      <c r="OON14" s="245"/>
      <c r="OOO14" s="245"/>
      <c r="OOP14" s="245"/>
      <c r="OOQ14" s="245"/>
      <c r="OOR14" s="245"/>
      <c r="OOS14" s="245"/>
      <c r="OOT14" s="245"/>
      <c r="OOU14" s="245"/>
      <c r="OOV14" s="245"/>
      <c r="OOW14" s="245"/>
      <c r="OOX14" s="245"/>
      <c r="OOY14" s="245"/>
      <c r="OOZ14" s="245"/>
      <c r="OPA14" s="245"/>
      <c r="OPB14" s="245"/>
      <c r="OPC14" s="245"/>
      <c r="OPD14" s="245"/>
      <c r="OPE14" s="245"/>
      <c r="OPF14" s="245"/>
      <c r="OPG14" s="245"/>
      <c r="OPH14" s="245"/>
      <c r="OPI14" s="245"/>
      <c r="OPJ14" s="245"/>
      <c r="OPK14" s="245"/>
      <c r="OPL14" s="245"/>
      <c r="OPM14" s="245"/>
      <c r="OPN14" s="245"/>
      <c r="OPO14" s="245"/>
      <c r="OPP14" s="245"/>
      <c r="OPQ14" s="245"/>
      <c r="OPR14" s="245"/>
      <c r="OPS14" s="245"/>
      <c r="OPT14" s="245"/>
      <c r="OPU14" s="245"/>
      <c r="OPV14" s="245"/>
      <c r="OPW14" s="245"/>
      <c r="OPX14" s="245"/>
      <c r="OPY14" s="245"/>
      <c r="OPZ14" s="245"/>
      <c r="OQA14" s="245"/>
      <c r="OQB14" s="245"/>
      <c r="OQC14" s="245"/>
      <c r="OQD14" s="245"/>
      <c r="OQE14" s="245"/>
      <c r="OQF14" s="245"/>
      <c r="OQG14" s="245"/>
      <c r="OQH14" s="245"/>
      <c r="OQI14" s="245"/>
      <c r="OQJ14" s="245"/>
      <c r="OQK14" s="245"/>
      <c r="OQL14" s="245"/>
      <c r="OQM14" s="245"/>
      <c r="OQN14" s="245"/>
      <c r="OQO14" s="245"/>
      <c r="OQP14" s="245"/>
      <c r="OQQ14" s="245"/>
      <c r="OQR14" s="245"/>
      <c r="OQS14" s="245"/>
      <c r="OQT14" s="245"/>
      <c r="OQU14" s="245"/>
      <c r="OQV14" s="245"/>
      <c r="OQW14" s="245"/>
      <c r="OQX14" s="245"/>
      <c r="OQY14" s="245"/>
      <c r="OQZ14" s="245"/>
      <c r="ORA14" s="245"/>
      <c r="ORB14" s="245"/>
      <c r="ORC14" s="245"/>
      <c r="ORD14" s="245"/>
      <c r="ORE14" s="245"/>
      <c r="ORF14" s="245"/>
      <c r="ORG14" s="245"/>
      <c r="ORH14" s="245"/>
      <c r="ORI14" s="245"/>
      <c r="ORJ14" s="245"/>
      <c r="ORK14" s="245"/>
      <c r="ORL14" s="245"/>
      <c r="ORM14" s="245"/>
      <c r="ORN14" s="245"/>
      <c r="ORO14" s="245"/>
      <c r="ORP14" s="245"/>
      <c r="ORQ14" s="245"/>
      <c r="ORR14" s="245"/>
      <c r="ORS14" s="245"/>
      <c r="ORT14" s="245"/>
      <c r="ORU14" s="245"/>
      <c r="ORV14" s="245"/>
      <c r="ORW14" s="245"/>
      <c r="ORX14" s="245"/>
      <c r="ORY14" s="245"/>
      <c r="ORZ14" s="245"/>
      <c r="OSA14" s="245"/>
      <c r="OSB14" s="245"/>
      <c r="OSC14" s="245"/>
      <c r="OSD14" s="245"/>
      <c r="OSE14" s="245"/>
      <c r="OSF14" s="245"/>
      <c r="OSG14" s="245"/>
      <c r="OSH14" s="245"/>
      <c r="OSI14" s="245"/>
      <c r="OSJ14" s="245"/>
      <c r="OSK14" s="245"/>
      <c r="OSL14" s="245"/>
      <c r="OSM14" s="245"/>
      <c r="OSN14" s="245"/>
      <c r="OSO14" s="245"/>
      <c r="OSP14" s="245"/>
      <c r="OSQ14" s="245"/>
      <c r="OSR14" s="245"/>
      <c r="OSS14" s="245"/>
      <c r="OST14" s="245"/>
      <c r="OSU14" s="245"/>
      <c r="OSV14" s="245"/>
      <c r="OSW14" s="245"/>
      <c r="OSX14" s="245"/>
      <c r="OSY14" s="245"/>
      <c r="OSZ14" s="245"/>
      <c r="OTA14" s="245"/>
      <c r="OTB14" s="245"/>
      <c r="OTC14" s="245"/>
      <c r="OTD14" s="245"/>
      <c r="OTE14" s="245"/>
      <c r="OTF14" s="245"/>
      <c r="OTG14" s="245"/>
      <c r="OTH14" s="245"/>
      <c r="OTI14" s="245"/>
      <c r="OTJ14" s="245"/>
      <c r="OTK14" s="245"/>
      <c r="OTL14" s="245"/>
      <c r="OTM14" s="245"/>
      <c r="OTN14" s="245"/>
      <c r="OTO14" s="245"/>
      <c r="OTP14" s="245"/>
      <c r="OTQ14" s="245"/>
      <c r="OTR14" s="245"/>
      <c r="OTS14" s="245"/>
      <c r="OTT14" s="245"/>
      <c r="OTU14" s="245"/>
      <c r="OTV14" s="245"/>
      <c r="OTW14" s="245"/>
      <c r="OTX14" s="245"/>
      <c r="OTY14" s="245"/>
      <c r="OTZ14" s="245"/>
      <c r="OUA14" s="245"/>
      <c r="OUB14" s="245"/>
      <c r="OUC14" s="245"/>
      <c r="OUD14" s="245"/>
      <c r="OUE14" s="245"/>
      <c r="OUF14" s="245"/>
      <c r="OUG14" s="245"/>
      <c r="OUH14" s="245"/>
      <c r="OUI14" s="245"/>
      <c r="OUJ14" s="245"/>
      <c r="OUK14" s="245"/>
      <c r="OUL14" s="245"/>
      <c r="OUM14" s="245"/>
      <c r="OUN14" s="245"/>
      <c r="OUO14" s="245"/>
      <c r="OUP14" s="245"/>
      <c r="OUQ14" s="245"/>
      <c r="OUR14" s="245"/>
      <c r="OUS14" s="245"/>
      <c r="OUT14" s="245"/>
      <c r="OUU14" s="245"/>
      <c r="OUV14" s="245"/>
      <c r="OUW14" s="245"/>
      <c r="OUX14" s="245"/>
      <c r="OUY14" s="245"/>
      <c r="OUZ14" s="245"/>
      <c r="OVA14" s="245"/>
      <c r="OVB14" s="245"/>
      <c r="OVC14" s="245"/>
      <c r="OVD14" s="245"/>
      <c r="OVE14" s="245"/>
      <c r="OVF14" s="245"/>
      <c r="OVG14" s="245"/>
      <c r="OVH14" s="245"/>
      <c r="OVI14" s="245"/>
      <c r="OVJ14" s="245"/>
      <c r="OVK14" s="245"/>
      <c r="OVL14" s="245"/>
      <c r="OVM14" s="245"/>
      <c r="OVN14" s="245"/>
      <c r="OVO14" s="245"/>
      <c r="OVP14" s="245"/>
      <c r="OVQ14" s="245"/>
      <c r="OVR14" s="245"/>
      <c r="OVS14" s="245"/>
      <c r="OVT14" s="245"/>
      <c r="OVU14" s="245"/>
      <c r="OVV14" s="245"/>
      <c r="OVW14" s="245"/>
      <c r="OVX14" s="245"/>
      <c r="OVY14" s="245"/>
      <c r="OVZ14" s="245"/>
      <c r="OWA14" s="245"/>
      <c r="OWB14" s="245"/>
      <c r="OWC14" s="245"/>
      <c r="OWD14" s="245"/>
      <c r="OWE14" s="245"/>
      <c r="OWF14" s="245"/>
      <c r="OWG14" s="245"/>
      <c r="OWH14" s="245"/>
      <c r="OWI14" s="245"/>
      <c r="OWJ14" s="245"/>
      <c r="OWK14" s="245"/>
      <c r="OWL14" s="245"/>
      <c r="OWM14" s="245"/>
      <c r="OWN14" s="245"/>
      <c r="OWO14" s="245"/>
      <c r="OWP14" s="245"/>
      <c r="OWQ14" s="245"/>
      <c r="OWR14" s="245"/>
      <c r="OWS14" s="245"/>
      <c r="OWT14" s="245"/>
      <c r="OWU14" s="245"/>
      <c r="OWV14" s="245"/>
      <c r="OWW14" s="245"/>
      <c r="OWX14" s="245"/>
      <c r="OWY14" s="245"/>
      <c r="OWZ14" s="245"/>
      <c r="OXA14" s="245"/>
      <c r="OXB14" s="245"/>
      <c r="OXC14" s="245"/>
      <c r="OXD14" s="245"/>
      <c r="OXE14" s="245"/>
      <c r="OXF14" s="245"/>
      <c r="OXG14" s="245"/>
      <c r="OXH14" s="245"/>
      <c r="OXI14" s="245"/>
      <c r="OXJ14" s="245"/>
      <c r="OXK14" s="245"/>
      <c r="OXL14" s="245"/>
      <c r="OXM14" s="245"/>
      <c r="OXN14" s="245"/>
      <c r="OXO14" s="245"/>
      <c r="OXP14" s="245"/>
      <c r="OXQ14" s="245"/>
      <c r="OXR14" s="245"/>
      <c r="OXS14" s="245"/>
      <c r="OXT14" s="245"/>
      <c r="OXU14" s="245"/>
      <c r="OXV14" s="245"/>
      <c r="OXW14" s="245"/>
      <c r="OXX14" s="245"/>
      <c r="OXY14" s="245"/>
      <c r="OXZ14" s="245"/>
      <c r="OYA14" s="245"/>
      <c r="OYB14" s="245"/>
      <c r="OYC14" s="245"/>
      <c r="OYD14" s="245"/>
      <c r="OYE14" s="245"/>
      <c r="OYF14" s="245"/>
      <c r="OYG14" s="245"/>
      <c r="OYH14" s="245"/>
      <c r="OYI14" s="245"/>
      <c r="OYJ14" s="245"/>
      <c r="OYK14" s="245"/>
      <c r="OYL14" s="245"/>
      <c r="OYM14" s="245"/>
      <c r="OYN14" s="245"/>
      <c r="OYO14" s="245"/>
      <c r="OYP14" s="245"/>
      <c r="OYQ14" s="245"/>
      <c r="OYR14" s="245"/>
      <c r="OYS14" s="245"/>
      <c r="OYT14" s="245"/>
      <c r="OYU14" s="245"/>
      <c r="OYV14" s="245"/>
      <c r="OYW14" s="245"/>
      <c r="OYX14" s="245"/>
      <c r="OYY14" s="245"/>
      <c r="OYZ14" s="245"/>
      <c r="OZA14" s="245"/>
      <c r="OZB14" s="245"/>
      <c r="OZC14" s="245"/>
      <c r="OZD14" s="245"/>
      <c r="OZE14" s="245"/>
      <c r="OZF14" s="245"/>
      <c r="OZG14" s="245"/>
      <c r="OZH14" s="245"/>
      <c r="OZI14" s="245"/>
      <c r="OZJ14" s="245"/>
      <c r="OZK14" s="245"/>
      <c r="OZL14" s="245"/>
      <c r="OZM14" s="245"/>
      <c r="OZN14" s="245"/>
      <c r="OZO14" s="245"/>
      <c r="OZP14" s="245"/>
      <c r="OZQ14" s="245"/>
      <c r="OZR14" s="245"/>
      <c r="OZS14" s="245"/>
      <c r="OZT14" s="245"/>
      <c r="OZU14" s="245"/>
      <c r="OZV14" s="245"/>
      <c r="OZW14" s="245"/>
      <c r="OZX14" s="245"/>
      <c r="OZY14" s="245"/>
      <c r="OZZ14" s="245"/>
      <c r="PAA14" s="245"/>
      <c r="PAB14" s="245"/>
      <c r="PAC14" s="245"/>
      <c r="PAD14" s="245"/>
      <c r="PAE14" s="245"/>
      <c r="PAF14" s="245"/>
      <c r="PAG14" s="245"/>
      <c r="PAH14" s="245"/>
      <c r="PAI14" s="245"/>
      <c r="PAJ14" s="245"/>
      <c r="PAK14" s="245"/>
      <c r="PAL14" s="245"/>
      <c r="PAM14" s="245"/>
      <c r="PAN14" s="245"/>
      <c r="PAO14" s="245"/>
      <c r="PAP14" s="245"/>
      <c r="PAQ14" s="245"/>
      <c r="PAR14" s="245"/>
      <c r="PAS14" s="245"/>
      <c r="PAT14" s="245"/>
      <c r="PAU14" s="245"/>
      <c r="PAV14" s="245"/>
      <c r="PAW14" s="245"/>
      <c r="PAX14" s="245"/>
      <c r="PAY14" s="245"/>
      <c r="PAZ14" s="245"/>
      <c r="PBA14" s="245"/>
      <c r="PBB14" s="245"/>
      <c r="PBC14" s="245"/>
      <c r="PBD14" s="245"/>
      <c r="PBE14" s="245"/>
      <c r="PBF14" s="245"/>
      <c r="PBG14" s="245"/>
      <c r="PBH14" s="245"/>
      <c r="PBI14" s="245"/>
      <c r="PBJ14" s="245"/>
      <c r="PBK14" s="245"/>
      <c r="PBL14" s="245"/>
      <c r="PBM14" s="245"/>
      <c r="PBN14" s="245"/>
      <c r="PBO14" s="245"/>
      <c r="PBP14" s="245"/>
      <c r="PBQ14" s="245"/>
      <c r="PBR14" s="245"/>
      <c r="PBS14" s="245"/>
      <c r="PBT14" s="245"/>
      <c r="PBU14" s="245"/>
      <c r="PBV14" s="245"/>
      <c r="PBW14" s="245"/>
      <c r="PBX14" s="245"/>
      <c r="PBY14" s="245"/>
      <c r="PBZ14" s="245"/>
      <c r="PCA14" s="245"/>
      <c r="PCB14" s="245"/>
      <c r="PCC14" s="245"/>
      <c r="PCD14" s="245"/>
      <c r="PCE14" s="245"/>
      <c r="PCF14" s="245"/>
      <c r="PCG14" s="245"/>
      <c r="PCH14" s="245"/>
      <c r="PCI14" s="245"/>
      <c r="PCJ14" s="245"/>
      <c r="PCK14" s="245"/>
      <c r="PCL14" s="245"/>
      <c r="PCM14" s="245"/>
      <c r="PCN14" s="245"/>
      <c r="PCO14" s="245"/>
      <c r="PCP14" s="245"/>
      <c r="PCQ14" s="245"/>
      <c r="PCR14" s="245"/>
      <c r="PCS14" s="245"/>
      <c r="PCT14" s="245"/>
      <c r="PCU14" s="245"/>
      <c r="PCV14" s="245"/>
      <c r="PCW14" s="245"/>
      <c r="PCX14" s="245"/>
      <c r="PCY14" s="245"/>
      <c r="PCZ14" s="245"/>
      <c r="PDA14" s="245"/>
      <c r="PDB14" s="245"/>
      <c r="PDC14" s="245"/>
      <c r="PDD14" s="245"/>
      <c r="PDE14" s="245"/>
      <c r="PDF14" s="245"/>
      <c r="PDG14" s="245"/>
      <c r="PDH14" s="245"/>
      <c r="PDI14" s="245"/>
      <c r="PDJ14" s="245"/>
      <c r="PDK14" s="245"/>
      <c r="PDL14" s="245"/>
      <c r="PDM14" s="245"/>
      <c r="PDN14" s="245"/>
      <c r="PDO14" s="245"/>
      <c r="PDP14" s="245"/>
      <c r="PDQ14" s="245"/>
      <c r="PDR14" s="245"/>
      <c r="PDS14" s="245"/>
      <c r="PDT14" s="245"/>
      <c r="PDU14" s="245"/>
      <c r="PDV14" s="245"/>
      <c r="PDW14" s="245"/>
      <c r="PDX14" s="245"/>
      <c r="PDY14" s="245"/>
      <c r="PDZ14" s="245"/>
      <c r="PEA14" s="245"/>
      <c r="PEB14" s="245"/>
      <c r="PEC14" s="245"/>
      <c r="PED14" s="245"/>
      <c r="PEE14" s="245"/>
      <c r="PEF14" s="245"/>
      <c r="PEG14" s="245"/>
      <c r="PEH14" s="245"/>
      <c r="PEI14" s="245"/>
      <c r="PEJ14" s="245"/>
      <c r="PEK14" s="245"/>
      <c r="PEL14" s="245"/>
      <c r="PEM14" s="245"/>
      <c r="PEN14" s="245"/>
      <c r="PEO14" s="245"/>
      <c r="PEP14" s="245"/>
      <c r="PEQ14" s="245"/>
      <c r="PER14" s="245"/>
      <c r="PES14" s="245"/>
      <c r="PET14" s="245"/>
      <c r="PEU14" s="245"/>
      <c r="PEV14" s="245"/>
      <c r="PEW14" s="245"/>
      <c r="PEX14" s="245"/>
      <c r="PEY14" s="245"/>
      <c r="PEZ14" s="245"/>
      <c r="PFA14" s="245"/>
      <c r="PFB14" s="245"/>
      <c r="PFC14" s="245"/>
      <c r="PFD14" s="245"/>
      <c r="PFE14" s="245"/>
      <c r="PFF14" s="245"/>
      <c r="PFG14" s="245"/>
      <c r="PFH14" s="245"/>
      <c r="PFI14" s="245"/>
      <c r="PFJ14" s="245"/>
      <c r="PFK14" s="245"/>
      <c r="PFL14" s="245"/>
      <c r="PFM14" s="245"/>
      <c r="PFN14" s="245"/>
      <c r="PFO14" s="245"/>
      <c r="PFP14" s="245"/>
      <c r="PFQ14" s="245"/>
      <c r="PFR14" s="245"/>
      <c r="PFS14" s="245"/>
      <c r="PFT14" s="245"/>
      <c r="PFU14" s="245"/>
      <c r="PFV14" s="245"/>
      <c r="PFW14" s="245"/>
      <c r="PFX14" s="245"/>
      <c r="PFY14" s="245"/>
      <c r="PFZ14" s="245"/>
      <c r="PGA14" s="245"/>
      <c r="PGB14" s="245"/>
      <c r="PGC14" s="245"/>
      <c r="PGD14" s="245"/>
      <c r="PGE14" s="245"/>
      <c r="PGF14" s="245"/>
      <c r="PGG14" s="245"/>
      <c r="PGH14" s="245"/>
      <c r="PGI14" s="245"/>
      <c r="PGJ14" s="245"/>
      <c r="PGK14" s="245"/>
      <c r="PGL14" s="245"/>
      <c r="PGM14" s="245"/>
      <c r="PGN14" s="245"/>
      <c r="PGO14" s="245"/>
      <c r="PGP14" s="245"/>
      <c r="PGQ14" s="245"/>
      <c r="PGR14" s="245"/>
      <c r="PGS14" s="245"/>
      <c r="PGT14" s="245"/>
      <c r="PGU14" s="245"/>
      <c r="PGV14" s="245"/>
      <c r="PGW14" s="245"/>
      <c r="PGX14" s="245"/>
      <c r="PGY14" s="245"/>
      <c r="PGZ14" s="245"/>
      <c r="PHA14" s="245"/>
      <c r="PHB14" s="245"/>
      <c r="PHC14" s="245"/>
      <c r="PHD14" s="245"/>
      <c r="PHE14" s="245"/>
      <c r="PHF14" s="245"/>
      <c r="PHG14" s="245"/>
      <c r="PHH14" s="245"/>
      <c r="PHI14" s="245"/>
      <c r="PHJ14" s="245"/>
      <c r="PHK14" s="245"/>
      <c r="PHL14" s="245"/>
      <c r="PHM14" s="245"/>
      <c r="PHN14" s="245"/>
      <c r="PHO14" s="245"/>
      <c r="PHP14" s="245"/>
      <c r="PHQ14" s="245"/>
      <c r="PHR14" s="245"/>
      <c r="PHS14" s="245"/>
      <c r="PHT14" s="245"/>
      <c r="PHU14" s="245"/>
      <c r="PHV14" s="245"/>
      <c r="PHW14" s="245"/>
      <c r="PHX14" s="245"/>
      <c r="PHY14" s="245"/>
      <c r="PHZ14" s="245"/>
      <c r="PIA14" s="245"/>
      <c r="PIB14" s="245"/>
      <c r="PIC14" s="245"/>
      <c r="PID14" s="245"/>
      <c r="PIE14" s="245"/>
      <c r="PIF14" s="245"/>
      <c r="PIG14" s="245"/>
      <c r="PIH14" s="245"/>
      <c r="PII14" s="245"/>
      <c r="PIJ14" s="245"/>
      <c r="PIK14" s="245"/>
      <c r="PIL14" s="245"/>
      <c r="PIM14" s="245"/>
      <c r="PIN14" s="245"/>
      <c r="PIO14" s="245"/>
      <c r="PIP14" s="245"/>
      <c r="PIQ14" s="245"/>
      <c r="PIR14" s="245"/>
      <c r="PIS14" s="245"/>
      <c r="PIT14" s="245"/>
      <c r="PIU14" s="245"/>
      <c r="PIV14" s="245"/>
      <c r="PIW14" s="245"/>
      <c r="PIX14" s="245"/>
      <c r="PIY14" s="245"/>
      <c r="PIZ14" s="245"/>
      <c r="PJA14" s="245"/>
      <c r="PJB14" s="245"/>
      <c r="PJC14" s="245"/>
      <c r="PJD14" s="245"/>
      <c r="PJE14" s="245"/>
      <c r="PJF14" s="245"/>
      <c r="PJG14" s="245"/>
      <c r="PJH14" s="245"/>
      <c r="PJI14" s="245"/>
      <c r="PJJ14" s="245"/>
      <c r="PJK14" s="245"/>
      <c r="PJL14" s="245"/>
      <c r="PJM14" s="245"/>
      <c r="PJN14" s="245"/>
      <c r="PJO14" s="245"/>
      <c r="PJP14" s="245"/>
      <c r="PJQ14" s="245"/>
      <c r="PJR14" s="245"/>
      <c r="PJS14" s="245"/>
      <c r="PJT14" s="245"/>
      <c r="PJU14" s="245"/>
      <c r="PJV14" s="245"/>
      <c r="PJW14" s="245"/>
      <c r="PJX14" s="245"/>
      <c r="PJY14" s="245"/>
      <c r="PJZ14" s="245"/>
      <c r="PKA14" s="245"/>
      <c r="PKB14" s="245"/>
      <c r="PKC14" s="245"/>
      <c r="PKD14" s="245"/>
      <c r="PKE14" s="245"/>
      <c r="PKF14" s="245"/>
      <c r="PKG14" s="245"/>
      <c r="PKH14" s="245"/>
      <c r="PKI14" s="245"/>
      <c r="PKJ14" s="245"/>
      <c r="PKK14" s="245"/>
      <c r="PKL14" s="245"/>
      <c r="PKM14" s="245"/>
      <c r="PKN14" s="245"/>
      <c r="PKO14" s="245"/>
      <c r="PKP14" s="245"/>
      <c r="PKQ14" s="245"/>
      <c r="PKR14" s="245"/>
      <c r="PKS14" s="245"/>
      <c r="PKT14" s="245"/>
      <c r="PKU14" s="245"/>
      <c r="PKV14" s="245"/>
      <c r="PKW14" s="245"/>
      <c r="PKX14" s="245"/>
      <c r="PKY14" s="245"/>
      <c r="PKZ14" s="245"/>
      <c r="PLA14" s="245"/>
      <c r="PLB14" s="245"/>
      <c r="PLC14" s="245"/>
      <c r="PLD14" s="245"/>
      <c r="PLE14" s="245"/>
      <c r="PLF14" s="245"/>
      <c r="PLG14" s="245"/>
      <c r="PLH14" s="245"/>
      <c r="PLI14" s="245"/>
      <c r="PLJ14" s="245"/>
      <c r="PLK14" s="245"/>
      <c r="PLL14" s="245"/>
      <c r="PLM14" s="245"/>
      <c r="PLN14" s="245"/>
      <c r="PLO14" s="245"/>
      <c r="PLP14" s="245"/>
      <c r="PLQ14" s="245"/>
      <c r="PLR14" s="245"/>
      <c r="PLS14" s="245"/>
      <c r="PLT14" s="245"/>
      <c r="PLU14" s="245"/>
      <c r="PLV14" s="245"/>
      <c r="PLW14" s="245"/>
      <c r="PLX14" s="245"/>
      <c r="PLY14" s="245"/>
      <c r="PLZ14" s="245"/>
      <c r="PMA14" s="245"/>
      <c r="PMB14" s="245"/>
      <c r="PMC14" s="245"/>
      <c r="PMD14" s="245"/>
      <c r="PME14" s="245"/>
      <c r="PMF14" s="245"/>
      <c r="PMG14" s="245"/>
      <c r="PMH14" s="245"/>
      <c r="PMI14" s="245"/>
      <c r="PMJ14" s="245"/>
      <c r="PMK14" s="245"/>
      <c r="PML14" s="245"/>
      <c r="PMM14" s="245"/>
      <c r="PMN14" s="245"/>
      <c r="PMO14" s="245"/>
      <c r="PMP14" s="245"/>
      <c r="PMQ14" s="245"/>
      <c r="PMR14" s="245"/>
      <c r="PMS14" s="245"/>
      <c r="PMT14" s="245"/>
      <c r="PMU14" s="245"/>
      <c r="PMV14" s="245"/>
      <c r="PMW14" s="245"/>
      <c r="PMX14" s="245"/>
      <c r="PMY14" s="245"/>
      <c r="PMZ14" s="245"/>
      <c r="PNA14" s="245"/>
      <c r="PNB14" s="245"/>
      <c r="PNC14" s="245"/>
      <c r="PND14" s="245"/>
      <c r="PNE14" s="245"/>
      <c r="PNF14" s="245"/>
      <c r="PNG14" s="245"/>
      <c r="PNH14" s="245"/>
      <c r="PNI14" s="245"/>
      <c r="PNJ14" s="245"/>
      <c r="PNK14" s="245"/>
      <c r="PNL14" s="245"/>
      <c r="PNM14" s="245"/>
      <c r="PNN14" s="245"/>
      <c r="PNO14" s="245"/>
      <c r="PNP14" s="245"/>
      <c r="PNQ14" s="245"/>
      <c r="PNR14" s="245"/>
      <c r="PNS14" s="245"/>
      <c r="PNT14" s="245"/>
      <c r="PNU14" s="245"/>
      <c r="PNV14" s="245"/>
      <c r="PNW14" s="245"/>
      <c r="PNX14" s="245"/>
      <c r="PNY14" s="245"/>
      <c r="PNZ14" s="245"/>
      <c r="POA14" s="245"/>
      <c r="POB14" s="245"/>
      <c r="POC14" s="245"/>
      <c r="POD14" s="245"/>
      <c r="POE14" s="245"/>
      <c r="POF14" s="245"/>
      <c r="POG14" s="245"/>
      <c r="POH14" s="245"/>
      <c r="POI14" s="245"/>
      <c r="POJ14" s="245"/>
      <c r="POK14" s="245"/>
      <c r="POL14" s="245"/>
      <c r="POM14" s="245"/>
      <c r="PON14" s="245"/>
      <c r="POO14" s="245"/>
      <c r="POP14" s="245"/>
      <c r="POQ14" s="245"/>
      <c r="POR14" s="245"/>
      <c r="POS14" s="245"/>
      <c r="POT14" s="245"/>
      <c r="POU14" s="245"/>
      <c r="POV14" s="245"/>
      <c r="POW14" s="245"/>
      <c r="POX14" s="245"/>
      <c r="POY14" s="245"/>
      <c r="POZ14" s="245"/>
      <c r="PPA14" s="245"/>
      <c r="PPB14" s="245"/>
      <c r="PPC14" s="245"/>
      <c r="PPD14" s="245"/>
      <c r="PPE14" s="245"/>
      <c r="PPF14" s="245"/>
      <c r="PPG14" s="245"/>
      <c r="PPH14" s="245"/>
      <c r="PPI14" s="245"/>
      <c r="PPJ14" s="245"/>
      <c r="PPK14" s="245"/>
      <c r="PPL14" s="245"/>
      <c r="PPM14" s="245"/>
      <c r="PPN14" s="245"/>
      <c r="PPO14" s="245"/>
      <c r="PPP14" s="245"/>
      <c r="PPQ14" s="245"/>
      <c r="PPR14" s="245"/>
      <c r="PPS14" s="245"/>
      <c r="PPT14" s="245"/>
      <c r="PPU14" s="245"/>
      <c r="PPV14" s="245"/>
      <c r="PPW14" s="245"/>
      <c r="PPX14" s="245"/>
      <c r="PPY14" s="245"/>
      <c r="PPZ14" s="245"/>
      <c r="PQA14" s="245"/>
      <c r="PQB14" s="245"/>
      <c r="PQC14" s="245"/>
      <c r="PQD14" s="245"/>
      <c r="PQE14" s="245"/>
      <c r="PQF14" s="245"/>
      <c r="PQG14" s="245"/>
      <c r="PQH14" s="245"/>
      <c r="PQI14" s="245"/>
      <c r="PQJ14" s="245"/>
      <c r="PQK14" s="245"/>
      <c r="PQL14" s="245"/>
      <c r="PQM14" s="245"/>
      <c r="PQN14" s="245"/>
      <c r="PQO14" s="245"/>
      <c r="PQP14" s="245"/>
      <c r="PQQ14" s="245"/>
      <c r="PQR14" s="245"/>
      <c r="PQS14" s="245"/>
      <c r="PQT14" s="245"/>
      <c r="PQU14" s="245"/>
      <c r="PQV14" s="245"/>
      <c r="PQW14" s="245"/>
      <c r="PQX14" s="245"/>
      <c r="PQY14" s="245"/>
      <c r="PQZ14" s="245"/>
      <c r="PRA14" s="245"/>
      <c r="PRB14" s="245"/>
      <c r="PRC14" s="245"/>
      <c r="PRD14" s="245"/>
      <c r="PRE14" s="245"/>
      <c r="PRF14" s="245"/>
      <c r="PRG14" s="245"/>
      <c r="PRH14" s="245"/>
      <c r="PRI14" s="245"/>
      <c r="PRJ14" s="245"/>
      <c r="PRK14" s="245"/>
      <c r="PRL14" s="245"/>
      <c r="PRM14" s="245"/>
      <c r="PRN14" s="245"/>
      <c r="PRO14" s="245"/>
      <c r="PRP14" s="245"/>
      <c r="PRQ14" s="245"/>
      <c r="PRR14" s="245"/>
      <c r="PRS14" s="245"/>
      <c r="PRT14" s="245"/>
      <c r="PRU14" s="245"/>
      <c r="PRV14" s="245"/>
      <c r="PRW14" s="245"/>
      <c r="PRX14" s="245"/>
      <c r="PRY14" s="245"/>
      <c r="PRZ14" s="245"/>
      <c r="PSA14" s="245"/>
      <c r="PSB14" s="245"/>
      <c r="PSC14" s="245"/>
      <c r="PSD14" s="245"/>
      <c r="PSE14" s="245"/>
      <c r="PSF14" s="245"/>
      <c r="PSG14" s="245"/>
      <c r="PSH14" s="245"/>
      <c r="PSI14" s="245"/>
      <c r="PSJ14" s="245"/>
      <c r="PSK14" s="245"/>
      <c r="PSL14" s="245"/>
      <c r="PSM14" s="245"/>
      <c r="PSN14" s="245"/>
      <c r="PSO14" s="245"/>
      <c r="PSP14" s="245"/>
      <c r="PSQ14" s="245"/>
      <c r="PSR14" s="245"/>
      <c r="PSS14" s="245"/>
      <c r="PST14" s="245"/>
      <c r="PSU14" s="245"/>
      <c r="PSV14" s="245"/>
      <c r="PSW14" s="245"/>
      <c r="PSX14" s="245"/>
      <c r="PSY14" s="245"/>
      <c r="PSZ14" s="245"/>
      <c r="PTA14" s="245"/>
      <c r="PTB14" s="245"/>
      <c r="PTC14" s="245"/>
      <c r="PTD14" s="245"/>
      <c r="PTE14" s="245"/>
      <c r="PTF14" s="245"/>
      <c r="PTG14" s="245"/>
      <c r="PTH14" s="245"/>
      <c r="PTI14" s="245"/>
      <c r="PTJ14" s="245"/>
      <c r="PTK14" s="245"/>
      <c r="PTL14" s="245"/>
      <c r="PTM14" s="245"/>
      <c r="PTN14" s="245"/>
      <c r="PTO14" s="245"/>
      <c r="PTP14" s="245"/>
      <c r="PTQ14" s="245"/>
      <c r="PTR14" s="245"/>
      <c r="PTS14" s="245"/>
      <c r="PTT14" s="245"/>
      <c r="PTU14" s="245"/>
      <c r="PTV14" s="245"/>
      <c r="PTW14" s="245"/>
      <c r="PTX14" s="245"/>
      <c r="PTY14" s="245"/>
      <c r="PTZ14" s="245"/>
      <c r="PUA14" s="245"/>
      <c r="PUB14" s="245"/>
      <c r="PUC14" s="245"/>
      <c r="PUD14" s="245"/>
      <c r="PUE14" s="245"/>
      <c r="PUF14" s="245"/>
      <c r="PUG14" s="245"/>
      <c r="PUH14" s="245"/>
      <c r="PUI14" s="245"/>
      <c r="PUJ14" s="245"/>
      <c r="PUK14" s="245"/>
      <c r="PUL14" s="245"/>
      <c r="PUM14" s="245"/>
      <c r="PUN14" s="245"/>
      <c r="PUO14" s="245"/>
      <c r="PUP14" s="245"/>
      <c r="PUQ14" s="245"/>
      <c r="PUR14" s="245"/>
      <c r="PUS14" s="245"/>
      <c r="PUT14" s="245"/>
      <c r="PUU14" s="245"/>
      <c r="PUV14" s="245"/>
      <c r="PUW14" s="245"/>
      <c r="PUX14" s="245"/>
      <c r="PUY14" s="245"/>
      <c r="PUZ14" s="245"/>
      <c r="PVA14" s="245"/>
      <c r="PVB14" s="245"/>
      <c r="PVC14" s="245"/>
      <c r="PVD14" s="245"/>
      <c r="PVE14" s="245"/>
      <c r="PVF14" s="245"/>
      <c r="PVG14" s="245"/>
      <c r="PVH14" s="245"/>
      <c r="PVI14" s="245"/>
      <c r="PVJ14" s="245"/>
      <c r="PVK14" s="245"/>
      <c r="PVL14" s="245"/>
      <c r="PVM14" s="245"/>
      <c r="PVN14" s="245"/>
      <c r="PVO14" s="245"/>
      <c r="PVP14" s="245"/>
      <c r="PVQ14" s="245"/>
      <c r="PVR14" s="245"/>
      <c r="PVS14" s="245"/>
      <c r="PVT14" s="245"/>
      <c r="PVU14" s="245"/>
      <c r="PVV14" s="245"/>
      <c r="PVW14" s="245"/>
      <c r="PVX14" s="245"/>
      <c r="PVY14" s="245"/>
      <c r="PVZ14" s="245"/>
      <c r="PWA14" s="245"/>
      <c r="PWB14" s="245"/>
      <c r="PWC14" s="245"/>
      <c r="PWD14" s="245"/>
      <c r="PWE14" s="245"/>
      <c r="PWF14" s="245"/>
      <c r="PWG14" s="245"/>
      <c r="PWH14" s="245"/>
      <c r="PWI14" s="245"/>
      <c r="PWJ14" s="245"/>
      <c r="PWK14" s="245"/>
      <c r="PWL14" s="245"/>
      <c r="PWM14" s="245"/>
      <c r="PWN14" s="245"/>
      <c r="PWO14" s="245"/>
      <c r="PWP14" s="245"/>
      <c r="PWQ14" s="245"/>
      <c r="PWR14" s="245"/>
      <c r="PWS14" s="245"/>
      <c r="PWT14" s="245"/>
      <c r="PWU14" s="245"/>
      <c r="PWV14" s="245"/>
      <c r="PWW14" s="245"/>
      <c r="PWX14" s="245"/>
      <c r="PWY14" s="245"/>
      <c r="PWZ14" s="245"/>
      <c r="PXA14" s="245"/>
      <c r="PXB14" s="245"/>
      <c r="PXC14" s="245"/>
      <c r="PXD14" s="245"/>
      <c r="PXE14" s="245"/>
      <c r="PXF14" s="245"/>
      <c r="PXG14" s="245"/>
      <c r="PXH14" s="245"/>
      <c r="PXI14" s="245"/>
      <c r="PXJ14" s="245"/>
      <c r="PXK14" s="245"/>
      <c r="PXL14" s="245"/>
      <c r="PXM14" s="245"/>
      <c r="PXN14" s="245"/>
      <c r="PXO14" s="245"/>
      <c r="PXP14" s="245"/>
      <c r="PXQ14" s="245"/>
      <c r="PXR14" s="245"/>
      <c r="PXS14" s="245"/>
      <c r="PXT14" s="245"/>
      <c r="PXU14" s="245"/>
      <c r="PXV14" s="245"/>
      <c r="PXW14" s="245"/>
      <c r="PXX14" s="245"/>
      <c r="PXY14" s="245"/>
      <c r="PXZ14" s="245"/>
      <c r="PYA14" s="245"/>
      <c r="PYB14" s="245"/>
      <c r="PYC14" s="245"/>
      <c r="PYD14" s="245"/>
      <c r="PYE14" s="245"/>
      <c r="PYF14" s="245"/>
      <c r="PYG14" s="245"/>
      <c r="PYH14" s="245"/>
      <c r="PYI14" s="245"/>
      <c r="PYJ14" s="245"/>
      <c r="PYK14" s="245"/>
      <c r="PYL14" s="245"/>
      <c r="PYM14" s="245"/>
      <c r="PYN14" s="245"/>
      <c r="PYO14" s="245"/>
      <c r="PYP14" s="245"/>
      <c r="PYQ14" s="245"/>
      <c r="PYR14" s="245"/>
      <c r="PYS14" s="245"/>
      <c r="PYT14" s="245"/>
      <c r="PYU14" s="245"/>
      <c r="PYV14" s="245"/>
      <c r="PYW14" s="245"/>
      <c r="PYX14" s="245"/>
      <c r="PYY14" s="245"/>
      <c r="PYZ14" s="245"/>
      <c r="PZA14" s="245"/>
      <c r="PZB14" s="245"/>
      <c r="PZC14" s="245"/>
      <c r="PZD14" s="245"/>
      <c r="PZE14" s="245"/>
      <c r="PZF14" s="245"/>
      <c r="PZG14" s="245"/>
      <c r="PZH14" s="245"/>
      <c r="PZI14" s="245"/>
      <c r="PZJ14" s="245"/>
      <c r="PZK14" s="245"/>
      <c r="PZL14" s="245"/>
      <c r="PZM14" s="245"/>
      <c r="PZN14" s="245"/>
      <c r="PZO14" s="245"/>
      <c r="PZP14" s="245"/>
      <c r="PZQ14" s="245"/>
      <c r="PZR14" s="245"/>
      <c r="PZS14" s="245"/>
      <c r="PZT14" s="245"/>
      <c r="PZU14" s="245"/>
      <c r="PZV14" s="245"/>
      <c r="PZW14" s="245"/>
      <c r="PZX14" s="245"/>
      <c r="PZY14" s="245"/>
      <c r="PZZ14" s="245"/>
      <c r="QAA14" s="245"/>
      <c r="QAB14" s="245"/>
      <c r="QAC14" s="245"/>
      <c r="QAD14" s="245"/>
      <c r="QAE14" s="245"/>
      <c r="QAF14" s="245"/>
      <c r="QAG14" s="245"/>
      <c r="QAH14" s="245"/>
      <c r="QAI14" s="245"/>
      <c r="QAJ14" s="245"/>
      <c r="QAK14" s="245"/>
      <c r="QAL14" s="245"/>
      <c r="QAM14" s="245"/>
      <c r="QAN14" s="245"/>
      <c r="QAO14" s="245"/>
      <c r="QAP14" s="245"/>
      <c r="QAQ14" s="245"/>
      <c r="QAR14" s="245"/>
      <c r="QAS14" s="245"/>
      <c r="QAT14" s="245"/>
      <c r="QAU14" s="245"/>
      <c r="QAV14" s="245"/>
      <c r="QAW14" s="245"/>
      <c r="QAX14" s="245"/>
      <c r="QAY14" s="245"/>
      <c r="QAZ14" s="245"/>
      <c r="QBA14" s="245"/>
      <c r="QBB14" s="245"/>
      <c r="QBC14" s="245"/>
      <c r="QBD14" s="245"/>
      <c r="QBE14" s="245"/>
      <c r="QBF14" s="245"/>
      <c r="QBG14" s="245"/>
      <c r="QBH14" s="245"/>
      <c r="QBI14" s="245"/>
      <c r="QBJ14" s="245"/>
      <c r="QBK14" s="245"/>
      <c r="QBL14" s="245"/>
      <c r="QBM14" s="245"/>
      <c r="QBN14" s="245"/>
      <c r="QBO14" s="245"/>
      <c r="QBP14" s="245"/>
      <c r="QBQ14" s="245"/>
      <c r="QBR14" s="245"/>
      <c r="QBS14" s="245"/>
      <c r="QBT14" s="245"/>
      <c r="QBU14" s="245"/>
      <c r="QBV14" s="245"/>
      <c r="QBW14" s="245"/>
      <c r="QBX14" s="245"/>
      <c r="QBY14" s="245"/>
      <c r="QBZ14" s="245"/>
      <c r="QCA14" s="245"/>
      <c r="QCB14" s="245"/>
      <c r="QCC14" s="245"/>
      <c r="QCD14" s="245"/>
      <c r="QCE14" s="245"/>
      <c r="QCF14" s="245"/>
      <c r="QCG14" s="245"/>
      <c r="QCH14" s="245"/>
      <c r="QCI14" s="245"/>
      <c r="QCJ14" s="245"/>
      <c r="QCK14" s="245"/>
      <c r="QCL14" s="245"/>
      <c r="QCM14" s="245"/>
      <c r="QCN14" s="245"/>
      <c r="QCO14" s="245"/>
      <c r="QCP14" s="245"/>
      <c r="QCQ14" s="245"/>
      <c r="QCR14" s="245"/>
      <c r="QCS14" s="245"/>
      <c r="QCT14" s="245"/>
      <c r="QCU14" s="245"/>
      <c r="QCV14" s="245"/>
      <c r="QCW14" s="245"/>
      <c r="QCX14" s="245"/>
      <c r="QCY14" s="245"/>
      <c r="QCZ14" s="245"/>
      <c r="QDA14" s="245"/>
      <c r="QDB14" s="245"/>
      <c r="QDC14" s="245"/>
      <c r="QDD14" s="245"/>
      <c r="QDE14" s="245"/>
      <c r="QDF14" s="245"/>
      <c r="QDG14" s="245"/>
      <c r="QDH14" s="245"/>
      <c r="QDI14" s="245"/>
      <c r="QDJ14" s="245"/>
      <c r="QDK14" s="245"/>
      <c r="QDL14" s="245"/>
      <c r="QDM14" s="245"/>
      <c r="QDN14" s="245"/>
      <c r="QDO14" s="245"/>
      <c r="QDP14" s="245"/>
      <c r="QDQ14" s="245"/>
      <c r="QDR14" s="245"/>
      <c r="QDS14" s="245"/>
      <c r="QDT14" s="245"/>
      <c r="QDU14" s="245"/>
      <c r="QDV14" s="245"/>
      <c r="QDW14" s="245"/>
      <c r="QDX14" s="245"/>
      <c r="QDY14" s="245"/>
      <c r="QDZ14" s="245"/>
      <c r="QEA14" s="245"/>
      <c r="QEB14" s="245"/>
      <c r="QEC14" s="245"/>
      <c r="QED14" s="245"/>
      <c r="QEE14" s="245"/>
      <c r="QEF14" s="245"/>
      <c r="QEG14" s="245"/>
      <c r="QEH14" s="245"/>
      <c r="QEI14" s="245"/>
      <c r="QEJ14" s="245"/>
      <c r="QEK14" s="245"/>
      <c r="QEL14" s="245"/>
      <c r="QEM14" s="245"/>
      <c r="QEN14" s="245"/>
      <c r="QEO14" s="245"/>
      <c r="QEP14" s="245"/>
      <c r="QEQ14" s="245"/>
      <c r="QER14" s="245"/>
      <c r="QES14" s="245"/>
      <c r="QET14" s="245"/>
      <c r="QEU14" s="245"/>
      <c r="QEV14" s="245"/>
      <c r="QEW14" s="245"/>
      <c r="QEX14" s="245"/>
      <c r="QEY14" s="245"/>
      <c r="QEZ14" s="245"/>
      <c r="QFA14" s="245"/>
      <c r="QFB14" s="245"/>
      <c r="QFC14" s="245"/>
      <c r="QFD14" s="245"/>
      <c r="QFE14" s="245"/>
      <c r="QFF14" s="245"/>
      <c r="QFG14" s="245"/>
      <c r="QFH14" s="245"/>
      <c r="QFI14" s="245"/>
      <c r="QFJ14" s="245"/>
      <c r="QFK14" s="245"/>
      <c r="QFL14" s="245"/>
      <c r="QFM14" s="245"/>
      <c r="QFN14" s="245"/>
      <c r="QFO14" s="245"/>
      <c r="QFP14" s="245"/>
      <c r="QFQ14" s="245"/>
      <c r="QFR14" s="245"/>
      <c r="QFS14" s="245"/>
      <c r="QFT14" s="245"/>
      <c r="QFU14" s="245"/>
      <c r="QFV14" s="245"/>
      <c r="QFW14" s="245"/>
      <c r="QFX14" s="245"/>
      <c r="QFY14" s="245"/>
      <c r="QFZ14" s="245"/>
      <c r="QGA14" s="245"/>
      <c r="QGB14" s="245"/>
      <c r="QGC14" s="245"/>
      <c r="QGD14" s="245"/>
      <c r="QGE14" s="245"/>
      <c r="QGF14" s="245"/>
      <c r="QGG14" s="245"/>
      <c r="QGH14" s="245"/>
      <c r="QGI14" s="245"/>
      <c r="QGJ14" s="245"/>
      <c r="QGK14" s="245"/>
      <c r="QGL14" s="245"/>
      <c r="QGM14" s="245"/>
      <c r="QGN14" s="245"/>
      <c r="QGO14" s="245"/>
      <c r="QGP14" s="245"/>
      <c r="QGQ14" s="245"/>
      <c r="QGR14" s="245"/>
      <c r="QGS14" s="245"/>
      <c r="QGT14" s="245"/>
      <c r="QGU14" s="245"/>
      <c r="QGV14" s="245"/>
      <c r="QGW14" s="245"/>
      <c r="QGX14" s="245"/>
      <c r="QGY14" s="245"/>
      <c r="QGZ14" s="245"/>
      <c r="QHA14" s="245"/>
      <c r="QHB14" s="245"/>
      <c r="QHC14" s="245"/>
      <c r="QHD14" s="245"/>
      <c r="QHE14" s="245"/>
      <c r="QHF14" s="245"/>
      <c r="QHG14" s="245"/>
      <c r="QHH14" s="245"/>
      <c r="QHI14" s="245"/>
      <c r="QHJ14" s="245"/>
      <c r="QHK14" s="245"/>
      <c r="QHL14" s="245"/>
      <c r="QHM14" s="245"/>
      <c r="QHN14" s="245"/>
      <c r="QHO14" s="245"/>
      <c r="QHP14" s="245"/>
      <c r="QHQ14" s="245"/>
      <c r="QHR14" s="245"/>
      <c r="QHS14" s="245"/>
      <c r="QHT14" s="245"/>
      <c r="QHU14" s="245"/>
      <c r="QHV14" s="245"/>
      <c r="QHW14" s="245"/>
      <c r="QHX14" s="245"/>
      <c r="QHY14" s="245"/>
      <c r="QHZ14" s="245"/>
      <c r="QIA14" s="245"/>
      <c r="QIB14" s="245"/>
      <c r="QIC14" s="245"/>
      <c r="QID14" s="245"/>
      <c r="QIE14" s="245"/>
      <c r="QIF14" s="245"/>
      <c r="QIG14" s="245"/>
      <c r="QIH14" s="245"/>
      <c r="QII14" s="245"/>
      <c r="QIJ14" s="245"/>
      <c r="QIK14" s="245"/>
      <c r="QIL14" s="245"/>
      <c r="QIM14" s="245"/>
      <c r="QIN14" s="245"/>
      <c r="QIO14" s="245"/>
      <c r="QIP14" s="245"/>
      <c r="QIQ14" s="245"/>
      <c r="QIR14" s="245"/>
      <c r="QIS14" s="245"/>
      <c r="QIT14" s="245"/>
      <c r="QIU14" s="245"/>
      <c r="QIV14" s="245"/>
      <c r="QIW14" s="245"/>
      <c r="QIX14" s="245"/>
      <c r="QIY14" s="245"/>
      <c r="QIZ14" s="245"/>
      <c r="QJA14" s="245"/>
      <c r="QJB14" s="245"/>
      <c r="QJC14" s="245"/>
      <c r="QJD14" s="245"/>
      <c r="QJE14" s="245"/>
      <c r="QJF14" s="245"/>
      <c r="QJG14" s="245"/>
      <c r="QJH14" s="245"/>
      <c r="QJI14" s="245"/>
      <c r="QJJ14" s="245"/>
      <c r="QJK14" s="245"/>
      <c r="QJL14" s="245"/>
      <c r="QJM14" s="245"/>
      <c r="QJN14" s="245"/>
      <c r="QJO14" s="245"/>
      <c r="QJP14" s="245"/>
      <c r="QJQ14" s="245"/>
      <c r="QJR14" s="245"/>
      <c r="QJS14" s="245"/>
      <c r="QJT14" s="245"/>
      <c r="QJU14" s="245"/>
      <c r="QJV14" s="245"/>
      <c r="QJW14" s="245"/>
      <c r="QJX14" s="245"/>
      <c r="QJY14" s="245"/>
      <c r="QJZ14" s="245"/>
      <c r="QKA14" s="245"/>
      <c r="QKB14" s="245"/>
      <c r="QKC14" s="245"/>
      <c r="QKD14" s="245"/>
      <c r="QKE14" s="245"/>
      <c r="QKF14" s="245"/>
      <c r="QKG14" s="245"/>
      <c r="QKH14" s="245"/>
      <c r="QKI14" s="245"/>
      <c r="QKJ14" s="245"/>
      <c r="QKK14" s="245"/>
      <c r="QKL14" s="245"/>
      <c r="QKM14" s="245"/>
      <c r="QKN14" s="245"/>
      <c r="QKO14" s="245"/>
      <c r="QKP14" s="245"/>
      <c r="QKQ14" s="245"/>
      <c r="QKR14" s="245"/>
      <c r="QKS14" s="245"/>
      <c r="QKT14" s="245"/>
      <c r="QKU14" s="245"/>
      <c r="QKV14" s="245"/>
      <c r="QKW14" s="245"/>
      <c r="QKX14" s="245"/>
      <c r="QKY14" s="245"/>
      <c r="QKZ14" s="245"/>
      <c r="QLA14" s="245"/>
      <c r="QLB14" s="245"/>
      <c r="QLC14" s="245"/>
      <c r="QLD14" s="245"/>
      <c r="QLE14" s="245"/>
      <c r="QLF14" s="245"/>
      <c r="QLG14" s="245"/>
      <c r="QLH14" s="245"/>
      <c r="QLI14" s="245"/>
      <c r="QLJ14" s="245"/>
      <c r="QLK14" s="245"/>
      <c r="QLL14" s="245"/>
      <c r="QLM14" s="245"/>
      <c r="QLN14" s="245"/>
      <c r="QLO14" s="245"/>
      <c r="QLP14" s="245"/>
      <c r="QLQ14" s="245"/>
      <c r="QLR14" s="245"/>
      <c r="QLS14" s="245"/>
      <c r="QLT14" s="245"/>
      <c r="QLU14" s="245"/>
      <c r="QLV14" s="245"/>
      <c r="QLW14" s="245"/>
      <c r="QLX14" s="245"/>
      <c r="QLY14" s="245"/>
      <c r="QLZ14" s="245"/>
      <c r="QMA14" s="245"/>
      <c r="QMB14" s="245"/>
      <c r="QMC14" s="245"/>
      <c r="QMD14" s="245"/>
      <c r="QME14" s="245"/>
      <c r="QMF14" s="245"/>
      <c r="QMG14" s="245"/>
      <c r="QMH14" s="245"/>
      <c r="QMI14" s="245"/>
      <c r="QMJ14" s="245"/>
      <c r="QMK14" s="245"/>
      <c r="QML14" s="245"/>
      <c r="QMM14" s="245"/>
      <c r="QMN14" s="245"/>
      <c r="QMO14" s="245"/>
      <c r="QMP14" s="245"/>
      <c r="QMQ14" s="245"/>
      <c r="QMR14" s="245"/>
      <c r="QMS14" s="245"/>
      <c r="QMT14" s="245"/>
      <c r="QMU14" s="245"/>
      <c r="QMV14" s="245"/>
      <c r="QMW14" s="245"/>
      <c r="QMX14" s="245"/>
      <c r="QMY14" s="245"/>
      <c r="QMZ14" s="245"/>
      <c r="QNA14" s="245"/>
      <c r="QNB14" s="245"/>
      <c r="QNC14" s="245"/>
      <c r="QND14" s="245"/>
      <c r="QNE14" s="245"/>
      <c r="QNF14" s="245"/>
      <c r="QNG14" s="245"/>
      <c r="QNH14" s="245"/>
      <c r="QNI14" s="245"/>
      <c r="QNJ14" s="245"/>
      <c r="QNK14" s="245"/>
      <c r="QNL14" s="245"/>
      <c r="QNM14" s="245"/>
      <c r="QNN14" s="245"/>
      <c r="QNO14" s="245"/>
      <c r="QNP14" s="245"/>
      <c r="QNQ14" s="245"/>
      <c r="QNR14" s="245"/>
      <c r="QNS14" s="245"/>
      <c r="QNT14" s="245"/>
      <c r="QNU14" s="245"/>
      <c r="QNV14" s="245"/>
      <c r="QNW14" s="245"/>
      <c r="QNX14" s="245"/>
      <c r="QNY14" s="245"/>
      <c r="QNZ14" s="245"/>
      <c r="QOA14" s="245"/>
      <c r="QOB14" s="245"/>
      <c r="QOC14" s="245"/>
      <c r="QOD14" s="245"/>
      <c r="QOE14" s="245"/>
      <c r="QOF14" s="245"/>
      <c r="QOG14" s="245"/>
      <c r="QOH14" s="245"/>
      <c r="QOI14" s="245"/>
      <c r="QOJ14" s="245"/>
      <c r="QOK14" s="245"/>
      <c r="QOL14" s="245"/>
      <c r="QOM14" s="245"/>
      <c r="QON14" s="245"/>
      <c r="QOO14" s="245"/>
      <c r="QOP14" s="245"/>
      <c r="QOQ14" s="245"/>
      <c r="QOR14" s="245"/>
      <c r="QOS14" s="245"/>
      <c r="QOT14" s="245"/>
      <c r="QOU14" s="245"/>
      <c r="QOV14" s="245"/>
      <c r="QOW14" s="245"/>
      <c r="QOX14" s="245"/>
      <c r="QOY14" s="245"/>
      <c r="QOZ14" s="245"/>
      <c r="QPA14" s="245"/>
      <c r="QPB14" s="245"/>
      <c r="QPC14" s="245"/>
      <c r="QPD14" s="245"/>
      <c r="QPE14" s="245"/>
      <c r="QPF14" s="245"/>
      <c r="QPG14" s="245"/>
      <c r="QPH14" s="245"/>
      <c r="QPI14" s="245"/>
      <c r="QPJ14" s="245"/>
      <c r="QPK14" s="245"/>
      <c r="QPL14" s="245"/>
      <c r="QPM14" s="245"/>
      <c r="QPN14" s="245"/>
      <c r="QPO14" s="245"/>
      <c r="QPP14" s="245"/>
      <c r="QPQ14" s="245"/>
      <c r="QPR14" s="245"/>
      <c r="QPS14" s="245"/>
      <c r="QPT14" s="245"/>
      <c r="QPU14" s="245"/>
      <c r="QPV14" s="245"/>
      <c r="QPW14" s="245"/>
      <c r="QPX14" s="245"/>
      <c r="QPY14" s="245"/>
      <c r="QPZ14" s="245"/>
      <c r="QQA14" s="245"/>
      <c r="QQB14" s="245"/>
      <c r="QQC14" s="245"/>
      <c r="QQD14" s="245"/>
      <c r="QQE14" s="245"/>
      <c r="QQF14" s="245"/>
      <c r="QQG14" s="245"/>
      <c r="QQH14" s="245"/>
      <c r="QQI14" s="245"/>
      <c r="QQJ14" s="245"/>
      <c r="QQK14" s="245"/>
      <c r="QQL14" s="245"/>
      <c r="QQM14" s="245"/>
      <c r="QQN14" s="245"/>
      <c r="QQO14" s="245"/>
      <c r="QQP14" s="245"/>
      <c r="QQQ14" s="245"/>
      <c r="QQR14" s="245"/>
      <c r="QQS14" s="245"/>
      <c r="QQT14" s="245"/>
      <c r="QQU14" s="245"/>
      <c r="QQV14" s="245"/>
      <c r="QQW14" s="245"/>
      <c r="QQX14" s="245"/>
      <c r="QQY14" s="245"/>
      <c r="QQZ14" s="245"/>
      <c r="QRA14" s="245"/>
      <c r="QRB14" s="245"/>
      <c r="QRC14" s="245"/>
      <c r="QRD14" s="245"/>
      <c r="QRE14" s="245"/>
      <c r="QRF14" s="245"/>
      <c r="QRG14" s="245"/>
      <c r="QRH14" s="245"/>
      <c r="QRI14" s="245"/>
      <c r="QRJ14" s="245"/>
      <c r="QRK14" s="245"/>
      <c r="QRL14" s="245"/>
      <c r="QRM14" s="245"/>
      <c r="QRN14" s="245"/>
      <c r="QRO14" s="245"/>
      <c r="QRP14" s="245"/>
      <c r="QRQ14" s="245"/>
      <c r="QRR14" s="245"/>
      <c r="QRS14" s="245"/>
      <c r="QRT14" s="245"/>
      <c r="QRU14" s="245"/>
      <c r="QRV14" s="245"/>
      <c r="QRW14" s="245"/>
      <c r="QRX14" s="245"/>
      <c r="QRY14" s="245"/>
      <c r="QRZ14" s="245"/>
      <c r="QSA14" s="245"/>
      <c r="QSB14" s="245"/>
      <c r="QSC14" s="245"/>
      <c r="QSD14" s="245"/>
      <c r="QSE14" s="245"/>
      <c r="QSF14" s="245"/>
      <c r="QSG14" s="245"/>
      <c r="QSH14" s="245"/>
      <c r="QSI14" s="245"/>
      <c r="QSJ14" s="245"/>
      <c r="QSK14" s="245"/>
      <c r="QSL14" s="245"/>
      <c r="QSM14" s="245"/>
      <c r="QSN14" s="245"/>
      <c r="QSO14" s="245"/>
      <c r="QSP14" s="245"/>
      <c r="QSQ14" s="245"/>
      <c r="QSR14" s="245"/>
      <c r="QSS14" s="245"/>
      <c r="QST14" s="245"/>
      <c r="QSU14" s="245"/>
      <c r="QSV14" s="245"/>
      <c r="QSW14" s="245"/>
      <c r="QSX14" s="245"/>
      <c r="QSY14" s="245"/>
      <c r="QSZ14" s="245"/>
      <c r="QTA14" s="245"/>
      <c r="QTB14" s="245"/>
      <c r="QTC14" s="245"/>
      <c r="QTD14" s="245"/>
      <c r="QTE14" s="245"/>
      <c r="QTF14" s="245"/>
      <c r="QTG14" s="245"/>
      <c r="QTH14" s="245"/>
      <c r="QTI14" s="245"/>
      <c r="QTJ14" s="245"/>
      <c r="QTK14" s="245"/>
      <c r="QTL14" s="245"/>
      <c r="QTM14" s="245"/>
      <c r="QTN14" s="245"/>
      <c r="QTO14" s="245"/>
      <c r="QTP14" s="245"/>
      <c r="QTQ14" s="245"/>
      <c r="QTR14" s="245"/>
      <c r="QTS14" s="245"/>
      <c r="QTT14" s="245"/>
      <c r="QTU14" s="245"/>
      <c r="QTV14" s="245"/>
      <c r="QTW14" s="245"/>
      <c r="QTX14" s="245"/>
      <c r="QTY14" s="245"/>
      <c r="QTZ14" s="245"/>
      <c r="QUA14" s="245"/>
      <c r="QUB14" s="245"/>
      <c r="QUC14" s="245"/>
      <c r="QUD14" s="245"/>
      <c r="QUE14" s="245"/>
      <c r="QUF14" s="245"/>
      <c r="QUG14" s="245"/>
      <c r="QUH14" s="245"/>
      <c r="QUI14" s="245"/>
      <c r="QUJ14" s="245"/>
      <c r="QUK14" s="245"/>
      <c r="QUL14" s="245"/>
      <c r="QUM14" s="245"/>
      <c r="QUN14" s="245"/>
      <c r="QUO14" s="245"/>
      <c r="QUP14" s="245"/>
      <c r="QUQ14" s="245"/>
      <c r="QUR14" s="245"/>
      <c r="QUS14" s="245"/>
      <c r="QUT14" s="245"/>
      <c r="QUU14" s="245"/>
      <c r="QUV14" s="245"/>
      <c r="QUW14" s="245"/>
      <c r="QUX14" s="245"/>
      <c r="QUY14" s="245"/>
      <c r="QUZ14" s="245"/>
      <c r="QVA14" s="245"/>
      <c r="QVB14" s="245"/>
      <c r="QVC14" s="245"/>
      <c r="QVD14" s="245"/>
      <c r="QVE14" s="245"/>
      <c r="QVF14" s="245"/>
      <c r="QVG14" s="245"/>
      <c r="QVH14" s="245"/>
      <c r="QVI14" s="245"/>
      <c r="QVJ14" s="245"/>
      <c r="QVK14" s="245"/>
      <c r="QVL14" s="245"/>
      <c r="QVM14" s="245"/>
      <c r="QVN14" s="245"/>
      <c r="QVO14" s="245"/>
      <c r="QVP14" s="245"/>
      <c r="QVQ14" s="245"/>
      <c r="QVR14" s="245"/>
      <c r="QVS14" s="245"/>
      <c r="QVT14" s="245"/>
      <c r="QVU14" s="245"/>
      <c r="QVV14" s="245"/>
      <c r="QVW14" s="245"/>
      <c r="QVX14" s="245"/>
      <c r="QVY14" s="245"/>
      <c r="QVZ14" s="245"/>
      <c r="QWA14" s="245"/>
      <c r="QWB14" s="245"/>
      <c r="QWC14" s="245"/>
      <c r="QWD14" s="245"/>
      <c r="QWE14" s="245"/>
      <c r="QWF14" s="245"/>
      <c r="QWG14" s="245"/>
      <c r="QWH14" s="245"/>
      <c r="QWI14" s="245"/>
      <c r="QWJ14" s="245"/>
      <c r="QWK14" s="245"/>
      <c r="QWL14" s="245"/>
      <c r="QWM14" s="245"/>
      <c r="QWN14" s="245"/>
      <c r="QWO14" s="245"/>
      <c r="QWP14" s="245"/>
      <c r="QWQ14" s="245"/>
      <c r="QWR14" s="245"/>
      <c r="QWS14" s="245"/>
      <c r="QWT14" s="245"/>
      <c r="QWU14" s="245"/>
      <c r="QWV14" s="245"/>
      <c r="QWW14" s="245"/>
      <c r="QWX14" s="245"/>
      <c r="QWY14" s="245"/>
      <c r="QWZ14" s="245"/>
      <c r="QXA14" s="245"/>
      <c r="QXB14" s="245"/>
      <c r="QXC14" s="245"/>
      <c r="QXD14" s="245"/>
      <c r="QXE14" s="245"/>
      <c r="QXF14" s="245"/>
      <c r="QXG14" s="245"/>
      <c r="QXH14" s="245"/>
      <c r="QXI14" s="245"/>
      <c r="QXJ14" s="245"/>
      <c r="QXK14" s="245"/>
      <c r="QXL14" s="245"/>
      <c r="QXM14" s="245"/>
      <c r="QXN14" s="245"/>
      <c r="QXO14" s="245"/>
      <c r="QXP14" s="245"/>
      <c r="QXQ14" s="245"/>
      <c r="QXR14" s="245"/>
      <c r="QXS14" s="245"/>
      <c r="QXT14" s="245"/>
      <c r="QXU14" s="245"/>
      <c r="QXV14" s="245"/>
      <c r="QXW14" s="245"/>
      <c r="QXX14" s="245"/>
      <c r="QXY14" s="245"/>
      <c r="QXZ14" s="245"/>
      <c r="QYA14" s="245"/>
      <c r="QYB14" s="245"/>
      <c r="QYC14" s="245"/>
      <c r="QYD14" s="245"/>
      <c r="QYE14" s="245"/>
      <c r="QYF14" s="245"/>
      <c r="QYG14" s="245"/>
      <c r="QYH14" s="245"/>
      <c r="QYI14" s="245"/>
      <c r="QYJ14" s="245"/>
      <c r="QYK14" s="245"/>
      <c r="QYL14" s="245"/>
      <c r="QYM14" s="245"/>
      <c r="QYN14" s="245"/>
      <c r="QYO14" s="245"/>
      <c r="QYP14" s="245"/>
      <c r="QYQ14" s="245"/>
      <c r="QYR14" s="245"/>
      <c r="QYS14" s="245"/>
      <c r="QYT14" s="245"/>
      <c r="QYU14" s="245"/>
      <c r="QYV14" s="245"/>
      <c r="QYW14" s="245"/>
      <c r="QYX14" s="245"/>
      <c r="QYY14" s="245"/>
      <c r="QYZ14" s="245"/>
      <c r="QZA14" s="245"/>
      <c r="QZB14" s="245"/>
      <c r="QZC14" s="245"/>
      <c r="QZD14" s="245"/>
      <c r="QZE14" s="245"/>
      <c r="QZF14" s="245"/>
      <c r="QZG14" s="245"/>
      <c r="QZH14" s="245"/>
      <c r="QZI14" s="245"/>
      <c r="QZJ14" s="245"/>
      <c r="QZK14" s="245"/>
      <c r="QZL14" s="245"/>
      <c r="QZM14" s="245"/>
      <c r="QZN14" s="245"/>
      <c r="QZO14" s="245"/>
      <c r="QZP14" s="245"/>
      <c r="QZQ14" s="245"/>
      <c r="QZR14" s="245"/>
      <c r="QZS14" s="245"/>
      <c r="QZT14" s="245"/>
      <c r="QZU14" s="245"/>
      <c r="QZV14" s="245"/>
      <c r="QZW14" s="245"/>
      <c r="QZX14" s="245"/>
      <c r="QZY14" s="245"/>
      <c r="QZZ14" s="245"/>
      <c r="RAA14" s="245"/>
      <c r="RAB14" s="245"/>
      <c r="RAC14" s="245"/>
      <c r="RAD14" s="245"/>
      <c r="RAE14" s="245"/>
      <c r="RAF14" s="245"/>
      <c r="RAG14" s="245"/>
      <c r="RAH14" s="245"/>
      <c r="RAI14" s="245"/>
      <c r="RAJ14" s="245"/>
      <c r="RAK14" s="245"/>
      <c r="RAL14" s="245"/>
      <c r="RAM14" s="245"/>
      <c r="RAN14" s="245"/>
      <c r="RAO14" s="245"/>
      <c r="RAP14" s="245"/>
      <c r="RAQ14" s="245"/>
      <c r="RAR14" s="245"/>
      <c r="RAS14" s="245"/>
      <c r="RAT14" s="245"/>
      <c r="RAU14" s="245"/>
      <c r="RAV14" s="245"/>
      <c r="RAW14" s="245"/>
      <c r="RAX14" s="245"/>
      <c r="RAY14" s="245"/>
      <c r="RAZ14" s="245"/>
      <c r="RBA14" s="245"/>
      <c r="RBB14" s="245"/>
      <c r="RBC14" s="245"/>
      <c r="RBD14" s="245"/>
      <c r="RBE14" s="245"/>
      <c r="RBF14" s="245"/>
      <c r="RBG14" s="245"/>
      <c r="RBH14" s="245"/>
      <c r="RBI14" s="245"/>
      <c r="RBJ14" s="245"/>
      <c r="RBK14" s="245"/>
      <c r="RBL14" s="245"/>
      <c r="RBM14" s="245"/>
      <c r="RBN14" s="245"/>
      <c r="RBO14" s="245"/>
      <c r="RBP14" s="245"/>
      <c r="RBQ14" s="245"/>
      <c r="RBR14" s="245"/>
      <c r="RBS14" s="245"/>
      <c r="RBT14" s="245"/>
      <c r="RBU14" s="245"/>
      <c r="RBV14" s="245"/>
      <c r="RBW14" s="245"/>
      <c r="RBX14" s="245"/>
      <c r="RBY14" s="245"/>
      <c r="RBZ14" s="245"/>
      <c r="RCA14" s="245"/>
      <c r="RCB14" s="245"/>
      <c r="RCC14" s="245"/>
      <c r="RCD14" s="245"/>
      <c r="RCE14" s="245"/>
      <c r="RCF14" s="245"/>
      <c r="RCG14" s="245"/>
      <c r="RCH14" s="245"/>
      <c r="RCI14" s="245"/>
      <c r="RCJ14" s="245"/>
      <c r="RCK14" s="245"/>
      <c r="RCL14" s="245"/>
      <c r="RCM14" s="245"/>
      <c r="RCN14" s="245"/>
      <c r="RCO14" s="245"/>
      <c r="RCP14" s="245"/>
      <c r="RCQ14" s="245"/>
      <c r="RCR14" s="245"/>
      <c r="RCS14" s="245"/>
      <c r="RCT14" s="245"/>
      <c r="RCU14" s="245"/>
      <c r="RCV14" s="245"/>
      <c r="RCW14" s="245"/>
      <c r="RCX14" s="245"/>
      <c r="RCY14" s="245"/>
      <c r="RCZ14" s="245"/>
      <c r="RDA14" s="245"/>
      <c r="RDB14" s="245"/>
      <c r="RDC14" s="245"/>
      <c r="RDD14" s="245"/>
      <c r="RDE14" s="245"/>
      <c r="RDF14" s="245"/>
      <c r="RDG14" s="245"/>
      <c r="RDH14" s="245"/>
      <c r="RDI14" s="245"/>
      <c r="RDJ14" s="245"/>
      <c r="RDK14" s="245"/>
      <c r="RDL14" s="245"/>
      <c r="RDM14" s="245"/>
      <c r="RDN14" s="245"/>
      <c r="RDO14" s="245"/>
      <c r="RDP14" s="245"/>
      <c r="RDQ14" s="245"/>
      <c r="RDR14" s="245"/>
      <c r="RDS14" s="245"/>
      <c r="RDT14" s="245"/>
      <c r="RDU14" s="245"/>
      <c r="RDV14" s="245"/>
      <c r="RDW14" s="245"/>
      <c r="RDX14" s="245"/>
      <c r="RDY14" s="245"/>
      <c r="RDZ14" s="245"/>
      <c r="REA14" s="245"/>
      <c r="REB14" s="245"/>
      <c r="REC14" s="245"/>
      <c r="RED14" s="245"/>
      <c r="REE14" s="245"/>
      <c r="REF14" s="245"/>
      <c r="REG14" s="245"/>
      <c r="REH14" s="245"/>
      <c r="REI14" s="245"/>
      <c r="REJ14" s="245"/>
      <c r="REK14" s="245"/>
      <c r="REL14" s="245"/>
      <c r="REM14" s="245"/>
      <c r="REN14" s="245"/>
      <c r="REO14" s="245"/>
      <c r="REP14" s="245"/>
      <c r="REQ14" s="245"/>
      <c r="RER14" s="245"/>
      <c r="RES14" s="245"/>
      <c r="RET14" s="245"/>
      <c r="REU14" s="245"/>
      <c r="REV14" s="245"/>
      <c r="REW14" s="245"/>
      <c r="REX14" s="245"/>
      <c r="REY14" s="245"/>
      <c r="REZ14" s="245"/>
      <c r="RFA14" s="245"/>
      <c r="RFB14" s="245"/>
      <c r="RFC14" s="245"/>
      <c r="RFD14" s="245"/>
      <c r="RFE14" s="245"/>
      <c r="RFF14" s="245"/>
      <c r="RFG14" s="245"/>
      <c r="RFH14" s="245"/>
      <c r="RFI14" s="245"/>
      <c r="RFJ14" s="245"/>
      <c r="RFK14" s="245"/>
      <c r="RFL14" s="245"/>
      <c r="RFM14" s="245"/>
      <c r="RFN14" s="245"/>
      <c r="RFO14" s="245"/>
      <c r="RFP14" s="245"/>
      <c r="RFQ14" s="245"/>
      <c r="RFR14" s="245"/>
      <c r="RFS14" s="245"/>
      <c r="RFT14" s="245"/>
      <c r="RFU14" s="245"/>
      <c r="RFV14" s="245"/>
      <c r="RFW14" s="245"/>
      <c r="RFX14" s="245"/>
      <c r="RFY14" s="245"/>
      <c r="RFZ14" s="245"/>
      <c r="RGA14" s="245"/>
      <c r="RGB14" s="245"/>
      <c r="RGC14" s="245"/>
      <c r="RGD14" s="245"/>
      <c r="RGE14" s="245"/>
      <c r="RGF14" s="245"/>
      <c r="RGG14" s="245"/>
      <c r="RGH14" s="245"/>
      <c r="RGI14" s="245"/>
      <c r="RGJ14" s="245"/>
      <c r="RGK14" s="245"/>
      <c r="RGL14" s="245"/>
      <c r="RGM14" s="245"/>
      <c r="RGN14" s="245"/>
      <c r="RGO14" s="245"/>
      <c r="RGP14" s="245"/>
      <c r="RGQ14" s="245"/>
      <c r="RGR14" s="245"/>
      <c r="RGS14" s="245"/>
      <c r="RGT14" s="245"/>
      <c r="RGU14" s="245"/>
      <c r="RGV14" s="245"/>
      <c r="RGW14" s="245"/>
      <c r="RGX14" s="245"/>
      <c r="RGY14" s="245"/>
      <c r="RGZ14" s="245"/>
      <c r="RHA14" s="245"/>
      <c r="RHB14" s="245"/>
      <c r="RHC14" s="245"/>
      <c r="RHD14" s="245"/>
      <c r="RHE14" s="245"/>
      <c r="RHF14" s="245"/>
      <c r="RHG14" s="245"/>
      <c r="RHH14" s="245"/>
      <c r="RHI14" s="245"/>
      <c r="RHJ14" s="245"/>
      <c r="RHK14" s="245"/>
      <c r="RHL14" s="245"/>
      <c r="RHM14" s="245"/>
      <c r="RHN14" s="245"/>
      <c r="RHO14" s="245"/>
      <c r="RHP14" s="245"/>
      <c r="RHQ14" s="245"/>
      <c r="RHR14" s="245"/>
      <c r="RHS14" s="245"/>
      <c r="RHT14" s="245"/>
      <c r="RHU14" s="245"/>
      <c r="RHV14" s="245"/>
      <c r="RHW14" s="245"/>
      <c r="RHX14" s="245"/>
      <c r="RHY14" s="245"/>
      <c r="RHZ14" s="245"/>
      <c r="RIA14" s="245"/>
      <c r="RIB14" s="245"/>
      <c r="RIC14" s="245"/>
      <c r="RID14" s="245"/>
      <c r="RIE14" s="245"/>
      <c r="RIF14" s="245"/>
      <c r="RIG14" s="245"/>
      <c r="RIH14" s="245"/>
      <c r="RII14" s="245"/>
      <c r="RIJ14" s="245"/>
      <c r="RIK14" s="245"/>
      <c r="RIL14" s="245"/>
      <c r="RIM14" s="245"/>
      <c r="RIN14" s="245"/>
      <c r="RIO14" s="245"/>
      <c r="RIP14" s="245"/>
      <c r="RIQ14" s="245"/>
      <c r="RIR14" s="245"/>
      <c r="RIS14" s="245"/>
      <c r="RIT14" s="245"/>
      <c r="RIU14" s="245"/>
      <c r="RIV14" s="245"/>
      <c r="RIW14" s="245"/>
      <c r="RIX14" s="245"/>
      <c r="RIY14" s="245"/>
      <c r="RIZ14" s="245"/>
      <c r="RJA14" s="245"/>
      <c r="RJB14" s="245"/>
      <c r="RJC14" s="245"/>
      <c r="RJD14" s="245"/>
      <c r="RJE14" s="245"/>
      <c r="RJF14" s="245"/>
      <c r="RJG14" s="245"/>
      <c r="RJH14" s="245"/>
      <c r="RJI14" s="245"/>
      <c r="RJJ14" s="245"/>
      <c r="RJK14" s="245"/>
      <c r="RJL14" s="245"/>
      <c r="RJM14" s="245"/>
      <c r="RJN14" s="245"/>
      <c r="RJO14" s="245"/>
      <c r="RJP14" s="245"/>
      <c r="RJQ14" s="245"/>
      <c r="RJR14" s="245"/>
      <c r="RJS14" s="245"/>
      <c r="RJT14" s="245"/>
      <c r="RJU14" s="245"/>
      <c r="RJV14" s="245"/>
      <c r="RJW14" s="245"/>
      <c r="RJX14" s="245"/>
      <c r="RJY14" s="245"/>
      <c r="RJZ14" s="245"/>
      <c r="RKA14" s="245"/>
      <c r="RKB14" s="245"/>
      <c r="RKC14" s="245"/>
      <c r="RKD14" s="245"/>
      <c r="RKE14" s="245"/>
      <c r="RKF14" s="245"/>
      <c r="RKG14" s="245"/>
      <c r="RKH14" s="245"/>
      <c r="RKI14" s="245"/>
      <c r="RKJ14" s="245"/>
      <c r="RKK14" s="245"/>
      <c r="RKL14" s="245"/>
      <c r="RKM14" s="245"/>
      <c r="RKN14" s="245"/>
      <c r="RKO14" s="245"/>
      <c r="RKP14" s="245"/>
      <c r="RKQ14" s="245"/>
      <c r="RKR14" s="245"/>
      <c r="RKS14" s="245"/>
      <c r="RKT14" s="245"/>
      <c r="RKU14" s="245"/>
      <c r="RKV14" s="245"/>
      <c r="RKW14" s="245"/>
      <c r="RKX14" s="245"/>
      <c r="RKY14" s="245"/>
      <c r="RKZ14" s="245"/>
      <c r="RLA14" s="245"/>
      <c r="RLB14" s="245"/>
      <c r="RLC14" s="245"/>
      <c r="RLD14" s="245"/>
      <c r="RLE14" s="245"/>
      <c r="RLF14" s="245"/>
      <c r="RLG14" s="245"/>
      <c r="RLH14" s="245"/>
      <c r="RLI14" s="245"/>
      <c r="RLJ14" s="245"/>
      <c r="RLK14" s="245"/>
      <c r="RLL14" s="245"/>
      <c r="RLM14" s="245"/>
      <c r="RLN14" s="245"/>
      <c r="RLO14" s="245"/>
      <c r="RLP14" s="245"/>
      <c r="RLQ14" s="245"/>
      <c r="RLR14" s="245"/>
      <c r="RLS14" s="245"/>
      <c r="RLT14" s="245"/>
      <c r="RLU14" s="245"/>
      <c r="RLV14" s="245"/>
      <c r="RLW14" s="245"/>
      <c r="RLX14" s="245"/>
      <c r="RLY14" s="245"/>
      <c r="RLZ14" s="245"/>
      <c r="RMA14" s="245"/>
      <c r="RMB14" s="245"/>
      <c r="RMC14" s="245"/>
      <c r="RMD14" s="245"/>
      <c r="RME14" s="245"/>
      <c r="RMF14" s="245"/>
      <c r="RMG14" s="245"/>
      <c r="RMH14" s="245"/>
      <c r="RMI14" s="245"/>
      <c r="RMJ14" s="245"/>
      <c r="RMK14" s="245"/>
      <c r="RML14" s="245"/>
      <c r="RMM14" s="245"/>
      <c r="RMN14" s="245"/>
      <c r="RMO14" s="245"/>
      <c r="RMP14" s="245"/>
      <c r="RMQ14" s="245"/>
      <c r="RMR14" s="245"/>
      <c r="RMS14" s="245"/>
      <c r="RMT14" s="245"/>
      <c r="RMU14" s="245"/>
      <c r="RMV14" s="245"/>
      <c r="RMW14" s="245"/>
      <c r="RMX14" s="245"/>
      <c r="RMY14" s="245"/>
      <c r="RMZ14" s="245"/>
      <c r="RNA14" s="245"/>
      <c r="RNB14" s="245"/>
      <c r="RNC14" s="245"/>
      <c r="RND14" s="245"/>
      <c r="RNE14" s="245"/>
      <c r="RNF14" s="245"/>
      <c r="RNG14" s="245"/>
      <c r="RNH14" s="245"/>
      <c r="RNI14" s="245"/>
      <c r="RNJ14" s="245"/>
      <c r="RNK14" s="245"/>
      <c r="RNL14" s="245"/>
      <c r="RNM14" s="245"/>
      <c r="RNN14" s="245"/>
      <c r="RNO14" s="245"/>
      <c r="RNP14" s="245"/>
      <c r="RNQ14" s="245"/>
      <c r="RNR14" s="245"/>
      <c r="RNS14" s="245"/>
      <c r="RNT14" s="245"/>
      <c r="RNU14" s="245"/>
      <c r="RNV14" s="245"/>
      <c r="RNW14" s="245"/>
      <c r="RNX14" s="245"/>
      <c r="RNY14" s="245"/>
      <c r="RNZ14" s="245"/>
      <c r="ROA14" s="245"/>
      <c r="ROB14" s="245"/>
      <c r="ROC14" s="245"/>
      <c r="ROD14" s="245"/>
      <c r="ROE14" s="245"/>
      <c r="ROF14" s="245"/>
      <c r="ROG14" s="245"/>
      <c r="ROH14" s="245"/>
      <c r="ROI14" s="245"/>
      <c r="ROJ14" s="245"/>
      <c r="ROK14" s="245"/>
      <c r="ROL14" s="245"/>
      <c r="ROM14" s="245"/>
      <c r="RON14" s="245"/>
      <c r="ROO14" s="245"/>
      <c r="ROP14" s="245"/>
      <c r="ROQ14" s="245"/>
      <c r="ROR14" s="245"/>
      <c r="ROS14" s="245"/>
      <c r="ROT14" s="245"/>
      <c r="ROU14" s="245"/>
      <c r="ROV14" s="245"/>
      <c r="ROW14" s="245"/>
      <c r="ROX14" s="245"/>
      <c r="ROY14" s="245"/>
      <c r="ROZ14" s="245"/>
      <c r="RPA14" s="245"/>
      <c r="RPB14" s="245"/>
      <c r="RPC14" s="245"/>
      <c r="RPD14" s="245"/>
      <c r="RPE14" s="245"/>
      <c r="RPF14" s="245"/>
      <c r="RPG14" s="245"/>
      <c r="RPH14" s="245"/>
      <c r="RPI14" s="245"/>
      <c r="RPJ14" s="245"/>
      <c r="RPK14" s="245"/>
      <c r="RPL14" s="245"/>
      <c r="RPM14" s="245"/>
      <c r="RPN14" s="245"/>
      <c r="RPO14" s="245"/>
      <c r="RPP14" s="245"/>
      <c r="RPQ14" s="245"/>
      <c r="RPR14" s="245"/>
      <c r="RPS14" s="245"/>
      <c r="RPT14" s="245"/>
      <c r="RPU14" s="245"/>
      <c r="RPV14" s="245"/>
      <c r="RPW14" s="245"/>
      <c r="RPX14" s="245"/>
      <c r="RPY14" s="245"/>
      <c r="RPZ14" s="245"/>
      <c r="RQA14" s="245"/>
      <c r="RQB14" s="245"/>
      <c r="RQC14" s="245"/>
      <c r="RQD14" s="245"/>
      <c r="RQE14" s="245"/>
      <c r="RQF14" s="245"/>
      <c r="RQG14" s="245"/>
      <c r="RQH14" s="245"/>
      <c r="RQI14" s="245"/>
      <c r="RQJ14" s="245"/>
      <c r="RQK14" s="245"/>
      <c r="RQL14" s="245"/>
      <c r="RQM14" s="245"/>
      <c r="RQN14" s="245"/>
      <c r="RQO14" s="245"/>
      <c r="RQP14" s="245"/>
      <c r="RQQ14" s="245"/>
      <c r="RQR14" s="245"/>
      <c r="RQS14" s="245"/>
      <c r="RQT14" s="245"/>
      <c r="RQU14" s="245"/>
      <c r="RQV14" s="245"/>
      <c r="RQW14" s="245"/>
      <c r="RQX14" s="245"/>
      <c r="RQY14" s="245"/>
      <c r="RQZ14" s="245"/>
      <c r="RRA14" s="245"/>
      <c r="RRB14" s="245"/>
      <c r="RRC14" s="245"/>
      <c r="RRD14" s="245"/>
      <c r="RRE14" s="245"/>
      <c r="RRF14" s="245"/>
      <c r="RRG14" s="245"/>
      <c r="RRH14" s="245"/>
      <c r="RRI14" s="245"/>
      <c r="RRJ14" s="245"/>
      <c r="RRK14" s="245"/>
      <c r="RRL14" s="245"/>
      <c r="RRM14" s="245"/>
      <c r="RRN14" s="245"/>
      <c r="RRO14" s="245"/>
      <c r="RRP14" s="245"/>
      <c r="RRQ14" s="245"/>
      <c r="RRR14" s="245"/>
      <c r="RRS14" s="245"/>
      <c r="RRT14" s="245"/>
      <c r="RRU14" s="245"/>
      <c r="RRV14" s="245"/>
      <c r="RRW14" s="245"/>
      <c r="RRX14" s="245"/>
      <c r="RRY14" s="245"/>
      <c r="RRZ14" s="245"/>
      <c r="RSA14" s="245"/>
      <c r="RSB14" s="245"/>
      <c r="RSC14" s="245"/>
      <c r="RSD14" s="245"/>
      <c r="RSE14" s="245"/>
      <c r="RSF14" s="245"/>
      <c r="RSG14" s="245"/>
      <c r="RSH14" s="245"/>
      <c r="RSI14" s="245"/>
      <c r="RSJ14" s="245"/>
      <c r="RSK14" s="245"/>
      <c r="RSL14" s="245"/>
      <c r="RSM14" s="245"/>
      <c r="RSN14" s="245"/>
      <c r="RSO14" s="245"/>
      <c r="RSP14" s="245"/>
      <c r="RSQ14" s="245"/>
      <c r="RSR14" s="245"/>
      <c r="RSS14" s="245"/>
      <c r="RST14" s="245"/>
      <c r="RSU14" s="245"/>
      <c r="RSV14" s="245"/>
      <c r="RSW14" s="245"/>
      <c r="RSX14" s="245"/>
      <c r="RSY14" s="245"/>
      <c r="RSZ14" s="245"/>
      <c r="RTA14" s="245"/>
      <c r="RTB14" s="245"/>
      <c r="RTC14" s="245"/>
      <c r="RTD14" s="245"/>
      <c r="RTE14" s="245"/>
      <c r="RTF14" s="245"/>
      <c r="RTG14" s="245"/>
      <c r="RTH14" s="245"/>
      <c r="RTI14" s="245"/>
      <c r="RTJ14" s="245"/>
      <c r="RTK14" s="245"/>
      <c r="RTL14" s="245"/>
      <c r="RTM14" s="245"/>
      <c r="RTN14" s="245"/>
      <c r="RTO14" s="245"/>
      <c r="RTP14" s="245"/>
      <c r="RTQ14" s="245"/>
      <c r="RTR14" s="245"/>
      <c r="RTS14" s="245"/>
      <c r="RTT14" s="245"/>
      <c r="RTU14" s="245"/>
      <c r="RTV14" s="245"/>
      <c r="RTW14" s="245"/>
      <c r="RTX14" s="245"/>
      <c r="RTY14" s="245"/>
      <c r="RTZ14" s="245"/>
      <c r="RUA14" s="245"/>
      <c r="RUB14" s="245"/>
      <c r="RUC14" s="245"/>
      <c r="RUD14" s="245"/>
      <c r="RUE14" s="245"/>
      <c r="RUF14" s="245"/>
      <c r="RUG14" s="245"/>
      <c r="RUH14" s="245"/>
      <c r="RUI14" s="245"/>
      <c r="RUJ14" s="245"/>
      <c r="RUK14" s="245"/>
      <c r="RUL14" s="245"/>
      <c r="RUM14" s="245"/>
      <c r="RUN14" s="245"/>
      <c r="RUO14" s="245"/>
      <c r="RUP14" s="245"/>
      <c r="RUQ14" s="245"/>
      <c r="RUR14" s="245"/>
      <c r="RUS14" s="245"/>
      <c r="RUT14" s="245"/>
      <c r="RUU14" s="245"/>
      <c r="RUV14" s="245"/>
      <c r="RUW14" s="245"/>
      <c r="RUX14" s="245"/>
      <c r="RUY14" s="245"/>
      <c r="RUZ14" s="245"/>
      <c r="RVA14" s="245"/>
      <c r="RVB14" s="245"/>
      <c r="RVC14" s="245"/>
      <c r="RVD14" s="245"/>
      <c r="RVE14" s="245"/>
      <c r="RVF14" s="245"/>
      <c r="RVG14" s="245"/>
      <c r="RVH14" s="245"/>
      <c r="RVI14" s="245"/>
      <c r="RVJ14" s="245"/>
      <c r="RVK14" s="245"/>
      <c r="RVL14" s="245"/>
      <c r="RVM14" s="245"/>
      <c r="RVN14" s="245"/>
      <c r="RVO14" s="245"/>
      <c r="RVP14" s="245"/>
      <c r="RVQ14" s="245"/>
      <c r="RVR14" s="245"/>
      <c r="RVS14" s="245"/>
      <c r="RVT14" s="245"/>
      <c r="RVU14" s="245"/>
      <c r="RVV14" s="245"/>
      <c r="RVW14" s="245"/>
      <c r="RVX14" s="245"/>
      <c r="RVY14" s="245"/>
      <c r="RVZ14" s="245"/>
      <c r="RWA14" s="245"/>
      <c r="RWB14" s="245"/>
      <c r="RWC14" s="245"/>
      <c r="RWD14" s="245"/>
      <c r="RWE14" s="245"/>
      <c r="RWF14" s="245"/>
      <c r="RWG14" s="245"/>
      <c r="RWH14" s="245"/>
      <c r="RWI14" s="245"/>
      <c r="RWJ14" s="245"/>
      <c r="RWK14" s="245"/>
      <c r="RWL14" s="245"/>
      <c r="RWM14" s="245"/>
      <c r="RWN14" s="245"/>
      <c r="RWO14" s="245"/>
      <c r="RWP14" s="245"/>
      <c r="RWQ14" s="245"/>
      <c r="RWR14" s="245"/>
      <c r="RWS14" s="245"/>
      <c r="RWT14" s="245"/>
      <c r="RWU14" s="245"/>
      <c r="RWV14" s="245"/>
      <c r="RWW14" s="245"/>
      <c r="RWX14" s="245"/>
      <c r="RWY14" s="245"/>
      <c r="RWZ14" s="245"/>
      <c r="RXA14" s="245"/>
      <c r="RXB14" s="245"/>
      <c r="RXC14" s="245"/>
      <c r="RXD14" s="245"/>
      <c r="RXE14" s="245"/>
      <c r="RXF14" s="245"/>
      <c r="RXG14" s="245"/>
      <c r="RXH14" s="245"/>
      <c r="RXI14" s="245"/>
      <c r="RXJ14" s="245"/>
      <c r="RXK14" s="245"/>
      <c r="RXL14" s="245"/>
      <c r="RXM14" s="245"/>
      <c r="RXN14" s="245"/>
      <c r="RXO14" s="245"/>
      <c r="RXP14" s="245"/>
      <c r="RXQ14" s="245"/>
      <c r="RXR14" s="245"/>
      <c r="RXS14" s="245"/>
      <c r="RXT14" s="245"/>
      <c r="RXU14" s="245"/>
      <c r="RXV14" s="245"/>
      <c r="RXW14" s="245"/>
      <c r="RXX14" s="245"/>
      <c r="RXY14" s="245"/>
      <c r="RXZ14" s="245"/>
      <c r="RYA14" s="245"/>
      <c r="RYB14" s="245"/>
      <c r="RYC14" s="245"/>
      <c r="RYD14" s="245"/>
      <c r="RYE14" s="245"/>
      <c r="RYF14" s="245"/>
      <c r="RYG14" s="245"/>
      <c r="RYH14" s="245"/>
      <c r="RYI14" s="245"/>
      <c r="RYJ14" s="245"/>
      <c r="RYK14" s="245"/>
      <c r="RYL14" s="245"/>
      <c r="RYM14" s="245"/>
      <c r="RYN14" s="245"/>
      <c r="RYO14" s="245"/>
      <c r="RYP14" s="245"/>
      <c r="RYQ14" s="245"/>
      <c r="RYR14" s="245"/>
      <c r="RYS14" s="245"/>
      <c r="RYT14" s="245"/>
      <c r="RYU14" s="245"/>
      <c r="RYV14" s="245"/>
      <c r="RYW14" s="245"/>
      <c r="RYX14" s="245"/>
      <c r="RYY14" s="245"/>
      <c r="RYZ14" s="245"/>
      <c r="RZA14" s="245"/>
      <c r="RZB14" s="245"/>
      <c r="RZC14" s="245"/>
      <c r="RZD14" s="245"/>
      <c r="RZE14" s="245"/>
      <c r="RZF14" s="245"/>
      <c r="RZG14" s="245"/>
      <c r="RZH14" s="245"/>
      <c r="RZI14" s="245"/>
      <c r="RZJ14" s="245"/>
      <c r="RZK14" s="245"/>
      <c r="RZL14" s="245"/>
      <c r="RZM14" s="245"/>
      <c r="RZN14" s="245"/>
      <c r="RZO14" s="245"/>
      <c r="RZP14" s="245"/>
      <c r="RZQ14" s="245"/>
      <c r="RZR14" s="245"/>
      <c r="RZS14" s="245"/>
      <c r="RZT14" s="245"/>
      <c r="RZU14" s="245"/>
      <c r="RZV14" s="245"/>
      <c r="RZW14" s="245"/>
      <c r="RZX14" s="245"/>
      <c r="RZY14" s="245"/>
      <c r="RZZ14" s="245"/>
      <c r="SAA14" s="245"/>
      <c r="SAB14" s="245"/>
      <c r="SAC14" s="245"/>
      <c r="SAD14" s="245"/>
      <c r="SAE14" s="245"/>
      <c r="SAF14" s="245"/>
      <c r="SAG14" s="245"/>
      <c r="SAH14" s="245"/>
      <c r="SAI14" s="245"/>
      <c r="SAJ14" s="245"/>
      <c r="SAK14" s="245"/>
      <c r="SAL14" s="245"/>
      <c r="SAM14" s="245"/>
      <c r="SAN14" s="245"/>
      <c r="SAO14" s="245"/>
      <c r="SAP14" s="245"/>
      <c r="SAQ14" s="245"/>
      <c r="SAR14" s="245"/>
      <c r="SAS14" s="245"/>
      <c r="SAT14" s="245"/>
      <c r="SAU14" s="245"/>
      <c r="SAV14" s="245"/>
      <c r="SAW14" s="245"/>
      <c r="SAX14" s="245"/>
      <c r="SAY14" s="245"/>
      <c r="SAZ14" s="245"/>
      <c r="SBA14" s="245"/>
      <c r="SBB14" s="245"/>
      <c r="SBC14" s="245"/>
      <c r="SBD14" s="245"/>
      <c r="SBE14" s="245"/>
      <c r="SBF14" s="245"/>
      <c r="SBG14" s="245"/>
      <c r="SBH14" s="245"/>
      <c r="SBI14" s="245"/>
      <c r="SBJ14" s="245"/>
      <c r="SBK14" s="245"/>
      <c r="SBL14" s="245"/>
      <c r="SBM14" s="245"/>
      <c r="SBN14" s="245"/>
      <c r="SBO14" s="245"/>
      <c r="SBP14" s="245"/>
      <c r="SBQ14" s="245"/>
      <c r="SBR14" s="245"/>
      <c r="SBS14" s="245"/>
      <c r="SBT14" s="245"/>
      <c r="SBU14" s="245"/>
      <c r="SBV14" s="245"/>
      <c r="SBW14" s="245"/>
      <c r="SBX14" s="245"/>
      <c r="SBY14" s="245"/>
      <c r="SBZ14" s="245"/>
      <c r="SCA14" s="245"/>
      <c r="SCB14" s="245"/>
      <c r="SCC14" s="245"/>
      <c r="SCD14" s="245"/>
      <c r="SCE14" s="245"/>
      <c r="SCF14" s="245"/>
      <c r="SCG14" s="245"/>
      <c r="SCH14" s="245"/>
      <c r="SCI14" s="245"/>
      <c r="SCJ14" s="245"/>
      <c r="SCK14" s="245"/>
      <c r="SCL14" s="245"/>
      <c r="SCM14" s="245"/>
      <c r="SCN14" s="245"/>
      <c r="SCO14" s="245"/>
      <c r="SCP14" s="245"/>
      <c r="SCQ14" s="245"/>
      <c r="SCR14" s="245"/>
      <c r="SCS14" s="245"/>
      <c r="SCT14" s="245"/>
      <c r="SCU14" s="245"/>
      <c r="SCV14" s="245"/>
      <c r="SCW14" s="245"/>
      <c r="SCX14" s="245"/>
      <c r="SCY14" s="245"/>
      <c r="SCZ14" s="245"/>
      <c r="SDA14" s="245"/>
      <c r="SDB14" s="245"/>
      <c r="SDC14" s="245"/>
      <c r="SDD14" s="245"/>
      <c r="SDE14" s="245"/>
      <c r="SDF14" s="245"/>
      <c r="SDG14" s="245"/>
      <c r="SDH14" s="245"/>
      <c r="SDI14" s="245"/>
      <c r="SDJ14" s="245"/>
      <c r="SDK14" s="245"/>
      <c r="SDL14" s="245"/>
      <c r="SDM14" s="245"/>
      <c r="SDN14" s="245"/>
      <c r="SDO14" s="245"/>
      <c r="SDP14" s="245"/>
      <c r="SDQ14" s="245"/>
      <c r="SDR14" s="245"/>
      <c r="SDS14" s="245"/>
      <c r="SDT14" s="245"/>
      <c r="SDU14" s="245"/>
      <c r="SDV14" s="245"/>
      <c r="SDW14" s="245"/>
      <c r="SDX14" s="245"/>
      <c r="SDY14" s="245"/>
      <c r="SDZ14" s="245"/>
      <c r="SEA14" s="245"/>
      <c r="SEB14" s="245"/>
      <c r="SEC14" s="245"/>
      <c r="SED14" s="245"/>
      <c r="SEE14" s="245"/>
      <c r="SEF14" s="245"/>
      <c r="SEG14" s="245"/>
      <c r="SEH14" s="245"/>
      <c r="SEI14" s="245"/>
      <c r="SEJ14" s="245"/>
      <c r="SEK14" s="245"/>
      <c r="SEL14" s="245"/>
      <c r="SEM14" s="245"/>
      <c r="SEN14" s="245"/>
      <c r="SEO14" s="245"/>
      <c r="SEP14" s="245"/>
      <c r="SEQ14" s="245"/>
      <c r="SER14" s="245"/>
      <c r="SES14" s="245"/>
      <c r="SET14" s="245"/>
      <c r="SEU14" s="245"/>
      <c r="SEV14" s="245"/>
      <c r="SEW14" s="245"/>
      <c r="SEX14" s="245"/>
      <c r="SEY14" s="245"/>
      <c r="SEZ14" s="245"/>
      <c r="SFA14" s="245"/>
      <c r="SFB14" s="245"/>
      <c r="SFC14" s="245"/>
      <c r="SFD14" s="245"/>
      <c r="SFE14" s="245"/>
      <c r="SFF14" s="245"/>
      <c r="SFG14" s="245"/>
      <c r="SFH14" s="245"/>
      <c r="SFI14" s="245"/>
      <c r="SFJ14" s="245"/>
      <c r="SFK14" s="245"/>
      <c r="SFL14" s="245"/>
      <c r="SFM14" s="245"/>
      <c r="SFN14" s="245"/>
      <c r="SFO14" s="245"/>
      <c r="SFP14" s="245"/>
      <c r="SFQ14" s="245"/>
      <c r="SFR14" s="245"/>
      <c r="SFS14" s="245"/>
      <c r="SFT14" s="245"/>
      <c r="SFU14" s="245"/>
      <c r="SFV14" s="245"/>
      <c r="SFW14" s="245"/>
      <c r="SFX14" s="245"/>
      <c r="SFY14" s="245"/>
      <c r="SFZ14" s="245"/>
      <c r="SGA14" s="245"/>
      <c r="SGB14" s="245"/>
      <c r="SGC14" s="245"/>
      <c r="SGD14" s="245"/>
      <c r="SGE14" s="245"/>
      <c r="SGF14" s="245"/>
      <c r="SGG14" s="245"/>
      <c r="SGH14" s="245"/>
      <c r="SGI14" s="245"/>
      <c r="SGJ14" s="245"/>
      <c r="SGK14" s="245"/>
      <c r="SGL14" s="245"/>
      <c r="SGM14" s="245"/>
      <c r="SGN14" s="245"/>
      <c r="SGO14" s="245"/>
      <c r="SGP14" s="245"/>
      <c r="SGQ14" s="245"/>
      <c r="SGR14" s="245"/>
      <c r="SGS14" s="245"/>
      <c r="SGT14" s="245"/>
      <c r="SGU14" s="245"/>
      <c r="SGV14" s="245"/>
      <c r="SGW14" s="245"/>
      <c r="SGX14" s="245"/>
      <c r="SGY14" s="245"/>
      <c r="SGZ14" s="245"/>
      <c r="SHA14" s="245"/>
      <c r="SHB14" s="245"/>
      <c r="SHC14" s="245"/>
      <c r="SHD14" s="245"/>
      <c r="SHE14" s="245"/>
      <c r="SHF14" s="245"/>
      <c r="SHG14" s="245"/>
      <c r="SHH14" s="245"/>
      <c r="SHI14" s="245"/>
      <c r="SHJ14" s="245"/>
      <c r="SHK14" s="245"/>
      <c r="SHL14" s="245"/>
      <c r="SHM14" s="245"/>
      <c r="SHN14" s="245"/>
      <c r="SHO14" s="245"/>
      <c r="SHP14" s="245"/>
      <c r="SHQ14" s="245"/>
      <c r="SHR14" s="245"/>
      <c r="SHS14" s="245"/>
      <c r="SHT14" s="245"/>
      <c r="SHU14" s="245"/>
      <c r="SHV14" s="245"/>
      <c r="SHW14" s="245"/>
      <c r="SHX14" s="245"/>
      <c r="SHY14" s="245"/>
      <c r="SHZ14" s="245"/>
      <c r="SIA14" s="245"/>
      <c r="SIB14" s="245"/>
      <c r="SIC14" s="245"/>
      <c r="SID14" s="245"/>
      <c r="SIE14" s="245"/>
      <c r="SIF14" s="245"/>
      <c r="SIG14" s="245"/>
      <c r="SIH14" s="245"/>
      <c r="SII14" s="245"/>
      <c r="SIJ14" s="245"/>
      <c r="SIK14" s="245"/>
      <c r="SIL14" s="245"/>
      <c r="SIM14" s="245"/>
      <c r="SIN14" s="245"/>
      <c r="SIO14" s="245"/>
      <c r="SIP14" s="245"/>
      <c r="SIQ14" s="245"/>
      <c r="SIR14" s="245"/>
      <c r="SIS14" s="245"/>
      <c r="SIT14" s="245"/>
      <c r="SIU14" s="245"/>
      <c r="SIV14" s="245"/>
      <c r="SIW14" s="245"/>
      <c r="SIX14" s="245"/>
      <c r="SIY14" s="245"/>
      <c r="SIZ14" s="245"/>
      <c r="SJA14" s="245"/>
      <c r="SJB14" s="245"/>
      <c r="SJC14" s="245"/>
      <c r="SJD14" s="245"/>
      <c r="SJE14" s="245"/>
      <c r="SJF14" s="245"/>
      <c r="SJG14" s="245"/>
      <c r="SJH14" s="245"/>
      <c r="SJI14" s="245"/>
      <c r="SJJ14" s="245"/>
      <c r="SJK14" s="245"/>
      <c r="SJL14" s="245"/>
      <c r="SJM14" s="245"/>
      <c r="SJN14" s="245"/>
      <c r="SJO14" s="245"/>
      <c r="SJP14" s="245"/>
      <c r="SJQ14" s="245"/>
      <c r="SJR14" s="245"/>
      <c r="SJS14" s="245"/>
      <c r="SJT14" s="245"/>
      <c r="SJU14" s="245"/>
      <c r="SJV14" s="245"/>
      <c r="SJW14" s="245"/>
      <c r="SJX14" s="245"/>
      <c r="SJY14" s="245"/>
      <c r="SJZ14" s="245"/>
      <c r="SKA14" s="245"/>
      <c r="SKB14" s="245"/>
      <c r="SKC14" s="245"/>
      <c r="SKD14" s="245"/>
      <c r="SKE14" s="245"/>
      <c r="SKF14" s="245"/>
      <c r="SKG14" s="245"/>
      <c r="SKH14" s="245"/>
      <c r="SKI14" s="245"/>
      <c r="SKJ14" s="245"/>
      <c r="SKK14" s="245"/>
      <c r="SKL14" s="245"/>
      <c r="SKM14" s="245"/>
      <c r="SKN14" s="245"/>
      <c r="SKO14" s="245"/>
      <c r="SKP14" s="245"/>
      <c r="SKQ14" s="245"/>
      <c r="SKR14" s="245"/>
      <c r="SKS14" s="245"/>
      <c r="SKT14" s="245"/>
      <c r="SKU14" s="245"/>
      <c r="SKV14" s="245"/>
      <c r="SKW14" s="245"/>
      <c r="SKX14" s="245"/>
      <c r="SKY14" s="245"/>
      <c r="SKZ14" s="245"/>
      <c r="SLA14" s="245"/>
      <c r="SLB14" s="245"/>
      <c r="SLC14" s="245"/>
      <c r="SLD14" s="245"/>
      <c r="SLE14" s="245"/>
      <c r="SLF14" s="245"/>
      <c r="SLG14" s="245"/>
      <c r="SLH14" s="245"/>
      <c r="SLI14" s="245"/>
      <c r="SLJ14" s="245"/>
      <c r="SLK14" s="245"/>
      <c r="SLL14" s="245"/>
      <c r="SLM14" s="245"/>
      <c r="SLN14" s="245"/>
      <c r="SLO14" s="245"/>
      <c r="SLP14" s="245"/>
      <c r="SLQ14" s="245"/>
      <c r="SLR14" s="245"/>
      <c r="SLS14" s="245"/>
      <c r="SLT14" s="245"/>
      <c r="SLU14" s="245"/>
      <c r="SLV14" s="245"/>
      <c r="SLW14" s="245"/>
      <c r="SLX14" s="245"/>
      <c r="SLY14" s="245"/>
      <c r="SLZ14" s="245"/>
      <c r="SMA14" s="245"/>
      <c r="SMB14" s="245"/>
      <c r="SMC14" s="245"/>
      <c r="SMD14" s="245"/>
      <c r="SME14" s="245"/>
      <c r="SMF14" s="245"/>
      <c r="SMG14" s="245"/>
      <c r="SMH14" s="245"/>
      <c r="SMI14" s="245"/>
      <c r="SMJ14" s="245"/>
      <c r="SMK14" s="245"/>
      <c r="SML14" s="245"/>
      <c r="SMM14" s="245"/>
      <c r="SMN14" s="245"/>
      <c r="SMO14" s="245"/>
      <c r="SMP14" s="245"/>
      <c r="SMQ14" s="245"/>
      <c r="SMR14" s="245"/>
      <c r="SMS14" s="245"/>
      <c r="SMT14" s="245"/>
      <c r="SMU14" s="245"/>
      <c r="SMV14" s="245"/>
      <c r="SMW14" s="245"/>
      <c r="SMX14" s="245"/>
      <c r="SMY14" s="245"/>
      <c r="SMZ14" s="245"/>
      <c r="SNA14" s="245"/>
      <c r="SNB14" s="245"/>
      <c r="SNC14" s="245"/>
      <c r="SND14" s="245"/>
      <c r="SNE14" s="245"/>
      <c r="SNF14" s="245"/>
      <c r="SNG14" s="245"/>
      <c r="SNH14" s="245"/>
      <c r="SNI14" s="245"/>
      <c r="SNJ14" s="245"/>
      <c r="SNK14" s="245"/>
      <c r="SNL14" s="245"/>
      <c r="SNM14" s="245"/>
      <c r="SNN14" s="245"/>
      <c r="SNO14" s="245"/>
      <c r="SNP14" s="245"/>
      <c r="SNQ14" s="245"/>
      <c r="SNR14" s="245"/>
      <c r="SNS14" s="245"/>
      <c r="SNT14" s="245"/>
      <c r="SNU14" s="245"/>
      <c r="SNV14" s="245"/>
      <c r="SNW14" s="245"/>
      <c r="SNX14" s="245"/>
      <c r="SNY14" s="245"/>
      <c r="SNZ14" s="245"/>
      <c r="SOA14" s="245"/>
      <c r="SOB14" s="245"/>
      <c r="SOC14" s="245"/>
      <c r="SOD14" s="245"/>
      <c r="SOE14" s="245"/>
      <c r="SOF14" s="245"/>
      <c r="SOG14" s="245"/>
      <c r="SOH14" s="245"/>
      <c r="SOI14" s="245"/>
      <c r="SOJ14" s="245"/>
      <c r="SOK14" s="245"/>
      <c r="SOL14" s="245"/>
      <c r="SOM14" s="245"/>
      <c r="SON14" s="245"/>
      <c r="SOO14" s="245"/>
      <c r="SOP14" s="245"/>
      <c r="SOQ14" s="245"/>
      <c r="SOR14" s="245"/>
      <c r="SOS14" s="245"/>
      <c r="SOT14" s="245"/>
      <c r="SOU14" s="245"/>
      <c r="SOV14" s="245"/>
      <c r="SOW14" s="245"/>
      <c r="SOX14" s="245"/>
      <c r="SOY14" s="245"/>
      <c r="SOZ14" s="245"/>
      <c r="SPA14" s="245"/>
      <c r="SPB14" s="245"/>
      <c r="SPC14" s="245"/>
      <c r="SPD14" s="245"/>
      <c r="SPE14" s="245"/>
      <c r="SPF14" s="245"/>
      <c r="SPG14" s="245"/>
      <c r="SPH14" s="245"/>
      <c r="SPI14" s="245"/>
      <c r="SPJ14" s="245"/>
      <c r="SPK14" s="245"/>
      <c r="SPL14" s="245"/>
      <c r="SPM14" s="245"/>
      <c r="SPN14" s="245"/>
      <c r="SPO14" s="245"/>
      <c r="SPP14" s="245"/>
      <c r="SPQ14" s="245"/>
      <c r="SPR14" s="245"/>
      <c r="SPS14" s="245"/>
      <c r="SPT14" s="245"/>
      <c r="SPU14" s="245"/>
      <c r="SPV14" s="245"/>
      <c r="SPW14" s="245"/>
      <c r="SPX14" s="245"/>
      <c r="SPY14" s="245"/>
      <c r="SPZ14" s="245"/>
      <c r="SQA14" s="245"/>
      <c r="SQB14" s="245"/>
      <c r="SQC14" s="245"/>
      <c r="SQD14" s="245"/>
      <c r="SQE14" s="245"/>
      <c r="SQF14" s="245"/>
      <c r="SQG14" s="245"/>
      <c r="SQH14" s="245"/>
      <c r="SQI14" s="245"/>
      <c r="SQJ14" s="245"/>
      <c r="SQK14" s="245"/>
      <c r="SQL14" s="245"/>
      <c r="SQM14" s="245"/>
      <c r="SQN14" s="245"/>
      <c r="SQO14" s="245"/>
      <c r="SQP14" s="245"/>
      <c r="SQQ14" s="245"/>
      <c r="SQR14" s="245"/>
      <c r="SQS14" s="245"/>
      <c r="SQT14" s="245"/>
      <c r="SQU14" s="245"/>
      <c r="SQV14" s="245"/>
      <c r="SQW14" s="245"/>
      <c r="SQX14" s="245"/>
      <c r="SQY14" s="245"/>
      <c r="SQZ14" s="245"/>
      <c r="SRA14" s="245"/>
      <c r="SRB14" s="245"/>
      <c r="SRC14" s="245"/>
      <c r="SRD14" s="245"/>
      <c r="SRE14" s="245"/>
      <c r="SRF14" s="245"/>
      <c r="SRG14" s="245"/>
      <c r="SRH14" s="245"/>
      <c r="SRI14" s="245"/>
      <c r="SRJ14" s="245"/>
      <c r="SRK14" s="245"/>
      <c r="SRL14" s="245"/>
      <c r="SRM14" s="245"/>
      <c r="SRN14" s="245"/>
      <c r="SRO14" s="245"/>
      <c r="SRP14" s="245"/>
      <c r="SRQ14" s="245"/>
      <c r="SRR14" s="245"/>
      <c r="SRS14" s="245"/>
      <c r="SRT14" s="245"/>
      <c r="SRU14" s="245"/>
      <c r="SRV14" s="245"/>
      <c r="SRW14" s="245"/>
      <c r="SRX14" s="245"/>
      <c r="SRY14" s="245"/>
      <c r="SRZ14" s="245"/>
      <c r="SSA14" s="245"/>
      <c r="SSB14" s="245"/>
      <c r="SSC14" s="245"/>
      <c r="SSD14" s="245"/>
      <c r="SSE14" s="245"/>
      <c r="SSF14" s="245"/>
      <c r="SSG14" s="245"/>
      <c r="SSH14" s="245"/>
      <c r="SSI14" s="245"/>
      <c r="SSJ14" s="245"/>
      <c r="SSK14" s="245"/>
      <c r="SSL14" s="245"/>
      <c r="SSM14" s="245"/>
      <c r="SSN14" s="245"/>
      <c r="SSO14" s="245"/>
      <c r="SSP14" s="245"/>
      <c r="SSQ14" s="245"/>
      <c r="SSR14" s="245"/>
      <c r="SSS14" s="245"/>
      <c r="SST14" s="245"/>
      <c r="SSU14" s="245"/>
      <c r="SSV14" s="245"/>
      <c r="SSW14" s="245"/>
      <c r="SSX14" s="245"/>
      <c r="SSY14" s="245"/>
      <c r="SSZ14" s="245"/>
      <c r="STA14" s="245"/>
      <c r="STB14" s="245"/>
      <c r="STC14" s="245"/>
      <c r="STD14" s="245"/>
      <c r="STE14" s="245"/>
      <c r="STF14" s="245"/>
      <c r="STG14" s="245"/>
      <c r="STH14" s="245"/>
      <c r="STI14" s="245"/>
      <c r="STJ14" s="245"/>
      <c r="STK14" s="245"/>
      <c r="STL14" s="245"/>
      <c r="STM14" s="245"/>
      <c r="STN14" s="245"/>
      <c r="STO14" s="245"/>
      <c r="STP14" s="245"/>
      <c r="STQ14" s="245"/>
      <c r="STR14" s="245"/>
      <c r="STS14" s="245"/>
      <c r="STT14" s="245"/>
      <c r="STU14" s="245"/>
      <c r="STV14" s="245"/>
      <c r="STW14" s="245"/>
      <c r="STX14" s="245"/>
      <c r="STY14" s="245"/>
      <c r="STZ14" s="245"/>
      <c r="SUA14" s="245"/>
      <c r="SUB14" s="245"/>
      <c r="SUC14" s="245"/>
      <c r="SUD14" s="245"/>
      <c r="SUE14" s="245"/>
      <c r="SUF14" s="245"/>
      <c r="SUG14" s="245"/>
      <c r="SUH14" s="245"/>
      <c r="SUI14" s="245"/>
      <c r="SUJ14" s="245"/>
      <c r="SUK14" s="245"/>
      <c r="SUL14" s="245"/>
      <c r="SUM14" s="245"/>
      <c r="SUN14" s="245"/>
      <c r="SUO14" s="245"/>
      <c r="SUP14" s="245"/>
      <c r="SUQ14" s="245"/>
      <c r="SUR14" s="245"/>
      <c r="SUS14" s="245"/>
      <c r="SUT14" s="245"/>
      <c r="SUU14" s="245"/>
      <c r="SUV14" s="245"/>
      <c r="SUW14" s="245"/>
      <c r="SUX14" s="245"/>
      <c r="SUY14" s="245"/>
      <c r="SUZ14" s="245"/>
      <c r="SVA14" s="245"/>
      <c r="SVB14" s="245"/>
      <c r="SVC14" s="245"/>
      <c r="SVD14" s="245"/>
      <c r="SVE14" s="245"/>
      <c r="SVF14" s="245"/>
      <c r="SVG14" s="245"/>
      <c r="SVH14" s="245"/>
      <c r="SVI14" s="245"/>
      <c r="SVJ14" s="245"/>
      <c r="SVK14" s="245"/>
      <c r="SVL14" s="245"/>
      <c r="SVM14" s="245"/>
      <c r="SVN14" s="245"/>
      <c r="SVO14" s="245"/>
      <c r="SVP14" s="245"/>
      <c r="SVQ14" s="245"/>
      <c r="SVR14" s="245"/>
      <c r="SVS14" s="245"/>
      <c r="SVT14" s="245"/>
      <c r="SVU14" s="245"/>
      <c r="SVV14" s="245"/>
      <c r="SVW14" s="245"/>
      <c r="SVX14" s="245"/>
      <c r="SVY14" s="245"/>
      <c r="SVZ14" s="245"/>
      <c r="SWA14" s="245"/>
      <c r="SWB14" s="245"/>
      <c r="SWC14" s="245"/>
      <c r="SWD14" s="245"/>
      <c r="SWE14" s="245"/>
      <c r="SWF14" s="245"/>
      <c r="SWG14" s="245"/>
      <c r="SWH14" s="245"/>
      <c r="SWI14" s="245"/>
      <c r="SWJ14" s="245"/>
      <c r="SWK14" s="245"/>
      <c r="SWL14" s="245"/>
      <c r="SWM14" s="245"/>
      <c r="SWN14" s="245"/>
      <c r="SWO14" s="245"/>
      <c r="SWP14" s="245"/>
      <c r="SWQ14" s="245"/>
      <c r="SWR14" s="245"/>
      <c r="SWS14" s="245"/>
      <c r="SWT14" s="245"/>
      <c r="SWU14" s="245"/>
      <c r="SWV14" s="245"/>
      <c r="SWW14" s="245"/>
      <c r="SWX14" s="245"/>
      <c r="SWY14" s="245"/>
      <c r="SWZ14" s="245"/>
      <c r="SXA14" s="245"/>
      <c r="SXB14" s="245"/>
      <c r="SXC14" s="245"/>
      <c r="SXD14" s="245"/>
      <c r="SXE14" s="245"/>
      <c r="SXF14" s="245"/>
      <c r="SXG14" s="245"/>
      <c r="SXH14" s="245"/>
      <c r="SXI14" s="245"/>
      <c r="SXJ14" s="245"/>
      <c r="SXK14" s="245"/>
      <c r="SXL14" s="245"/>
      <c r="SXM14" s="245"/>
      <c r="SXN14" s="245"/>
      <c r="SXO14" s="245"/>
      <c r="SXP14" s="245"/>
      <c r="SXQ14" s="245"/>
      <c r="SXR14" s="245"/>
      <c r="SXS14" s="245"/>
      <c r="SXT14" s="245"/>
      <c r="SXU14" s="245"/>
      <c r="SXV14" s="245"/>
      <c r="SXW14" s="245"/>
      <c r="SXX14" s="245"/>
      <c r="SXY14" s="245"/>
      <c r="SXZ14" s="245"/>
      <c r="SYA14" s="245"/>
      <c r="SYB14" s="245"/>
      <c r="SYC14" s="245"/>
      <c r="SYD14" s="245"/>
      <c r="SYE14" s="245"/>
      <c r="SYF14" s="245"/>
      <c r="SYG14" s="245"/>
      <c r="SYH14" s="245"/>
      <c r="SYI14" s="245"/>
      <c r="SYJ14" s="245"/>
      <c r="SYK14" s="245"/>
      <c r="SYL14" s="245"/>
      <c r="SYM14" s="245"/>
      <c r="SYN14" s="245"/>
      <c r="SYO14" s="245"/>
      <c r="SYP14" s="245"/>
      <c r="SYQ14" s="245"/>
      <c r="SYR14" s="245"/>
      <c r="SYS14" s="245"/>
      <c r="SYT14" s="245"/>
      <c r="SYU14" s="245"/>
      <c r="SYV14" s="245"/>
      <c r="SYW14" s="245"/>
      <c r="SYX14" s="245"/>
      <c r="SYY14" s="245"/>
      <c r="SYZ14" s="245"/>
      <c r="SZA14" s="245"/>
      <c r="SZB14" s="245"/>
      <c r="SZC14" s="245"/>
      <c r="SZD14" s="245"/>
      <c r="SZE14" s="245"/>
      <c r="SZF14" s="245"/>
      <c r="SZG14" s="245"/>
      <c r="SZH14" s="245"/>
      <c r="SZI14" s="245"/>
      <c r="SZJ14" s="245"/>
      <c r="SZK14" s="245"/>
      <c r="SZL14" s="245"/>
      <c r="SZM14" s="245"/>
      <c r="SZN14" s="245"/>
      <c r="SZO14" s="245"/>
      <c r="SZP14" s="245"/>
      <c r="SZQ14" s="245"/>
      <c r="SZR14" s="245"/>
      <c r="SZS14" s="245"/>
      <c r="SZT14" s="245"/>
      <c r="SZU14" s="245"/>
      <c r="SZV14" s="245"/>
      <c r="SZW14" s="245"/>
      <c r="SZX14" s="245"/>
      <c r="SZY14" s="245"/>
      <c r="SZZ14" s="245"/>
      <c r="TAA14" s="245"/>
      <c r="TAB14" s="245"/>
      <c r="TAC14" s="245"/>
      <c r="TAD14" s="245"/>
      <c r="TAE14" s="245"/>
      <c r="TAF14" s="245"/>
      <c r="TAG14" s="245"/>
      <c r="TAH14" s="245"/>
      <c r="TAI14" s="245"/>
      <c r="TAJ14" s="245"/>
      <c r="TAK14" s="245"/>
      <c r="TAL14" s="245"/>
      <c r="TAM14" s="245"/>
      <c r="TAN14" s="245"/>
      <c r="TAO14" s="245"/>
      <c r="TAP14" s="245"/>
      <c r="TAQ14" s="245"/>
      <c r="TAR14" s="245"/>
      <c r="TAS14" s="245"/>
      <c r="TAT14" s="245"/>
      <c r="TAU14" s="245"/>
      <c r="TAV14" s="245"/>
      <c r="TAW14" s="245"/>
      <c r="TAX14" s="245"/>
      <c r="TAY14" s="245"/>
      <c r="TAZ14" s="245"/>
      <c r="TBA14" s="245"/>
      <c r="TBB14" s="245"/>
      <c r="TBC14" s="245"/>
      <c r="TBD14" s="245"/>
      <c r="TBE14" s="245"/>
      <c r="TBF14" s="245"/>
      <c r="TBG14" s="245"/>
      <c r="TBH14" s="245"/>
      <c r="TBI14" s="245"/>
      <c r="TBJ14" s="245"/>
      <c r="TBK14" s="245"/>
      <c r="TBL14" s="245"/>
      <c r="TBM14" s="245"/>
      <c r="TBN14" s="245"/>
      <c r="TBO14" s="245"/>
      <c r="TBP14" s="245"/>
      <c r="TBQ14" s="245"/>
      <c r="TBR14" s="245"/>
      <c r="TBS14" s="245"/>
      <c r="TBT14" s="245"/>
      <c r="TBU14" s="245"/>
      <c r="TBV14" s="245"/>
      <c r="TBW14" s="245"/>
      <c r="TBX14" s="245"/>
      <c r="TBY14" s="245"/>
      <c r="TBZ14" s="245"/>
      <c r="TCA14" s="245"/>
      <c r="TCB14" s="245"/>
      <c r="TCC14" s="245"/>
      <c r="TCD14" s="245"/>
      <c r="TCE14" s="245"/>
      <c r="TCF14" s="245"/>
      <c r="TCG14" s="245"/>
      <c r="TCH14" s="245"/>
      <c r="TCI14" s="245"/>
      <c r="TCJ14" s="245"/>
      <c r="TCK14" s="245"/>
      <c r="TCL14" s="245"/>
      <c r="TCM14" s="245"/>
      <c r="TCN14" s="245"/>
      <c r="TCO14" s="245"/>
      <c r="TCP14" s="245"/>
      <c r="TCQ14" s="245"/>
      <c r="TCR14" s="245"/>
      <c r="TCS14" s="245"/>
      <c r="TCT14" s="245"/>
      <c r="TCU14" s="245"/>
      <c r="TCV14" s="245"/>
      <c r="TCW14" s="245"/>
      <c r="TCX14" s="245"/>
      <c r="TCY14" s="245"/>
      <c r="TCZ14" s="245"/>
      <c r="TDA14" s="245"/>
      <c r="TDB14" s="245"/>
      <c r="TDC14" s="245"/>
      <c r="TDD14" s="245"/>
      <c r="TDE14" s="245"/>
      <c r="TDF14" s="245"/>
      <c r="TDG14" s="245"/>
      <c r="TDH14" s="245"/>
      <c r="TDI14" s="245"/>
      <c r="TDJ14" s="245"/>
      <c r="TDK14" s="245"/>
      <c r="TDL14" s="245"/>
      <c r="TDM14" s="245"/>
      <c r="TDN14" s="245"/>
      <c r="TDO14" s="245"/>
      <c r="TDP14" s="245"/>
      <c r="TDQ14" s="245"/>
      <c r="TDR14" s="245"/>
      <c r="TDS14" s="245"/>
      <c r="TDT14" s="245"/>
      <c r="TDU14" s="245"/>
      <c r="TDV14" s="245"/>
      <c r="TDW14" s="245"/>
      <c r="TDX14" s="245"/>
      <c r="TDY14" s="245"/>
      <c r="TDZ14" s="245"/>
      <c r="TEA14" s="245"/>
      <c r="TEB14" s="245"/>
      <c r="TEC14" s="245"/>
      <c r="TED14" s="245"/>
      <c r="TEE14" s="245"/>
      <c r="TEF14" s="245"/>
      <c r="TEG14" s="245"/>
      <c r="TEH14" s="245"/>
      <c r="TEI14" s="245"/>
      <c r="TEJ14" s="245"/>
      <c r="TEK14" s="245"/>
      <c r="TEL14" s="245"/>
      <c r="TEM14" s="245"/>
      <c r="TEN14" s="245"/>
      <c r="TEO14" s="245"/>
      <c r="TEP14" s="245"/>
      <c r="TEQ14" s="245"/>
      <c r="TER14" s="245"/>
      <c r="TES14" s="245"/>
      <c r="TET14" s="245"/>
      <c r="TEU14" s="245"/>
      <c r="TEV14" s="245"/>
      <c r="TEW14" s="245"/>
      <c r="TEX14" s="245"/>
      <c r="TEY14" s="245"/>
      <c r="TEZ14" s="245"/>
      <c r="TFA14" s="245"/>
      <c r="TFB14" s="245"/>
      <c r="TFC14" s="245"/>
      <c r="TFD14" s="245"/>
      <c r="TFE14" s="245"/>
      <c r="TFF14" s="245"/>
      <c r="TFG14" s="245"/>
      <c r="TFH14" s="245"/>
      <c r="TFI14" s="245"/>
      <c r="TFJ14" s="245"/>
      <c r="TFK14" s="245"/>
      <c r="TFL14" s="245"/>
      <c r="TFM14" s="245"/>
      <c r="TFN14" s="245"/>
      <c r="TFO14" s="245"/>
      <c r="TFP14" s="245"/>
      <c r="TFQ14" s="245"/>
      <c r="TFR14" s="245"/>
      <c r="TFS14" s="245"/>
      <c r="TFT14" s="245"/>
      <c r="TFU14" s="245"/>
      <c r="TFV14" s="245"/>
      <c r="TFW14" s="245"/>
      <c r="TFX14" s="245"/>
      <c r="TFY14" s="245"/>
      <c r="TFZ14" s="245"/>
      <c r="TGA14" s="245"/>
      <c r="TGB14" s="245"/>
      <c r="TGC14" s="245"/>
      <c r="TGD14" s="245"/>
      <c r="TGE14" s="245"/>
      <c r="TGF14" s="245"/>
      <c r="TGG14" s="245"/>
      <c r="TGH14" s="245"/>
      <c r="TGI14" s="245"/>
      <c r="TGJ14" s="245"/>
      <c r="TGK14" s="245"/>
      <c r="TGL14" s="245"/>
      <c r="TGM14" s="245"/>
      <c r="TGN14" s="245"/>
      <c r="TGO14" s="245"/>
      <c r="TGP14" s="245"/>
      <c r="TGQ14" s="245"/>
      <c r="TGR14" s="245"/>
      <c r="TGS14" s="245"/>
      <c r="TGT14" s="245"/>
      <c r="TGU14" s="245"/>
      <c r="TGV14" s="245"/>
      <c r="TGW14" s="245"/>
      <c r="TGX14" s="245"/>
      <c r="TGY14" s="245"/>
      <c r="TGZ14" s="245"/>
      <c r="THA14" s="245"/>
      <c r="THB14" s="245"/>
      <c r="THC14" s="245"/>
      <c r="THD14" s="245"/>
      <c r="THE14" s="245"/>
      <c r="THF14" s="245"/>
      <c r="THG14" s="245"/>
      <c r="THH14" s="245"/>
      <c r="THI14" s="245"/>
      <c r="THJ14" s="245"/>
      <c r="THK14" s="245"/>
      <c r="THL14" s="245"/>
      <c r="THM14" s="245"/>
      <c r="THN14" s="245"/>
      <c r="THO14" s="245"/>
      <c r="THP14" s="245"/>
      <c r="THQ14" s="245"/>
      <c r="THR14" s="245"/>
      <c r="THS14" s="245"/>
      <c r="THT14" s="245"/>
      <c r="THU14" s="245"/>
      <c r="THV14" s="245"/>
      <c r="THW14" s="245"/>
      <c r="THX14" s="245"/>
      <c r="THY14" s="245"/>
      <c r="THZ14" s="245"/>
      <c r="TIA14" s="245"/>
      <c r="TIB14" s="245"/>
      <c r="TIC14" s="245"/>
      <c r="TID14" s="245"/>
      <c r="TIE14" s="245"/>
      <c r="TIF14" s="245"/>
      <c r="TIG14" s="245"/>
      <c r="TIH14" s="245"/>
      <c r="TII14" s="245"/>
      <c r="TIJ14" s="245"/>
      <c r="TIK14" s="245"/>
      <c r="TIL14" s="245"/>
      <c r="TIM14" s="245"/>
      <c r="TIN14" s="245"/>
      <c r="TIO14" s="245"/>
      <c r="TIP14" s="245"/>
      <c r="TIQ14" s="245"/>
      <c r="TIR14" s="245"/>
      <c r="TIS14" s="245"/>
      <c r="TIT14" s="245"/>
      <c r="TIU14" s="245"/>
      <c r="TIV14" s="245"/>
      <c r="TIW14" s="245"/>
      <c r="TIX14" s="245"/>
      <c r="TIY14" s="245"/>
      <c r="TIZ14" s="245"/>
      <c r="TJA14" s="245"/>
      <c r="TJB14" s="245"/>
      <c r="TJC14" s="245"/>
      <c r="TJD14" s="245"/>
      <c r="TJE14" s="245"/>
      <c r="TJF14" s="245"/>
      <c r="TJG14" s="245"/>
      <c r="TJH14" s="245"/>
      <c r="TJI14" s="245"/>
      <c r="TJJ14" s="245"/>
      <c r="TJK14" s="245"/>
      <c r="TJL14" s="245"/>
      <c r="TJM14" s="245"/>
      <c r="TJN14" s="245"/>
      <c r="TJO14" s="245"/>
      <c r="TJP14" s="245"/>
      <c r="TJQ14" s="245"/>
      <c r="TJR14" s="245"/>
      <c r="TJS14" s="245"/>
      <c r="TJT14" s="245"/>
      <c r="TJU14" s="245"/>
      <c r="TJV14" s="245"/>
      <c r="TJW14" s="245"/>
      <c r="TJX14" s="245"/>
      <c r="TJY14" s="245"/>
      <c r="TJZ14" s="245"/>
      <c r="TKA14" s="245"/>
      <c r="TKB14" s="245"/>
      <c r="TKC14" s="245"/>
      <c r="TKD14" s="245"/>
      <c r="TKE14" s="245"/>
      <c r="TKF14" s="245"/>
      <c r="TKG14" s="245"/>
      <c r="TKH14" s="245"/>
      <c r="TKI14" s="245"/>
      <c r="TKJ14" s="245"/>
      <c r="TKK14" s="245"/>
      <c r="TKL14" s="245"/>
      <c r="TKM14" s="245"/>
      <c r="TKN14" s="245"/>
      <c r="TKO14" s="245"/>
      <c r="TKP14" s="245"/>
      <c r="TKQ14" s="245"/>
      <c r="TKR14" s="245"/>
      <c r="TKS14" s="245"/>
      <c r="TKT14" s="245"/>
      <c r="TKU14" s="245"/>
      <c r="TKV14" s="245"/>
      <c r="TKW14" s="245"/>
      <c r="TKX14" s="245"/>
      <c r="TKY14" s="245"/>
      <c r="TKZ14" s="245"/>
      <c r="TLA14" s="245"/>
      <c r="TLB14" s="245"/>
      <c r="TLC14" s="245"/>
      <c r="TLD14" s="245"/>
      <c r="TLE14" s="245"/>
      <c r="TLF14" s="245"/>
      <c r="TLG14" s="245"/>
      <c r="TLH14" s="245"/>
      <c r="TLI14" s="245"/>
      <c r="TLJ14" s="245"/>
      <c r="TLK14" s="245"/>
      <c r="TLL14" s="245"/>
      <c r="TLM14" s="245"/>
      <c r="TLN14" s="245"/>
      <c r="TLO14" s="245"/>
      <c r="TLP14" s="245"/>
      <c r="TLQ14" s="245"/>
      <c r="TLR14" s="245"/>
      <c r="TLS14" s="245"/>
      <c r="TLT14" s="245"/>
      <c r="TLU14" s="245"/>
      <c r="TLV14" s="245"/>
      <c r="TLW14" s="245"/>
      <c r="TLX14" s="245"/>
      <c r="TLY14" s="245"/>
      <c r="TLZ14" s="245"/>
      <c r="TMA14" s="245"/>
      <c r="TMB14" s="245"/>
      <c r="TMC14" s="245"/>
      <c r="TMD14" s="245"/>
      <c r="TME14" s="245"/>
      <c r="TMF14" s="245"/>
      <c r="TMG14" s="245"/>
      <c r="TMH14" s="245"/>
      <c r="TMI14" s="245"/>
      <c r="TMJ14" s="245"/>
      <c r="TMK14" s="245"/>
      <c r="TML14" s="245"/>
      <c r="TMM14" s="245"/>
      <c r="TMN14" s="245"/>
      <c r="TMO14" s="245"/>
      <c r="TMP14" s="245"/>
      <c r="TMQ14" s="245"/>
      <c r="TMR14" s="245"/>
      <c r="TMS14" s="245"/>
      <c r="TMT14" s="245"/>
      <c r="TMU14" s="245"/>
      <c r="TMV14" s="245"/>
      <c r="TMW14" s="245"/>
      <c r="TMX14" s="245"/>
      <c r="TMY14" s="245"/>
      <c r="TMZ14" s="245"/>
      <c r="TNA14" s="245"/>
      <c r="TNB14" s="245"/>
      <c r="TNC14" s="245"/>
      <c r="TND14" s="245"/>
      <c r="TNE14" s="245"/>
      <c r="TNF14" s="245"/>
      <c r="TNG14" s="245"/>
      <c r="TNH14" s="245"/>
      <c r="TNI14" s="245"/>
      <c r="TNJ14" s="245"/>
      <c r="TNK14" s="245"/>
      <c r="TNL14" s="245"/>
      <c r="TNM14" s="245"/>
      <c r="TNN14" s="245"/>
      <c r="TNO14" s="245"/>
      <c r="TNP14" s="245"/>
      <c r="TNQ14" s="245"/>
      <c r="TNR14" s="245"/>
      <c r="TNS14" s="245"/>
      <c r="TNT14" s="245"/>
      <c r="TNU14" s="245"/>
      <c r="TNV14" s="245"/>
      <c r="TNW14" s="245"/>
      <c r="TNX14" s="245"/>
      <c r="TNY14" s="245"/>
      <c r="TNZ14" s="245"/>
      <c r="TOA14" s="245"/>
      <c r="TOB14" s="245"/>
      <c r="TOC14" s="245"/>
      <c r="TOD14" s="245"/>
      <c r="TOE14" s="245"/>
      <c r="TOF14" s="245"/>
      <c r="TOG14" s="245"/>
      <c r="TOH14" s="245"/>
      <c r="TOI14" s="245"/>
      <c r="TOJ14" s="245"/>
      <c r="TOK14" s="245"/>
      <c r="TOL14" s="245"/>
      <c r="TOM14" s="245"/>
      <c r="TON14" s="245"/>
      <c r="TOO14" s="245"/>
      <c r="TOP14" s="245"/>
      <c r="TOQ14" s="245"/>
      <c r="TOR14" s="245"/>
      <c r="TOS14" s="245"/>
      <c r="TOT14" s="245"/>
      <c r="TOU14" s="245"/>
      <c r="TOV14" s="245"/>
      <c r="TOW14" s="245"/>
      <c r="TOX14" s="245"/>
      <c r="TOY14" s="245"/>
      <c r="TOZ14" s="245"/>
      <c r="TPA14" s="245"/>
      <c r="TPB14" s="245"/>
      <c r="TPC14" s="245"/>
      <c r="TPD14" s="245"/>
      <c r="TPE14" s="245"/>
      <c r="TPF14" s="245"/>
      <c r="TPG14" s="245"/>
      <c r="TPH14" s="245"/>
      <c r="TPI14" s="245"/>
      <c r="TPJ14" s="245"/>
      <c r="TPK14" s="245"/>
      <c r="TPL14" s="245"/>
      <c r="TPM14" s="245"/>
      <c r="TPN14" s="245"/>
      <c r="TPO14" s="245"/>
      <c r="TPP14" s="245"/>
      <c r="TPQ14" s="245"/>
      <c r="TPR14" s="245"/>
      <c r="TPS14" s="245"/>
      <c r="TPT14" s="245"/>
      <c r="TPU14" s="245"/>
      <c r="TPV14" s="245"/>
      <c r="TPW14" s="245"/>
      <c r="TPX14" s="245"/>
      <c r="TPY14" s="245"/>
      <c r="TPZ14" s="245"/>
      <c r="TQA14" s="245"/>
      <c r="TQB14" s="245"/>
      <c r="TQC14" s="245"/>
      <c r="TQD14" s="245"/>
      <c r="TQE14" s="245"/>
      <c r="TQF14" s="245"/>
      <c r="TQG14" s="245"/>
      <c r="TQH14" s="245"/>
      <c r="TQI14" s="245"/>
      <c r="TQJ14" s="245"/>
      <c r="TQK14" s="245"/>
      <c r="TQL14" s="245"/>
      <c r="TQM14" s="245"/>
      <c r="TQN14" s="245"/>
      <c r="TQO14" s="245"/>
      <c r="TQP14" s="245"/>
      <c r="TQQ14" s="245"/>
      <c r="TQR14" s="245"/>
      <c r="TQS14" s="245"/>
      <c r="TQT14" s="245"/>
      <c r="TQU14" s="245"/>
      <c r="TQV14" s="245"/>
      <c r="TQW14" s="245"/>
      <c r="TQX14" s="245"/>
      <c r="TQY14" s="245"/>
      <c r="TQZ14" s="245"/>
      <c r="TRA14" s="245"/>
      <c r="TRB14" s="245"/>
      <c r="TRC14" s="245"/>
      <c r="TRD14" s="245"/>
      <c r="TRE14" s="245"/>
      <c r="TRF14" s="245"/>
      <c r="TRG14" s="245"/>
      <c r="TRH14" s="245"/>
      <c r="TRI14" s="245"/>
      <c r="TRJ14" s="245"/>
      <c r="TRK14" s="245"/>
      <c r="TRL14" s="245"/>
      <c r="TRM14" s="245"/>
      <c r="TRN14" s="245"/>
      <c r="TRO14" s="245"/>
      <c r="TRP14" s="245"/>
      <c r="TRQ14" s="245"/>
      <c r="TRR14" s="245"/>
      <c r="TRS14" s="245"/>
      <c r="TRT14" s="245"/>
      <c r="TRU14" s="245"/>
      <c r="TRV14" s="245"/>
      <c r="TRW14" s="245"/>
      <c r="TRX14" s="245"/>
      <c r="TRY14" s="245"/>
      <c r="TRZ14" s="245"/>
      <c r="TSA14" s="245"/>
      <c r="TSB14" s="245"/>
      <c r="TSC14" s="245"/>
      <c r="TSD14" s="245"/>
      <c r="TSE14" s="245"/>
      <c r="TSF14" s="245"/>
      <c r="TSG14" s="245"/>
      <c r="TSH14" s="245"/>
      <c r="TSI14" s="245"/>
      <c r="TSJ14" s="245"/>
      <c r="TSK14" s="245"/>
      <c r="TSL14" s="245"/>
      <c r="TSM14" s="245"/>
      <c r="TSN14" s="245"/>
      <c r="TSO14" s="245"/>
      <c r="TSP14" s="245"/>
      <c r="TSQ14" s="245"/>
      <c r="TSR14" s="245"/>
      <c r="TSS14" s="245"/>
      <c r="TST14" s="245"/>
      <c r="TSU14" s="245"/>
      <c r="TSV14" s="245"/>
      <c r="TSW14" s="245"/>
      <c r="TSX14" s="245"/>
      <c r="TSY14" s="245"/>
      <c r="TSZ14" s="245"/>
      <c r="TTA14" s="245"/>
      <c r="TTB14" s="245"/>
      <c r="TTC14" s="245"/>
      <c r="TTD14" s="245"/>
      <c r="TTE14" s="245"/>
      <c r="TTF14" s="245"/>
      <c r="TTG14" s="245"/>
      <c r="TTH14" s="245"/>
      <c r="TTI14" s="245"/>
      <c r="TTJ14" s="245"/>
      <c r="TTK14" s="245"/>
      <c r="TTL14" s="245"/>
      <c r="TTM14" s="245"/>
      <c r="TTN14" s="245"/>
      <c r="TTO14" s="245"/>
      <c r="TTP14" s="245"/>
      <c r="TTQ14" s="245"/>
      <c r="TTR14" s="245"/>
      <c r="TTS14" s="245"/>
      <c r="TTT14" s="245"/>
      <c r="TTU14" s="245"/>
      <c r="TTV14" s="245"/>
      <c r="TTW14" s="245"/>
      <c r="TTX14" s="245"/>
      <c r="TTY14" s="245"/>
      <c r="TTZ14" s="245"/>
      <c r="TUA14" s="245"/>
      <c r="TUB14" s="245"/>
      <c r="TUC14" s="245"/>
      <c r="TUD14" s="245"/>
      <c r="TUE14" s="245"/>
      <c r="TUF14" s="245"/>
      <c r="TUG14" s="245"/>
      <c r="TUH14" s="245"/>
      <c r="TUI14" s="245"/>
      <c r="TUJ14" s="245"/>
      <c r="TUK14" s="245"/>
      <c r="TUL14" s="245"/>
      <c r="TUM14" s="245"/>
      <c r="TUN14" s="245"/>
      <c r="TUO14" s="245"/>
      <c r="TUP14" s="245"/>
      <c r="TUQ14" s="245"/>
      <c r="TUR14" s="245"/>
      <c r="TUS14" s="245"/>
      <c r="TUT14" s="245"/>
      <c r="TUU14" s="245"/>
      <c r="TUV14" s="245"/>
      <c r="TUW14" s="245"/>
      <c r="TUX14" s="245"/>
      <c r="TUY14" s="245"/>
      <c r="TUZ14" s="245"/>
      <c r="TVA14" s="245"/>
      <c r="TVB14" s="245"/>
      <c r="TVC14" s="245"/>
      <c r="TVD14" s="245"/>
      <c r="TVE14" s="245"/>
      <c r="TVF14" s="245"/>
      <c r="TVG14" s="245"/>
      <c r="TVH14" s="245"/>
      <c r="TVI14" s="245"/>
      <c r="TVJ14" s="245"/>
      <c r="TVK14" s="245"/>
      <c r="TVL14" s="245"/>
      <c r="TVM14" s="245"/>
      <c r="TVN14" s="245"/>
      <c r="TVO14" s="245"/>
      <c r="TVP14" s="245"/>
      <c r="TVQ14" s="245"/>
      <c r="TVR14" s="245"/>
      <c r="TVS14" s="245"/>
      <c r="TVT14" s="245"/>
      <c r="TVU14" s="245"/>
      <c r="TVV14" s="245"/>
      <c r="TVW14" s="245"/>
      <c r="TVX14" s="245"/>
      <c r="TVY14" s="245"/>
      <c r="TVZ14" s="245"/>
      <c r="TWA14" s="245"/>
      <c r="TWB14" s="245"/>
      <c r="TWC14" s="245"/>
      <c r="TWD14" s="245"/>
      <c r="TWE14" s="245"/>
      <c r="TWF14" s="245"/>
      <c r="TWG14" s="245"/>
      <c r="TWH14" s="245"/>
      <c r="TWI14" s="245"/>
      <c r="TWJ14" s="245"/>
      <c r="TWK14" s="245"/>
      <c r="TWL14" s="245"/>
      <c r="TWM14" s="245"/>
      <c r="TWN14" s="245"/>
      <c r="TWO14" s="245"/>
      <c r="TWP14" s="245"/>
      <c r="TWQ14" s="245"/>
      <c r="TWR14" s="245"/>
      <c r="TWS14" s="245"/>
      <c r="TWT14" s="245"/>
      <c r="TWU14" s="245"/>
      <c r="TWV14" s="245"/>
      <c r="TWW14" s="245"/>
      <c r="TWX14" s="245"/>
      <c r="TWY14" s="245"/>
      <c r="TWZ14" s="245"/>
      <c r="TXA14" s="245"/>
      <c r="TXB14" s="245"/>
      <c r="TXC14" s="245"/>
      <c r="TXD14" s="245"/>
      <c r="TXE14" s="245"/>
      <c r="TXF14" s="245"/>
      <c r="TXG14" s="245"/>
      <c r="TXH14" s="245"/>
      <c r="TXI14" s="245"/>
      <c r="TXJ14" s="245"/>
      <c r="TXK14" s="245"/>
      <c r="TXL14" s="245"/>
      <c r="TXM14" s="245"/>
      <c r="TXN14" s="245"/>
      <c r="TXO14" s="245"/>
      <c r="TXP14" s="245"/>
      <c r="TXQ14" s="245"/>
      <c r="TXR14" s="245"/>
      <c r="TXS14" s="245"/>
      <c r="TXT14" s="245"/>
      <c r="TXU14" s="245"/>
      <c r="TXV14" s="245"/>
      <c r="TXW14" s="245"/>
      <c r="TXX14" s="245"/>
      <c r="TXY14" s="245"/>
      <c r="TXZ14" s="245"/>
      <c r="TYA14" s="245"/>
      <c r="TYB14" s="245"/>
      <c r="TYC14" s="245"/>
      <c r="TYD14" s="245"/>
      <c r="TYE14" s="245"/>
      <c r="TYF14" s="245"/>
      <c r="TYG14" s="245"/>
      <c r="TYH14" s="245"/>
      <c r="TYI14" s="245"/>
      <c r="TYJ14" s="245"/>
      <c r="TYK14" s="245"/>
      <c r="TYL14" s="245"/>
      <c r="TYM14" s="245"/>
      <c r="TYN14" s="245"/>
      <c r="TYO14" s="245"/>
      <c r="TYP14" s="245"/>
      <c r="TYQ14" s="245"/>
      <c r="TYR14" s="245"/>
      <c r="TYS14" s="245"/>
      <c r="TYT14" s="245"/>
      <c r="TYU14" s="245"/>
      <c r="TYV14" s="245"/>
      <c r="TYW14" s="245"/>
      <c r="TYX14" s="245"/>
      <c r="TYY14" s="245"/>
      <c r="TYZ14" s="245"/>
      <c r="TZA14" s="245"/>
      <c r="TZB14" s="245"/>
      <c r="TZC14" s="245"/>
      <c r="TZD14" s="245"/>
      <c r="TZE14" s="245"/>
      <c r="TZF14" s="245"/>
      <c r="TZG14" s="245"/>
      <c r="TZH14" s="245"/>
      <c r="TZI14" s="245"/>
      <c r="TZJ14" s="245"/>
      <c r="TZK14" s="245"/>
      <c r="TZL14" s="245"/>
      <c r="TZM14" s="245"/>
      <c r="TZN14" s="245"/>
      <c r="TZO14" s="245"/>
      <c r="TZP14" s="245"/>
      <c r="TZQ14" s="245"/>
      <c r="TZR14" s="245"/>
      <c r="TZS14" s="245"/>
      <c r="TZT14" s="245"/>
      <c r="TZU14" s="245"/>
      <c r="TZV14" s="245"/>
      <c r="TZW14" s="245"/>
      <c r="TZX14" s="245"/>
      <c r="TZY14" s="245"/>
      <c r="TZZ14" s="245"/>
      <c r="UAA14" s="245"/>
      <c r="UAB14" s="245"/>
      <c r="UAC14" s="245"/>
      <c r="UAD14" s="245"/>
      <c r="UAE14" s="245"/>
      <c r="UAF14" s="245"/>
      <c r="UAG14" s="245"/>
      <c r="UAH14" s="245"/>
      <c r="UAI14" s="245"/>
      <c r="UAJ14" s="245"/>
      <c r="UAK14" s="245"/>
      <c r="UAL14" s="245"/>
      <c r="UAM14" s="245"/>
      <c r="UAN14" s="245"/>
      <c r="UAO14" s="245"/>
      <c r="UAP14" s="245"/>
      <c r="UAQ14" s="245"/>
      <c r="UAR14" s="245"/>
      <c r="UAS14" s="245"/>
      <c r="UAT14" s="245"/>
      <c r="UAU14" s="245"/>
      <c r="UAV14" s="245"/>
      <c r="UAW14" s="245"/>
      <c r="UAX14" s="245"/>
      <c r="UAY14" s="245"/>
      <c r="UAZ14" s="245"/>
      <c r="UBA14" s="245"/>
      <c r="UBB14" s="245"/>
      <c r="UBC14" s="245"/>
      <c r="UBD14" s="245"/>
      <c r="UBE14" s="245"/>
      <c r="UBF14" s="245"/>
      <c r="UBG14" s="245"/>
      <c r="UBH14" s="245"/>
      <c r="UBI14" s="245"/>
      <c r="UBJ14" s="245"/>
      <c r="UBK14" s="245"/>
      <c r="UBL14" s="245"/>
      <c r="UBM14" s="245"/>
      <c r="UBN14" s="245"/>
      <c r="UBO14" s="245"/>
      <c r="UBP14" s="245"/>
      <c r="UBQ14" s="245"/>
      <c r="UBR14" s="245"/>
      <c r="UBS14" s="245"/>
      <c r="UBT14" s="245"/>
      <c r="UBU14" s="245"/>
      <c r="UBV14" s="245"/>
      <c r="UBW14" s="245"/>
      <c r="UBX14" s="245"/>
      <c r="UBY14" s="245"/>
      <c r="UBZ14" s="245"/>
      <c r="UCA14" s="245"/>
      <c r="UCB14" s="245"/>
      <c r="UCC14" s="245"/>
      <c r="UCD14" s="245"/>
      <c r="UCE14" s="245"/>
      <c r="UCF14" s="245"/>
      <c r="UCG14" s="245"/>
      <c r="UCH14" s="245"/>
      <c r="UCI14" s="245"/>
      <c r="UCJ14" s="245"/>
      <c r="UCK14" s="245"/>
      <c r="UCL14" s="245"/>
      <c r="UCM14" s="245"/>
      <c r="UCN14" s="245"/>
      <c r="UCO14" s="245"/>
      <c r="UCP14" s="245"/>
      <c r="UCQ14" s="245"/>
      <c r="UCR14" s="245"/>
      <c r="UCS14" s="245"/>
      <c r="UCT14" s="245"/>
      <c r="UCU14" s="245"/>
      <c r="UCV14" s="245"/>
      <c r="UCW14" s="245"/>
      <c r="UCX14" s="245"/>
      <c r="UCY14" s="245"/>
      <c r="UCZ14" s="245"/>
      <c r="UDA14" s="245"/>
      <c r="UDB14" s="245"/>
      <c r="UDC14" s="245"/>
      <c r="UDD14" s="245"/>
      <c r="UDE14" s="245"/>
      <c r="UDF14" s="245"/>
      <c r="UDG14" s="245"/>
      <c r="UDH14" s="245"/>
      <c r="UDI14" s="245"/>
      <c r="UDJ14" s="245"/>
      <c r="UDK14" s="245"/>
      <c r="UDL14" s="245"/>
      <c r="UDM14" s="245"/>
      <c r="UDN14" s="245"/>
      <c r="UDO14" s="245"/>
      <c r="UDP14" s="245"/>
      <c r="UDQ14" s="245"/>
      <c r="UDR14" s="245"/>
      <c r="UDS14" s="245"/>
      <c r="UDT14" s="245"/>
      <c r="UDU14" s="245"/>
      <c r="UDV14" s="245"/>
      <c r="UDW14" s="245"/>
      <c r="UDX14" s="245"/>
      <c r="UDY14" s="245"/>
      <c r="UDZ14" s="245"/>
      <c r="UEA14" s="245"/>
      <c r="UEB14" s="245"/>
      <c r="UEC14" s="245"/>
      <c r="UED14" s="245"/>
      <c r="UEE14" s="245"/>
      <c r="UEF14" s="245"/>
      <c r="UEG14" s="245"/>
      <c r="UEH14" s="245"/>
      <c r="UEI14" s="245"/>
      <c r="UEJ14" s="245"/>
      <c r="UEK14" s="245"/>
      <c r="UEL14" s="245"/>
      <c r="UEM14" s="245"/>
      <c r="UEN14" s="245"/>
      <c r="UEO14" s="245"/>
      <c r="UEP14" s="245"/>
      <c r="UEQ14" s="245"/>
      <c r="UER14" s="245"/>
      <c r="UES14" s="245"/>
      <c r="UET14" s="245"/>
      <c r="UEU14" s="245"/>
      <c r="UEV14" s="245"/>
      <c r="UEW14" s="245"/>
      <c r="UEX14" s="245"/>
      <c r="UEY14" s="245"/>
      <c r="UEZ14" s="245"/>
      <c r="UFA14" s="245"/>
      <c r="UFB14" s="245"/>
      <c r="UFC14" s="245"/>
      <c r="UFD14" s="245"/>
      <c r="UFE14" s="245"/>
      <c r="UFF14" s="245"/>
      <c r="UFG14" s="245"/>
      <c r="UFH14" s="245"/>
      <c r="UFI14" s="245"/>
      <c r="UFJ14" s="245"/>
      <c r="UFK14" s="245"/>
      <c r="UFL14" s="245"/>
      <c r="UFM14" s="245"/>
      <c r="UFN14" s="245"/>
      <c r="UFO14" s="245"/>
      <c r="UFP14" s="245"/>
      <c r="UFQ14" s="245"/>
      <c r="UFR14" s="245"/>
      <c r="UFS14" s="245"/>
      <c r="UFT14" s="245"/>
      <c r="UFU14" s="245"/>
      <c r="UFV14" s="245"/>
      <c r="UFW14" s="245"/>
      <c r="UFX14" s="245"/>
      <c r="UFY14" s="245"/>
      <c r="UFZ14" s="245"/>
      <c r="UGA14" s="245"/>
      <c r="UGB14" s="245"/>
      <c r="UGC14" s="245"/>
      <c r="UGD14" s="245"/>
      <c r="UGE14" s="245"/>
      <c r="UGF14" s="245"/>
      <c r="UGG14" s="245"/>
      <c r="UGH14" s="245"/>
      <c r="UGI14" s="245"/>
      <c r="UGJ14" s="245"/>
      <c r="UGK14" s="245"/>
      <c r="UGL14" s="245"/>
      <c r="UGM14" s="245"/>
      <c r="UGN14" s="245"/>
      <c r="UGO14" s="245"/>
      <c r="UGP14" s="245"/>
      <c r="UGQ14" s="245"/>
      <c r="UGR14" s="245"/>
      <c r="UGS14" s="245"/>
      <c r="UGT14" s="245"/>
      <c r="UGU14" s="245"/>
      <c r="UGV14" s="245"/>
      <c r="UGW14" s="245"/>
      <c r="UGX14" s="245"/>
      <c r="UGY14" s="245"/>
      <c r="UGZ14" s="245"/>
      <c r="UHA14" s="245"/>
      <c r="UHB14" s="245"/>
      <c r="UHC14" s="245"/>
      <c r="UHD14" s="245"/>
      <c r="UHE14" s="245"/>
      <c r="UHF14" s="245"/>
      <c r="UHG14" s="245"/>
      <c r="UHH14" s="245"/>
      <c r="UHI14" s="245"/>
      <c r="UHJ14" s="245"/>
      <c r="UHK14" s="245"/>
      <c r="UHL14" s="245"/>
      <c r="UHM14" s="245"/>
      <c r="UHN14" s="245"/>
      <c r="UHO14" s="245"/>
      <c r="UHP14" s="245"/>
      <c r="UHQ14" s="245"/>
      <c r="UHR14" s="245"/>
      <c r="UHS14" s="245"/>
      <c r="UHT14" s="245"/>
      <c r="UHU14" s="245"/>
      <c r="UHV14" s="245"/>
      <c r="UHW14" s="245"/>
      <c r="UHX14" s="245"/>
      <c r="UHY14" s="245"/>
      <c r="UHZ14" s="245"/>
      <c r="UIA14" s="245"/>
      <c r="UIB14" s="245"/>
      <c r="UIC14" s="245"/>
      <c r="UID14" s="245"/>
      <c r="UIE14" s="245"/>
      <c r="UIF14" s="245"/>
      <c r="UIG14" s="245"/>
      <c r="UIH14" s="245"/>
      <c r="UII14" s="245"/>
      <c r="UIJ14" s="245"/>
      <c r="UIK14" s="245"/>
      <c r="UIL14" s="245"/>
      <c r="UIM14" s="245"/>
      <c r="UIN14" s="245"/>
      <c r="UIO14" s="245"/>
      <c r="UIP14" s="245"/>
      <c r="UIQ14" s="245"/>
      <c r="UIR14" s="245"/>
      <c r="UIS14" s="245"/>
      <c r="UIT14" s="245"/>
      <c r="UIU14" s="245"/>
      <c r="UIV14" s="245"/>
      <c r="UIW14" s="245"/>
      <c r="UIX14" s="245"/>
      <c r="UIY14" s="245"/>
      <c r="UIZ14" s="245"/>
      <c r="UJA14" s="245"/>
      <c r="UJB14" s="245"/>
      <c r="UJC14" s="245"/>
      <c r="UJD14" s="245"/>
      <c r="UJE14" s="245"/>
      <c r="UJF14" s="245"/>
      <c r="UJG14" s="245"/>
      <c r="UJH14" s="245"/>
      <c r="UJI14" s="245"/>
      <c r="UJJ14" s="245"/>
      <c r="UJK14" s="245"/>
      <c r="UJL14" s="245"/>
      <c r="UJM14" s="245"/>
      <c r="UJN14" s="245"/>
      <c r="UJO14" s="245"/>
      <c r="UJP14" s="245"/>
      <c r="UJQ14" s="245"/>
      <c r="UJR14" s="245"/>
      <c r="UJS14" s="245"/>
      <c r="UJT14" s="245"/>
      <c r="UJU14" s="245"/>
      <c r="UJV14" s="245"/>
      <c r="UJW14" s="245"/>
      <c r="UJX14" s="245"/>
      <c r="UJY14" s="245"/>
      <c r="UJZ14" s="245"/>
      <c r="UKA14" s="245"/>
      <c r="UKB14" s="245"/>
      <c r="UKC14" s="245"/>
      <c r="UKD14" s="245"/>
      <c r="UKE14" s="245"/>
      <c r="UKF14" s="245"/>
      <c r="UKG14" s="245"/>
      <c r="UKH14" s="245"/>
      <c r="UKI14" s="245"/>
      <c r="UKJ14" s="245"/>
      <c r="UKK14" s="245"/>
      <c r="UKL14" s="245"/>
      <c r="UKM14" s="245"/>
      <c r="UKN14" s="245"/>
      <c r="UKO14" s="245"/>
      <c r="UKP14" s="245"/>
      <c r="UKQ14" s="245"/>
      <c r="UKR14" s="245"/>
      <c r="UKS14" s="245"/>
      <c r="UKT14" s="245"/>
      <c r="UKU14" s="245"/>
      <c r="UKV14" s="245"/>
      <c r="UKW14" s="245"/>
      <c r="UKX14" s="245"/>
      <c r="UKY14" s="245"/>
      <c r="UKZ14" s="245"/>
      <c r="ULA14" s="245"/>
      <c r="ULB14" s="245"/>
      <c r="ULC14" s="245"/>
      <c r="ULD14" s="245"/>
      <c r="ULE14" s="245"/>
      <c r="ULF14" s="245"/>
      <c r="ULG14" s="245"/>
      <c r="ULH14" s="245"/>
      <c r="ULI14" s="245"/>
      <c r="ULJ14" s="245"/>
      <c r="ULK14" s="245"/>
      <c r="ULL14" s="245"/>
      <c r="ULM14" s="245"/>
      <c r="ULN14" s="245"/>
      <c r="ULO14" s="245"/>
      <c r="ULP14" s="245"/>
      <c r="ULQ14" s="245"/>
      <c r="ULR14" s="245"/>
      <c r="ULS14" s="245"/>
      <c r="ULT14" s="245"/>
      <c r="ULU14" s="245"/>
      <c r="ULV14" s="245"/>
      <c r="ULW14" s="245"/>
      <c r="ULX14" s="245"/>
      <c r="ULY14" s="245"/>
      <c r="ULZ14" s="245"/>
      <c r="UMA14" s="245"/>
      <c r="UMB14" s="245"/>
      <c r="UMC14" s="245"/>
      <c r="UMD14" s="245"/>
      <c r="UME14" s="245"/>
      <c r="UMF14" s="245"/>
      <c r="UMG14" s="245"/>
      <c r="UMH14" s="245"/>
      <c r="UMI14" s="245"/>
      <c r="UMJ14" s="245"/>
      <c r="UMK14" s="245"/>
      <c r="UML14" s="245"/>
      <c r="UMM14" s="245"/>
      <c r="UMN14" s="245"/>
      <c r="UMO14" s="245"/>
      <c r="UMP14" s="245"/>
      <c r="UMQ14" s="245"/>
      <c r="UMR14" s="245"/>
      <c r="UMS14" s="245"/>
      <c r="UMT14" s="245"/>
      <c r="UMU14" s="245"/>
      <c r="UMV14" s="245"/>
      <c r="UMW14" s="245"/>
      <c r="UMX14" s="245"/>
      <c r="UMY14" s="245"/>
      <c r="UMZ14" s="245"/>
      <c r="UNA14" s="245"/>
      <c r="UNB14" s="245"/>
      <c r="UNC14" s="245"/>
      <c r="UND14" s="245"/>
      <c r="UNE14" s="245"/>
      <c r="UNF14" s="245"/>
      <c r="UNG14" s="245"/>
      <c r="UNH14" s="245"/>
      <c r="UNI14" s="245"/>
      <c r="UNJ14" s="245"/>
      <c r="UNK14" s="245"/>
      <c r="UNL14" s="245"/>
      <c r="UNM14" s="245"/>
      <c r="UNN14" s="245"/>
      <c r="UNO14" s="245"/>
      <c r="UNP14" s="245"/>
      <c r="UNQ14" s="245"/>
      <c r="UNR14" s="245"/>
      <c r="UNS14" s="245"/>
      <c r="UNT14" s="245"/>
      <c r="UNU14" s="245"/>
      <c r="UNV14" s="245"/>
      <c r="UNW14" s="245"/>
      <c r="UNX14" s="245"/>
      <c r="UNY14" s="245"/>
      <c r="UNZ14" s="245"/>
      <c r="UOA14" s="245"/>
      <c r="UOB14" s="245"/>
      <c r="UOC14" s="245"/>
      <c r="UOD14" s="245"/>
      <c r="UOE14" s="245"/>
      <c r="UOF14" s="245"/>
      <c r="UOG14" s="245"/>
      <c r="UOH14" s="245"/>
      <c r="UOI14" s="245"/>
      <c r="UOJ14" s="245"/>
      <c r="UOK14" s="245"/>
      <c r="UOL14" s="245"/>
      <c r="UOM14" s="245"/>
      <c r="UON14" s="245"/>
      <c r="UOO14" s="245"/>
      <c r="UOP14" s="245"/>
      <c r="UOQ14" s="245"/>
      <c r="UOR14" s="245"/>
      <c r="UOS14" s="245"/>
      <c r="UOT14" s="245"/>
      <c r="UOU14" s="245"/>
      <c r="UOV14" s="245"/>
      <c r="UOW14" s="245"/>
      <c r="UOX14" s="245"/>
      <c r="UOY14" s="245"/>
      <c r="UOZ14" s="245"/>
      <c r="UPA14" s="245"/>
      <c r="UPB14" s="245"/>
      <c r="UPC14" s="245"/>
      <c r="UPD14" s="245"/>
      <c r="UPE14" s="245"/>
      <c r="UPF14" s="245"/>
      <c r="UPG14" s="245"/>
      <c r="UPH14" s="245"/>
      <c r="UPI14" s="245"/>
      <c r="UPJ14" s="245"/>
      <c r="UPK14" s="245"/>
      <c r="UPL14" s="245"/>
      <c r="UPM14" s="245"/>
      <c r="UPN14" s="245"/>
      <c r="UPO14" s="245"/>
      <c r="UPP14" s="245"/>
      <c r="UPQ14" s="245"/>
      <c r="UPR14" s="245"/>
      <c r="UPS14" s="245"/>
      <c r="UPT14" s="245"/>
      <c r="UPU14" s="245"/>
      <c r="UPV14" s="245"/>
      <c r="UPW14" s="245"/>
      <c r="UPX14" s="245"/>
      <c r="UPY14" s="245"/>
      <c r="UPZ14" s="245"/>
      <c r="UQA14" s="245"/>
      <c r="UQB14" s="245"/>
      <c r="UQC14" s="245"/>
      <c r="UQD14" s="245"/>
      <c r="UQE14" s="245"/>
      <c r="UQF14" s="245"/>
      <c r="UQG14" s="245"/>
      <c r="UQH14" s="245"/>
      <c r="UQI14" s="245"/>
      <c r="UQJ14" s="245"/>
      <c r="UQK14" s="245"/>
      <c r="UQL14" s="245"/>
      <c r="UQM14" s="245"/>
      <c r="UQN14" s="245"/>
      <c r="UQO14" s="245"/>
      <c r="UQP14" s="245"/>
      <c r="UQQ14" s="245"/>
      <c r="UQR14" s="245"/>
      <c r="UQS14" s="245"/>
      <c r="UQT14" s="245"/>
      <c r="UQU14" s="245"/>
      <c r="UQV14" s="245"/>
      <c r="UQW14" s="245"/>
      <c r="UQX14" s="245"/>
      <c r="UQY14" s="245"/>
      <c r="UQZ14" s="245"/>
      <c r="URA14" s="245"/>
      <c r="URB14" s="245"/>
      <c r="URC14" s="245"/>
      <c r="URD14" s="245"/>
      <c r="URE14" s="245"/>
      <c r="URF14" s="245"/>
      <c r="URG14" s="245"/>
      <c r="URH14" s="245"/>
      <c r="URI14" s="245"/>
      <c r="URJ14" s="245"/>
      <c r="URK14" s="245"/>
      <c r="URL14" s="245"/>
      <c r="URM14" s="245"/>
      <c r="URN14" s="245"/>
      <c r="URO14" s="245"/>
      <c r="URP14" s="245"/>
      <c r="URQ14" s="245"/>
      <c r="URR14" s="245"/>
      <c r="URS14" s="245"/>
      <c r="URT14" s="245"/>
      <c r="URU14" s="245"/>
      <c r="URV14" s="245"/>
      <c r="URW14" s="245"/>
      <c r="URX14" s="245"/>
      <c r="URY14" s="245"/>
      <c r="URZ14" s="245"/>
      <c r="USA14" s="245"/>
      <c r="USB14" s="245"/>
      <c r="USC14" s="245"/>
      <c r="USD14" s="245"/>
      <c r="USE14" s="245"/>
      <c r="USF14" s="245"/>
      <c r="USG14" s="245"/>
      <c r="USH14" s="245"/>
      <c r="USI14" s="245"/>
      <c r="USJ14" s="245"/>
      <c r="USK14" s="245"/>
      <c r="USL14" s="245"/>
      <c r="USM14" s="245"/>
      <c r="USN14" s="245"/>
      <c r="USO14" s="245"/>
      <c r="USP14" s="245"/>
      <c r="USQ14" s="245"/>
      <c r="USR14" s="245"/>
      <c r="USS14" s="245"/>
      <c r="UST14" s="245"/>
      <c r="USU14" s="245"/>
      <c r="USV14" s="245"/>
      <c r="USW14" s="245"/>
      <c r="USX14" s="245"/>
      <c r="USY14" s="245"/>
      <c r="USZ14" s="245"/>
      <c r="UTA14" s="245"/>
      <c r="UTB14" s="245"/>
      <c r="UTC14" s="245"/>
      <c r="UTD14" s="245"/>
      <c r="UTE14" s="245"/>
      <c r="UTF14" s="245"/>
      <c r="UTG14" s="245"/>
      <c r="UTH14" s="245"/>
      <c r="UTI14" s="245"/>
      <c r="UTJ14" s="245"/>
      <c r="UTK14" s="245"/>
      <c r="UTL14" s="245"/>
      <c r="UTM14" s="245"/>
      <c r="UTN14" s="245"/>
      <c r="UTO14" s="245"/>
      <c r="UTP14" s="245"/>
      <c r="UTQ14" s="245"/>
      <c r="UTR14" s="245"/>
      <c r="UTS14" s="245"/>
      <c r="UTT14" s="245"/>
      <c r="UTU14" s="245"/>
      <c r="UTV14" s="245"/>
      <c r="UTW14" s="245"/>
      <c r="UTX14" s="245"/>
      <c r="UTY14" s="245"/>
      <c r="UTZ14" s="245"/>
      <c r="UUA14" s="245"/>
      <c r="UUB14" s="245"/>
      <c r="UUC14" s="245"/>
      <c r="UUD14" s="245"/>
      <c r="UUE14" s="245"/>
      <c r="UUF14" s="245"/>
      <c r="UUG14" s="245"/>
      <c r="UUH14" s="245"/>
      <c r="UUI14" s="245"/>
      <c r="UUJ14" s="245"/>
      <c r="UUK14" s="245"/>
      <c r="UUL14" s="245"/>
      <c r="UUM14" s="245"/>
      <c r="UUN14" s="245"/>
      <c r="UUO14" s="245"/>
      <c r="UUP14" s="245"/>
      <c r="UUQ14" s="245"/>
      <c r="UUR14" s="245"/>
      <c r="UUS14" s="245"/>
      <c r="UUT14" s="245"/>
      <c r="UUU14" s="245"/>
      <c r="UUV14" s="245"/>
      <c r="UUW14" s="245"/>
      <c r="UUX14" s="245"/>
      <c r="UUY14" s="245"/>
      <c r="UUZ14" s="245"/>
      <c r="UVA14" s="245"/>
      <c r="UVB14" s="245"/>
      <c r="UVC14" s="245"/>
      <c r="UVD14" s="245"/>
      <c r="UVE14" s="245"/>
      <c r="UVF14" s="245"/>
      <c r="UVG14" s="245"/>
      <c r="UVH14" s="245"/>
      <c r="UVI14" s="245"/>
      <c r="UVJ14" s="245"/>
      <c r="UVK14" s="245"/>
      <c r="UVL14" s="245"/>
      <c r="UVM14" s="245"/>
      <c r="UVN14" s="245"/>
      <c r="UVO14" s="245"/>
      <c r="UVP14" s="245"/>
      <c r="UVQ14" s="245"/>
      <c r="UVR14" s="245"/>
      <c r="UVS14" s="245"/>
      <c r="UVT14" s="245"/>
      <c r="UVU14" s="245"/>
      <c r="UVV14" s="245"/>
      <c r="UVW14" s="245"/>
      <c r="UVX14" s="245"/>
      <c r="UVY14" s="245"/>
      <c r="UVZ14" s="245"/>
      <c r="UWA14" s="245"/>
      <c r="UWB14" s="245"/>
      <c r="UWC14" s="245"/>
      <c r="UWD14" s="245"/>
      <c r="UWE14" s="245"/>
      <c r="UWF14" s="245"/>
      <c r="UWG14" s="245"/>
      <c r="UWH14" s="245"/>
      <c r="UWI14" s="245"/>
      <c r="UWJ14" s="245"/>
      <c r="UWK14" s="245"/>
      <c r="UWL14" s="245"/>
      <c r="UWM14" s="245"/>
      <c r="UWN14" s="245"/>
      <c r="UWO14" s="245"/>
      <c r="UWP14" s="245"/>
      <c r="UWQ14" s="245"/>
      <c r="UWR14" s="245"/>
      <c r="UWS14" s="245"/>
      <c r="UWT14" s="245"/>
      <c r="UWU14" s="245"/>
      <c r="UWV14" s="245"/>
      <c r="UWW14" s="245"/>
      <c r="UWX14" s="245"/>
      <c r="UWY14" s="245"/>
      <c r="UWZ14" s="245"/>
      <c r="UXA14" s="245"/>
      <c r="UXB14" s="245"/>
      <c r="UXC14" s="245"/>
      <c r="UXD14" s="245"/>
      <c r="UXE14" s="245"/>
      <c r="UXF14" s="245"/>
      <c r="UXG14" s="245"/>
      <c r="UXH14" s="245"/>
      <c r="UXI14" s="245"/>
      <c r="UXJ14" s="245"/>
      <c r="UXK14" s="245"/>
      <c r="UXL14" s="245"/>
      <c r="UXM14" s="245"/>
      <c r="UXN14" s="245"/>
      <c r="UXO14" s="245"/>
      <c r="UXP14" s="245"/>
      <c r="UXQ14" s="245"/>
      <c r="UXR14" s="245"/>
      <c r="UXS14" s="245"/>
      <c r="UXT14" s="245"/>
      <c r="UXU14" s="245"/>
      <c r="UXV14" s="245"/>
      <c r="UXW14" s="245"/>
      <c r="UXX14" s="245"/>
      <c r="UXY14" s="245"/>
      <c r="UXZ14" s="245"/>
      <c r="UYA14" s="245"/>
      <c r="UYB14" s="245"/>
      <c r="UYC14" s="245"/>
      <c r="UYD14" s="245"/>
      <c r="UYE14" s="245"/>
      <c r="UYF14" s="245"/>
      <c r="UYG14" s="245"/>
      <c r="UYH14" s="245"/>
      <c r="UYI14" s="245"/>
      <c r="UYJ14" s="245"/>
      <c r="UYK14" s="245"/>
      <c r="UYL14" s="245"/>
      <c r="UYM14" s="245"/>
      <c r="UYN14" s="245"/>
      <c r="UYO14" s="245"/>
      <c r="UYP14" s="245"/>
      <c r="UYQ14" s="245"/>
      <c r="UYR14" s="245"/>
      <c r="UYS14" s="245"/>
      <c r="UYT14" s="245"/>
      <c r="UYU14" s="245"/>
      <c r="UYV14" s="245"/>
      <c r="UYW14" s="245"/>
      <c r="UYX14" s="245"/>
      <c r="UYY14" s="245"/>
      <c r="UYZ14" s="245"/>
      <c r="UZA14" s="245"/>
      <c r="UZB14" s="245"/>
      <c r="UZC14" s="245"/>
      <c r="UZD14" s="245"/>
      <c r="UZE14" s="245"/>
      <c r="UZF14" s="245"/>
      <c r="UZG14" s="245"/>
      <c r="UZH14" s="245"/>
      <c r="UZI14" s="245"/>
      <c r="UZJ14" s="245"/>
      <c r="UZK14" s="245"/>
      <c r="UZL14" s="245"/>
      <c r="UZM14" s="245"/>
      <c r="UZN14" s="245"/>
      <c r="UZO14" s="245"/>
      <c r="UZP14" s="245"/>
      <c r="UZQ14" s="245"/>
      <c r="UZR14" s="245"/>
      <c r="UZS14" s="245"/>
      <c r="UZT14" s="245"/>
      <c r="UZU14" s="245"/>
      <c r="UZV14" s="245"/>
      <c r="UZW14" s="245"/>
      <c r="UZX14" s="245"/>
      <c r="UZY14" s="245"/>
      <c r="UZZ14" s="245"/>
      <c r="VAA14" s="245"/>
      <c r="VAB14" s="245"/>
      <c r="VAC14" s="245"/>
      <c r="VAD14" s="245"/>
      <c r="VAE14" s="245"/>
      <c r="VAF14" s="245"/>
      <c r="VAG14" s="245"/>
      <c r="VAH14" s="245"/>
      <c r="VAI14" s="245"/>
      <c r="VAJ14" s="245"/>
      <c r="VAK14" s="245"/>
      <c r="VAL14" s="245"/>
      <c r="VAM14" s="245"/>
      <c r="VAN14" s="245"/>
      <c r="VAO14" s="245"/>
      <c r="VAP14" s="245"/>
      <c r="VAQ14" s="245"/>
      <c r="VAR14" s="245"/>
      <c r="VAS14" s="245"/>
      <c r="VAT14" s="245"/>
      <c r="VAU14" s="245"/>
      <c r="VAV14" s="245"/>
      <c r="VAW14" s="245"/>
      <c r="VAX14" s="245"/>
      <c r="VAY14" s="245"/>
      <c r="VAZ14" s="245"/>
      <c r="VBA14" s="245"/>
      <c r="VBB14" s="245"/>
      <c r="VBC14" s="245"/>
      <c r="VBD14" s="245"/>
      <c r="VBE14" s="245"/>
      <c r="VBF14" s="245"/>
      <c r="VBG14" s="245"/>
      <c r="VBH14" s="245"/>
      <c r="VBI14" s="245"/>
      <c r="VBJ14" s="245"/>
      <c r="VBK14" s="245"/>
      <c r="VBL14" s="245"/>
      <c r="VBM14" s="245"/>
      <c r="VBN14" s="245"/>
      <c r="VBO14" s="245"/>
      <c r="VBP14" s="245"/>
      <c r="VBQ14" s="245"/>
      <c r="VBR14" s="245"/>
      <c r="VBS14" s="245"/>
      <c r="VBT14" s="245"/>
      <c r="VBU14" s="245"/>
      <c r="VBV14" s="245"/>
      <c r="VBW14" s="245"/>
      <c r="VBX14" s="245"/>
      <c r="VBY14" s="245"/>
      <c r="VBZ14" s="245"/>
      <c r="VCA14" s="245"/>
      <c r="VCB14" s="245"/>
      <c r="VCC14" s="245"/>
      <c r="VCD14" s="245"/>
      <c r="VCE14" s="245"/>
      <c r="VCF14" s="245"/>
      <c r="VCG14" s="245"/>
      <c r="VCH14" s="245"/>
      <c r="VCI14" s="245"/>
      <c r="VCJ14" s="245"/>
      <c r="VCK14" s="245"/>
      <c r="VCL14" s="245"/>
      <c r="VCM14" s="245"/>
      <c r="VCN14" s="245"/>
      <c r="VCO14" s="245"/>
      <c r="VCP14" s="245"/>
      <c r="VCQ14" s="245"/>
      <c r="VCR14" s="245"/>
      <c r="VCS14" s="245"/>
      <c r="VCT14" s="245"/>
      <c r="VCU14" s="245"/>
      <c r="VCV14" s="245"/>
      <c r="VCW14" s="245"/>
      <c r="VCX14" s="245"/>
      <c r="VCY14" s="245"/>
      <c r="VCZ14" s="245"/>
      <c r="VDA14" s="245"/>
      <c r="VDB14" s="245"/>
      <c r="VDC14" s="245"/>
      <c r="VDD14" s="245"/>
      <c r="VDE14" s="245"/>
      <c r="VDF14" s="245"/>
      <c r="VDG14" s="245"/>
      <c r="VDH14" s="245"/>
      <c r="VDI14" s="245"/>
      <c r="VDJ14" s="245"/>
      <c r="VDK14" s="245"/>
      <c r="VDL14" s="245"/>
      <c r="VDM14" s="245"/>
      <c r="VDN14" s="245"/>
      <c r="VDO14" s="245"/>
      <c r="VDP14" s="245"/>
      <c r="VDQ14" s="245"/>
      <c r="VDR14" s="245"/>
      <c r="VDS14" s="245"/>
      <c r="VDT14" s="245"/>
      <c r="VDU14" s="245"/>
      <c r="VDV14" s="245"/>
      <c r="VDW14" s="245"/>
      <c r="VDX14" s="245"/>
      <c r="VDY14" s="245"/>
      <c r="VDZ14" s="245"/>
      <c r="VEA14" s="245"/>
      <c r="VEB14" s="245"/>
      <c r="VEC14" s="245"/>
      <c r="VED14" s="245"/>
      <c r="VEE14" s="245"/>
      <c r="VEF14" s="245"/>
      <c r="VEG14" s="245"/>
      <c r="VEH14" s="245"/>
      <c r="VEI14" s="245"/>
      <c r="VEJ14" s="245"/>
      <c r="VEK14" s="245"/>
      <c r="VEL14" s="245"/>
      <c r="VEM14" s="245"/>
      <c r="VEN14" s="245"/>
      <c r="VEO14" s="245"/>
      <c r="VEP14" s="245"/>
      <c r="VEQ14" s="245"/>
      <c r="VER14" s="245"/>
      <c r="VES14" s="245"/>
      <c r="VET14" s="245"/>
      <c r="VEU14" s="245"/>
      <c r="VEV14" s="245"/>
      <c r="VEW14" s="245"/>
      <c r="VEX14" s="245"/>
      <c r="VEY14" s="245"/>
      <c r="VEZ14" s="245"/>
      <c r="VFA14" s="245"/>
      <c r="VFB14" s="245"/>
      <c r="VFC14" s="245"/>
      <c r="VFD14" s="245"/>
      <c r="VFE14" s="245"/>
      <c r="VFF14" s="245"/>
      <c r="VFG14" s="245"/>
      <c r="VFH14" s="245"/>
      <c r="VFI14" s="245"/>
      <c r="VFJ14" s="245"/>
      <c r="VFK14" s="245"/>
      <c r="VFL14" s="245"/>
      <c r="VFM14" s="245"/>
      <c r="VFN14" s="245"/>
      <c r="VFO14" s="245"/>
      <c r="VFP14" s="245"/>
      <c r="VFQ14" s="245"/>
      <c r="VFR14" s="245"/>
      <c r="VFS14" s="245"/>
      <c r="VFT14" s="245"/>
      <c r="VFU14" s="245"/>
      <c r="VFV14" s="245"/>
      <c r="VFW14" s="245"/>
      <c r="VFX14" s="245"/>
      <c r="VFY14" s="245"/>
      <c r="VFZ14" s="245"/>
      <c r="VGA14" s="245"/>
      <c r="VGB14" s="245"/>
      <c r="VGC14" s="245"/>
      <c r="VGD14" s="245"/>
      <c r="VGE14" s="245"/>
      <c r="VGF14" s="245"/>
      <c r="VGG14" s="245"/>
      <c r="VGH14" s="245"/>
      <c r="VGI14" s="245"/>
      <c r="VGJ14" s="245"/>
      <c r="VGK14" s="245"/>
      <c r="VGL14" s="245"/>
      <c r="VGM14" s="245"/>
      <c r="VGN14" s="245"/>
      <c r="VGO14" s="245"/>
      <c r="VGP14" s="245"/>
      <c r="VGQ14" s="245"/>
      <c r="VGR14" s="245"/>
      <c r="VGS14" s="245"/>
      <c r="VGT14" s="245"/>
      <c r="VGU14" s="245"/>
      <c r="VGV14" s="245"/>
      <c r="VGW14" s="245"/>
      <c r="VGX14" s="245"/>
      <c r="VGY14" s="245"/>
      <c r="VGZ14" s="245"/>
      <c r="VHA14" s="245"/>
      <c r="VHB14" s="245"/>
      <c r="VHC14" s="245"/>
      <c r="VHD14" s="245"/>
      <c r="VHE14" s="245"/>
      <c r="VHF14" s="245"/>
      <c r="VHG14" s="245"/>
      <c r="VHH14" s="245"/>
      <c r="VHI14" s="245"/>
      <c r="VHJ14" s="245"/>
      <c r="VHK14" s="245"/>
      <c r="VHL14" s="245"/>
      <c r="VHM14" s="245"/>
      <c r="VHN14" s="245"/>
      <c r="VHO14" s="245"/>
      <c r="VHP14" s="245"/>
      <c r="VHQ14" s="245"/>
      <c r="VHR14" s="245"/>
      <c r="VHS14" s="245"/>
      <c r="VHT14" s="245"/>
      <c r="VHU14" s="245"/>
      <c r="VHV14" s="245"/>
      <c r="VHW14" s="245"/>
      <c r="VHX14" s="245"/>
      <c r="VHY14" s="245"/>
      <c r="VHZ14" s="245"/>
      <c r="VIA14" s="245"/>
      <c r="VIB14" s="245"/>
      <c r="VIC14" s="245"/>
      <c r="VID14" s="245"/>
      <c r="VIE14" s="245"/>
      <c r="VIF14" s="245"/>
      <c r="VIG14" s="245"/>
      <c r="VIH14" s="245"/>
      <c r="VII14" s="245"/>
      <c r="VIJ14" s="245"/>
      <c r="VIK14" s="245"/>
      <c r="VIL14" s="245"/>
      <c r="VIM14" s="245"/>
      <c r="VIN14" s="245"/>
      <c r="VIO14" s="245"/>
      <c r="VIP14" s="245"/>
      <c r="VIQ14" s="245"/>
      <c r="VIR14" s="245"/>
      <c r="VIS14" s="245"/>
      <c r="VIT14" s="245"/>
      <c r="VIU14" s="245"/>
      <c r="VIV14" s="245"/>
      <c r="VIW14" s="245"/>
      <c r="VIX14" s="245"/>
      <c r="VIY14" s="245"/>
      <c r="VIZ14" s="245"/>
      <c r="VJA14" s="245"/>
      <c r="VJB14" s="245"/>
      <c r="VJC14" s="245"/>
      <c r="VJD14" s="245"/>
      <c r="VJE14" s="245"/>
      <c r="VJF14" s="245"/>
      <c r="VJG14" s="245"/>
      <c r="VJH14" s="245"/>
      <c r="VJI14" s="245"/>
      <c r="VJJ14" s="245"/>
      <c r="VJK14" s="245"/>
      <c r="VJL14" s="245"/>
      <c r="VJM14" s="245"/>
      <c r="VJN14" s="245"/>
      <c r="VJO14" s="245"/>
      <c r="VJP14" s="245"/>
      <c r="VJQ14" s="245"/>
      <c r="VJR14" s="245"/>
      <c r="VJS14" s="245"/>
      <c r="VJT14" s="245"/>
      <c r="VJU14" s="245"/>
      <c r="VJV14" s="245"/>
      <c r="VJW14" s="245"/>
      <c r="VJX14" s="245"/>
      <c r="VJY14" s="245"/>
      <c r="VJZ14" s="245"/>
      <c r="VKA14" s="245"/>
      <c r="VKB14" s="245"/>
      <c r="VKC14" s="245"/>
      <c r="VKD14" s="245"/>
      <c r="VKE14" s="245"/>
      <c r="VKF14" s="245"/>
      <c r="VKG14" s="245"/>
      <c r="VKH14" s="245"/>
      <c r="VKI14" s="245"/>
      <c r="VKJ14" s="245"/>
      <c r="VKK14" s="245"/>
      <c r="VKL14" s="245"/>
      <c r="VKM14" s="245"/>
      <c r="VKN14" s="245"/>
      <c r="VKO14" s="245"/>
      <c r="VKP14" s="245"/>
      <c r="VKQ14" s="245"/>
      <c r="VKR14" s="245"/>
      <c r="VKS14" s="245"/>
      <c r="VKT14" s="245"/>
      <c r="VKU14" s="245"/>
      <c r="VKV14" s="245"/>
      <c r="VKW14" s="245"/>
      <c r="VKX14" s="245"/>
      <c r="VKY14" s="245"/>
      <c r="VKZ14" s="245"/>
      <c r="VLA14" s="245"/>
      <c r="VLB14" s="245"/>
      <c r="VLC14" s="245"/>
      <c r="VLD14" s="245"/>
      <c r="VLE14" s="245"/>
      <c r="VLF14" s="245"/>
      <c r="VLG14" s="245"/>
      <c r="VLH14" s="245"/>
      <c r="VLI14" s="245"/>
      <c r="VLJ14" s="245"/>
      <c r="VLK14" s="245"/>
      <c r="VLL14" s="245"/>
      <c r="VLM14" s="245"/>
      <c r="VLN14" s="245"/>
      <c r="VLO14" s="245"/>
      <c r="VLP14" s="245"/>
      <c r="VLQ14" s="245"/>
      <c r="VLR14" s="245"/>
      <c r="VLS14" s="245"/>
      <c r="VLT14" s="245"/>
      <c r="VLU14" s="245"/>
      <c r="VLV14" s="245"/>
      <c r="VLW14" s="245"/>
      <c r="VLX14" s="245"/>
      <c r="VLY14" s="245"/>
      <c r="VLZ14" s="245"/>
      <c r="VMA14" s="245"/>
      <c r="VMB14" s="245"/>
      <c r="VMC14" s="245"/>
      <c r="VMD14" s="245"/>
      <c r="VME14" s="245"/>
      <c r="VMF14" s="245"/>
      <c r="VMG14" s="245"/>
      <c r="VMH14" s="245"/>
      <c r="VMI14" s="245"/>
      <c r="VMJ14" s="245"/>
      <c r="VMK14" s="245"/>
      <c r="VML14" s="245"/>
      <c r="VMM14" s="245"/>
      <c r="VMN14" s="245"/>
      <c r="VMO14" s="245"/>
      <c r="VMP14" s="245"/>
      <c r="VMQ14" s="245"/>
      <c r="VMR14" s="245"/>
      <c r="VMS14" s="245"/>
      <c r="VMT14" s="245"/>
      <c r="VMU14" s="245"/>
      <c r="VMV14" s="245"/>
      <c r="VMW14" s="245"/>
      <c r="VMX14" s="245"/>
      <c r="VMY14" s="245"/>
      <c r="VMZ14" s="245"/>
      <c r="VNA14" s="245"/>
      <c r="VNB14" s="245"/>
      <c r="VNC14" s="245"/>
      <c r="VND14" s="245"/>
      <c r="VNE14" s="245"/>
      <c r="VNF14" s="245"/>
      <c r="VNG14" s="245"/>
      <c r="VNH14" s="245"/>
      <c r="VNI14" s="245"/>
      <c r="VNJ14" s="245"/>
      <c r="VNK14" s="245"/>
      <c r="VNL14" s="245"/>
      <c r="VNM14" s="245"/>
      <c r="VNN14" s="245"/>
      <c r="VNO14" s="245"/>
      <c r="VNP14" s="245"/>
      <c r="VNQ14" s="245"/>
      <c r="VNR14" s="245"/>
      <c r="VNS14" s="245"/>
      <c r="VNT14" s="245"/>
      <c r="VNU14" s="245"/>
      <c r="VNV14" s="245"/>
      <c r="VNW14" s="245"/>
      <c r="VNX14" s="245"/>
      <c r="VNY14" s="245"/>
      <c r="VNZ14" s="245"/>
      <c r="VOA14" s="245"/>
      <c r="VOB14" s="245"/>
      <c r="VOC14" s="245"/>
      <c r="VOD14" s="245"/>
      <c r="VOE14" s="245"/>
      <c r="VOF14" s="245"/>
      <c r="VOG14" s="245"/>
      <c r="VOH14" s="245"/>
      <c r="VOI14" s="245"/>
      <c r="VOJ14" s="245"/>
      <c r="VOK14" s="245"/>
      <c r="VOL14" s="245"/>
      <c r="VOM14" s="245"/>
      <c r="VON14" s="245"/>
      <c r="VOO14" s="245"/>
      <c r="VOP14" s="245"/>
      <c r="VOQ14" s="245"/>
      <c r="VOR14" s="245"/>
      <c r="VOS14" s="245"/>
      <c r="VOT14" s="245"/>
      <c r="VOU14" s="245"/>
      <c r="VOV14" s="245"/>
      <c r="VOW14" s="245"/>
      <c r="VOX14" s="245"/>
      <c r="VOY14" s="245"/>
      <c r="VOZ14" s="245"/>
      <c r="VPA14" s="245"/>
      <c r="VPB14" s="245"/>
      <c r="VPC14" s="245"/>
      <c r="VPD14" s="245"/>
      <c r="VPE14" s="245"/>
      <c r="VPF14" s="245"/>
      <c r="VPG14" s="245"/>
      <c r="VPH14" s="245"/>
      <c r="VPI14" s="245"/>
      <c r="VPJ14" s="245"/>
      <c r="VPK14" s="245"/>
      <c r="VPL14" s="245"/>
      <c r="VPM14" s="245"/>
      <c r="VPN14" s="245"/>
      <c r="VPO14" s="245"/>
      <c r="VPP14" s="245"/>
      <c r="VPQ14" s="245"/>
      <c r="VPR14" s="245"/>
      <c r="VPS14" s="245"/>
      <c r="VPT14" s="245"/>
      <c r="VPU14" s="245"/>
      <c r="VPV14" s="245"/>
      <c r="VPW14" s="245"/>
      <c r="VPX14" s="245"/>
      <c r="VPY14" s="245"/>
      <c r="VPZ14" s="245"/>
      <c r="VQA14" s="245"/>
      <c r="VQB14" s="245"/>
      <c r="VQC14" s="245"/>
      <c r="VQD14" s="245"/>
      <c r="VQE14" s="245"/>
      <c r="VQF14" s="245"/>
      <c r="VQG14" s="245"/>
      <c r="VQH14" s="245"/>
      <c r="VQI14" s="245"/>
      <c r="VQJ14" s="245"/>
      <c r="VQK14" s="245"/>
      <c r="VQL14" s="245"/>
      <c r="VQM14" s="245"/>
      <c r="VQN14" s="245"/>
      <c r="VQO14" s="245"/>
      <c r="VQP14" s="245"/>
      <c r="VQQ14" s="245"/>
      <c r="VQR14" s="245"/>
      <c r="VQS14" s="245"/>
      <c r="VQT14" s="245"/>
      <c r="VQU14" s="245"/>
      <c r="VQV14" s="245"/>
      <c r="VQW14" s="245"/>
      <c r="VQX14" s="245"/>
      <c r="VQY14" s="245"/>
      <c r="VQZ14" s="245"/>
      <c r="VRA14" s="245"/>
      <c r="VRB14" s="245"/>
      <c r="VRC14" s="245"/>
      <c r="VRD14" s="245"/>
      <c r="VRE14" s="245"/>
      <c r="VRF14" s="245"/>
      <c r="VRG14" s="245"/>
      <c r="VRH14" s="245"/>
      <c r="VRI14" s="245"/>
      <c r="VRJ14" s="245"/>
      <c r="VRK14" s="245"/>
      <c r="VRL14" s="245"/>
      <c r="VRM14" s="245"/>
      <c r="VRN14" s="245"/>
      <c r="VRO14" s="245"/>
      <c r="VRP14" s="245"/>
      <c r="VRQ14" s="245"/>
      <c r="VRR14" s="245"/>
      <c r="VRS14" s="245"/>
      <c r="VRT14" s="245"/>
      <c r="VRU14" s="245"/>
      <c r="VRV14" s="245"/>
      <c r="VRW14" s="245"/>
      <c r="VRX14" s="245"/>
      <c r="VRY14" s="245"/>
      <c r="VRZ14" s="245"/>
      <c r="VSA14" s="245"/>
      <c r="VSB14" s="245"/>
      <c r="VSC14" s="245"/>
      <c r="VSD14" s="245"/>
      <c r="VSE14" s="245"/>
      <c r="VSF14" s="245"/>
      <c r="VSG14" s="245"/>
      <c r="VSH14" s="245"/>
      <c r="VSI14" s="245"/>
      <c r="VSJ14" s="245"/>
      <c r="VSK14" s="245"/>
      <c r="VSL14" s="245"/>
      <c r="VSM14" s="245"/>
      <c r="VSN14" s="245"/>
      <c r="VSO14" s="245"/>
      <c r="VSP14" s="245"/>
      <c r="VSQ14" s="245"/>
      <c r="VSR14" s="245"/>
      <c r="VSS14" s="245"/>
      <c r="VST14" s="245"/>
      <c r="VSU14" s="245"/>
      <c r="VSV14" s="245"/>
      <c r="VSW14" s="245"/>
      <c r="VSX14" s="245"/>
      <c r="VSY14" s="245"/>
      <c r="VSZ14" s="245"/>
      <c r="VTA14" s="245"/>
      <c r="VTB14" s="245"/>
      <c r="VTC14" s="245"/>
      <c r="VTD14" s="245"/>
      <c r="VTE14" s="245"/>
      <c r="VTF14" s="245"/>
      <c r="VTG14" s="245"/>
      <c r="VTH14" s="245"/>
      <c r="VTI14" s="245"/>
      <c r="VTJ14" s="245"/>
      <c r="VTK14" s="245"/>
      <c r="VTL14" s="245"/>
      <c r="VTM14" s="245"/>
      <c r="VTN14" s="245"/>
      <c r="VTO14" s="245"/>
      <c r="VTP14" s="245"/>
      <c r="VTQ14" s="245"/>
      <c r="VTR14" s="245"/>
      <c r="VTS14" s="245"/>
      <c r="VTT14" s="245"/>
      <c r="VTU14" s="245"/>
      <c r="VTV14" s="245"/>
      <c r="VTW14" s="245"/>
      <c r="VTX14" s="245"/>
      <c r="VTY14" s="245"/>
      <c r="VTZ14" s="245"/>
      <c r="VUA14" s="245"/>
      <c r="VUB14" s="245"/>
      <c r="VUC14" s="245"/>
      <c r="VUD14" s="245"/>
      <c r="VUE14" s="245"/>
      <c r="VUF14" s="245"/>
      <c r="VUG14" s="245"/>
      <c r="VUH14" s="245"/>
      <c r="VUI14" s="245"/>
      <c r="VUJ14" s="245"/>
      <c r="VUK14" s="245"/>
      <c r="VUL14" s="245"/>
      <c r="VUM14" s="245"/>
      <c r="VUN14" s="245"/>
      <c r="VUO14" s="245"/>
      <c r="VUP14" s="245"/>
      <c r="VUQ14" s="245"/>
      <c r="VUR14" s="245"/>
      <c r="VUS14" s="245"/>
      <c r="VUT14" s="245"/>
      <c r="VUU14" s="245"/>
      <c r="VUV14" s="245"/>
      <c r="VUW14" s="245"/>
      <c r="VUX14" s="245"/>
      <c r="VUY14" s="245"/>
      <c r="VUZ14" s="245"/>
      <c r="VVA14" s="245"/>
      <c r="VVB14" s="245"/>
      <c r="VVC14" s="245"/>
      <c r="VVD14" s="245"/>
      <c r="VVE14" s="245"/>
      <c r="VVF14" s="245"/>
      <c r="VVG14" s="245"/>
      <c r="VVH14" s="245"/>
      <c r="VVI14" s="245"/>
      <c r="VVJ14" s="245"/>
      <c r="VVK14" s="245"/>
      <c r="VVL14" s="245"/>
      <c r="VVM14" s="245"/>
      <c r="VVN14" s="245"/>
      <c r="VVO14" s="245"/>
      <c r="VVP14" s="245"/>
      <c r="VVQ14" s="245"/>
      <c r="VVR14" s="245"/>
      <c r="VVS14" s="245"/>
      <c r="VVT14" s="245"/>
      <c r="VVU14" s="245"/>
      <c r="VVV14" s="245"/>
      <c r="VVW14" s="245"/>
      <c r="VVX14" s="245"/>
      <c r="VVY14" s="245"/>
      <c r="VVZ14" s="245"/>
      <c r="VWA14" s="245"/>
      <c r="VWB14" s="245"/>
      <c r="VWC14" s="245"/>
      <c r="VWD14" s="245"/>
      <c r="VWE14" s="245"/>
      <c r="VWF14" s="245"/>
      <c r="VWG14" s="245"/>
      <c r="VWH14" s="245"/>
      <c r="VWI14" s="245"/>
      <c r="VWJ14" s="245"/>
      <c r="VWK14" s="245"/>
      <c r="VWL14" s="245"/>
      <c r="VWM14" s="245"/>
      <c r="VWN14" s="245"/>
      <c r="VWO14" s="245"/>
      <c r="VWP14" s="245"/>
      <c r="VWQ14" s="245"/>
      <c r="VWR14" s="245"/>
      <c r="VWS14" s="245"/>
      <c r="VWT14" s="245"/>
      <c r="VWU14" s="245"/>
      <c r="VWV14" s="245"/>
      <c r="VWW14" s="245"/>
      <c r="VWX14" s="245"/>
      <c r="VWY14" s="245"/>
      <c r="VWZ14" s="245"/>
      <c r="VXA14" s="245"/>
      <c r="VXB14" s="245"/>
      <c r="VXC14" s="245"/>
      <c r="VXD14" s="245"/>
      <c r="VXE14" s="245"/>
      <c r="VXF14" s="245"/>
      <c r="VXG14" s="245"/>
      <c r="VXH14" s="245"/>
      <c r="VXI14" s="245"/>
      <c r="VXJ14" s="245"/>
      <c r="VXK14" s="245"/>
      <c r="VXL14" s="245"/>
      <c r="VXM14" s="245"/>
      <c r="VXN14" s="245"/>
      <c r="VXO14" s="245"/>
      <c r="VXP14" s="245"/>
      <c r="VXQ14" s="245"/>
      <c r="VXR14" s="245"/>
      <c r="VXS14" s="245"/>
      <c r="VXT14" s="245"/>
      <c r="VXU14" s="245"/>
      <c r="VXV14" s="245"/>
      <c r="VXW14" s="245"/>
      <c r="VXX14" s="245"/>
      <c r="VXY14" s="245"/>
      <c r="VXZ14" s="245"/>
      <c r="VYA14" s="245"/>
      <c r="VYB14" s="245"/>
      <c r="VYC14" s="245"/>
      <c r="VYD14" s="245"/>
      <c r="VYE14" s="245"/>
      <c r="VYF14" s="245"/>
      <c r="VYG14" s="245"/>
      <c r="VYH14" s="245"/>
      <c r="VYI14" s="245"/>
      <c r="VYJ14" s="245"/>
      <c r="VYK14" s="245"/>
      <c r="VYL14" s="245"/>
      <c r="VYM14" s="245"/>
      <c r="VYN14" s="245"/>
      <c r="VYO14" s="245"/>
      <c r="VYP14" s="245"/>
      <c r="VYQ14" s="245"/>
      <c r="VYR14" s="245"/>
      <c r="VYS14" s="245"/>
      <c r="VYT14" s="245"/>
      <c r="VYU14" s="245"/>
      <c r="VYV14" s="245"/>
      <c r="VYW14" s="245"/>
      <c r="VYX14" s="245"/>
      <c r="VYY14" s="245"/>
      <c r="VYZ14" s="245"/>
      <c r="VZA14" s="245"/>
      <c r="VZB14" s="245"/>
      <c r="VZC14" s="245"/>
      <c r="VZD14" s="245"/>
      <c r="VZE14" s="245"/>
      <c r="VZF14" s="245"/>
      <c r="VZG14" s="245"/>
      <c r="VZH14" s="245"/>
      <c r="VZI14" s="245"/>
      <c r="VZJ14" s="245"/>
      <c r="VZK14" s="245"/>
      <c r="VZL14" s="245"/>
      <c r="VZM14" s="245"/>
      <c r="VZN14" s="245"/>
      <c r="VZO14" s="245"/>
      <c r="VZP14" s="245"/>
      <c r="VZQ14" s="245"/>
      <c r="VZR14" s="245"/>
      <c r="VZS14" s="245"/>
      <c r="VZT14" s="245"/>
      <c r="VZU14" s="245"/>
      <c r="VZV14" s="245"/>
      <c r="VZW14" s="245"/>
      <c r="VZX14" s="245"/>
      <c r="VZY14" s="245"/>
      <c r="VZZ14" s="245"/>
      <c r="WAA14" s="245"/>
      <c r="WAB14" s="245"/>
      <c r="WAC14" s="245"/>
      <c r="WAD14" s="245"/>
      <c r="WAE14" s="245"/>
      <c r="WAF14" s="245"/>
      <c r="WAG14" s="245"/>
      <c r="WAH14" s="245"/>
      <c r="WAI14" s="245"/>
      <c r="WAJ14" s="245"/>
      <c r="WAK14" s="245"/>
      <c r="WAL14" s="245"/>
      <c r="WAM14" s="245"/>
      <c r="WAN14" s="245"/>
      <c r="WAO14" s="245"/>
      <c r="WAP14" s="245"/>
      <c r="WAQ14" s="245"/>
      <c r="WAR14" s="245"/>
      <c r="WAS14" s="245"/>
      <c r="WAT14" s="245"/>
      <c r="WAU14" s="245"/>
      <c r="WAV14" s="245"/>
      <c r="WAW14" s="245"/>
      <c r="WAX14" s="245"/>
      <c r="WAY14" s="245"/>
      <c r="WAZ14" s="245"/>
      <c r="WBA14" s="245"/>
      <c r="WBB14" s="245"/>
      <c r="WBC14" s="245"/>
      <c r="WBD14" s="245"/>
      <c r="WBE14" s="245"/>
      <c r="WBF14" s="245"/>
      <c r="WBG14" s="245"/>
      <c r="WBH14" s="245"/>
      <c r="WBI14" s="245"/>
      <c r="WBJ14" s="245"/>
      <c r="WBK14" s="245"/>
      <c r="WBL14" s="245"/>
      <c r="WBM14" s="245"/>
      <c r="WBN14" s="245"/>
      <c r="WBO14" s="245"/>
      <c r="WBP14" s="245"/>
      <c r="WBQ14" s="245"/>
      <c r="WBR14" s="245"/>
      <c r="WBS14" s="245"/>
      <c r="WBT14" s="245"/>
      <c r="WBU14" s="245"/>
      <c r="WBV14" s="245"/>
      <c r="WBW14" s="245"/>
      <c r="WBX14" s="245"/>
      <c r="WBY14" s="245"/>
      <c r="WBZ14" s="245"/>
      <c r="WCA14" s="245"/>
      <c r="WCB14" s="245"/>
      <c r="WCC14" s="245"/>
      <c r="WCD14" s="245"/>
      <c r="WCE14" s="245"/>
      <c r="WCF14" s="245"/>
      <c r="WCG14" s="245"/>
      <c r="WCH14" s="245"/>
      <c r="WCI14" s="245"/>
      <c r="WCJ14" s="245"/>
      <c r="WCK14" s="245"/>
      <c r="WCL14" s="245"/>
      <c r="WCM14" s="245"/>
      <c r="WCN14" s="245"/>
      <c r="WCO14" s="245"/>
      <c r="WCP14" s="245"/>
      <c r="WCQ14" s="245"/>
      <c r="WCR14" s="245"/>
      <c r="WCS14" s="245"/>
      <c r="WCT14" s="245"/>
      <c r="WCU14" s="245"/>
      <c r="WCV14" s="245"/>
      <c r="WCW14" s="245"/>
      <c r="WCX14" s="245"/>
      <c r="WCY14" s="245"/>
      <c r="WCZ14" s="245"/>
      <c r="WDA14" s="245"/>
      <c r="WDB14" s="245"/>
      <c r="WDC14" s="245"/>
      <c r="WDD14" s="245"/>
      <c r="WDE14" s="245"/>
      <c r="WDF14" s="245"/>
      <c r="WDG14" s="245"/>
      <c r="WDH14" s="245"/>
      <c r="WDI14" s="245"/>
      <c r="WDJ14" s="245"/>
      <c r="WDK14" s="245"/>
      <c r="WDL14" s="245"/>
      <c r="WDM14" s="245"/>
      <c r="WDN14" s="245"/>
      <c r="WDO14" s="245"/>
      <c r="WDP14" s="245"/>
      <c r="WDQ14" s="245"/>
      <c r="WDR14" s="245"/>
      <c r="WDS14" s="245"/>
      <c r="WDT14" s="245"/>
      <c r="WDU14" s="245"/>
      <c r="WDV14" s="245"/>
      <c r="WDW14" s="245"/>
      <c r="WDX14" s="245"/>
      <c r="WDY14" s="245"/>
      <c r="WDZ14" s="245"/>
      <c r="WEA14" s="245"/>
      <c r="WEB14" s="245"/>
      <c r="WEC14" s="245"/>
      <c r="WED14" s="245"/>
      <c r="WEE14" s="245"/>
      <c r="WEF14" s="245"/>
      <c r="WEG14" s="245"/>
      <c r="WEH14" s="245"/>
      <c r="WEI14" s="245"/>
      <c r="WEJ14" s="245"/>
      <c r="WEK14" s="245"/>
      <c r="WEL14" s="245"/>
      <c r="WEM14" s="245"/>
      <c r="WEN14" s="245"/>
      <c r="WEO14" s="245"/>
      <c r="WEP14" s="245"/>
      <c r="WEQ14" s="245"/>
      <c r="WER14" s="245"/>
      <c r="WES14" s="245"/>
      <c r="WET14" s="245"/>
      <c r="WEU14" s="245"/>
      <c r="WEV14" s="245"/>
      <c r="WEW14" s="245"/>
      <c r="WEX14" s="245"/>
      <c r="WEY14" s="245"/>
      <c r="WEZ14" s="245"/>
      <c r="WFA14" s="245"/>
      <c r="WFB14" s="245"/>
      <c r="WFC14" s="245"/>
      <c r="WFD14" s="245"/>
      <c r="WFE14" s="245"/>
      <c r="WFF14" s="245"/>
      <c r="WFG14" s="245"/>
      <c r="WFH14" s="245"/>
      <c r="WFI14" s="245"/>
      <c r="WFJ14" s="245"/>
      <c r="WFK14" s="245"/>
      <c r="WFL14" s="245"/>
      <c r="WFM14" s="245"/>
      <c r="WFN14" s="245"/>
      <c r="WFO14" s="245"/>
      <c r="WFP14" s="245"/>
      <c r="WFQ14" s="245"/>
      <c r="WFR14" s="245"/>
      <c r="WFS14" s="245"/>
      <c r="WFT14" s="245"/>
      <c r="WFU14" s="245"/>
      <c r="WFV14" s="245"/>
      <c r="WFW14" s="245"/>
      <c r="WFX14" s="245"/>
      <c r="WFY14" s="245"/>
      <c r="WFZ14" s="245"/>
      <c r="WGA14" s="245"/>
      <c r="WGB14" s="245"/>
      <c r="WGC14" s="245"/>
      <c r="WGD14" s="245"/>
      <c r="WGE14" s="245"/>
      <c r="WGF14" s="245"/>
      <c r="WGG14" s="245"/>
      <c r="WGH14" s="245"/>
      <c r="WGI14" s="245"/>
      <c r="WGJ14" s="245"/>
      <c r="WGK14" s="245"/>
      <c r="WGL14" s="245"/>
      <c r="WGM14" s="245"/>
      <c r="WGN14" s="245"/>
      <c r="WGO14" s="245"/>
      <c r="WGP14" s="245"/>
      <c r="WGQ14" s="245"/>
      <c r="WGR14" s="245"/>
      <c r="WGS14" s="245"/>
      <c r="WGT14" s="245"/>
      <c r="WGU14" s="245"/>
      <c r="WGV14" s="245"/>
      <c r="WGW14" s="245"/>
      <c r="WGX14" s="245"/>
      <c r="WGY14" s="245"/>
      <c r="WGZ14" s="245"/>
      <c r="WHA14" s="245"/>
      <c r="WHB14" s="245"/>
      <c r="WHC14" s="245"/>
      <c r="WHD14" s="245"/>
      <c r="WHE14" s="245"/>
      <c r="WHF14" s="245"/>
      <c r="WHG14" s="245"/>
      <c r="WHH14" s="245"/>
      <c r="WHI14" s="245"/>
      <c r="WHJ14" s="245"/>
      <c r="WHK14" s="245"/>
      <c r="WHL14" s="245"/>
      <c r="WHM14" s="245"/>
      <c r="WHN14" s="245"/>
      <c r="WHO14" s="245"/>
      <c r="WHP14" s="245"/>
      <c r="WHQ14" s="245"/>
      <c r="WHR14" s="245"/>
      <c r="WHS14" s="245"/>
      <c r="WHT14" s="245"/>
      <c r="WHU14" s="245"/>
      <c r="WHV14" s="245"/>
      <c r="WHW14" s="245"/>
      <c r="WHX14" s="245"/>
      <c r="WHY14" s="245"/>
      <c r="WHZ14" s="245"/>
      <c r="WIA14" s="245"/>
      <c r="WIB14" s="245"/>
      <c r="WIC14" s="245"/>
      <c r="WID14" s="245"/>
      <c r="WIE14" s="245"/>
      <c r="WIF14" s="245"/>
      <c r="WIG14" s="245"/>
      <c r="WIH14" s="245"/>
      <c r="WII14" s="245"/>
      <c r="WIJ14" s="245"/>
      <c r="WIK14" s="245"/>
      <c r="WIL14" s="245"/>
      <c r="WIM14" s="245"/>
      <c r="WIN14" s="245"/>
      <c r="WIO14" s="245"/>
      <c r="WIP14" s="245"/>
      <c r="WIQ14" s="245"/>
      <c r="WIR14" s="245"/>
      <c r="WIS14" s="245"/>
      <c r="WIT14" s="245"/>
      <c r="WIU14" s="245"/>
      <c r="WIV14" s="245"/>
      <c r="WIW14" s="245"/>
      <c r="WIX14" s="245"/>
      <c r="WIY14" s="245"/>
      <c r="WIZ14" s="245"/>
      <c r="WJA14" s="245"/>
      <c r="WJB14" s="245"/>
      <c r="WJC14" s="245"/>
      <c r="WJD14" s="245"/>
      <c r="WJE14" s="245"/>
      <c r="WJF14" s="245"/>
      <c r="WJG14" s="245"/>
      <c r="WJH14" s="245"/>
      <c r="WJI14" s="245"/>
      <c r="WJJ14" s="245"/>
      <c r="WJK14" s="245"/>
      <c r="WJL14" s="245"/>
      <c r="WJM14" s="245"/>
      <c r="WJN14" s="245"/>
      <c r="WJO14" s="245"/>
      <c r="WJP14" s="245"/>
      <c r="WJQ14" s="245"/>
      <c r="WJR14" s="245"/>
      <c r="WJS14" s="245"/>
      <c r="WJT14" s="245"/>
      <c r="WJU14" s="245"/>
      <c r="WJV14" s="245"/>
      <c r="WJW14" s="245"/>
      <c r="WJX14" s="245"/>
      <c r="WJY14" s="245"/>
      <c r="WJZ14" s="245"/>
      <c r="WKA14" s="245"/>
      <c r="WKB14" s="245"/>
      <c r="WKC14" s="245"/>
      <c r="WKD14" s="245"/>
      <c r="WKE14" s="245"/>
      <c r="WKF14" s="245"/>
      <c r="WKG14" s="245"/>
      <c r="WKH14" s="245"/>
      <c r="WKI14" s="245"/>
      <c r="WKJ14" s="245"/>
      <c r="WKK14" s="245"/>
      <c r="WKL14" s="245"/>
      <c r="WKM14" s="245"/>
      <c r="WKN14" s="245"/>
      <c r="WKO14" s="245"/>
      <c r="WKP14" s="245"/>
      <c r="WKQ14" s="245"/>
      <c r="WKR14" s="245"/>
      <c r="WKS14" s="245"/>
      <c r="WKT14" s="245"/>
      <c r="WKU14" s="245"/>
      <c r="WKV14" s="245"/>
      <c r="WKW14" s="245"/>
      <c r="WKX14" s="245"/>
      <c r="WKY14" s="245"/>
      <c r="WKZ14" s="245"/>
      <c r="WLA14" s="245"/>
      <c r="WLB14" s="245"/>
      <c r="WLC14" s="245"/>
      <c r="WLD14" s="245"/>
      <c r="WLE14" s="245"/>
      <c r="WLF14" s="245"/>
      <c r="WLG14" s="245"/>
      <c r="WLH14" s="245"/>
      <c r="WLI14" s="245"/>
      <c r="WLJ14" s="245"/>
      <c r="WLK14" s="245"/>
      <c r="WLL14" s="245"/>
      <c r="WLM14" s="245"/>
      <c r="WLN14" s="245"/>
      <c r="WLO14" s="245"/>
      <c r="WLP14" s="245"/>
      <c r="WLQ14" s="245"/>
      <c r="WLR14" s="245"/>
      <c r="WLS14" s="245"/>
      <c r="WLT14" s="245"/>
      <c r="WLU14" s="245"/>
      <c r="WLV14" s="245"/>
      <c r="WLW14" s="245"/>
      <c r="WLX14" s="245"/>
      <c r="WLY14" s="245"/>
      <c r="WLZ14" s="245"/>
      <c r="WMA14" s="245"/>
      <c r="WMB14" s="245"/>
      <c r="WMC14" s="245"/>
      <c r="WMD14" s="245"/>
      <c r="WME14" s="245"/>
      <c r="WMF14" s="245"/>
      <c r="WMG14" s="245"/>
      <c r="WMH14" s="245"/>
      <c r="WMI14" s="245"/>
      <c r="WMJ14" s="245"/>
      <c r="WMK14" s="245"/>
      <c r="WML14" s="245"/>
      <c r="WMM14" s="245"/>
      <c r="WMN14" s="245"/>
      <c r="WMO14" s="245"/>
      <c r="WMP14" s="245"/>
      <c r="WMQ14" s="245"/>
      <c r="WMR14" s="245"/>
      <c r="WMS14" s="245"/>
      <c r="WMT14" s="245"/>
      <c r="WMU14" s="245"/>
      <c r="WMV14" s="245"/>
      <c r="WMW14" s="245"/>
      <c r="WMX14" s="245"/>
      <c r="WMY14" s="245"/>
      <c r="WMZ14" s="245"/>
      <c r="WNA14" s="245"/>
      <c r="WNB14" s="245"/>
      <c r="WNC14" s="245"/>
      <c r="WND14" s="245"/>
      <c r="WNE14" s="245"/>
      <c r="WNF14" s="245"/>
      <c r="WNG14" s="245"/>
      <c r="WNH14" s="245"/>
      <c r="WNI14" s="245"/>
      <c r="WNJ14" s="245"/>
      <c r="WNK14" s="245"/>
      <c r="WNL14" s="245"/>
      <c r="WNM14" s="245"/>
      <c r="WNN14" s="245"/>
      <c r="WNO14" s="245"/>
      <c r="WNP14" s="245"/>
      <c r="WNQ14" s="245"/>
      <c r="WNR14" s="245"/>
      <c r="WNS14" s="245"/>
      <c r="WNT14" s="245"/>
      <c r="WNU14" s="245"/>
      <c r="WNV14" s="245"/>
      <c r="WNW14" s="245"/>
      <c r="WNX14" s="245"/>
      <c r="WNY14" s="245"/>
      <c r="WNZ14" s="245"/>
      <c r="WOA14" s="245"/>
      <c r="WOB14" s="245"/>
      <c r="WOC14" s="245"/>
      <c r="WOD14" s="245"/>
      <c r="WOE14" s="245"/>
      <c r="WOF14" s="245"/>
      <c r="WOG14" s="245"/>
      <c r="WOH14" s="245"/>
      <c r="WOI14" s="245"/>
      <c r="WOJ14" s="245"/>
      <c r="WOK14" s="245"/>
      <c r="WOL14" s="245"/>
      <c r="WOM14" s="245"/>
      <c r="WON14" s="245"/>
      <c r="WOO14" s="245"/>
      <c r="WOP14" s="245"/>
      <c r="WOQ14" s="245"/>
      <c r="WOR14" s="245"/>
      <c r="WOS14" s="245"/>
      <c r="WOT14" s="245"/>
      <c r="WOU14" s="245"/>
      <c r="WOV14" s="245"/>
      <c r="WOW14" s="245"/>
      <c r="WOX14" s="245"/>
      <c r="WOY14" s="245"/>
      <c r="WOZ14" s="245"/>
      <c r="WPA14" s="245"/>
      <c r="WPB14" s="245"/>
      <c r="WPC14" s="245"/>
      <c r="WPD14" s="245"/>
      <c r="WPE14" s="245"/>
      <c r="WPF14" s="245"/>
      <c r="WPG14" s="245"/>
      <c r="WPH14" s="245"/>
      <c r="WPI14" s="245"/>
      <c r="WPJ14" s="245"/>
      <c r="WPK14" s="245"/>
      <c r="WPL14" s="245"/>
      <c r="WPM14" s="245"/>
      <c r="WPN14" s="245"/>
      <c r="WPO14" s="245"/>
      <c r="WPP14" s="245"/>
      <c r="WPQ14" s="245"/>
      <c r="WPR14" s="245"/>
      <c r="WPS14" s="245"/>
      <c r="WPT14" s="245"/>
      <c r="WPU14" s="245"/>
      <c r="WPV14" s="245"/>
      <c r="WPW14" s="245"/>
      <c r="WPX14" s="245"/>
      <c r="WPY14" s="245"/>
      <c r="WPZ14" s="245"/>
      <c r="WQA14" s="245"/>
      <c r="WQB14" s="245"/>
      <c r="WQC14" s="245"/>
      <c r="WQD14" s="245"/>
      <c r="WQE14" s="245"/>
      <c r="WQF14" s="245"/>
      <c r="WQG14" s="245"/>
      <c r="WQH14" s="245"/>
      <c r="WQI14" s="245"/>
      <c r="WQJ14" s="245"/>
      <c r="WQK14" s="245"/>
      <c r="WQL14" s="245"/>
      <c r="WQM14" s="245"/>
      <c r="WQN14" s="245"/>
      <c r="WQO14" s="245"/>
      <c r="WQP14" s="245"/>
      <c r="WQQ14" s="245"/>
      <c r="WQR14" s="245"/>
      <c r="WQS14" s="245"/>
      <c r="WQT14" s="245"/>
      <c r="WQU14" s="245"/>
      <c r="WQV14" s="245"/>
      <c r="WQW14" s="245"/>
      <c r="WQX14" s="245"/>
      <c r="WQY14" s="245"/>
      <c r="WQZ14" s="245"/>
      <c r="WRA14" s="245"/>
      <c r="WRB14" s="245"/>
      <c r="WRC14" s="245"/>
      <c r="WRD14" s="245"/>
      <c r="WRE14" s="245"/>
      <c r="WRF14" s="245"/>
      <c r="WRG14" s="245"/>
      <c r="WRH14" s="245"/>
      <c r="WRI14" s="245"/>
      <c r="WRJ14" s="245"/>
      <c r="WRK14" s="245"/>
      <c r="WRL14" s="245"/>
      <c r="WRM14" s="245"/>
      <c r="WRN14" s="245"/>
      <c r="WRO14" s="245"/>
      <c r="WRP14" s="245"/>
      <c r="WRQ14" s="245"/>
      <c r="WRR14" s="245"/>
      <c r="WRS14" s="245"/>
      <c r="WRT14" s="245"/>
      <c r="WRU14" s="245"/>
      <c r="WRV14" s="245"/>
      <c r="WRW14" s="245"/>
      <c r="WRX14" s="245"/>
      <c r="WRY14" s="245"/>
      <c r="WRZ14" s="245"/>
      <c r="WSA14" s="245"/>
      <c r="WSB14" s="245"/>
      <c r="WSC14" s="245"/>
      <c r="WSD14" s="245"/>
      <c r="WSE14" s="245"/>
      <c r="WSF14" s="245"/>
      <c r="WSG14" s="245"/>
      <c r="WSH14" s="245"/>
      <c r="WSI14" s="245"/>
      <c r="WSJ14" s="245"/>
      <c r="WSK14" s="245"/>
      <c r="WSL14" s="245"/>
      <c r="WSM14" s="245"/>
      <c r="WSN14" s="245"/>
      <c r="WSO14" s="245"/>
      <c r="WSP14" s="245"/>
      <c r="WSQ14" s="245"/>
      <c r="WSR14" s="245"/>
      <c r="WSS14" s="245"/>
      <c r="WST14" s="245"/>
      <c r="WSU14" s="245"/>
      <c r="WSV14" s="245"/>
      <c r="WSW14" s="245"/>
      <c r="WSX14" s="245"/>
      <c r="WSY14" s="245"/>
      <c r="WSZ14" s="245"/>
      <c r="WTA14" s="245"/>
      <c r="WTB14" s="245"/>
      <c r="WTC14" s="245"/>
      <c r="WTD14" s="245"/>
      <c r="WTE14" s="245"/>
      <c r="WTF14" s="245"/>
      <c r="WTG14" s="245"/>
      <c r="WTH14" s="245"/>
      <c r="WTI14" s="245"/>
      <c r="WTJ14" s="245"/>
      <c r="WTK14" s="245"/>
      <c r="WTL14" s="245"/>
      <c r="WTM14" s="245"/>
      <c r="WTN14" s="245"/>
      <c r="WTO14" s="245"/>
      <c r="WTP14" s="245"/>
      <c r="WTQ14" s="245"/>
      <c r="WTR14" s="245"/>
      <c r="WTS14" s="245"/>
      <c r="WTT14" s="245"/>
      <c r="WTU14" s="245"/>
      <c r="WTV14" s="245"/>
      <c r="WTW14" s="245"/>
      <c r="WTX14" s="245"/>
      <c r="WTY14" s="245"/>
      <c r="WTZ14" s="245"/>
      <c r="WUA14" s="245"/>
      <c r="WUB14" s="245"/>
      <c r="WUC14" s="245"/>
      <c r="WUD14" s="245"/>
      <c r="WUE14" s="245"/>
      <c r="WUF14" s="245"/>
      <c r="WUG14" s="245"/>
      <c r="WUH14" s="245"/>
      <c r="WUI14" s="245"/>
      <c r="WUJ14" s="245"/>
      <c r="WUK14" s="245"/>
      <c r="WUL14" s="245"/>
      <c r="WUM14" s="245"/>
      <c r="WUN14" s="245"/>
      <c r="WUO14" s="245"/>
      <c r="WUP14" s="245"/>
      <c r="WUQ14" s="245"/>
      <c r="WUR14" s="245"/>
      <c r="WUS14" s="245"/>
      <c r="WUT14" s="245"/>
      <c r="WUU14" s="245"/>
      <c r="WUV14" s="245"/>
      <c r="WUW14" s="245"/>
      <c r="WUX14" s="245"/>
      <c r="WUY14" s="245"/>
      <c r="WUZ14" s="245"/>
      <c r="WVA14" s="245"/>
      <c r="WVB14" s="245"/>
      <c r="WVC14" s="245"/>
      <c r="WVD14" s="245"/>
      <c r="WVE14" s="245"/>
      <c r="WVF14" s="245"/>
      <c r="WVG14" s="245"/>
      <c r="WVH14" s="245"/>
      <c r="WVI14" s="245"/>
      <c r="WVJ14" s="245"/>
      <c r="WVK14" s="245"/>
      <c r="WVL14" s="245"/>
      <c r="WVM14" s="245"/>
      <c r="WVN14" s="245"/>
      <c r="WVO14" s="245"/>
      <c r="WVP14" s="245"/>
      <c r="WVQ14" s="245"/>
      <c r="WVR14" s="245"/>
      <c r="WVS14" s="245"/>
      <c r="WVT14" s="245"/>
      <c r="WVU14" s="245"/>
      <c r="WVV14" s="245"/>
      <c r="WVW14" s="245"/>
      <c r="WVX14" s="245"/>
      <c r="WVY14" s="245"/>
      <c r="WVZ14" s="245"/>
      <c r="WWA14" s="245"/>
      <c r="WWB14" s="245"/>
      <c r="WWC14" s="245"/>
      <c r="WWD14" s="245"/>
      <c r="WWE14" s="245"/>
      <c r="WWF14" s="245"/>
      <c r="WWG14" s="245"/>
      <c r="WWH14" s="245"/>
      <c r="WWI14" s="245"/>
      <c r="WWJ14" s="245"/>
      <c r="WWK14" s="245"/>
      <c r="WWL14" s="245"/>
      <c r="WWM14" s="245"/>
      <c r="WWN14" s="245"/>
      <c r="WWO14" s="245"/>
      <c r="WWP14" s="245"/>
      <c r="WWQ14" s="245"/>
      <c r="WWR14" s="245"/>
      <c r="WWS14" s="245"/>
      <c r="WWT14" s="245"/>
      <c r="WWU14" s="245"/>
      <c r="WWV14" s="245"/>
      <c r="WWW14" s="245"/>
      <c r="WWX14" s="245"/>
      <c r="WWY14" s="245"/>
      <c r="WWZ14" s="245"/>
      <c r="WXA14" s="245"/>
      <c r="WXB14" s="245"/>
      <c r="WXC14" s="245"/>
      <c r="WXD14" s="245"/>
      <c r="WXE14" s="245"/>
      <c r="WXF14" s="245"/>
      <c r="WXG14" s="245"/>
      <c r="WXH14" s="245"/>
      <c r="WXI14" s="245"/>
      <c r="WXJ14" s="245"/>
      <c r="WXK14" s="245"/>
      <c r="WXL14" s="245"/>
      <c r="WXM14" s="245"/>
      <c r="WXN14" s="245"/>
      <c r="WXO14" s="245"/>
      <c r="WXP14" s="245"/>
      <c r="WXQ14" s="245"/>
      <c r="WXR14" s="245"/>
      <c r="WXS14" s="245"/>
      <c r="WXT14" s="245"/>
      <c r="WXU14" s="245"/>
      <c r="WXV14" s="245"/>
      <c r="WXW14" s="245"/>
      <c r="WXX14" s="245"/>
      <c r="WXY14" s="245"/>
      <c r="WXZ14" s="245"/>
      <c r="WYA14" s="245"/>
      <c r="WYB14" s="245"/>
      <c r="WYC14" s="245"/>
      <c r="WYD14" s="245"/>
      <c r="WYE14" s="245"/>
      <c r="WYF14" s="245"/>
      <c r="WYG14" s="245"/>
      <c r="WYH14" s="245"/>
      <c r="WYI14" s="245"/>
      <c r="WYJ14" s="245"/>
      <c r="WYK14" s="245"/>
      <c r="WYL14" s="245"/>
      <c r="WYM14" s="245"/>
      <c r="WYN14" s="245"/>
      <c r="WYO14" s="245"/>
      <c r="WYP14" s="245"/>
      <c r="WYQ14" s="245"/>
      <c r="WYR14" s="245"/>
      <c r="WYS14" s="245"/>
      <c r="WYT14" s="245"/>
      <c r="WYU14" s="245"/>
      <c r="WYV14" s="245"/>
      <c r="WYW14" s="245"/>
      <c r="WYX14" s="245"/>
      <c r="WYY14" s="245"/>
      <c r="WYZ14" s="245"/>
      <c r="WZA14" s="245"/>
      <c r="WZB14" s="245"/>
      <c r="WZC14" s="245"/>
      <c r="WZD14" s="245"/>
      <c r="WZE14" s="245"/>
      <c r="WZF14" s="245"/>
      <c r="WZG14" s="245"/>
      <c r="WZH14" s="245"/>
      <c r="WZI14" s="245"/>
      <c r="WZJ14" s="245"/>
      <c r="WZK14" s="245"/>
      <c r="WZL14" s="245"/>
      <c r="WZM14" s="245"/>
      <c r="WZN14" s="245"/>
      <c r="WZO14" s="245"/>
      <c r="WZP14" s="245"/>
      <c r="WZQ14" s="245"/>
      <c r="WZR14" s="245"/>
      <c r="WZS14" s="245"/>
      <c r="WZT14" s="245"/>
      <c r="WZU14" s="245"/>
      <c r="WZV14" s="245"/>
      <c r="WZW14" s="245"/>
      <c r="WZX14" s="245"/>
      <c r="WZY14" s="245"/>
      <c r="WZZ14" s="245"/>
      <c r="XAA14" s="245"/>
      <c r="XAB14" s="245"/>
      <c r="XAC14" s="245"/>
      <c r="XAD14" s="245"/>
      <c r="XAE14" s="245"/>
      <c r="XAF14" s="245"/>
      <c r="XAG14" s="245"/>
      <c r="XAH14" s="245"/>
      <c r="XAI14" s="245"/>
      <c r="XAJ14" s="245"/>
      <c r="XAK14" s="245"/>
      <c r="XAL14" s="245"/>
      <c r="XAM14" s="245"/>
      <c r="XAN14" s="245"/>
      <c r="XAO14" s="245"/>
      <c r="XAP14" s="245"/>
      <c r="XAQ14" s="245"/>
      <c r="XAR14" s="245"/>
      <c r="XAS14" s="245"/>
      <c r="XAT14" s="245"/>
      <c r="XAU14" s="245"/>
      <c r="XAV14" s="245"/>
      <c r="XAW14" s="245"/>
      <c r="XAX14" s="245"/>
      <c r="XAY14" s="245"/>
      <c r="XAZ14" s="245"/>
      <c r="XBA14" s="245"/>
      <c r="XBB14" s="245"/>
      <c r="XBC14" s="245"/>
      <c r="XBD14" s="245"/>
      <c r="XBE14" s="245"/>
      <c r="XBF14" s="245"/>
      <c r="XBG14" s="245"/>
      <c r="XBH14" s="245"/>
      <c r="XBI14" s="245"/>
      <c r="XBJ14" s="245"/>
      <c r="XBK14" s="245"/>
      <c r="XBL14" s="245"/>
      <c r="XBM14" s="245"/>
      <c r="XBN14" s="245"/>
      <c r="XBO14" s="245"/>
      <c r="XBP14" s="245"/>
      <c r="XBQ14" s="245"/>
      <c r="XBR14" s="245"/>
      <c r="XBS14" s="245"/>
      <c r="XBT14" s="245"/>
      <c r="XBU14" s="245"/>
      <c r="XBV14" s="245"/>
      <c r="XBW14" s="245"/>
      <c r="XBX14" s="245"/>
      <c r="XBY14" s="245"/>
      <c r="XBZ14" s="245"/>
      <c r="XCA14" s="245"/>
      <c r="XCB14" s="245"/>
      <c r="XCC14" s="245"/>
      <c r="XCD14" s="245"/>
      <c r="XCE14" s="245"/>
      <c r="XCF14" s="245"/>
      <c r="XCG14" s="245"/>
      <c r="XCH14" s="245"/>
      <c r="XCI14" s="245"/>
      <c r="XCJ14" s="245"/>
      <c r="XCK14" s="245"/>
      <c r="XCL14" s="245"/>
      <c r="XCM14" s="245"/>
      <c r="XCN14" s="245"/>
      <c r="XCO14" s="245"/>
      <c r="XCP14" s="245"/>
      <c r="XCQ14" s="245"/>
      <c r="XCR14" s="245"/>
      <c r="XCS14" s="245"/>
      <c r="XCT14" s="245"/>
      <c r="XCU14" s="245"/>
      <c r="XCV14" s="245"/>
      <c r="XCW14" s="245"/>
      <c r="XCX14" s="245"/>
      <c r="XCY14" s="245"/>
      <c r="XCZ14" s="245"/>
      <c r="XDA14" s="245"/>
      <c r="XDB14" s="245"/>
      <c r="XDC14" s="245"/>
      <c r="XDD14" s="245"/>
      <c r="XDE14" s="245"/>
      <c r="XDF14" s="245"/>
      <c r="XDG14" s="245"/>
      <c r="XDH14" s="245"/>
      <c r="XDI14" s="245"/>
      <c r="XDJ14" s="245"/>
      <c r="XDK14" s="245"/>
      <c r="XDL14" s="245"/>
      <c r="XDM14" s="245"/>
      <c r="XDN14" s="245"/>
      <c r="XDO14" s="245"/>
      <c r="XDP14" s="245"/>
      <c r="XDQ14" s="245"/>
      <c r="XDR14" s="245"/>
      <c r="XDS14" s="245"/>
      <c r="XDT14" s="245"/>
      <c r="XDU14" s="245"/>
      <c r="XDV14" s="245"/>
      <c r="XDW14" s="245"/>
      <c r="XDX14" s="245"/>
      <c r="XDY14" s="245"/>
      <c r="XDZ14" s="245"/>
      <c r="XEA14" s="245"/>
      <c r="XEB14" s="245"/>
      <c r="XEC14" s="245"/>
      <c r="XED14" s="245"/>
      <c r="XEE14" s="245"/>
      <c r="XEF14" s="245"/>
      <c r="XEG14" s="245"/>
      <c r="XEH14" s="245"/>
      <c r="XEI14" s="245"/>
      <c r="XEJ14" s="245"/>
      <c r="XEK14" s="245"/>
      <c r="XEL14" s="245"/>
      <c r="XEM14" s="245"/>
      <c r="XEN14" s="245"/>
      <c r="XEO14" s="245"/>
      <c r="XEP14" s="245"/>
      <c r="XEQ14" s="245"/>
      <c r="XER14" s="245"/>
      <c r="XES14" s="245"/>
      <c r="XET14" s="245"/>
      <c r="XEU14" s="245"/>
      <c r="XEV14" s="245"/>
      <c r="XEW14" s="245"/>
      <c r="XEX14" s="245"/>
      <c r="XEY14" s="245"/>
    </row>
    <row r="15" spans="1:16379">
      <c r="A15" s="1022" t="s">
        <v>8</v>
      </c>
      <c r="B15" s="439">
        <f>B5-B10</f>
        <v>0</v>
      </c>
      <c r="C15" s="439">
        <f t="shared" ref="C15:AA15" si="4">C5-C10</f>
        <v>-1.416E-4</v>
      </c>
      <c r="D15" s="439">
        <f>D5-D10</f>
        <v>0</v>
      </c>
      <c r="E15" s="439">
        <f t="shared" si="4"/>
        <v>4.6060063699999994</v>
      </c>
      <c r="F15" s="439">
        <f t="shared" si="4"/>
        <v>4.5613069480999995</v>
      </c>
      <c r="G15" s="439">
        <f t="shared" si="4"/>
        <v>4.5161955872180002</v>
      </c>
      <c r="H15" s="439">
        <f t="shared" si="4"/>
        <v>4.4706556501064156</v>
      </c>
      <c r="I15" s="439">
        <f t="shared" si="4"/>
        <v>4.4246700309491285</v>
      </c>
      <c r="J15" s="439">
        <f t="shared" si="4"/>
        <v>4.3782211413805339</v>
      </c>
      <c r="K15" s="439">
        <f t="shared" si="4"/>
        <v>4.3312908960904739</v>
      </c>
      <c r="L15" s="439">
        <f t="shared" si="4"/>
        <v>4.2838606980028082</v>
      </c>
      <c r="M15" s="439">
        <f t="shared" si="4"/>
        <v>4.2359114230148869</v>
      </c>
      <c r="N15" s="439">
        <f t="shared" si="4"/>
        <v>4.1874234042849281</v>
      </c>
      <c r="O15" s="439">
        <f t="shared" si="4"/>
        <v>4.1383764160538314</v>
      </c>
      <c r="P15" s="439">
        <f t="shared" si="4"/>
        <v>4.0887496569876038</v>
      </c>
      <c r="Q15" s="439">
        <f t="shared" si="4"/>
        <v>4.038521733026128</v>
      </c>
      <c r="R15" s="439">
        <f t="shared" si="4"/>
        <v>3.987670639723639</v>
      </c>
      <c r="S15" s="439">
        <f t="shared" si="4"/>
        <v>3.9361737440657572</v>
      </c>
      <c r="T15" s="439">
        <f t="shared" si="4"/>
        <v>3.8840077657475294</v>
      </c>
      <c r="U15" s="439">
        <f t="shared" si="4"/>
        <v>3.8311487578964774</v>
      </c>
      <c r="V15" s="439">
        <f t="shared" si="4"/>
        <v>3.7775720872241214</v>
      </c>
      <c r="W15" s="439">
        <f t="shared" si="4"/>
        <v>3.7232524135890053</v>
      </c>
      <c r="X15" s="439">
        <f t="shared" si="4"/>
        <v>3.6681636689537163</v>
      </c>
      <c r="Y15" s="439">
        <f t="shared" si="4"/>
        <v>3.6122790357178971</v>
      </c>
      <c r="Z15" s="439">
        <f t="shared" si="4"/>
        <v>3.5555709244086691</v>
      </c>
      <c r="AA15" s="981">
        <f t="shared" si="4"/>
        <v>3.6661007058834798</v>
      </c>
    </row>
    <row r="16" spans="1:16379" s="224" customFormat="1">
      <c r="A16" s="1023" t="s">
        <v>88</v>
      </c>
      <c r="B16" s="300" t="e">
        <f>B15/B5</f>
        <v>#DIV/0!</v>
      </c>
      <c r="C16" s="300"/>
      <c r="D16" s="300" t="e">
        <f t="shared" ref="D16:U16" si="5">D15/D5</f>
        <v>#DIV/0!</v>
      </c>
      <c r="E16" s="300">
        <f t="shared" si="5"/>
        <v>0.87916320613542831</v>
      </c>
      <c r="F16" s="300">
        <f t="shared" si="5"/>
        <v>0.8750063157162542</v>
      </c>
      <c r="G16" s="300">
        <f t="shared" si="5"/>
        <v>0.87070602664118535</v>
      </c>
      <c r="H16" s="300">
        <f t="shared" si="5"/>
        <v>0.86625737987067242</v>
      </c>
      <c r="I16" s="300">
        <f t="shared" si="5"/>
        <v>0.86165524449345099</v>
      </c>
      <c r="J16" s="300">
        <f t="shared" si="5"/>
        <v>0.85689431175819764</v>
      </c>
      <c r="K16" s="300">
        <f t="shared" si="5"/>
        <v>0.85196908889757272</v>
      </c>
      <c r="L16" s="300">
        <f t="shared" si="5"/>
        <v>0.8468738927374283</v>
      </c>
      <c r="M16" s="300">
        <f t="shared" si="5"/>
        <v>0.84160284308368538</v>
      </c>
      <c r="N16" s="300">
        <f t="shared" si="5"/>
        <v>0.83614985587914314</v>
      </c>
      <c r="O16" s="300">
        <f t="shared" si="5"/>
        <v>0.83050863612219883</v>
      </c>
      <c r="P16" s="300">
        <f t="shared" si="5"/>
        <v>0.82467267053918636</v>
      </c>
      <c r="Q16" s="300">
        <f t="shared" si="5"/>
        <v>0.8186352200017436</v>
      </c>
      <c r="R16" s="300">
        <f t="shared" si="5"/>
        <v>0.81238931168033046</v>
      </c>
      <c r="S16" s="300">
        <f t="shared" si="5"/>
        <v>0.80592773092469683</v>
      </c>
      <c r="T16" s="300">
        <f t="shared" si="5"/>
        <v>0.79924301286178812</v>
      </c>
      <c r="U16" s="300">
        <f t="shared" si="5"/>
        <v>0.79232743370124092</v>
      </c>
      <c r="V16" s="300">
        <f t="shared" ref="V16" si="6">V15/V5</f>
        <v>0.78517300173827631</v>
      </c>
      <c r="W16" s="300">
        <f t="shared" ref="W16" si="7">W15/W5</f>
        <v>0.77777144804344545</v>
      </c>
      <c r="X16" s="300">
        <f t="shared" ref="X16" si="8">X15/X5</f>
        <v>0.77011421682831105</v>
      </c>
      <c r="Y16" s="300">
        <f t="shared" ref="Y16" si="9">Y15/Y5</f>
        <v>0.76219245547577175</v>
      </c>
      <c r="Z16" s="300">
        <f t="shared" ref="Z16" si="10">Z15/Z5</f>
        <v>0.7539970042233356</v>
      </c>
      <c r="AA16" s="301">
        <f t="shared" ref="AA16" si="11">AA15/AA5</f>
        <v>0.78134274529061643</v>
      </c>
    </row>
    <row r="17" spans="1:16379">
      <c r="A17" s="1024"/>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303"/>
    </row>
    <row r="18" spans="1:16379">
      <c r="A18" s="1020" t="s">
        <v>9</v>
      </c>
      <c r="B18" s="983">
        <f ca="1">SUM(B19:B21)</f>
        <v>0</v>
      </c>
      <c r="C18" s="983">
        <f t="shared" ref="C18:AA18" ca="1" si="12">SUM(C19:C21)</f>
        <v>0</v>
      </c>
      <c r="D18" s="983">
        <f t="shared" ca="1" si="12"/>
        <v>0</v>
      </c>
      <c r="E18" s="983">
        <f t="shared" ca="1" si="12"/>
        <v>2.1644428785896506</v>
      </c>
      <c r="F18" s="983">
        <f t="shared" ca="1" si="12"/>
        <v>2.023226541468309</v>
      </c>
      <c r="G18" s="983">
        <f t="shared" ca="1" si="12"/>
        <v>1.8715848879902526</v>
      </c>
      <c r="H18" s="983">
        <f t="shared" ca="1" si="12"/>
        <v>1.7098001571093264</v>
      </c>
      <c r="I18" s="983">
        <f t="shared" ca="1" si="12"/>
        <v>1.5395747410036067</v>
      </c>
      <c r="J18" s="983">
        <f t="shared" ca="1" si="12"/>
        <v>1.3602388602078657</v>
      </c>
      <c r="K18" s="983">
        <f t="shared" ca="1" si="12"/>
        <v>1.1682529057068995</v>
      </c>
      <c r="L18" s="983">
        <f t="shared" ca="1" si="12"/>
        <v>0.96095506655077101</v>
      </c>
      <c r="M18" s="983">
        <f t="shared" ca="1" si="12"/>
        <v>0.73677156688251721</v>
      </c>
      <c r="N18" s="983">
        <f t="shared" ca="1" si="12"/>
        <v>0.49565295708014789</v>
      </c>
      <c r="O18" s="983">
        <f t="shared" ca="1" si="12"/>
        <v>0.23946752956809281</v>
      </c>
      <c r="P18" s="983">
        <f t="shared" ca="1" si="12"/>
        <v>5.3939677324599575E-2</v>
      </c>
      <c r="Q18" s="983">
        <f t="shared" ca="1" si="12"/>
        <v>0</v>
      </c>
      <c r="R18" s="983">
        <f t="shared" ca="1" si="12"/>
        <v>0</v>
      </c>
      <c r="S18" s="983">
        <f t="shared" ca="1" si="12"/>
        <v>0</v>
      </c>
      <c r="T18" s="983">
        <f t="shared" ca="1" si="12"/>
        <v>0</v>
      </c>
      <c r="U18" s="983">
        <f t="shared" ca="1" si="12"/>
        <v>0</v>
      </c>
      <c r="V18" s="983">
        <f t="shared" ca="1" si="12"/>
        <v>1.5987211554602254E-16</v>
      </c>
      <c r="W18" s="983">
        <f t="shared" ca="1" si="12"/>
        <v>4.7961634663806766E-16</v>
      </c>
      <c r="X18" s="983">
        <f t="shared" ca="1" si="12"/>
        <v>4.5963233219481479E-15</v>
      </c>
      <c r="Y18" s="983">
        <f t="shared" ca="1" si="12"/>
        <v>7.9696249599692228E-14</v>
      </c>
      <c r="Z18" s="983">
        <f t="shared" ca="1" si="12"/>
        <v>1.3276579835519442E-12</v>
      </c>
      <c r="AA18" s="992">
        <f t="shared" ca="1" si="12"/>
        <v>2.1019466167615518E-11</v>
      </c>
    </row>
    <row r="19" spans="1:16379">
      <c r="A19" s="221" t="str">
        <f>+A11</f>
        <v>Solar Project - Kusum Scheme</v>
      </c>
      <c r="B19" s="349">
        <f>'CFS Raj'!C27</f>
        <v>0</v>
      </c>
      <c r="C19" s="349">
        <f>'CFS Raj'!D27</f>
        <v>0</v>
      </c>
      <c r="D19" s="349">
        <f>'CFS Raj'!E27</f>
        <v>0</v>
      </c>
      <c r="E19" s="349">
        <f ca="1">'CFS Raj'!F27</f>
        <v>2.1644428785896506</v>
      </c>
      <c r="F19" s="349">
        <f ca="1">'CFS Raj'!G27</f>
        <v>2.023226541468309</v>
      </c>
      <c r="G19" s="349">
        <f ca="1">'CFS Raj'!H27</f>
        <v>1.8715848879902526</v>
      </c>
      <c r="H19" s="349">
        <f ca="1">'CFS Raj'!I27</f>
        <v>1.7098001571093264</v>
      </c>
      <c r="I19" s="349">
        <f ca="1">'CFS Raj'!J27</f>
        <v>1.5395747410036067</v>
      </c>
      <c r="J19" s="349">
        <f ca="1">'CFS Raj'!K27</f>
        <v>1.3602388602078657</v>
      </c>
      <c r="K19" s="349">
        <f ca="1">'CFS Raj'!L27</f>
        <v>1.1682529057068995</v>
      </c>
      <c r="L19" s="349">
        <f ca="1">'CFS Raj'!M27</f>
        <v>0.96095506655077101</v>
      </c>
      <c r="M19" s="349">
        <f ca="1">'CFS Raj'!N27</f>
        <v>0.73677156688251721</v>
      </c>
      <c r="N19" s="349">
        <f ca="1">'CFS Raj'!O27</f>
        <v>0.49565295708014789</v>
      </c>
      <c r="O19" s="349">
        <f ca="1">'CFS Raj'!P27</f>
        <v>0.23946752956809281</v>
      </c>
      <c r="P19" s="349">
        <f ca="1">'CFS Raj'!Q27</f>
        <v>5.3939677324599575E-2</v>
      </c>
      <c r="Q19" s="349">
        <f ca="1">'CFS Raj'!R27</f>
        <v>0</v>
      </c>
      <c r="R19" s="349">
        <f ca="1">'CFS Raj'!S27</f>
        <v>0</v>
      </c>
      <c r="S19" s="349">
        <f ca="1">'CFS Raj'!T27</f>
        <v>0</v>
      </c>
      <c r="T19" s="349">
        <f ca="1">'CFS Raj'!U27</f>
        <v>0</v>
      </c>
      <c r="U19" s="349">
        <f ca="1">'CFS Raj'!V27</f>
        <v>0</v>
      </c>
      <c r="V19" s="349">
        <f ca="1">'CFS Raj'!W27</f>
        <v>0</v>
      </c>
      <c r="W19" s="349">
        <f ca="1">'CFS Raj'!X27</f>
        <v>1.5987211554602254E-16</v>
      </c>
      <c r="X19" s="349">
        <f ca="1">'CFS Raj'!Y27</f>
        <v>4.7961634663806766E-16</v>
      </c>
      <c r="Y19" s="349">
        <f ca="1">'CFS Raj'!Z27</f>
        <v>4.5963233219481479E-15</v>
      </c>
      <c r="Z19" s="349">
        <f ca="1">'CFS Raj'!AA27</f>
        <v>7.9696249599692228E-14</v>
      </c>
      <c r="AA19" s="994">
        <f ca="1">'CFS Raj'!AB27</f>
        <v>1.3276579835519442E-12</v>
      </c>
    </row>
    <row r="20" spans="1:16379" hidden="1">
      <c r="A20" s="95" t="str">
        <f>+A12</f>
        <v>Karnataka</v>
      </c>
      <c r="B20" s="194">
        <f ca="1">'CFS K''ka'!C27</f>
        <v>0</v>
      </c>
      <c r="C20" s="194">
        <f ca="1">'CFS K''ka'!D27</f>
        <v>0</v>
      </c>
      <c r="D20" s="194">
        <f ca="1">'CFS K''ka'!E27</f>
        <v>0</v>
      </c>
      <c r="E20" s="194">
        <f ca="1">'CFS K''ka'!F27</f>
        <v>0</v>
      </c>
      <c r="F20" s="194">
        <f ca="1">'CFS K''ka'!G27</f>
        <v>0</v>
      </c>
      <c r="G20" s="194">
        <f ca="1">'CFS K''ka'!H27</f>
        <v>0</v>
      </c>
      <c r="H20" s="194">
        <f ca="1">'CFS K''ka'!I27</f>
        <v>0</v>
      </c>
      <c r="I20" s="194">
        <f ca="1">'CFS K''ka'!J27</f>
        <v>0</v>
      </c>
      <c r="J20" s="194">
        <f ca="1">'CFS K''ka'!K27</f>
        <v>0</v>
      </c>
      <c r="K20" s="194">
        <f ca="1">'CFS K''ka'!L27</f>
        <v>0</v>
      </c>
      <c r="L20" s="194">
        <f ca="1">'CFS K''ka'!M27</f>
        <v>0</v>
      </c>
      <c r="M20" s="194">
        <f ca="1">'CFS K''ka'!N27</f>
        <v>0</v>
      </c>
      <c r="N20" s="194">
        <f ca="1">'CFS K''ka'!O27</f>
        <v>0</v>
      </c>
      <c r="O20" s="194">
        <f ca="1">'CFS K''ka'!P27</f>
        <v>0</v>
      </c>
      <c r="P20" s="194">
        <f ca="1">'CFS K''ka'!Q27</f>
        <v>0</v>
      </c>
      <c r="Q20" s="194">
        <f ca="1">'CFS K''ka'!R27</f>
        <v>0</v>
      </c>
      <c r="R20" s="194">
        <f ca="1">'CFS K''ka'!S27</f>
        <v>0</v>
      </c>
      <c r="S20" s="194">
        <f ca="1">'CFS K''ka'!T27</f>
        <v>0</v>
      </c>
      <c r="T20" s="194">
        <f ca="1">'CFS K''ka'!U27</f>
        <v>0</v>
      </c>
      <c r="U20" s="194">
        <f ca="1">'CFS K''ka'!V27</f>
        <v>0</v>
      </c>
      <c r="V20" s="194">
        <f ca="1">'CFS K''ka'!W27</f>
        <v>0</v>
      </c>
      <c r="W20" s="194">
        <f ca="1">'CFS K''ka'!X27</f>
        <v>0</v>
      </c>
      <c r="X20" s="194">
        <f ca="1">'CFS K''ka'!Y27</f>
        <v>0</v>
      </c>
      <c r="Y20" s="194">
        <f ca="1">'CFS K''ka'!Z27</f>
        <v>0</v>
      </c>
      <c r="Z20" s="194">
        <f ca="1">'CFS K''ka'!AA27</f>
        <v>0</v>
      </c>
      <c r="AA20" s="229">
        <f ca="1">'CFS K''ka'!AB27</f>
        <v>0</v>
      </c>
    </row>
    <row r="21" spans="1:16379" hidden="1">
      <c r="A21" s="96" t="str">
        <f>+A13</f>
        <v>Uttar Pradesh</v>
      </c>
      <c r="B21" s="191">
        <f ca="1">'CFS UP'!C27</f>
        <v>0</v>
      </c>
      <c r="C21" s="191">
        <f ca="1">'CFS UP'!D27</f>
        <v>0</v>
      </c>
      <c r="D21" s="191">
        <f ca="1">'CFS UP'!E27</f>
        <v>0</v>
      </c>
      <c r="E21" s="191">
        <f ca="1">'CFS UP'!F27</f>
        <v>0</v>
      </c>
      <c r="F21" s="191">
        <f ca="1">'CFS UP'!G27</f>
        <v>0</v>
      </c>
      <c r="G21" s="191">
        <f ca="1">'CFS UP'!H27</f>
        <v>0</v>
      </c>
      <c r="H21" s="191">
        <f ca="1">'CFS UP'!I27</f>
        <v>0</v>
      </c>
      <c r="I21" s="191">
        <f ca="1">'CFS UP'!J27</f>
        <v>0</v>
      </c>
      <c r="J21" s="191">
        <f ca="1">'CFS UP'!K27</f>
        <v>0</v>
      </c>
      <c r="K21" s="191">
        <f ca="1">'CFS UP'!L27</f>
        <v>0</v>
      </c>
      <c r="L21" s="191">
        <f ca="1">'CFS UP'!M27</f>
        <v>0</v>
      </c>
      <c r="M21" s="191">
        <f ca="1">'CFS UP'!N27</f>
        <v>0</v>
      </c>
      <c r="N21" s="191">
        <f ca="1">'CFS UP'!O27</f>
        <v>0</v>
      </c>
      <c r="O21" s="191">
        <f ca="1">'CFS UP'!P27</f>
        <v>0</v>
      </c>
      <c r="P21" s="191">
        <f ca="1">'CFS UP'!Q27</f>
        <v>0</v>
      </c>
      <c r="Q21" s="191">
        <f ca="1">'CFS UP'!R27</f>
        <v>0</v>
      </c>
      <c r="R21" s="191">
        <f ca="1">'CFS UP'!S27</f>
        <v>0</v>
      </c>
      <c r="S21" s="191">
        <f ca="1">'CFS UP'!T27</f>
        <v>0</v>
      </c>
      <c r="T21" s="191">
        <f ca="1">'CFS UP'!U27</f>
        <v>0</v>
      </c>
      <c r="U21" s="191">
        <f ca="1">'CFS UP'!V27</f>
        <v>0</v>
      </c>
      <c r="V21" s="191">
        <f ca="1">'CFS UP'!W27</f>
        <v>0</v>
      </c>
      <c r="W21" s="191">
        <f ca="1">'CFS UP'!X27</f>
        <v>0</v>
      </c>
      <c r="X21" s="191">
        <f ca="1">'CFS UP'!Y27</f>
        <v>0</v>
      </c>
      <c r="Y21" s="191">
        <f ca="1">'CFS UP'!Z27</f>
        <v>0</v>
      </c>
      <c r="Z21" s="191">
        <f ca="1">'CFS UP'!AA27</f>
        <v>0</v>
      </c>
      <c r="AA21" s="192">
        <f ca="1">'CFS UP'!AB27</f>
        <v>0</v>
      </c>
    </row>
    <row r="22" spans="1:16379">
      <c r="A22" s="95"/>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305"/>
    </row>
    <row r="23" spans="1:16379">
      <c r="A23" s="96"/>
      <c r="B23" s="280"/>
      <c r="C23" s="280"/>
      <c r="D23" s="280"/>
      <c r="E23" s="280"/>
      <c r="F23" s="280"/>
      <c r="G23" s="280"/>
      <c r="H23" s="280"/>
      <c r="I23" s="280"/>
      <c r="J23" s="280"/>
      <c r="K23" s="280"/>
      <c r="L23" s="280"/>
      <c r="M23" s="280"/>
      <c r="N23" s="280"/>
      <c r="O23" s="280"/>
      <c r="P23" s="280"/>
      <c r="Q23" s="280"/>
      <c r="R23" s="280"/>
      <c r="S23" s="280"/>
      <c r="T23" s="194"/>
      <c r="U23" s="194"/>
      <c r="V23" s="194"/>
      <c r="W23" s="194"/>
      <c r="AA23" s="71"/>
    </row>
    <row r="24" spans="1:16379">
      <c r="A24" s="1020" t="s">
        <v>22</v>
      </c>
      <c r="B24" s="983">
        <f ca="1">SUM(B25:B27)</f>
        <v>0</v>
      </c>
      <c r="C24" s="983">
        <f t="shared" ref="C24:AA24" ca="1" si="13">SUM(C25:C27)</f>
        <v>0</v>
      </c>
      <c r="D24" s="983">
        <f t="shared" ca="1" si="13"/>
        <v>0</v>
      </c>
      <c r="E24" s="983">
        <f t="shared" ca="1" si="13"/>
        <v>5.5124999999999984</v>
      </c>
      <c r="F24" s="983">
        <f t="shared" ca="1" si="13"/>
        <v>4.685624999999999</v>
      </c>
      <c r="G24" s="983">
        <f t="shared" ca="1" si="13"/>
        <v>3.9827812499999991</v>
      </c>
      <c r="H24" s="983">
        <f t="shared" ca="1" si="13"/>
        <v>3.3853640624999994</v>
      </c>
      <c r="I24" s="983">
        <f t="shared" ca="1" si="13"/>
        <v>2.8775594531249995</v>
      </c>
      <c r="J24" s="983">
        <f t="shared" ca="1" si="13"/>
        <v>2.4459255351562499</v>
      </c>
      <c r="K24" s="983">
        <f t="shared" ca="1" si="13"/>
        <v>2.0790367048828124</v>
      </c>
      <c r="L24" s="983">
        <f t="shared" ca="1" si="13"/>
        <v>1.7671811991503907</v>
      </c>
      <c r="M24" s="983">
        <f t="shared" ca="1" si="13"/>
        <v>1.5021040192778321</v>
      </c>
      <c r="N24" s="983">
        <f t="shared" ca="1" si="13"/>
        <v>1.2767884163861571</v>
      </c>
      <c r="O24" s="983">
        <f t="shared" ca="1" si="13"/>
        <v>1.0852701539282337</v>
      </c>
      <c r="P24" s="983">
        <f t="shared" ca="1" si="13"/>
        <v>0.92247963083899864</v>
      </c>
      <c r="Q24" s="983">
        <f t="shared" ca="1" si="13"/>
        <v>0.78410768621314886</v>
      </c>
      <c r="R24" s="983">
        <f t="shared" ca="1" si="13"/>
        <v>0.6664915332811765</v>
      </c>
      <c r="S24" s="983">
        <f t="shared" ca="1" si="13"/>
        <v>0.56651780328900003</v>
      </c>
      <c r="T24" s="983">
        <f t="shared" ca="1" si="13"/>
        <v>0.48154013279565006</v>
      </c>
      <c r="U24" s="983">
        <f t="shared" ca="1" si="13"/>
        <v>0.40930911287630256</v>
      </c>
      <c r="V24" s="983">
        <f t="shared" ca="1" si="13"/>
        <v>0.34791274594485722</v>
      </c>
      <c r="W24" s="983">
        <f t="shared" ca="1" si="13"/>
        <v>0.29572583405312863</v>
      </c>
      <c r="X24" s="983">
        <f t="shared" ca="1" si="13"/>
        <v>0.25136695894515931</v>
      </c>
      <c r="Y24" s="983">
        <f t="shared" ca="1" si="13"/>
        <v>0.21366191510338545</v>
      </c>
      <c r="Z24" s="983">
        <f t="shared" ca="1" si="13"/>
        <v>0.18161262783787765</v>
      </c>
      <c r="AA24" s="992">
        <f t="shared" ca="1" si="13"/>
        <v>0.154370733662196</v>
      </c>
    </row>
    <row r="25" spans="1:16379">
      <c r="A25" s="221" t="str">
        <f>A19</f>
        <v>Solar Project - Kusum Scheme</v>
      </c>
      <c r="B25" s="349">
        <f>'CFS Raj'!C26</f>
        <v>0</v>
      </c>
      <c r="C25" s="349">
        <f>'CFS Raj'!D26</f>
        <v>0</v>
      </c>
      <c r="D25" s="349">
        <f>'CFS Raj'!E26</f>
        <v>0</v>
      </c>
      <c r="E25" s="349">
        <f ca="1">'CFS Raj'!F26</f>
        <v>5.5124999999999984</v>
      </c>
      <c r="F25" s="349">
        <f ca="1">'CFS Raj'!G26</f>
        <v>4.685624999999999</v>
      </c>
      <c r="G25" s="349">
        <f ca="1">'CFS Raj'!H26</f>
        <v>3.9827812499999991</v>
      </c>
      <c r="H25" s="349">
        <f ca="1">'CFS Raj'!I26</f>
        <v>3.3853640624999994</v>
      </c>
      <c r="I25" s="349">
        <f ca="1">'CFS Raj'!J26</f>
        <v>2.8775594531249995</v>
      </c>
      <c r="J25" s="349">
        <f ca="1">'CFS Raj'!K26</f>
        <v>2.4459255351562499</v>
      </c>
      <c r="K25" s="349">
        <f ca="1">'CFS Raj'!L26</f>
        <v>2.0790367048828124</v>
      </c>
      <c r="L25" s="349">
        <f ca="1">'CFS Raj'!M26</f>
        <v>1.7671811991503907</v>
      </c>
      <c r="M25" s="349">
        <f ca="1">'CFS Raj'!N26</f>
        <v>1.5021040192778321</v>
      </c>
      <c r="N25" s="349">
        <f ca="1">'CFS Raj'!O26</f>
        <v>1.2767884163861571</v>
      </c>
      <c r="O25" s="349">
        <f ca="1">'CFS Raj'!P26</f>
        <v>1.0852701539282337</v>
      </c>
      <c r="P25" s="349">
        <f ca="1">'CFS Raj'!Q26</f>
        <v>0.92247963083899864</v>
      </c>
      <c r="Q25" s="349">
        <f ca="1">'CFS Raj'!R26</f>
        <v>0.78410768621314886</v>
      </c>
      <c r="R25" s="349">
        <f ca="1">'CFS Raj'!S26</f>
        <v>0.6664915332811765</v>
      </c>
      <c r="S25" s="349">
        <f ca="1">'CFS Raj'!T26</f>
        <v>0.56651780328900003</v>
      </c>
      <c r="T25" s="349">
        <f ca="1">'CFS Raj'!U26</f>
        <v>0.48154013279565006</v>
      </c>
      <c r="U25" s="349">
        <f ca="1">'CFS Raj'!V26</f>
        <v>0.40930911287630256</v>
      </c>
      <c r="V25" s="349">
        <f ca="1">'CFS Raj'!W26</f>
        <v>0.34791274594485722</v>
      </c>
      <c r="W25" s="349">
        <f ca="1">'CFS Raj'!X26</f>
        <v>0.29572583405312863</v>
      </c>
      <c r="X25" s="349">
        <f ca="1">'CFS Raj'!Y26</f>
        <v>0.25136695894515931</v>
      </c>
      <c r="Y25" s="349">
        <f ca="1">'CFS Raj'!Z26</f>
        <v>0.21366191510338545</v>
      </c>
      <c r="Z25" s="349">
        <f ca="1">'CFS Raj'!AA26</f>
        <v>0.18161262783787765</v>
      </c>
      <c r="AA25" s="994">
        <f ca="1">'CFS Raj'!AB26</f>
        <v>0.154370733662196</v>
      </c>
    </row>
    <row r="26" spans="1:16379" hidden="1">
      <c r="A26" s="95" t="str">
        <f>A20</f>
        <v>Karnataka</v>
      </c>
      <c r="B26" s="194">
        <f ca="1">'CFS K''ka'!C26</f>
        <v>0</v>
      </c>
      <c r="C26" s="194">
        <f ca="1">'CFS K''ka'!D26</f>
        <v>0</v>
      </c>
      <c r="D26" s="194">
        <f ca="1">'CFS K''ka'!E26</f>
        <v>0</v>
      </c>
      <c r="E26" s="194">
        <f ca="1">'CFS K''ka'!F26</f>
        <v>0</v>
      </c>
      <c r="F26" s="194">
        <f ca="1">'CFS K''ka'!G26</f>
        <v>0</v>
      </c>
      <c r="G26" s="194">
        <f ca="1">'CFS K''ka'!H26</f>
        <v>0</v>
      </c>
      <c r="H26" s="194">
        <f ca="1">'CFS K''ka'!I26</f>
        <v>0</v>
      </c>
      <c r="I26" s="194">
        <f ca="1">'CFS K''ka'!J26</f>
        <v>0</v>
      </c>
      <c r="J26" s="194">
        <f ca="1">'CFS K''ka'!K26</f>
        <v>0</v>
      </c>
      <c r="K26" s="194">
        <f ca="1">'CFS K''ka'!L26</f>
        <v>0</v>
      </c>
      <c r="L26" s="194">
        <f ca="1">'CFS K''ka'!M26</f>
        <v>0</v>
      </c>
      <c r="M26" s="194">
        <f ca="1">'CFS K''ka'!N26</f>
        <v>0</v>
      </c>
      <c r="N26" s="194">
        <f ca="1">'CFS K''ka'!O26</f>
        <v>0</v>
      </c>
      <c r="O26" s="194">
        <f ca="1">'CFS K''ka'!P26</f>
        <v>0</v>
      </c>
      <c r="P26" s="194">
        <f ca="1">'CFS K''ka'!Q26</f>
        <v>0</v>
      </c>
      <c r="Q26" s="194">
        <f ca="1">'CFS K''ka'!R26</f>
        <v>0</v>
      </c>
      <c r="R26" s="194">
        <f ca="1">'CFS K''ka'!S26</f>
        <v>0</v>
      </c>
      <c r="S26" s="194">
        <f ca="1">'CFS K''ka'!T26</f>
        <v>0</v>
      </c>
      <c r="T26" s="194">
        <f ca="1">'CFS K''ka'!U26</f>
        <v>0</v>
      </c>
      <c r="U26" s="194">
        <f ca="1">'CFS K''ka'!V26</f>
        <v>0</v>
      </c>
      <c r="V26" s="194">
        <f ca="1">'CFS K''ka'!W26</f>
        <v>0</v>
      </c>
      <c r="W26" s="194">
        <f ca="1">'CFS K''ka'!X26</f>
        <v>0</v>
      </c>
      <c r="X26" s="194">
        <f ca="1">'CFS K''ka'!Y26</f>
        <v>0</v>
      </c>
      <c r="Y26" s="194">
        <f ca="1">'CFS K''ka'!Z26</f>
        <v>0</v>
      </c>
      <c r="Z26" s="194">
        <f ca="1">'CFS K''ka'!AA26</f>
        <v>0</v>
      </c>
      <c r="AA26" s="229">
        <f ca="1">'CFS K''ka'!AB26</f>
        <v>0</v>
      </c>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c r="DW26" s="64"/>
      <c r="DX26" s="64"/>
      <c r="DY26" s="64"/>
      <c r="DZ26" s="64"/>
      <c r="EA26" s="64"/>
      <c r="EB26" s="64"/>
      <c r="EC26" s="64"/>
      <c r="ED26" s="64"/>
      <c r="EE26" s="64"/>
      <c r="EF26" s="64"/>
      <c r="EG26" s="64"/>
      <c r="EH26" s="64"/>
      <c r="EI26" s="64"/>
      <c r="EJ26" s="64"/>
      <c r="EK26" s="64"/>
      <c r="EL26" s="64"/>
      <c r="EM26" s="64"/>
      <c r="EN26" s="64"/>
      <c r="EO26" s="64"/>
      <c r="EP26" s="64"/>
      <c r="EQ26" s="64"/>
      <c r="ER26" s="64"/>
      <c r="ES26" s="64"/>
      <c r="ET26" s="64"/>
      <c r="EU26" s="64"/>
      <c r="EV26" s="64"/>
      <c r="EW26" s="64"/>
      <c r="EX26" s="64"/>
      <c r="EY26" s="64"/>
      <c r="EZ26" s="64"/>
      <c r="FA26" s="64"/>
      <c r="FB26" s="64"/>
      <c r="FC26" s="64"/>
      <c r="FD26" s="64"/>
      <c r="FE26" s="64"/>
      <c r="FF26" s="64"/>
      <c r="FG26" s="64"/>
      <c r="FH26" s="64"/>
      <c r="FI26" s="64"/>
      <c r="FJ26" s="64"/>
      <c r="FK26" s="64"/>
      <c r="FL26" s="64"/>
      <c r="FM26" s="64"/>
      <c r="FN26" s="64"/>
      <c r="FO26" s="64"/>
      <c r="FP26" s="64"/>
      <c r="FQ26" s="64"/>
      <c r="FR26" s="64"/>
      <c r="FS26" s="64"/>
      <c r="FT26" s="64"/>
      <c r="FU26" s="64"/>
      <c r="FV26" s="64"/>
      <c r="FW26" s="64"/>
      <c r="FX26" s="64"/>
      <c r="FY26" s="64"/>
      <c r="FZ26" s="64"/>
      <c r="GA26" s="64"/>
      <c r="GB26" s="64"/>
      <c r="GC26" s="64"/>
      <c r="GD26" s="64"/>
      <c r="GE26" s="64"/>
      <c r="GF26" s="64"/>
      <c r="GG26" s="64"/>
      <c r="GH26" s="64"/>
      <c r="GI26" s="64"/>
      <c r="GJ26" s="64"/>
      <c r="GK26" s="64"/>
      <c r="GL26" s="64"/>
      <c r="GM26" s="64"/>
      <c r="GN26" s="64"/>
      <c r="GO26" s="64"/>
      <c r="GP26" s="64"/>
      <c r="GQ26" s="64"/>
      <c r="GR26" s="64"/>
      <c r="GS26" s="64"/>
      <c r="GT26" s="64"/>
      <c r="GU26" s="64"/>
      <c r="GV26" s="64"/>
      <c r="GW26" s="64"/>
      <c r="GX26" s="64"/>
      <c r="GY26" s="64"/>
      <c r="GZ26" s="64"/>
      <c r="HA26" s="64"/>
      <c r="HB26" s="64"/>
      <c r="HC26" s="64"/>
      <c r="HD26" s="64"/>
      <c r="HE26" s="64"/>
      <c r="HF26" s="64"/>
      <c r="HG26" s="64"/>
      <c r="HH26" s="64"/>
      <c r="HI26" s="64"/>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4"/>
      <c r="IK26" s="64"/>
      <c r="IL26" s="64"/>
      <c r="IM26" s="64"/>
      <c r="IN26" s="64"/>
      <c r="IO26" s="64"/>
      <c r="IP26" s="64"/>
      <c r="IQ26" s="64"/>
      <c r="IR26" s="64"/>
      <c r="IS26" s="64"/>
      <c r="IT26" s="64"/>
      <c r="IU26" s="64"/>
      <c r="IV26" s="64"/>
      <c r="IW26" s="64"/>
      <c r="IX26" s="64"/>
      <c r="IY26" s="64"/>
      <c r="IZ26" s="64"/>
      <c r="JA26" s="64"/>
      <c r="JB26" s="64"/>
      <c r="JC26" s="64"/>
      <c r="JD26" s="64"/>
      <c r="JE26" s="64"/>
      <c r="JF26" s="64"/>
      <c r="JG26" s="64"/>
      <c r="JH26" s="64"/>
      <c r="JI26" s="64"/>
      <c r="JJ26" s="64"/>
      <c r="JK26" s="64"/>
      <c r="JL26" s="64"/>
      <c r="JM26" s="64"/>
      <c r="JN26" s="64"/>
      <c r="JO26" s="64"/>
      <c r="JP26" s="64"/>
      <c r="JQ26" s="64"/>
      <c r="JR26" s="64"/>
      <c r="JS26" s="64"/>
      <c r="JT26" s="64"/>
      <c r="JU26" s="64"/>
      <c r="JV26" s="64"/>
      <c r="JW26" s="64"/>
      <c r="JX26" s="64"/>
      <c r="JY26" s="64"/>
      <c r="JZ26" s="64"/>
      <c r="KA26" s="64"/>
      <c r="KB26" s="64"/>
      <c r="KC26" s="64"/>
      <c r="KD26" s="64"/>
      <c r="KE26" s="64"/>
      <c r="KF26" s="64"/>
      <c r="KG26" s="64"/>
      <c r="KH26" s="64"/>
      <c r="KI26" s="64"/>
      <c r="KJ26" s="64"/>
      <c r="KK26" s="64"/>
      <c r="KL26" s="64"/>
      <c r="KM26" s="64"/>
      <c r="KN26" s="64"/>
      <c r="KO26" s="64"/>
      <c r="KP26" s="64"/>
      <c r="KQ26" s="64"/>
      <c r="KR26" s="64"/>
      <c r="KS26" s="64"/>
      <c r="KT26" s="64"/>
      <c r="KU26" s="64"/>
      <c r="KV26" s="64"/>
      <c r="KW26" s="64"/>
      <c r="KX26" s="64"/>
      <c r="KY26" s="64"/>
      <c r="KZ26" s="64"/>
      <c r="LA26" s="64"/>
      <c r="LB26" s="64"/>
      <c r="LC26" s="64"/>
      <c r="LD26" s="64"/>
      <c r="LE26" s="64"/>
      <c r="LF26" s="64"/>
      <c r="LG26" s="64"/>
      <c r="LH26" s="64"/>
      <c r="LI26" s="64"/>
      <c r="LJ26" s="64"/>
      <c r="LK26" s="64"/>
      <c r="LL26" s="64"/>
      <c r="LM26" s="64"/>
      <c r="LN26" s="64"/>
      <c r="LO26" s="64"/>
      <c r="LP26" s="64"/>
      <c r="LQ26" s="64"/>
      <c r="LR26" s="64"/>
      <c r="LS26" s="64"/>
      <c r="LT26" s="64"/>
      <c r="LU26" s="64"/>
      <c r="LV26" s="64"/>
      <c r="LW26" s="64"/>
      <c r="LX26" s="64"/>
      <c r="LY26" s="64"/>
      <c r="LZ26" s="64"/>
      <c r="MA26" s="64"/>
      <c r="MB26" s="64"/>
      <c r="MC26" s="64"/>
      <c r="MD26" s="64"/>
      <c r="ME26" s="64"/>
      <c r="MF26" s="64"/>
      <c r="MG26" s="64"/>
      <c r="MH26" s="64"/>
      <c r="MI26" s="64"/>
      <c r="MJ26" s="64"/>
      <c r="MK26" s="64"/>
      <c r="ML26" s="64"/>
      <c r="MM26" s="64"/>
      <c r="MN26" s="64"/>
      <c r="MO26" s="64"/>
      <c r="MP26" s="64"/>
      <c r="MQ26" s="64"/>
      <c r="MR26" s="64"/>
      <c r="MS26" s="64"/>
      <c r="MT26" s="64"/>
      <c r="MU26" s="64"/>
      <c r="MV26" s="64"/>
      <c r="MW26" s="64"/>
      <c r="MX26" s="64"/>
      <c r="MY26" s="64"/>
      <c r="MZ26" s="64"/>
      <c r="NA26" s="64"/>
      <c r="NB26" s="64"/>
      <c r="NC26" s="64"/>
      <c r="ND26" s="64"/>
      <c r="NE26" s="64"/>
      <c r="NF26" s="64"/>
      <c r="NG26" s="64"/>
      <c r="NH26" s="64"/>
      <c r="NI26" s="64"/>
      <c r="NJ26" s="64"/>
      <c r="NK26" s="64"/>
      <c r="NL26" s="64"/>
      <c r="NM26" s="64"/>
      <c r="NN26" s="64"/>
      <c r="NO26" s="64"/>
      <c r="NP26" s="64"/>
      <c r="NQ26" s="64"/>
      <c r="NR26" s="64"/>
      <c r="NS26" s="64"/>
      <c r="NT26" s="64"/>
      <c r="NU26" s="64"/>
      <c r="NV26" s="64"/>
      <c r="NW26" s="64"/>
      <c r="NX26" s="64"/>
      <c r="NY26" s="64"/>
      <c r="NZ26" s="64"/>
      <c r="OA26" s="64"/>
      <c r="OB26" s="64"/>
      <c r="OC26" s="64"/>
      <c r="OD26" s="64"/>
      <c r="OE26" s="64"/>
      <c r="OF26" s="64"/>
      <c r="OG26" s="64"/>
      <c r="OH26" s="64"/>
      <c r="OI26" s="64"/>
      <c r="OJ26" s="64"/>
      <c r="OK26" s="64"/>
      <c r="OL26" s="64"/>
      <c r="OM26" s="64"/>
      <c r="ON26" s="64"/>
      <c r="OO26" s="64"/>
      <c r="OP26" s="64"/>
      <c r="OQ26" s="64"/>
      <c r="OR26" s="64"/>
      <c r="OS26" s="64"/>
      <c r="OT26" s="64"/>
      <c r="OU26" s="64"/>
      <c r="OV26" s="64"/>
      <c r="OW26" s="64"/>
      <c r="OX26" s="64"/>
      <c r="OY26" s="64"/>
      <c r="OZ26" s="64"/>
      <c r="PA26" s="64"/>
      <c r="PB26" s="64"/>
      <c r="PC26" s="64"/>
      <c r="PD26" s="64"/>
      <c r="PE26" s="64"/>
      <c r="PF26" s="64"/>
      <c r="PG26" s="64"/>
      <c r="PH26" s="64"/>
      <c r="PI26" s="64"/>
      <c r="PJ26" s="64"/>
      <c r="PK26" s="64"/>
      <c r="PL26" s="64"/>
      <c r="PM26" s="64"/>
      <c r="PN26" s="64"/>
      <c r="PO26" s="64"/>
      <c r="PP26" s="64"/>
      <c r="PQ26" s="64"/>
      <c r="PR26" s="64"/>
      <c r="PS26" s="64"/>
      <c r="PT26" s="64"/>
      <c r="PU26" s="64"/>
      <c r="PV26" s="64"/>
      <c r="PW26" s="64"/>
      <c r="PX26" s="64"/>
      <c r="PY26" s="64"/>
      <c r="PZ26" s="64"/>
      <c r="QA26" s="64"/>
      <c r="QB26" s="64"/>
      <c r="QC26" s="64"/>
      <c r="QD26" s="64"/>
      <c r="QE26" s="64"/>
      <c r="QF26" s="64"/>
      <c r="QG26" s="64"/>
      <c r="QH26" s="64"/>
      <c r="QI26" s="64"/>
      <c r="QJ26" s="64"/>
      <c r="QK26" s="64"/>
      <c r="QL26" s="64"/>
      <c r="QM26" s="64"/>
      <c r="QN26" s="64"/>
      <c r="QO26" s="64"/>
      <c r="QP26" s="64"/>
      <c r="QQ26" s="64"/>
      <c r="QR26" s="64"/>
      <c r="QS26" s="64"/>
      <c r="QT26" s="64"/>
      <c r="QU26" s="64"/>
      <c r="QV26" s="64"/>
      <c r="QW26" s="64"/>
      <c r="QX26" s="64"/>
      <c r="QY26" s="64"/>
      <c r="QZ26" s="64"/>
      <c r="RA26" s="64"/>
      <c r="RB26" s="64"/>
      <c r="RC26" s="64"/>
      <c r="RD26" s="64"/>
      <c r="RE26" s="64"/>
      <c r="RF26" s="64"/>
      <c r="RG26" s="64"/>
      <c r="RH26" s="64"/>
      <c r="RI26" s="64"/>
      <c r="RJ26" s="64"/>
      <c r="RK26" s="64"/>
      <c r="RL26" s="64"/>
      <c r="RM26" s="64"/>
      <c r="RN26" s="64"/>
      <c r="RO26" s="64"/>
      <c r="RP26" s="64"/>
      <c r="RQ26" s="64"/>
      <c r="RR26" s="64"/>
      <c r="RS26" s="64"/>
      <c r="RT26" s="64"/>
      <c r="RU26" s="64"/>
      <c r="RV26" s="64"/>
      <c r="RW26" s="64"/>
      <c r="RX26" s="64"/>
      <c r="RY26" s="64"/>
      <c r="RZ26" s="64"/>
      <c r="SA26" s="64"/>
      <c r="SB26" s="64"/>
      <c r="SC26" s="64"/>
      <c r="SD26" s="64"/>
      <c r="SE26" s="64"/>
      <c r="SF26" s="64"/>
      <c r="SG26" s="64"/>
      <c r="SH26" s="64"/>
      <c r="SI26" s="64"/>
      <c r="SJ26" s="64"/>
      <c r="SK26" s="64"/>
      <c r="SL26" s="64"/>
      <c r="SM26" s="64"/>
      <c r="SN26" s="64"/>
      <c r="SO26" s="64"/>
      <c r="SP26" s="64"/>
      <c r="SQ26" s="64"/>
      <c r="SR26" s="64"/>
      <c r="SS26" s="64"/>
      <c r="ST26" s="64"/>
      <c r="SU26" s="64"/>
      <c r="SV26" s="64"/>
      <c r="SW26" s="64"/>
      <c r="SX26" s="64"/>
      <c r="SY26" s="64"/>
      <c r="SZ26" s="64"/>
      <c r="TA26" s="64"/>
      <c r="TB26" s="64"/>
      <c r="TC26" s="64"/>
      <c r="TD26" s="64"/>
      <c r="TE26" s="64"/>
      <c r="TF26" s="64"/>
      <c r="TG26" s="64"/>
      <c r="TH26" s="64"/>
      <c r="TI26" s="64"/>
      <c r="TJ26" s="64"/>
      <c r="TK26" s="64"/>
      <c r="TL26" s="64"/>
      <c r="TM26" s="64"/>
      <c r="TN26" s="64"/>
      <c r="TO26" s="64"/>
      <c r="TP26" s="64"/>
      <c r="TQ26" s="64"/>
      <c r="TR26" s="64"/>
      <c r="TS26" s="64"/>
      <c r="TT26" s="64"/>
      <c r="TU26" s="64"/>
      <c r="TV26" s="64"/>
      <c r="TW26" s="64"/>
      <c r="TX26" s="64"/>
      <c r="TY26" s="64"/>
      <c r="TZ26" s="64"/>
      <c r="UA26" s="64"/>
      <c r="UB26" s="64"/>
      <c r="UC26" s="64"/>
      <c r="UD26" s="64"/>
      <c r="UE26" s="64"/>
      <c r="UF26" s="64"/>
      <c r="UG26" s="64"/>
      <c r="UH26" s="64"/>
      <c r="UI26" s="64"/>
      <c r="UJ26" s="64"/>
      <c r="UK26" s="64"/>
      <c r="UL26" s="64"/>
      <c r="UM26" s="64"/>
      <c r="UN26" s="64"/>
      <c r="UO26" s="64"/>
      <c r="UP26" s="64"/>
      <c r="UQ26" s="64"/>
      <c r="UR26" s="64"/>
      <c r="US26" s="64"/>
      <c r="UT26" s="64"/>
      <c r="UU26" s="64"/>
      <c r="UV26" s="64"/>
      <c r="UW26" s="64"/>
      <c r="UX26" s="64"/>
      <c r="UY26" s="64"/>
      <c r="UZ26" s="64"/>
      <c r="VA26" s="64"/>
      <c r="VB26" s="64"/>
      <c r="VC26" s="64"/>
      <c r="VD26" s="64"/>
      <c r="VE26" s="64"/>
      <c r="VF26" s="64"/>
      <c r="VG26" s="64"/>
      <c r="VH26" s="64"/>
      <c r="VI26" s="64"/>
      <c r="VJ26" s="64"/>
      <c r="VK26" s="64"/>
      <c r="VL26" s="64"/>
      <c r="VM26" s="64"/>
      <c r="VN26" s="64"/>
      <c r="VO26" s="64"/>
      <c r="VP26" s="64"/>
      <c r="VQ26" s="64"/>
      <c r="VR26" s="64"/>
      <c r="VS26" s="64"/>
      <c r="VT26" s="64"/>
      <c r="VU26" s="64"/>
      <c r="VV26" s="64"/>
      <c r="VW26" s="64"/>
      <c r="VX26" s="64"/>
      <c r="VY26" s="64"/>
      <c r="VZ26" s="64"/>
      <c r="WA26" s="64"/>
      <c r="WB26" s="64"/>
      <c r="WC26" s="64"/>
      <c r="WD26" s="64"/>
      <c r="WE26" s="64"/>
      <c r="WF26" s="64"/>
      <c r="WG26" s="64"/>
      <c r="WH26" s="64"/>
      <c r="WI26" s="64"/>
      <c r="WJ26" s="64"/>
      <c r="WK26" s="64"/>
      <c r="WL26" s="64"/>
      <c r="WM26" s="64"/>
      <c r="WN26" s="64"/>
      <c r="WO26" s="64"/>
      <c r="WP26" s="64"/>
      <c r="WQ26" s="64"/>
      <c r="WR26" s="64"/>
      <c r="WS26" s="64"/>
      <c r="WT26" s="64"/>
      <c r="WU26" s="64"/>
      <c r="WV26" s="64"/>
      <c r="WW26" s="64"/>
      <c r="WX26" s="64"/>
      <c r="WY26" s="64"/>
      <c r="WZ26" s="64"/>
      <c r="XA26" s="64"/>
      <c r="XB26" s="64"/>
      <c r="XC26" s="64"/>
      <c r="XD26" s="64"/>
      <c r="XE26" s="64"/>
      <c r="XF26" s="64"/>
      <c r="XG26" s="64"/>
      <c r="XH26" s="64"/>
      <c r="XI26" s="64"/>
      <c r="XJ26" s="64"/>
      <c r="XK26" s="64"/>
      <c r="XL26" s="64"/>
      <c r="XM26" s="64"/>
      <c r="XN26" s="64"/>
      <c r="XO26" s="64"/>
      <c r="XP26" s="64"/>
      <c r="XQ26" s="64"/>
      <c r="XR26" s="64"/>
      <c r="XS26" s="64"/>
      <c r="XT26" s="64"/>
      <c r="XU26" s="64"/>
      <c r="XV26" s="64"/>
      <c r="XW26" s="64"/>
      <c r="XX26" s="64"/>
      <c r="XY26" s="64"/>
      <c r="XZ26" s="64"/>
      <c r="YA26" s="64"/>
      <c r="YB26" s="64"/>
      <c r="YC26" s="64"/>
      <c r="YD26" s="64"/>
      <c r="YE26" s="64"/>
      <c r="YF26" s="64"/>
      <c r="YG26" s="64"/>
      <c r="YH26" s="64"/>
      <c r="YI26" s="64"/>
      <c r="YJ26" s="64"/>
      <c r="YK26" s="64"/>
      <c r="YL26" s="64"/>
      <c r="YM26" s="64"/>
      <c r="YN26" s="64"/>
      <c r="YO26" s="64"/>
      <c r="YP26" s="64"/>
      <c r="YQ26" s="64"/>
      <c r="YR26" s="64"/>
      <c r="YS26" s="64"/>
      <c r="YT26" s="64"/>
      <c r="YU26" s="64"/>
      <c r="YV26" s="64"/>
      <c r="YW26" s="64"/>
      <c r="YX26" s="64"/>
      <c r="YY26" s="64"/>
      <c r="YZ26" s="64"/>
      <c r="ZA26" s="64"/>
      <c r="ZB26" s="64"/>
      <c r="ZC26" s="64"/>
      <c r="ZD26" s="64"/>
      <c r="ZE26" s="64"/>
      <c r="ZF26" s="64"/>
      <c r="ZG26" s="64"/>
      <c r="ZH26" s="64"/>
      <c r="ZI26" s="64"/>
      <c r="ZJ26" s="64"/>
      <c r="ZK26" s="64"/>
      <c r="ZL26" s="64"/>
      <c r="ZM26" s="64"/>
      <c r="ZN26" s="64"/>
      <c r="ZO26" s="64"/>
      <c r="ZP26" s="64"/>
      <c r="ZQ26" s="64"/>
      <c r="ZR26" s="64"/>
      <c r="ZS26" s="64"/>
      <c r="ZT26" s="64"/>
      <c r="ZU26" s="64"/>
      <c r="ZV26" s="64"/>
      <c r="ZW26" s="64"/>
      <c r="ZX26" s="64"/>
      <c r="ZY26" s="64"/>
      <c r="ZZ26" s="64"/>
      <c r="AAA26" s="64"/>
      <c r="AAB26" s="64"/>
      <c r="AAC26" s="64"/>
      <c r="AAD26" s="64"/>
      <c r="AAE26" s="64"/>
      <c r="AAF26" s="64"/>
      <c r="AAG26" s="64"/>
      <c r="AAH26" s="64"/>
      <c r="AAI26" s="64"/>
      <c r="AAJ26" s="64"/>
      <c r="AAK26" s="64"/>
      <c r="AAL26" s="64"/>
      <c r="AAM26" s="64"/>
      <c r="AAN26" s="64"/>
      <c r="AAO26" s="64"/>
      <c r="AAP26" s="64"/>
      <c r="AAQ26" s="64"/>
      <c r="AAR26" s="64"/>
      <c r="AAS26" s="64"/>
      <c r="AAT26" s="64"/>
      <c r="AAU26" s="64"/>
      <c r="AAV26" s="64"/>
      <c r="AAW26" s="64"/>
      <c r="AAX26" s="64"/>
      <c r="AAY26" s="64"/>
      <c r="AAZ26" s="64"/>
      <c r="ABA26" s="64"/>
      <c r="ABB26" s="64"/>
      <c r="ABC26" s="64"/>
      <c r="ABD26" s="64"/>
      <c r="ABE26" s="64"/>
      <c r="ABF26" s="64"/>
      <c r="ABG26" s="64"/>
      <c r="ABH26" s="64"/>
      <c r="ABI26" s="64"/>
      <c r="ABJ26" s="64"/>
      <c r="ABK26" s="64"/>
      <c r="ABL26" s="64"/>
      <c r="ABM26" s="64"/>
      <c r="ABN26" s="64"/>
      <c r="ABO26" s="64"/>
      <c r="ABP26" s="64"/>
      <c r="ABQ26" s="64"/>
      <c r="ABR26" s="64"/>
      <c r="ABS26" s="64"/>
      <c r="ABT26" s="64"/>
      <c r="ABU26" s="64"/>
      <c r="ABV26" s="64"/>
      <c r="ABW26" s="64"/>
      <c r="ABX26" s="64"/>
      <c r="ABY26" s="64"/>
      <c r="ABZ26" s="64"/>
      <c r="ACA26" s="64"/>
      <c r="ACB26" s="64"/>
      <c r="ACC26" s="64"/>
      <c r="ACD26" s="64"/>
      <c r="ACE26" s="64"/>
      <c r="ACF26" s="64"/>
      <c r="ACG26" s="64"/>
      <c r="ACH26" s="64"/>
      <c r="ACI26" s="64"/>
      <c r="ACJ26" s="64"/>
      <c r="ACK26" s="64"/>
      <c r="ACL26" s="64"/>
      <c r="ACM26" s="64"/>
      <c r="ACN26" s="64"/>
      <c r="ACO26" s="64"/>
      <c r="ACP26" s="64"/>
      <c r="ACQ26" s="64"/>
      <c r="ACR26" s="64"/>
      <c r="ACS26" s="64"/>
      <c r="ACT26" s="64"/>
      <c r="ACU26" s="64"/>
      <c r="ACV26" s="64"/>
      <c r="ACW26" s="64"/>
      <c r="ACX26" s="64"/>
      <c r="ACY26" s="64"/>
      <c r="ACZ26" s="64"/>
      <c r="ADA26" s="64"/>
      <c r="ADB26" s="64"/>
      <c r="ADC26" s="64"/>
      <c r="ADD26" s="64"/>
      <c r="ADE26" s="64"/>
      <c r="ADF26" s="64"/>
      <c r="ADG26" s="64"/>
      <c r="ADH26" s="64"/>
      <c r="ADI26" s="64"/>
      <c r="ADJ26" s="64"/>
      <c r="ADK26" s="64"/>
      <c r="ADL26" s="64"/>
      <c r="ADM26" s="64"/>
      <c r="ADN26" s="64"/>
      <c r="ADO26" s="64"/>
      <c r="ADP26" s="64"/>
      <c r="ADQ26" s="64"/>
      <c r="ADR26" s="64"/>
      <c r="ADS26" s="64"/>
      <c r="ADT26" s="64"/>
      <c r="ADU26" s="64"/>
      <c r="ADV26" s="64"/>
      <c r="ADW26" s="64"/>
      <c r="ADX26" s="64"/>
      <c r="ADY26" s="64"/>
      <c r="ADZ26" s="64"/>
      <c r="AEA26" s="64"/>
      <c r="AEB26" s="64"/>
      <c r="AEC26" s="64"/>
      <c r="AED26" s="64"/>
      <c r="AEE26" s="64"/>
      <c r="AEF26" s="64"/>
      <c r="AEG26" s="64"/>
      <c r="AEH26" s="64"/>
      <c r="AEI26" s="64"/>
      <c r="AEJ26" s="64"/>
      <c r="AEK26" s="64"/>
      <c r="AEL26" s="64"/>
      <c r="AEM26" s="64"/>
      <c r="AEN26" s="64"/>
      <c r="AEO26" s="64"/>
      <c r="AEP26" s="64"/>
      <c r="AEQ26" s="64"/>
      <c r="AER26" s="64"/>
      <c r="AES26" s="64"/>
      <c r="AET26" s="64"/>
      <c r="AEU26" s="64"/>
      <c r="AEV26" s="64"/>
      <c r="AEW26" s="64"/>
      <c r="AEX26" s="64"/>
      <c r="AEY26" s="64"/>
      <c r="AEZ26" s="64"/>
      <c r="AFA26" s="64"/>
      <c r="AFB26" s="64"/>
      <c r="AFC26" s="64"/>
      <c r="AFD26" s="64"/>
      <c r="AFE26" s="64"/>
      <c r="AFF26" s="64"/>
      <c r="AFG26" s="64"/>
      <c r="AFH26" s="64"/>
      <c r="AFI26" s="64"/>
      <c r="AFJ26" s="64"/>
      <c r="AFK26" s="64"/>
      <c r="AFL26" s="64"/>
      <c r="AFM26" s="64"/>
      <c r="AFN26" s="64"/>
      <c r="AFO26" s="64"/>
      <c r="AFP26" s="64"/>
      <c r="AFQ26" s="64"/>
      <c r="AFR26" s="64"/>
      <c r="AFS26" s="64"/>
      <c r="AFT26" s="64"/>
      <c r="AFU26" s="64"/>
      <c r="AFV26" s="64"/>
      <c r="AFW26" s="64"/>
      <c r="AFX26" s="64"/>
      <c r="AFY26" s="64"/>
      <c r="AFZ26" s="64"/>
      <c r="AGA26" s="64"/>
      <c r="AGB26" s="64"/>
      <c r="AGC26" s="64"/>
      <c r="AGD26" s="64"/>
      <c r="AGE26" s="64"/>
      <c r="AGF26" s="64"/>
      <c r="AGG26" s="64"/>
      <c r="AGH26" s="64"/>
      <c r="AGI26" s="64"/>
      <c r="AGJ26" s="64"/>
      <c r="AGK26" s="64"/>
      <c r="AGL26" s="64"/>
      <c r="AGM26" s="64"/>
      <c r="AGN26" s="64"/>
      <c r="AGO26" s="64"/>
      <c r="AGP26" s="64"/>
      <c r="AGQ26" s="64"/>
      <c r="AGR26" s="64"/>
      <c r="AGS26" s="64"/>
      <c r="AGT26" s="64"/>
      <c r="AGU26" s="64"/>
      <c r="AGV26" s="64"/>
      <c r="AGW26" s="64"/>
      <c r="AGX26" s="64"/>
      <c r="AGY26" s="64"/>
      <c r="AGZ26" s="64"/>
      <c r="AHA26" s="64"/>
      <c r="AHB26" s="64"/>
      <c r="AHC26" s="64"/>
      <c r="AHD26" s="64"/>
      <c r="AHE26" s="64"/>
      <c r="AHF26" s="64"/>
      <c r="AHG26" s="64"/>
      <c r="AHH26" s="64"/>
      <c r="AHI26" s="64"/>
      <c r="AHJ26" s="64"/>
      <c r="AHK26" s="64"/>
      <c r="AHL26" s="64"/>
      <c r="AHM26" s="64"/>
      <c r="AHN26" s="64"/>
      <c r="AHO26" s="64"/>
      <c r="AHP26" s="64"/>
      <c r="AHQ26" s="64"/>
      <c r="AHR26" s="64"/>
      <c r="AHS26" s="64"/>
      <c r="AHT26" s="64"/>
      <c r="AHU26" s="64"/>
      <c r="AHV26" s="64"/>
      <c r="AHW26" s="64"/>
      <c r="AHX26" s="64"/>
      <c r="AHY26" s="64"/>
      <c r="AHZ26" s="64"/>
      <c r="AIA26" s="64"/>
      <c r="AIB26" s="64"/>
      <c r="AIC26" s="64"/>
      <c r="AID26" s="64"/>
      <c r="AIE26" s="64"/>
      <c r="AIF26" s="64"/>
      <c r="AIG26" s="64"/>
      <c r="AIH26" s="64"/>
      <c r="AII26" s="64"/>
      <c r="AIJ26" s="64"/>
      <c r="AIK26" s="64"/>
      <c r="AIL26" s="64"/>
      <c r="AIM26" s="64"/>
      <c r="AIN26" s="64"/>
      <c r="AIO26" s="64"/>
      <c r="AIP26" s="64"/>
      <c r="AIQ26" s="64"/>
      <c r="AIR26" s="64"/>
      <c r="AIS26" s="64"/>
      <c r="AIT26" s="64"/>
      <c r="AIU26" s="64"/>
      <c r="AIV26" s="64"/>
      <c r="AIW26" s="64"/>
      <c r="AIX26" s="64"/>
      <c r="AIY26" s="64"/>
      <c r="AIZ26" s="64"/>
      <c r="AJA26" s="64"/>
      <c r="AJB26" s="64"/>
      <c r="AJC26" s="64"/>
      <c r="AJD26" s="64"/>
      <c r="AJE26" s="64"/>
      <c r="AJF26" s="64"/>
      <c r="AJG26" s="64"/>
      <c r="AJH26" s="64"/>
      <c r="AJI26" s="64"/>
      <c r="AJJ26" s="64"/>
      <c r="AJK26" s="64"/>
      <c r="AJL26" s="64"/>
      <c r="AJM26" s="64"/>
      <c r="AJN26" s="64"/>
      <c r="AJO26" s="64"/>
      <c r="AJP26" s="64"/>
      <c r="AJQ26" s="64"/>
      <c r="AJR26" s="64"/>
      <c r="AJS26" s="64"/>
      <c r="AJT26" s="64"/>
      <c r="AJU26" s="64"/>
      <c r="AJV26" s="64"/>
      <c r="AJW26" s="64"/>
      <c r="AJX26" s="64"/>
      <c r="AJY26" s="64"/>
      <c r="AJZ26" s="64"/>
      <c r="AKA26" s="64"/>
      <c r="AKB26" s="64"/>
      <c r="AKC26" s="64"/>
      <c r="AKD26" s="64"/>
      <c r="AKE26" s="64"/>
      <c r="AKF26" s="64"/>
      <c r="AKG26" s="64"/>
      <c r="AKH26" s="64"/>
      <c r="AKI26" s="64"/>
      <c r="AKJ26" s="64"/>
      <c r="AKK26" s="64"/>
      <c r="AKL26" s="64"/>
      <c r="AKM26" s="64"/>
      <c r="AKN26" s="64"/>
      <c r="AKO26" s="64"/>
      <c r="AKP26" s="64"/>
      <c r="AKQ26" s="64"/>
      <c r="AKR26" s="64"/>
      <c r="AKS26" s="64"/>
      <c r="AKT26" s="64"/>
      <c r="AKU26" s="64"/>
      <c r="AKV26" s="64"/>
      <c r="AKW26" s="64"/>
      <c r="AKX26" s="64"/>
      <c r="AKY26" s="64"/>
      <c r="AKZ26" s="64"/>
      <c r="ALA26" s="64"/>
      <c r="ALB26" s="64"/>
      <c r="ALC26" s="64"/>
      <c r="ALD26" s="64"/>
      <c r="ALE26" s="64"/>
      <c r="ALF26" s="64"/>
      <c r="ALG26" s="64"/>
      <c r="ALH26" s="64"/>
      <c r="ALI26" s="64"/>
      <c r="ALJ26" s="64"/>
      <c r="ALK26" s="64"/>
      <c r="ALL26" s="64"/>
      <c r="ALM26" s="64"/>
      <c r="ALN26" s="64"/>
      <c r="ALO26" s="64"/>
      <c r="ALP26" s="64"/>
      <c r="ALQ26" s="64"/>
      <c r="ALR26" s="64"/>
      <c r="ALS26" s="64"/>
      <c r="ALT26" s="64"/>
      <c r="ALU26" s="64"/>
      <c r="ALV26" s="64"/>
      <c r="ALW26" s="64"/>
      <c r="ALX26" s="64"/>
      <c r="ALY26" s="64"/>
      <c r="ALZ26" s="64"/>
      <c r="AMA26" s="64"/>
      <c r="AMB26" s="64"/>
      <c r="AMC26" s="64"/>
      <c r="AMD26" s="64"/>
      <c r="AME26" s="64"/>
      <c r="AMF26" s="64"/>
      <c r="AMG26" s="64"/>
      <c r="AMH26" s="64"/>
      <c r="AMI26" s="64"/>
      <c r="AMJ26" s="64"/>
      <c r="AMK26" s="64"/>
      <c r="AML26" s="64"/>
      <c r="AMM26" s="64"/>
      <c r="AMN26" s="64"/>
      <c r="AMO26" s="64"/>
      <c r="AMP26" s="64"/>
      <c r="AMQ26" s="64"/>
      <c r="AMR26" s="64"/>
      <c r="AMS26" s="64"/>
      <c r="AMT26" s="64"/>
      <c r="AMU26" s="64"/>
      <c r="AMV26" s="64"/>
      <c r="AMW26" s="64"/>
      <c r="AMX26" s="64"/>
      <c r="AMY26" s="64"/>
      <c r="AMZ26" s="64"/>
      <c r="ANA26" s="64"/>
      <c r="ANB26" s="64"/>
      <c r="ANC26" s="64"/>
      <c r="AND26" s="64"/>
      <c r="ANE26" s="64"/>
      <c r="ANF26" s="64"/>
      <c r="ANG26" s="64"/>
      <c r="ANH26" s="64"/>
      <c r="ANI26" s="64"/>
      <c r="ANJ26" s="64"/>
      <c r="ANK26" s="64"/>
      <c r="ANL26" s="64"/>
      <c r="ANM26" s="64"/>
      <c r="ANN26" s="64"/>
      <c r="ANO26" s="64"/>
      <c r="ANP26" s="64"/>
      <c r="ANQ26" s="64"/>
      <c r="ANR26" s="64"/>
      <c r="ANS26" s="64"/>
      <c r="ANT26" s="64"/>
      <c r="ANU26" s="64"/>
      <c r="ANV26" s="64"/>
      <c r="ANW26" s="64"/>
      <c r="ANX26" s="64"/>
      <c r="ANY26" s="64"/>
      <c r="ANZ26" s="64"/>
      <c r="AOA26" s="64"/>
      <c r="AOB26" s="64"/>
      <c r="AOC26" s="64"/>
      <c r="AOD26" s="64"/>
      <c r="AOE26" s="64"/>
      <c r="AOF26" s="64"/>
      <c r="AOG26" s="64"/>
      <c r="AOH26" s="64"/>
      <c r="AOI26" s="64"/>
      <c r="AOJ26" s="64"/>
      <c r="AOK26" s="64"/>
      <c r="AOL26" s="64"/>
      <c r="AOM26" s="64"/>
      <c r="AON26" s="64"/>
      <c r="AOO26" s="64"/>
      <c r="AOP26" s="64"/>
      <c r="AOQ26" s="64"/>
      <c r="AOR26" s="64"/>
      <c r="AOS26" s="64"/>
      <c r="AOT26" s="64"/>
      <c r="AOU26" s="64"/>
      <c r="AOV26" s="64"/>
      <c r="AOW26" s="64"/>
      <c r="AOX26" s="64"/>
      <c r="AOY26" s="64"/>
      <c r="AOZ26" s="64"/>
      <c r="APA26" s="64"/>
      <c r="APB26" s="64"/>
      <c r="APC26" s="64"/>
      <c r="APD26" s="64"/>
      <c r="APE26" s="64"/>
      <c r="APF26" s="64"/>
      <c r="APG26" s="64"/>
      <c r="APH26" s="64"/>
      <c r="API26" s="64"/>
      <c r="APJ26" s="64"/>
      <c r="APK26" s="64"/>
      <c r="APL26" s="64"/>
      <c r="APM26" s="64"/>
      <c r="APN26" s="64"/>
      <c r="APO26" s="64"/>
      <c r="APP26" s="64"/>
      <c r="APQ26" s="64"/>
      <c r="APR26" s="64"/>
      <c r="APS26" s="64"/>
      <c r="APT26" s="64"/>
      <c r="APU26" s="64"/>
      <c r="APV26" s="64"/>
      <c r="APW26" s="64"/>
      <c r="APX26" s="64"/>
      <c r="APY26" s="64"/>
      <c r="APZ26" s="64"/>
      <c r="AQA26" s="64"/>
      <c r="AQB26" s="64"/>
      <c r="AQC26" s="64"/>
      <c r="AQD26" s="64"/>
      <c r="AQE26" s="64"/>
      <c r="AQF26" s="64"/>
      <c r="AQG26" s="64"/>
      <c r="AQH26" s="64"/>
      <c r="AQI26" s="64"/>
      <c r="AQJ26" s="64"/>
      <c r="AQK26" s="64"/>
      <c r="AQL26" s="64"/>
      <c r="AQM26" s="64"/>
      <c r="AQN26" s="64"/>
      <c r="AQO26" s="64"/>
      <c r="AQP26" s="64"/>
      <c r="AQQ26" s="64"/>
      <c r="AQR26" s="64"/>
      <c r="AQS26" s="64"/>
      <c r="AQT26" s="64"/>
      <c r="AQU26" s="64"/>
      <c r="AQV26" s="64"/>
      <c r="AQW26" s="64"/>
      <c r="AQX26" s="64"/>
      <c r="AQY26" s="64"/>
      <c r="AQZ26" s="64"/>
      <c r="ARA26" s="64"/>
      <c r="ARB26" s="64"/>
      <c r="ARC26" s="64"/>
      <c r="ARD26" s="64"/>
      <c r="ARE26" s="64"/>
      <c r="ARF26" s="64"/>
      <c r="ARG26" s="64"/>
      <c r="ARH26" s="64"/>
      <c r="ARI26" s="64"/>
      <c r="ARJ26" s="64"/>
      <c r="ARK26" s="64"/>
      <c r="ARL26" s="64"/>
      <c r="ARM26" s="64"/>
      <c r="ARN26" s="64"/>
      <c r="ARO26" s="64"/>
      <c r="ARP26" s="64"/>
      <c r="ARQ26" s="64"/>
      <c r="ARR26" s="64"/>
      <c r="ARS26" s="64"/>
      <c r="ART26" s="64"/>
      <c r="ARU26" s="64"/>
      <c r="ARV26" s="64"/>
      <c r="ARW26" s="64"/>
      <c r="ARX26" s="64"/>
      <c r="ARY26" s="64"/>
      <c r="ARZ26" s="64"/>
      <c r="ASA26" s="64"/>
      <c r="ASB26" s="64"/>
      <c r="ASC26" s="64"/>
      <c r="ASD26" s="64"/>
      <c r="ASE26" s="64"/>
      <c r="ASF26" s="64"/>
      <c r="ASG26" s="64"/>
      <c r="ASH26" s="64"/>
      <c r="ASI26" s="64"/>
      <c r="ASJ26" s="64"/>
      <c r="ASK26" s="64"/>
      <c r="ASL26" s="64"/>
      <c r="ASM26" s="64"/>
      <c r="ASN26" s="64"/>
      <c r="ASO26" s="64"/>
      <c r="ASP26" s="64"/>
      <c r="ASQ26" s="64"/>
      <c r="ASR26" s="64"/>
      <c r="ASS26" s="64"/>
      <c r="AST26" s="64"/>
      <c r="ASU26" s="64"/>
      <c r="ASV26" s="64"/>
      <c r="ASW26" s="64"/>
      <c r="ASX26" s="64"/>
      <c r="ASY26" s="64"/>
      <c r="ASZ26" s="64"/>
      <c r="ATA26" s="64"/>
      <c r="ATB26" s="64"/>
      <c r="ATC26" s="64"/>
      <c r="ATD26" s="64"/>
      <c r="ATE26" s="64"/>
      <c r="ATF26" s="64"/>
      <c r="ATG26" s="64"/>
      <c r="ATH26" s="64"/>
      <c r="ATI26" s="64"/>
      <c r="ATJ26" s="64"/>
      <c r="ATK26" s="64"/>
      <c r="ATL26" s="64"/>
      <c r="ATM26" s="64"/>
      <c r="ATN26" s="64"/>
      <c r="ATO26" s="64"/>
      <c r="ATP26" s="64"/>
      <c r="ATQ26" s="64"/>
      <c r="ATR26" s="64"/>
      <c r="ATS26" s="64"/>
      <c r="ATT26" s="64"/>
      <c r="ATU26" s="64"/>
      <c r="ATV26" s="64"/>
      <c r="ATW26" s="64"/>
      <c r="ATX26" s="64"/>
      <c r="ATY26" s="64"/>
      <c r="ATZ26" s="64"/>
      <c r="AUA26" s="64"/>
      <c r="AUB26" s="64"/>
      <c r="AUC26" s="64"/>
      <c r="AUD26" s="64"/>
      <c r="AUE26" s="64"/>
      <c r="AUF26" s="64"/>
      <c r="AUG26" s="64"/>
      <c r="AUH26" s="64"/>
      <c r="AUI26" s="64"/>
      <c r="AUJ26" s="64"/>
      <c r="AUK26" s="64"/>
      <c r="AUL26" s="64"/>
      <c r="AUM26" s="64"/>
      <c r="AUN26" s="64"/>
      <c r="AUO26" s="64"/>
      <c r="AUP26" s="64"/>
      <c r="AUQ26" s="64"/>
      <c r="AUR26" s="64"/>
      <c r="AUS26" s="64"/>
      <c r="AUT26" s="64"/>
      <c r="AUU26" s="64"/>
      <c r="AUV26" s="64"/>
      <c r="AUW26" s="64"/>
      <c r="AUX26" s="64"/>
      <c r="AUY26" s="64"/>
      <c r="AUZ26" s="64"/>
      <c r="AVA26" s="64"/>
      <c r="AVB26" s="64"/>
      <c r="AVC26" s="64"/>
      <c r="AVD26" s="64"/>
      <c r="AVE26" s="64"/>
      <c r="AVF26" s="64"/>
      <c r="AVG26" s="64"/>
      <c r="AVH26" s="64"/>
      <c r="AVI26" s="64"/>
      <c r="AVJ26" s="64"/>
      <c r="AVK26" s="64"/>
      <c r="AVL26" s="64"/>
      <c r="AVM26" s="64"/>
      <c r="AVN26" s="64"/>
      <c r="AVO26" s="64"/>
      <c r="AVP26" s="64"/>
      <c r="AVQ26" s="64"/>
      <c r="AVR26" s="64"/>
      <c r="AVS26" s="64"/>
      <c r="AVT26" s="64"/>
      <c r="AVU26" s="64"/>
      <c r="AVV26" s="64"/>
      <c r="AVW26" s="64"/>
      <c r="AVX26" s="64"/>
      <c r="AVY26" s="64"/>
      <c r="AVZ26" s="64"/>
      <c r="AWA26" s="64"/>
      <c r="AWB26" s="64"/>
      <c r="AWC26" s="64"/>
      <c r="AWD26" s="64"/>
      <c r="AWE26" s="64"/>
      <c r="AWF26" s="64"/>
      <c r="AWG26" s="64"/>
      <c r="AWH26" s="64"/>
      <c r="AWI26" s="64"/>
      <c r="AWJ26" s="64"/>
      <c r="AWK26" s="64"/>
      <c r="AWL26" s="64"/>
      <c r="AWM26" s="64"/>
      <c r="AWN26" s="64"/>
      <c r="AWO26" s="64"/>
      <c r="AWP26" s="64"/>
      <c r="AWQ26" s="64"/>
      <c r="AWR26" s="64"/>
      <c r="AWS26" s="64"/>
      <c r="AWT26" s="64"/>
      <c r="AWU26" s="64"/>
      <c r="AWV26" s="64"/>
      <c r="AWW26" s="64"/>
      <c r="AWX26" s="64"/>
      <c r="AWY26" s="64"/>
      <c r="AWZ26" s="64"/>
      <c r="AXA26" s="64"/>
      <c r="AXB26" s="64"/>
      <c r="AXC26" s="64"/>
      <c r="AXD26" s="64"/>
      <c r="AXE26" s="64"/>
      <c r="AXF26" s="64"/>
      <c r="AXG26" s="64"/>
      <c r="AXH26" s="64"/>
      <c r="AXI26" s="64"/>
      <c r="AXJ26" s="64"/>
      <c r="AXK26" s="64"/>
      <c r="AXL26" s="64"/>
      <c r="AXM26" s="64"/>
      <c r="AXN26" s="64"/>
      <c r="AXO26" s="64"/>
      <c r="AXP26" s="64"/>
      <c r="AXQ26" s="64"/>
      <c r="AXR26" s="64"/>
      <c r="AXS26" s="64"/>
      <c r="AXT26" s="64"/>
      <c r="AXU26" s="64"/>
      <c r="AXV26" s="64"/>
      <c r="AXW26" s="64"/>
      <c r="AXX26" s="64"/>
      <c r="AXY26" s="64"/>
      <c r="AXZ26" s="64"/>
      <c r="AYA26" s="64"/>
      <c r="AYB26" s="64"/>
      <c r="AYC26" s="64"/>
      <c r="AYD26" s="64"/>
      <c r="AYE26" s="64"/>
      <c r="AYF26" s="64"/>
      <c r="AYG26" s="64"/>
      <c r="AYH26" s="64"/>
      <c r="AYI26" s="64"/>
      <c r="AYJ26" s="64"/>
      <c r="AYK26" s="64"/>
      <c r="AYL26" s="64"/>
      <c r="AYM26" s="64"/>
      <c r="AYN26" s="64"/>
      <c r="AYO26" s="64"/>
      <c r="AYP26" s="64"/>
      <c r="AYQ26" s="64"/>
      <c r="AYR26" s="64"/>
      <c r="AYS26" s="64"/>
      <c r="AYT26" s="64"/>
      <c r="AYU26" s="64"/>
      <c r="AYV26" s="64"/>
      <c r="AYW26" s="64"/>
      <c r="AYX26" s="64"/>
      <c r="AYY26" s="64"/>
      <c r="AYZ26" s="64"/>
      <c r="AZA26" s="64"/>
      <c r="AZB26" s="64"/>
      <c r="AZC26" s="64"/>
      <c r="AZD26" s="64"/>
      <c r="AZE26" s="64"/>
      <c r="AZF26" s="64"/>
      <c r="AZG26" s="64"/>
      <c r="AZH26" s="64"/>
      <c r="AZI26" s="64"/>
      <c r="AZJ26" s="64"/>
      <c r="AZK26" s="64"/>
      <c r="AZL26" s="64"/>
      <c r="AZM26" s="64"/>
      <c r="AZN26" s="64"/>
      <c r="AZO26" s="64"/>
      <c r="AZP26" s="64"/>
      <c r="AZQ26" s="64"/>
      <c r="AZR26" s="64"/>
      <c r="AZS26" s="64"/>
      <c r="AZT26" s="64"/>
      <c r="AZU26" s="64"/>
      <c r="AZV26" s="64"/>
      <c r="AZW26" s="64"/>
      <c r="AZX26" s="64"/>
      <c r="AZY26" s="64"/>
      <c r="AZZ26" s="64"/>
      <c r="BAA26" s="64"/>
      <c r="BAB26" s="64"/>
      <c r="BAC26" s="64"/>
      <c r="BAD26" s="64"/>
      <c r="BAE26" s="64"/>
      <c r="BAF26" s="64"/>
      <c r="BAG26" s="64"/>
      <c r="BAH26" s="64"/>
      <c r="BAI26" s="64"/>
      <c r="BAJ26" s="64"/>
      <c r="BAK26" s="64"/>
      <c r="BAL26" s="64"/>
      <c r="BAM26" s="64"/>
      <c r="BAN26" s="64"/>
      <c r="BAO26" s="64"/>
      <c r="BAP26" s="64"/>
      <c r="BAQ26" s="64"/>
      <c r="BAR26" s="64"/>
      <c r="BAS26" s="64"/>
      <c r="BAT26" s="64"/>
      <c r="BAU26" s="64"/>
      <c r="BAV26" s="64"/>
      <c r="BAW26" s="64"/>
      <c r="BAX26" s="64"/>
      <c r="BAY26" s="64"/>
      <c r="BAZ26" s="64"/>
      <c r="BBA26" s="64"/>
      <c r="BBB26" s="64"/>
      <c r="BBC26" s="64"/>
      <c r="BBD26" s="64"/>
      <c r="BBE26" s="64"/>
      <c r="BBF26" s="64"/>
      <c r="BBG26" s="64"/>
      <c r="BBH26" s="64"/>
      <c r="BBI26" s="64"/>
      <c r="BBJ26" s="64"/>
      <c r="BBK26" s="64"/>
      <c r="BBL26" s="64"/>
      <c r="BBM26" s="64"/>
      <c r="BBN26" s="64"/>
      <c r="BBO26" s="64"/>
      <c r="BBP26" s="64"/>
      <c r="BBQ26" s="64"/>
      <c r="BBR26" s="64"/>
      <c r="BBS26" s="64"/>
      <c r="BBT26" s="64"/>
      <c r="BBU26" s="64"/>
      <c r="BBV26" s="64"/>
      <c r="BBW26" s="64"/>
      <c r="BBX26" s="64"/>
      <c r="BBY26" s="64"/>
      <c r="BBZ26" s="64"/>
      <c r="BCA26" s="64"/>
      <c r="BCB26" s="64"/>
      <c r="BCC26" s="64"/>
      <c r="BCD26" s="64"/>
      <c r="BCE26" s="64"/>
      <c r="BCF26" s="64"/>
      <c r="BCG26" s="64"/>
      <c r="BCH26" s="64"/>
      <c r="BCI26" s="64"/>
      <c r="BCJ26" s="64"/>
      <c r="BCK26" s="64"/>
      <c r="BCL26" s="64"/>
      <c r="BCM26" s="64"/>
      <c r="BCN26" s="64"/>
      <c r="BCO26" s="64"/>
      <c r="BCP26" s="64"/>
      <c r="BCQ26" s="64"/>
      <c r="BCR26" s="64"/>
      <c r="BCS26" s="64"/>
      <c r="BCT26" s="64"/>
      <c r="BCU26" s="64"/>
      <c r="BCV26" s="64"/>
      <c r="BCW26" s="64"/>
      <c r="BCX26" s="64"/>
      <c r="BCY26" s="64"/>
      <c r="BCZ26" s="64"/>
      <c r="BDA26" s="64"/>
      <c r="BDB26" s="64"/>
      <c r="BDC26" s="64"/>
      <c r="BDD26" s="64"/>
      <c r="BDE26" s="64"/>
      <c r="BDF26" s="64"/>
      <c r="BDG26" s="64"/>
      <c r="BDH26" s="64"/>
      <c r="BDI26" s="64"/>
      <c r="BDJ26" s="64"/>
      <c r="BDK26" s="64"/>
      <c r="BDL26" s="64"/>
      <c r="BDM26" s="64"/>
      <c r="BDN26" s="64"/>
      <c r="BDO26" s="64"/>
      <c r="BDP26" s="64"/>
      <c r="BDQ26" s="64"/>
      <c r="BDR26" s="64"/>
      <c r="BDS26" s="64"/>
      <c r="BDT26" s="64"/>
      <c r="BDU26" s="64"/>
      <c r="BDV26" s="64"/>
      <c r="BDW26" s="64"/>
      <c r="BDX26" s="64"/>
      <c r="BDY26" s="64"/>
      <c r="BDZ26" s="64"/>
      <c r="BEA26" s="64"/>
      <c r="BEB26" s="64"/>
      <c r="BEC26" s="64"/>
      <c r="BED26" s="64"/>
      <c r="BEE26" s="64"/>
      <c r="BEF26" s="64"/>
      <c r="BEG26" s="64"/>
      <c r="BEH26" s="64"/>
      <c r="BEI26" s="64"/>
      <c r="BEJ26" s="64"/>
      <c r="BEK26" s="64"/>
      <c r="BEL26" s="64"/>
      <c r="BEM26" s="64"/>
      <c r="BEN26" s="64"/>
      <c r="BEO26" s="64"/>
      <c r="BEP26" s="64"/>
      <c r="BEQ26" s="64"/>
      <c r="BER26" s="64"/>
      <c r="BES26" s="64"/>
      <c r="BET26" s="64"/>
      <c r="BEU26" s="64"/>
      <c r="BEV26" s="64"/>
      <c r="BEW26" s="64"/>
      <c r="BEX26" s="64"/>
      <c r="BEY26" s="64"/>
      <c r="BEZ26" s="64"/>
      <c r="BFA26" s="64"/>
      <c r="BFB26" s="64"/>
      <c r="BFC26" s="64"/>
      <c r="BFD26" s="64"/>
      <c r="BFE26" s="64"/>
      <c r="BFF26" s="64"/>
      <c r="BFG26" s="64"/>
      <c r="BFH26" s="64"/>
      <c r="BFI26" s="64"/>
      <c r="BFJ26" s="64"/>
      <c r="BFK26" s="64"/>
      <c r="BFL26" s="64"/>
      <c r="BFM26" s="64"/>
      <c r="BFN26" s="64"/>
      <c r="BFO26" s="64"/>
      <c r="BFP26" s="64"/>
      <c r="BFQ26" s="64"/>
      <c r="BFR26" s="64"/>
      <c r="BFS26" s="64"/>
      <c r="BFT26" s="64"/>
      <c r="BFU26" s="64"/>
      <c r="BFV26" s="64"/>
      <c r="BFW26" s="64"/>
      <c r="BFX26" s="64"/>
      <c r="BFY26" s="64"/>
      <c r="BFZ26" s="64"/>
      <c r="BGA26" s="64"/>
      <c r="BGB26" s="64"/>
      <c r="BGC26" s="64"/>
      <c r="BGD26" s="64"/>
      <c r="BGE26" s="64"/>
      <c r="BGF26" s="64"/>
      <c r="BGG26" s="64"/>
      <c r="BGH26" s="64"/>
      <c r="BGI26" s="64"/>
      <c r="BGJ26" s="64"/>
      <c r="BGK26" s="64"/>
      <c r="BGL26" s="64"/>
      <c r="BGM26" s="64"/>
      <c r="BGN26" s="64"/>
      <c r="BGO26" s="64"/>
      <c r="BGP26" s="64"/>
      <c r="BGQ26" s="64"/>
      <c r="BGR26" s="64"/>
      <c r="BGS26" s="64"/>
      <c r="BGT26" s="64"/>
      <c r="BGU26" s="64"/>
      <c r="BGV26" s="64"/>
      <c r="BGW26" s="64"/>
      <c r="BGX26" s="64"/>
      <c r="BGY26" s="64"/>
      <c r="BGZ26" s="64"/>
      <c r="BHA26" s="64"/>
      <c r="BHB26" s="64"/>
      <c r="BHC26" s="64"/>
      <c r="BHD26" s="64"/>
      <c r="BHE26" s="64"/>
      <c r="BHF26" s="64"/>
      <c r="BHG26" s="64"/>
      <c r="BHH26" s="64"/>
      <c r="BHI26" s="64"/>
      <c r="BHJ26" s="64"/>
      <c r="BHK26" s="64"/>
      <c r="BHL26" s="64"/>
      <c r="BHM26" s="64"/>
      <c r="BHN26" s="64"/>
      <c r="BHO26" s="64"/>
      <c r="BHP26" s="64"/>
      <c r="BHQ26" s="64"/>
      <c r="BHR26" s="64"/>
      <c r="BHS26" s="64"/>
      <c r="BHT26" s="64"/>
      <c r="BHU26" s="64"/>
      <c r="BHV26" s="64"/>
      <c r="BHW26" s="64"/>
      <c r="BHX26" s="64"/>
      <c r="BHY26" s="64"/>
      <c r="BHZ26" s="64"/>
      <c r="BIA26" s="64"/>
      <c r="BIB26" s="64"/>
      <c r="BIC26" s="64"/>
      <c r="BID26" s="64"/>
      <c r="BIE26" s="64"/>
      <c r="BIF26" s="64"/>
      <c r="BIG26" s="64"/>
      <c r="BIH26" s="64"/>
      <c r="BII26" s="64"/>
      <c r="BIJ26" s="64"/>
      <c r="BIK26" s="64"/>
      <c r="BIL26" s="64"/>
      <c r="BIM26" s="64"/>
      <c r="BIN26" s="64"/>
      <c r="BIO26" s="64"/>
      <c r="BIP26" s="64"/>
      <c r="BIQ26" s="64"/>
      <c r="BIR26" s="64"/>
      <c r="BIS26" s="64"/>
      <c r="BIT26" s="64"/>
      <c r="BIU26" s="64"/>
      <c r="BIV26" s="64"/>
      <c r="BIW26" s="64"/>
      <c r="BIX26" s="64"/>
      <c r="BIY26" s="64"/>
      <c r="BIZ26" s="64"/>
      <c r="BJA26" s="64"/>
      <c r="BJB26" s="64"/>
      <c r="BJC26" s="64"/>
      <c r="BJD26" s="64"/>
      <c r="BJE26" s="64"/>
      <c r="BJF26" s="64"/>
      <c r="BJG26" s="64"/>
      <c r="BJH26" s="64"/>
      <c r="BJI26" s="64"/>
      <c r="BJJ26" s="64"/>
      <c r="BJK26" s="64"/>
      <c r="BJL26" s="64"/>
      <c r="BJM26" s="64"/>
      <c r="BJN26" s="64"/>
      <c r="BJO26" s="64"/>
      <c r="BJP26" s="64"/>
      <c r="BJQ26" s="64"/>
      <c r="BJR26" s="64"/>
      <c r="BJS26" s="64"/>
      <c r="BJT26" s="64"/>
      <c r="BJU26" s="64"/>
      <c r="BJV26" s="64"/>
      <c r="BJW26" s="64"/>
      <c r="BJX26" s="64"/>
      <c r="BJY26" s="64"/>
      <c r="BJZ26" s="64"/>
      <c r="BKA26" s="64"/>
      <c r="BKB26" s="64"/>
      <c r="BKC26" s="64"/>
      <c r="BKD26" s="64"/>
      <c r="BKE26" s="64"/>
      <c r="BKF26" s="64"/>
      <c r="BKG26" s="64"/>
      <c r="BKH26" s="64"/>
      <c r="BKI26" s="64"/>
      <c r="BKJ26" s="64"/>
      <c r="BKK26" s="64"/>
      <c r="BKL26" s="64"/>
      <c r="BKM26" s="64"/>
      <c r="BKN26" s="64"/>
      <c r="BKO26" s="64"/>
      <c r="BKP26" s="64"/>
      <c r="BKQ26" s="64"/>
      <c r="BKR26" s="64"/>
      <c r="BKS26" s="64"/>
      <c r="BKT26" s="64"/>
      <c r="BKU26" s="64"/>
      <c r="BKV26" s="64"/>
      <c r="BKW26" s="64"/>
      <c r="BKX26" s="64"/>
      <c r="BKY26" s="64"/>
      <c r="BKZ26" s="64"/>
      <c r="BLA26" s="64"/>
      <c r="BLB26" s="64"/>
      <c r="BLC26" s="64"/>
      <c r="BLD26" s="64"/>
      <c r="BLE26" s="64"/>
      <c r="BLF26" s="64"/>
      <c r="BLG26" s="64"/>
      <c r="BLH26" s="64"/>
      <c r="BLI26" s="64"/>
      <c r="BLJ26" s="64"/>
      <c r="BLK26" s="64"/>
      <c r="BLL26" s="64"/>
      <c r="BLM26" s="64"/>
      <c r="BLN26" s="64"/>
      <c r="BLO26" s="64"/>
      <c r="BLP26" s="64"/>
      <c r="BLQ26" s="64"/>
      <c r="BLR26" s="64"/>
      <c r="BLS26" s="64"/>
      <c r="BLT26" s="64"/>
      <c r="BLU26" s="64"/>
      <c r="BLV26" s="64"/>
      <c r="BLW26" s="64"/>
      <c r="BLX26" s="64"/>
      <c r="BLY26" s="64"/>
      <c r="BLZ26" s="64"/>
      <c r="BMA26" s="64"/>
      <c r="BMB26" s="64"/>
      <c r="BMC26" s="64"/>
      <c r="BMD26" s="64"/>
      <c r="BME26" s="64"/>
      <c r="BMF26" s="64"/>
      <c r="BMG26" s="64"/>
      <c r="BMH26" s="64"/>
      <c r="BMI26" s="64"/>
      <c r="BMJ26" s="64"/>
      <c r="BMK26" s="64"/>
      <c r="BML26" s="64"/>
      <c r="BMM26" s="64"/>
      <c r="BMN26" s="64"/>
      <c r="BMO26" s="64"/>
      <c r="BMP26" s="64"/>
      <c r="BMQ26" s="64"/>
      <c r="BMR26" s="64"/>
      <c r="BMS26" s="64"/>
      <c r="BMT26" s="64"/>
      <c r="BMU26" s="64"/>
      <c r="BMV26" s="64"/>
      <c r="BMW26" s="64"/>
      <c r="BMX26" s="64"/>
      <c r="BMY26" s="64"/>
      <c r="BMZ26" s="64"/>
      <c r="BNA26" s="64"/>
      <c r="BNB26" s="64"/>
      <c r="BNC26" s="64"/>
      <c r="BND26" s="64"/>
      <c r="BNE26" s="64"/>
      <c r="BNF26" s="64"/>
      <c r="BNG26" s="64"/>
      <c r="BNH26" s="64"/>
      <c r="BNI26" s="64"/>
      <c r="BNJ26" s="64"/>
      <c r="BNK26" s="64"/>
      <c r="BNL26" s="64"/>
      <c r="BNM26" s="64"/>
      <c r="BNN26" s="64"/>
      <c r="BNO26" s="64"/>
      <c r="BNP26" s="64"/>
      <c r="BNQ26" s="64"/>
      <c r="BNR26" s="64"/>
      <c r="BNS26" s="64"/>
      <c r="BNT26" s="64"/>
      <c r="BNU26" s="64"/>
      <c r="BNV26" s="64"/>
      <c r="BNW26" s="64"/>
      <c r="BNX26" s="64"/>
      <c r="BNY26" s="64"/>
      <c r="BNZ26" s="64"/>
      <c r="BOA26" s="64"/>
      <c r="BOB26" s="64"/>
      <c r="BOC26" s="64"/>
      <c r="BOD26" s="64"/>
      <c r="BOE26" s="64"/>
      <c r="BOF26" s="64"/>
      <c r="BOG26" s="64"/>
      <c r="BOH26" s="64"/>
      <c r="BOI26" s="64"/>
      <c r="BOJ26" s="64"/>
      <c r="BOK26" s="64"/>
      <c r="BOL26" s="64"/>
      <c r="BOM26" s="64"/>
      <c r="BON26" s="64"/>
      <c r="BOO26" s="64"/>
      <c r="BOP26" s="64"/>
      <c r="BOQ26" s="64"/>
      <c r="BOR26" s="64"/>
      <c r="BOS26" s="64"/>
      <c r="BOT26" s="64"/>
      <c r="BOU26" s="64"/>
      <c r="BOV26" s="64"/>
      <c r="BOW26" s="64"/>
      <c r="BOX26" s="64"/>
      <c r="BOY26" s="64"/>
      <c r="BOZ26" s="64"/>
      <c r="BPA26" s="64"/>
      <c r="BPB26" s="64"/>
      <c r="BPC26" s="64"/>
      <c r="BPD26" s="64"/>
      <c r="BPE26" s="64"/>
      <c r="BPF26" s="64"/>
      <c r="BPG26" s="64"/>
      <c r="BPH26" s="64"/>
      <c r="BPI26" s="64"/>
      <c r="BPJ26" s="64"/>
      <c r="BPK26" s="64"/>
      <c r="BPL26" s="64"/>
      <c r="BPM26" s="64"/>
      <c r="BPN26" s="64"/>
      <c r="BPO26" s="64"/>
      <c r="BPP26" s="64"/>
      <c r="BPQ26" s="64"/>
      <c r="BPR26" s="64"/>
      <c r="BPS26" s="64"/>
      <c r="BPT26" s="64"/>
      <c r="BPU26" s="64"/>
      <c r="BPV26" s="64"/>
      <c r="BPW26" s="64"/>
      <c r="BPX26" s="64"/>
      <c r="BPY26" s="64"/>
      <c r="BPZ26" s="64"/>
      <c r="BQA26" s="64"/>
      <c r="BQB26" s="64"/>
      <c r="BQC26" s="64"/>
      <c r="BQD26" s="64"/>
      <c r="BQE26" s="64"/>
      <c r="BQF26" s="64"/>
      <c r="BQG26" s="64"/>
      <c r="BQH26" s="64"/>
      <c r="BQI26" s="64"/>
      <c r="BQJ26" s="64"/>
      <c r="BQK26" s="64"/>
      <c r="BQL26" s="64"/>
      <c r="BQM26" s="64"/>
      <c r="BQN26" s="64"/>
      <c r="BQO26" s="64"/>
      <c r="BQP26" s="64"/>
      <c r="BQQ26" s="64"/>
      <c r="BQR26" s="64"/>
      <c r="BQS26" s="64"/>
      <c r="BQT26" s="64"/>
      <c r="BQU26" s="64"/>
      <c r="BQV26" s="64"/>
      <c r="BQW26" s="64"/>
      <c r="BQX26" s="64"/>
      <c r="BQY26" s="64"/>
      <c r="BQZ26" s="64"/>
      <c r="BRA26" s="64"/>
      <c r="BRB26" s="64"/>
      <c r="BRC26" s="64"/>
      <c r="BRD26" s="64"/>
      <c r="BRE26" s="64"/>
      <c r="BRF26" s="64"/>
      <c r="BRG26" s="64"/>
      <c r="BRH26" s="64"/>
      <c r="BRI26" s="64"/>
      <c r="BRJ26" s="64"/>
      <c r="BRK26" s="64"/>
      <c r="BRL26" s="64"/>
      <c r="BRM26" s="64"/>
      <c r="BRN26" s="64"/>
      <c r="BRO26" s="64"/>
      <c r="BRP26" s="64"/>
      <c r="BRQ26" s="64"/>
      <c r="BRR26" s="64"/>
      <c r="BRS26" s="64"/>
      <c r="BRT26" s="64"/>
      <c r="BRU26" s="64"/>
      <c r="BRV26" s="64"/>
      <c r="BRW26" s="64"/>
      <c r="BRX26" s="64"/>
      <c r="BRY26" s="64"/>
      <c r="BRZ26" s="64"/>
      <c r="BSA26" s="64"/>
      <c r="BSB26" s="64"/>
      <c r="BSC26" s="64"/>
      <c r="BSD26" s="64"/>
      <c r="BSE26" s="64"/>
      <c r="BSF26" s="64"/>
      <c r="BSG26" s="64"/>
      <c r="BSH26" s="64"/>
      <c r="BSI26" s="64"/>
      <c r="BSJ26" s="64"/>
      <c r="BSK26" s="64"/>
      <c r="BSL26" s="64"/>
      <c r="BSM26" s="64"/>
      <c r="BSN26" s="64"/>
      <c r="BSO26" s="64"/>
      <c r="BSP26" s="64"/>
      <c r="BSQ26" s="64"/>
      <c r="BSR26" s="64"/>
      <c r="BSS26" s="64"/>
      <c r="BST26" s="64"/>
      <c r="BSU26" s="64"/>
      <c r="BSV26" s="64"/>
      <c r="BSW26" s="64"/>
      <c r="BSX26" s="64"/>
      <c r="BSY26" s="64"/>
      <c r="BSZ26" s="64"/>
      <c r="BTA26" s="64"/>
      <c r="BTB26" s="64"/>
      <c r="BTC26" s="64"/>
      <c r="BTD26" s="64"/>
      <c r="BTE26" s="64"/>
      <c r="BTF26" s="64"/>
      <c r="BTG26" s="64"/>
      <c r="BTH26" s="64"/>
      <c r="BTI26" s="64"/>
      <c r="BTJ26" s="64"/>
      <c r="BTK26" s="64"/>
      <c r="BTL26" s="64"/>
      <c r="BTM26" s="64"/>
      <c r="BTN26" s="64"/>
      <c r="BTO26" s="64"/>
      <c r="BTP26" s="64"/>
      <c r="BTQ26" s="64"/>
      <c r="BTR26" s="64"/>
      <c r="BTS26" s="64"/>
      <c r="BTT26" s="64"/>
      <c r="BTU26" s="64"/>
      <c r="BTV26" s="64"/>
      <c r="BTW26" s="64"/>
      <c r="BTX26" s="64"/>
      <c r="BTY26" s="64"/>
      <c r="BTZ26" s="64"/>
      <c r="BUA26" s="64"/>
      <c r="BUB26" s="64"/>
      <c r="BUC26" s="64"/>
      <c r="BUD26" s="64"/>
      <c r="BUE26" s="64"/>
      <c r="BUF26" s="64"/>
      <c r="BUG26" s="64"/>
      <c r="BUH26" s="64"/>
      <c r="BUI26" s="64"/>
      <c r="BUJ26" s="64"/>
      <c r="BUK26" s="64"/>
      <c r="BUL26" s="64"/>
      <c r="BUM26" s="64"/>
      <c r="BUN26" s="64"/>
      <c r="BUO26" s="64"/>
      <c r="BUP26" s="64"/>
      <c r="BUQ26" s="64"/>
      <c r="BUR26" s="64"/>
      <c r="BUS26" s="64"/>
      <c r="BUT26" s="64"/>
      <c r="BUU26" s="64"/>
      <c r="BUV26" s="64"/>
      <c r="BUW26" s="64"/>
      <c r="BUX26" s="64"/>
      <c r="BUY26" s="64"/>
      <c r="BUZ26" s="64"/>
      <c r="BVA26" s="64"/>
      <c r="BVB26" s="64"/>
      <c r="BVC26" s="64"/>
      <c r="BVD26" s="64"/>
      <c r="BVE26" s="64"/>
      <c r="BVF26" s="64"/>
      <c r="BVG26" s="64"/>
      <c r="BVH26" s="64"/>
      <c r="BVI26" s="64"/>
      <c r="BVJ26" s="64"/>
      <c r="BVK26" s="64"/>
      <c r="BVL26" s="64"/>
      <c r="BVM26" s="64"/>
      <c r="BVN26" s="64"/>
      <c r="BVO26" s="64"/>
      <c r="BVP26" s="64"/>
      <c r="BVQ26" s="64"/>
      <c r="BVR26" s="64"/>
      <c r="BVS26" s="64"/>
      <c r="BVT26" s="64"/>
      <c r="BVU26" s="64"/>
      <c r="BVV26" s="64"/>
      <c r="BVW26" s="64"/>
      <c r="BVX26" s="64"/>
      <c r="BVY26" s="64"/>
      <c r="BVZ26" s="64"/>
      <c r="BWA26" s="64"/>
      <c r="BWB26" s="64"/>
      <c r="BWC26" s="64"/>
      <c r="BWD26" s="64"/>
      <c r="BWE26" s="64"/>
      <c r="BWF26" s="64"/>
      <c r="BWG26" s="64"/>
      <c r="BWH26" s="64"/>
      <c r="BWI26" s="64"/>
      <c r="BWJ26" s="64"/>
      <c r="BWK26" s="64"/>
      <c r="BWL26" s="64"/>
      <c r="BWM26" s="64"/>
      <c r="BWN26" s="64"/>
      <c r="BWO26" s="64"/>
      <c r="BWP26" s="64"/>
      <c r="BWQ26" s="64"/>
      <c r="BWR26" s="64"/>
      <c r="BWS26" s="64"/>
      <c r="BWT26" s="64"/>
      <c r="BWU26" s="64"/>
      <c r="BWV26" s="64"/>
      <c r="BWW26" s="64"/>
      <c r="BWX26" s="64"/>
      <c r="BWY26" s="64"/>
      <c r="BWZ26" s="64"/>
      <c r="BXA26" s="64"/>
      <c r="BXB26" s="64"/>
      <c r="BXC26" s="64"/>
      <c r="BXD26" s="64"/>
      <c r="BXE26" s="64"/>
      <c r="BXF26" s="64"/>
      <c r="BXG26" s="64"/>
      <c r="BXH26" s="64"/>
      <c r="BXI26" s="64"/>
      <c r="BXJ26" s="64"/>
      <c r="BXK26" s="64"/>
      <c r="BXL26" s="64"/>
      <c r="BXM26" s="64"/>
      <c r="BXN26" s="64"/>
      <c r="BXO26" s="64"/>
      <c r="BXP26" s="64"/>
      <c r="BXQ26" s="64"/>
      <c r="BXR26" s="64"/>
      <c r="BXS26" s="64"/>
      <c r="BXT26" s="64"/>
      <c r="BXU26" s="64"/>
      <c r="BXV26" s="64"/>
      <c r="BXW26" s="64"/>
      <c r="BXX26" s="64"/>
      <c r="BXY26" s="64"/>
      <c r="BXZ26" s="64"/>
      <c r="BYA26" s="64"/>
      <c r="BYB26" s="64"/>
      <c r="BYC26" s="64"/>
      <c r="BYD26" s="64"/>
      <c r="BYE26" s="64"/>
      <c r="BYF26" s="64"/>
      <c r="BYG26" s="64"/>
      <c r="BYH26" s="64"/>
      <c r="BYI26" s="64"/>
      <c r="BYJ26" s="64"/>
      <c r="BYK26" s="64"/>
      <c r="BYL26" s="64"/>
      <c r="BYM26" s="64"/>
      <c r="BYN26" s="64"/>
      <c r="BYO26" s="64"/>
      <c r="BYP26" s="64"/>
      <c r="BYQ26" s="64"/>
      <c r="BYR26" s="64"/>
      <c r="BYS26" s="64"/>
      <c r="BYT26" s="64"/>
      <c r="BYU26" s="64"/>
      <c r="BYV26" s="64"/>
      <c r="BYW26" s="64"/>
      <c r="BYX26" s="64"/>
      <c r="BYY26" s="64"/>
      <c r="BYZ26" s="64"/>
      <c r="BZA26" s="64"/>
      <c r="BZB26" s="64"/>
      <c r="BZC26" s="64"/>
      <c r="BZD26" s="64"/>
      <c r="BZE26" s="64"/>
      <c r="BZF26" s="64"/>
      <c r="BZG26" s="64"/>
      <c r="BZH26" s="64"/>
      <c r="BZI26" s="64"/>
      <c r="BZJ26" s="64"/>
      <c r="BZK26" s="64"/>
      <c r="BZL26" s="64"/>
      <c r="BZM26" s="64"/>
      <c r="BZN26" s="64"/>
      <c r="BZO26" s="64"/>
      <c r="BZP26" s="64"/>
      <c r="BZQ26" s="64"/>
      <c r="BZR26" s="64"/>
      <c r="BZS26" s="64"/>
      <c r="BZT26" s="64"/>
      <c r="BZU26" s="64"/>
      <c r="BZV26" s="64"/>
      <c r="BZW26" s="64"/>
      <c r="BZX26" s="64"/>
      <c r="BZY26" s="64"/>
      <c r="BZZ26" s="64"/>
      <c r="CAA26" s="64"/>
      <c r="CAB26" s="64"/>
      <c r="CAC26" s="64"/>
      <c r="CAD26" s="64"/>
      <c r="CAE26" s="64"/>
      <c r="CAF26" s="64"/>
      <c r="CAG26" s="64"/>
      <c r="CAH26" s="64"/>
      <c r="CAI26" s="64"/>
      <c r="CAJ26" s="64"/>
      <c r="CAK26" s="64"/>
      <c r="CAL26" s="64"/>
      <c r="CAM26" s="64"/>
      <c r="CAN26" s="64"/>
      <c r="CAO26" s="64"/>
      <c r="CAP26" s="64"/>
      <c r="CAQ26" s="64"/>
      <c r="CAR26" s="64"/>
      <c r="CAS26" s="64"/>
      <c r="CAT26" s="64"/>
      <c r="CAU26" s="64"/>
      <c r="CAV26" s="64"/>
      <c r="CAW26" s="64"/>
      <c r="CAX26" s="64"/>
      <c r="CAY26" s="64"/>
      <c r="CAZ26" s="64"/>
      <c r="CBA26" s="64"/>
      <c r="CBB26" s="64"/>
      <c r="CBC26" s="64"/>
      <c r="CBD26" s="64"/>
      <c r="CBE26" s="64"/>
      <c r="CBF26" s="64"/>
      <c r="CBG26" s="64"/>
      <c r="CBH26" s="64"/>
      <c r="CBI26" s="64"/>
      <c r="CBJ26" s="64"/>
      <c r="CBK26" s="64"/>
      <c r="CBL26" s="64"/>
      <c r="CBM26" s="64"/>
      <c r="CBN26" s="64"/>
      <c r="CBO26" s="64"/>
      <c r="CBP26" s="64"/>
      <c r="CBQ26" s="64"/>
      <c r="CBR26" s="64"/>
      <c r="CBS26" s="64"/>
      <c r="CBT26" s="64"/>
      <c r="CBU26" s="64"/>
      <c r="CBV26" s="64"/>
      <c r="CBW26" s="64"/>
      <c r="CBX26" s="64"/>
      <c r="CBY26" s="64"/>
      <c r="CBZ26" s="64"/>
      <c r="CCA26" s="64"/>
      <c r="CCB26" s="64"/>
      <c r="CCC26" s="64"/>
      <c r="CCD26" s="64"/>
      <c r="CCE26" s="64"/>
      <c r="CCF26" s="64"/>
      <c r="CCG26" s="64"/>
      <c r="CCH26" s="64"/>
      <c r="CCI26" s="64"/>
      <c r="CCJ26" s="64"/>
      <c r="CCK26" s="64"/>
      <c r="CCL26" s="64"/>
      <c r="CCM26" s="64"/>
      <c r="CCN26" s="64"/>
      <c r="CCO26" s="64"/>
      <c r="CCP26" s="64"/>
      <c r="CCQ26" s="64"/>
      <c r="CCR26" s="64"/>
      <c r="CCS26" s="64"/>
      <c r="CCT26" s="64"/>
      <c r="CCU26" s="64"/>
      <c r="CCV26" s="64"/>
      <c r="CCW26" s="64"/>
      <c r="CCX26" s="64"/>
      <c r="CCY26" s="64"/>
      <c r="CCZ26" s="64"/>
      <c r="CDA26" s="64"/>
      <c r="CDB26" s="64"/>
      <c r="CDC26" s="64"/>
      <c r="CDD26" s="64"/>
      <c r="CDE26" s="64"/>
      <c r="CDF26" s="64"/>
      <c r="CDG26" s="64"/>
      <c r="CDH26" s="64"/>
      <c r="CDI26" s="64"/>
      <c r="CDJ26" s="64"/>
      <c r="CDK26" s="64"/>
      <c r="CDL26" s="64"/>
      <c r="CDM26" s="64"/>
      <c r="CDN26" s="64"/>
      <c r="CDO26" s="64"/>
      <c r="CDP26" s="64"/>
      <c r="CDQ26" s="64"/>
      <c r="CDR26" s="64"/>
      <c r="CDS26" s="64"/>
      <c r="CDT26" s="64"/>
      <c r="CDU26" s="64"/>
      <c r="CDV26" s="64"/>
      <c r="CDW26" s="64"/>
      <c r="CDX26" s="64"/>
      <c r="CDY26" s="64"/>
      <c r="CDZ26" s="64"/>
      <c r="CEA26" s="64"/>
      <c r="CEB26" s="64"/>
      <c r="CEC26" s="64"/>
      <c r="CED26" s="64"/>
      <c r="CEE26" s="64"/>
      <c r="CEF26" s="64"/>
      <c r="CEG26" s="64"/>
      <c r="CEH26" s="64"/>
      <c r="CEI26" s="64"/>
      <c r="CEJ26" s="64"/>
      <c r="CEK26" s="64"/>
      <c r="CEL26" s="64"/>
      <c r="CEM26" s="64"/>
      <c r="CEN26" s="64"/>
      <c r="CEO26" s="64"/>
      <c r="CEP26" s="64"/>
      <c r="CEQ26" s="64"/>
      <c r="CER26" s="64"/>
      <c r="CES26" s="64"/>
      <c r="CET26" s="64"/>
      <c r="CEU26" s="64"/>
      <c r="CEV26" s="64"/>
      <c r="CEW26" s="64"/>
      <c r="CEX26" s="64"/>
      <c r="CEY26" s="64"/>
      <c r="CEZ26" s="64"/>
      <c r="CFA26" s="64"/>
      <c r="CFB26" s="64"/>
      <c r="CFC26" s="64"/>
      <c r="CFD26" s="64"/>
      <c r="CFE26" s="64"/>
      <c r="CFF26" s="64"/>
      <c r="CFG26" s="64"/>
      <c r="CFH26" s="64"/>
      <c r="CFI26" s="64"/>
      <c r="CFJ26" s="64"/>
      <c r="CFK26" s="64"/>
      <c r="CFL26" s="64"/>
      <c r="CFM26" s="64"/>
      <c r="CFN26" s="64"/>
      <c r="CFO26" s="64"/>
      <c r="CFP26" s="64"/>
      <c r="CFQ26" s="64"/>
      <c r="CFR26" s="64"/>
      <c r="CFS26" s="64"/>
      <c r="CFT26" s="64"/>
      <c r="CFU26" s="64"/>
      <c r="CFV26" s="64"/>
      <c r="CFW26" s="64"/>
      <c r="CFX26" s="64"/>
      <c r="CFY26" s="64"/>
      <c r="CFZ26" s="64"/>
      <c r="CGA26" s="64"/>
      <c r="CGB26" s="64"/>
      <c r="CGC26" s="64"/>
      <c r="CGD26" s="64"/>
      <c r="CGE26" s="64"/>
      <c r="CGF26" s="64"/>
      <c r="CGG26" s="64"/>
      <c r="CGH26" s="64"/>
      <c r="CGI26" s="64"/>
      <c r="CGJ26" s="64"/>
      <c r="CGK26" s="64"/>
      <c r="CGL26" s="64"/>
      <c r="CGM26" s="64"/>
      <c r="CGN26" s="64"/>
      <c r="CGO26" s="64"/>
      <c r="CGP26" s="64"/>
      <c r="CGQ26" s="64"/>
      <c r="CGR26" s="64"/>
      <c r="CGS26" s="64"/>
      <c r="CGT26" s="64"/>
      <c r="CGU26" s="64"/>
      <c r="CGV26" s="64"/>
      <c r="CGW26" s="64"/>
      <c r="CGX26" s="64"/>
      <c r="CGY26" s="64"/>
      <c r="CGZ26" s="64"/>
      <c r="CHA26" s="64"/>
      <c r="CHB26" s="64"/>
      <c r="CHC26" s="64"/>
      <c r="CHD26" s="64"/>
      <c r="CHE26" s="64"/>
      <c r="CHF26" s="64"/>
      <c r="CHG26" s="64"/>
      <c r="CHH26" s="64"/>
      <c r="CHI26" s="64"/>
      <c r="CHJ26" s="64"/>
      <c r="CHK26" s="64"/>
      <c r="CHL26" s="64"/>
      <c r="CHM26" s="64"/>
      <c r="CHN26" s="64"/>
      <c r="CHO26" s="64"/>
      <c r="CHP26" s="64"/>
      <c r="CHQ26" s="64"/>
      <c r="CHR26" s="64"/>
      <c r="CHS26" s="64"/>
      <c r="CHT26" s="64"/>
      <c r="CHU26" s="64"/>
      <c r="CHV26" s="64"/>
      <c r="CHW26" s="64"/>
      <c r="CHX26" s="64"/>
      <c r="CHY26" s="64"/>
      <c r="CHZ26" s="64"/>
      <c r="CIA26" s="64"/>
      <c r="CIB26" s="64"/>
      <c r="CIC26" s="64"/>
      <c r="CID26" s="64"/>
      <c r="CIE26" s="64"/>
      <c r="CIF26" s="64"/>
      <c r="CIG26" s="64"/>
      <c r="CIH26" s="64"/>
      <c r="CII26" s="64"/>
      <c r="CIJ26" s="64"/>
      <c r="CIK26" s="64"/>
      <c r="CIL26" s="64"/>
      <c r="CIM26" s="64"/>
      <c r="CIN26" s="64"/>
      <c r="CIO26" s="64"/>
      <c r="CIP26" s="64"/>
      <c r="CIQ26" s="64"/>
      <c r="CIR26" s="64"/>
      <c r="CIS26" s="64"/>
      <c r="CIT26" s="64"/>
      <c r="CIU26" s="64"/>
      <c r="CIV26" s="64"/>
      <c r="CIW26" s="64"/>
      <c r="CIX26" s="64"/>
      <c r="CIY26" s="64"/>
      <c r="CIZ26" s="64"/>
      <c r="CJA26" s="64"/>
      <c r="CJB26" s="64"/>
      <c r="CJC26" s="64"/>
      <c r="CJD26" s="64"/>
      <c r="CJE26" s="64"/>
      <c r="CJF26" s="64"/>
      <c r="CJG26" s="64"/>
      <c r="CJH26" s="64"/>
      <c r="CJI26" s="64"/>
      <c r="CJJ26" s="64"/>
      <c r="CJK26" s="64"/>
      <c r="CJL26" s="64"/>
      <c r="CJM26" s="64"/>
      <c r="CJN26" s="64"/>
      <c r="CJO26" s="64"/>
      <c r="CJP26" s="64"/>
      <c r="CJQ26" s="64"/>
      <c r="CJR26" s="64"/>
      <c r="CJS26" s="64"/>
      <c r="CJT26" s="64"/>
      <c r="CJU26" s="64"/>
      <c r="CJV26" s="64"/>
      <c r="CJW26" s="64"/>
      <c r="CJX26" s="64"/>
      <c r="CJY26" s="64"/>
      <c r="CJZ26" s="64"/>
      <c r="CKA26" s="64"/>
      <c r="CKB26" s="64"/>
      <c r="CKC26" s="64"/>
      <c r="CKD26" s="64"/>
      <c r="CKE26" s="64"/>
      <c r="CKF26" s="64"/>
      <c r="CKG26" s="64"/>
      <c r="CKH26" s="64"/>
      <c r="CKI26" s="64"/>
      <c r="CKJ26" s="64"/>
      <c r="CKK26" s="64"/>
      <c r="CKL26" s="64"/>
      <c r="CKM26" s="64"/>
      <c r="CKN26" s="64"/>
      <c r="CKO26" s="64"/>
      <c r="CKP26" s="64"/>
      <c r="CKQ26" s="64"/>
      <c r="CKR26" s="64"/>
      <c r="CKS26" s="64"/>
      <c r="CKT26" s="64"/>
      <c r="CKU26" s="64"/>
      <c r="CKV26" s="64"/>
      <c r="CKW26" s="64"/>
      <c r="CKX26" s="64"/>
      <c r="CKY26" s="64"/>
      <c r="CKZ26" s="64"/>
      <c r="CLA26" s="64"/>
      <c r="CLB26" s="64"/>
      <c r="CLC26" s="64"/>
      <c r="CLD26" s="64"/>
      <c r="CLE26" s="64"/>
      <c r="CLF26" s="64"/>
      <c r="CLG26" s="64"/>
      <c r="CLH26" s="64"/>
      <c r="CLI26" s="64"/>
      <c r="CLJ26" s="64"/>
      <c r="CLK26" s="64"/>
      <c r="CLL26" s="64"/>
      <c r="CLM26" s="64"/>
      <c r="CLN26" s="64"/>
      <c r="CLO26" s="64"/>
      <c r="CLP26" s="64"/>
      <c r="CLQ26" s="64"/>
      <c r="CLR26" s="64"/>
      <c r="CLS26" s="64"/>
      <c r="CLT26" s="64"/>
      <c r="CLU26" s="64"/>
      <c r="CLV26" s="64"/>
      <c r="CLW26" s="64"/>
      <c r="CLX26" s="64"/>
      <c r="CLY26" s="64"/>
      <c r="CLZ26" s="64"/>
      <c r="CMA26" s="64"/>
      <c r="CMB26" s="64"/>
      <c r="CMC26" s="64"/>
      <c r="CMD26" s="64"/>
      <c r="CME26" s="64"/>
      <c r="CMF26" s="64"/>
      <c r="CMG26" s="64"/>
      <c r="CMH26" s="64"/>
      <c r="CMI26" s="64"/>
      <c r="CMJ26" s="64"/>
      <c r="CMK26" s="64"/>
      <c r="CML26" s="64"/>
      <c r="CMM26" s="64"/>
      <c r="CMN26" s="64"/>
      <c r="CMO26" s="64"/>
      <c r="CMP26" s="64"/>
      <c r="CMQ26" s="64"/>
      <c r="CMR26" s="64"/>
      <c r="CMS26" s="64"/>
      <c r="CMT26" s="64"/>
      <c r="CMU26" s="64"/>
      <c r="CMV26" s="64"/>
      <c r="CMW26" s="64"/>
      <c r="CMX26" s="64"/>
      <c r="CMY26" s="64"/>
      <c r="CMZ26" s="64"/>
      <c r="CNA26" s="64"/>
      <c r="CNB26" s="64"/>
      <c r="CNC26" s="64"/>
      <c r="CND26" s="64"/>
      <c r="CNE26" s="64"/>
      <c r="CNF26" s="64"/>
      <c r="CNG26" s="64"/>
      <c r="CNH26" s="64"/>
      <c r="CNI26" s="64"/>
      <c r="CNJ26" s="64"/>
      <c r="CNK26" s="64"/>
      <c r="CNL26" s="64"/>
      <c r="CNM26" s="64"/>
      <c r="CNN26" s="64"/>
      <c r="CNO26" s="64"/>
      <c r="CNP26" s="64"/>
      <c r="CNQ26" s="64"/>
      <c r="CNR26" s="64"/>
      <c r="CNS26" s="64"/>
      <c r="CNT26" s="64"/>
      <c r="CNU26" s="64"/>
      <c r="CNV26" s="64"/>
      <c r="CNW26" s="64"/>
      <c r="CNX26" s="64"/>
      <c r="CNY26" s="64"/>
      <c r="CNZ26" s="64"/>
      <c r="COA26" s="64"/>
      <c r="COB26" s="64"/>
      <c r="COC26" s="64"/>
      <c r="COD26" s="64"/>
      <c r="COE26" s="64"/>
      <c r="COF26" s="64"/>
      <c r="COG26" s="64"/>
      <c r="COH26" s="64"/>
      <c r="COI26" s="64"/>
      <c r="COJ26" s="64"/>
      <c r="COK26" s="64"/>
      <c r="COL26" s="64"/>
      <c r="COM26" s="64"/>
      <c r="CON26" s="64"/>
      <c r="COO26" s="64"/>
      <c r="COP26" s="64"/>
      <c r="COQ26" s="64"/>
      <c r="COR26" s="64"/>
      <c r="COS26" s="64"/>
      <c r="COT26" s="64"/>
      <c r="COU26" s="64"/>
      <c r="COV26" s="64"/>
      <c r="COW26" s="64"/>
      <c r="COX26" s="64"/>
      <c r="COY26" s="64"/>
      <c r="COZ26" s="64"/>
      <c r="CPA26" s="64"/>
      <c r="CPB26" s="64"/>
      <c r="CPC26" s="64"/>
      <c r="CPD26" s="64"/>
      <c r="CPE26" s="64"/>
      <c r="CPF26" s="64"/>
      <c r="CPG26" s="64"/>
      <c r="CPH26" s="64"/>
      <c r="CPI26" s="64"/>
      <c r="CPJ26" s="64"/>
      <c r="CPK26" s="64"/>
      <c r="CPL26" s="64"/>
      <c r="CPM26" s="64"/>
      <c r="CPN26" s="64"/>
      <c r="CPO26" s="64"/>
      <c r="CPP26" s="64"/>
      <c r="CPQ26" s="64"/>
      <c r="CPR26" s="64"/>
      <c r="CPS26" s="64"/>
      <c r="CPT26" s="64"/>
      <c r="CPU26" s="64"/>
      <c r="CPV26" s="64"/>
      <c r="CPW26" s="64"/>
      <c r="CPX26" s="64"/>
      <c r="CPY26" s="64"/>
      <c r="CPZ26" s="64"/>
      <c r="CQA26" s="64"/>
      <c r="CQB26" s="64"/>
      <c r="CQC26" s="64"/>
      <c r="CQD26" s="64"/>
      <c r="CQE26" s="64"/>
      <c r="CQF26" s="64"/>
      <c r="CQG26" s="64"/>
      <c r="CQH26" s="64"/>
      <c r="CQI26" s="64"/>
      <c r="CQJ26" s="64"/>
      <c r="CQK26" s="64"/>
      <c r="CQL26" s="64"/>
      <c r="CQM26" s="64"/>
      <c r="CQN26" s="64"/>
      <c r="CQO26" s="64"/>
      <c r="CQP26" s="64"/>
      <c r="CQQ26" s="64"/>
      <c r="CQR26" s="64"/>
      <c r="CQS26" s="64"/>
      <c r="CQT26" s="64"/>
      <c r="CQU26" s="64"/>
      <c r="CQV26" s="64"/>
      <c r="CQW26" s="64"/>
      <c r="CQX26" s="64"/>
      <c r="CQY26" s="64"/>
      <c r="CQZ26" s="64"/>
      <c r="CRA26" s="64"/>
      <c r="CRB26" s="64"/>
      <c r="CRC26" s="64"/>
      <c r="CRD26" s="64"/>
      <c r="CRE26" s="64"/>
      <c r="CRF26" s="64"/>
      <c r="CRG26" s="64"/>
      <c r="CRH26" s="64"/>
      <c r="CRI26" s="64"/>
      <c r="CRJ26" s="64"/>
      <c r="CRK26" s="64"/>
      <c r="CRL26" s="64"/>
      <c r="CRM26" s="64"/>
      <c r="CRN26" s="64"/>
      <c r="CRO26" s="64"/>
      <c r="CRP26" s="64"/>
      <c r="CRQ26" s="64"/>
      <c r="CRR26" s="64"/>
      <c r="CRS26" s="64"/>
      <c r="CRT26" s="64"/>
      <c r="CRU26" s="64"/>
      <c r="CRV26" s="64"/>
      <c r="CRW26" s="64"/>
      <c r="CRX26" s="64"/>
      <c r="CRY26" s="64"/>
      <c r="CRZ26" s="64"/>
      <c r="CSA26" s="64"/>
      <c r="CSB26" s="64"/>
      <c r="CSC26" s="64"/>
      <c r="CSD26" s="64"/>
      <c r="CSE26" s="64"/>
      <c r="CSF26" s="64"/>
      <c r="CSG26" s="64"/>
      <c r="CSH26" s="64"/>
      <c r="CSI26" s="64"/>
      <c r="CSJ26" s="64"/>
      <c r="CSK26" s="64"/>
      <c r="CSL26" s="64"/>
      <c r="CSM26" s="64"/>
      <c r="CSN26" s="64"/>
      <c r="CSO26" s="64"/>
      <c r="CSP26" s="64"/>
      <c r="CSQ26" s="64"/>
      <c r="CSR26" s="64"/>
      <c r="CSS26" s="64"/>
      <c r="CST26" s="64"/>
      <c r="CSU26" s="64"/>
      <c r="CSV26" s="64"/>
      <c r="CSW26" s="64"/>
      <c r="CSX26" s="64"/>
      <c r="CSY26" s="64"/>
      <c r="CSZ26" s="64"/>
      <c r="CTA26" s="64"/>
      <c r="CTB26" s="64"/>
      <c r="CTC26" s="64"/>
      <c r="CTD26" s="64"/>
      <c r="CTE26" s="64"/>
      <c r="CTF26" s="64"/>
      <c r="CTG26" s="64"/>
      <c r="CTH26" s="64"/>
      <c r="CTI26" s="64"/>
      <c r="CTJ26" s="64"/>
      <c r="CTK26" s="64"/>
      <c r="CTL26" s="64"/>
      <c r="CTM26" s="64"/>
      <c r="CTN26" s="64"/>
      <c r="CTO26" s="64"/>
      <c r="CTP26" s="64"/>
      <c r="CTQ26" s="64"/>
      <c r="CTR26" s="64"/>
      <c r="CTS26" s="64"/>
      <c r="CTT26" s="64"/>
      <c r="CTU26" s="64"/>
      <c r="CTV26" s="64"/>
      <c r="CTW26" s="64"/>
      <c r="CTX26" s="64"/>
      <c r="CTY26" s="64"/>
      <c r="CTZ26" s="64"/>
      <c r="CUA26" s="64"/>
      <c r="CUB26" s="64"/>
      <c r="CUC26" s="64"/>
      <c r="CUD26" s="64"/>
      <c r="CUE26" s="64"/>
      <c r="CUF26" s="64"/>
      <c r="CUG26" s="64"/>
      <c r="CUH26" s="64"/>
      <c r="CUI26" s="64"/>
      <c r="CUJ26" s="64"/>
      <c r="CUK26" s="64"/>
      <c r="CUL26" s="64"/>
      <c r="CUM26" s="64"/>
      <c r="CUN26" s="64"/>
      <c r="CUO26" s="64"/>
      <c r="CUP26" s="64"/>
      <c r="CUQ26" s="64"/>
      <c r="CUR26" s="64"/>
      <c r="CUS26" s="64"/>
      <c r="CUT26" s="64"/>
      <c r="CUU26" s="64"/>
      <c r="CUV26" s="64"/>
      <c r="CUW26" s="64"/>
      <c r="CUX26" s="64"/>
      <c r="CUY26" s="64"/>
      <c r="CUZ26" s="64"/>
      <c r="CVA26" s="64"/>
      <c r="CVB26" s="64"/>
      <c r="CVC26" s="64"/>
      <c r="CVD26" s="64"/>
      <c r="CVE26" s="64"/>
      <c r="CVF26" s="64"/>
      <c r="CVG26" s="64"/>
      <c r="CVH26" s="64"/>
      <c r="CVI26" s="64"/>
      <c r="CVJ26" s="64"/>
      <c r="CVK26" s="64"/>
      <c r="CVL26" s="64"/>
      <c r="CVM26" s="64"/>
      <c r="CVN26" s="64"/>
      <c r="CVO26" s="64"/>
      <c r="CVP26" s="64"/>
      <c r="CVQ26" s="64"/>
      <c r="CVR26" s="64"/>
      <c r="CVS26" s="64"/>
      <c r="CVT26" s="64"/>
      <c r="CVU26" s="64"/>
      <c r="CVV26" s="64"/>
      <c r="CVW26" s="64"/>
      <c r="CVX26" s="64"/>
      <c r="CVY26" s="64"/>
      <c r="CVZ26" s="64"/>
      <c r="CWA26" s="64"/>
      <c r="CWB26" s="64"/>
      <c r="CWC26" s="64"/>
      <c r="CWD26" s="64"/>
      <c r="CWE26" s="64"/>
      <c r="CWF26" s="64"/>
      <c r="CWG26" s="64"/>
      <c r="CWH26" s="64"/>
      <c r="CWI26" s="64"/>
      <c r="CWJ26" s="64"/>
      <c r="CWK26" s="64"/>
      <c r="CWL26" s="64"/>
      <c r="CWM26" s="64"/>
      <c r="CWN26" s="64"/>
      <c r="CWO26" s="64"/>
      <c r="CWP26" s="64"/>
      <c r="CWQ26" s="64"/>
      <c r="CWR26" s="64"/>
      <c r="CWS26" s="64"/>
      <c r="CWT26" s="64"/>
      <c r="CWU26" s="64"/>
      <c r="CWV26" s="64"/>
      <c r="CWW26" s="64"/>
      <c r="CWX26" s="64"/>
      <c r="CWY26" s="64"/>
      <c r="CWZ26" s="64"/>
      <c r="CXA26" s="64"/>
      <c r="CXB26" s="64"/>
      <c r="CXC26" s="64"/>
      <c r="CXD26" s="64"/>
      <c r="CXE26" s="64"/>
      <c r="CXF26" s="64"/>
      <c r="CXG26" s="64"/>
      <c r="CXH26" s="64"/>
      <c r="CXI26" s="64"/>
      <c r="CXJ26" s="64"/>
      <c r="CXK26" s="64"/>
      <c r="CXL26" s="64"/>
      <c r="CXM26" s="64"/>
      <c r="CXN26" s="64"/>
      <c r="CXO26" s="64"/>
      <c r="CXP26" s="64"/>
      <c r="CXQ26" s="64"/>
      <c r="CXR26" s="64"/>
      <c r="CXS26" s="64"/>
      <c r="CXT26" s="64"/>
      <c r="CXU26" s="64"/>
      <c r="CXV26" s="64"/>
      <c r="CXW26" s="64"/>
      <c r="CXX26" s="64"/>
      <c r="CXY26" s="64"/>
      <c r="CXZ26" s="64"/>
      <c r="CYA26" s="64"/>
      <c r="CYB26" s="64"/>
      <c r="CYC26" s="64"/>
      <c r="CYD26" s="64"/>
      <c r="CYE26" s="64"/>
      <c r="CYF26" s="64"/>
      <c r="CYG26" s="64"/>
      <c r="CYH26" s="64"/>
      <c r="CYI26" s="64"/>
      <c r="CYJ26" s="64"/>
      <c r="CYK26" s="64"/>
      <c r="CYL26" s="64"/>
      <c r="CYM26" s="64"/>
      <c r="CYN26" s="64"/>
      <c r="CYO26" s="64"/>
      <c r="CYP26" s="64"/>
      <c r="CYQ26" s="64"/>
      <c r="CYR26" s="64"/>
      <c r="CYS26" s="64"/>
      <c r="CYT26" s="64"/>
      <c r="CYU26" s="64"/>
      <c r="CYV26" s="64"/>
      <c r="CYW26" s="64"/>
      <c r="CYX26" s="64"/>
      <c r="CYY26" s="64"/>
      <c r="CYZ26" s="64"/>
      <c r="CZA26" s="64"/>
      <c r="CZB26" s="64"/>
      <c r="CZC26" s="64"/>
      <c r="CZD26" s="64"/>
      <c r="CZE26" s="64"/>
      <c r="CZF26" s="64"/>
      <c r="CZG26" s="64"/>
      <c r="CZH26" s="64"/>
      <c r="CZI26" s="64"/>
      <c r="CZJ26" s="64"/>
      <c r="CZK26" s="64"/>
      <c r="CZL26" s="64"/>
      <c r="CZM26" s="64"/>
      <c r="CZN26" s="64"/>
      <c r="CZO26" s="64"/>
      <c r="CZP26" s="64"/>
      <c r="CZQ26" s="64"/>
      <c r="CZR26" s="64"/>
      <c r="CZS26" s="64"/>
      <c r="CZT26" s="64"/>
      <c r="CZU26" s="64"/>
      <c r="CZV26" s="64"/>
      <c r="CZW26" s="64"/>
      <c r="CZX26" s="64"/>
      <c r="CZY26" s="64"/>
      <c r="CZZ26" s="64"/>
      <c r="DAA26" s="64"/>
      <c r="DAB26" s="64"/>
      <c r="DAC26" s="64"/>
      <c r="DAD26" s="64"/>
      <c r="DAE26" s="64"/>
      <c r="DAF26" s="64"/>
      <c r="DAG26" s="64"/>
      <c r="DAH26" s="64"/>
      <c r="DAI26" s="64"/>
      <c r="DAJ26" s="64"/>
      <c r="DAK26" s="64"/>
      <c r="DAL26" s="64"/>
      <c r="DAM26" s="64"/>
      <c r="DAN26" s="64"/>
      <c r="DAO26" s="64"/>
      <c r="DAP26" s="64"/>
      <c r="DAQ26" s="64"/>
      <c r="DAR26" s="64"/>
      <c r="DAS26" s="64"/>
      <c r="DAT26" s="64"/>
      <c r="DAU26" s="64"/>
      <c r="DAV26" s="64"/>
      <c r="DAW26" s="64"/>
      <c r="DAX26" s="64"/>
      <c r="DAY26" s="64"/>
      <c r="DAZ26" s="64"/>
      <c r="DBA26" s="64"/>
      <c r="DBB26" s="64"/>
      <c r="DBC26" s="64"/>
      <c r="DBD26" s="64"/>
      <c r="DBE26" s="64"/>
      <c r="DBF26" s="64"/>
      <c r="DBG26" s="64"/>
      <c r="DBH26" s="64"/>
      <c r="DBI26" s="64"/>
      <c r="DBJ26" s="64"/>
      <c r="DBK26" s="64"/>
      <c r="DBL26" s="64"/>
      <c r="DBM26" s="64"/>
      <c r="DBN26" s="64"/>
      <c r="DBO26" s="64"/>
      <c r="DBP26" s="64"/>
      <c r="DBQ26" s="64"/>
      <c r="DBR26" s="64"/>
      <c r="DBS26" s="64"/>
      <c r="DBT26" s="64"/>
      <c r="DBU26" s="64"/>
      <c r="DBV26" s="64"/>
      <c r="DBW26" s="64"/>
      <c r="DBX26" s="64"/>
      <c r="DBY26" s="64"/>
      <c r="DBZ26" s="64"/>
      <c r="DCA26" s="64"/>
      <c r="DCB26" s="64"/>
      <c r="DCC26" s="64"/>
      <c r="DCD26" s="64"/>
      <c r="DCE26" s="64"/>
      <c r="DCF26" s="64"/>
      <c r="DCG26" s="64"/>
      <c r="DCH26" s="64"/>
      <c r="DCI26" s="64"/>
      <c r="DCJ26" s="64"/>
      <c r="DCK26" s="64"/>
      <c r="DCL26" s="64"/>
      <c r="DCM26" s="64"/>
      <c r="DCN26" s="64"/>
      <c r="DCO26" s="64"/>
      <c r="DCP26" s="64"/>
      <c r="DCQ26" s="64"/>
      <c r="DCR26" s="64"/>
      <c r="DCS26" s="64"/>
      <c r="DCT26" s="64"/>
      <c r="DCU26" s="64"/>
      <c r="DCV26" s="64"/>
      <c r="DCW26" s="64"/>
      <c r="DCX26" s="64"/>
      <c r="DCY26" s="64"/>
      <c r="DCZ26" s="64"/>
      <c r="DDA26" s="64"/>
      <c r="DDB26" s="64"/>
      <c r="DDC26" s="64"/>
      <c r="DDD26" s="64"/>
      <c r="DDE26" s="64"/>
      <c r="DDF26" s="64"/>
      <c r="DDG26" s="64"/>
      <c r="DDH26" s="64"/>
      <c r="DDI26" s="64"/>
      <c r="DDJ26" s="64"/>
      <c r="DDK26" s="64"/>
      <c r="DDL26" s="64"/>
      <c r="DDM26" s="64"/>
      <c r="DDN26" s="64"/>
      <c r="DDO26" s="64"/>
      <c r="DDP26" s="64"/>
      <c r="DDQ26" s="64"/>
      <c r="DDR26" s="64"/>
      <c r="DDS26" s="64"/>
      <c r="DDT26" s="64"/>
      <c r="DDU26" s="64"/>
      <c r="DDV26" s="64"/>
      <c r="DDW26" s="64"/>
      <c r="DDX26" s="64"/>
      <c r="DDY26" s="64"/>
      <c r="DDZ26" s="64"/>
      <c r="DEA26" s="64"/>
      <c r="DEB26" s="64"/>
      <c r="DEC26" s="64"/>
      <c r="DED26" s="64"/>
      <c r="DEE26" s="64"/>
      <c r="DEF26" s="64"/>
      <c r="DEG26" s="64"/>
      <c r="DEH26" s="64"/>
      <c r="DEI26" s="64"/>
      <c r="DEJ26" s="64"/>
      <c r="DEK26" s="64"/>
      <c r="DEL26" s="64"/>
      <c r="DEM26" s="64"/>
      <c r="DEN26" s="64"/>
      <c r="DEO26" s="64"/>
      <c r="DEP26" s="64"/>
      <c r="DEQ26" s="64"/>
      <c r="DER26" s="64"/>
      <c r="DES26" s="64"/>
      <c r="DET26" s="64"/>
      <c r="DEU26" s="64"/>
      <c r="DEV26" s="64"/>
      <c r="DEW26" s="64"/>
      <c r="DEX26" s="64"/>
      <c r="DEY26" s="64"/>
      <c r="DEZ26" s="64"/>
      <c r="DFA26" s="64"/>
      <c r="DFB26" s="64"/>
      <c r="DFC26" s="64"/>
      <c r="DFD26" s="64"/>
      <c r="DFE26" s="64"/>
      <c r="DFF26" s="64"/>
      <c r="DFG26" s="64"/>
      <c r="DFH26" s="64"/>
      <c r="DFI26" s="64"/>
      <c r="DFJ26" s="64"/>
      <c r="DFK26" s="64"/>
      <c r="DFL26" s="64"/>
      <c r="DFM26" s="64"/>
      <c r="DFN26" s="64"/>
      <c r="DFO26" s="64"/>
      <c r="DFP26" s="64"/>
      <c r="DFQ26" s="64"/>
      <c r="DFR26" s="64"/>
      <c r="DFS26" s="64"/>
      <c r="DFT26" s="64"/>
      <c r="DFU26" s="64"/>
      <c r="DFV26" s="64"/>
      <c r="DFW26" s="64"/>
      <c r="DFX26" s="64"/>
      <c r="DFY26" s="64"/>
      <c r="DFZ26" s="64"/>
      <c r="DGA26" s="64"/>
      <c r="DGB26" s="64"/>
      <c r="DGC26" s="64"/>
      <c r="DGD26" s="64"/>
      <c r="DGE26" s="64"/>
      <c r="DGF26" s="64"/>
      <c r="DGG26" s="64"/>
      <c r="DGH26" s="64"/>
      <c r="DGI26" s="64"/>
      <c r="DGJ26" s="64"/>
      <c r="DGK26" s="64"/>
      <c r="DGL26" s="64"/>
      <c r="DGM26" s="64"/>
      <c r="DGN26" s="64"/>
      <c r="DGO26" s="64"/>
      <c r="DGP26" s="64"/>
      <c r="DGQ26" s="64"/>
      <c r="DGR26" s="64"/>
      <c r="DGS26" s="64"/>
      <c r="DGT26" s="64"/>
      <c r="DGU26" s="64"/>
      <c r="DGV26" s="64"/>
      <c r="DGW26" s="64"/>
      <c r="DGX26" s="64"/>
      <c r="DGY26" s="64"/>
      <c r="DGZ26" s="64"/>
      <c r="DHA26" s="64"/>
      <c r="DHB26" s="64"/>
      <c r="DHC26" s="64"/>
      <c r="DHD26" s="64"/>
      <c r="DHE26" s="64"/>
      <c r="DHF26" s="64"/>
      <c r="DHG26" s="64"/>
      <c r="DHH26" s="64"/>
      <c r="DHI26" s="64"/>
      <c r="DHJ26" s="64"/>
      <c r="DHK26" s="64"/>
      <c r="DHL26" s="64"/>
      <c r="DHM26" s="64"/>
      <c r="DHN26" s="64"/>
      <c r="DHO26" s="64"/>
      <c r="DHP26" s="64"/>
      <c r="DHQ26" s="64"/>
      <c r="DHR26" s="64"/>
      <c r="DHS26" s="64"/>
      <c r="DHT26" s="64"/>
      <c r="DHU26" s="64"/>
      <c r="DHV26" s="64"/>
      <c r="DHW26" s="64"/>
      <c r="DHX26" s="64"/>
      <c r="DHY26" s="64"/>
      <c r="DHZ26" s="64"/>
      <c r="DIA26" s="64"/>
      <c r="DIB26" s="64"/>
      <c r="DIC26" s="64"/>
      <c r="DID26" s="64"/>
      <c r="DIE26" s="64"/>
      <c r="DIF26" s="64"/>
      <c r="DIG26" s="64"/>
      <c r="DIH26" s="64"/>
      <c r="DII26" s="64"/>
      <c r="DIJ26" s="64"/>
      <c r="DIK26" s="64"/>
      <c r="DIL26" s="64"/>
      <c r="DIM26" s="64"/>
      <c r="DIN26" s="64"/>
      <c r="DIO26" s="64"/>
      <c r="DIP26" s="64"/>
      <c r="DIQ26" s="64"/>
      <c r="DIR26" s="64"/>
      <c r="DIS26" s="64"/>
      <c r="DIT26" s="64"/>
      <c r="DIU26" s="64"/>
      <c r="DIV26" s="64"/>
      <c r="DIW26" s="64"/>
      <c r="DIX26" s="64"/>
      <c r="DIY26" s="64"/>
      <c r="DIZ26" s="64"/>
      <c r="DJA26" s="64"/>
      <c r="DJB26" s="64"/>
      <c r="DJC26" s="64"/>
      <c r="DJD26" s="64"/>
      <c r="DJE26" s="64"/>
      <c r="DJF26" s="64"/>
      <c r="DJG26" s="64"/>
      <c r="DJH26" s="64"/>
      <c r="DJI26" s="64"/>
      <c r="DJJ26" s="64"/>
      <c r="DJK26" s="64"/>
      <c r="DJL26" s="64"/>
      <c r="DJM26" s="64"/>
      <c r="DJN26" s="64"/>
      <c r="DJO26" s="64"/>
      <c r="DJP26" s="64"/>
      <c r="DJQ26" s="64"/>
      <c r="DJR26" s="64"/>
      <c r="DJS26" s="64"/>
      <c r="DJT26" s="64"/>
      <c r="DJU26" s="64"/>
      <c r="DJV26" s="64"/>
      <c r="DJW26" s="64"/>
      <c r="DJX26" s="64"/>
      <c r="DJY26" s="64"/>
      <c r="DJZ26" s="64"/>
      <c r="DKA26" s="64"/>
      <c r="DKB26" s="64"/>
      <c r="DKC26" s="64"/>
      <c r="DKD26" s="64"/>
      <c r="DKE26" s="64"/>
      <c r="DKF26" s="64"/>
      <c r="DKG26" s="64"/>
      <c r="DKH26" s="64"/>
      <c r="DKI26" s="64"/>
      <c r="DKJ26" s="64"/>
      <c r="DKK26" s="64"/>
      <c r="DKL26" s="64"/>
      <c r="DKM26" s="64"/>
      <c r="DKN26" s="64"/>
      <c r="DKO26" s="64"/>
      <c r="DKP26" s="64"/>
      <c r="DKQ26" s="64"/>
      <c r="DKR26" s="64"/>
      <c r="DKS26" s="64"/>
      <c r="DKT26" s="64"/>
      <c r="DKU26" s="64"/>
      <c r="DKV26" s="64"/>
      <c r="DKW26" s="64"/>
      <c r="DKX26" s="64"/>
      <c r="DKY26" s="64"/>
      <c r="DKZ26" s="64"/>
      <c r="DLA26" s="64"/>
      <c r="DLB26" s="64"/>
      <c r="DLC26" s="64"/>
      <c r="DLD26" s="64"/>
      <c r="DLE26" s="64"/>
      <c r="DLF26" s="64"/>
      <c r="DLG26" s="64"/>
      <c r="DLH26" s="64"/>
      <c r="DLI26" s="64"/>
      <c r="DLJ26" s="64"/>
      <c r="DLK26" s="64"/>
      <c r="DLL26" s="64"/>
      <c r="DLM26" s="64"/>
      <c r="DLN26" s="64"/>
      <c r="DLO26" s="64"/>
      <c r="DLP26" s="64"/>
      <c r="DLQ26" s="64"/>
      <c r="DLR26" s="64"/>
      <c r="DLS26" s="64"/>
      <c r="DLT26" s="64"/>
      <c r="DLU26" s="64"/>
      <c r="DLV26" s="64"/>
      <c r="DLW26" s="64"/>
      <c r="DLX26" s="64"/>
      <c r="DLY26" s="64"/>
      <c r="DLZ26" s="64"/>
      <c r="DMA26" s="64"/>
      <c r="DMB26" s="64"/>
      <c r="DMC26" s="64"/>
      <c r="DMD26" s="64"/>
      <c r="DME26" s="64"/>
      <c r="DMF26" s="64"/>
      <c r="DMG26" s="64"/>
      <c r="DMH26" s="64"/>
      <c r="DMI26" s="64"/>
      <c r="DMJ26" s="64"/>
      <c r="DMK26" s="64"/>
      <c r="DML26" s="64"/>
      <c r="DMM26" s="64"/>
      <c r="DMN26" s="64"/>
      <c r="DMO26" s="64"/>
      <c r="DMP26" s="64"/>
      <c r="DMQ26" s="64"/>
      <c r="DMR26" s="64"/>
      <c r="DMS26" s="64"/>
      <c r="DMT26" s="64"/>
      <c r="DMU26" s="64"/>
      <c r="DMV26" s="64"/>
      <c r="DMW26" s="64"/>
      <c r="DMX26" s="64"/>
      <c r="DMY26" s="64"/>
      <c r="DMZ26" s="64"/>
      <c r="DNA26" s="64"/>
      <c r="DNB26" s="64"/>
      <c r="DNC26" s="64"/>
      <c r="DND26" s="64"/>
      <c r="DNE26" s="64"/>
      <c r="DNF26" s="64"/>
      <c r="DNG26" s="64"/>
      <c r="DNH26" s="64"/>
      <c r="DNI26" s="64"/>
      <c r="DNJ26" s="64"/>
      <c r="DNK26" s="64"/>
      <c r="DNL26" s="64"/>
      <c r="DNM26" s="64"/>
      <c r="DNN26" s="64"/>
      <c r="DNO26" s="64"/>
      <c r="DNP26" s="64"/>
      <c r="DNQ26" s="64"/>
      <c r="DNR26" s="64"/>
      <c r="DNS26" s="64"/>
      <c r="DNT26" s="64"/>
      <c r="DNU26" s="64"/>
      <c r="DNV26" s="64"/>
      <c r="DNW26" s="64"/>
      <c r="DNX26" s="64"/>
      <c r="DNY26" s="64"/>
      <c r="DNZ26" s="64"/>
      <c r="DOA26" s="64"/>
      <c r="DOB26" s="64"/>
      <c r="DOC26" s="64"/>
      <c r="DOD26" s="64"/>
      <c r="DOE26" s="64"/>
      <c r="DOF26" s="64"/>
      <c r="DOG26" s="64"/>
      <c r="DOH26" s="64"/>
      <c r="DOI26" s="64"/>
      <c r="DOJ26" s="64"/>
      <c r="DOK26" s="64"/>
      <c r="DOL26" s="64"/>
      <c r="DOM26" s="64"/>
      <c r="DON26" s="64"/>
      <c r="DOO26" s="64"/>
      <c r="DOP26" s="64"/>
      <c r="DOQ26" s="64"/>
      <c r="DOR26" s="64"/>
      <c r="DOS26" s="64"/>
      <c r="DOT26" s="64"/>
      <c r="DOU26" s="64"/>
      <c r="DOV26" s="64"/>
      <c r="DOW26" s="64"/>
      <c r="DOX26" s="64"/>
      <c r="DOY26" s="64"/>
      <c r="DOZ26" s="64"/>
      <c r="DPA26" s="64"/>
      <c r="DPB26" s="64"/>
      <c r="DPC26" s="64"/>
      <c r="DPD26" s="64"/>
      <c r="DPE26" s="64"/>
      <c r="DPF26" s="64"/>
      <c r="DPG26" s="64"/>
      <c r="DPH26" s="64"/>
      <c r="DPI26" s="64"/>
      <c r="DPJ26" s="64"/>
      <c r="DPK26" s="64"/>
      <c r="DPL26" s="64"/>
      <c r="DPM26" s="64"/>
      <c r="DPN26" s="64"/>
      <c r="DPO26" s="64"/>
      <c r="DPP26" s="64"/>
      <c r="DPQ26" s="64"/>
      <c r="DPR26" s="64"/>
      <c r="DPS26" s="64"/>
      <c r="DPT26" s="64"/>
      <c r="DPU26" s="64"/>
      <c r="DPV26" s="64"/>
      <c r="DPW26" s="64"/>
      <c r="DPX26" s="64"/>
      <c r="DPY26" s="64"/>
      <c r="DPZ26" s="64"/>
      <c r="DQA26" s="64"/>
      <c r="DQB26" s="64"/>
      <c r="DQC26" s="64"/>
      <c r="DQD26" s="64"/>
      <c r="DQE26" s="64"/>
      <c r="DQF26" s="64"/>
      <c r="DQG26" s="64"/>
      <c r="DQH26" s="64"/>
      <c r="DQI26" s="64"/>
      <c r="DQJ26" s="64"/>
      <c r="DQK26" s="64"/>
      <c r="DQL26" s="64"/>
      <c r="DQM26" s="64"/>
      <c r="DQN26" s="64"/>
      <c r="DQO26" s="64"/>
      <c r="DQP26" s="64"/>
      <c r="DQQ26" s="64"/>
      <c r="DQR26" s="64"/>
      <c r="DQS26" s="64"/>
      <c r="DQT26" s="64"/>
      <c r="DQU26" s="64"/>
      <c r="DQV26" s="64"/>
      <c r="DQW26" s="64"/>
      <c r="DQX26" s="64"/>
      <c r="DQY26" s="64"/>
      <c r="DQZ26" s="64"/>
      <c r="DRA26" s="64"/>
      <c r="DRB26" s="64"/>
      <c r="DRC26" s="64"/>
      <c r="DRD26" s="64"/>
      <c r="DRE26" s="64"/>
      <c r="DRF26" s="64"/>
      <c r="DRG26" s="64"/>
      <c r="DRH26" s="64"/>
      <c r="DRI26" s="64"/>
      <c r="DRJ26" s="64"/>
      <c r="DRK26" s="64"/>
      <c r="DRL26" s="64"/>
      <c r="DRM26" s="64"/>
      <c r="DRN26" s="64"/>
      <c r="DRO26" s="64"/>
      <c r="DRP26" s="64"/>
      <c r="DRQ26" s="64"/>
      <c r="DRR26" s="64"/>
      <c r="DRS26" s="64"/>
      <c r="DRT26" s="64"/>
      <c r="DRU26" s="64"/>
      <c r="DRV26" s="64"/>
      <c r="DRW26" s="64"/>
      <c r="DRX26" s="64"/>
      <c r="DRY26" s="64"/>
      <c r="DRZ26" s="64"/>
      <c r="DSA26" s="64"/>
      <c r="DSB26" s="64"/>
      <c r="DSC26" s="64"/>
      <c r="DSD26" s="64"/>
      <c r="DSE26" s="64"/>
      <c r="DSF26" s="64"/>
      <c r="DSG26" s="64"/>
      <c r="DSH26" s="64"/>
      <c r="DSI26" s="64"/>
      <c r="DSJ26" s="64"/>
      <c r="DSK26" s="64"/>
      <c r="DSL26" s="64"/>
      <c r="DSM26" s="64"/>
      <c r="DSN26" s="64"/>
      <c r="DSO26" s="64"/>
      <c r="DSP26" s="64"/>
      <c r="DSQ26" s="64"/>
      <c r="DSR26" s="64"/>
      <c r="DSS26" s="64"/>
      <c r="DST26" s="64"/>
      <c r="DSU26" s="64"/>
      <c r="DSV26" s="64"/>
      <c r="DSW26" s="64"/>
      <c r="DSX26" s="64"/>
      <c r="DSY26" s="64"/>
      <c r="DSZ26" s="64"/>
      <c r="DTA26" s="64"/>
      <c r="DTB26" s="64"/>
      <c r="DTC26" s="64"/>
      <c r="DTD26" s="64"/>
      <c r="DTE26" s="64"/>
      <c r="DTF26" s="64"/>
      <c r="DTG26" s="64"/>
      <c r="DTH26" s="64"/>
      <c r="DTI26" s="64"/>
      <c r="DTJ26" s="64"/>
      <c r="DTK26" s="64"/>
      <c r="DTL26" s="64"/>
      <c r="DTM26" s="64"/>
      <c r="DTN26" s="64"/>
      <c r="DTO26" s="64"/>
      <c r="DTP26" s="64"/>
      <c r="DTQ26" s="64"/>
      <c r="DTR26" s="64"/>
      <c r="DTS26" s="64"/>
      <c r="DTT26" s="64"/>
      <c r="DTU26" s="64"/>
      <c r="DTV26" s="64"/>
      <c r="DTW26" s="64"/>
      <c r="DTX26" s="64"/>
      <c r="DTY26" s="64"/>
      <c r="DTZ26" s="64"/>
      <c r="DUA26" s="64"/>
      <c r="DUB26" s="64"/>
      <c r="DUC26" s="64"/>
      <c r="DUD26" s="64"/>
      <c r="DUE26" s="64"/>
      <c r="DUF26" s="64"/>
      <c r="DUG26" s="64"/>
      <c r="DUH26" s="64"/>
      <c r="DUI26" s="64"/>
      <c r="DUJ26" s="64"/>
      <c r="DUK26" s="64"/>
      <c r="DUL26" s="64"/>
      <c r="DUM26" s="64"/>
      <c r="DUN26" s="64"/>
      <c r="DUO26" s="64"/>
      <c r="DUP26" s="64"/>
      <c r="DUQ26" s="64"/>
      <c r="DUR26" s="64"/>
      <c r="DUS26" s="64"/>
      <c r="DUT26" s="64"/>
      <c r="DUU26" s="64"/>
      <c r="DUV26" s="64"/>
      <c r="DUW26" s="64"/>
      <c r="DUX26" s="64"/>
      <c r="DUY26" s="64"/>
      <c r="DUZ26" s="64"/>
      <c r="DVA26" s="64"/>
      <c r="DVB26" s="64"/>
      <c r="DVC26" s="64"/>
      <c r="DVD26" s="64"/>
      <c r="DVE26" s="64"/>
      <c r="DVF26" s="64"/>
      <c r="DVG26" s="64"/>
      <c r="DVH26" s="64"/>
      <c r="DVI26" s="64"/>
      <c r="DVJ26" s="64"/>
      <c r="DVK26" s="64"/>
      <c r="DVL26" s="64"/>
      <c r="DVM26" s="64"/>
      <c r="DVN26" s="64"/>
      <c r="DVO26" s="64"/>
      <c r="DVP26" s="64"/>
      <c r="DVQ26" s="64"/>
      <c r="DVR26" s="64"/>
      <c r="DVS26" s="64"/>
      <c r="DVT26" s="64"/>
      <c r="DVU26" s="64"/>
      <c r="DVV26" s="64"/>
      <c r="DVW26" s="64"/>
      <c r="DVX26" s="64"/>
      <c r="DVY26" s="64"/>
      <c r="DVZ26" s="64"/>
      <c r="DWA26" s="64"/>
      <c r="DWB26" s="64"/>
      <c r="DWC26" s="64"/>
      <c r="DWD26" s="64"/>
      <c r="DWE26" s="64"/>
      <c r="DWF26" s="64"/>
      <c r="DWG26" s="64"/>
      <c r="DWH26" s="64"/>
      <c r="DWI26" s="64"/>
      <c r="DWJ26" s="64"/>
      <c r="DWK26" s="64"/>
      <c r="DWL26" s="64"/>
      <c r="DWM26" s="64"/>
      <c r="DWN26" s="64"/>
      <c r="DWO26" s="64"/>
      <c r="DWP26" s="64"/>
      <c r="DWQ26" s="64"/>
      <c r="DWR26" s="64"/>
      <c r="DWS26" s="64"/>
      <c r="DWT26" s="64"/>
      <c r="DWU26" s="64"/>
      <c r="DWV26" s="64"/>
      <c r="DWW26" s="64"/>
      <c r="DWX26" s="64"/>
      <c r="DWY26" s="64"/>
      <c r="DWZ26" s="64"/>
      <c r="DXA26" s="64"/>
      <c r="DXB26" s="64"/>
      <c r="DXC26" s="64"/>
      <c r="DXD26" s="64"/>
      <c r="DXE26" s="64"/>
      <c r="DXF26" s="64"/>
      <c r="DXG26" s="64"/>
      <c r="DXH26" s="64"/>
      <c r="DXI26" s="64"/>
      <c r="DXJ26" s="64"/>
      <c r="DXK26" s="64"/>
      <c r="DXL26" s="64"/>
      <c r="DXM26" s="64"/>
      <c r="DXN26" s="64"/>
      <c r="DXO26" s="64"/>
      <c r="DXP26" s="64"/>
      <c r="DXQ26" s="64"/>
      <c r="DXR26" s="64"/>
      <c r="DXS26" s="64"/>
      <c r="DXT26" s="64"/>
      <c r="DXU26" s="64"/>
      <c r="DXV26" s="64"/>
      <c r="DXW26" s="64"/>
      <c r="DXX26" s="64"/>
      <c r="DXY26" s="64"/>
      <c r="DXZ26" s="64"/>
      <c r="DYA26" s="64"/>
      <c r="DYB26" s="64"/>
      <c r="DYC26" s="64"/>
      <c r="DYD26" s="64"/>
      <c r="DYE26" s="64"/>
      <c r="DYF26" s="64"/>
      <c r="DYG26" s="64"/>
      <c r="DYH26" s="64"/>
      <c r="DYI26" s="64"/>
      <c r="DYJ26" s="64"/>
      <c r="DYK26" s="64"/>
      <c r="DYL26" s="64"/>
      <c r="DYM26" s="64"/>
      <c r="DYN26" s="64"/>
      <c r="DYO26" s="64"/>
      <c r="DYP26" s="64"/>
      <c r="DYQ26" s="64"/>
      <c r="DYR26" s="64"/>
      <c r="DYS26" s="64"/>
      <c r="DYT26" s="64"/>
      <c r="DYU26" s="64"/>
      <c r="DYV26" s="64"/>
      <c r="DYW26" s="64"/>
      <c r="DYX26" s="64"/>
      <c r="DYY26" s="64"/>
      <c r="DYZ26" s="64"/>
      <c r="DZA26" s="64"/>
      <c r="DZB26" s="64"/>
      <c r="DZC26" s="64"/>
      <c r="DZD26" s="64"/>
      <c r="DZE26" s="64"/>
      <c r="DZF26" s="64"/>
      <c r="DZG26" s="64"/>
      <c r="DZH26" s="64"/>
      <c r="DZI26" s="64"/>
      <c r="DZJ26" s="64"/>
      <c r="DZK26" s="64"/>
      <c r="DZL26" s="64"/>
      <c r="DZM26" s="64"/>
      <c r="DZN26" s="64"/>
      <c r="DZO26" s="64"/>
      <c r="DZP26" s="64"/>
      <c r="DZQ26" s="64"/>
      <c r="DZR26" s="64"/>
      <c r="DZS26" s="64"/>
      <c r="DZT26" s="64"/>
      <c r="DZU26" s="64"/>
      <c r="DZV26" s="64"/>
      <c r="DZW26" s="64"/>
      <c r="DZX26" s="64"/>
      <c r="DZY26" s="64"/>
      <c r="DZZ26" s="64"/>
      <c r="EAA26" s="64"/>
      <c r="EAB26" s="64"/>
      <c r="EAC26" s="64"/>
      <c r="EAD26" s="64"/>
      <c r="EAE26" s="64"/>
      <c r="EAF26" s="64"/>
      <c r="EAG26" s="64"/>
      <c r="EAH26" s="64"/>
      <c r="EAI26" s="64"/>
      <c r="EAJ26" s="64"/>
      <c r="EAK26" s="64"/>
      <c r="EAL26" s="64"/>
      <c r="EAM26" s="64"/>
      <c r="EAN26" s="64"/>
      <c r="EAO26" s="64"/>
      <c r="EAP26" s="64"/>
      <c r="EAQ26" s="64"/>
      <c r="EAR26" s="64"/>
      <c r="EAS26" s="64"/>
      <c r="EAT26" s="64"/>
      <c r="EAU26" s="64"/>
      <c r="EAV26" s="64"/>
      <c r="EAW26" s="64"/>
      <c r="EAX26" s="64"/>
      <c r="EAY26" s="64"/>
      <c r="EAZ26" s="64"/>
      <c r="EBA26" s="64"/>
      <c r="EBB26" s="64"/>
      <c r="EBC26" s="64"/>
      <c r="EBD26" s="64"/>
      <c r="EBE26" s="64"/>
      <c r="EBF26" s="64"/>
      <c r="EBG26" s="64"/>
      <c r="EBH26" s="64"/>
      <c r="EBI26" s="64"/>
      <c r="EBJ26" s="64"/>
      <c r="EBK26" s="64"/>
      <c r="EBL26" s="64"/>
      <c r="EBM26" s="64"/>
      <c r="EBN26" s="64"/>
      <c r="EBO26" s="64"/>
      <c r="EBP26" s="64"/>
      <c r="EBQ26" s="64"/>
      <c r="EBR26" s="64"/>
      <c r="EBS26" s="64"/>
      <c r="EBT26" s="64"/>
      <c r="EBU26" s="64"/>
      <c r="EBV26" s="64"/>
      <c r="EBW26" s="64"/>
      <c r="EBX26" s="64"/>
      <c r="EBY26" s="64"/>
      <c r="EBZ26" s="64"/>
      <c r="ECA26" s="64"/>
      <c r="ECB26" s="64"/>
      <c r="ECC26" s="64"/>
      <c r="ECD26" s="64"/>
      <c r="ECE26" s="64"/>
      <c r="ECF26" s="64"/>
      <c r="ECG26" s="64"/>
      <c r="ECH26" s="64"/>
      <c r="ECI26" s="64"/>
      <c r="ECJ26" s="64"/>
      <c r="ECK26" s="64"/>
      <c r="ECL26" s="64"/>
      <c r="ECM26" s="64"/>
      <c r="ECN26" s="64"/>
      <c r="ECO26" s="64"/>
      <c r="ECP26" s="64"/>
      <c r="ECQ26" s="64"/>
      <c r="ECR26" s="64"/>
      <c r="ECS26" s="64"/>
      <c r="ECT26" s="64"/>
      <c r="ECU26" s="64"/>
      <c r="ECV26" s="64"/>
      <c r="ECW26" s="64"/>
      <c r="ECX26" s="64"/>
      <c r="ECY26" s="64"/>
      <c r="ECZ26" s="64"/>
      <c r="EDA26" s="64"/>
      <c r="EDB26" s="64"/>
      <c r="EDC26" s="64"/>
      <c r="EDD26" s="64"/>
      <c r="EDE26" s="64"/>
      <c r="EDF26" s="64"/>
      <c r="EDG26" s="64"/>
      <c r="EDH26" s="64"/>
      <c r="EDI26" s="64"/>
      <c r="EDJ26" s="64"/>
      <c r="EDK26" s="64"/>
      <c r="EDL26" s="64"/>
      <c r="EDM26" s="64"/>
      <c r="EDN26" s="64"/>
      <c r="EDO26" s="64"/>
      <c r="EDP26" s="64"/>
      <c r="EDQ26" s="64"/>
      <c r="EDR26" s="64"/>
      <c r="EDS26" s="64"/>
      <c r="EDT26" s="64"/>
      <c r="EDU26" s="64"/>
      <c r="EDV26" s="64"/>
      <c r="EDW26" s="64"/>
      <c r="EDX26" s="64"/>
      <c r="EDY26" s="64"/>
      <c r="EDZ26" s="64"/>
      <c r="EEA26" s="64"/>
      <c r="EEB26" s="64"/>
      <c r="EEC26" s="64"/>
      <c r="EED26" s="64"/>
      <c r="EEE26" s="64"/>
      <c r="EEF26" s="64"/>
      <c r="EEG26" s="64"/>
      <c r="EEH26" s="64"/>
      <c r="EEI26" s="64"/>
      <c r="EEJ26" s="64"/>
      <c r="EEK26" s="64"/>
      <c r="EEL26" s="64"/>
      <c r="EEM26" s="64"/>
      <c r="EEN26" s="64"/>
      <c r="EEO26" s="64"/>
      <c r="EEP26" s="64"/>
      <c r="EEQ26" s="64"/>
      <c r="EER26" s="64"/>
      <c r="EES26" s="64"/>
      <c r="EET26" s="64"/>
      <c r="EEU26" s="64"/>
      <c r="EEV26" s="64"/>
      <c r="EEW26" s="64"/>
      <c r="EEX26" s="64"/>
      <c r="EEY26" s="64"/>
      <c r="EEZ26" s="64"/>
      <c r="EFA26" s="64"/>
      <c r="EFB26" s="64"/>
      <c r="EFC26" s="64"/>
      <c r="EFD26" s="64"/>
      <c r="EFE26" s="64"/>
      <c r="EFF26" s="64"/>
      <c r="EFG26" s="64"/>
      <c r="EFH26" s="64"/>
      <c r="EFI26" s="64"/>
      <c r="EFJ26" s="64"/>
      <c r="EFK26" s="64"/>
      <c r="EFL26" s="64"/>
      <c r="EFM26" s="64"/>
      <c r="EFN26" s="64"/>
      <c r="EFO26" s="64"/>
      <c r="EFP26" s="64"/>
      <c r="EFQ26" s="64"/>
      <c r="EFR26" s="64"/>
      <c r="EFS26" s="64"/>
      <c r="EFT26" s="64"/>
      <c r="EFU26" s="64"/>
      <c r="EFV26" s="64"/>
      <c r="EFW26" s="64"/>
      <c r="EFX26" s="64"/>
      <c r="EFY26" s="64"/>
      <c r="EFZ26" s="64"/>
      <c r="EGA26" s="64"/>
      <c r="EGB26" s="64"/>
      <c r="EGC26" s="64"/>
      <c r="EGD26" s="64"/>
      <c r="EGE26" s="64"/>
      <c r="EGF26" s="64"/>
      <c r="EGG26" s="64"/>
      <c r="EGH26" s="64"/>
      <c r="EGI26" s="64"/>
      <c r="EGJ26" s="64"/>
      <c r="EGK26" s="64"/>
      <c r="EGL26" s="64"/>
      <c r="EGM26" s="64"/>
      <c r="EGN26" s="64"/>
      <c r="EGO26" s="64"/>
      <c r="EGP26" s="64"/>
      <c r="EGQ26" s="64"/>
      <c r="EGR26" s="64"/>
      <c r="EGS26" s="64"/>
      <c r="EGT26" s="64"/>
      <c r="EGU26" s="64"/>
      <c r="EGV26" s="64"/>
      <c r="EGW26" s="64"/>
      <c r="EGX26" s="64"/>
      <c r="EGY26" s="64"/>
      <c r="EGZ26" s="64"/>
      <c r="EHA26" s="64"/>
      <c r="EHB26" s="64"/>
      <c r="EHC26" s="64"/>
      <c r="EHD26" s="64"/>
      <c r="EHE26" s="64"/>
      <c r="EHF26" s="64"/>
      <c r="EHG26" s="64"/>
      <c r="EHH26" s="64"/>
      <c r="EHI26" s="64"/>
      <c r="EHJ26" s="64"/>
      <c r="EHK26" s="64"/>
      <c r="EHL26" s="64"/>
      <c r="EHM26" s="64"/>
      <c r="EHN26" s="64"/>
      <c r="EHO26" s="64"/>
      <c r="EHP26" s="64"/>
      <c r="EHQ26" s="64"/>
      <c r="EHR26" s="64"/>
      <c r="EHS26" s="64"/>
      <c r="EHT26" s="64"/>
      <c r="EHU26" s="64"/>
      <c r="EHV26" s="64"/>
      <c r="EHW26" s="64"/>
      <c r="EHX26" s="64"/>
      <c r="EHY26" s="64"/>
      <c r="EHZ26" s="64"/>
      <c r="EIA26" s="64"/>
      <c r="EIB26" s="64"/>
      <c r="EIC26" s="64"/>
      <c r="EID26" s="64"/>
      <c r="EIE26" s="64"/>
      <c r="EIF26" s="64"/>
      <c r="EIG26" s="64"/>
      <c r="EIH26" s="64"/>
      <c r="EII26" s="64"/>
      <c r="EIJ26" s="64"/>
      <c r="EIK26" s="64"/>
      <c r="EIL26" s="64"/>
      <c r="EIM26" s="64"/>
      <c r="EIN26" s="64"/>
      <c r="EIO26" s="64"/>
      <c r="EIP26" s="64"/>
      <c r="EIQ26" s="64"/>
      <c r="EIR26" s="64"/>
      <c r="EIS26" s="64"/>
      <c r="EIT26" s="64"/>
      <c r="EIU26" s="64"/>
      <c r="EIV26" s="64"/>
      <c r="EIW26" s="64"/>
      <c r="EIX26" s="64"/>
      <c r="EIY26" s="64"/>
      <c r="EIZ26" s="64"/>
      <c r="EJA26" s="64"/>
      <c r="EJB26" s="64"/>
      <c r="EJC26" s="64"/>
      <c r="EJD26" s="64"/>
      <c r="EJE26" s="64"/>
      <c r="EJF26" s="64"/>
      <c r="EJG26" s="64"/>
      <c r="EJH26" s="64"/>
      <c r="EJI26" s="64"/>
      <c r="EJJ26" s="64"/>
      <c r="EJK26" s="64"/>
      <c r="EJL26" s="64"/>
      <c r="EJM26" s="64"/>
      <c r="EJN26" s="64"/>
      <c r="EJO26" s="64"/>
      <c r="EJP26" s="64"/>
      <c r="EJQ26" s="64"/>
      <c r="EJR26" s="64"/>
      <c r="EJS26" s="64"/>
      <c r="EJT26" s="64"/>
      <c r="EJU26" s="64"/>
      <c r="EJV26" s="64"/>
      <c r="EJW26" s="64"/>
      <c r="EJX26" s="64"/>
      <c r="EJY26" s="64"/>
      <c r="EJZ26" s="64"/>
      <c r="EKA26" s="64"/>
      <c r="EKB26" s="64"/>
      <c r="EKC26" s="64"/>
      <c r="EKD26" s="64"/>
      <c r="EKE26" s="64"/>
      <c r="EKF26" s="64"/>
      <c r="EKG26" s="64"/>
      <c r="EKH26" s="64"/>
      <c r="EKI26" s="64"/>
      <c r="EKJ26" s="64"/>
      <c r="EKK26" s="64"/>
      <c r="EKL26" s="64"/>
      <c r="EKM26" s="64"/>
      <c r="EKN26" s="64"/>
      <c r="EKO26" s="64"/>
      <c r="EKP26" s="64"/>
      <c r="EKQ26" s="64"/>
      <c r="EKR26" s="64"/>
      <c r="EKS26" s="64"/>
      <c r="EKT26" s="64"/>
      <c r="EKU26" s="64"/>
      <c r="EKV26" s="64"/>
      <c r="EKW26" s="64"/>
      <c r="EKX26" s="64"/>
      <c r="EKY26" s="64"/>
      <c r="EKZ26" s="64"/>
      <c r="ELA26" s="64"/>
      <c r="ELB26" s="64"/>
      <c r="ELC26" s="64"/>
      <c r="ELD26" s="64"/>
      <c r="ELE26" s="64"/>
      <c r="ELF26" s="64"/>
      <c r="ELG26" s="64"/>
      <c r="ELH26" s="64"/>
      <c r="ELI26" s="64"/>
      <c r="ELJ26" s="64"/>
      <c r="ELK26" s="64"/>
      <c r="ELL26" s="64"/>
      <c r="ELM26" s="64"/>
      <c r="ELN26" s="64"/>
      <c r="ELO26" s="64"/>
      <c r="ELP26" s="64"/>
      <c r="ELQ26" s="64"/>
      <c r="ELR26" s="64"/>
      <c r="ELS26" s="64"/>
      <c r="ELT26" s="64"/>
      <c r="ELU26" s="64"/>
      <c r="ELV26" s="64"/>
      <c r="ELW26" s="64"/>
      <c r="ELX26" s="64"/>
      <c r="ELY26" s="64"/>
      <c r="ELZ26" s="64"/>
      <c r="EMA26" s="64"/>
      <c r="EMB26" s="64"/>
      <c r="EMC26" s="64"/>
      <c r="EMD26" s="64"/>
      <c r="EME26" s="64"/>
      <c r="EMF26" s="64"/>
      <c r="EMG26" s="64"/>
      <c r="EMH26" s="64"/>
      <c r="EMI26" s="64"/>
      <c r="EMJ26" s="64"/>
      <c r="EMK26" s="64"/>
      <c r="EML26" s="64"/>
      <c r="EMM26" s="64"/>
      <c r="EMN26" s="64"/>
      <c r="EMO26" s="64"/>
      <c r="EMP26" s="64"/>
      <c r="EMQ26" s="64"/>
      <c r="EMR26" s="64"/>
      <c r="EMS26" s="64"/>
      <c r="EMT26" s="64"/>
      <c r="EMU26" s="64"/>
      <c r="EMV26" s="64"/>
      <c r="EMW26" s="64"/>
      <c r="EMX26" s="64"/>
      <c r="EMY26" s="64"/>
      <c r="EMZ26" s="64"/>
      <c r="ENA26" s="64"/>
      <c r="ENB26" s="64"/>
      <c r="ENC26" s="64"/>
      <c r="END26" s="64"/>
      <c r="ENE26" s="64"/>
      <c r="ENF26" s="64"/>
      <c r="ENG26" s="64"/>
      <c r="ENH26" s="64"/>
      <c r="ENI26" s="64"/>
      <c r="ENJ26" s="64"/>
      <c r="ENK26" s="64"/>
      <c r="ENL26" s="64"/>
      <c r="ENM26" s="64"/>
      <c r="ENN26" s="64"/>
      <c r="ENO26" s="64"/>
      <c r="ENP26" s="64"/>
      <c r="ENQ26" s="64"/>
      <c r="ENR26" s="64"/>
      <c r="ENS26" s="64"/>
      <c r="ENT26" s="64"/>
      <c r="ENU26" s="64"/>
      <c r="ENV26" s="64"/>
      <c r="ENW26" s="64"/>
      <c r="ENX26" s="64"/>
      <c r="ENY26" s="64"/>
      <c r="ENZ26" s="64"/>
      <c r="EOA26" s="64"/>
      <c r="EOB26" s="64"/>
      <c r="EOC26" s="64"/>
      <c r="EOD26" s="64"/>
      <c r="EOE26" s="64"/>
      <c r="EOF26" s="64"/>
      <c r="EOG26" s="64"/>
      <c r="EOH26" s="64"/>
      <c r="EOI26" s="64"/>
      <c r="EOJ26" s="64"/>
      <c r="EOK26" s="64"/>
      <c r="EOL26" s="64"/>
      <c r="EOM26" s="64"/>
      <c r="EON26" s="64"/>
      <c r="EOO26" s="64"/>
      <c r="EOP26" s="64"/>
      <c r="EOQ26" s="64"/>
      <c r="EOR26" s="64"/>
      <c r="EOS26" s="64"/>
      <c r="EOT26" s="64"/>
      <c r="EOU26" s="64"/>
      <c r="EOV26" s="64"/>
      <c r="EOW26" s="64"/>
      <c r="EOX26" s="64"/>
      <c r="EOY26" s="64"/>
      <c r="EOZ26" s="64"/>
      <c r="EPA26" s="64"/>
      <c r="EPB26" s="64"/>
      <c r="EPC26" s="64"/>
      <c r="EPD26" s="64"/>
      <c r="EPE26" s="64"/>
      <c r="EPF26" s="64"/>
      <c r="EPG26" s="64"/>
      <c r="EPH26" s="64"/>
      <c r="EPI26" s="64"/>
      <c r="EPJ26" s="64"/>
      <c r="EPK26" s="64"/>
      <c r="EPL26" s="64"/>
      <c r="EPM26" s="64"/>
      <c r="EPN26" s="64"/>
      <c r="EPO26" s="64"/>
      <c r="EPP26" s="64"/>
      <c r="EPQ26" s="64"/>
      <c r="EPR26" s="64"/>
      <c r="EPS26" s="64"/>
      <c r="EPT26" s="64"/>
      <c r="EPU26" s="64"/>
      <c r="EPV26" s="64"/>
      <c r="EPW26" s="64"/>
      <c r="EPX26" s="64"/>
      <c r="EPY26" s="64"/>
      <c r="EPZ26" s="64"/>
      <c r="EQA26" s="64"/>
      <c r="EQB26" s="64"/>
      <c r="EQC26" s="64"/>
      <c r="EQD26" s="64"/>
      <c r="EQE26" s="64"/>
      <c r="EQF26" s="64"/>
      <c r="EQG26" s="64"/>
      <c r="EQH26" s="64"/>
      <c r="EQI26" s="64"/>
      <c r="EQJ26" s="64"/>
      <c r="EQK26" s="64"/>
      <c r="EQL26" s="64"/>
      <c r="EQM26" s="64"/>
      <c r="EQN26" s="64"/>
      <c r="EQO26" s="64"/>
      <c r="EQP26" s="64"/>
      <c r="EQQ26" s="64"/>
      <c r="EQR26" s="64"/>
      <c r="EQS26" s="64"/>
      <c r="EQT26" s="64"/>
      <c r="EQU26" s="64"/>
      <c r="EQV26" s="64"/>
      <c r="EQW26" s="64"/>
      <c r="EQX26" s="64"/>
      <c r="EQY26" s="64"/>
      <c r="EQZ26" s="64"/>
      <c r="ERA26" s="64"/>
      <c r="ERB26" s="64"/>
      <c r="ERC26" s="64"/>
      <c r="ERD26" s="64"/>
      <c r="ERE26" s="64"/>
      <c r="ERF26" s="64"/>
      <c r="ERG26" s="64"/>
      <c r="ERH26" s="64"/>
      <c r="ERI26" s="64"/>
      <c r="ERJ26" s="64"/>
      <c r="ERK26" s="64"/>
      <c r="ERL26" s="64"/>
      <c r="ERM26" s="64"/>
      <c r="ERN26" s="64"/>
      <c r="ERO26" s="64"/>
      <c r="ERP26" s="64"/>
      <c r="ERQ26" s="64"/>
      <c r="ERR26" s="64"/>
      <c r="ERS26" s="64"/>
      <c r="ERT26" s="64"/>
      <c r="ERU26" s="64"/>
      <c r="ERV26" s="64"/>
      <c r="ERW26" s="64"/>
      <c r="ERX26" s="64"/>
      <c r="ERY26" s="64"/>
      <c r="ERZ26" s="64"/>
      <c r="ESA26" s="64"/>
      <c r="ESB26" s="64"/>
      <c r="ESC26" s="64"/>
      <c r="ESD26" s="64"/>
      <c r="ESE26" s="64"/>
      <c r="ESF26" s="64"/>
      <c r="ESG26" s="64"/>
      <c r="ESH26" s="64"/>
      <c r="ESI26" s="64"/>
      <c r="ESJ26" s="64"/>
      <c r="ESK26" s="64"/>
      <c r="ESL26" s="64"/>
      <c r="ESM26" s="64"/>
      <c r="ESN26" s="64"/>
      <c r="ESO26" s="64"/>
      <c r="ESP26" s="64"/>
      <c r="ESQ26" s="64"/>
      <c r="ESR26" s="64"/>
      <c r="ESS26" s="64"/>
      <c r="EST26" s="64"/>
      <c r="ESU26" s="64"/>
      <c r="ESV26" s="64"/>
      <c r="ESW26" s="64"/>
      <c r="ESX26" s="64"/>
      <c r="ESY26" s="64"/>
      <c r="ESZ26" s="64"/>
      <c r="ETA26" s="64"/>
      <c r="ETB26" s="64"/>
      <c r="ETC26" s="64"/>
      <c r="ETD26" s="64"/>
      <c r="ETE26" s="64"/>
      <c r="ETF26" s="64"/>
      <c r="ETG26" s="64"/>
      <c r="ETH26" s="64"/>
      <c r="ETI26" s="64"/>
      <c r="ETJ26" s="64"/>
      <c r="ETK26" s="64"/>
      <c r="ETL26" s="64"/>
      <c r="ETM26" s="64"/>
      <c r="ETN26" s="64"/>
      <c r="ETO26" s="64"/>
      <c r="ETP26" s="64"/>
      <c r="ETQ26" s="64"/>
      <c r="ETR26" s="64"/>
      <c r="ETS26" s="64"/>
      <c r="ETT26" s="64"/>
      <c r="ETU26" s="64"/>
      <c r="ETV26" s="64"/>
      <c r="ETW26" s="64"/>
      <c r="ETX26" s="64"/>
      <c r="ETY26" s="64"/>
      <c r="ETZ26" s="64"/>
      <c r="EUA26" s="64"/>
      <c r="EUB26" s="64"/>
      <c r="EUC26" s="64"/>
      <c r="EUD26" s="64"/>
      <c r="EUE26" s="64"/>
      <c r="EUF26" s="64"/>
      <c r="EUG26" s="64"/>
      <c r="EUH26" s="64"/>
      <c r="EUI26" s="64"/>
      <c r="EUJ26" s="64"/>
      <c r="EUK26" s="64"/>
      <c r="EUL26" s="64"/>
      <c r="EUM26" s="64"/>
      <c r="EUN26" s="64"/>
      <c r="EUO26" s="64"/>
      <c r="EUP26" s="64"/>
      <c r="EUQ26" s="64"/>
      <c r="EUR26" s="64"/>
      <c r="EUS26" s="64"/>
      <c r="EUT26" s="64"/>
      <c r="EUU26" s="64"/>
      <c r="EUV26" s="64"/>
      <c r="EUW26" s="64"/>
      <c r="EUX26" s="64"/>
      <c r="EUY26" s="64"/>
      <c r="EUZ26" s="64"/>
      <c r="EVA26" s="64"/>
      <c r="EVB26" s="64"/>
      <c r="EVC26" s="64"/>
      <c r="EVD26" s="64"/>
      <c r="EVE26" s="64"/>
      <c r="EVF26" s="64"/>
      <c r="EVG26" s="64"/>
      <c r="EVH26" s="64"/>
      <c r="EVI26" s="64"/>
      <c r="EVJ26" s="64"/>
      <c r="EVK26" s="64"/>
      <c r="EVL26" s="64"/>
      <c r="EVM26" s="64"/>
      <c r="EVN26" s="64"/>
      <c r="EVO26" s="64"/>
      <c r="EVP26" s="64"/>
      <c r="EVQ26" s="64"/>
      <c r="EVR26" s="64"/>
      <c r="EVS26" s="64"/>
      <c r="EVT26" s="64"/>
      <c r="EVU26" s="64"/>
      <c r="EVV26" s="64"/>
      <c r="EVW26" s="64"/>
      <c r="EVX26" s="64"/>
      <c r="EVY26" s="64"/>
      <c r="EVZ26" s="64"/>
      <c r="EWA26" s="64"/>
      <c r="EWB26" s="64"/>
      <c r="EWC26" s="64"/>
      <c r="EWD26" s="64"/>
      <c r="EWE26" s="64"/>
      <c r="EWF26" s="64"/>
      <c r="EWG26" s="64"/>
      <c r="EWH26" s="64"/>
      <c r="EWI26" s="64"/>
      <c r="EWJ26" s="64"/>
      <c r="EWK26" s="64"/>
      <c r="EWL26" s="64"/>
      <c r="EWM26" s="64"/>
      <c r="EWN26" s="64"/>
      <c r="EWO26" s="64"/>
      <c r="EWP26" s="64"/>
      <c r="EWQ26" s="64"/>
      <c r="EWR26" s="64"/>
      <c r="EWS26" s="64"/>
      <c r="EWT26" s="64"/>
      <c r="EWU26" s="64"/>
      <c r="EWV26" s="64"/>
      <c r="EWW26" s="64"/>
      <c r="EWX26" s="64"/>
      <c r="EWY26" s="64"/>
      <c r="EWZ26" s="64"/>
      <c r="EXA26" s="64"/>
      <c r="EXB26" s="64"/>
      <c r="EXC26" s="64"/>
      <c r="EXD26" s="64"/>
      <c r="EXE26" s="64"/>
      <c r="EXF26" s="64"/>
      <c r="EXG26" s="64"/>
      <c r="EXH26" s="64"/>
      <c r="EXI26" s="64"/>
      <c r="EXJ26" s="64"/>
      <c r="EXK26" s="64"/>
      <c r="EXL26" s="64"/>
      <c r="EXM26" s="64"/>
      <c r="EXN26" s="64"/>
      <c r="EXO26" s="64"/>
      <c r="EXP26" s="64"/>
      <c r="EXQ26" s="64"/>
      <c r="EXR26" s="64"/>
      <c r="EXS26" s="64"/>
      <c r="EXT26" s="64"/>
      <c r="EXU26" s="64"/>
      <c r="EXV26" s="64"/>
      <c r="EXW26" s="64"/>
      <c r="EXX26" s="64"/>
      <c r="EXY26" s="64"/>
      <c r="EXZ26" s="64"/>
      <c r="EYA26" s="64"/>
      <c r="EYB26" s="64"/>
      <c r="EYC26" s="64"/>
      <c r="EYD26" s="64"/>
      <c r="EYE26" s="64"/>
      <c r="EYF26" s="64"/>
      <c r="EYG26" s="64"/>
      <c r="EYH26" s="64"/>
      <c r="EYI26" s="64"/>
      <c r="EYJ26" s="64"/>
      <c r="EYK26" s="64"/>
      <c r="EYL26" s="64"/>
      <c r="EYM26" s="64"/>
      <c r="EYN26" s="64"/>
      <c r="EYO26" s="64"/>
      <c r="EYP26" s="64"/>
      <c r="EYQ26" s="64"/>
      <c r="EYR26" s="64"/>
      <c r="EYS26" s="64"/>
      <c r="EYT26" s="64"/>
      <c r="EYU26" s="64"/>
      <c r="EYV26" s="64"/>
      <c r="EYW26" s="64"/>
      <c r="EYX26" s="64"/>
      <c r="EYY26" s="64"/>
      <c r="EYZ26" s="64"/>
      <c r="EZA26" s="64"/>
      <c r="EZB26" s="64"/>
      <c r="EZC26" s="64"/>
      <c r="EZD26" s="64"/>
      <c r="EZE26" s="64"/>
      <c r="EZF26" s="64"/>
      <c r="EZG26" s="64"/>
      <c r="EZH26" s="64"/>
      <c r="EZI26" s="64"/>
      <c r="EZJ26" s="64"/>
      <c r="EZK26" s="64"/>
      <c r="EZL26" s="64"/>
      <c r="EZM26" s="64"/>
      <c r="EZN26" s="64"/>
      <c r="EZO26" s="64"/>
      <c r="EZP26" s="64"/>
      <c r="EZQ26" s="64"/>
      <c r="EZR26" s="64"/>
      <c r="EZS26" s="64"/>
      <c r="EZT26" s="64"/>
      <c r="EZU26" s="64"/>
      <c r="EZV26" s="64"/>
      <c r="EZW26" s="64"/>
      <c r="EZX26" s="64"/>
      <c r="EZY26" s="64"/>
      <c r="EZZ26" s="64"/>
      <c r="FAA26" s="64"/>
      <c r="FAB26" s="64"/>
      <c r="FAC26" s="64"/>
      <c r="FAD26" s="64"/>
      <c r="FAE26" s="64"/>
      <c r="FAF26" s="64"/>
      <c r="FAG26" s="64"/>
      <c r="FAH26" s="64"/>
      <c r="FAI26" s="64"/>
      <c r="FAJ26" s="64"/>
      <c r="FAK26" s="64"/>
      <c r="FAL26" s="64"/>
      <c r="FAM26" s="64"/>
      <c r="FAN26" s="64"/>
      <c r="FAO26" s="64"/>
      <c r="FAP26" s="64"/>
      <c r="FAQ26" s="64"/>
      <c r="FAR26" s="64"/>
      <c r="FAS26" s="64"/>
      <c r="FAT26" s="64"/>
      <c r="FAU26" s="64"/>
      <c r="FAV26" s="64"/>
      <c r="FAW26" s="64"/>
      <c r="FAX26" s="64"/>
      <c r="FAY26" s="64"/>
      <c r="FAZ26" s="64"/>
      <c r="FBA26" s="64"/>
      <c r="FBB26" s="64"/>
      <c r="FBC26" s="64"/>
      <c r="FBD26" s="64"/>
      <c r="FBE26" s="64"/>
      <c r="FBF26" s="64"/>
      <c r="FBG26" s="64"/>
      <c r="FBH26" s="64"/>
      <c r="FBI26" s="64"/>
      <c r="FBJ26" s="64"/>
      <c r="FBK26" s="64"/>
      <c r="FBL26" s="64"/>
      <c r="FBM26" s="64"/>
      <c r="FBN26" s="64"/>
      <c r="FBO26" s="64"/>
      <c r="FBP26" s="64"/>
      <c r="FBQ26" s="64"/>
      <c r="FBR26" s="64"/>
      <c r="FBS26" s="64"/>
      <c r="FBT26" s="64"/>
      <c r="FBU26" s="64"/>
      <c r="FBV26" s="64"/>
      <c r="FBW26" s="64"/>
      <c r="FBX26" s="64"/>
      <c r="FBY26" s="64"/>
      <c r="FBZ26" s="64"/>
      <c r="FCA26" s="64"/>
      <c r="FCB26" s="64"/>
      <c r="FCC26" s="64"/>
      <c r="FCD26" s="64"/>
      <c r="FCE26" s="64"/>
      <c r="FCF26" s="64"/>
      <c r="FCG26" s="64"/>
      <c r="FCH26" s="64"/>
      <c r="FCI26" s="64"/>
      <c r="FCJ26" s="64"/>
      <c r="FCK26" s="64"/>
      <c r="FCL26" s="64"/>
      <c r="FCM26" s="64"/>
      <c r="FCN26" s="64"/>
      <c r="FCO26" s="64"/>
      <c r="FCP26" s="64"/>
      <c r="FCQ26" s="64"/>
      <c r="FCR26" s="64"/>
      <c r="FCS26" s="64"/>
      <c r="FCT26" s="64"/>
      <c r="FCU26" s="64"/>
      <c r="FCV26" s="64"/>
      <c r="FCW26" s="64"/>
      <c r="FCX26" s="64"/>
      <c r="FCY26" s="64"/>
      <c r="FCZ26" s="64"/>
      <c r="FDA26" s="64"/>
      <c r="FDB26" s="64"/>
      <c r="FDC26" s="64"/>
      <c r="FDD26" s="64"/>
      <c r="FDE26" s="64"/>
      <c r="FDF26" s="64"/>
      <c r="FDG26" s="64"/>
      <c r="FDH26" s="64"/>
      <c r="FDI26" s="64"/>
      <c r="FDJ26" s="64"/>
      <c r="FDK26" s="64"/>
      <c r="FDL26" s="64"/>
      <c r="FDM26" s="64"/>
      <c r="FDN26" s="64"/>
      <c r="FDO26" s="64"/>
      <c r="FDP26" s="64"/>
      <c r="FDQ26" s="64"/>
      <c r="FDR26" s="64"/>
      <c r="FDS26" s="64"/>
      <c r="FDT26" s="64"/>
      <c r="FDU26" s="64"/>
      <c r="FDV26" s="64"/>
      <c r="FDW26" s="64"/>
      <c r="FDX26" s="64"/>
      <c r="FDY26" s="64"/>
      <c r="FDZ26" s="64"/>
      <c r="FEA26" s="64"/>
      <c r="FEB26" s="64"/>
      <c r="FEC26" s="64"/>
      <c r="FED26" s="64"/>
      <c r="FEE26" s="64"/>
      <c r="FEF26" s="64"/>
      <c r="FEG26" s="64"/>
      <c r="FEH26" s="64"/>
      <c r="FEI26" s="64"/>
      <c r="FEJ26" s="64"/>
      <c r="FEK26" s="64"/>
      <c r="FEL26" s="64"/>
      <c r="FEM26" s="64"/>
      <c r="FEN26" s="64"/>
      <c r="FEO26" s="64"/>
      <c r="FEP26" s="64"/>
      <c r="FEQ26" s="64"/>
      <c r="FER26" s="64"/>
      <c r="FES26" s="64"/>
      <c r="FET26" s="64"/>
      <c r="FEU26" s="64"/>
      <c r="FEV26" s="64"/>
      <c r="FEW26" s="64"/>
      <c r="FEX26" s="64"/>
      <c r="FEY26" s="64"/>
      <c r="FEZ26" s="64"/>
      <c r="FFA26" s="64"/>
      <c r="FFB26" s="64"/>
      <c r="FFC26" s="64"/>
      <c r="FFD26" s="64"/>
      <c r="FFE26" s="64"/>
      <c r="FFF26" s="64"/>
      <c r="FFG26" s="64"/>
      <c r="FFH26" s="64"/>
      <c r="FFI26" s="64"/>
      <c r="FFJ26" s="64"/>
      <c r="FFK26" s="64"/>
      <c r="FFL26" s="64"/>
      <c r="FFM26" s="64"/>
      <c r="FFN26" s="64"/>
      <c r="FFO26" s="64"/>
      <c r="FFP26" s="64"/>
      <c r="FFQ26" s="64"/>
      <c r="FFR26" s="64"/>
      <c r="FFS26" s="64"/>
      <c r="FFT26" s="64"/>
      <c r="FFU26" s="64"/>
      <c r="FFV26" s="64"/>
      <c r="FFW26" s="64"/>
      <c r="FFX26" s="64"/>
      <c r="FFY26" s="64"/>
      <c r="FFZ26" s="64"/>
      <c r="FGA26" s="64"/>
      <c r="FGB26" s="64"/>
      <c r="FGC26" s="64"/>
      <c r="FGD26" s="64"/>
      <c r="FGE26" s="64"/>
      <c r="FGF26" s="64"/>
      <c r="FGG26" s="64"/>
      <c r="FGH26" s="64"/>
      <c r="FGI26" s="64"/>
      <c r="FGJ26" s="64"/>
      <c r="FGK26" s="64"/>
      <c r="FGL26" s="64"/>
      <c r="FGM26" s="64"/>
      <c r="FGN26" s="64"/>
      <c r="FGO26" s="64"/>
      <c r="FGP26" s="64"/>
      <c r="FGQ26" s="64"/>
      <c r="FGR26" s="64"/>
      <c r="FGS26" s="64"/>
      <c r="FGT26" s="64"/>
      <c r="FGU26" s="64"/>
      <c r="FGV26" s="64"/>
      <c r="FGW26" s="64"/>
      <c r="FGX26" s="64"/>
      <c r="FGY26" s="64"/>
      <c r="FGZ26" s="64"/>
      <c r="FHA26" s="64"/>
      <c r="FHB26" s="64"/>
      <c r="FHC26" s="64"/>
      <c r="FHD26" s="64"/>
      <c r="FHE26" s="64"/>
      <c r="FHF26" s="64"/>
      <c r="FHG26" s="64"/>
      <c r="FHH26" s="64"/>
      <c r="FHI26" s="64"/>
      <c r="FHJ26" s="64"/>
      <c r="FHK26" s="64"/>
      <c r="FHL26" s="64"/>
      <c r="FHM26" s="64"/>
      <c r="FHN26" s="64"/>
      <c r="FHO26" s="64"/>
      <c r="FHP26" s="64"/>
      <c r="FHQ26" s="64"/>
      <c r="FHR26" s="64"/>
      <c r="FHS26" s="64"/>
      <c r="FHT26" s="64"/>
      <c r="FHU26" s="64"/>
      <c r="FHV26" s="64"/>
      <c r="FHW26" s="64"/>
      <c r="FHX26" s="64"/>
      <c r="FHY26" s="64"/>
      <c r="FHZ26" s="64"/>
      <c r="FIA26" s="64"/>
      <c r="FIB26" s="64"/>
      <c r="FIC26" s="64"/>
      <c r="FID26" s="64"/>
      <c r="FIE26" s="64"/>
      <c r="FIF26" s="64"/>
      <c r="FIG26" s="64"/>
      <c r="FIH26" s="64"/>
      <c r="FII26" s="64"/>
      <c r="FIJ26" s="64"/>
      <c r="FIK26" s="64"/>
      <c r="FIL26" s="64"/>
      <c r="FIM26" s="64"/>
      <c r="FIN26" s="64"/>
      <c r="FIO26" s="64"/>
      <c r="FIP26" s="64"/>
      <c r="FIQ26" s="64"/>
      <c r="FIR26" s="64"/>
      <c r="FIS26" s="64"/>
      <c r="FIT26" s="64"/>
      <c r="FIU26" s="64"/>
      <c r="FIV26" s="64"/>
      <c r="FIW26" s="64"/>
      <c r="FIX26" s="64"/>
      <c r="FIY26" s="64"/>
      <c r="FIZ26" s="64"/>
      <c r="FJA26" s="64"/>
      <c r="FJB26" s="64"/>
      <c r="FJC26" s="64"/>
      <c r="FJD26" s="64"/>
      <c r="FJE26" s="64"/>
      <c r="FJF26" s="64"/>
      <c r="FJG26" s="64"/>
      <c r="FJH26" s="64"/>
      <c r="FJI26" s="64"/>
      <c r="FJJ26" s="64"/>
      <c r="FJK26" s="64"/>
      <c r="FJL26" s="64"/>
      <c r="FJM26" s="64"/>
      <c r="FJN26" s="64"/>
      <c r="FJO26" s="64"/>
      <c r="FJP26" s="64"/>
      <c r="FJQ26" s="64"/>
      <c r="FJR26" s="64"/>
      <c r="FJS26" s="64"/>
      <c r="FJT26" s="64"/>
      <c r="FJU26" s="64"/>
      <c r="FJV26" s="64"/>
      <c r="FJW26" s="64"/>
      <c r="FJX26" s="64"/>
      <c r="FJY26" s="64"/>
      <c r="FJZ26" s="64"/>
      <c r="FKA26" s="64"/>
      <c r="FKB26" s="64"/>
      <c r="FKC26" s="64"/>
      <c r="FKD26" s="64"/>
      <c r="FKE26" s="64"/>
      <c r="FKF26" s="64"/>
      <c r="FKG26" s="64"/>
      <c r="FKH26" s="64"/>
      <c r="FKI26" s="64"/>
      <c r="FKJ26" s="64"/>
      <c r="FKK26" s="64"/>
      <c r="FKL26" s="64"/>
      <c r="FKM26" s="64"/>
      <c r="FKN26" s="64"/>
      <c r="FKO26" s="64"/>
      <c r="FKP26" s="64"/>
      <c r="FKQ26" s="64"/>
      <c r="FKR26" s="64"/>
      <c r="FKS26" s="64"/>
      <c r="FKT26" s="64"/>
      <c r="FKU26" s="64"/>
      <c r="FKV26" s="64"/>
      <c r="FKW26" s="64"/>
      <c r="FKX26" s="64"/>
      <c r="FKY26" s="64"/>
      <c r="FKZ26" s="64"/>
      <c r="FLA26" s="64"/>
      <c r="FLB26" s="64"/>
      <c r="FLC26" s="64"/>
      <c r="FLD26" s="64"/>
      <c r="FLE26" s="64"/>
      <c r="FLF26" s="64"/>
      <c r="FLG26" s="64"/>
      <c r="FLH26" s="64"/>
      <c r="FLI26" s="64"/>
      <c r="FLJ26" s="64"/>
      <c r="FLK26" s="64"/>
      <c r="FLL26" s="64"/>
      <c r="FLM26" s="64"/>
      <c r="FLN26" s="64"/>
      <c r="FLO26" s="64"/>
      <c r="FLP26" s="64"/>
      <c r="FLQ26" s="64"/>
      <c r="FLR26" s="64"/>
      <c r="FLS26" s="64"/>
      <c r="FLT26" s="64"/>
      <c r="FLU26" s="64"/>
      <c r="FLV26" s="64"/>
      <c r="FLW26" s="64"/>
      <c r="FLX26" s="64"/>
      <c r="FLY26" s="64"/>
      <c r="FLZ26" s="64"/>
      <c r="FMA26" s="64"/>
      <c r="FMB26" s="64"/>
      <c r="FMC26" s="64"/>
      <c r="FMD26" s="64"/>
      <c r="FME26" s="64"/>
      <c r="FMF26" s="64"/>
      <c r="FMG26" s="64"/>
      <c r="FMH26" s="64"/>
      <c r="FMI26" s="64"/>
      <c r="FMJ26" s="64"/>
      <c r="FMK26" s="64"/>
      <c r="FML26" s="64"/>
      <c r="FMM26" s="64"/>
      <c r="FMN26" s="64"/>
      <c r="FMO26" s="64"/>
      <c r="FMP26" s="64"/>
      <c r="FMQ26" s="64"/>
      <c r="FMR26" s="64"/>
      <c r="FMS26" s="64"/>
      <c r="FMT26" s="64"/>
      <c r="FMU26" s="64"/>
      <c r="FMV26" s="64"/>
      <c r="FMW26" s="64"/>
      <c r="FMX26" s="64"/>
      <c r="FMY26" s="64"/>
      <c r="FMZ26" s="64"/>
      <c r="FNA26" s="64"/>
      <c r="FNB26" s="64"/>
      <c r="FNC26" s="64"/>
      <c r="FND26" s="64"/>
      <c r="FNE26" s="64"/>
      <c r="FNF26" s="64"/>
      <c r="FNG26" s="64"/>
      <c r="FNH26" s="64"/>
      <c r="FNI26" s="64"/>
      <c r="FNJ26" s="64"/>
      <c r="FNK26" s="64"/>
      <c r="FNL26" s="64"/>
      <c r="FNM26" s="64"/>
      <c r="FNN26" s="64"/>
      <c r="FNO26" s="64"/>
      <c r="FNP26" s="64"/>
      <c r="FNQ26" s="64"/>
      <c r="FNR26" s="64"/>
      <c r="FNS26" s="64"/>
      <c r="FNT26" s="64"/>
      <c r="FNU26" s="64"/>
      <c r="FNV26" s="64"/>
      <c r="FNW26" s="64"/>
      <c r="FNX26" s="64"/>
      <c r="FNY26" s="64"/>
      <c r="FNZ26" s="64"/>
      <c r="FOA26" s="64"/>
      <c r="FOB26" s="64"/>
      <c r="FOC26" s="64"/>
      <c r="FOD26" s="64"/>
      <c r="FOE26" s="64"/>
      <c r="FOF26" s="64"/>
      <c r="FOG26" s="64"/>
      <c r="FOH26" s="64"/>
      <c r="FOI26" s="64"/>
      <c r="FOJ26" s="64"/>
      <c r="FOK26" s="64"/>
      <c r="FOL26" s="64"/>
      <c r="FOM26" s="64"/>
      <c r="FON26" s="64"/>
      <c r="FOO26" s="64"/>
      <c r="FOP26" s="64"/>
      <c r="FOQ26" s="64"/>
      <c r="FOR26" s="64"/>
      <c r="FOS26" s="64"/>
      <c r="FOT26" s="64"/>
      <c r="FOU26" s="64"/>
      <c r="FOV26" s="64"/>
      <c r="FOW26" s="64"/>
      <c r="FOX26" s="64"/>
      <c r="FOY26" s="64"/>
      <c r="FOZ26" s="64"/>
      <c r="FPA26" s="64"/>
      <c r="FPB26" s="64"/>
      <c r="FPC26" s="64"/>
      <c r="FPD26" s="64"/>
      <c r="FPE26" s="64"/>
      <c r="FPF26" s="64"/>
      <c r="FPG26" s="64"/>
      <c r="FPH26" s="64"/>
      <c r="FPI26" s="64"/>
      <c r="FPJ26" s="64"/>
      <c r="FPK26" s="64"/>
      <c r="FPL26" s="64"/>
      <c r="FPM26" s="64"/>
      <c r="FPN26" s="64"/>
      <c r="FPO26" s="64"/>
      <c r="FPP26" s="64"/>
      <c r="FPQ26" s="64"/>
      <c r="FPR26" s="64"/>
      <c r="FPS26" s="64"/>
      <c r="FPT26" s="64"/>
      <c r="FPU26" s="64"/>
      <c r="FPV26" s="64"/>
      <c r="FPW26" s="64"/>
      <c r="FPX26" s="64"/>
      <c r="FPY26" s="64"/>
      <c r="FPZ26" s="64"/>
      <c r="FQA26" s="64"/>
      <c r="FQB26" s="64"/>
      <c r="FQC26" s="64"/>
      <c r="FQD26" s="64"/>
      <c r="FQE26" s="64"/>
      <c r="FQF26" s="64"/>
      <c r="FQG26" s="64"/>
      <c r="FQH26" s="64"/>
      <c r="FQI26" s="64"/>
      <c r="FQJ26" s="64"/>
      <c r="FQK26" s="64"/>
      <c r="FQL26" s="64"/>
      <c r="FQM26" s="64"/>
      <c r="FQN26" s="64"/>
      <c r="FQO26" s="64"/>
      <c r="FQP26" s="64"/>
      <c r="FQQ26" s="64"/>
      <c r="FQR26" s="64"/>
      <c r="FQS26" s="64"/>
      <c r="FQT26" s="64"/>
      <c r="FQU26" s="64"/>
      <c r="FQV26" s="64"/>
      <c r="FQW26" s="64"/>
      <c r="FQX26" s="64"/>
      <c r="FQY26" s="64"/>
      <c r="FQZ26" s="64"/>
      <c r="FRA26" s="64"/>
      <c r="FRB26" s="64"/>
      <c r="FRC26" s="64"/>
      <c r="FRD26" s="64"/>
      <c r="FRE26" s="64"/>
      <c r="FRF26" s="64"/>
      <c r="FRG26" s="64"/>
      <c r="FRH26" s="64"/>
      <c r="FRI26" s="64"/>
      <c r="FRJ26" s="64"/>
      <c r="FRK26" s="64"/>
      <c r="FRL26" s="64"/>
      <c r="FRM26" s="64"/>
      <c r="FRN26" s="64"/>
      <c r="FRO26" s="64"/>
      <c r="FRP26" s="64"/>
      <c r="FRQ26" s="64"/>
      <c r="FRR26" s="64"/>
      <c r="FRS26" s="64"/>
      <c r="FRT26" s="64"/>
      <c r="FRU26" s="64"/>
      <c r="FRV26" s="64"/>
      <c r="FRW26" s="64"/>
      <c r="FRX26" s="64"/>
      <c r="FRY26" s="64"/>
      <c r="FRZ26" s="64"/>
      <c r="FSA26" s="64"/>
      <c r="FSB26" s="64"/>
      <c r="FSC26" s="64"/>
      <c r="FSD26" s="64"/>
      <c r="FSE26" s="64"/>
      <c r="FSF26" s="64"/>
      <c r="FSG26" s="64"/>
      <c r="FSH26" s="64"/>
      <c r="FSI26" s="64"/>
      <c r="FSJ26" s="64"/>
      <c r="FSK26" s="64"/>
      <c r="FSL26" s="64"/>
      <c r="FSM26" s="64"/>
      <c r="FSN26" s="64"/>
      <c r="FSO26" s="64"/>
      <c r="FSP26" s="64"/>
      <c r="FSQ26" s="64"/>
      <c r="FSR26" s="64"/>
      <c r="FSS26" s="64"/>
      <c r="FST26" s="64"/>
      <c r="FSU26" s="64"/>
      <c r="FSV26" s="64"/>
      <c r="FSW26" s="64"/>
      <c r="FSX26" s="64"/>
      <c r="FSY26" s="64"/>
      <c r="FSZ26" s="64"/>
      <c r="FTA26" s="64"/>
      <c r="FTB26" s="64"/>
      <c r="FTC26" s="64"/>
      <c r="FTD26" s="64"/>
      <c r="FTE26" s="64"/>
      <c r="FTF26" s="64"/>
      <c r="FTG26" s="64"/>
      <c r="FTH26" s="64"/>
      <c r="FTI26" s="64"/>
      <c r="FTJ26" s="64"/>
      <c r="FTK26" s="64"/>
      <c r="FTL26" s="64"/>
      <c r="FTM26" s="64"/>
      <c r="FTN26" s="64"/>
      <c r="FTO26" s="64"/>
      <c r="FTP26" s="64"/>
      <c r="FTQ26" s="64"/>
      <c r="FTR26" s="64"/>
      <c r="FTS26" s="64"/>
      <c r="FTT26" s="64"/>
      <c r="FTU26" s="64"/>
      <c r="FTV26" s="64"/>
      <c r="FTW26" s="64"/>
      <c r="FTX26" s="64"/>
      <c r="FTY26" s="64"/>
      <c r="FTZ26" s="64"/>
      <c r="FUA26" s="64"/>
      <c r="FUB26" s="64"/>
      <c r="FUC26" s="64"/>
      <c r="FUD26" s="64"/>
      <c r="FUE26" s="64"/>
      <c r="FUF26" s="64"/>
      <c r="FUG26" s="64"/>
      <c r="FUH26" s="64"/>
      <c r="FUI26" s="64"/>
      <c r="FUJ26" s="64"/>
      <c r="FUK26" s="64"/>
      <c r="FUL26" s="64"/>
      <c r="FUM26" s="64"/>
      <c r="FUN26" s="64"/>
      <c r="FUO26" s="64"/>
      <c r="FUP26" s="64"/>
      <c r="FUQ26" s="64"/>
      <c r="FUR26" s="64"/>
      <c r="FUS26" s="64"/>
      <c r="FUT26" s="64"/>
      <c r="FUU26" s="64"/>
      <c r="FUV26" s="64"/>
      <c r="FUW26" s="64"/>
      <c r="FUX26" s="64"/>
      <c r="FUY26" s="64"/>
      <c r="FUZ26" s="64"/>
      <c r="FVA26" s="64"/>
      <c r="FVB26" s="64"/>
      <c r="FVC26" s="64"/>
      <c r="FVD26" s="64"/>
      <c r="FVE26" s="64"/>
      <c r="FVF26" s="64"/>
      <c r="FVG26" s="64"/>
      <c r="FVH26" s="64"/>
      <c r="FVI26" s="64"/>
      <c r="FVJ26" s="64"/>
      <c r="FVK26" s="64"/>
      <c r="FVL26" s="64"/>
      <c r="FVM26" s="64"/>
      <c r="FVN26" s="64"/>
      <c r="FVO26" s="64"/>
      <c r="FVP26" s="64"/>
      <c r="FVQ26" s="64"/>
      <c r="FVR26" s="64"/>
      <c r="FVS26" s="64"/>
      <c r="FVT26" s="64"/>
      <c r="FVU26" s="64"/>
      <c r="FVV26" s="64"/>
      <c r="FVW26" s="64"/>
      <c r="FVX26" s="64"/>
      <c r="FVY26" s="64"/>
      <c r="FVZ26" s="64"/>
      <c r="FWA26" s="64"/>
      <c r="FWB26" s="64"/>
      <c r="FWC26" s="64"/>
      <c r="FWD26" s="64"/>
      <c r="FWE26" s="64"/>
      <c r="FWF26" s="64"/>
      <c r="FWG26" s="64"/>
      <c r="FWH26" s="64"/>
      <c r="FWI26" s="64"/>
      <c r="FWJ26" s="64"/>
      <c r="FWK26" s="64"/>
      <c r="FWL26" s="64"/>
      <c r="FWM26" s="64"/>
      <c r="FWN26" s="64"/>
      <c r="FWO26" s="64"/>
      <c r="FWP26" s="64"/>
      <c r="FWQ26" s="64"/>
      <c r="FWR26" s="64"/>
      <c r="FWS26" s="64"/>
      <c r="FWT26" s="64"/>
      <c r="FWU26" s="64"/>
      <c r="FWV26" s="64"/>
      <c r="FWW26" s="64"/>
      <c r="FWX26" s="64"/>
      <c r="FWY26" s="64"/>
      <c r="FWZ26" s="64"/>
      <c r="FXA26" s="64"/>
      <c r="FXB26" s="64"/>
      <c r="FXC26" s="64"/>
      <c r="FXD26" s="64"/>
      <c r="FXE26" s="64"/>
      <c r="FXF26" s="64"/>
      <c r="FXG26" s="64"/>
      <c r="FXH26" s="64"/>
      <c r="FXI26" s="64"/>
      <c r="FXJ26" s="64"/>
      <c r="FXK26" s="64"/>
      <c r="FXL26" s="64"/>
      <c r="FXM26" s="64"/>
      <c r="FXN26" s="64"/>
      <c r="FXO26" s="64"/>
      <c r="FXP26" s="64"/>
      <c r="FXQ26" s="64"/>
      <c r="FXR26" s="64"/>
      <c r="FXS26" s="64"/>
      <c r="FXT26" s="64"/>
      <c r="FXU26" s="64"/>
      <c r="FXV26" s="64"/>
      <c r="FXW26" s="64"/>
      <c r="FXX26" s="64"/>
      <c r="FXY26" s="64"/>
      <c r="FXZ26" s="64"/>
      <c r="FYA26" s="64"/>
      <c r="FYB26" s="64"/>
      <c r="FYC26" s="64"/>
      <c r="FYD26" s="64"/>
      <c r="FYE26" s="64"/>
      <c r="FYF26" s="64"/>
      <c r="FYG26" s="64"/>
      <c r="FYH26" s="64"/>
      <c r="FYI26" s="64"/>
      <c r="FYJ26" s="64"/>
      <c r="FYK26" s="64"/>
      <c r="FYL26" s="64"/>
      <c r="FYM26" s="64"/>
      <c r="FYN26" s="64"/>
      <c r="FYO26" s="64"/>
      <c r="FYP26" s="64"/>
      <c r="FYQ26" s="64"/>
      <c r="FYR26" s="64"/>
      <c r="FYS26" s="64"/>
      <c r="FYT26" s="64"/>
      <c r="FYU26" s="64"/>
      <c r="FYV26" s="64"/>
      <c r="FYW26" s="64"/>
      <c r="FYX26" s="64"/>
      <c r="FYY26" s="64"/>
      <c r="FYZ26" s="64"/>
      <c r="FZA26" s="64"/>
      <c r="FZB26" s="64"/>
      <c r="FZC26" s="64"/>
      <c r="FZD26" s="64"/>
      <c r="FZE26" s="64"/>
      <c r="FZF26" s="64"/>
      <c r="FZG26" s="64"/>
      <c r="FZH26" s="64"/>
      <c r="FZI26" s="64"/>
      <c r="FZJ26" s="64"/>
      <c r="FZK26" s="64"/>
      <c r="FZL26" s="64"/>
      <c r="FZM26" s="64"/>
      <c r="FZN26" s="64"/>
      <c r="FZO26" s="64"/>
      <c r="FZP26" s="64"/>
      <c r="FZQ26" s="64"/>
      <c r="FZR26" s="64"/>
      <c r="FZS26" s="64"/>
      <c r="FZT26" s="64"/>
      <c r="FZU26" s="64"/>
      <c r="FZV26" s="64"/>
      <c r="FZW26" s="64"/>
      <c r="FZX26" s="64"/>
      <c r="FZY26" s="64"/>
      <c r="FZZ26" s="64"/>
      <c r="GAA26" s="64"/>
      <c r="GAB26" s="64"/>
      <c r="GAC26" s="64"/>
      <c r="GAD26" s="64"/>
      <c r="GAE26" s="64"/>
      <c r="GAF26" s="64"/>
      <c r="GAG26" s="64"/>
      <c r="GAH26" s="64"/>
      <c r="GAI26" s="64"/>
      <c r="GAJ26" s="64"/>
      <c r="GAK26" s="64"/>
      <c r="GAL26" s="64"/>
      <c r="GAM26" s="64"/>
      <c r="GAN26" s="64"/>
      <c r="GAO26" s="64"/>
      <c r="GAP26" s="64"/>
      <c r="GAQ26" s="64"/>
      <c r="GAR26" s="64"/>
      <c r="GAS26" s="64"/>
      <c r="GAT26" s="64"/>
      <c r="GAU26" s="64"/>
      <c r="GAV26" s="64"/>
      <c r="GAW26" s="64"/>
      <c r="GAX26" s="64"/>
      <c r="GAY26" s="64"/>
      <c r="GAZ26" s="64"/>
      <c r="GBA26" s="64"/>
      <c r="GBB26" s="64"/>
      <c r="GBC26" s="64"/>
      <c r="GBD26" s="64"/>
      <c r="GBE26" s="64"/>
      <c r="GBF26" s="64"/>
      <c r="GBG26" s="64"/>
      <c r="GBH26" s="64"/>
      <c r="GBI26" s="64"/>
      <c r="GBJ26" s="64"/>
      <c r="GBK26" s="64"/>
      <c r="GBL26" s="64"/>
      <c r="GBM26" s="64"/>
      <c r="GBN26" s="64"/>
      <c r="GBO26" s="64"/>
      <c r="GBP26" s="64"/>
      <c r="GBQ26" s="64"/>
      <c r="GBR26" s="64"/>
      <c r="GBS26" s="64"/>
      <c r="GBT26" s="64"/>
      <c r="GBU26" s="64"/>
      <c r="GBV26" s="64"/>
      <c r="GBW26" s="64"/>
      <c r="GBX26" s="64"/>
      <c r="GBY26" s="64"/>
      <c r="GBZ26" s="64"/>
      <c r="GCA26" s="64"/>
      <c r="GCB26" s="64"/>
      <c r="GCC26" s="64"/>
      <c r="GCD26" s="64"/>
      <c r="GCE26" s="64"/>
      <c r="GCF26" s="64"/>
      <c r="GCG26" s="64"/>
      <c r="GCH26" s="64"/>
      <c r="GCI26" s="64"/>
      <c r="GCJ26" s="64"/>
      <c r="GCK26" s="64"/>
      <c r="GCL26" s="64"/>
      <c r="GCM26" s="64"/>
      <c r="GCN26" s="64"/>
      <c r="GCO26" s="64"/>
      <c r="GCP26" s="64"/>
      <c r="GCQ26" s="64"/>
      <c r="GCR26" s="64"/>
      <c r="GCS26" s="64"/>
      <c r="GCT26" s="64"/>
      <c r="GCU26" s="64"/>
      <c r="GCV26" s="64"/>
      <c r="GCW26" s="64"/>
      <c r="GCX26" s="64"/>
      <c r="GCY26" s="64"/>
      <c r="GCZ26" s="64"/>
      <c r="GDA26" s="64"/>
      <c r="GDB26" s="64"/>
      <c r="GDC26" s="64"/>
      <c r="GDD26" s="64"/>
      <c r="GDE26" s="64"/>
      <c r="GDF26" s="64"/>
      <c r="GDG26" s="64"/>
      <c r="GDH26" s="64"/>
      <c r="GDI26" s="64"/>
      <c r="GDJ26" s="64"/>
      <c r="GDK26" s="64"/>
      <c r="GDL26" s="64"/>
      <c r="GDM26" s="64"/>
      <c r="GDN26" s="64"/>
      <c r="GDO26" s="64"/>
      <c r="GDP26" s="64"/>
      <c r="GDQ26" s="64"/>
      <c r="GDR26" s="64"/>
      <c r="GDS26" s="64"/>
      <c r="GDT26" s="64"/>
      <c r="GDU26" s="64"/>
      <c r="GDV26" s="64"/>
      <c r="GDW26" s="64"/>
      <c r="GDX26" s="64"/>
      <c r="GDY26" s="64"/>
      <c r="GDZ26" s="64"/>
      <c r="GEA26" s="64"/>
      <c r="GEB26" s="64"/>
      <c r="GEC26" s="64"/>
      <c r="GED26" s="64"/>
      <c r="GEE26" s="64"/>
      <c r="GEF26" s="64"/>
      <c r="GEG26" s="64"/>
      <c r="GEH26" s="64"/>
      <c r="GEI26" s="64"/>
      <c r="GEJ26" s="64"/>
      <c r="GEK26" s="64"/>
      <c r="GEL26" s="64"/>
      <c r="GEM26" s="64"/>
      <c r="GEN26" s="64"/>
      <c r="GEO26" s="64"/>
      <c r="GEP26" s="64"/>
      <c r="GEQ26" s="64"/>
      <c r="GER26" s="64"/>
      <c r="GES26" s="64"/>
      <c r="GET26" s="64"/>
      <c r="GEU26" s="64"/>
      <c r="GEV26" s="64"/>
      <c r="GEW26" s="64"/>
      <c r="GEX26" s="64"/>
      <c r="GEY26" s="64"/>
      <c r="GEZ26" s="64"/>
      <c r="GFA26" s="64"/>
      <c r="GFB26" s="64"/>
      <c r="GFC26" s="64"/>
      <c r="GFD26" s="64"/>
      <c r="GFE26" s="64"/>
      <c r="GFF26" s="64"/>
      <c r="GFG26" s="64"/>
      <c r="GFH26" s="64"/>
      <c r="GFI26" s="64"/>
      <c r="GFJ26" s="64"/>
      <c r="GFK26" s="64"/>
      <c r="GFL26" s="64"/>
      <c r="GFM26" s="64"/>
      <c r="GFN26" s="64"/>
      <c r="GFO26" s="64"/>
      <c r="GFP26" s="64"/>
      <c r="GFQ26" s="64"/>
      <c r="GFR26" s="64"/>
      <c r="GFS26" s="64"/>
      <c r="GFT26" s="64"/>
      <c r="GFU26" s="64"/>
      <c r="GFV26" s="64"/>
      <c r="GFW26" s="64"/>
      <c r="GFX26" s="64"/>
      <c r="GFY26" s="64"/>
      <c r="GFZ26" s="64"/>
      <c r="GGA26" s="64"/>
      <c r="GGB26" s="64"/>
      <c r="GGC26" s="64"/>
      <c r="GGD26" s="64"/>
      <c r="GGE26" s="64"/>
      <c r="GGF26" s="64"/>
      <c r="GGG26" s="64"/>
      <c r="GGH26" s="64"/>
      <c r="GGI26" s="64"/>
      <c r="GGJ26" s="64"/>
      <c r="GGK26" s="64"/>
      <c r="GGL26" s="64"/>
      <c r="GGM26" s="64"/>
      <c r="GGN26" s="64"/>
      <c r="GGO26" s="64"/>
      <c r="GGP26" s="64"/>
      <c r="GGQ26" s="64"/>
      <c r="GGR26" s="64"/>
      <c r="GGS26" s="64"/>
      <c r="GGT26" s="64"/>
      <c r="GGU26" s="64"/>
      <c r="GGV26" s="64"/>
      <c r="GGW26" s="64"/>
      <c r="GGX26" s="64"/>
      <c r="GGY26" s="64"/>
      <c r="GGZ26" s="64"/>
      <c r="GHA26" s="64"/>
      <c r="GHB26" s="64"/>
      <c r="GHC26" s="64"/>
      <c r="GHD26" s="64"/>
      <c r="GHE26" s="64"/>
      <c r="GHF26" s="64"/>
      <c r="GHG26" s="64"/>
      <c r="GHH26" s="64"/>
      <c r="GHI26" s="64"/>
      <c r="GHJ26" s="64"/>
      <c r="GHK26" s="64"/>
      <c r="GHL26" s="64"/>
      <c r="GHM26" s="64"/>
      <c r="GHN26" s="64"/>
      <c r="GHO26" s="64"/>
      <c r="GHP26" s="64"/>
      <c r="GHQ26" s="64"/>
      <c r="GHR26" s="64"/>
      <c r="GHS26" s="64"/>
      <c r="GHT26" s="64"/>
      <c r="GHU26" s="64"/>
      <c r="GHV26" s="64"/>
      <c r="GHW26" s="64"/>
      <c r="GHX26" s="64"/>
      <c r="GHY26" s="64"/>
      <c r="GHZ26" s="64"/>
      <c r="GIA26" s="64"/>
      <c r="GIB26" s="64"/>
      <c r="GIC26" s="64"/>
      <c r="GID26" s="64"/>
      <c r="GIE26" s="64"/>
      <c r="GIF26" s="64"/>
      <c r="GIG26" s="64"/>
      <c r="GIH26" s="64"/>
      <c r="GII26" s="64"/>
      <c r="GIJ26" s="64"/>
      <c r="GIK26" s="64"/>
      <c r="GIL26" s="64"/>
      <c r="GIM26" s="64"/>
      <c r="GIN26" s="64"/>
      <c r="GIO26" s="64"/>
      <c r="GIP26" s="64"/>
      <c r="GIQ26" s="64"/>
      <c r="GIR26" s="64"/>
      <c r="GIS26" s="64"/>
      <c r="GIT26" s="64"/>
      <c r="GIU26" s="64"/>
      <c r="GIV26" s="64"/>
      <c r="GIW26" s="64"/>
      <c r="GIX26" s="64"/>
      <c r="GIY26" s="64"/>
      <c r="GIZ26" s="64"/>
      <c r="GJA26" s="64"/>
      <c r="GJB26" s="64"/>
      <c r="GJC26" s="64"/>
      <c r="GJD26" s="64"/>
      <c r="GJE26" s="64"/>
      <c r="GJF26" s="64"/>
      <c r="GJG26" s="64"/>
      <c r="GJH26" s="64"/>
      <c r="GJI26" s="64"/>
      <c r="GJJ26" s="64"/>
      <c r="GJK26" s="64"/>
      <c r="GJL26" s="64"/>
      <c r="GJM26" s="64"/>
      <c r="GJN26" s="64"/>
      <c r="GJO26" s="64"/>
      <c r="GJP26" s="64"/>
      <c r="GJQ26" s="64"/>
      <c r="GJR26" s="64"/>
      <c r="GJS26" s="64"/>
      <c r="GJT26" s="64"/>
      <c r="GJU26" s="64"/>
      <c r="GJV26" s="64"/>
      <c r="GJW26" s="64"/>
      <c r="GJX26" s="64"/>
      <c r="GJY26" s="64"/>
      <c r="GJZ26" s="64"/>
      <c r="GKA26" s="64"/>
      <c r="GKB26" s="64"/>
      <c r="GKC26" s="64"/>
      <c r="GKD26" s="64"/>
      <c r="GKE26" s="64"/>
      <c r="GKF26" s="64"/>
      <c r="GKG26" s="64"/>
      <c r="GKH26" s="64"/>
      <c r="GKI26" s="64"/>
      <c r="GKJ26" s="64"/>
      <c r="GKK26" s="64"/>
      <c r="GKL26" s="64"/>
      <c r="GKM26" s="64"/>
      <c r="GKN26" s="64"/>
      <c r="GKO26" s="64"/>
      <c r="GKP26" s="64"/>
      <c r="GKQ26" s="64"/>
      <c r="GKR26" s="64"/>
      <c r="GKS26" s="64"/>
      <c r="GKT26" s="64"/>
      <c r="GKU26" s="64"/>
      <c r="GKV26" s="64"/>
      <c r="GKW26" s="64"/>
      <c r="GKX26" s="64"/>
      <c r="GKY26" s="64"/>
      <c r="GKZ26" s="64"/>
      <c r="GLA26" s="64"/>
      <c r="GLB26" s="64"/>
      <c r="GLC26" s="64"/>
      <c r="GLD26" s="64"/>
      <c r="GLE26" s="64"/>
      <c r="GLF26" s="64"/>
      <c r="GLG26" s="64"/>
      <c r="GLH26" s="64"/>
      <c r="GLI26" s="64"/>
      <c r="GLJ26" s="64"/>
      <c r="GLK26" s="64"/>
      <c r="GLL26" s="64"/>
      <c r="GLM26" s="64"/>
      <c r="GLN26" s="64"/>
      <c r="GLO26" s="64"/>
      <c r="GLP26" s="64"/>
      <c r="GLQ26" s="64"/>
      <c r="GLR26" s="64"/>
      <c r="GLS26" s="64"/>
      <c r="GLT26" s="64"/>
      <c r="GLU26" s="64"/>
      <c r="GLV26" s="64"/>
      <c r="GLW26" s="64"/>
      <c r="GLX26" s="64"/>
      <c r="GLY26" s="64"/>
      <c r="GLZ26" s="64"/>
      <c r="GMA26" s="64"/>
      <c r="GMB26" s="64"/>
      <c r="GMC26" s="64"/>
      <c r="GMD26" s="64"/>
      <c r="GME26" s="64"/>
      <c r="GMF26" s="64"/>
      <c r="GMG26" s="64"/>
      <c r="GMH26" s="64"/>
      <c r="GMI26" s="64"/>
      <c r="GMJ26" s="64"/>
      <c r="GMK26" s="64"/>
      <c r="GML26" s="64"/>
      <c r="GMM26" s="64"/>
      <c r="GMN26" s="64"/>
      <c r="GMO26" s="64"/>
      <c r="GMP26" s="64"/>
      <c r="GMQ26" s="64"/>
      <c r="GMR26" s="64"/>
      <c r="GMS26" s="64"/>
      <c r="GMT26" s="64"/>
      <c r="GMU26" s="64"/>
      <c r="GMV26" s="64"/>
      <c r="GMW26" s="64"/>
      <c r="GMX26" s="64"/>
      <c r="GMY26" s="64"/>
      <c r="GMZ26" s="64"/>
      <c r="GNA26" s="64"/>
      <c r="GNB26" s="64"/>
      <c r="GNC26" s="64"/>
      <c r="GND26" s="64"/>
      <c r="GNE26" s="64"/>
      <c r="GNF26" s="64"/>
      <c r="GNG26" s="64"/>
      <c r="GNH26" s="64"/>
      <c r="GNI26" s="64"/>
      <c r="GNJ26" s="64"/>
      <c r="GNK26" s="64"/>
      <c r="GNL26" s="64"/>
      <c r="GNM26" s="64"/>
      <c r="GNN26" s="64"/>
      <c r="GNO26" s="64"/>
      <c r="GNP26" s="64"/>
      <c r="GNQ26" s="64"/>
      <c r="GNR26" s="64"/>
      <c r="GNS26" s="64"/>
      <c r="GNT26" s="64"/>
      <c r="GNU26" s="64"/>
      <c r="GNV26" s="64"/>
      <c r="GNW26" s="64"/>
      <c r="GNX26" s="64"/>
      <c r="GNY26" s="64"/>
      <c r="GNZ26" s="64"/>
      <c r="GOA26" s="64"/>
      <c r="GOB26" s="64"/>
      <c r="GOC26" s="64"/>
      <c r="GOD26" s="64"/>
      <c r="GOE26" s="64"/>
      <c r="GOF26" s="64"/>
      <c r="GOG26" s="64"/>
      <c r="GOH26" s="64"/>
      <c r="GOI26" s="64"/>
      <c r="GOJ26" s="64"/>
      <c r="GOK26" s="64"/>
      <c r="GOL26" s="64"/>
      <c r="GOM26" s="64"/>
      <c r="GON26" s="64"/>
      <c r="GOO26" s="64"/>
      <c r="GOP26" s="64"/>
      <c r="GOQ26" s="64"/>
      <c r="GOR26" s="64"/>
      <c r="GOS26" s="64"/>
      <c r="GOT26" s="64"/>
      <c r="GOU26" s="64"/>
      <c r="GOV26" s="64"/>
      <c r="GOW26" s="64"/>
      <c r="GOX26" s="64"/>
      <c r="GOY26" s="64"/>
      <c r="GOZ26" s="64"/>
      <c r="GPA26" s="64"/>
      <c r="GPB26" s="64"/>
      <c r="GPC26" s="64"/>
      <c r="GPD26" s="64"/>
      <c r="GPE26" s="64"/>
      <c r="GPF26" s="64"/>
      <c r="GPG26" s="64"/>
      <c r="GPH26" s="64"/>
      <c r="GPI26" s="64"/>
      <c r="GPJ26" s="64"/>
      <c r="GPK26" s="64"/>
      <c r="GPL26" s="64"/>
      <c r="GPM26" s="64"/>
      <c r="GPN26" s="64"/>
      <c r="GPO26" s="64"/>
      <c r="GPP26" s="64"/>
      <c r="GPQ26" s="64"/>
      <c r="GPR26" s="64"/>
      <c r="GPS26" s="64"/>
      <c r="GPT26" s="64"/>
      <c r="GPU26" s="64"/>
      <c r="GPV26" s="64"/>
      <c r="GPW26" s="64"/>
      <c r="GPX26" s="64"/>
      <c r="GPY26" s="64"/>
      <c r="GPZ26" s="64"/>
      <c r="GQA26" s="64"/>
      <c r="GQB26" s="64"/>
      <c r="GQC26" s="64"/>
      <c r="GQD26" s="64"/>
      <c r="GQE26" s="64"/>
      <c r="GQF26" s="64"/>
      <c r="GQG26" s="64"/>
      <c r="GQH26" s="64"/>
      <c r="GQI26" s="64"/>
      <c r="GQJ26" s="64"/>
      <c r="GQK26" s="64"/>
      <c r="GQL26" s="64"/>
      <c r="GQM26" s="64"/>
      <c r="GQN26" s="64"/>
      <c r="GQO26" s="64"/>
      <c r="GQP26" s="64"/>
      <c r="GQQ26" s="64"/>
      <c r="GQR26" s="64"/>
      <c r="GQS26" s="64"/>
      <c r="GQT26" s="64"/>
      <c r="GQU26" s="64"/>
      <c r="GQV26" s="64"/>
      <c r="GQW26" s="64"/>
      <c r="GQX26" s="64"/>
      <c r="GQY26" s="64"/>
      <c r="GQZ26" s="64"/>
      <c r="GRA26" s="64"/>
      <c r="GRB26" s="64"/>
      <c r="GRC26" s="64"/>
      <c r="GRD26" s="64"/>
      <c r="GRE26" s="64"/>
      <c r="GRF26" s="64"/>
      <c r="GRG26" s="64"/>
      <c r="GRH26" s="64"/>
      <c r="GRI26" s="64"/>
      <c r="GRJ26" s="64"/>
      <c r="GRK26" s="64"/>
      <c r="GRL26" s="64"/>
      <c r="GRM26" s="64"/>
      <c r="GRN26" s="64"/>
      <c r="GRO26" s="64"/>
      <c r="GRP26" s="64"/>
      <c r="GRQ26" s="64"/>
      <c r="GRR26" s="64"/>
      <c r="GRS26" s="64"/>
      <c r="GRT26" s="64"/>
      <c r="GRU26" s="64"/>
      <c r="GRV26" s="64"/>
      <c r="GRW26" s="64"/>
      <c r="GRX26" s="64"/>
      <c r="GRY26" s="64"/>
      <c r="GRZ26" s="64"/>
      <c r="GSA26" s="64"/>
      <c r="GSB26" s="64"/>
      <c r="GSC26" s="64"/>
      <c r="GSD26" s="64"/>
      <c r="GSE26" s="64"/>
      <c r="GSF26" s="64"/>
      <c r="GSG26" s="64"/>
      <c r="GSH26" s="64"/>
      <c r="GSI26" s="64"/>
      <c r="GSJ26" s="64"/>
      <c r="GSK26" s="64"/>
      <c r="GSL26" s="64"/>
      <c r="GSM26" s="64"/>
      <c r="GSN26" s="64"/>
      <c r="GSO26" s="64"/>
      <c r="GSP26" s="64"/>
      <c r="GSQ26" s="64"/>
      <c r="GSR26" s="64"/>
      <c r="GSS26" s="64"/>
      <c r="GST26" s="64"/>
      <c r="GSU26" s="64"/>
      <c r="GSV26" s="64"/>
      <c r="GSW26" s="64"/>
      <c r="GSX26" s="64"/>
      <c r="GSY26" s="64"/>
      <c r="GSZ26" s="64"/>
      <c r="GTA26" s="64"/>
      <c r="GTB26" s="64"/>
      <c r="GTC26" s="64"/>
      <c r="GTD26" s="64"/>
      <c r="GTE26" s="64"/>
      <c r="GTF26" s="64"/>
      <c r="GTG26" s="64"/>
      <c r="GTH26" s="64"/>
      <c r="GTI26" s="64"/>
      <c r="GTJ26" s="64"/>
      <c r="GTK26" s="64"/>
      <c r="GTL26" s="64"/>
      <c r="GTM26" s="64"/>
      <c r="GTN26" s="64"/>
      <c r="GTO26" s="64"/>
      <c r="GTP26" s="64"/>
      <c r="GTQ26" s="64"/>
      <c r="GTR26" s="64"/>
      <c r="GTS26" s="64"/>
      <c r="GTT26" s="64"/>
      <c r="GTU26" s="64"/>
      <c r="GTV26" s="64"/>
      <c r="GTW26" s="64"/>
      <c r="GTX26" s="64"/>
      <c r="GTY26" s="64"/>
      <c r="GTZ26" s="64"/>
      <c r="GUA26" s="64"/>
      <c r="GUB26" s="64"/>
      <c r="GUC26" s="64"/>
      <c r="GUD26" s="64"/>
      <c r="GUE26" s="64"/>
      <c r="GUF26" s="64"/>
      <c r="GUG26" s="64"/>
      <c r="GUH26" s="64"/>
      <c r="GUI26" s="64"/>
      <c r="GUJ26" s="64"/>
      <c r="GUK26" s="64"/>
      <c r="GUL26" s="64"/>
      <c r="GUM26" s="64"/>
      <c r="GUN26" s="64"/>
      <c r="GUO26" s="64"/>
      <c r="GUP26" s="64"/>
      <c r="GUQ26" s="64"/>
      <c r="GUR26" s="64"/>
      <c r="GUS26" s="64"/>
      <c r="GUT26" s="64"/>
      <c r="GUU26" s="64"/>
      <c r="GUV26" s="64"/>
      <c r="GUW26" s="64"/>
      <c r="GUX26" s="64"/>
      <c r="GUY26" s="64"/>
      <c r="GUZ26" s="64"/>
      <c r="GVA26" s="64"/>
      <c r="GVB26" s="64"/>
      <c r="GVC26" s="64"/>
      <c r="GVD26" s="64"/>
      <c r="GVE26" s="64"/>
      <c r="GVF26" s="64"/>
      <c r="GVG26" s="64"/>
      <c r="GVH26" s="64"/>
      <c r="GVI26" s="64"/>
      <c r="GVJ26" s="64"/>
      <c r="GVK26" s="64"/>
      <c r="GVL26" s="64"/>
      <c r="GVM26" s="64"/>
      <c r="GVN26" s="64"/>
      <c r="GVO26" s="64"/>
      <c r="GVP26" s="64"/>
      <c r="GVQ26" s="64"/>
      <c r="GVR26" s="64"/>
      <c r="GVS26" s="64"/>
      <c r="GVT26" s="64"/>
      <c r="GVU26" s="64"/>
      <c r="GVV26" s="64"/>
      <c r="GVW26" s="64"/>
      <c r="GVX26" s="64"/>
      <c r="GVY26" s="64"/>
      <c r="GVZ26" s="64"/>
      <c r="GWA26" s="64"/>
      <c r="GWB26" s="64"/>
      <c r="GWC26" s="64"/>
      <c r="GWD26" s="64"/>
      <c r="GWE26" s="64"/>
      <c r="GWF26" s="64"/>
      <c r="GWG26" s="64"/>
      <c r="GWH26" s="64"/>
      <c r="GWI26" s="64"/>
      <c r="GWJ26" s="64"/>
      <c r="GWK26" s="64"/>
      <c r="GWL26" s="64"/>
      <c r="GWM26" s="64"/>
      <c r="GWN26" s="64"/>
      <c r="GWO26" s="64"/>
      <c r="GWP26" s="64"/>
      <c r="GWQ26" s="64"/>
      <c r="GWR26" s="64"/>
      <c r="GWS26" s="64"/>
      <c r="GWT26" s="64"/>
      <c r="GWU26" s="64"/>
      <c r="GWV26" s="64"/>
      <c r="GWW26" s="64"/>
      <c r="GWX26" s="64"/>
      <c r="GWY26" s="64"/>
      <c r="GWZ26" s="64"/>
      <c r="GXA26" s="64"/>
      <c r="GXB26" s="64"/>
      <c r="GXC26" s="64"/>
      <c r="GXD26" s="64"/>
      <c r="GXE26" s="64"/>
      <c r="GXF26" s="64"/>
      <c r="GXG26" s="64"/>
      <c r="GXH26" s="64"/>
      <c r="GXI26" s="64"/>
      <c r="GXJ26" s="64"/>
      <c r="GXK26" s="64"/>
      <c r="GXL26" s="64"/>
      <c r="GXM26" s="64"/>
      <c r="GXN26" s="64"/>
      <c r="GXO26" s="64"/>
      <c r="GXP26" s="64"/>
      <c r="GXQ26" s="64"/>
      <c r="GXR26" s="64"/>
      <c r="GXS26" s="64"/>
      <c r="GXT26" s="64"/>
      <c r="GXU26" s="64"/>
      <c r="GXV26" s="64"/>
      <c r="GXW26" s="64"/>
      <c r="GXX26" s="64"/>
      <c r="GXY26" s="64"/>
      <c r="GXZ26" s="64"/>
      <c r="GYA26" s="64"/>
      <c r="GYB26" s="64"/>
      <c r="GYC26" s="64"/>
      <c r="GYD26" s="64"/>
      <c r="GYE26" s="64"/>
      <c r="GYF26" s="64"/>
      <c r="GYG26" s="64"/>
      <c r="GYH26" s="64"/>
      <c r="GYI26" s="64"/>
      <c r="GYJ26" s="64"/>
      <c r="GYK26" s="64"/>
      <c r="GYL26" s="64"/>
      <c r="GYM26" s="64"/>
      <c r="GYN26" s="64"/>
      <c r="GYO26" s="64"/>
      <c r="GYP26" s="64"/>
      <c r="GYQ26" s="64"/>
      <c r="GYR26" s="64"/>
      <c r="GYS26" s="64"/>
      <c r="GYT26" s="64"/>
      <c r="GYU26" s="64"/>
      <c r="GYV26" s="64"/>
      <c r="GYW26" s="64"/>
      <c r="GYX26" s="64"/>
      <c r="GYY26" s="64"/>
      <c r="GYZ26" s="64"/>
      <c r="GZA26" s="64"/>
      <c r="GZB26" s="64"/>
      <c r="GZC26" s="64"/>
      <c r="GZD26" s="64"/>
      <c r="GZE26" s="64"/>
      <c r="GZF26" s="64"/>
      <c r="GZG26" s="64"/>
      <c r="GZH26" s="64"/>
      <c r="GZI26" s="64"/>
      <c r="GZJ26" s="64"/>
      <c r="GZK26" s="64"/>
      <c r="GZL26" s="64"/>
      <c r="GZM26" s="64"/>
      <c r="GZN26" s="64"/>
      <c r="GZO26" s="64"/>
      <c r="GZP26" s="64"/>
      <c r="GZQ26" s="64"/>
      <c r="GZR26" s="64"/>
      <c r="GZS26" s="64"/>
      <c r="GZT26" s="64"/>
      <c r="GZU26" s="64"/>
      <c r="GZV26" s="64"/>
      <c r="GZW26" s="64"/>
      <c r="GZX26" s="64"/>
      <c r="GZY26" s="64"/>
      <c r="GZZ26" s="64"/>
      <c r="HAA26" s="64"/>
      <c r="HAB26" s="64"/>
      <c r="HAC26" s="64"/>
      <c r="HAD26" s="64"/>
      <c r="HAE26" s="64"/>
      <c r="HAF26" s="64"/>
      <c r="HAG26" s="64"/>
      <c r="HAH26" s="64"/>
      <c r="HAI26" s="64"/>
      <c r="HAJ26" s="64"/>
      <c r="HAK26" s="64"/>
      <c r="HAL26" s="64"/>
      <c r="HAM26" s="64"/>
      <c r="HAN26" s="64"/>
      <c r="HAO26" s="64"/>
      <c r="HAP26" s="64"/>
      <c r="HAQ26" s="64"/>
      <c r="HAR26" s="64"/>
      <c r="HAS26" s="64"/>
      <c r="HAT26" s="64"/>
      <c r="HAU26" s="64"/>
      <c r="HAV26" s="64"/>
      <c r="HAW26" s="64"/>
      <c r="HAX26" s="64"/>
      <c r="HAY26" s="64"/>
      <c r="HAZ26" s="64"/>
      <c r="HBA26" s="64"/>
      <c r="HBB26" s="64"/>
      <c r="HBC26" s="64"/>
      <c r="HBD26" s="64"/>
      <c r="HBE26" s="64"/>
      <c r="HBF26" s="64"/>
      <c r="HBG26" s="64"/>
      <c r="HBH26" s="64"/>
      <c r="HBI26" s="64"/>
      <c r="HBJ26" s="64"/>
      <c r="HBK26" s="64"/>
      <c r="HBL26" s="64"/>
      <c r="HBM26" s="64"/>
      <c r="HBN26" s="64"/>
      <c r="HBO26" s="64"/>
      <c r="HBP26" s="64"/>
      <c r="HBQ26" s="64"/>
      <c r="HBR26" s="64"/>
      <c r="HBS26" s="64"/>
      <c r="HBT26" s="64"/>
      <c r="HBU26" s="64"/>
      <c r="HBV26" s="64"/>
      <c r="HBW26" s="64"/>
      <c r="HBX26" s="64"/>
      <c r="HBY26" s="64"/>
      <c r="HBZ26" s="64"/>
      <c r="HCA26" s="64"/>
      <c r="HCB26" s="64"/>
      <c r="HCC26" s="64"/>
      <c r="HCD26" s="64"/>
      <c r="HCE26" s="64"/>
      <c r="HCF26" s="64"/>
      <c r="HCG26" s="64"/>
      <c r="HCH26" s="64"/>
      <c r="HCI26" s="64"/>
      <c r="HCJ26" s="64"/>
      <c r="HCK26" s="64"/>
      <c r="HCL26" s="64"/>
      <c r="HCM26" s="64"/>
      <c r="HCN26" s="64"/>
      <c r="HCO26" s="64"/>
      <c r="HCP26" s="64"/>
      <c r="HCQ26" s="64"/>
      <c r="HCR26" s="64"/>
      <c r="HCS26" s="64"/>
      <c r="HCT26" s="64"/>
      <c r="HCU26" s="64"/>
      <c r="HCV26" s="64"/>
      <c r="HCW26" s="64"/>
      <c r="HCX26" s="64"/>
      <c r="HCY26" s="64"/>
      <c r="HCZ26" s="64"/>
      <c r="HDA26" s="64"/>
      <c r="HDB26" s="64"/>
      <c r="HDC26" s="64"/>
      <c r="HDD26" s="64"/>
      <c r="HDE26" s="64"/>
      <c r="HDF26" s="64"/>
      <c r="HDG26" s="64"/>
      <c r="HDH26" s="64"/>
      <c r="HDI26" s="64"/>
      <c r="HDJ26" s="64"/>
      <c r="HDK26" s="64"/>
      <c r="HDL26" s="64"/>
      <c r="HDM26" s="64"/>
      <c r="HDN26" s="64"/>
      <c r="HDO26" s="64"/>
      <c r="HDP26" s="64"/>
      <c r="HDQ26" s="64"/>
      <c r="HDR26" s="64"/>
      <c r="HDS26" s="64"/>
      <c r="HDT26" s="64"/>
      <c r="HDU26" s="64"/>
      <c r="HDV26" s="64"/>
      <c r="HDW26" s="64"/>
      <c r="HDX26" s="64"/>
      <c r="HDY26" s="64"/>
      <c r="HDZ26" s="64"/>
      <c r="HEA26" s="64"/>
      <c r="HEB26" s="64"/>
      <c r="HEC26" s="64"/>
      <c r="HED26" s="64"/>
      <c r="HEE26" s="64"/>
      <c r="HEF26" s="64"/>
      <c r="HEG26" s="64"/>
      <c r="HEH26" s="64"/>
      <c r="HEI26" s="64"/>
      <c r="HEJ26" s="64"/>
      <c r="HEK26" s="64"/>
      <c r="HEL26" s="64"/>
      <c r="HEM26" s="64"/>
      <c r="HEN26" s="64"/>
      <c r="HEO26" s="64"/>
      <c r="HEP26" s="64"/>
      <c r="HEQ26" s="64"/>
      <c r="HER26" s="64"/>
      <c r="HES26" s="64"/>
      <c r="HET26" s="64"/>
      <c r="HEU26" s="64"/>
      <c r="HEV26" s="64"/>
      <c r="HEW26" s="64"/>
      <c r="HEX26" s="64"/>
      <c r="HEY26" s="64"/>
      <c r="HEZ26" s="64"/>
      <c r="HFA26" s="64"/>
      <c r="HFB26" s="64"/>
      <c r="HFC26" s="64"/>
      <c r="HFD26" s="64"/>
      <c r="HFE26" s="64"/>
      <c r="HFF26" s="64"/>
      <c r="HFG26" s="64"/>
      <c r="HFH26" s="64"/>
      <c r="HFI26" s="64"/>
      <c r="HFJ26" s="64"/>
      <c r="HFK26" s="64"/>
      <c r="HFL26" s="64"/>
      <c r="HFM26" s="64"/>
      <c r="HFN26" s="64"/>
      <c r="HFO26" s="64"/>
      <c r="HFP26" s="64"/>
      <c r="HFQ26" s="64"/>
      <c r="HFR26" s="64"/>
      <c r="HFS26" s="64"/>
      <c r="HFT26" s="64"/>
      <c r="HFU26" s="64"/>
      <c r="HFV26" s="64"/>
      <c r="HFW26" s="64"/>
      <c r="HFX26" s="64"/>
      <c r="HFY26" s="64"/>
      <c r="HFZ26" s="64"/>
      <c r="HGA26" s="64"/>
      <c r="HGB26" s="64"/>
      <c r="HGC26" s="64"/>
      <c r="HGD26" s="64"/>
      <c r="HGE26" s="64"/>
      <c r="HGF26" s="64"/>
      <c r="HGG26" s="64"/>
      <c r="HGH26" s="64"/>
      <c r="HGI26" s="64"/>
      <c r="HGJ26" s="64"/>
      <c r="HGK26" s="64"/>
      <c r="HGL26" s="64"/>
      <c r="HGM26" s="64"/>
      <c r="HGN26" s="64"/>
      <c r="HGO26" s="64"/>
      <c r="HGP26" s="64"/>
      <c r="HGQ26" s="64"/>
      <c r="HGR26" s="64"/>
      <c r="HGS26" s="64"/>
      <c r="HGT26" s="64"/>
      <c r="HGU26" s="64"/>
      <c r="HGV26" s="64"/>
      <c r="HGW26" s="64"/>
      <c r="HGX26" s="64"/>
      <c r="HGY26" s="64"/>
      <c r="HGZ26" s="64"/>
      <c r="HHA26" s="64"/>
      <c r="HHB26" s="64"/>
      <c r="HHC26" s="64"/>
      <c r="HHD26" s="64"/>
      <c r="HHE26" s="64"/>
      <c r="HHF26" s="64"/>
      <c r="HHG26" s="64"/>
      <c r="HHH26" s="64"/>
      <c r="HHI26" s="64"/>
      <c r="HHJ26" s="64"/>
      <c r="HHK26" s="64"/>
      <c r="HHL26" s="64"/>
      <c r="HHM26" s="64"/>
      <c r="HHN26" s="64"/>
      <c r="HHO26" s="64"/>
      <c r="HHP26" s="64"/>
      <c r="HHQ26" s="64"/>
      <c r="HHR26" s="64"/>
      <c r="HHS26" s="64"/>
      <c r="HHT26" s="64"/>
      <c r="HHU26" s="64"/>
      <c r="HHV26" s="64"/>
      <c r="HHW26" s="64"/>
      <c r="HHX26" s="64"/>
      <c r="HHY26" s="64"/>
      <c r="HHZ26" s="64"/>
      <c r="HIA26" s="64"/>
      <c r="HIB26" s="64"/>
      <c r="HIC26" s="64"/>
      <c r="HID26" s="64"/>
      <c r="HIE26" s="64"/>
      <c r="HIF26" s="64"/>
      <c r="HIG26" s="64"/>
      <c r="HIH26" s="64"/>
      <c r="HII26" s="64"/>
      <c r="HIJ26" s="64"/>
      <c r="HIK26" s="64"/>
      <c r="HIL26" s="64"/>
      <c r="HIM26" s="64"/>
      <c r="HIN26" s="64"/>
      <c r="HIO26" s="64"/>
      <c r="HIP26" s="64"/>
      <c r="HIQ26" s="64"/>
      <c r="HIR26" s="64"/>
      <c r="HIS26" s="64"/>
      <c r="HIT26" s="64"/>
      <c r="HIU26" s="64"/>
      <c r="HIV26" s="64"/>
      <c r="HIW26" s="64"/>
      <c r="HIX26" s="64"/>
      <c r="HIY26" s="64"/>
      <c r="HIZ26" s="64"/>
      <c r="HJA26" s="64"/>
      <c r="HJB26" s="64"/>
      <c r="HJC26" s="64"/>
      <c r="HJD26" s="64"/>
      <c r="HJE26" s="64"/>
      <c r="HJF26" s="64"/>
      <c r="HJG26" s="64"/>
      <c r="HJH26" s="64"/>
      <c r="HJI26" s="64"/>
      <c r="HJJ26" s="64"/>
      <c r="HJK26" s="64"/>
      <c r="HJL26" s="64"/>
      <c r="HJM26" s="64"/>
      <c r="HJN26" s="64"/>
      <c r="HJO26" s="64"/>
      <c r="HJP26" s="64"/>
      <c r="HJQ26" s="64"/>
      <c r="HJR26" s="64"/>
      <c r="HJS26" s="64"/>
      <c r="HJT26" s="64"/>
      <c r="HJU26" s="64"/>
      <c r="HJV26" s="64"/>
      <c r="HJW26" s="64"/>
      <c r="HJX26" s="64"/>
      <c r="HJY26" s="64"/>
      <c r="HJZ26" s="64"/>
      <c r="HKA26" s="64"/>
      <c r="HKB26" s="64"/>
      <c r="HKC26" s="64"/>
      <c r="HKD26" s="64"/>
      <c r="HKE26" s="64"/>
      <c r="HKF26" s="64"/>
      <c r="HKG26" s="64"/>
      <c r="HKH26" s="64"/>
      <c r="HKI26" s="64"/>
      <c r="HKJ26" s="64"/>
      <c r="HKK26" s="64"/>
      <c r="HKL26" s="64"/>
      <c r="HKM26" s="64"/>
      <c r="HKN26" s="64"/>
      <c r="HKO26" s="64"/>
      <c r="HKP26" s="64"/>
      <c r="HKQ26" s="64"/>
      <c r="HKR26" s="64"/>
      <c r="HKS26" s="64"/>
      <c r="HKT26" s="64"/>
      <c r="HKU26" s="64"/>
      <c r="HKV26" s="64"/>
      <c r="HKW26" s="64"/>
      <c r="HKX26" s="64"/>
      <c r="HKY26" s="64"/>
      <c r="HKZ26" s="64"/>
      <c r="HLA26" s="64"/>
      <c r="HLB26" s="64"/>
      <c r="HLC26" s="64"/>
      <c r="HLD26" s="64"/>
      <c r="HLE26" s="64"/>
      <c r="HLF26" s="64"/>
      <c r="HLG26" s="64"/>
      <c r="HLH26" s="64"/>
      <c r="HLI26" s="64"/>
      <c r="HLJ26" s="64"/>
      <c r="HLK26" s="64"/>
      <c r="HLL26" s="64"/>
      <c r="HLM26" s="64"/>
      <c r="HLN26" s="64"/>
      <c r="HLO26" s="64"/>
      <c r="HLP26" s="64"/>
      <c r="HLQ26" s="64"/>
      <c r="HLR26" s="64"/>
      <c r="HLS26" s="64"/>
      <c r="HLT26" s="64"/>
      <c r="HLU26" s="64"/>
      <c r="HLV26" s="64"/>
      <c r="HLW26" s="64"/>
      <c r="HLX26" s="64"/>
      <c r="HLY26" s="64"/>
      <c r="HLZ26" s="64"/>
      <c r="HMA26" s="64"/>
      <c r="HMB26" s="64"/>
      <c r="HMC26" s="64"/>
      <c r="HMD26" s="64"/>
      <c r="HME26" s="64"/>
      <c r="HMF26" s="64"/>
      <c r="HMG26" s="64"/>
      <c r="HMH26" s="64"/>
      <c r="HMI26" s="64"/>
      <c r="HMJ26" s="64"/>
      <c r="HMK26" s="64"/>
      <c r="HML26" s="64"/>
      <c r="HMM26" s="64"/>
      <c r="HMN26" s="64"/>
      <c r="HMO26" s="64"/>
      <c r="HMP26" s="64"/>
      <c r="HMQ26" s="64"/>
      <c r="HMR26" s="64"/>
      <c r="HMS26" s="64"/>
      <c r="HMT26" s="64"/>
      <c r="HMU26" s="64"/>
      <c r="HMV26" s="64"/>
      <c r="HMW26" s="64"/>
      <c r="HMX26" s="64"/>
      <c r="HMY26" s="64"/>
      <c r="HMZ26" s="64"/>
      <c r="HNA26" s="64"/>
      <c r="HNB26" s="64"/>
      <c r="HNC26" s="64"/>
      <c r="HND26" s="64"/>
      <c r="HNE26" s="64"/>
      <c r="HNF26" s="64"/>
      <c r="HNG26" s="64"/>
      <c r="HNH26" s="64"/>
      <c r="HNI26" s="64"/>
      <c r="HNJ26" s="64"/>
      <c r="HNK26" s="64"/>
      <c r="HNL26" s="64"/>
      <c r="HNM26" s="64"/>
      <c r="HNN26" s="64"/>
      <c r="HNO26" s="64"/>
      <c r="HNP26" s="64"/>
      <c r="HNQ26" s="64"/>
      <c r="HNR26" s="64"/>
      <c r="HNS26" s="64"/>
      <c r="HNT26" s="64"/>
      <c r="HNU26" s="64"/>
      <c r="HNV26" s="64"/>
      <c r="HNW26" s="64"/>
      <c r="HNX26" s="64"/>
      <c r="HNY26" s="64"/>
      <c r="HNZ26" s="64"/>
      <c r="HOA26" s="64"/>
      <c r="HOB26" s="64"/>
      <c r="HOC26" s="64"/>
      <c r="HOD26" s="64"/>
      <c r="HOE26" s="64"/>
      <c r="HOF26" s="64"/>
      <c r="HOG26" s="64"/>
      <c r="HOH26" s="64"/>
      <c r="HOI26" s="64"/>
      <c r="HOJ26" s="64"/>
      <c r="HOK26" s="64"/>
      <c r="HOL26" s="64"/>
      <c r="HOM26" s="64"/>
      <c r="HON26" s="64"/>
      <c r="HOO26" s="64"/>
      <c r="HOP26" s="64"/>
      <c r="HOQ26" s="64"/>
      <c r="HOR26" s="64"/>
      <c r="HOS26" s="64"/>
      <c r="HOT26" s="64"/>
      <c r="HOU26" s="64"/>
      <c r="HOV26" s="64"/>
      <c r="HOW26" s="64"/>
      <c r="HOX26" s="64"/>
      <c r="HOY26" s="64"/>
      <c r="HOZ26" s="64"/>
      <c r="HPA26" s="64"/>
      <c r="HPB26" s="64"/>
      <c r="HPC26" s="64"/>
      <c r="HPD26" s="64"/>
      <c r="HPE26" s="64"/>
      <c r="HPF26" s="64"/>
      <c r="HPG26" s="64"/>
      <c r="HPH26" s="64"/>
      <c r="HPI26" s="64"/>
      <c r="HPJ26" s="64"/>
      <c r="HPK26" s="64"/>
      <c r="HPL26" s="64"/>
      <c r="HPM26" s="64"/>
      <c r="HPN26" s="64"/>
      <c r="HPO26" s="64"/>
      <c r="HPP26" s="64"/>
      <c r="HPQ26" s="64"/>
      <c r="HPR26" s="64"/>
      <c r="HPS26" s="64"/>
      <c r="HPT26" s="64"/>
      <c r="HPU26" s="64"/>
      <c r="HPV26" s="64"/>
      <c r="HPW26" s="64"/>
      <c r="HPX26" s="64"/>
      <c r="HPY26" s="64"/>
      <c r="HPZ26" s="64"/>
      <c r="HQA26" s="64"/>
      <c r="HQB26" s="64"/>
      <c r="HQC26" s="64"/>
      <c r="HQD26" s="64"/>
      <c r="HQE26" s="64"/>
      <c r="HQF26" s="64"/>
      <c r="HQG26" s="64"/>
      <c r="HQH26" s="64"/>
      <c r="HQI26" s="64"/>
      <c r="HQJ26" s="64"/>
      <c r="HQK26" s="64"/>
      <c r="HQL26" s="64"/>
      <c r="HQM26" s="64"/>
      <c r="HQN26" s="64"/>
      <c r="HQO26" s="64"/>
      <c r="HQP26" s="64"/>
      <c r="HQQ26" s="64"/>
      <c r="HQR26" s="64"/>
      <c r="HQS26" s="64"/>
      <c r="HQT26" s="64"/>
      <c r="HQU26" s="64"/>
      <c r="HQV26" s="64"/>
      <c r="HQW26" s="64"/>
      <c r="HQX26" s="64"/>
      <c r="HQY26" s="64"/>
      <c r="HQZ26" s="64"/>
      <c r="HRA26" s="64"/>
      <c r="HRB26" s="64"/>
      <c r="HRC26" s="64"/>
      <c r="HRD26" s="64"/>
      <c r="HRE26" s="64"/>
      <c r="HRF26" s="64"/>
      <c r="HRG26" s="64"/>
      <c r="HRH26" s="64"/>
      <c r="HRI26" s="64"/>
      <c r="HRJ26" s="64"/>
      <c r="HRK26" s="64"/>
      <c r="HRL26" s="64"/>
      <c r="HRM26" s="64"/>
      <c r="HRN26" s="64"/>
      <c r="HRO26" s="64"/>
      <c r="HRP26" s="64"/>
      <c r="HRQ26" s="64"/>
      <c r="HRR26" s="64"/>
      <c r="HRS26" s="64"/>
      <c r="HRT26" s="64"/>
      <c r="HRU26" s="64"/>
      <c r="HRV26" s="64"/>
      <c r="HRW26" s="64"/>
      <c r="HRX26" s="64"/>
      <c r="HRY26" s="64"/>
      <c r="HRZ26" s="64"/>
      <c r="HSA26" s="64"/>
      <c r="HSB26" s="64"/>
      <c r="HSC26" s="64"/>
      <c r="HSD26" s="64"/>
      <c r="HSE26" s="64"/>
      <c r="HSF26" s="64"/>
      <c r="HSG26" s="64"/>
      <c r="HSH26" s="64"/>
      <c r="HSI26" s="64"/>
      <c r="HSJ26" s="64"/>
      <c r="HSK26" s="64"/>
      <c r="HSL26" s="64"/>
      <c r="HSM26" s="64"/>
      <c r="HSN26" s="64"/>
      <c r="HSO26" s="64"/>
      <c r="HSP26" s="64"/>
      <c r="HSQ26" s="64"/>
      <c r="HSR26" s="64"/>
      <c r="HSS26" s="64"/>
      <c r="HST26" s="64"/>
      <c r="HSU26" s="64"/>
      <c r="HSV26" s="64"/>
      <c r="HSW26" s="64"/>
      <c r="HSX26" s="64"/>
      <c r="HSY26" s="64"/>
      <c r="HSZ26" s="64"/>
      <c r="HTA26" s="64"/>
      <c r="HTB26" s="64"/>
      <c r="HTC26" s="64"/>
      <c r="HTD26" s="64"/>
      <c r="HTE26" s="64"/>
      <c r="HTF26" s="64"/>
      <c r="HTG26" s="64"/>
      <c r="HTH26" s="64"/>
      <c r="HTI26" s="64"/>
      <c r="HTJ26" s="64"/>
      <c r="HTK26" s="64"/>
      <c r="HTL26" s="64"/>
      <c r="HTM26" s="64"/>
      <c r="HTN26" s="64"/>
      <c r="HTO26" s="64"/>
      <c r="HTP26" s="64"/>
      <c r="HTQ26" s="64"/>
      <c r="HTR26" s="64"/>
      <c r="HTS26" s="64"/>
      <c r="HTT26" s="64"/>
      <c r="HTU26" s="64"/>
      <c r="HTV26" s="64"/>
      <c r="HTW26" s="64"/>
      <c r="HTX26" s="64"/>
      <c r="HTY26" s="64"/>
      <c r="HTZ26" s="64"/>
      <c r="HUA26" s="64"/>
      <c r="HUB26" s="64"/>
      <c r="HUC26" s="64"/>
      <c r="HUD26" s="64"/>
      <c r="HUE26" s="64"/>
      <c r="HUF26" s="64"/>
      <c r="HUG26" s="64"/>
      <c r="HUH26" s="64"/>
      <c r="HUI26" s="64"/>
      <c r="HUJ26" s="64"/>
      <c r="HUK26" s="64"/>
      <c r="HUL26" s="64"/>
      <c r="HUM26" s="64"/>
      <c r="HUN26" s="64"/>
      <c r="HUO26" s="64"/>
      <c r="HUP26" s="64"/>
      <c r="HUQ26" s="64"/>
      <c r="HUR26" s="64"/>
      <c r="HUS26" s="64"/>
      <c r="HUT26" s="64"/>
      <c r="HUU26" s="64"/>
      <c r="HUV26" s="64"/>
      <c r="HUW26" s="64"/>
      <c r="HUX26" s="64"/>
      <c r="HUY26" s="64"/>
      <c r="HUZ26" s="64"/>
      <c r="HVA26" s="64"/>
      <c r="HVB26" s="64"/>
      <c r="HVC26" s="64"/>
      <c r="HVD26" s="64"/>
      <c r="HVE26" s="64"/>
      <c r="HVF26" s="64"/>
      <c r="HVG26" s="64"/>
      <c r="HVH26" s="64"/>
      <c r="HVI26" s="64"/>
      <c r="HVJ26" s="64"/>
      <c r="HVK26" s="64"/>
      <c r="HVL26" s="64"/>
      <c r="HVM26" s="64"/>
      <c r="HVN26" s="64"/>
      <c r="HVO26" s="64"/>
      <c r="HVP26" s="64"/>
      <c r="HVQ26" s="64"/>
      <c r="HVR26" s="64"/>
      <c r="HVS26" s="64"/>
      <c r="HVT26" s="64"/>
      <c r="HVU26" s="64"/>
      <c r="HVV26" s="64"/>
      <c r="HVW26" s="64"/>
      <c r="HVX26" s="64"/>
      <c r="HVY26" s="64"/>
      <c r="HVZ26" s="64"/>
      <c r="HWA26" s="64"/>
      <c r="HWB26" s="64"/>
      <c r="HWC26" s="64"/>
      <c r="HWD26" s="64"/>
      <c r="HWE26" s="64"/>
      <c r="HWF26" s="64"/>
      <c r="HWG26" s="64"/>
      <c r="HWH26" s="64"/>
      <c r="HWI26" s="64"/>
      <c r="HWJ26" s="64"/>
      <c r="HWK26" s="64"/>
      <c r="HWL26" s="64"/>
      <c r="HWM26" s="64"/>
      <c r="HWN26" s="64"/>
      <c r="HWO26" s="64"/>
      <c r="HWP26" s="64"/>
      <c r="HWQ26" s="64"/>
      <c r="HWR26" s="64"/>
      <c r="HWS26" s="64"/>
      <c r="HWT26" s="64"/>
      <c r="HWU26" s="64"/>
      <c r="HWV26" s="64"/>
      <c r="HWW26" s="64"/>
      <c r="HWX26" s="64"/>
      <c r="HWY26" s="64"/>
      <c r="HWZ26" s="64"/>
      <c r="HXA26" s="64"/>
      <c r="HXB26" s="64"/>
      <c r="HXC26" s="64"/>
      <c r="HXD26" s="64"/>
      <c r="HXE26" s="64"/>
      <c r="HXF26" s="64"/>
      <c r="HXG26" s="64"/>
      <c r="HXH26" s="64"/>
      <c r="HXI26" s="64"/>
      <c r="HXJ26" s="64"/>
      <c r="HXK26" s="64"/>
      <c r="HXL26" s="64"/>
      <c r="HXM26" s="64"/>
      <c r="HXN26" s="64"/>
      <c r="HXO26" s="64"/>
      <c r="HXP26" s="64"/>
      <c r="HXQ26" s="64"/>
      <c r="HXR26" s="64"/>
      <c r="HXS26" s="64"/>
      <c r="HXT26" s="64"/>
      <c r="HXU26" s="64"/>
      <c r="HXV26" s="64"/>
      <c r="HXW26" s="64"/>
      <c r="HXX26" s="64"/>
      <c r="HXY26" s="64"/>
      <c r="HXZ26" s="64"/>
      <c r="HYA26" s="64"/>
      <c r="HYB26" s="64"/>
      <c r="HYC26" s="64"/>
      <c r="HYD26" s="64"/>
      <c r="HYE26" s="64"/>
      <c r="HYF26" s="64"/>
      <c r="HYG26" s="64"/>
      <c r="HYH26" s="64"/>
      <c r="HYI26" s="64"/>
      <c r="HYJ26" s="64"/>
      <c r="HYK26" s="64"/>
      <c r="HYL26" s="64"/>
      <c r="HYM26" s="64"/>
      <c r="HYN26" s="64"/>
      <c r="HYO26" s="64"/>
      <c r="HYP26" s="64"/>
      <c r="HYQ26" s="64"/>
      <c r="HYR26" s="64"/>
      <c r="HYS26" s="64"/>
      <c r="HYT26" s="64"/>
      <c r="HYU26" s="64"/>
      <c r="HYV26" s="64"/>
      <c r="HYW26" s="64"/>
      <c r="HYX26" s="64"/>
      <c r="HYY26" s="64"/>
      <c r="HYZ26" s="64"/>
      <c r="HZA26" s="64"/>
      <c r="HZB26" s="64"/>
      <c r="HZC26" s="64"/>
      <c r="HZD26" s="64"/>
      <c r="HZE26" s="64"/>
      <c r="HZF26" s="64"/>
      <c r="HZG26" s="64"/>
      <c r="HZH26" s="64"/>
      <c r="HZI26" s="64"/>
      <c r="HZJ26" s="64"/>
      <c r="HZK26" s="64"/>
      <c r="HZL26" s="64"/>
      <c r="HZM26" s="64"/>
      <c r="HZN26" s="64"/>
      <c r="HZO26" s="64"/>
      <c r="HZP26" s="64"/>
      <c r="HZQ26" s="64"/>
      <c r="HZR26" s="64"/>
      <c r="HZS26" s="64"/>
      <c r="HZT26" s="64"/>
      <c r="HZU26" s="64"/>
      <c r="HZV26" s="64"/>
      <c r="HZW26" s="64"/>
      <c r="HZX26" s="64"/>
      <c r="HZY26" s="64"/>
      <c r="HZZ26" s="64"/>
      <c r="IAA26" s="64"/>
      <c r="IAB26" s="64"/>
      <c r="IAC26" s="64"/>
      <c r="IAD26" s="64"/>
      <c r="IAE26" s="64"/>
      <c r="IAF26" s="64"/>
      <c r="IAG26" s="64"/>
      <c r="IAH26" s="64"/>
      <c r="IAI26" s="64"/>
      <c r="IAJ26" s="64"/>
      <c r="IAK26" s="64"/>
      <c r="IAL26" s="64"/>
      <c r="IAM26" s="64"/>
      <c r="IAN26" s="64"/>
      <c r="IAO26" s="64"/>
      <c r="IAP26" s="64"/>
      <c r="IAQ26" s="64"/>
      <c r="IAR26" s="64"/>
      <c r="IAS26" s="64"/>
      <c r="IAT26" s="64"/>
      <c r="IAU26" s="64"/>
      <c r="IAV26" s="64"/>
      <c r="IAW26" s="64"/>
      <c r="IAX26" s="64"/>
      <c r="IAY26" s="64"/>
      <c r="IAZ26" s="64"/>
      <c r="IBA26" s="64"/>
      <c r="IBB26" s="64"/>
      <c r="IBC26" s="64"/>
      <c r="IBD26" s="64"/>
      <c r="IBE26" s="64"/>
      <c r="IBF26" s="64"/>
      <c r="IBG26" s="64"/>
      <c r="IBH26" s="64"/>
      <c r="IBI26" s="64"/>
      <c r="IBJ26" s="64"/>
      <c r="IBK26" s="64"/>
      <c r="IBL26" s="64"/>
      <c r="IBM26" s="64"/>
      <c r="IBN26" s="64"/>
      <c r="IBO26" s="64"/>
      <c r="IBP26" s="64"/>
      <c r="IBQ26" s="64"/>
      <c r="IBR26" s="64"/>
      <c r="IBS26" s="64"/>
      <c r="IBT26" s="64"/>
      <c r="IBU26" s="64"/>
      <c r="IBV26" s="64"/>
      <c r="IBW26" s="64"/>
      <c r="IBX26" s="64"/>
      <c r="IBY26" s="64"/>
      <c r="IBZ26" s="64"/>
      <c r="ICA26" s="64"/>
      <c r="ICB26" s="64"/>
      <c r="ICC26" s="64"/>
      <c r="ICD26" s="64"/>
      <c r="ICE26" s="64"/>
      <c r="ICF26" s="64"/>
      <c r="ICG26" s="64"/>
      <c r="ICH26" s="64"/>
      <c r="ICI26" s="64"/>
      <c r="ICJ26" s="64"/>
      <c r="ICK26" s="64"/>
      <c r="ICL26" s="64"/>
      <c r="ICM26" s="64"/>
      <c r="ICN26" s="64"/>
      <c r="ICO26" s="64"/>
      <c r="ICP26" s="64"/>
      <c r="ICQ26" s="64"/>
      <c r="ICR26" s="64"/>
      <c r="ICS26" s="64"/>
      <c r="ICT26" s="64"/>
      <c r="ICU26" s="64"/>
      <c r="ICV26" s="64"/>
      <c r="ICW26" s="64"/>
      <c r="ICX26" s="64"/>
      <c r="ICY26" s="64"/>
      <c r="ICZ26" s="64"/>
      <c r="IDA26" s="64"/>
      <c r="IDB26" s="64"/>
      <c r="IDC26" s="64"/>
      <c r="IDD26" s="64"/>
      <c r="IDE26" s="64"/>
      <c r="IDF26" s="64"/>
      <c r="IDG26" s="64"/>
      <c r="IDH26" s="64"/>
      <c r="IDI26" s="64"/>
      <c r="IDJ26" s="64"/>
      <c r="IDK26" s="64"/>
      <c r="IDL26" s="64"/>
      <c r="IDM26" s="64"/>
      <c r="IDN26" s="64"/>
      <c r="IDO26" s="64"/>
      <c r="IDP26" s="64"/>
      <c r="IDQ26" s="64"/>
      <c r="IDR26" s="64"/>
      <c r="IDS26" s="64"/>
      <c r="IDT26" s="64"/>
      <c r="IDU26" s="64"/>
      <c r="IDV26" s="64"/>
      <c r="IDW26" s="64"/>
      <c r="IDX26" s="64"/>
      <c r="IDY26" s="64"/>
      <c r="IDZ26" s="64"/>
      <c r="IEA26" s="64"/>
      <c r="IEB26" s="64"/>
      <c r="IEC26" s="64"/>
      <c r="IED26" s="64"/>
      <c r="IEE26" s="64"/>
      <c r="IEF26" s="64"/>
      <c r="IEG26" s="64"/>
      <c r="IEH26" s="64"/>
      <c r="IEI26" s="64"/>
      <c r="IEJ26" s="64"/>
      <c r="IEK26" s="64"/>
      <c r="IEL26" s="64"/>
      <c r="IEM26" s="64"/>
      <c r="IEN26" s="64"/>
      <c r="IEO26" s="64"/>
      <c r="IEP26" s="64"/>
      <c r="IEQ26" s="64"/>
      <c r="IER26" s="64"/>
      <c r="IES26" s="64"/>
      <c r="IET26" s="64"/>
      <c r="IEU26" s="64"/>
      <c r="IEV26" s="64"/>
      <c r="IEW26" s="64"/>
      <c r="IEX26" s="64"/>
      <c r="IEY26" s="64"/>
      <c r="IEZ26" s="64"/>
      <c r="IFA26" s="64"/>
      <c r="IFB26" s="64"/>
      <c r="IFC26" s="64"/>
      <c r="IFD26" s="64"/>
      <c r="IFE26" s="64"/>
      <c r="IFF26" s="64"/>
      <c r="IFG26" s="64"/>
      <c r="IFH26" s="64"/>
      <c r="IFI26" s="64"/>
      <c r="IFJ26" s="64"/>
      <c r="IFK26" s="64"/>
      <c r="IFL26" s="64"/>
      <c r="IFM26" s="64"/>
      <c r="IFN26" s="64"/>
      <c r="IFO26" s="64"/>
      <c r="IFP26" s="64"/>
      <c r="IFQ26" s="64"/>
      <c r="IFR26" s="64"/>
      <c r="IFS26" s="64"/>
      <c r="IFT26" s="64"/>
      <c r="IFU26" s="64"/>
      <c r="IFV26" s="64"/>
      <c r="IFW26" s="64"/>
      <c r="IFX26" s="64"/>
      <c r="IFY26" s="64"/>
      <c r="IFZ26" s="64"/>
      <c r="IGA26" s="64"/>
      <c r="IGB26" s="64"/>
      <c r="IGC26" s="64"/>
      <c r="IGD26" s="64"/>
      <c r="IGE26" s="64"/>
      <c r="IGF26" s="64"/>
      <c r="IGG26" s="64"/>
      <c r="IGH26" s="64"/>
      <c r="IGI26" s="64"/>
      <c r="IGJ26" s="64"/>
      <c r="IGK26" s="64"/>
      <c r="IGL26" s="64"/>
      <c r="IGM26" s="64"/>
      <c r="IGN26" s="64"/>
      <c r="IGO26" s="64"/>
      <c r="IGP26" s="64"/>
      <c r="IGQ26" s="64"/>
      <c r="IGR26" s="64"/>
      <c r="IGS26" s="64"/>
      <c r="IGT26" s="64"/>
      <c r="IGU26" s="64"/>
      <c r="IGV26" s="64"/>
      <c r="IGW26" s="64"/>
      <c r="IGX26" s="64"/>
      <c r="IGY26" s="64"/>
      <c r="IGZ26" s="64"/>
      <c r="IHA26" s="64"/>
      <c r="IHB26" s="64"/>
      <c r="IHC26" s="64"/>
      <c r="IHD26" s="64"/>
      <c r="IHE26" s="64"/>
      <c r="IHF26" s="64"/>
      <c r="IHG26" s="64"/>
      <c r="IHH26" s="64"/>
      <c r="IHI26" s="64"/>
      <c r="IHJ26" s="64"/>
      <c r="IHK26" s="64"/>
      <c r="IHL26" s="64"/>
      <c r="IHM26" s="64"/>
      <c r="IHN26" s="64"/>
      <c r="IHO26" s="64"/>
      <c r="IHP26" s="64"/>
      <c r="IHQ26" s="64"/>
      <c r="IHR26" s="64"/>
      <c r="IHS26" s="64"/>
      <c r="IHT26" s="64"/>
      <c r="IHU26" s="64"/>
      <c r="IHV26" s="64"/>
      <c r="IHW26" s="64"/>
      <c r="IHX26" s="64"/>
      <c r="IHY26" s="64"/>
      <c r="IHZ26" s="64"/>
      <c r="IIA26" s="64"/>
      <c r="IIB26" s="64"/>
      <c r="IIC26" s="64"/>
      <c r="IID26" s="64"/>
      <c r="IIE26" s="64"/>
      <c r="IIF26" s="64"/>
      <c r="IIG26" s="64"/>
      <c r="IIH26" s="64"/>
      <c r="III26" s="64"/>
      <c r="IIJ26" s="64"/>
      <c r="IIK26" s="64"/>
      <c r="IIL26" s="64"/>
      <c r="IIM26" s="64"/>
      <c r="IIN26" s="64"/>
      <c r="IIO26" s="64"/>
      <c r="IIP26" s="64"/>
      <c r="IIQ26" s="64"/>
      <c r="IIR26" s="64"/>
      <c r="IIS26" s="64"/>
      <c r="IIT26" s="64"/>
      <c r="IIU26" s="64"/>
      <c r="IIV26" s="64"/>
      <c r="IIW26" s="64"/>
      <c r="IIX26" s="64"/>
      <c r="IIY26" s="64"/>
      <c r="IIZ26" s="64"/>
      <c r="IJA26" s="64"/>
      <c r="IJB26" s="64"/>
      <c r="IJC26" s="64"/>
      <c r="IJD26" s="64"/>
      <c r="IJE26" s="64"/>
      <c r="IJF26" s="64"/>
      <c r="IJG26" s="64"/>
      <c r="IJH26" s="64"/>
      <c r="IJI26" s="64"/>
      <c r="IJJ26" s="64"/>
      <c r="IJK26" s="64"/>
      <c r="IJL26" s="64"/>
      <c r="IJM26" s="64"/>
      <c r="IJN26" s="64"/>
      <c r="IJO26" s="64"/>
      <c r="IJP26" s="64"/>
      <c r="IJQ26" s="64"/>
      <c r="IJR26" s="64"/>
      <c r="IJS26" s="64"/>
      <c r="IJT26" s="64"/>
      <c r="IJU26" s="64"/>
      <c r="IJV26" s="64"/>
      <c r="IJW26" s="64"/>
      <c r="IJX26" s="64"/>
      <c r="IJY26" s="64"/>
      <c r="IJZ26" s="64"/>
      <c r="IKA26" s="64"/>
      <c r="IKB26" s="64"/>
      <c r="IKC26" s="64"/>
      <c r="IKD26" s="64"/>
      <c r="IKE26" s="64"/>
      <c r="IKF26" s="64"/>
      <c r="IKG26" s="64"/>
      <c r="IKH26" s="64"/>
      <c r="IKI26" s="64"/>
      <c r="IKJ26" s="64"/>
      <c r="IKK26" s="64"/>
      <c r="IKL26" s="64"/>
      <c r="IKM26" s="64"/>
      <c r="IKN26" s="64"/>
      <c r="IKO26" s="64"/>
      <c r="IKP26" s="64"/>
      <c r="IKQ26" s="64"/>
      <c r="IKR26" s="64"/>
      <c r="IKS26" s="64"/>
      <c r="IKT26" s="64"/>
      <c r="IKU26" s="64"/>
      <c r="IKV26" s="64"/>
      <c r="IKW26" s="64"/>
      <c r="IKX26" s="64"/>
      <c r="IKY26" s="64"/>
      <c r="IKZ26" s="64"/>
      <c r="ILA26" s="64"/>
      <c r="ILB26" s="64"/>
      <c r="ILC26" s="64"/>
      <c r="ILD26" s="64"/>
      <c r="ILE26" s="64"/>
      <c r="ILF26" s="64"/>
      <c r="ILG26" s="64"/>
      <c r="ILH26" s="64"/>
      <c r="ILI26" s="64"/>
      <c r="ILJ26" s="64"/>
      <c r="ILK26" s="64"/>
      <c r="ILL26" s="64"/>
      <c r="ILM26" s="64"/>
      <c r="ILN26" s="64"/>
      <c r="ILO26" s="64"/>
      <c r="ILP26" s="64"/>
      <c r="ILQ26" s="64"/>
      <c r="ILR26" s="64"/>
      <c r="ILS26" s="64"/>
      <c r="ILT26" s="64"/>
      <c r="ILU26" s="64"/>
      <c r="ILV26" s="64"/>
      <c r="ILW26" s="64"/>
      <c r="ILX26" s="64"/>
      <c r="ILY26" s="64"/>
      <c r="ILZ26" s="64"/>
      <c r="IMA26" s="64"/>
      <c r="IMB26" s="64"/>
      <c r="IMC26" s="64"/>
      <c r="IMD26" s="64"/>
      <c r="IME26" s="64"/>
      <c r="IMF26" s="64"/>
      <c r="IMG26" s="64"/>
      <c r="IMH26" s="64"/>
      <c r="IMI26" s="64"/>
      <c r="IMJ26" s="64"/>
      <c r="IMK26" s="64"/>
      <c r="IML26" s="64"/>
      <c r="IMM26" s="64"/>
      <c r="IMN26" s="64"/>
      <c r="IMO26" s="64"/>
      <c r="IMP26" s="64"/>
      <c r="IMQ26" s="64"/>
      <c r="IMR26" s="64"/>
      <c r="IMS26" s="64"/>
      <c r="IMT26" s="64"/>
      <c r="IMU26" s="64"/>
      <c r="IMV26" s="64"/>
      <c r="IMW26" s="64"/>
      <c r="IMX26" s="64"/>
      <c r="IMY26" s="64"/>
      <c r="IMZ26" s="64"/>
      <c r="INA26" s="64"/>
      <c r="INB26" s="64"/>
      <c r="INC26" s="64"/>
      <c r="IND26" s="64"/>
      <c r="INE26" s="64"/>
      <c r="INF26" s="64"/>
      <c r="ING26" s="64"/>
      <c r="INH26" s="64"/>
      <c r="INI26" s="64"/>
      <c r="INJ26" s="64"/>
      <c r="INK26" s="64"/>
      <c r="INL26" s="64"/>
      <c r="INM26" s="64"/>
      <c r="INN26" s="64"/>
      <c r="INO26" s="64"/>
      <c r="INP26" s="64"/>
      <c r="INQ26" s="64"/>
      <c r="INR26" s="64"/>
      <c r="INS26" s="64"/>
      <c r="INT26" s="64"/>
      <c r="INU26" s="64"/>
      <c r="INV26" s="64"/>
      <c r="INW26" s="64"/>
      <c r="INX26" s="64"/>
      <c r="INY26" s="64"/>
      <c r="INZ26" s="64"/>
      <c r="IOA26" s="64"/>
      <c r="IOB26" s="64"/>
      <c r="IOC26" s="64"/>
      <c r="IOD26" s="64"/>
      <c r="IOE26" s="64"/>
      <c r="IOF26" s="64"/>
      <c r="IOG26" s="64"/>
      <c r="IOH26" s="64"/>
      <c r="IOI26" s="64"/>
      <c r="IOJ26" s="64"/>
      <c r="IOK26" s="64"/>
      <c r="IOL26" s="64"/>
      <c r="IOM26" s="64"/>
      <c r="ION26" s="64"/>
      <c r="IOO26" s="64"/>
      <c r="IOP26" s="64"/>
      <c r="IOQ26" s="64"/>
      <c r="IOR26" s="64"/>
      <c r="IOS26" s="64"/>
      <c r="IOT26" s="64"/>
      <c r="IOU26" s="64"/>
      <c r="IOV26" s="64"/>
      <c r="IOW26" s="64"/>
      <c r="IOX26" s="64"/>
      <c r="IOY26" s="64"/>
      <c r="IOZ26" s="64"/>
      <c r="IPA26" s="64"/>
      <c r="IPB26" s="64"/>
      <c r="IPC26" s="64"/>
      <c r="IPD26" s="64"/>
      <c r="IPE26" s="64"/>
      <c r="IPF26" s="64"/>
      <c r="IPG26" s="64"/>
      <c r="IPH26" s="64"/>
      <c r="IPI26" s="64"/>
      <c r="IPJ26" s="64"/>
      <c r="IPK26" s="64"/>
      <c r="IPL26" s="64"/>
      <c r="IPM26" s="64"/>
      <c r="IPN26" s="64"/>
      <c r="IPO26" s="64"/>
      <c r="IPP26" s="64"/>
      <c r="IPQ26" s="64"/>
      <c r="IPR26" s="64"/>
      <c r="IPS26" s="64"/>
      <c r="IPT26" s="64"/>
      <c r="IPU26" s="64"/>
      <c r="IPV26" s="64"/>
      <c r="IPW26" s="64"/>
      <c r="IPX26" s="64"/>
      <c r="IPY26" s="64"/>
      <c r="IPZ26" s="64"/>
      <c r="IQA26" s="64"/>
      <c r="IQB26" s="64"/>
      <c r="IQC26" s="64"/>
      <c r="IQD26" s="64"/>
      <c r="IQE26" s="64"/>
      <c r="IQF26" s="64"/>
      <c r="IQG26" s="64"/>
      <c r="IQH26" s="64"/>
      <c r="IQI26" s="64"/>
      <c r="IQJ26" s="64"/>
      <c r="IQK26" s="64"/>
      <c r="IQL26" s="64"/>
      <c r="IQM26" s="64"/>
      <c r="IQN26" s="64"/>
      <c r="IQO26" s="64"/>
      <c r="IQP26" s="64"/>
      <c r="IQQ26" s="64"/>
      <c r="IQR26" s="64"/>
      <c r="IQS26" s="64"/>
      <c r="IQT26" s="64"/>
      <c r="IQU26" s="64"/>
      <c r="IQV26" s="64"/>
      <c r="IQW26" s="64"/>
      <c r="IQX26" s="64"/>
      <c r="IQY26" s="64"/>
      <c r="IQZ26" s="64"/>
      <c r="IRA26" s="64"/>
      <c r="IRB26" s="64"/>
      <c r="IRC26" s="64"/>
      <c r="IRD26" s="64"/>
      <c r="IRE26" s="64"/>
      <c r="IRF26" s="64"/>
      <c r="IRG26" s="64"/>
      <c r="IRH26" s="64"/>
      <c r="IRI26" s="64"/>
      <c r="IRJ26" s="64"/>
      <c r="IRK26" s="64"/>
      <c r="IRL26" s="64"/>
      <c r="IRM26" s="64"/>
      <c r="IRN26" s="64"/>
      <c r="IRO26" s="64"/>
      <c r="IRP26" s="64"/>
      <c r="IRQ26" s="64"/>
      <c r="IRR26" s="64"/>
      <c r="IRS26" s="64"/>
      <c r="IRT26" s="64"/>
      <c r="IRU26" s="64"/>
      <c r="IRV26" s="64"/>
      <c r="IRW26" s="64"/>
      <c r="IRX26" s="64"/>
      <c r="IRY26" s="64"/>
      <c r="IRZ26" s="64"/>
      <c r="ISA26" s="64"/>
      <c r="ISB26" s="64"/>
      <c r="ISC26" s="64"/>
      <c r="ISD26" s="64"/>
      <c r="ISE26" s="64"/>
      <c r="ISF26" s="64"/>
      <c r="ISG26" s="64"/>
      <c r="ISH26" s="64"/>
      <c r="ISI26" s="64"/>
      <c r="ISJ26" s="64"/>
      <c r="ISK26" s="64"/>
      <c r="ISL26" s="64"/>
      <c r="ISM26" s="64"/>
      <c r="ISN26" s="64"/>
      <c r="ISO26" s="64"/>
      <c r="ISP26" s="64"/>
      <c r="ISQ26" s="64"/>
      <c r="ISR26" s="64"/>
      <c r="ISS26" s="64"/>
      <c r="IST26" s="64"/>
      <c r="ISU26" s="64"/>
      <c r="ISV26" s="64"/>
      <c r="ISW26" s="64"/>
      <c r="ISX26" s="64"/>
      <c r="ISY26" s="64"/>
      <c r="ISZ26" s="64"/>
      <c r="ITA26" s="64"/>
      <c r="ITB26" s="64"/>
      <c r="ITC26" s="64"/>
      <c r="ITD26" s="64"/>
      <c r="ITE26" s="64"/>
      <c r="ITF26" s="64"/>
      <c r="ITG26" s="64"/>
      <c r="ITH26" s="64"/>
      <c r="ITI26" s="64"/>
      <c r="ITJ26" s="64"/>
      <c r="ITK26" s="64"/>
      <c r="ITL26" s="64"/>
      <c r="ITM26" s="64"/>
      <c r="ITN26" s="64"/>
      <c r="ITO26" s="64"/>
      <c r="ITP26" s="64"/>
      <c r="ITQ26" s="64"/>
      <c r="ITR26" s="64"/>
      <c r="ITS26" s="64"/>
      <c r="ITT26" s="64"/>
      <c r="ITU26" s="64"/>
      <c r="ITV26" s="64"/>
      <c r="ITW26" s="64"/>
      <c r="ITX26" s="64"/>
      <c r="ITY26" s="64"/>
      <c r="ITZ26" s="64"/>
      <c r="IUA26" s="64"/>
      <c r="IUB26" s="64"/>
      <c r="IUC26" s="64"/>
      <c r="IUD26" s="64"/>
      <c r="IUE26" s="64"/>
      <c r="IUF26" s="64"/>
      <c r="IUG26" s="64"/>
      <c r="IUH26" s="64"/>
      <c r="IUI26" s="64"/>
      <c r="IUJ26" s="64"/>
      <c r="IUK26" s="64"/>
      <c r="IUL26" s="64"/>
      <c r="IUM26" s="64"/>
      <c r="IUN26" s="64"/>
      <c r="IUO26" s="64"/>
      <c r="IUP26" s="64"/>
      <c r="IUQ26" s="64"/>
      <c r="IUR26" s="64"/>
      <c r="IUS26" s="64"/>
      <c r="IUT26" s="64"/>
      <c r="IUU26" s="64"/>
      <c r="IUV26" s="64"/>
      <c r="IUW26" s="64"/>
      <c r="IUX26" s="64"/>
      <c r="IUY26" s="64"/>
      <c r="IUZ26" s="64"/>
      <c r="IVA26" s="64"/>
      <c r="IVB26" s="64"/>
      <c r="IVC26" s="64"/>
      <c r="IVD26" s="64"/>
      <c r="IVE26" s="64"/>
      <c r="IVF26" s="64"/>
      <c r="IVG26" s="64"/>
      <c r="IVH26" s="64"/>
      <c r="IVI26" s="64"/>
      <c r="IVJ26" s="64"/>
      <c r="IVK26" s="64"/>
      <c r="IVL26" s="64"/>
      <c r="IVM26" s="64"/>
      <c r="IVN26" s="64"/>
      <c r="IVO26" s="64"/>
      <c r="IVP26" s="64"/>
      <c r="IVQ26" s="64"/>
      <c r="IVR26" s="64"/>
      <c r="IVS26" s="64"/>
      <c r="IVT26" s="64"/>
      <c r="IVU26" s="64"/>
      <c r="IVV26" s="64"/>
      <c r="IVW26" s="64"/>
      <c r="IVX26" s="64"/>
      <c r="IVY26" s="64"/>
      <c r="IVZ26" s="64"/>
      <c r="IWA26" s="64"/>
      <c r="IWB26" s="64"/>
      <c r="IWC26" s="64"/>
      <c r="IWD26" s="64"/>
      <c r="IWE26" s="64"/>
      <c r="IWF26" s="64"/>
      <c r="IWG26" s="64"/>
      <c r="IWH26" s="64"/>
      <c r="IWI26" s="64"/>
      <c r="IWJ26" s="64"/>
      <c r="IWK26" s="64"/>
      <c r="IWL26" s="64"/>
      <c r="IWM26" s="64"/>
      <c r="IWN26" s="64"/>
      <c r="IWO26" s="64"/>
      <c r="IWP26" s="64"/>
      <c r="IWQ26" s="64"/>
      <c r="IWR26" s="64"/>
      <c r="IWS26" s="64"/>
      <c r="IWT26" s="64"/>
      <c r="IWU26" s="64"/>
      <c r="IWV26" s="64"/>
      <c r="IWW26" s="64"/>
      <c r="IWX26" s="64"/>
      <c r="IWY26" s="64"/>
      <c r="IWZ26" s="64"/>
      <c r="IXA26" s="64"/>
      <c r="IXB26" s="64"/>
      <c r="IXC26" s="64"/>
      <c r="IXD26" s="64"/>
      <c r="IXE26" s="64"/>
      <c r="IXF26" s="64"/>
      <c r="IXG26" s="64"/>
      <c r="IXH26" s="64"/>
      <c r="IXI26" s="64"/>
      <c r="IXJ26" s="64"/>
      <c r="IXK26" s="64"/>
      <c r="IXL26" s="64"/>
      <c r="IXM26" s="64"/>
      <c r="IXN26" s="64"/>
      <c r="IXO26" s="64"/>
      <c r="IXP26" s="64"/>
      <c r="IXQ26" s="64"/>
      <c r="IXR26" s="64"/>
      <c r="IXS26" s="64"/>
      <c r="IXT26" s="64"/>
      <c r="IXU26" s="64"/>
      <c r="IXV26" s="64"/>
      <c r="IXW26" s="64"/>
      <c r="IXX26" s="64"/>
      <c r="IXY26" s="64"/>
      <c r="IXZ26" s="64"/>
      <c r="IYA26" s="64"/>
      <c r="IYB26" s="64"/>
      <c r="IYC26" s="64"/>
      <c r="IYD26" s="64"/>
      <c r="IYE26" s="64"/>
      <c r="IYF26" s="64"/>
      <c r="IYG26" s="64"/>
      <c r="IYH26" s="64"/>
      <c r="IYI26" s="64"/>
      <c r="IYJ26" s="64"/>
      <c r="IYK26" s="64"/>
      <c r="IYL26" s="64"/>
      <c r="IYM26" s="64"/>
      <c r="IYN26" s="64"/>
      <c r="IYO26" s="64"/>
      <c r="IYP26" s="64"/>
      <c r="IYQ26" s="64"/>
      <c r="IYR26" s="64"/>
      <c r="IYS26" s="64"/>
      <c r="IYT26" s="64"/>
      <c r="IYU26" s="64"/>
      <c r="IYV26" s="64"/>
      <c r="IYW26" s="64"/>
      <c r="IYX26" s="64"/>
      <c r="IYY26" s="64"/>
      <c r="IYZ26" s="64"/>
      <c r="IZA26" s="64"/>
      <c r="IZB26" s="64"/>
      <c r="IZC26" s="64"/>
      <c r="IZD26" s="64"/>
      <c r="IZE26" s="64"/>
      <c r="IZF26" s="64"/>
      <c r="IZG26" s="64"/>
      <c r="IZH26" s="64"/>
      <c r="IZI26" s="64"/>
      <c r="IZJ26" s="64"/>
      <c r="IZK26" s="64"/>
      <c r="IZL26" s="64"/>
      <c r="IZM26" s="64"/>
      <c r="IZN26" s="64"/>
      <c r="IZO26" s="64"/>
      <c r="IZP26" s="64"/>
      <c r="IZQ26" s="64"/>
      <c r="IZR26" s="64"/>
      <c r="IZS26" s="64"/>
      <c r="IZT26" s="64"/>
      <c r="IZU26" s="64"/>
      <c r="IZV26" s="64"/>
      <c r="IZW26" s="64"/>
      <c r="IZX26" s="64"/>
      <c r="IZY26" s="64"/>
      <c r="IZZ26" s="64"/>
      <c r="JAA26" s="64"/>
      <c r="JAB26" s="64"/>
      <c r="JAC26" s="64"/>
      <c r="JAD26" s="64"/>
      <c r="JAE26" s="64"/>
      <c r="JAF26" s="64"/>
      <c r="JAG26" s="64"/>
      <c r="JAH26" s="64"/>
      <c r="JAI26" s="64"/>
      <c r="JAJ26" s="64"/>
      <c r="JAK26" s="64"/>
      <c r="JAL26" s="64"/>
      <c r="JAM26" s="64"/>
      <c r="JAN26" s="64"/>
      <c r="JAO26" s="64"/>
      <c r="JAP26" s="64"/>
      <c r="JAQ26" s="64"/>
      <c r="JAR26" s="64"/>
      <c r="JAS26" s="64"/>
      <c r="JAT26" s="64"/>
      <c r="JAU26" s="64"/>
      <c r="JAV26" s="64"/>
      <c r="JAW26" s="64"/>
      <c r="JAX26" s="64"/>
      <c r="JAY26" s="64"/>
      <c r="JAZ26" s="64"/>
      <c r="JBA26" s="64"/>
      <c r="JBB26" s="64"/>
      <c r="JBC26" s="64"/>
      <c r="JBD26" s="64"/>
      <c r="JBE26" s="64"/>
      <c r="JBF26" s="64"/>
      <c r="JBG26" s="64"/>
      <c r="JBH26" s="64"/>
      <c r="JBI26" s="64"/>
      <c r="JBJ26" s="64"/>
      <c r="JBK26" s="64"/>
      <c r="JBL26" s="64"/>
      <c r="JBM26" s="64"/>
      <c r="JBN26" s="64"/>
      <c r="JBO26" s="64"/>
      <c r="JBP26" s="64"/>
      <c r="JBQ26" s="64"/>
      <c r="JBR26" s="64"/>
      <c r="JBS26" s="64"/>
      <c r="JBT26" s="64"/>
      <c r="JBU26" s="64"/>
      <c r="JBV26" s="64"/>
      <c r="JBW26" s="64"/>
      <c r="JBX26" s="64"/>
      <c r="JBY26" s="64"/>
      <c r="JBZ26" s="64"/>
      <c r="JCA26" s="64"/>
      <c r="JCB26" s="64"/>
      <c r="JCC26" s="64"/>
      <c r="JCD26" s="64"/>
      <c r="JCE26" s="64"/>
      <c r="JCF26" s="64"/>
      <c r="JCG26" s="64"/>
      <c r="JCH26" s="64"/>
      <c r="JCI26" s="64"/>
      <c r="JCJ26" s="64"/>
      <c r="JCK26" s="64"/>
      <c r="JCL26" s="64"/>
      <c r="JCM26" s="64"/>
      <c r="JCN26" s="64"/>
      <c r="JCO26" s="64"/>
      <c r="JCP26" s="64"/>
      <c r="JCQ26" s="64"/>
      <c r="JCR26" s="64"/>
      <c r="JCS26" s="64"/>
      <c r="JCT26" s="64"/>
      <c r="JCU26" s="64"/>
      <c r="JCV26" s="64"/>
      <c r="JCW26" s="64"/>
      <c r="JCX26" s="64"/>
      <c r="JCY26" s="64"/>
      <c r="JCZ26" s="64"/>
      <c r="JDA26" s="64"/>
      <c r="JDB26" s="64"/>
      <c r="JDC26" s="64"/>
      <c r="JDD26" s="64"/>
      <c r="JDE26" s="64"/>
      <c r="JDF26" s="64"/>
      <c r="JDG26" s="64"/>
      <c r="JDH26" s="64"/>
      <c r="JDI26" s="64"/>
      <c r="JDJ26" s="64"/>
      <c r="JDK26" s="64"/>
      <c r="JDL26" s="64"/>
      <c r="JDM26" s="64"/>
      <c r="JDN26" s="64"/>
      <c r="JDO26" s="64"/>
      <c r="JDP26" s="64"/>
      <c r="JDQ26" s="64"/>
      <c r="JDR26" s="64"/>
      <c r="JDS26" s="64"/>
      <c r="JDT26" s="64"/>
      <c r="JDU26" s="64"/>
      <c r="JDV26" s="64"/>
      <c r="JDW26" s="64"/>
      <c r="JDX26" s="64"/>
      <c r="JDY26" s="64"/>
      <c r="JDZ26" s="64"/>
      <c r="JEA26" s="64"/>
      <c r="JEB26" s="64"/>
      <c r="JEC26" s="64"/>
      <c r="JED26" s="64"/>
      <c r="JEE26" s="64"/>
      <c r="JEF26" s="64"/>
      <c r="JEG26" s="64"/>
      <c r="JEH26" s="64"/>
      <c r="JEI26" s="64"/>
      <c r="JEJ26" s="64"/>
      <c r="JEK26" s="64"/>
      <c r="JEL26" s="64"/>
      <c r="JEM26" s="64"/>
      <c r="JEN26" s="64"/>
      <c r="JEO26" s="64"/>
      <c r="JEP26" s="64"/>
      <c r="JEQ26" s="64"/>
      <c r="JER26" s="64"/>
      <c r="JES26" s="64"/>
      <c r="JET26" s="64"/>
      <c r="JEU26" s="64"/>
      <c r="JEV26" s="64"/>
      <c r="JEW26" s="64"/>
      <c r="JEX26" s="64"/>
      <c r="JEY26" s="64"/>
      <c r="JEZ26" s="64"/>
      <c r="JFA26" s="64"/>
      <c r="JFB26" s="64"/>
      <c r="JFC26" s="64"/>
      <c r="JFD26" s="64"/>
      <c r="JFE26" s="64"/>
      <c r="JFF26" s="64"/>
      <c r="JFG26" s="64"/>
      <c r="JFH26" s="64"/>
      <c r="JFI26" s="64"/>
      <c r="JFJ26" s="64"/>
      <c r="JFK26" s="64"/>
      <c r="JFL26" s="64"/>
      <c r="JFM26" s="64"/>
      <c r="JFN26" s="64"/>
      <c r="JFO26" s="64"/>
      <c r="JFP26" s="64"/>
      <c r="JFQ26" s="64"/>
      <c r="JFR26" s="64"/>
      <c r="JFS26" s="64"/>
      <c r="JFT26" s="64"/>
      <c r="JFU26" s="64"/>
      <c r="JFV26" s="64"/>
      <c r="JFW26" s="64"/>
      <c r="JFX26" s="64"/>
      <c r="JFY26" s="64"/>
      <c r="JFZ26" s="64"/>
      <c r="JGA26" s="64"/>
      <c r="JGB26" s="64"/>
      <c r="JGC26" s="64"/>
      <c r="JGD26" s="64"/>
      <c r="JGE26" s="64"/>
      <c r="JGF26" s="64"/>
      <c r="JGG26" s="64"/>
      <c r="JGH26" s="64"/>
      <c r="JGI26" s="64"/>
      <c r="JGJ26" s="64"/>
      <c r="JGK26" s="64"/>
      <c r="JGL26" s="64"/>
      <c r="JGM26" s="64"/>
      <c r="JGN26" s="64"/>
      <c r="JGO26" s="64"/>
      <c r="JGP26" s="64"/>
      <c r="JGQ26" s="64"/>
      <c r="JGR26" s="64"/>
      <c r="JGS26" s="64"/>
      <c r="JGT26" s="64"/>
      <c r="JGU26" s="64"/>
      <c r="JGV26" s="64"/>
      <c r="JGW26" s="64"/>
      <c r="JGX26" s="64"/>
      <c r="JGY26" s="64"/>
      <c r="JGZ26" s="64"/>
      <c r="JHA26" s="64"/>
      <c r="JHB26" s="64"/>
      <c r="JHC26" s="64"/>
      <c r="JHD26" s="64"/>
      <c r="JHE26" s="64"/>
      <c r="JHF26" s="64"/>
      <c r="JHG26" s="64"/>
      <c r="JHH26" s="64"/>
      <c r="JHI26" s="64"/>
      <c r="JHJ26" s="64"/>
      <c r="JHK26" s="64"/>
      <c r="JHL26" s="64"/>
      <c r="JHM26" s="64"/>
      <c r="JHN26" s="64"/>
      <c r="JHO26" s="64"/>
      <c r="JHP26" s="64"/>
      <c r="JHQ26" s="64"/>
      <c r="JHR26" s="64"/>
      <c r="JHS26" s="64"/>
      <c r="JHT26" s="64"/>
      <c r="JHU26" s="64"/>
      <c r="JHV26" s="64"/>
      <c r="JHW26" s="64"/>
      <c r="JHX26" s="64"/>
      <c r="JHY26" s="64"/>
      <c r="JHZ26" s="64"/>
      <c r="JIA26" s="64"/>
      <c r="JIB26" s="64"/>
      <c r="JIC26" s="64"/>
      <c r="JID26" s="64"/>
      <c r="JIE26" s="64"/>
      <c r="JIF26" s="64"/>
      <c r="JIG26" s="64"/>
      <c r="JIH26" s="64"/>
      <c r="JII26" s="64"/>
      <c r="JIJ26" s="64"/>
      <c r="JIK26" s="64"/>
      <c r="JIL26" s="64"/>
      <c r="JIM26" s="64"/>
      <c r="JIN26" s="64"/>
      <c r="JIO26" s="64"/>
      <c r="JIP26" s="64"/>
      <c r="JIQ26" s="64"/>
      <c r="JIR26" s="64"/>
      <c r="JIS26" s="64"/>
      <c r="JIT26" s="64"/>
      <c r="JIU26" s="64"/>
      <c r="JIV26" s="64"/>
      <c r="JIW26" s="64"/>
      <c r="JIX26" s="64"/>
      <c r="JIY26" s="64"/>
      <c r="JIZ26" s="64"/>
      <c r="JJA26" s="64"/>
      <c r="JJB26" s="64"/>
      <c r="JJC26" s="64"/>
      <c r="JJD26" s="64"/>
      <c r="JJE26" s="64"/>
      <c r="JJF26" s="64"/>
      <c r="JJG26" s="64"/>
      <c r="JJH26" s="64"/>
      <c r="JJI26" s="64"/>
      <c r="JJJ26" s="64"/>
      <c r="JJK26" s="64"/>
      <c r="JJL26" s="64"/>
      <c r="JJM26" s="64"/>
      <c r="JJN26" s="64"/>
      <c r="JJO26" s="64"/>
      <c r="JJP26" s="64"/>
      <c r="JJQ26" s="64"/>
      <c r="JJR26" s="64"/>
      <c r="JJS26" s="64"/>
      <c r="JJT26" s="64"/>
      <c r="JJU26" s="64"/>
      <c r="JJV26" s="64"/>
      <c r="JJW26" s="64"/>
      <c r="JJX26" s="64"/>
      <c r="JJY26" s="64"/>
      <c r="JJZ26" s="64"/>
      <c r="JKA26" s="64"/>
      <c r="JKB26" s="64"/>
      <c r="JKC26" s="64"/>
      <c r="JKD26" s="64"/>
      <c r="JKE26" s="64"/>
      <c r="JKF26" s="64"/>
      <c r="JKG26" s="64"/>
      <c r="JKH26" s="64"/>
      <c r="JKI26" s="64"/>
      <c r="JKJ26" s="64"/>
      <c r="JKK26" s="64"/>
      <c r="JKL26" s="64"/>
      <c r="JKM26" s="64"/>
      <c r="JKN26" s="64"/>
      <c r="JKO26" s="64"/>
      <c r="JKP26" s="64"/>
      <c r="JKQ26" s="64"/>
      <c r="JKR26" s="64"/>
      <c r="JKS26" s="64"/>
      <c r="JKT26" s="64"/>
      <c r="JKU26" s="64"/>
      <c r="JKV26" s="64"/>
      <c r="JKW26" s="64"/>
      <c r="JKX26" s="64"/>
      <c r="JKY26" s="64"/>
      <c r="JKZ26" s="64"/>
      <c r="JLA26" s="64"/>
      <c r="JLB26" s="64"/>
      <c r="JLC26" s="64"/>
      <c r="JLD26" s="64"/>
      <c r="JLE26" s="64"/>
      <c r="JLF26" s="64"/>
      <c r="JLG26" s="64"/>
      <c r="JLH26" s="64"/>
      <c r="JLI26" s="64"/>
      <c r="JLJ26" s="64"/>
      <c r="JLK26" s="64"/>
      <c r="JLL26" s="64"/>
      <c r="JLM26" s="64"/>
      <c r="JLN26" s="64"/>
      <c r="JLO26" s="64"/>
      <c r="JLP26" s="64"/>
      <c r="JLQ26" s="64"/>
      <c r="JLR26" s="64"/>
      <c r="JLS26" s="64"/>
      <c r="JLT26" s="64"/>
      <c r="JLU26" s="64"/>
      <c r="JLV26" s="64"/>
      <c r="JLW26" s="64"/>
      <c r="JLX26" s="64"/>
      <c r="JLY26" s="64"/>
      <c r="JLZ26" s="64"/>
      <c r="JMA26" s="64"/>
      <c r="JMB26" s="64"/>
      <c r="JMC26" s="64"/>
      <c r="JMD26" s="64"/>
      <c r="JME26" s="64"/>
      <c r="JMF26" s="64"/>
      <c r="JMG26" s="64"/>
      <c r="JMH26" s="64"/>
      <c r="JMI26" s="64"/>
      <c r="JMJ26" s="64"/>
      <c r="JMK26" s="64"/>
      <c r="JML26" s="64"/>
      <c r="JMM26" s="64"/>
      <c r="JMN26" s="64"/>
      <c r="JMO26" s="64"/>
      <c r="JMP26" s="64"/>
      <c r="JMQ26" s="64"/>
      <c r="JMR26" s="64"/>
      <c r="JMS26" s="64"/>
      <c r="JMT26" s="64"/>
      <c r="JMU26" s="64"/>
      <c r="JMV26" s="64"/>
      <c r="JMW26" s="64"/>
      <c r="JMX26" s="64"/>
      <c r="JMY26" s="64"/>
      <c r="JMZ26" s="64"/>
      <c r="JNA26" s="64"/>
      <c r="JNB26" s="64"/>
      <c r="JNC26" s="64"/>
      <c r="JND26" s="64"/>
      <c r="JNE26" s="64"/>
      <c r="JNF26" s="64"/>
      <c r="JNG26" s="64"/>
      <c r="JNH26" s="64"/>
      <c r="JNI26" s="64"/>
      <c r="JNJ26" s="64"/>
      <c r="JNK26" s="64"/>
      <c r="JNL26" s="64"/>
      <c r="JNM26" s="64"/>
      <c r="JNN26" s="64"/>
      <c r="JNO26" s="64"/>
      <c r="JNP26" s="64"/>
      <c r="JNQ26" s="64"/>
      <c r="JNR26" s="64"/>
      <c r="JNS26" s="64"/>
      <c r="JNT26" s="64"/>
      <c r="JNU26" s="64"/>
      <c r="JNV26" s="64"/>
      <c r="JNW26" s="64"/>
      <c r="JNX26" s="64"/>
      <c r="JNY26" s="64"/>
      <c r="JNZ26" s="64"/>
      <c r="JOA26" s="64"/>
      <c r="JOB26" s="64"/>
      <c r="JOC26" s="64"/>
      <c r="JOD26" s="64"/>
      <c r="JOE26" s="64"/>
      <c r="JOF26" s="64"/>
      <c r="JOG26" s="64"/>
      <c r="JOH26" s="64"/>
      <c r="JOI26" s="64"/>
      <c r="JOJ26" s="64"/>
      <c r="JOK26" s="64"/>
      <c r="JOL26" s="64"/>
      <c r="JOM26" s="64"/>
      <c r="JON26" s="64"/>
      <c r="JOO26" s="64"/>
      <c r="JOP26" s="64"/>
      <c r="JOQ26" s="64"/>
      <c r="JOR26" s="64"/>
      <c r="JOS26" s="64"/>
      <c r="JOT26" s="64"/>
      <c r="JOU26" s="64"/>
      <c r="JOV26" s="64"/>
      <c r="JOW26" s="64"/>
      <c r="JOX26" s="64"/>
      <c r="JOY26" s="64"/>
      <c r="JOZ26" s="64"/>
      <c r="JPA26" s="64"/>
      <c r="JPB26" s="64"/>
      <c r="JPC26" s="64"/>
      <c r="JPD26" s="64"/>
      <c r="JPE26" s="64"/>
      <c r="JPF26" s="64"/>
      <c r="JPG26" s="64"/>
      <c r="JPH26" s="64"/>
      <c r="JPI26" s="64"/>
      <c r="JPJ26" s="64"/>
      <c r="JPK26" s="64"/>
      <c r="JPL26" s="64"/>
      <c r="JPM26" s="64"/>
      <c r="JPN26" s="64"/>
      <c r="JPO26" s="64"/>
      <c r="JPP26" s="64"/>
      <c r="JPQ26" s="64"/>
      <c r="JPR26" s="64"/>
      <c r="JPS26" s="64"/>
      <c r="JPT26" s="64"/>
      <c r="JPU26" s="64"/>
      <c r="JPV26" s="64"/>
      <c r="JPW26" s="64"/>
      <c r="JPX26" s="64"/>
      <c r="JPY26" s="64"/>
      <c r="JPZ26" s="64"/>
      <c r="JQA26" s="64"/>
      <c r="JQB26" s="64"/>
      <c r="JQC26" s="64"/>
      <c r="JQD26" s="64"/>
      <c r="JQE26" s="64"/>
      <c r="JQF26" s="64"/>
      <c r="JQG26" s="64"/>
      <c r="JQH26" s="64"/>
      <c r="JQI26" s="64"/>
      <c r="JQJ26" s="64"/>
      <c r="JQK26" s="64"/>
      <c r="JQL26" s="64"/>
      <c r="JQM26" s="64"/>
      <c r="JQN26" s="64"/>
      <c r="JQO26" s="64"/>
      <c r="JQP26" s="64"/>
      <c r="JQQ26" s="64"/>
      <c r="JQR26" s="64"/>
      <c r="JQS26" s="64"/>
      <c r="JQT26" s="64"/>
      <c r="JQU26" s="64"/>
      <c r="JQV26" s="64"/>
      <c r="JQW26" s="64"/>
      <c r="JQX26" s="64"/>
      <c r="JQY26" s="64"/>
      <c r="JQZ26" s="64"/>
      <c r="JRA26" s="64"/>
      <c r="JRB26" s="64"/>
      <c r="JRC26" s="64"/>
      <c r="JRD26" s="64"/>
      <c r="JRE26" s="64"/>
      <c r="JRF26" s="64"/>
      <c r="JRG26" s="64"/>
      <c r="JRH26" s="64"/>
      <c r="JRI26" s="64"/>
      <c r="JRJ26" s="64"/>
      <c r="JRK26" s="64"/>
      <c r="JRL26" s="64"/>
      <c r="JRM26" s="64"/>
      <c r="JRN26" s="64"/>
      <c r="JRO26" s="64"/>
      <c r="JRP26" s="64"/>
      <c r="JRQ26" s="64"/>
      <c r="JRR26" s="64"/>
      <c r="JRS26" s="64"/>
      <c r="JRT26" s="64"/>
      <c r="JRU26" s="64"/>
      <c r="JRV26" s="64"/>
      <c r="JRW26" s="64"/>
      <c r="JRX26" s="64"/>
      <c r="JRY26" s="64"/>
      <c r="JRZ26" s="64"/>
      <c r="JSA26" s="64"/>
      <c r="JSB26" s="64"/>
      <c r="JSC26" s="64"/>
      <c r="JSD26" s="64"/>
      <c r="JSE26" s="64"/>
      <c r="JSF26" s="64"/>
      <c r="JSG26" s="64"/>
      <c r="JSH26" s="64"/>
      <c r="JSI26" s="64"/>
      <c r="JSJ26" s="64"/>
      <c r="JSK26" s="64"/>
      <c r="JSL26" s="64"/>
      <c r="JSM26" s="64"/>
      <c r="JSN26" s="64"/>
      <c r="JSO26" s="64"/>
      <c r="JSP26" s="64"/>
      <c r="JSQ26" s="64"/>
      <c r="JSR26" s="64"/>
      <c r="JSS26" s="64"/>
      <c r="JST26" s="64"/>
      <c r="JSU26" s="64"/>
      <c r="JSV26" s="64"/>
      <c r="JSW26" s="64"/>
      <c r="JSX26" s="64"/>
      <c r="JSY26" s="64"/>
      <c r="JSZ26" s="64"/>
      <c r="JTA26" s="64"/>
      <c r="JTB26" s="64"/>
      <c r="JTC26" s="64"/>
      <c r="JTD26" s="64"/>
      <c r="JTE26" s="64"/>
      <c r="JTF26" s="64"/>
      <c r="JTG26" s="64"/>
      <c r="JTH26" s="64"/>
      <c r="JTI26" s="64"/>
      <c r="JTJ26" s="64"/>
      <c r="JTK26" s="64"/>
      <c r="JTL26" s="64"/>
      <c r="JTM26" s="64"/>
      <c r="JTN26" s="64"/>
      <c r="JTO26" s="64"/>
      <c r="JTP26" s="64"/>
      <c r="JTQ26" s="64"/>
      <c r="JTR26" s="64"/>
      <c r="JTS26" s="64"/>
      <c r="JTT26" s="64"/>
      <c r="JTU26" s="64"/>
      <c r="JTV26" s="64"/>
      <c r="JTW26" s="64"/>
      <c r="JTX26" s="64"/>
      <c r="JTY26" s="64"/>
      <c r="JTZ26" s="64"/>
      <c r="JUA26" s="64"/>
      <c r="JUB26" s="64"/>
      <c r="JUC26" s="64"/>
      <c r="JUD26" s="64"/>
      <c r="JUE26" s="64"/>
      <c r="JUF26" s="64"/>
      <c r="JUG26" s="64"/>
      <c r="JUH26" s="64"/>
      <c r="JUI26" s="64"/>
      <c r="JUJ26" s="64"/>
      <c r="JUK26" s="64"/>
      <c r="JUL26" s="64"/>
      <c r="JUM26" s="64"/>
      <c r="JUN26" s="64"/>
      <c r="JUO26" s="64"/>
      <c r="JUP26" s="64"/>
      <c r="JUQ26" s="64"/>
      <c r="JUR26" s="64"/>
      <c r="JUS26" s="64"/>
      <c r="JUT26" s="64"/>
      <c r="JUU26" s="64"/>
      <c r="JUV26" s="64"/>
      <c r="JUW26" s="64"/>
      <c r="JUX26" s="64"/>
      <c r="JUY26" s="64"/>
      <c r="JUZ26" s="64"/>
      <c r="JVA26" s="64"/>
      <c r="JVB26" s="64"/>
      <c r="JVC26" s="64"/>
      <c r="JVD26" s="64"/>
      <c r="JVE26" s="64"/>
      <c r="JVF26" s="64"/>
      <c r="JVG26" s="64"/>
      <c r="JVH26" s="64"/>
      <c r="JVI26" s="64"/>
      <c r="JVJ26" s="64"/>
      <c r="JVK26" s="64"/>
      <c r="JVL26" s="64"/>
      <c r="JVM26" s="64"/>
      <c r="JVN26" s="64"/>
      <c r="JVO26" s="64"/>
      <c r="JVP26" s="64"/>
      <c r="JVQ26" s="64"/>
      <c r="JVR26" s="64"/>
      <c r="JVS26" s="64"/>
      <c r="JVT26" s="64"/>
      <c r="JVU26" s="64"/>
      <c r="JVV26" s="64"/>
      <c r="JVW26" s="64"/>
      <c r="JVX26" s="64"/>
      <c r="JVY26" s="64"/>
      <c r="JVZ26" s="64"/>
      <c r="JWA26" s="64"/>
      <c r="JWB26" s="64"/>
      <c r="JWC26" s="64"/>
      <c r="JWD26" s="64"/>
      <c r="JWE26" s="64"/>
      <c r="JWF26" s="64"/>
      <c r="JWG26" s="64"/>
      <c r="JWH26" s="64"/>
      <c r="JWI26" s="64"/>
      <c r="JWJ26" s="64"/>
      <c r="JWK26" s="64"/>
      <c r="JWL26" s="64"/>
      <c r="JWM26" s="64"/>
      <c r="JWN26" s="64"/>
      <c r="JWO26" s="64"/>
      <c r="JWP26" s="64"/>
      <c r="JWQ26" s="64"/>
      <c r="JWR26" s="64"/>
      <c r="JWS26" s="64"/>
      <c r="JWT26" s="64"/>
      <c r="JWU26" s="64"/>
      <c r="JWV26" s="64"/>
      <c r="JWW26" s="64"/>
      <c r="JWX26" s="64"/>
      <c r="JWY26" s="64"/>
      <c r="JWZ26" s="64"/>
      <c r="JXA26" s="64"/>
      <c r="JXB26" s="64"/>
      <c r="JXC26" s="64"/>
      <c r="JXD26" s="64"/>
      <c r="JXE26" s="64"/>
      <c r="JXF26" s="64"/>
      <c r="JXG26" s="64"/>
      <c r="JXH26" s="64"/>
      <c r="JXI26" s="64"/>
      <c r="JXJ26" s="64"/>
      <c r="JXK26" s="64"/>
      <c r="JXL26" s="64"/>
      <c r="JXM26" s="64"/>
      <c r="JXN26" s="64"/>
      <c r="JXO26" s="64"/>
      <c r="JXP26" s="64"/>
      <c r="JXQ26" s="64"/>
      <c r="JXR26" s="64"/>
      <c r="JXS26" s="64"/>
      <c r="JXT26" s="64"/>
      <c r="JXU26" s="64"/>
      <c r="JXV26" s="64"/>
      <c r="JXW26" s="64"/>
      <c r="JXX26" s="64"/>
      <c r="JXY26" s="64"/>
      <c r="JXZ26" s="64"/>
      <c r="JYA26" s="64"/>
      <c r="JYB26" s="64"/>
      <c r="JYC26" s="64"/>
      <c r="JYD26" s="64"/>
      <c r="JYE26" s="64"/>
      <c r="JYF26" s="64"/>
      <c r="JYG26" s="64"/>
      <c r="JYH26" s="64"/>
      <c r="JYI26" s="64"/>
      <c r="JYJ26" s="64"/>
      <c r="JYK26" s="64"/>
      <c r="JYL26" s="64"/>
      <c r="JYM26" s="64"/>
      <c r="JYN26" s="64"/>
      <c r="JYO26" s="64"/>
      <c r="JYP26" s="64"/>
      <c r="JYQ26" s="64"/>
      <c r="JYR26" s="64"/>
      <c r="JYS26" s="64"/>
      <c r="JYT26" s="64"/>
      <c r="JYU26" s="64"/>
      <c r="JYV26" s="64"/>
      <c r="JYW26" s="64"/>
      <c r="JYX26" s="64"/>
      <c r="JYY26" s="64"/>
      <c r="JYZ26" s="64"/>
      <c r="JZA26" s="64"/>
      <c r="JZB26" s="64"/>
      <c r="JZC26" s="64"/>
      <c r="JZD26" s="64"/>
      <c r="JZE26" s="64"/>
      <c r="JZF26" s="64"/>
      <c r="JZG26" s="64"/>
      <c r="JZH26" s="64"/>
      <c r="JZI26" s="64"/>
      <c r="JZJ26" s="64"/>
      <c r="JZK26" s="64"/>
      <c r="JZL26" s="64"/>
      <c r="JZM26" s="64"/>
      <c r="JZN26" s="64"/>
      <c r="JZO26" s="64"/>
      <c r="JZP26" s="64"/>
      <c r="JZQ26" s="64"/>
      <c r="JZR26" s="64"/>
      <c r="JZS26" s="64"/>
      <c r="JZT26" s="64"/>
      <c r="JZU26" s="64"/>
      <c r="JZV26" s="64"/>
      <c r="JZW26" s="64"/>
      <c r="JZX26" s="64"/>
      <c r="JZY26" s="64"/>
      <c r="JZZ26" s="64"/>
      <c r="KAA26" s="64"/>
      <c r="KAB26" s="64"/>
      <c r="KAC26" s="64"/>
      <c r="KAD26" s="64"/>
      <c r="KAE26" s="64"/>
      <c r="KAF26" s="64"/>
      <c r="KAG26" s="64"/>
      <c r="KAH26" s="64"/>
      <c r="KAI26" s="64"/>
      <c r="KAJ26" s="64"/>
      <c r="KAK26" s="64"/>
      <c r="KAL26" s="64"/>
      <c r="KAM26" s="64"/>
      <c r="KAN26" s="64"/>
      <c r="KAO26" s="64"/>
      <c r="KAP26" s="64"/>
      <c r="KAQ26" s="64"/>
      <c r="KAR26" s="64"/>
      <c r="KAS26" s="64"/>
      <c r="KAT26" s="64"/>
      <c r="KAU26" s="64"/>
      <c r="KAV26" s="64"/>
      <c r="KAW26" s="64"/>
      <c r="KAX26" s="64"/>
      <c r="KAY26" s="64"/>
      <c r="KAZ26" s="64"/>
      <c r="KBA26" s="64"/>
      <c r="KBB26" s="64"/>
      <c r="KBC26" s="64"/>
      <c r="KBD26" s="64"/>
      <c r="KBE26" s="64"/>
      <c r="KBF26" s="64"/>
      <c r="KBG26" s="64"/>
      <c r="KBH26" s="64"/>
      <c r="KBI26" s="64"/>
      <c r="KBJ26" s="64"/>
      <c r="KBK26" s="64"/>
      <c r="KBL26" s="64"/>
      <c r="KBM26" s="64"/>
      <c r="KBN26" s="64"/>
      <c r="KBO26" s="64"/>
      <c r="KBP26" s="64"/>
      <c r="KBQ26" s="64"/>
      <c r="KBR26" s="64"/>
      <c r="KBS26" s="64"/>
      <c r="KBT26" s="64"/>
      <c r="KBU26" s="64"/>
      <c r="KBV26" s="64"/>
      <c r="KBW26" s="64"/>
      <c r="KBX26" s="64"/>
      <c r="KBY26" s="64"/>
      <c r="KBZ26" s="64"/>
      <c r="KCA26" s="64"/>
      <c r="KCB26" s="64"/>
      <c r="KCC26" s="64"/>
      <c r="KCD26" s="64"/>
      <c r="KCE26" s="64"/>
      <c r="KCF26" s="64"/>
      <c r="KCG26" s="64"/>
      <c r="KCH26" s="64"/>
      <c r="KCI26" s="64"/>
      <c r="KCJ26" s="64"/>
      <c r="KCK26" s="64"/>
      <c r="KCL26" s="64"/>
      <c r="KCM26" s="64"/>
      <c r="KCN26" s="64"/>
      <c r="KCO26" s="64"/>
      <c r="KCP26" s="64"/>
      <c r="KCQ26" s="64"/>
      <c r="KCR26" s="64"/>
      <c r="KCS26" s="64"/>
      <c r="KCT26" s="64"/>
      <c r="KCU26" s="64"/>
      <c r="KCV26" s="64"/>
      <c r="KCW26" s="64"/>
      <c r="KCX26" s="64"/>
      <c r="KCY26" s="64"/>
      <c r="KCZ26" s="64"/>
      <c r="KDA26" s="64"/>
      <c r="KDB26" s="64"/>
      <c r="KDC26" s="64"/>
      <c r="KDD26" s="64"/>
      <c r="KDE26" s="64"/>
      <c r="KDF26" s="64"/>
      <c r="KDG26" s="64"/>
      <c r="KDH26" s="64"/>
      <c r="KDI26" s="64"/>
      <c r="KDJ26" s="64"/>
      <c r="KDK26" s="64"/>
      <c r="KDL26" s="64"/>
      <c r="KDM26" s="64"/>
      <c r="KDN26" s="64"/>
      <c r="KDO26" s="64"/>
      <c r="KDP26" s="64"/>
      <c r="KDQ26" s="64"/>
      <c r="KDR26" s="64"/>
      <c r="KDS26" s="64"/>
      <c r="KDT26" s="64"/>
      <c r="KDU26" s="64"/>
      <c r="KDV26" s="64"/>
      <c r="KDW26" s="64"/>
      <c r="KDX26" s="64"/>
      <c r="KDY26" s="64"/>
      <c r="KDZ26" s="64"/>
      <c r="KEA26" s="64"/>
      <c r="KEB26" s="64"/>
      <c r="KEC26" s="64"/>
      <c r="KED26" s="64"/>
      <c r="KEE26" s="64"/>
      <c r="KEF26" s="64"/>
      <c r="KEG26" s="64"/>
      <c r="KEH26" s="64"/>
      <c r="KEI26" s="64"/>
      <c r="KEJ26" s="64"/>
      <c r="KEK26" s="64"/>
      <c r="KEL26" s="64"/>
      <c r="KEM26" s="64"/>
      <c r="KEN26" s="64"/>
      <c r="KEO26" s="64"/>
      <c r="KEP26" s="64"/>
      <c r="KEQ26" s="64"/>
      <c r="KER26" s="64"/>
      <c r="KES26" s="64"/>
      <c r="KET26" s="64"/>
      <c r="KEU26" s="64"/>
      <c r="KEV26" s="64"/>
      <c r="KEW26" s="64"/>
      <c r="KEX26" s="64"/>
      <c r="KEY26" s="64"/>
      <c r="KEZ26" s="64"/>
      <c r="KFA26" s="64"/>
      <c r="KFB26" s="64"/>
      <c r="KFC26" s="64"/>
      <c r="KFD26" s="64"/>
      <c r="KFE26" s="64"/>
      <c r="KFF26" s="64"/>
      <c r="KFG26" s="64"/>
      <c r="KFH26" s="64"/>
      <c r="KFI26" s="64"/>
      <c r="KFJ26" s="64"/>
      <c r="KFK26" s="64"/>
      <c r="KFL26" s="64"/>
      <c r="KFM26" s="64"/>
      <c r="KFN26" s="64"/>
      <c r="KFO26" s="64"/>
      <c r="KFP26" s="64"/>
      <c r="KFQ26" s="64"/>
      <c r="KFR26" s="64"/>
      <c r="KFS26" s="64"/>
      <c r="KFT26" s="64"/>
      <c r="KFU26" s="64"/>
      <c r="KFV26" s="64"/>
      <c r="KFW26" s="64"/>
      <c r="KFX26" s="64"/>
      <c r="KFY26" s="64"/>
      <c r="KFZ26" s="64"/>
      <c r="KGA26" s="64"/>
      <c r="KGB26" s="64"/>
      <c r="KGC26" s="64"/>
      <c r="KGD26" s="64"/>
      <c r="KGE26" s="64"/>
      <c r="KGF26" s="64"/>
      <c r="KGG26" s="64"/>
      <c r="KGH26" s="64"/>
      <c r="KGI26" s="64"/>
      <c r="KGJ26" s="64"/>
      <c r="KGK26" s="64"/>
      <c r="KGL26" s="64"/>
      <c r="KGM26" s="64"/>
      <c r="KGN26" s="64"/>
      <c r="KGO26" s="64"/>
      <c r="KGP26" s="64"/>
      <c r="KGQ26" s="64"/>
      <c r="KGR26" s="64"/>
      <c r="KGS26" s="64"/>
      <c r="KGT26" s="64"/>
      <c r="KGU26" s="64"/>
      <c r="KGV26" s="64"/>
      <c r="KGW26" s="64"/>
      <c r="KGX26" s="64"/>
      <c r="KGY26" s="64"/>
      <c r="KGZ26" s="64"/>
      <c r="KHA26" s="64"/>
      <c r="KHB26" s="64"/>
      <c r="KHC26" s="64"/>
      <c r="KHD26" s="64"/>
      <c r="KHE26" s="64"/>
      <c r="KHF26" s="64"/>
      <c r="KHG26" s="64"/>
      <c r="KHH26" s="64"/>
      <c r="KHI26" s="64"/>
      <c r="KHJ26" s="64"/>
      <c r="KHK26" s="64"/>
      <c r="KHL26" s="64"/>
      <c r="KHM26" s="64"/>
      <c r="KHN26" s="64"/>
      <c r="KHO26" s="64"/>
      <c r="KHP26" s="64"/>
      <c r="KHQ26" s="64"/>
      <c r="KHR26" s="64"/>
      <c r="KHS26" s="64"/>
      <c r="KHT26" s="64"/>
      <c r="KHU26" s="64"/>
      <c r="KHV26" s="64"/>
      <c r="KHW26" s="64"/>
      <c r="KHX26" s="64"/>
      <c r="KHY26" s="64"/>
      <c r="KHZ26" s="64"/>
      <c r="KIA26" s="64"/>
      <c r="KIB26" s="64"/>
      <c r="KIC26" s="64"/>
      <c r="KID26" s="64"/>
      <c r="KIE26" s="64"/>
      <c r="KIF26" s="64"/>
      <c r="KIG26" s="64"/>
      <c r="KIH26" s="64"/>
      <c r="KII26" s="64"/>
      <c r="KIJ26" s="64"/>
      <c r="KIK26" s="64"/>
      <c r="KIL26" s="64"/>
      <c r="KIM26" s="64"/>
      <c r="KIN26" s="64"/>
      <c r="KIO26" s="64"/>
      <c r="KIP26" s="64"/>
      <c r="KIQ26" s="64"/>
      <c r="KIR26" s="64"/>
      <c r="KIS26" s="64"/>
      <c r="KIT26" s="64"/>
      <c r="KIU26" s="64"/>
      <c r="KIV26" s="64"/>
      <c r="KIW26" s="64"/>
      <c r="KIX26" s="64"/>
      <c r="KIY26" s="64"/>
      <c r="KIZ26" s="64"/>
      <c r="KJA26" s="64"/>
      <c r="KJB26" s="64"/>
      <c r="KJC26" s="64"/>
      <c r="KJD26" s="64"/>
      <c r="KJE26" s="64"/>
      <c r="KJF26" s="64"/>
      <c r="KJG26" s="64"/>
      <c r="KJH26" s="64"/>
      <c r="KJI26" s="64"/>
      <c r="KJJ26" s="64"/>
      <c r="KJK26" s="64"/>
      <c r="KJL26" s="64"/>
      <c r="KJM26" s="64"/>
      <c r="KJN26" s="64"/>
      <c r="KJO26" s="64"/>
      <c r="KJP26" s="64"/>
      <c r="KJQ26" s="64"/>
      <c r="KJR26" s="64"/>
      <c r="KJS26" s="64"/>
      <c r="KJT26" s="64"/>
      <c r="KJU26" s="64"/>
      <c r="KJV26" s="64"/>
      <c r="KJW26" s="64"/>
      <c r="KJX26" s="64"/>
      <c r="KJY26" s="64"/>
      <c r="KJZ26" s="64"/>
      <c r="KKA26" s="64"/>
      <c r="KKB26" s="64"/>
      <c r="KKC26" s="64"/>
      <c r="KKD26" s="64"/>
      <c r="KKE26" s="64"/>
      <c r="KKF26" s="64"/>
      <c r="KKG26" s="64"/>
      <c r="KKH26" s="64"/>
      <c r="KKI26" s="64"/>
      <c r="KKJ26" s="64"/>
      <c r="KKK26" s="64"/>
      <c r="KKL26" s="64"/>
      <c r="KKM26" s="64"/>
      <c r="KKN26" s="64"/>
      <c r="KKO26" s="64"/>
      <c r="KKP26" s="64"/>
      <c r="KKQ26" s="64"/>
      <c r="KKR26" s="64"/>
      <c r="KKS26" s="64"/>
      <c r="KKT26" s="64"/>
      <c r="KKU26" s="64"/>
      <c r="KKV26" s="64"/>
      <c r="KKW26" s="64"/>
      <c r="KKX26" s="64"/>
      <c r="KKY26" s="64"/>
      <c r="KKZ26" s="64"/>
      <c r="KLA26" s="64"/>
      <c r="KLB26" s="64"/>
      <c r="KLC26" s="64"/>
      <c r="KLD26" s="64"/>
      <c r="KLE26" s="64"/>
      <c r="KLF26" s="64"/>
      <c r="KLG26" s="64"/>
      <c r="KLH26" s="64"/>
      <c r="KLI26" s="64"/>
      <c r="KLJ26" s="64"/>
      <c r="KLK26" s="64"/>
      <c r="KLL26" s="64"/>
      <c r="KLM26" s="64"/>
      <c r="KLN26" s="64"/>
      <c r="KLO26" s="64"/>
      <c r="KLP26" s="64"/>
      <c r="KLQ26" s="64"/>
      <c r="KLR26" s="64"/>
      <c r="KLS26" s="64"/>
      <c r="KLT26" s="64"/>
      <c r="KLU26" s="64"/>
      <c r="KLV26" s="64"/>
      <c r="KLW26" s="64"/>
      <c r="KLX26" s="64"/>
      <c r="KLY26" s="64"/>
      <c r="KLZ26" s="64"/>
      <c r="KMA26" s="64"/>
      <c r="KMB26" s="64"/>
      <c r="KMC26" s="64"/>
      <c r="KMD26" s="64"/>
      <c r="KME26" s="64"/>
      <c r="KMF26" s="64"/>
      <c r="KMG26" s="64"/>
      <c r="KMH26" s="64"/>
      <c r="KMI26" s="64"/>
      <c r="KMJ26" s="64"/>
      <c r="KMK26" s="64"/>
      <c r="KML26" s="64"/>
      <c r="KMM26" s="64"/>
      <c r="KMN26" s="64"/>
      <c r="KMO26" s="64"/>
      <c r="KMP26" s="64"/>
      <c r="KMQ26" s="64"/>
      <c r="KMR26" s="64"/>
      <c r="KMS26" s="64"/>
      <c r="KMT26" s="64"/>
      <c r="KMU26" s="64"/>
      <c r="KMV26" s="64"/>
      <c r="KMW26" s="64"/>
      <c r="KMX26" s="64"/>
      <c r="KMY26" s="64"/>
      <c r="KMZ26" s="64"/>
      <c r="KNA26" s="64"/>
      <c r="KNB26" s="64"/>
      <c r="KNC26" s="64"/>
      <c r="KND26" s="64"/>
      <c r="KNE26" s="64"/>
      <c r="KNF26" s="64"/>
      <c r="KNG26" s="64"/>
      <c r="KNH26" s="64"/>
      <c r="KNI26" s="64"/>
      <c r="KNJ26" s="64"/>
      <c r="KNK26" s="64"/>
      <c r="KNL26" s="64"/>
      <c r="KNM26" s="64"/>
      <c r="KNN26" s="64"/>
      <c r="KNO26" s="64"/>
      <c r="KNP26" s="64"/>
      <c r="KNQ26" s="64"/>
      <c r="KNR26" s="64"/>
      <c r="KNS26" s="64"/>
      <c r="KNT26" s="64"/>
      <c r="KNU26" s="64"/>
      <c r="KNV26" s="64"/>
      <c r="KNW26" s="64"/>
      <c r="KNX26" s="64"/>
      <c r="KNY26" s="64"/>
      <c r="KNZ26" s="64"/>
      <c r="KOA26" s="64"/>
      <c r="KOB26" s="64"/>
      <c r="KOC26" s="64"/>
      <c r="KOD26" s="64"/>
      <c r="KOE26" s="64"/>
      <c r="KOF26" s="64"/>
      <c r="KOG26" s="64"/>
      <c r="KOH26" s="64"/>
      <c r="KOI26" s="64"/>
      <c r="KOJ26" s="64"/>
      <c r="KOK26" s="64"/>
      <c r="KOL26" s="64"/>
      <c r="KOM26" s="64"/>
      <c r="KON26" s="64"/>
      <c r="KOO26" s="64"/>
      <c r="KOP26" s="64"/>
      <c r="KOQ26" s="64"/>
      <c r="KOR26" s="64"/>
      <c r="KOS26" s="64"/>
      <c r="KOT26" s="64"/>
      <c r="KOU26" s="64"/>
      <c r="KOV26" s="64"/>
      <c r="KOW26" s="64"/>
      <c r="KOX26" s="64"/>
      <c r="KOY26" s="64"/>
      <c r="KOZ26" s="64"/>
      <c r="KPA26" s="64"/>
      <c r="KPB26" s="64"/>
      <c r="KPC26" s="64"/>
      <c r="KPD26" s="64"/>
      <c r="KPE26" s="64"/>
      <c r="KPF26" s="64"/>
      <c r="KPG26" s="64"/>
      <c r="KPH26" s="64"/>
      <c r="KPI26" s="64"/>
      <c r="KPJ26" s="64"/>
      <c r="KPK26" s="64"/>
      <c r="KPL26" s="64"/>
      <c r="KPM26" s="64"/>
      <c r="KPN26" s="64"/>
      <c r="KPO26" s="64"/>
      <c r="KPP26" s="64"/>
      <c r="KPQ26" s="64"/>
      <c r="KPR26" s="64"/>
      <c r="KPS26" s="64"/>
      <c r="KPT26" s="64"/>
      <c r="KPU26" s="64"/>
      <c r="KPV26" s="64"/>
      <c r="KPW26" s="64"/>
      <c r="KPX26" s="64"/>
      <c r="KPY26" s="64"/>
      <c r="KPZ26" s="64"/>
      <c r="KQA26" s="64"/>
      <c r="KQB26" s="64"/>
      <c r="KQC26" s="64"/>
      <c r="KQD26" s="64"/>
      <c r="KQE26" s="64"/>
      <c r="KQF26" s="64"/>
      <c r="KQG26" s="64"/>
      <c r="KQH26" s="64"/>
      <c r="KQI26" s="64"/>
      <c r="KQJ26" s="64"/>
      <c r="KQK26" s="64"/>
      <c r="KQL26" s="64"/>
      <c r="KQM26" s="64"/>
      <c r="KQN26" s="64"/>
      <c r="KQO26" s="64"/>
      <c r="KQP26" s="64"/>
      <c r="KQQ26" s="64"/>
      <c r="KQR26" s="64"/>
      <c r="KQS26" s="64"/>
      <c r="KQT26" s="64"/>
      <c r="KQU26" s="64"/>
      <c r="KQV26" s="64"/>
      <c r="KQW26" s="64"/>
      <c r="KQX26" s="64"/>
      <c r="KQY26" s="64"/>
      <c r="KQZ26" s="64"/>
      <c r="KRA26" s="64"/>
      <c r="KRB26" s="64"/>
      <c r="KRC26" s="64"/>
      <c r="KRD26" s="64"/>
      <c r="KRE26" s="64"/>
      <c r="KRF26" s="64"/>
      <c r="KRG26" s="64"/>
      <c r="KRH26" s="64"/>
      <c r="KRI26" s="64"/>
      <c r="KRJ26" s="64"/>
      <c r="KRK26" s="64"/>
      <c r="KRL26" s="64"/>
      <c r="KRM26" s="64"/>
      <c r="KRN26" s="64"/>
      <c r="KRO26" s="64"/>
      <c r="KRP26" s="64"/>
      <c r="KRQ26" s="64"/>
      <c r="KRR26" s="64"/>
      <c r="KRS26" s="64"/>
      <c r="KRT26" s="64"/>
      <c r="KRU26" s="64"/>
      <c r="KRV26" s="64"/>
      <c r="KRW26" s="64"/>
      <c r="KRX26" s="64"/>
      <c r="KRY26" s="64"/>
      <c r="KRZ26" s="64"/>
      <c r="KSA26" s="64"/>
      <c r="KSB26" s="64"/>
      <c r="KSC26" s="64"/>
      <c r="KSD26" s="64"/>
      <c r="KSE26" s="64"/>
      <c r="KSF26" s="64"/>
      <c r="KSG26" s="64"/>
      <c r="KSH26" s="64"/>
      <c r="KSI26" s="64"/>
      <c r="KSJ26" s="64"/>
      <c r="KSK26" s="64"/>
      <c r="KSL26" s="64"/>
      <c r="KSM26" s="64"/>
      <c r="KSN26" s="64"/>
      <c r="KSO26" s="64"/>
      <c r="KSP26" s="64"/>
      <c r="KSQ26" s="64"/>
      <c r="KSR26" s="64"/>
      <c r="KSS26" s="64"/>
      <c r="KST26" s="64"/>
      <c r="KSU26" s="64"/>
      <c r="KSV26" s="64"/>
      <c r="KSW26" s="64"/>
      <c r="KSX26" s="64"/>
      <c r="KSY26" s="64"/>
      <c r="KSZ26" s="64"/>
      <c r="KTA26" s="64"/>
      <c r="KTB26" s="64"/>
      <c r="KTC26" s="64"/>
      <c r="KTD26" s="64"/>
      <c r="KTE26" s="64"/>
      <c r="KTF26" s="64"/>
      <c r="KTG26" s="64"/>
      <c r="KTH26" s="64"/>
      <c r="KTI26" s="64"/>
      <c r="KTJ26" s="64"/>
      <c r="KTK26" s="64"/>
      <c r="KTL26" s="64"/>
      <c r="KTM26" s="64"/>
      <c r="KTN26" s="64"/>
      <c r="KTO26" s="64"/>
      <c r="KTP26" s="64"/>
      <c r="KTQ26" s="64"/>
      <c r="KTR26" s="64"/>
      <c r="KTS26" s="64"/>
      <c r="KTT26" s="64"/>
      <c r="KTU26" s="64"/>
      <c r="KTV26" s="64"/>
      <c r="KTW26" s="64"/>
      <c r="KTX26" s="64"/>
      <c r="KTY26" s="64"/>
      <c r="KTZ26" s="64"/>
      <c r="KUA26" s="64"/>
      <c r="KUB26" s="64"/>
      <c r="KUC26" s="64"/>
      <c r="KUD26" s="64"/>
      <c r="KUE26" s="64"/>
      <c r="KUF26" s="64"/>
      <c r="KUG26" s="64"/>
      <c r="KUH26" s="64"/>
      <c r="KUI26" s="64"/>
      <c r="KUJ26" s="64"/>
      <c r="KUK26" s="64"/>
      <c r="KUL26" s="64"/>
      <c r="KUM26" s="64"/>
      <c r="KUN26" s="64"/>
      <c r="KUO26" s="64"/>
      <c r="KUP26" s="64"/>
      <c r="KUQ26" s="64"/>
      <c r="KUR26" s="64"/>
      <c r="KUS26" s="64"/>
      <c r="KUT26" s="64"/>
      <c r="KUU26" s="64"/>
      <c r="KUV26" s="64"/>
      <c r="KUW26" s="64"/>
      <c r="KUX26" s="64"/>
      <c r="KUY26" s="64"/>
      <c r="KUZ26" s="64"/>
      <c r="KVA26" s="64"/>
      <c r="KVB26" s="64"/>
      <c r="KVC26" s="64"/>
      <c r="KVD26" s="64"/>
      <c r="KVE26" s="64"/>
      <c r="KVF26" s="64"/>
      <c r="KVG26" s="64"/>
      <c r="KVH26" s="64"/>
      <c r="KVI26" s="64"/>
      <c r="KVJ26" s="64"/>
      <c r="KVK26" s="64"/>
      <c r="KVL26" s="64"/>
      <c r="KVM26" s="64"/>
      <c r="KVN26" s="64"/>
      <c r="KVO26" s="64"/>
      <c r="KVP26" s="64"/>
      <c r="KVQ26" s="64"/>
      <c r="KVR26" s="64"/>
      <c r="KVS26" s="64"/>
      <c r="KVT26" s="64"/>
      <c r="KVU26" s="64"/>
      <c r="KVV26" s="64"/>
      <c r="KVW26" s="64"/>
      <c r="KVX26" s="64"/>
      <c r="KVY26" s="64"/>
      <c r="KVZ26" s="64"/>
      <c r="KWA26" s="64"/>
      <c r="KWB26" s="64"/>
      <c r="KWC26" s="64"/>
      <c r="KWD26" s="64"/>
      <c r="KWE26" s="64"/>
      <c r="KWF26" s="64"/>
      <c r="KWG26" s="64"/>
      <c r="KWH26" s="64"/>
      <c r="KWI26" s="64"/>
      <c r="KWJ26" s="64"/>
      <c r="KWK26" s="64"/>
      <c r="KWL26" s="64"/>
      <c r="KWM26" s="64"/>
      <c r="KWN26" s="64"/>
      <c r="KWO26" s="64"/>
      <c r="KWP26" s="64"/>
      <c r="KWQ26" s="64"/>
      <c r="KWR26" s="64"/>
      <c r="KWS26" s="64"/>
      <c r="KWT26" s="64"/>
      <c r="KWU26" s="64"/>
      <c r="KWV26" s="64"/>
      <c r="KWW26" s="64"/>
      <c r="KWX26" s="64"/>
      <c r="KWY26" s="64"/>
      <c r="KWZ26" s="64"/>
      <c r="KXA26" s="64"/>
      <c r="KXB26" s="64"/>
      <c r="KXC26" s="64"/>
      <c r="KXD26" s="64"/>
      <c r="KXE26" s="64"/>
      <c r="KXF26" s="64"/>
      <c r="KXG26" s="64"/>
      <c r="KXH26" s="64"/>
      <c r="KXI26" s="64"/>
      <c r="KXJ26" s="64"/>
      <c r="KXK26" s="64"/>
      <c r="KXL26" s="64"/>
      <c r="KXM26" s="64"/>
      <c r="KXN26" s="64"/>
      <c r="KXO26" s="64"/>
      <c r="KXP26" s="64"/>
      <c r="KXQ26" s="64"/>
      <c r="KXR26" s="64"/>
      <c r="KXS26" s="64"/>
      <c r="KXT26" s="64"/>
      <c r="KXU26" s="64"/>
      <c r="KXV26" s="64"/>
      <c r="KXW26" s="64"/>
      <c r="KXX26" s="64"/>
      <c r="KXY26" s="64"/>
      <c r="KXZ26" s="64"/>
      <c r="KYA26" s="64"/>
      <c r="KYB26" s="64"/>
      <c r="KYC26" s="64"/>
      <c r="KYD26" s="64"/>
      <c r="KYE26" s="64"/>
      <c r="KYF26" s="64"/>
      <c r="KYG26" s="64"/>
      <c r="KYH26" s="64"/>
      <c r="KYI26" s="64"/>
      <c r="KYJ26" s="64"/>
      <c r="KYK26" s="64"/>
      <c r="KYL26" s="64"/>
      <c r="KYM26" s="64"/>
      <c r="KYN26" s="64"/>
      <c r="KYO26" s="64"/>
      <c r="KYP26" s="64"/>
      <c r="KYQ26" s="64"/>
      <c r="KYR26" s="64"/>
      <c r="KYS26" s="64"/>
      <c r="KYT26" s="64"/>
      <c r="KYU26" s="64"/>
      <c r="KYV26" s="64"/>
      <c r="KYW26" s="64"/>
      <c r="KYX26" s="64"/>
      <c r="KYY26" s="64"/>
      <c r="KYZ26" s="64"/>
      <c r="KZA26" s="64"/>
      <c r="KZB26" s="64"/>
      <c r="KZC26" s="64"/>
      <c r="KZD26" s="64"/>
      <c r="KZE26" s="64"/>
      <c r="KZF26" s="64"/>
      <c r="KZG26" s="64"/>
      <c r="KZH26" s="64"/>
      <c r="KZI26" s="64"/>
      <c r="KZJ26" s="64"/>
      <c r="KZK26" s="64"/>
      <c r="KZL26" s="64"/>
      <c r="KZM26" s="64"/>
      <c r="KZN26" s="64"/>
      <c r="KZO26" s="64"/>
      <c r="KZP26" s="64"/>
      <c r="KZQ26" s="64"/>
      <c r="KZR26" s="64"/>
      <c r="KZS26" s="64"/>
      <c r="KZT26" s="64"/>
      <c r="KZU26" s="64"/>
      <c r="KZV26" s="64"/>
      <c r="KZW26" s="64"/>
      <c r="KZX26" s="64"/>
      <c r="KZY26" s="64"/>
      <c r="KZZ26" s="64"/>
      <c r="LAA26" s="64"/>
      <c r="LAB26" s="64"/>
      <c r="LAC26" s="64"/>
      <c r="LAD26" s="64"/>
      <c r="LAE26" s="64"/>
      <c r="LAF26" s="64"/>
      <c r="LAG26" s="64"/>
      <c r="LAH26" s="64"/>
      <c r="LAI26" s="64"/>
      <c r="LAJ26" s="64"/>
      <c r="LAK26" s="64"/>
      <c r="LAL26" s="64"/>
      <c r="LAM26" s="64"/>
      <c r="LAN26" s="64"/>
      <c r="LAO26" s="64"/>
      <c r="LAP26" s="64"/>
      <c r="LAQ26" s="64"/>
      <c r="LAR26" s="64"/>
      <c r="LAS26" s="64"/>
      <c r="LAT26" s="64"/>
      <c r="LAU26" s="64"/>
      <c r="LAV26" s="64"/>
      <c r="LAW26" s="64"/>
      <c r="LAX26" s="64"/>
      <c r="LAY26" s="64"/>
      <c r="LAZ26" s="64"/>
      <c r="LBA26" s="64"/>
      <c r="LBB26" s="64"/>
      <c r="LBC26" s="64"/>
      <c r="LBD26" s="64"/>
      <c r="LBE26" s="64"/>
      <c r="LBF26" s="64"/>
      <c r="LBG26" s="64"/>
      <c r="LBH26" s="64"/>
      <c r="LBI26" s="64"/>
      <c r="LBJ26" s="64"/>
      <c r="LBK26" s="64"/>
      <c r="LBL26" s="64"/>
      <c r="LBM26" s="64"/>
      <c r="LBN26" s="64"/>
      <c r="LBO26" s="64"/>
      <c r="LBP26" s="64"/>
      <c r="LBQ26" s="64"/>
      <c r="LBR26" s="64"/>
      <c r="LBS26" s="64"/>
      <c r="LBT26" s="64"/>
      <c r="LBU26" s="64"/>
      <c r="LBV26" s="64"/>
      <c r="LBW26" s="64"/>
      <c r="LBX26" s="64"/>
      <c r="LBY26" s="64"/>
      <c r="LBZ26" s="64"/>
      <c r="LCA26" s="64"/>
      <c r="LCB26" s="64"/>
      <c r="LCC26" s="64"/>
      <c r="LCD26" s="64"/>
      <c r="LCE26" s="64"/>
      <c r="LCF26" s="64"/>
      <c r="LCG26" s="64"/>
      <c r="LCH26" s="64"/>
      <c r="LCI26" s="64"/>
      <c r="LCJ26" s="64"/>
      <c r="LCK26" s="64"/>
      <c r="LCL26" s="64"/>
      <c r="LCM26" s="64"/>
      <c r="LCN26" s="64"/>
      <c r="LCO26" s="64"/>
      <c r="LCP26" s="64"/>
      <c r="LCQ26" s="64"/>
      <c r="LCR26" s="64"/>
      <c r="LCS26" s="64"/>
      <c r="LCT26" s="64"/>
      <c r="LCU26" s="64"/>
      <c r="LCV26" s="64"/>
      <c r="LCW26" s="64"/>
      <c r="LCX26" s="64"/>
      <c r="LCY26" s="64"/>
      <c r="LCZ26" s="64"/>
      <c r="LDA26" s="64"/>
      <c r="LDB26" s="64"/>
      <c r="LDC26" s="64"/>
      <c r="LDD26" s="64"/>
      <c r="LDE26" s="64"/>
      <c r="LDF26" s="64"/>
      <c r="LDG26" s="64"/>
      <c r="LDH26" s="64"/>
      <c r="LDI26" s="64"/>
      <c r="LDJ26" s="64"/>
      <c r="LDK26" s="64"/>
      <c r="LDL26" s="64"/>
      <c r="LDM26" s="64"/>
      <c r="LDN26" s="64"/>
      <c r="LDO26" s="64"/>
      <c r="LDP26" s="64"/>
      <c r="LDQ26" s="64"/>
      <c r="LDR26" s="64"/>
      <c r="LDS26" s="64"/>
      <c r="LDT26" s="64"/>
      <c r="LDU26" s="64"/>
      <c r="LDV26" s="64"/>
      <c r="LDW26" s="64"/>
      <c r="LDX26" s="64"/>
      <c r="LDY26" s="64"/>
      <c r="LDZ26" s="64"/>
      <c r="LEA26" s="64"/>
      <c r="LEB26" s="64"/>
      <c r="LEC26" s="64"/>
      <c r="LED26" s="64"/>
      <c r="LEE26" s="64"/>
      <c r="LEF26" s="64"/>
      <c r="LEG26" s="64"/>
      <c r="LEH26" s="64"/>
      <c r="LEI26" s="64"/>
      <c r="LEJ26" s="64"/>
      <c r="LEK26" s="64"/>
      <c r="LEL26" s="64"/>
      <c r="LEM26" s="64"/>
      <c r="LEN26" s="64"/>
      <c r="LEO26" s="64"/>
      <c r="LEP26" s="64"/>
      <c r="LEQ26" s="64"/>
      <c r="LER26" s="64"/>
      <c r="LES26" s="64"/>
      <c r="LET26" s="64"/>
      <c r="LEU26" s="64"/>
      <c r="LEV26" s="64"/>
      <c r="LEW26" s="64"/>
      <c r="LEX26" s="64"/>
      <c r="LEY26" s="64"/>
      <c r="LEZ26" s="64"/>
      <c r="LFA26" s="64"/>
      <c r="LFB26" s="64"/>
      <c r="LFC26" s="64"/>
      <c r="LFD26" s="64"/>
      <c r="LFE26" s="64"/>
      <c r="LFF26" s="64"/>
      <c r="LFG26" s="64"/>
      <c r="LFH26" s="64"/>
      <c r="LFI26" s="64"/>
      <c r="LFJ26" s="64"/>
      <c r="LFK26" s="64"/>
      <c r="LFL26" s="64"/>
      <c r="LFM26" s="64"/>
      <c r="LFN26" s="64"/>
      <c r="LFO26" s="64"/>
      <c r="LFP26" s="64"/>
      <c r="LFQ26" s="64"/>
      <c r="LFR26" s="64"/>
      <c r="LFS26" s="64"/>
      <c r="LFT26" s="64"/>
      <c r="LFU26" s="64"/>
      <c r="LFV26" s="64"/>
      <c r="LFW26" s="64"/>
      <c r="LFX26" s="64"/>
      <c r="LFY26" s="64"/>
      <c r="LFZ26" s="64"/>
      <c r="LGA26" s="64"/>
      <c r="LGB26" s="64"/>
      <c r="LGC26" s="64"/>
      <c r="LGD26" s="64"/>
      <c r="LGE26" s="64"/>
      <c r="LGF26" s="64"/>
      <c r="LGG26" s="64"/>
      <c r="LGH26" s="64"/>
      <c r="LGI26" s="64"/>
      <c r="LGJ26" s="64"/>
      <c r="LGK26" s="64"/>
      <c r="LGL26" s="64"/>
      <c r="LGM26" s="64"/>
      <c r="LGN26" s="64"/>
      <c r="LGO26" s="64"/>
      <c r="LGP26" s="64"/>
      <c r="LGQ26" s="64"/>
      <c r="LGR26" s="64"/>
      <c r="LGS26" s="64"/>
      <c r="LGT26" s="64"/>
      <c r="LGU26" s="64"/>
      <c r="LGV26" s="64"/>
      <c r="LGW26" s="64"/>
      <c r="LGX26" s="64"/>
      <c r="LGY26" s="64"/>
      <c r="LGZ26" s="64"/>
      <c r="LHA26" s="64"/>
      <c r="LHB26" s="64"/>
      <c r="LHC26" s="64"/>
      <c r="LHD26" s="64"/>
      <c r="LHE26" s="64"/>
      <c r="LHF26" s="64"/>
      <c r="LHG26" s="64"/>
      <c r="LHH26" s="64"/>
      <c r="LHI26" s="64"/>
      <c r="LHJ26" s="64"/>
      <c r="LHK26" s="64"/>
      <c r="LHL26" s="64"/>
      <c r="LHM26" s="64"/>
      <c r="LHN26" s="64"/>
      <c r="LHO26" s="64"/>
      <c r="LHP26" s="64"/>
      <c r="LHQ26" s="64"/>
      <c r="LHR26" s="64"/>
      <c r="LHS26" s="64"/>
      <c r="LHT26" s="64"/>
      <c r="LHU26" s="64"/>
      <c r="LHV26" s="64"/>
      <c r="LHW26" s="64"/>
      <c r="LHX26" s="64"/>
      <c r="LHY26" s="64"/>
      <c r="LHZ26" s="64"/>
      <c r="LIA26" s="64"/>
      <c r="LIB26" s="64"/>
      <c r="LIC26" s="64"/>
      <c r="LID26" s="64"/>
      <c r="LIE26" s="64"/>
      <c r="LIF26" s="64"/>
      <c r="LIG26" s="64"/>
      <c r="LIH26" s="64"/>
      <c r="LII26" s="64"/>
      <c r="LIJ26" s="64"/>
      <c r="LIK26" s="64"/>
      <c r="LIL26" s="64"/>
      <c r="LIM26" s="64"/>
      <c r="LIN26" s="64"/>
      <c r="LIO26" s="64"/>
      <c r="LIP26" s="64"/>
      <c r="LIQ26" s="64"/>
      <c r="LIR26" s="64"/>
      <c r="LIS26" s="64"/>
      <c r="LIT26" s="64"/>
      <c r="LIU26" s="64"/>
      <c r="LIV26" s="64"/>
      <c r="LIW26" s="64"/>
      <c r="LIX26" s="64"/>
      <c r="LIY26" s="64"/>
      <c r="LIZ26" s="64"/>
      <c r="LJA26" s="64"/>
      <c r="LJB26" s="64"/>
      <c r="LJC26" s="64"/>
      <c r="LJD26" s="64"/>
      <c r="LJE26" s="64"/>
      <c r="LJF26" s="64"/>
      <c r="LJG26" s="64"/>
      <c r="LJH26" s="64"/>
      <c r="LJI26" s="64"/>
      <c r="LJJ26" s="64"/>
      <c r="LJK26" s="64"/>
      <c r="LJL26" s="64"/>
      <c r="LJM26" s="64"/>
      <c r="LJN26" s="64"/>
      <c r="LJO26" s="64"/>
      <c r="LJP26" s="64"/>
      <c r="LJQ26" s="64"/>
      <c r="LJR26" s="64"/>
      <c r="LJS26" s="64"/>
      <c r="LJT26" s="64"/>
      <c r="LJU26" s="64"/>
      <c r="LJV26" s="64"/>
      <c r="LJW26" s="64"/>
      <c r="LJX26" s="64"/>
      <c r="LJY26" s="64"/>
      <c r="LJZ26" s="64"/>
      <c r="LKA26" s="64"/>
      <c r="LKB26" s="64"/>
      <c r="LKC26" s="64"/>
      <c r="LKD26" s="64"/>
      <c r="LKE26" s="64"/>
      <c r="LKF26" s="64"/>
      <c r="LKG26" s="64"/>
      <c r="LKH26" s="64"/>
      <c r="LKI26" s="64"/>
      <c r="LKJ26" s="64"/>
      <c r="LKK26" s="64"/>
      <c r="LKL26" s="64"/>
      <c r="LKM26" s="64"/>
      <c r="LKN26" s="64"/>
      <c r="LKO26" s="64"/>
      <c r="LKP26" s="64"/>
      <c r="LKQ26" s="64"/>
      <c r="LKR26" s="64"/>
      <c r="LKS26" s="64"/>
      <c r="LKT26" s="64"/>
      <c r="LKU26" s="64"/>
      <c r="LKV26" s="64"/>
      <c r="LKW26" s="64"/>
      <c r="LKX26" s="64"/>
      <c r="LKY26" s="64"/>
      <c r="LKZ26" s="64"/>
      <c r="LLA26" s="64"/>
      <c r="LLB26" s="64"/>
      <c r="LLC26" s="64"/>
      <c r="LLD26" s="64"/>
      <c r="LLE26" s="64"/>
      <c r="LLF26" s="64"/>
      <c r="LLG26" s="64"/>
      <c r="LLH26" s="64"/>
      <c r="LLI26" s="64"/>
      <c r="LLJ26" s="64"/>
      <c r="LLK26" s="64"/>
      <c r="LLL26" s="64"/>
      <c r="LLM26" s="64"/>
      <c r="LLN26" s="64"/>
      <c r="LLO26" s="64"/>
      <c r="LLP26" s="64"/>
      <c r="LLQ26" s="64"/>
      <c r="LLR26" s="64"/>
      <c r="LLS26" s="64"/>
      <c r="LLT26" s="64"/>
      <c r="LLU26" s="64"/>
      <c r="LLV26" s="64"/>
      <c r="LLW26" s="64"/>
      <c r="LLX26" s="64"/>
      <c r="LLY26" s="64"/>
      <c r="LLZ26" s="64"/>
      <c r="LMA26" s="64"/>
      <c r="LMB26" s="64"/>
      <c r="LMC26" s="64"/>
      <c r="LMD26" s="64"/>
      <c r="LME26" s="64"/>
      <c r="LMF26" s="64"/>
      <c r="LMG26" s="64"/>
      <c r="LMH26" s="64"/>
      <c r="LMI26" s="64"/>
      <c r="LMJ26" s="64"/>
      <c r="LMK26" s="64"/>
      <c r="LML26" s="64"/>
      <c r="LMM26" s="64"/>
      <c r="LMN26" s="64"/>
      <c r="LMO26" s="64"/>
      <c r="LMP26" s="64"/>
      <c r="LMQ26" s="64"/>
      <c r="LMR26" s="64"/>
      <c r="LMS26" s="64"/>
      <c r="LMT26" s="64"/>
      <c r="LMU26" s="64"/>
      <c r="LMV26" s="64"/>
      <c r="LMW26" s="64"/>
      <c r="LMX26" s="64"/>
      <c r="LMY26" s="64"/>
      <c r="LMZ26" s="64"/>
      <c r="LNA26" s="64"/>
      <c r="LNB26" s="64"/>
      <c r="LNC26" s="64"/>
      <c r="LND26" s="64"/>
      <c r="LNE26" s="64"/>
      <c r="LNF26" s="64"/>
      <c r="LNG26" s="64"/>
      <c r="LNH26" s="64"/>
      <c r="LNI26" s="64"/>
      <c r="LNJ26" s="64"/>
      <c r="LNK26" s="64"/>
      <c r="LNL26" s="64"/>
      <c r="LNM26" s="64"/>
      <c r="LNN26" s="64"/>
      <c r="LNO26" s="64"/>
      <c r="LNP26" s="64"/>
      <c r="LNQ26" s="64"/>
      <c r="LNR26" s="64"/>
      <c r="LNS26" s="64"/>
      <c r="LNT26" s="64"/>
      <c r="LNU26" s="64"/>
      <c r="LNV26" s="64"/>
      <c r="LNW26" s="64"/>
      <c r="LNX26" s="64"/>
      <c r="LNY26" s="64"/>
      <c r="LNZ26" s="64"/>
      <c r="LOA26" s="64"/>
      <c r="LOB26" s="64"/>
      <c r="LOC26" s="64"/>
      <c r="LOD26" s="64"/>
      <c r="LOE26" s="64"/>
      <c r="LOF26" s="64"/>
      <c r="LOG26" s="64"/>
      <c r="LOH26" s="64"/>
      <c r="LOI26" s="64"/>
      <c r="LOJ26" s="64"/>
      <c r="LOK26" s="64"/>
      <c r="LOL26" s="64"/>
      <c r="LOM26" s="64"/>
      <c r="LON26" s="64"/>
      <c r="LOO26" s="64"/>
      <c r="LOP26" s="64"/>
      <c r="LOQ26" s="64"/>
      <c r="LOR26" s="64"/>
      <c r="LOS26" s="64"/>
      <c r="LOT26" s="64"/>
      <c r="LOU26" s="64"/>
      <c r="LOV26" s="64"/>
      <c r="LOW26" s="64"/>
      <c r="LOX26" s="64"/>
      <c r="LOY26" s="64"/>
      <c r="LOZ26" s="64"/>
      <c r="LPA26" s="64"/>
      <c r="LPB26" s="64"/>
      <c r="LPC26" s="64"/>
      <c r="LPD26" s="64"/>
      <c r="LPE26" s="64"/>
      <c r="LPF26" s="64"/>
      <c r="LPG26" s="64"/>
      <c r="LPH26" s="64"/>
      <c r="LPI26" s="64"/>
      <c r="LPJ26" s="64"/>
      <c r="LPK26" s="64"/>
      <c r="LPL26" s="64"/>
      <c r="LPM26" s="64"/>
      <c r="LPN26" s="64"/>
      <c r="LPO26" s="64"/>
      <c r="LPP26" s="64"/>
      <c r="LPQ26" s="64"/>
      <c r="LPR26" s="64"/>
      <c r="LPS26" s="64"/>
      <c r="LPT26" s="64"/>
      <c r="LPU26" s="64"/>
      <c r="LPV26" s="64"/>
      <c r="LPW26" s="64"/>
      <c r="LPX26" s="64"/>
      <c r="LPY26" s="64"/>
      <c r="LPZ26" s="64"/>
      <c r="LQA26" s="64"/>
      <c r="LQB26" s="64"/>
      <c r="LQC26" s="64"/>
      <c r="LQD26" s="64"/>
      <c r="LQE26" s="64"/>
      <c r="LQF26" s="64"/>
      <c r="LQG26" s="64"/>
      <c r="LQH26" s="64"/>
      <c r="LQI26" s="64"/>
      <c r="LQJ26" s="64"/>
      <c r="LQK26" s="64"/>
      <c r="LQL26" s="64"/>
      <c r="LQM26" s="64"/>
      <c r="LQN26" s="64"/>
      <c r="LQO26" s="64"/>
      <c r="LQP26" s="64"/>
      <c r="LQQ26" s="64"/>
      <c r="LQR26" s="64"/>
      <c r="LQS26" s="64"/>
      <c r="LQT26" s="64"/>
      <c r="LQU26" s="64"/>
      <c r="LQV26" s="64"/>
      <c r="LQW26" s="64"/>
      <c r="LQX26" s="64"/>
      <c r="LQY26" s="64"/>
      <c r="LQZ26" s="64"/>
      <c r="LRA26" s="64"/>
      <c r="LRB26" s="64"/>
      <c r="LRC26" s="64"/>
      <c r="LRD26" s="64"/>
      <c r="LRE26" s="64"/>
      <c r="LRF26" s="64"/>
      <c r="LRG26" s="64"/>
      <c r="LRH26" s="64"/>
      <c r="LRI26" s="64"/>
      <c r="LRJ26" s="64"/>
      <c r="LRK26" s="64"/>
      <c r="LRL26" s="64"/>
      <c r="LRM26" s="64"/>
      <c r="LRN26" s="64"/>
      <c r="LRO26" s="64"/>
      <c r="LRP26" s="64"/>
      <c r="LRQ26" s="64"/>
      <c r="LRR26" s="64"/>
      <c r="LRS26" s="64"/>
      <c r="LRT26" s="64"/>
      <c r="LRU26" s="64"/>
      <c r="LRV26" s="64"/>
      <c r="LRW26" s="64"/>
      <c r="LRX26" s="64"/>
      <c r="LRY26" s="64"/>
      <c r="LRZ26" s="64"/>
      <c r="LSA26" s="64"/>
      <c r="LSB26" s="64"/>
      <c r="LSC26" s="64"/>
      <c r="LSD26" s="64"/>
      <c r="LSE26" s="64"/>
      <c r="LSF26" s="64"/>
      <c r="LSG26" s="64"/>
      <c r="LSH26" s="64"/>
      <c r="LSI26" s="64"/>
      <c r="LSJ26" s="64"/>
      <c r="LSK26" s="64"/>
      <c r="LSL26" s="64"/>
      <c r="LSM26" s="64"/>
      <c r="LSN26" s="64"/>
      <c r="LSO26" s="64"/>
      <c r="LSP26" s="64"/>
      <c r="LSQ26" s="64"/>
      <c r="LSR26" s="64"/>
      <c r="LSS26" s="64"/>
      <c r="LST26" s="64"/>
      <c r="LSU26" s="64"/>
      <c r="LSV26" s="64"/>
      <c r="LSW26" s="64"/>
      <c r="LSX26" s="64"/>
      <c r="LSY26" s="64"/>
      <c r="LSZ26" s="64"/>
      <c r="LTA26" s="64"/>
      <c r="LTB26" s="64"/>
      <c r="LTC26" s="64"/>
      <c r="LTD26" s="64"/>
      <c r="LTE26" s="64"/>
      <c r="LTF26" s="64"/>
      <c r="LTG26" s="64"/>
      <c r="LTH26" s="64"/>
      <c r="LTI26" s="64"/>
      <c r="LTJ26" s="64"/>
      <c r="LTK26" s="64"/>
      <c r="LTL26" s="64"/>
      <c r="LTM26" s="64"/>
      <c r="LTN26" s="64"/>
      <c r="LTO26" s="64"/>
      <c r="LTP26" s="64"/>
      <c r="LTQ26" s="64"/>
      <c r="LTR26" s="64"/>
      <c r="LTS26" s="64"/>
      <c r="LTT26" s="64"/>
      <c r="LTU26" s="64"/>
      <c r="LTV26" s="64"/>
      <c r="LTW26" s="64"/>
      <c r="LTX26" s="64"/>
      <c r="LTY26" s="64"/>
      <c r="LTZ26" s="64"/>
      <c r="LUA26" s="64"/>
      <c r="LUB26" s="64"/>
      <c r="LUC26" s="64"/>
      <c r="LUD26" s="64"/>
      <c r="LUE26" s="64"/>
      <c r="LUF26" s="64"/>
      <c r="LUG26" s="64"/>
      <c r="LUH26" s="64"/>
      <c r="LUI26" s="64"/>
      <c r="LUJ26" s="64"/>
      <c r="LUK26" s="64"/>
      <c r="LUL26" s="64"/>
      <c r="LUM26" s="64"/>
      <c r="LUN26" s="64"/>
      <c r="LUO26" s="64"/>
      <c r="LUP26" s="64"/>
      <c r="LUQ26" s="64"/>
      <c r="LUR26" s="64"/>
      <c r="LUS26" s="64"/>
      <c r="LUT26" s="64"/>
      <c r="LUU26" s="64"/>
      <c r="LUV26" s="64"/>
      <c r="LUW26" s="64"/>
      <c r="LUX26" s="64"/>
      <c r="LUY26" s="64"/>
      <c r="LUZ26" s="64"/>
      <c r="LVA26" s="64"/>
      <c r="LVB26" s="64"/>
      <c r="LVC26" s="64"/>
      <c r="LVD26" s="64"/>
      <c r="LVE26" s="64"/>
      <c r="LVF26" s="64"/>
      <c r="LVG26" s="64"/>
      <c r="LVH26" s="64"/>
      <c r="LVI26" s="64"/>
      <c r="LVJ26" s="64"/>
      <c r="LVK26" s="64"/>
      <c r="LVL26" s="64"/>
      <c r="LVM26" s="64"/>
      <c r="LVN26" s="64"/>
      <c r="LVO26" s="64"/>
      <c r="LVP26" s="64"/>
      <c r="LVQ26" s="64"/>
      <c r="LVR26" s="64"/>
      <c r="LVS26" s="64"/>
      <c r="LVT26" s="64"/>
      <c r="LVU26" s="64"/>
      <c r="LVV26" s="64"/>
      <c r="LVW26" s="64"/>
      <c r="LVX26" s="64"/>
      <c r="LVY26" s="64"/>
      <c r="LVZ26" s="64"/>
      <c r="LWA26" s="64"/>
      <c r="LWB26" s="64"/>
      <c r="LWC26" s="64"/>
      <c r="LWD26" s="64"/>
      <c r="LWE26" s="64"/>
      <c r="LWF26" s="64"/>
      <c r="LWG26" s="64"/>
      <c r="LWH26" s="64"/>
      <c r="LWI26" s="64"/>
      <c r="LWJ26" s="64"/>
      <c r="LWK26" s="64"/>
      <c r="LWL26" s="64"/>
      <c r="LWM26" s="64"/>
      <c r="LWN26" s="64"/>
      <c r="LWO26" s="64"/>
      <c r="LWP26" s="64"/>
      <c r="LWQ26" s="64"/>
      <c r="LWR26" s="64"/>
      <c r="LWS26" s="64"/>
      <c r="LWT26" s="64"/>
      <c r="LWU26" s="64"/>
      <c r="LWV26" s="64"/>
      <c r="LWW26" s="64"/>
      <c r="LWX26" s="64"/>
      <c r="LWY26" s="64"/>
      <c r="LWZ26" s="64"/>
      <c r="LXA26" s="64"/>
      <c r="LXB26" s="64"/>
      <c r="LXC26" s="64"/>
      <c r="LXD26" s="64"/>
      <c r="LXE26" s="64"/>
      <c r="LXF26" s="64"/>
      <c r="LXG26" s="64"/>
      <c r="LXH26" s="64"/>
      <c r="LXI26" s="64"/>
      <c r="LXJ26" s="64"/>
      <c r="LXK26" s="64"/>
      <c r="LXL26" s="64"/>
      <c r="LXM26" s="64"/>
      <c r="LXN26" s="64"/>
      <c r="LXO26" s="64"/>
      <c r="LXP26" s="64"/>
      <c r="LXQ26" s="64"/>
      <c r="LXR26" s="64"/>
      <c r="LXS26" s="64"/>
      <c r="LXT26" s="64"/>
      <c r="LXU26" s="64"/>
      <c r="LXV26" s="64"/>
      <c r="LXW26" s="64"/>
      <c r="LXX26" s="64"/>
      <c r="LXY26" s="64"/>
      <c r="LXZ26" s="64"/>
      <c r="LYA26" s="64"/>
      <c r="LYB26" s="64"/>
      <c r="LYC26" s="64"/>
      <c r="LYD26" s="64"/>
      <c r="LYE26" s="64"/>
      <c r="LYF26" s="64"/>
      <c r="LYG26" s="64"/>
      <c r="LYH26" s="64"/>
      <c r="LYI26" s="64"/>
      <c r="LYJ26" s="64"/>
      <c r="LYK26" s="64"/>
      <c r="LYL26" s="64"/>
      <c r="LYM26" s="64"/>
      <c r="LYN26" s="64"/>
      <c r="LYO26" s="64"/>
      <c r="LYP26" s="64"/>
      <c r="LYQ26" s="64"/>
      <c r="LYR26" s="64"/>
      <c r="LYS26" s="64"/>
      <c r="LYT26" s="64"/>
      <c r="LYU26" s="64"/>
      <c r="LYV26" s="64"/>
      <c r="LYW26" s="64"/>
      <c r="LYX26" s="64"/>
      <c r="LYY26" s="64"/>
      <c r="LYZ26" s="64"/>
      <c r="LZA26" s="64"/>
      <c r="LZB26" s="64"/>
      <c r="LZC26" s="64"/>
      <c r="LZD26" s="64"/>
      <c r="LZE26" s="64"/>
      <c r="LZF26" s="64"/>
      <c r="LZG26" s="64"/>
      <c r="LZH26" s="64"/>
      <c r="LZI26" s="64"/>
      <c r="LZJ26" s="64"/>
      <c r="LZK26" s="64"/>
      <c r="LZL26" s="64"/>
      <c r="LZM26" s="64"/>
      <c r="LZN26" s="64"/>
      <c r="LZO26" s="64"/>
      <c r="LZP26" s="64"/>
      <c r="LZQ26" s="64"/>
      <c r="LZR26" s="64"/>
      <c r="LZS26" s="64"/>
      <c r="LZT26" s="64"/>
      <c r="LZU26" s="64"/>
      <c r="LZV26" s="64"/>
      <c r="LZW26" s="64"/>
      <c r="LZX26" s="64"/>
      <c r="LZY26" s="64"/>
      <c r="LZZ26" s="64"/>
      <c r="MAA26" s="64"/>
      <c r="MAB26" s="64"/>
      <c r="MAC26" s="64"/>
      <c r="MAD26" s="64"/>
      <c r="MAE26" s="64"/>
      <c r="MAF26" s="64"/>
      <c r="MAG26" s="64"/>
      <c r="MAH26" s="64"/>
      <c r="MAI26" s="64"/>
      <c r="MAJ26" s="64"/>
      <c r="MAK26" s="64"/>
      <c r="MAL26" s="64"/>
      <c r="MAM26" s="64"/>
      <c r="MAN26" s="64"/>
      <c r="MAO26" s="64"/>
      <c r="MAP26" s="64"/>
      <c r="MAQ26" s="64"/>
      <c r="MAR26" s="64"/>
      <c r="MAS26" s="64"/>
      <c r="MAT26" s="64"/>
      <c r="MAU26" s="64"/>
      <c r="MAV26" s="64"/>
      <c r="MAW26" s="64"/>
      <c r="MAX26" s="64"/>
      <c r="MAY26" s="64"/>
      <c r="MAZ26" s="64"/>
      <c r="MBA26" s="64"/>
      <c r="MBB26" s="64"/>
      <c r="MBC26" s="64"/>
      <c r="MBD26" s="64"/>
      <c r="MBE26" s="64"/>
      <c r="MBF26" s="64"/>
      <c r="MBG26" s="64"/>
      <c r="MBH26" s="64"/>
      <c r="MBI26" s="64"/>
      <c r="MBJ26" s="64"/>
      <c r="MBK26" s="64"/>
      <c r="MBL26" s="64"/>
      <c r="MBM26" s="64"/>
      <c r="MBN26" s="64"/>
      <c r="MBO26" s="64"/>
      <c r="MBP26" s="64"/>
      <c r="MBQ26" s="64"/>
      <c r="MBR26" s="64"/>
      <c r="MBS26" s="64"/>
      <c r="MBT26" s="64"/>
      <c r="MBU26" s="64"/>
      <c r="MBV26" s="64"/>
      <c r="MBW26" s="64"/>
      <c r="MBX26" s="64"/>
      <c r="MBY26" s="64"/>
      <c r="MBZ26" s="64"/>
      <c r="MCA26" s="64"/>
      <c r="MCB26" s="64"/>
      <c r="MCC26" s="64"/>
      <c r="MCD26" s="64"/>
      <c r="MCE26" s="64"/>
      <c r="MCF26" s="64"/>
      <c r="MCG26" s="64"/>
      <c r="MCH26" s="64"/>
      <c r="MCI26" s="64"/>
      <c r="MCJ26" s="64"/>
      <c r="MCK26" s="64"/>
      <c r="MCL26" s="64"/>
      <c r="MCM26" s="64"/>
      <c r="MCN26" s="64"/>
      <c r="MCO26" s="64"/>
      <c r="MCP26" s="64"/>
      <c r="MCQ26" s="64"/>
      <c r="MCR26" s="64"/>
      <c r="MCS26" s="64"/>
      <c r="MCT26" s="64"/>
      <c r="MCU26" s="64"/>
      <c r="MCV26" s="64"/>
      <c r="MCW26" s="64"/>
      <c r="MCX26" s="64"/>
      <c r="MCY26" s="64"/>
      <c r="MCZ26" s="64"/>
      <c r="MDA26" s="64"/>
      <c r="MDB26" s="64"/>
      <c r="MDC26" s="64"/>
      <c r="MDD26" s="64"/>
      <c r="MDE26" s="64"/>
      <c r="MDF26" s="64"/>
      <c r="MDG26" s="64"/>
      <c r="MDH26" s="64"/>
      <c r="MDI26" s="64"/>
      <c r="MDJ26" s="64"/>
      <c r="MDK26" s="64"/>
      <c r="MDL26" s="64"/>
      <c r="MDM26" s="64"/>
      <c r="MDN26" s="64"/>
      <c r="MDO26" s="64"/>
      <c r="MDP26" s="64"/>
      <c r="MDQ26" s="64"/>
      <c r="MDR26" s="64"/>
      <c r="MDS26" s="64"/>
      <c r="MDT26" s="64"/>
      <c r="MDU26" s="64"/>
      <c r="MDV26" s="64"/>
      <c r="MDW26" s="64"/>
      <c r="MDX26" s="64"/>
      <c r="MDY26" s="64"/>
      <c r="MDZ26" s="64"/>
      <c r="MEA26" s="64"/>
      <c r="MEB26" s="64"/>
      <c r="MEC26" s="64"/>
      <c r="MED26" s="64"/>
      <c r="MEE26" s="64"/>
      <c r="MEF26" s="64"/>
      <c r="MEG26" s="64"/>
      <c r="MEH26" s="64"/>
      <c r="MEI26" s="64"/>
      <c r="MEJ26" s="64"/>
      <c r="MEK26" s="64"/>
      <c r="MEL26" s="64"/>
      <c r="MEM26" s="64"/>
      <c r="MEN26" s="64"/>
      <c r="MEO26" s="64"/>
      <c r="MEP26" s="64"/>
      <c r="MEQ26" s="64"/>
      <c r="MER26" s="64"/>
      <c r="MES26" s="64"/>
      <c r="MET26" s="64"/>
      <c r="MEU26" s="64"/>
      <c r="MEV26" s="64"/>
      <c r="MEW26" s="64"/>
      <c r="MEX26" s="64"/>
      <c r="MEY26" s="64"/>
      <c r="MEZ26" s="64"/>
      <c r="MFA26" s="64"/>
      <c r="MFB26" s="64"/>
      <c r="MFC26" s="64"/>
      <c r="MFD26" s="64"/>
      <c r="MFE26" s="64"/>
      <c r="MFF26" s="64"/>
      <c r="MFG26" s="64"/>
      <c r="MFH26" s="64"/>
      <c r="MFI26" s="64"/>
      <c r="MFJ26" s="64"/>
      <c r="MFK26" s="64"/>
      <c r="MFL26" s="64"/>
      <c r="MFM26" s="64"/>
      <c r="MFN26" s="64"/>
      <c r="MFO26" s="64"/>
      <c r="MFP26" s="64"/>
      <c r="MFQ26" s="64"/>
      <c r="MFR26" s="64"/>
      <c r="MFS26" s="64"/>
      <c r="MFT26" s="64"/>
      <c r="MFU26" s="64"/>
      <c r="MFV26" s="64"/>
      <c r="MFW26" s="64"/>
      <c r="MFX26" s="64"/>
      <c r="MFY26" s="64"/>
      <c r="MFZ26" s="64"/>
      <c r="MGA26" s="64"/>
      <c r="MGB26" s="64"/>
      <c r="MGC26" s="64"/>
      <c r="MGD26" s="64"/>
      <c r="MGE26" s="64"/>
      <c r="MGF26" s="64"/>
      <c r="MGG26" s="64"/>
      <c r="MGH26" s="64"/>
      <c r="MGI26" s="64"/>
      <c r="MGJ26" s="64"/>
      <c r="MGK26" s="64"/>
      <c r="MGL26" s="64"/>
      <c r="MGM26" s="64"/>
      <c r="MGN26" s="64"/>
      <c r="MGO26" s="64"/>
      <c r="MGP26" s="64"/>
      <c r="MGQ26" s="64"/>
      <c r="MGR26" s="64"/>
      <c r="MGS26" s="64"/>
      <c r="MGT26" s="64"/>
      <c r="MGU26" s="64"/>
      <c r="MGV26" s="64"/>
      <c r="MGW26" s="64"/>
      <c r="MGX26" s="64"/>
      <c r="MGY26" s="64"/>
      <c r="MGZ26" s="64"/>
      <c r="MHA26" s="64"/>
      <c r="MHB26" s="64"/>
      <c r="MHC26" s="64"/>
      <c r="MHD26" s="64"/>
      <c r="MHE26" s="64"/>
      <c r="MHF26" s="64"/>
      <c r="MHG26" s="64"/>
      <c r="MHH26" s="64"/>
      <c r="MHI26" s="64"/>
      <c r="MHJ26" s="64"/>
      <c r="MHK26" s="64"/>
      <c r="MHL26" s="64"/>
      <c r="MHM26" s="64"/>
      <c r="MHN26" s="64"/>
      <c r="MHO26" s="64"/>
      <c r="MHP26" s="64"/>
      <c r="MHQ26" s="64"/>
      <c r="MHR26" s="64"/>
      <c r="MHS26" s="64"/>
      <c r="MHT26" s="64"/>
      <c r="MHU26" s="64"/>
      <c r="MHV26" s="64"/>
      <c r="MHW26" s="64"/>
      <c r="MHX26" s="64"/>
      <c r="MHY26" s="64"/>
      <c r="MHZ26" s="64"/>
      <c r="MIA26" s="64"/>
      <c r="MIB26" s="64"/>
      <c r="MIC26" s="64"/>
      <c r="MID26" s="64"/>
      <c r="MIE26" s="64"/>
      <c r="MIF26" s="64"/>
      <c r="MIG26" s="64"/>
      <c r="MIH26" s="64"/>
      <c r="MII26" s="64"/>
      <c r="MIJ26" s="64"/>
      <c r="MIK26" s="64"/>
      <c r="MIL26" s="64"/>
      <c r="MIM26" s="64"/>
      <c r="MIN26" s="64"/>
      <c r="MIO26" s="64"/>
      <c r="MIP26" s="64"/>
      <c r="MIQ26" s="64"/>
      <c r="MIR26" s="64"/>
      <c r="MIS26" s="64"/>
      <c r="MIT26" s="64"/>
      <c r="MIU26" s="64"/>
      <c r="MIV26" s="64"/>
      <c r="MIW26" s="64"/>
      <c r="MIX26" s="64"/>
      <c r="MIY26" s="64"/>
      <c r="MIZ26" s="64"/>
      <c r="MJA26" s="64"/>
      <c r="MJB26" s="64"/>
      <c r="MJC26" s="64"/>
      <c r="MJD26" s="64"/>
      <c r="MJE26" s="64"/>
      <c r="MJF26" s="64"/>
      <c r="MJG26" s="64"/>
      <c r="MJH26" s="64"/>
      <c r="MJI26" s="64"/>
      <c r="MJJ26" s="64"/>
      <c r="MJK26" s="64"/>
      <c r="MJL26" s="64"/>
      <c r="MJM26" s="64"/>
      <c r="MJN26" s="64"/>
      <c r="MJO26" s="64"/>
      <c r="MJP26" s="64"/>
      <c r="MJQ26" s="64"/>
      <c r="MJR26" s="64"/>
      <c r="MJS26" s="64"/>
      <c r="MJT26" s="64"/>
      <c r="MJU26" s="64"/>
      <c r="MJV26" s="64"/>
      <c r="MJW26" s="64"/>
      <c r="MJX26" s="64"/>
      <c r="MJY26" s="64"/>
      <c r="MJZ26" s="64"/>
      <c r="MKA26" s="64"/>
      <c r="MKB26" s="64"/>
      <c r="MKC26" s="64"/>
      <c r="MKD26" s="64"/>
      <c r="MKE26" s="64"/>
      <c r="MKF26" s="64"/>
      <c r="MKG26" s="64"/>
      <c r="MKH26" s="64"/>
      <c r="MKI26" s="64"/>
      <c r="MKJ26" s="64"/>
      <c r="MKK26" s="64"/>
      <c r="MKL26" s="64"/>
      <c r="MKM26" s="64"/>
      <c r="MKN26" s="64"/>
      <c r="MKO26" s="64"/>
      <c r="MKP26" s="64"/>
      <c r="MKQ26" s="64"/>
      <c r="MKR26" s="64"/>
      <c r="MKS26" s="64"/>
      <c r="MKT26" s="64"/>
      <c r="MKU26" s="64"/>
      <c r="MKV26" s="64"/>
      <c r="MKW26" s="64"/>
      <c r="MKX26" s="64"/>
      <c r="MKY26" s="64"/>
      <c r="MKZ26" s="64"/>
      <c r="MLA26" s="64"/>
      <c r="MLB26" s="64"/>
      <c r="MLC26" s="64"/>
      <c r="MLD26" s="64"/>
      <c r="MLE26" s="64"/>
      <c r="MLF26" s="64"/>
      <c r="MLG26" s="64"/>
      <c r="MLH26" s="64"/>
      <c r="MLI26" s="64"/>
      <c r="MLJ26" s="64"/>
      <c r="MLK26" s="64"/>
      <c r="MLL26" s="64"/>
      <c r="MLM26" s="64"/>
      <c r="MLN26" s="64"/>
      <c r="MLO26" s="64"/>
      <c r="MLP26" s="64"/>
      <c r="MLQ26" s="64"/>
      <c r="MLR26" s="64"/>
      <c r="MLS26" s="64"/>
      <c r="MLT26" s="64"/>
      <c r="MLU26" s="64"/>
      <c r="MLV26" s="64"/>
      <c r="MLW26" s="64"/>
      <c r="MLX26" s="64"/>
      <c r="MLY26" s="64"/>
      <c r="MLZ26" s="64"/>
      <c r="MMA26" s="64"/>
      <c r="MMB26" s="64"/>
      <c r="MMC26" s="64"/>
      <c r="MMD26" s="64"/>
      <c r="MME26" s="64"/>
      <c r="MMF26" s="64"/>
      <c r="MMG26" s="64"/>
      <c r="MMH26" s="64"/>
      <c r="MMI26" s="64"/>
      <c r="MMJ26" s="64"/>
      <c r="MMK26" s="64"/>
      <c r="MML26" s="64"/>
      <c r="MMM26" s="64"/>
      <c r="MMN26" s="64"/>
      <c r="MMO26" s="64"/>
      <c r="MMP26" s="64"/>
      <c r="MMQ26" s="64"/>
      <c r="MMR26" s="64"/>
      <c r="MMS26" s="64"/>
      <c r="MMT26" s="64"/>
      <c r="MMU26" s="64"/>
      <c r="MMV26" s="64"/>
      <c r="MMW26" s="64"/>
      <c r="MMX26" s="64"/>
      <c r="MMY26" s="64"/>
      <c r="MMZ26" s="64"/>
      <c r="MNA26" s="64"/>
      <c r="MNB26" s="64"/>
      <c r="MNC26" s="64"/>
      <c r="MND26" s="64"/>
      <c r="MNE26" s="64"/>
      <c r="MNF26" s="64"/>
      <c r="MNG26" s="64"/>
      <c r="MNH26" s="64"/>
      <c r="MNI26" s="64"/>
      <c r="MNJ26" s="64"/>
      <c r="MNK26" s="64"/>
      <c r="MNL26" s="64"/>
      <c r="MNM26" s="64"/>
      <c r="MNN26" s="64"/>
      <c r="MNO26" s="64"/>
      <c r="MNP26" s="64"/>
      <c r="MNQ26" s="64"/>
      <c r="MNR26" s="64"/>
      <c r="MNS26" s="64"/>
      <c r="MNT26" s="64"/>
      <c r="MNU26" s="64"/>
      <c r="MNV26" s="64"/>
      <c r="MNW26" s="64"/>
      <c r="MNX26" s="64"/>
      <c r="MNY26" s="64"/>
      <c r="MNZ26" s="64"/>
      <c r="MOA26" s="64"/>
      <c r="MOB26" s="64"/>
      <c r="MOC26" s="64"/>
      <c r="MOD26" s="64"/>
      <c r="MOE26" s="64"/>
      <c r="MOF26" s="64"/>
      <c r="MOG26" s="64"/>
      <c r="MOH26" s="64"/>
      <c r="MOI26" s="64"/>
      <c r="MOJ26" s="64"/>
      <c r="MOK26" s="64"/>
      <c r="MOL26" s="64"/>
      <c r="MOM26" s="64"/>
      <c r="MON26" s="64"/>
      <c r="MOO26" s="64"/>
      <c r="MOP26" s="64"/>
      <c r="MOQ26" s="64"/>
      <c r="MOR26" s="64"/>
      <c r="MOS26" s="64"/>
      <c r="MOT26" s="64"/>
      <c r="MOU26" s="64"/>
      <c r="MOV26" s="64"/>
      <c r="MOW26" s="64"/>
      <c r="MOX26" s="64"/>
      <c r="MOY26" s="64"/>
      <c r="MOZ26" s="64"/>
      <c r="MPA26" s="64"/>
      <c r="MPB26" s="64"/>
      <c r="MPC26" s="64"/>
      <c r="MPD26" s="64"/>
      <c r="MPE26" s="64"/>
      <c r="MPF26" s="64"/>
      <c r="MPG26" s="64"/>
      <c r="MPH26" s="64"/>
      <c r="MPI26" s="64"/>
      <c r="MPJ26" s="64"/>
      <c r="MPK26" s="64"/>
      <c r="MPL26" s="64"/>
      <c r="MPM26" s="64"/>
      <c r="MPN26" s="64"/>
      <c r="MPO26" s="64"/>
      <c r="MPP26" s="64"/>
      <c r="MPQ26" s="64"/>
      <c r="MPR26" s="64"/>
      <c r="MPS26" s="64"/>
      <c r="MPT26" s="64"/>
      <c r="MPU26" s="64"/>
      <c r="MPV26" s="64"/>
      <c r="MPW26" s="64"/>
      <c r="MPX26" s="64"/>
      <c r="MPY26" s="64"/>
      <c r="MPZ26" s="64"/>
      <c r="MQA26" s="64"/>
      <c r="MQB26" s="64"/>
      <c r="MQC26" s="64"/>
      <c r="MQD26" s="64"/>
      <c r="MQE26" s="64"/>
      <c r="MQF26" s="64"/>
      <c r="MQG26" s="64"/>
      <c r="MQH26" s="64"/>
      <c r="MQI26" s="64"/>
      <c r="MQJ26" s="64"/>
      <c r="MQK26" s="64"/>
      <c r="MQL26" s="64"/>
      <c r="MQM26" s="64"/>
      <c r="MQN26" s="64"/>
      <c r="MQO26" s="64"/>
      <c r="MQP26" s="64"/>
      <c r="MQQ26" s="64"/>
      <c r="MQR26" s="64"/>
      <c r="MQS26" s="64"/>
      <c r="MQT26" s="64"/>
      <c r="MQU26" s="64"/>
      <c r="MQV26" s="64"/>
      <c r="MQW26" s="64"/>
      <c r="MQX26" s="64"/>
      <c r="MQY26" s="64"/>
      <c r="MQZ26" s="64"/>
      <c r="MRA26" s="64"/>
      <c r="MRB26" s="64"/>
      <c r="MRC26" s="64"/>
      <c r="MRD26" s="64"/>
      <c r="MRE26" s="64"/>
      <c r="MRF26" s="64"/>
      <c r="MRG26" s="64"/>
      <c r="MRH26" s="64"/>
      <c r="MRI26" s="64"/>
      <c r="MRJ26" s="64"/>
      <c r="MRK26" s="64"/>
      <c r="MRL26" s="64"/>
      <c r="MRM26" s="64"/>
      <c r="MRN26" s="64"/>
      <c r="MRO26" s="64"/>
      <c r="MRP26" s="64"/>
      <c r="MRQ26" s="64"/>
      <c r="MRR26" s="64"/>
      <c r="MRS26" s="64"/>
      <c r="MRT26" s="64"/>
      <c r="MRU26" s="64"/>
      <c r="MRV26" s="64"/>
      <c r="MRW26" s="64"/>
      <c r="MRX26" s="64"/>
      <c r="MRY26" s="64"/>
      <c r="MRZ26" s="64"/>
      <c r="MSA26" s="64"/>
      <c r="MSB26" s="64"/>
      <c r="MSC26" s="64"/>
      <c r="MSD26" s="64"/>
      <c r="MSE26" s="64"/>
      <c r="MSF26" s="64"/>
      <c r="MSG26" s="64"/>
      <c r="MSH26" s="64"/>
      <c r="MSI26" s="64"/>
      <c r="MSJ26" s="64"/>
      <c r="MSK26" s="64"/>
      <c r="MSL26" s="64"/>
      <c r="MSM26" s="64"/>
      <c r="MSN26" s="64"/>
      <c r="MSO26" s="64"/>
      <c r="MSP26" s="64"/>
      <c r="MSQ26" s="64"/>
      <c r="MSR26" s="64"/>
      <c r="MSS26" s="64"/>
      <c r="MST26" s="64"/>
      <c r="MSU26" s="64"/>
      <c r="MSV26" s="64"/>
      <c r="MSW26" s="64"/>
      <c r="MSX26" s="64"/>
      <c r="MSY26" s="64"/>
      <c r="MSZ26" s="64"/>
      <c r="MTA26" s="64"/>
      <c r="MTB26" s="64"/>
      <c r="MTC26" s="64"/>
      <c r="MTD26" s="64"/>
      <c r="MTE26" s="64"/>
      <c r="MTF26" s="64"/>
      <c r="MTG26" s="64"/>
      <c r="MTH26" s="64"/>
      <c r="MTI26" s="64"/>
      <c r="MTJ26" s="64"/>
      <c r="MTK26" s="64"/>
      <c r="MTL26" s="64"/>
      <c r="MTM26" s="64"/>
      <c r="MTN26" s="64"/>
      <c r="MTO26" s="64"/>
      <c r="MTP26" s="64"/>
      <c r="MTQ26" s="64"/>
      <c r="MTR26" s="64"/>
      <c r="MTS26" s="64"/>
      <c r="MTT26" s="64"/>
      <c r="MTU26" s="64"/>
      <c r="MTV26" s="64"/>
      <c r="MTW26" s="64"/>
      <c r="MTX26" s="64"/>
      <c r="MTY26" s="64"/>
      <c r="MTZ26" s="64"/>
      <c r="MUA26" s="64"/>
      <c r="MUB26" s="64"/>
      <c r="MUC26" s="64"/>
      <c r="MUD26" s="64"/>
      <c r="MUE26" s="64"/>
      <c r="MUF26" s="64"/>
      <c r="MUG26" s="64"/>
      <c r="MUH26" s="64"/>
      <c r="MUI26" s="64"/>
      <c r="MUJ26" s="64"/>
      <c r="MUK26" s="64"/>
      <c r="MUL26" s="64"/>
      <c r="MUM26" s="64"/>
      <c r="MUN26" s="64"/>
      <c r="MUO26" s="64"/>
      <c r="MUP26" s="64"/>
      <c r="MUQ26" s="64"/>
      <c r="MUR26" s="64"/>
      <c r="MUS26" s="64"/>
      <c r="MUT26" s="64"/>
      <c r="MUU26" s="64"/>
      <c r="MUV26" s="64"/>
      <c r="MUW26" s="64"/>
      <c r="MUX26" s="64"/>
      <c r="MUY26" s="64"/>
      <c r="MUZ26" s="64"/>
      <c r="MVA26" s="64"/>
      <c r="MVB26" s="64"/>
      <c r="MVC26" s="64"/>
      <c r="MVD26" s="64"/>
      <c r="MVE26" s="64"/>
      <c r="MVF26" s="64"/>
      <c r="MVG26" s="64"/>
      <c r="MVH26" s="64"/>
      <c r="MVI26" s="64"/>
      <c r="MVJ26" s="64"/>
      <c r="MVK26" s="64"/>
      <c r="MVL26" s="64"/>
      <c r="MVM26" s="64"/>
      <c r="MVN26" s="64"/>
      <c r="MVO26" s="64"/>
      <c r="MVP26" s="64"/>
      <c r="MVQ26" s="64"/>
      <c r="MVR26" s="64"/>
      <c r="MVS26" s="64"/>
      <c r="MVT26" s="64"/>
      <c r="MVU26" s="64"/>
      <c r="MVV26" s="64"/>
      <c r="MVW26" s="64"/>
      <c r="MVX26" s="64"/>
      <c r="MVY26" s="64"/>
      <c r="MVZ26" s="64"/>
      <c r="MWA26" s="64"/>
      <c r="MWB26" s="64"/>
      <c r="MWC26" s="64"/>
      <c r="MWD26" s="64"/>
      <c r="MWE26" s="64"/>
      <c r="MWF26" s="64"/>
      <c r="MWG26" s="64"/>
      <c r="MWH26" s="64"/>
      <c r="MWI26" s="64"/>
      <c r="MWJ26" s="64"/>
      <c r="MWK26" s="64"/>
      <c r="MWL26" s="64"/>
      <c r="MWM26" s="64"/>
      <c r="MWN26" s="64"/>
      <c r="MWO26" s="64"/>
      <c r="MWP26" s="64"/>
      <c r="MWQ26" s="64"/>
      <c r="MWR26" s="64"/>
      <c r="MWS26" s="64"/>
      <c r="MWT26" s="64"/>
      <c r="MWU26" s="64"/>
      <c r="MWV26" s="64"/>
      <c r="MWW26" s="64"/>
      <c r="MWX26" s="64"/>
      <c r="MWY26" s="64"/>
      <c r="MWZ26" s="64"/>
      <c r="MXA26" s="64"/>
      <c r="MXB26" s="64"/>
      <c r="MXC26" s="64"/>
      <c r="MXD26" s="64"/>
      <c r="MXE26" s="64"/>
      <c r="MXF26" s="64"/>
      <c r="MXG26" s="64"/>
      <c r="MXH26" s="64"/>
      <c r="MXI26" s="64"/>
      <c r="MXJ26" s="64"/>
      <c r="MXK26" s="64"/>
      <c r="MXL26" s="64"/>
      <c r="MXM26" s="64"/>
      <c r="MXN26" s="64"/>
      <c r="MXO26" s="64"/>
      <c r="MXP26" s="64"/>
      <c r="MXQ26" s="64"/>
      <c r="MXR26" s="64"/>
      <c r="MXS26" s="64"/>
      <c r="MXT26" s="64"/>
      <c r="MXU26" s="64"/>
      <c r="MXV26" s="64"/>
      <c r="MXW26" s="64"/>
      <c r="MXX26" s="64"/>
      <c r="MXY26" s="64"/>
      <c r="MXZ26" s="64"/>
      <c r="MYA26" s="64"/>
      <c r="MYB26" s="64"/>
      <c r="MYC26" s="64"/>
      <c r="MYD26" s="64"/>
      <c r="MYE26" s="64"/>
      <c r="MYF26" s="64"/>
      <c r="MYG26" s="64"/>
      <c r="MYH26" s="64"/>
      <c r="MYI26" s="64"/>
      <c r="MYJ26" s="64"/>
      <c r="MYK26" s="64"/>
      <c r="MYL26" s="64"/>
      <c r="MYM26" s="64"/>
      <c r="MYN26" s="64"/>
      <c r="MYO26" s="64"/>
      <c r="MYP26" s="64"/>
      <c r="MYQ26" s="64"/>
      <c r="MYR26" s="64"/>
      <c r="MYS26" s="64"/>
      <c r="MYT26" s="64"/>
      <c r="MYU26" s="64"/>
      <c r="MYV26" s="64"/>
      <c r="MYW26" s="64"/>
      <c r="MYX26" s="64"/>
      <c r="MYY26" s="64"/>
      <c r="MYZ26" s="64"/>
      <c r="MZA26" s="64"/>
      <c r="MZB26" s="64"/>
      <c r="MZC26" s="64"/>
      <c r="MZD26" s="64"/>
      <c r="MZE26" s="64"/>
      <c r="MZF26" s="64"/>
      <c r="MZG26" s="64"/>
      <c r="MZH26" s="64"/>
      <c r="MZI26" s="64"/>
      <c r="MZJ26" s="64"/>
      <c r="MZK26" s="64"/>
      <c r="MZL26" s="64"/>
      <c r="MZM26" s="64"/>
      <c r="MZN26" s="64"/>
      <c r="MZO26" s="64"/>
      <c r="MZP26" s="64"/>
      <c r="MZQ26" s="64"/>
      <c r="MZR26" s="64"/>
      <c r="MZS26" s="64"/>
      <c r="MZT26" s="64"/>
      <c r="MZU26" s="64"/>
      <c r="MZV26" s="64"/>
      <c r="MZW26" s="64"/>
      <c r="MZX26" s="64"/>
      <c r="MZY26" s="64"/>
      <c r="MZZ26" s="64"/>
      <c r="NAA26" s="64"/>
      <c r="NAB26" s="64"/>
      <c r="NAC26" s="64"/>
      <c r="NAD26" s="64"/>
      <c r="NAE26" s="64"/>
      <c r="NAF26" s="64"/>
      <c r="NAG26" s="64"/>
      <c r="NAH26" s="64"/>
      <c r="NAI26" s="64"/>
      <c r="NAJ26" s="64"/>
      <c r="NAK26" s="64"/>
      <c r="NAL26" s="64"/>
      <c r="NAM26" s="64"/>
      <c r="NAN26" s="64"/>
      <c r="NAO26" s="64"/>
      <c r="NAP26" s="64"/>
      <c r="NAQ26" s="64"/>
      <c r="NAR26" s="64"/>
      <c r="NAS26" s="64"/>
      <c r="NAT26" s="64"/>
      <c r="NAU26" s="64"/>
      <c r="NAV26" s="64"/>
      <c r="NAW26" s="64"/>
      <c r="NAX26" s="64"/>
      <c r="NAY26" s="64"/>
      <c r="NAZ26" s="64"/>
      <c r="NBA26" s="64"/>
      <c r="NBB26" s="64"/>
      <c r="NBC26" s="64"/>
      <c r="NBD26" s="64"/>
      <c r="NBE26" s="64"/>
      <c r="NBF26" s="64"/>
      <c r="NBG26" s="64"/>
      <c r="NBH26" s="64"/>
      <c r="NBI26" s="64"/>
      <c r="NBJ26" s="64"/>
      <c r="NBK26" s="64"/>
      <c r="NBL26" s="64"/>
      <c r="NBM26" s="64"/>
      <c r="NBN26" s="64"/>
      <c r="NBO26" s="64"/>
      <c r="NBP26" s="64"/>
      <c r="NBQ26" s="64"/>
      <c r="NBR26" s="64"/>
      <c r="NBS26" s="64"/>
      <c r="NBT26" s="64"/>
      <c r="NBU26" s="64"/>
      <c r="NBV26" s="64"/>
      <c r="NBW26" s="64"/>
      <c r="NBX26" s="64"/>
      <c r="NBY26" s="64"/>
      <c r="NBZ26" s="64"/>
      <c r="NCA26" s="64"/>
      <c r="NCB26" s="64"/>
      <c r="NCC26" s="64"/>
      <c r="NCD26" s="64"/>
      <c r="NCE26" s="64"/>
      <c r="NCF26" s="64"/>
      <c r="NCG26" s="64"/>
      <c r="NCH26" s="64"/>
      <c r="NCI26" s="64"/>
      <c r="NCJ26" s="64"/>
      <c r="NCK26" s="64"/>
      <c r="NCL26" s="64"/>
      <c r="NCM26" s="64"/>
      <c r="NCN26" s="64"/>
      <c r="NCO26" s="64"/>
      <c r="NCP26" s="64"/>
      <c r="NCQ26" s="64"/>
      <c r="NCR26" s="64"/>
      <c r="NCS26" s="64"/>
      <c r="NCT26" s="64"/>
      <c r="NCU26" s="64"/>
      <c r="NCV26" s="64"/>
      <c r="NCW26" s="64"/>
      <c r="NCX26" s="64"/>
      <c r="NCY26" s="64"/>
      <c r="NCZ26" s="64"/>
      <c r="NDA26" s="64"/>
      <c r="NDB26" s="64"/>
      <c r="NDC26" s="64"/>
      <c r="NDD26" s="64"/>
      <c r="NDE26" s="64"/>
      <c r="NDF26" s="64"/>
      <c r="NDG26" s="64"/>
      <c r="NDH26" s="64"/>
      <c r="NDI26" s="64"/>
      <c r="NDJ26" s="64"/>
      <c r="NDK26" s="64"/>
      <c r="NDL26" s="64"/>
      <c r="NDM26" s="64"/>
      <c r="NDN26" s="64"/>
      <c r="NDO26" s="64"/>
      <c r="NDP26" s="64"/>
      <c r="NDQ26" s="64"/>
      <c r="NDR26" s="64"/>
      <c r="NDS26" s="64"/>
      <c r="NDT26" s="64"/>
      <c r="NDU26" s="64"/>
      <c r="NDV26" s="64"/>
      <c r="NDW26" s="64"/>
      <c r="NDX26" s="64"/>
      <c r="NDY26" s="64"/>
      <c r="NDZ26" s="64"/>
      <c r="NEA26" s="64"/>
      <c r="NEB26" s="64"/>
      <c r="NEC26" s="64"/>
      <c r="NED26" s="64"/>
      <c r="NEE26" s="64"/>
      <c r="NEF26" s="64"/>
      <c r="NEG26" s="64"/>
      <c r="NEH26" s="64"/>
      <c r="NEI26" s="64"/>
      <c r="NEJ26" s="64"/>
      <c r="NEK26" s="64"/>
      <c r="NEL26" s="64"/>
      <c r="NEM26" s="64"/>
      <c r="NEN26" s="64"/>
      <c r="NEO26" s="64"/>
      <c r="NEP26" s="64"/>
      <c r="NEQ26" s="64"/>
      <c r="NER26" s="64"/>
      <c r="NES26" s="64"/>
      <c r="NET26" s="64"/>
      <c r="NEU26" s="64"/>
      <c r="NEV26" s="64"/>
      <c r="NEW26" s="64"/>
      <c r="NEX26" s="64"/>
      <c r="NEY26" s="64"/>
      <c r="NEZ26" s="64"/>
      <c r="NFA26" s="64"/>
      <c r="NFB26" s="64"/>
      <c r="NFC26" s="64"/>
      <c r="NFD26" s="64"/>
      <c r="NFE26" s="64"/>
      <c r="NFF26" s="64"/>
      <c r="NFG26" s="64"/>
      <c r="NFH26" s="64"/>
      <c r="NFI26" s="64"/>
      <c r="NFJ26" s="64"/>
      <c r="NFK26" s="64"/>
      <c r="NFL26" s="64"/>
      <c r="NFM26" s="64"/>
      <c r="NFN26" s="64"/>
      <c r="NFO26" s="64"/>
      <c r="NFP26" s="64"/>
      <c r="NFQ26" s="64"/>
      <c r="NFR26" s="64"/>
      <c r="NFS26" s="64"/>
      <c r="NFT26" s="64"/>
      <c r="NFU26" s="64"/>
      <c r="NFV26" s="64"/>
      <c r="NFW26" s="64"/>
      <c r="NFX26" s="64"/>
      <c r="NFY26" s="64"/>
      <c r="NFZ26" s="64"/>
      <c r="NGA26" s="64"/>
      <c r="NGB26" s="64"/>
      <c r="NGC26" s="64"/>
      <c r="NGD26" s="64"/>
      <c r="NGE26" s="64"/>
      <c r="NGF26" s="64"/>
      <c r="NGG26" s="64"/>
      <c r="NGH26" s="64"/>
      <c r="NGI26" s="64"/>
      <c r="NGJ26" s="64"/>
      <c r="NGK26" s="64"/>
      <c r="NGL26" s="64"/>
      <c r="NGM26" s="64"/>
      <c r="NGN26" s="64"/>
      <c r="NGO26" s="64"/>
      <c r="NGP26" s="64"/>
      <c r="NGQ26" s="64"/>
      <c r="NGR26" s="64"/>
      <c r="NGS26" s="64"/>
      <c r="NGT26" s="64"/>
      <c r="NGU26" s="64"/>
      <c r="NGV26" s="64"/>
      <c r="NGW26" s="64"/>
      <c r="NGX26" s="64"/>
      <c r="NGY26" s="64"/>
      <c r="NGZ26" s="64"/>
      <c r="NHA26" s="64"/>
      <c r="NHB26" s="64"/>
      <c r="NHC26" s="64"/>
      <c r="NHD26" s="64"/>
      <c r="NHE26" s="64"/>
      <c r="NHF26" s="64"/>
      <c r="NHG26" s="64"/>
      <c r="NHH26" s="64"/>
      <c r="NHI26" s="64"/>
      <c r="NHJ26" s="64"/>
      <c r="NHK26" s="64"/>
      <c r="NHL26" s="64"/>
      <c r="NHM26" s="64"/>
      <c r="NHN26" s="64"/>
      <c r="NHO26" s="64"/>
      <c r="NHP26" s="64"/>
      <c r="NHQ26" s="64"/>
      <c r="NHR26" s="64"/>
      <c r="NHS26" s="64"/>
      <c r="NHT26" s="64"/>
      <c r="NHU26" s="64"/>
      <c r="NHV26" s="64"/>
      <c r="NHW26" s="64"/>
      <c r="NHX26" s="64"/>
      <c r="NHY26" s="64"/>
      <c r="NHZ26" s="64"/>
      <c r="NIA26" s="64"/>
      <c r="NIB26" s="64"/>
      <c r="NIC26" s="64"/>
      <c r="NID26" s="64"/>
      <c r="NIE26" s="64"/>
      <c r="NIF26" s="64"/>
      <c r="NIG26" s="64"/>
      <c r="NIH26" s="64"/>
      <c r="NII26" s="64"/>
      <c r="NIJ26" s="64"/>
      <c r="NIK26" s="64"/>
      <c r="NIL26" s="64"/>
      <c r="NIM26" s="64"/>
      <c r="NIN26" s="64"/>
      <c r="NIO26" s="64"/>
      <c r="NIP26" s="64"/>
      <c r="NIQ26" s="64"/>
      <c r="NIR26" s="64"/>
      <c r="NIS26" s="64"/>
      <c r="NIT26" s="64"/>
      <c r="NIU26" s="64"/>
      <c r="NIV26" s="64"/>
      <c r="NIW26" s="64"/>
      <c r="NIX26" s="64"/>
      <c r="NIY26" s="64"/>
      <c r="NIZ26" s="64"/>
      <c r="NJA26" s="64"/>
      <c r="NJB26" s="64"/>
      <c r="NJC26" s="64"/>
      <c r="NJD26" s="64"/>
      <c r="NJE26" s="64"/>
      <c r="NJF26" s="64"/>
      <c r="NJG26" s="64"/>
      <c r="NJH26" s="64"/>
      <c r="NJI26" s="64"/>
      <c r="NJJ26" s="64"/>
      <c r="NJK26" s="64"/>
      <c r="NJL26" s="64"/>
      <c r="NJM26" s="64"/>
      <c r="NJN26" s="64"/>
      <c r="NJO26" s="64"/>
      <c r="NJP26" s="64"/>
      <c r="NJQ26" s="64"/>
      <c r="NJR26" s="64"/>
      <c r="NJS26" s="64"/>
      <c r="NJT26" s="64"/>
      <c r="NJU26" s="64"/>
      <c r="NJV26" s="64"/>
      <c r="NJW26" s="64"/>
      <c r="NJX26" s="64"/>
      <c r="NJY26" s="64"/>
      <c r="NJZ26" s="64"/>
      <c r="NKA26" s="64"/>
      <c r="NKB26" s="64"/>
      <c r="NKC26" s="64"/>
      <c r="NKD26" s="64"/>
      <c r="NKE26" s="64"/>
      <c r="NKF26" s="64"/>
      <c r="NKG26" s="64"/>
      <c r="NKH26" s="64"/>
      <c r="NKI26" s="64"/>
      <c r="NKJ26" s="64"/>
      <c r="NKK26" s="64"/>
      <c r="NKL26" s="64"/>
      <c r="NKM26" s="64"/>
      <c r="NKN26" s="64"/>
      <c r="NKO26" s="64"/>
      <c r="NKP26" s="64"/>
      <c r="NKQ26" s="64"/>
      <c r="NKR26" s="64"/>
      <c r="NKS26" s="64"/>
      <c r="NKT26" s="64"/>
      <c r="NKU26" s="64"/>
      <c r="NKV26" s="64"/>
      <c r="NKW26" s="64"/>
      <c r="NKX26" s="64"/>
      <c r="NKY26" s="64"/>
      <c r="NKZ26" s="64"/>
      <c r="NLA26" s="64"/>
      <c r="NLB26" s="64"/>
      <c r="NLC26" s="64"/>
      <c r="NLD26" s="64"/>
      <c r="NLE26" s="64"/>
      <c r="NLF26" s="64"/>
      <c r="NLG26" s="64"/>
      <c r="NLH26" s="64"/>
      <c r="NLI26" s="64"/>
      <c r="NLJ26" s="64"/>
      <c r="NLK26" s="64"/>
      <c r="NLL26" s="64"/>
      <c r="NLM26" s="64"/>
      <c r="NLN26" s="64"/>
      <c r="NLO26" s="64"/>
      <c r="NLP26" s="64"/>
      <c r="NLQ26" s="64"/>
      <c r="NLR26" s="64"/>
      <c r="NLS26" s="64"/>
      <c r="NLT26" s="64"/>
      <c r="NLU26" s="64"/>
      <c r="NLV26" s="64"/>
      <c r="NLW26" s="64"/>
      <c r="NLX26" s="64"/>
      <c r="NLY26" s="64"/>
      <c r="NLZ26" s="64"/>
      <c r="NMA26" s="64"/>
      <c r="NMB26" s="64"/>
      <c r="NMC26" s="64"/>
      <c r="NMD26" s="64"/>
      <c r="NME26" s="64"/>
      <c r="NMF26" s="64"/>
      <c r="NMG26" s="64"/>
      <c r="NMH26" s="64"/>
      <c r="NMI26" s="64"/>
      <c r="NMJ26" s="64"/>
      <c r="NMK26" s="64"/>
      <c r="NML26" s="64"/>
      <c r="NMM26" s="64"/>
      <c r="NMN26" s="64"/>
      <c r="NMO26" s="64"/>
      <c r="NMP26" s="64"/>
      <c r="NMQ26" s="64"/>
      <c r="NMR26" s="64"/>
      <c r="NMS26" s="64"/>
      <c r="NMT26" s="64"/>
      <c r="NMU26" s="64"/>
      <c r="NMV26" s="64"/>
      <c r="NMW26" s="64"/>
      <c r="NMX26" s="64"/>
      <c r="NMY26" s="64"/>
      <c r="NMZ26" s="64"/>
      <c r="NNA26" s="64"/>
      <c r="NNB26" s="64"/>
      <c r="NNC26" s="64"/>
      <c r="NND26" s="64"/>
      <c r="NNE26" s="64"/>
      <c r="NNF26" s="64"/>
      <c r="NNG26" s="64"/>
      <c r="NNH26" s="64"/>
      <c r="NNI26" s="64"/>
      <c r="NNJ26" s="64"/>
      <c r="NNK26" s="64"/>
      <c r="NNL26" s="64"/>
      <c r="NNM26" s="64"/>
      <c r="NNN26" s="64"/>
      <c r="NNO26" s="64"/>
      <c r="NNP26" s="64"/>
      <c r="NNQ26" s="64"/>
      <c r="NNR26" s="64"/>
      <c r="NNS26" s="64"/>
      <c r="NNT26" s="64"/>
      <c r="NNU26" s="64"/>
      <c r="NNV26" s="64"/>
      <c r="NNW26" s="64"/>
      <c r="NNX26" s="64"/>
      <c r="NNY26" s="64"/>
      <c r="NNZ26" s="64"/>
      <c r="NOA26" s="64"/>
      <c r="NOB26" s="64"/>
      <c r="NOC26" s="64"/>
      <c r="NOD26" s="64"/>
      <c r="NOE26" s="64"/>
      <c r="NOF26" s="64"/>
      <c r="NOG26" s="64"/>
      <c r="NOH26" s="64"/>
      <c r="NOI26" s="64"/>
      <c r="NOJ26" s="64"/>
      <c r="NOK26" s="64"/>
      <c r="NOL26" s="64"/>
      <c r="NOM26" s="64"/>
      <c r="NON26" s="64"/>
      <c r="NOO26" s="64"/>
      <c r="NOP26" s="64"/>
      <c r="NOQ26" s="64"/>
      <c r="NOR26" s="64"/>
      <c r="NOS26" s="64"/>
      <c r="NOT26" s="64"/>
      <c r="NOU26" s="64"/>
      <c r="NOV26" s="64"/>
      <c r="NOW26" s="64"/>
      <c r="NOX26" s="64"/>
      <c r="NOY26" s="64"/>
      <c r="NOZ26" s="64"/>
      <c r="NPA26" s="64"/>
      <c r="NPB26" s="64"/>
      <c r="NPC26" s="64"/>
      <c r="NPD26" s="64"/>
      <c r="NPE26" s="64"/>
      <c r="NPF26" s="64"/>
      <c r="NPG26" s="64"/>
      <c r="NPH26" s="64"/>
      <c r="NPI26" s="64"/>
      <c r="NPJ26" s="64"/>
      <c r="NPK26" s="64"/>
      <c r="NPL26" s="64"/>
      <c r="NPM26" s="64"/>
      <c r="NPN26" s="64"/>
      <c r="NPO26" s="64"/>
      <c r="NPP26" s="64"/>
      <c r="NPQ26" s="64"/>
      <c r="NPR26" s="64"/>
      <c r="NPS26" s="64"/>
      <c r="NPT26" s="64"/>
      <c r="NPU26" s="64"/>
      <c r="NPV26" s="64"/>
      <c r="NPW26" s="64"/>
      <c r="NPX26" s="64"/>
      <c r="NPY26" s="64"/>
      <c r="NPZ26" s="64"/>
      <c r="NQA26" s="64"/>
      <c r="NQB26" s="64"/>
      <c r="NQC26" s="64"/>
      <c r="NQD26" s="64"/>
      <c r="NQE26" s="64"/>
      <c r="NQF26" s="64"/>
      <c r="NQG26" s="64"/>
      <c r="NQH26" s="64"/>
      <c r="NQI26" s="64"/>
      <c r="NQJ26" s="64"/>
      <c r="NQK26" s="64"/>
      <c r="NQL26" s="64"/>
      <c r="NQM26" s="64"/>
      <c r="NQN26" s="64"/>
      <c r="NQO26" s="64"/>
      <c r="NQP26" s="64"/>
      <c r="NQQ26" s="64"/>
      <c r="NQR26" s="64"/>
      <c r="NQS26" s="64"/>
      <c r="NQT26" s="64"/>
      <c r="NQU26" s="64"/>
      <c r="NQV26" s="64"/>
      <c r="NQW26" s="64"/>
      <c r="NQX26" s="64"/>
      <c r="NQY26" s="64"/>
      <c r="NQZ26" s="64"/>
      <c r="NRA26" s="64"/>
      <c r="NRB26" s="64"/>
      <c r="NRC26" s="64"/>
      <c r="NRD26" s="64"/>
      <c r="NRE26" s="64"/>
      <c r="NRF26" s="64"/>
      <c r="NRG26" s="64"/>
      <c r="NRH26" s="64"/>
      <c r="NRI26" s="64"/>
      <c r="NRJ26" s="64"/>
      <c r="NRK26" s="64"/>
      <c r="NRL26" s="64"/>
      <c r="NRM26" s="64"/>
      <c r="NRN26" s="64"/>
      <c r="NRO26" s="64"/>
      <c r="NRP26" s="64"/>
      <c r="NRQ26" s="64"/>
      <c r="NRR26" s="64"/>
      <c r="NRS26" s="64"/>
      <c r="NRT26" s="64"/>
      <c r="NRU26" s="64"/>
      <c r="NRV26" s="64"/>
      <c r="NRW26" s="64"/>
      <c r="NRX26" s="64"/>
      <c r="NRY26" s="64"/>
      <c r="NRZ26" s="64"/>
      <c r="NSA26" s="64"/>
      <c r="NSB26" s="64"/>
      <c r="NSC26" s="64"/>
      <c r="NSD26" s="64"/>
      <c r="NSE26" s="64"/>
      <c r="NSF26" s="64"/>
      <c r="NSG26" s="64"/>
      <c r="NSH26" s="64"/>
      <c r="NSI26" s="64"/>
      <c r="NSJ26" s="64"/>
      <c r="NSK26" s="64"/>
      <c r="NSL26" s="64"/>
      <c r="NSM26" s="64"/>
      <c r="NSN26" s="64"/>
      <c r="NSO26" s="64"/>
      <c r="NSP26" s="64"/>
      <c r="NSQ26" s="64"/>
      <c r="NSR26" s="64"/>
      <c r="NSS26" s="64"/>
      <c r="NST26" s="64"/>
      <c r="NSU26" s="64"/>
      <c r="NSV26" s="64"/>
      <c r="NSW26" s="64"/>
      <c r="NSX26" s="64"/>
      <c r="NSY26" s="64"/>
      <c r="NSZ26" s="64"/>
      <c r="NTA26" s="64"/>
      <c r="NTB26" s="64"/>
      <c r="NTC26" s="64"/>
      <c r="NTD26" s="64"/>
      <c r="NTE26" s="64"/>
      <c r="NTF26" s="64"/>
      <c r="NTG26" s="64"/>
      <c r="NTH26" s="64"/>
      <c r="NTI26" s="64"/>
      <c r="NTJ26" s="64"/>
      <c r="NTK26" s="64"/>
      <c r="NTL26" s="64"/>
      <c r="NTM26" s="64"/>
      <c r="NTN26" s="64"/>
      <c r="NTO26" s="64"/>
      <c r="NTP26" s="64"/>
      <c r="NTQ26" s="64"/>
      <c r="NTR26" s="64"/>
      <c r="NTS26" s="64"/>
      <c r="NTT26" s="64"/>
      <c r="NTU26" s="64"/>
      <c r="NTV26" s="64"/>
      <c r="NTW26" s="64"/>
      <c r="NTX26" s="64"/>
      <c r="NTY26" s="64"/>
      <c r="NTZ26" s="64"/>
      <c r="NUA26" s="64"/>
      <c r="NUB26" s="64"/>
      <c r="NUC26" s="64"/>
      <c r="NUD26" s="64"/>
      <c r="NUE26" s="64"/>
      <c r="NUF26" s="64"/>
      <c r="NUG26" s="64"/>
      <c r="NUH26" s="64"/>
      <c r="NUI26" s="64"/>
      <c r="NUJ26" s="64"/>
      <c r="NUK26" s="64"/>
      <c r="NUL26" s="64"/>
      <c r="NUM26" s="64"/>
      <c r="NUN26" s="64"/>
      <c r="NUO26" s="64"/>
      <c r="NUP26" s="64"/>
      <c r="NUQ26" s="64"/>
      <c r="NUR26" s="64"/>
      <c r="NUS26" s="64"/>
      <c r="NUT26" s="64"/>
      <c r="NUU26" s="64"/>
      <c r="NUV26" s="64"/>
      <c r="NUW26" s="64"/>
      <c r="NUX26" s="64"/>
      <c r="NUY26" s="64"/>
      <c r="NUZ26" s="64"/>
      <c r="NVA26" s="64"/>
      <c r="NVB26" s="64"/>
      <c r="NVC26" s="64"/>
      <c r="NVD26" s="64"/>
      <c r="NVE26" s="64"/>
      <c r="NVF26" s="64"/>
      <c r="NVG26" s="64"/>
      <c r="NVH26" s="64"/>
      <c r="NVI26" s="64"/>
      <c r="NVJ26" s="64"/>
      <c r="NVK26" s="64"/>
      <c r="NVL26" s="64"/>
      <c r="NVM26" s="64"/>
      <c r="NVN26" s="64"/>
      <c r="NVO26" s="64"/>
      <c r="NVP26" s="64"/>
      <c r="NVQ26" s="64"/>
      <c r="NVR26" s="64"/>
      <c r="NVS26" s="64"/>
      <c r="NVT26" s="64"/>
      <c r="NVU26" s="64"/>
      <c r="NVV26" s="64"/>
      <c r="NVW26" s="64"/>
      <c r="NVX26" s="64"/>
      <c r="NVY26" s="64"/>
      <c r="NVZ26" s="64"/>
      <c r="NWA26" s="64"/>
      <c r="NWB26" s="64"/>
      <c r="NWC26" s="64"/>
      <c r="NWD26" s="64"/>
      <c r="NWE26" s="64"/>
      <c r="NWF26" s="64"/>
      <c r="NWG26" s="64"/>
      <c r="NWH26" s="64"/>
      <c r="NWI26" s="64"/>
      <c r="NWJ26" s="64"/>
      <c r="NWK26" s="64"/>
      <c r="NWL26" s="64"/>
      <c r="NWM26" s="64"/>
      <c r="NWN26" s="64"/>
      <c r="NWO26" s="64"/>
      <c r="NWP26" s="64"/>
      <c r="NWQ26" s="64"/>
      <c r="NWR26" s="64"/>
      <c r="NWS26" s="64"/>
      <c r="NWT26" s="64"/>
      <c r="NWU26" s="64"/>
      <c r="NWV26" s="64"/>
      <c r="NWW26" s="64"/>
      <c r="NWX26" s="64"/>
      <c r="NWY26" s="64"/>
      <c r="NWZ26" s="64"/>
      <c r="NXA26" s="64"/>
      <c r="NXB26" s="64"/>
      <c r="NXC26" s="64"/>
      <c r="NXD26" s="64"/>
      <c r="NXE26" s="64"/>
      <c r="NXF26" s="64"/>
      <c r="NXG26" s="64"/>
      <c r="NXH26" s="64"/>
      <c r="NXI26" s="64"/>
      <c r="NXJ26" s="64"/>
      <c r="NXK26" s="64"/>
      <c r="NXL26" s="64"/>
      <c r="NXM26" s="64"/>
      <c r="NXN26" s="64"/>
      <c r="NXO26" s="64"/>
      <c r="NXP26" s="64"/>
      <c r="NXQ26" s="64"/>
      <c r="NXR26" s="64"/>
      <c r="NXS26" s="64"/>
      <c r="NXT26" s="64"/>
      <c r="NXU26" s="64"/>
      <c r="NXV26" s="64"/>
      <c r="NXW26" s="64"/>
      <c r="NXX26" s="64"/>
      <c r="NXY26" s="64"/>
      <c r="NXZ26" s="64"/>
      <c r="NYA26" s="64"/>
      <c r="NYB26" s="64"/>
      <c r="NYC26" s="64"/>
      <c r="NYD26" s="64"/>
      <c r="NYE26" s="64"/>
      <c r="NYF26" s="64"/>
      <c r="NYG26" s="64"/>
      <c r="NYH26" s="64"/>
      <c r="NYI26" s="64"/>
      <c r="NYJ26" s="64"/>
      <c r="NYK26" s="64"/>
      <c r="NYL26" s="64"/>
      <c r="NYM26" s="64"/>
      <c r="NYN26" s="64"/>
      <c r="NYO26" s="64"/>
      <c r="NYP26" s="64"/>
      <c r="NYQ26" s="64"/>
      <c r="NYR26" s="64"/>
      <c r="NYS26" s="64"/>
      <c r="NYT26" s="64"/>
      <c r="NYU26" s="64"/>
      <c r="NYV26" s="64"/>
      <c r="NYW26" s="64"/>
      <c r="NYX26" s="64"/>
      <c r="NYY26" s="64"/>
      <c r="NYZ26" s="64"/>
      <c r="NZA26" s="64"/>
      <c r="NZB26" s="64"/>
      <c r="NZC26" s="64"/>
      <c r="NZD26" s="64"/>
      <c r="NZE26" s="64"/>
      <c r="NZF26" s="64"/>
      <c r="NZG26" s="64"/>
      <c r="NZH26" s="64"/>
      <c r="NZI26" s="64"/>
      <c r="NZJ26" s="64"/>
      <c r="NZK26" s="64"/>
      <c r="NZL26" s="64"/>
      <c r="NZM26" s="64"/>
      <c r="NZN26" s="64"/>
      <c r="NZO26" s="64"/>
      <c r="NZP26" s="64"/>
      <c r="NZQ26" s="64"/>
      <c r="NZR26" s="64"/>
      <c r="NZS26" s="64"/>
      <c r="NZT26" s="64"/>
      <c r="NZU26" s="64"/>
      <c r="NZV26" s="64"/>
      <c r="NZW26" s="64"/>
      <c r="NZX26" s="64"/>
      <c r="NZY26" s="64"/>
      <c r="NZZ26" s="64"/>
      <c r="OAA26" s="64"/>
      <c r="OAB26" s="64"/>
      <c r="OAC26" s="64"/>
      <c r="OAD26" s="64"/>
      <c r="OAE26" s="64"/>
      <c r="OAF26" s="64"/>
      <c r="OAG26" s="64"/>
      <c r="OAH26" s="64"/>
      <c r="OAI26" s="64"/>
      <c r="OAJ26" s="64"/>
      <c r="OAK26" s="64"/>
      <c r="OAL26" s="64"/>
      <c r="OAM26" s="64"/>
      <c r="OAN26" s="64"/>
      <c r="OAO26" s="64"/>
      <c r="OAP26" s="64"/>
      <c r="OAQ26" s="64"/>
      <c r="OAR26" s="64"/>
      <c r="OAS26" s="64"/>
      <c r="OAT26" s="64"/>
      <c r="OAU26" s="64"/>
      <c r="OAV26" s="64"/>
      <c r="OAW26" s="64"/>
      <c r="OAX26" s="64"/>
      <c r="OAY26" s="64"/>
      <c r="OAZ26" s="64"/>
      <c r="OBA26" s="64"/>
      <c r="OBB26" s="64"/>
      <c r="OBC26" s="64"/>
      <c r="OBD26" s="64"/>
      <c r="OBE26" s="64"/>
      <c r="OBF26" s="64"/>
      <c r="OBG26" s="64"/>
      <c r="OBH26" s="64"/>
      <c r="OBI26" s="64"/>
      <c r="OBJ26" s="64"/>
      <c r="OBK26" s="64"/>
      <c r="OBL26" s="64"/>
      <c r="OBM26" s="64"/>
      <c r="OBN26" s="64"/>
      <c r="OBO26" s="64"/>
      <c r="OBP26" s="64"/>
      <c r="OBQ26" s="64"/>
      <c r="OBR26" s="64"/>
      <c r="OBS26" s="64"/>
      <c r="OBT26" s="64"/>
      <c r="OBU26" s="64"/>
      <c r="OBV26" s="64"/>
      <c r="OBW26" s="64"/>
      <c r="OBX26" s="64"/>
      <c r="OBY26" s="64"/>
      <c r="OBZ26" s="64"/>
      <c r="OCA26" s="64"/>
      <c r="OCB26" s="64"/>
      <c r="OCC26" s="64"/>
      <c r="OCD26" s="64"/>
      <c r="OCE26" s="64"/>
      <c r="OCF26" s="64"/>
      <c r="OCG26" s="64"/>
      <c r="OCH26" s="64"/>
      <c r="OCI26" s="64"/>
      <c r="OCJ26" s="64"/>
      <c r="OCK26" s="64"/>
      <c r="OCL26" s="64"/>
      <c r="OCM26" s="64"/>
      <c r="OCN26" s="64"/>
      <c r="OCO26" s="64"/>
      <c r="OCP26" s="64"/>
      <c r="OCQ26" s="64"/>
      <c r="OCR26" s="64"/>
      <c r="OCS26" s="64"/>
      <c r="OCT26" s="64"/>
      <c r="OCU26" s="64"/>
      <c r="OCV26" s="64"/>
      <c r="OCW26" s="64"/>
      <c r="OCX26" s="64"/>
      <c r="OCY26" s="64"/>
      <c r="OCZ26" s="64"/>
      <c r="ODA26" s="64"/>
      <c r="ODB26" s="64"/>
      <c r="ODC26" s="64"/>
      <c r="ODD26" s="64"/>
      <c r="ODE26" s="64"/>
      <c r="ODF26" s="64"/>
      <c r="ODG26" s="64"/>
      <c r="ODH26" s="64"/>
      <c r="ODI26" s="64"/>
      <c r="ODJ26" s="64"/>
      <c r="ODK26" s="64"/>
      <c r="ODL26" s="64"/>
      <c r="ODM26" s="64"/>
      <c r="ODN26" s="64"/>
      <c r="ODO26" s="64"/>
      <c r="ODP26" s="64"/>
      <c r="ODQ26" s="64"/>
      <c r="ODR26" s="64"/>
      <c r="ODS26" s="64"/>
      <c r="ODT26" s="64"/>
      <c r="ODU26" s="64"/>
      <c r="ODV26" s="64"/>
      <c r="ODW26" s="64"/>
      <c r="ODX26" s="64"/>
      <c r="ODY26" s="64"/>
      <c r="ODZ26" s="64"/>
      <c r="OEA26" s="64"/>
      <c r="OEB26" s="64"/>
      <c r="OEC26" s="64"/>
      <c r="OED26" s="64"/>
      <c r="OEE26" s="64"/>
      <c r="OEF26" s="64"/>
      <c r="OEG26" s="64"/>
      <c r="OEH26" s="64"/>
      <c r="OEI26" s="64"/>
      <c r="OEJ26" s="64"/>
      <c r="OEK26" s="64"/>
      <c r="OEL26" s="64"/>
      <c r="OEM26" s="64"/>
      <c r="OEN26" s="64"/>
      <c r="OEO26" s="64"/>
      <c r="OEP26" s="64"/>
      <c r="OEQ26" s="64"/>
      <c r="OER26" s="64"/>
      <c r="OES26" s="64"/>
      <c r="OET26" s="64"/>
      <c r="OEU26" s="64"/>
      <c r="OEV26" s="64"/>
      <c r="OEW26" s="64"/>
      <c r="OEX26" s="64"/>
      <c r="OEY26" s="64"/>
      <c r="OEZ26" s="64"/>
      <c r="OFA26" s="64"/>
      <c r="OFB26" s="64"/>
      <c r="OFC26" s="64"/>
      <c r="OFD26" s="64"/>
      <c r="OFE26" s="64"/>
      <c r="OFF26" s="64"/>
      <c r="OFG26" s="64"/>
      <c r="OFH26" s="64"/>
      <c r="OFI26" s="64"/>
      <c r="OFJ26" s="64"/>
      <c r="OFK26" s="64"/>
      <c r="OFL26" s="64"/>
      <c r="OFM26" s="64"/>
      <c r="OFN26" s="64"/>
      <c r="OFO26" s="64"/>
      <c r="OFP26" s="64"/>
      <c r="OFQ26" s="64"/>
      <c r="OFR26" s="64"/>
      <c r="OFS26" s="64"/>
      <c r="OFT26" s="64"/>
      <c r="OFU26" s="64"/>
      <c r="OFV26" s="64"/>
      <c r="OFW26" s="64"/>
      <c r="OFX26" s="64"/>
      <c r="OFY26" s="64"/>
      <c r="OFZ26" s="64"/>
      <c r="OGA26" s="64"/>
      <c r="OGB26" s="64"/>
      <c r="OGC26" s="64"/>
      <c r="OGD26" s="64"/>
      <c r="OGE26" s="64"/>
      <c r="OGF26" s="64"/>
      <c r="OGG26" s="64"/>
      <c r="OGH26" s="64"/>
      <c r="OGI26" s="64"/>
      <c r="OGJ26" s="64"/>
      <c r="OGK26" s="64"/>
      <c r="OGL26" s="64"/>
      <c r="OGM26" s="64"/>
      <c r="OGN26" s="64"/>
      <c r="OGO26" s="64"/>
      <c r="OGP26" s="64"/>
      <c r="OGQ26" s="64"/>
      <c r="OGR26" s="64"/>
      <c r="OGS26" s="64"/>
      <c r="OGT26" s="64"/>
      <c r="OGU26" s="64"/>
      <c r="OGV26" s="64"/>
      <c r="OGW26" s="64"/>
      <c r="OGX26" s="64"/>
      <c r="OGY26" s="64"/>
      <c r="OGZ26" s="64"/>
      <c r="OHA26" s="64"/>
      <c r="OHB26" s="64"/>
      <c r="OHC26" s="64"/>
      <c r="OHD26" s="64"/>
      <c r="OHE26" s="64"/>
      <c r="OHF26" s="64"/>
      <c r="OHG26" s="64"/>
      <c r="OHH26" s="64"/>
      <c r="OHI26" s="64"/>
      <c r="OHJ26" s="64"/>
      <c r="OHK26" s="64"/>
      <c r="OHL26" s="64"/>
      <c r="OHM26" s="64"/>
      <c r="OHN26" s="64"/>
      <c r="OHO26" s="64"/>
      <c r="OHP26" s="64"/>
      <c r="OHQ26" s="64"/>
      <c r="OHR26" s="64"/>
      <c r="OHS26" s="64"/>
      <c r="OHT26" s="64"/>
      <c r="OHU26" s="64"/>
      <c r="OHV26" s="64"/>
      <c r="OHW26" s="64"/>
      <c r="OHX26" s="64"/>
      <c r="OHY26" s="64"/>
      <c r="OHZ26" s="64"/>
      <c r="OIA26" s="64"/>
      <c r="OIB26" s="64"/>
      <c r="OIC26" s="64"/>
      <c r="OID26" s="64"/>
      <c r="OIE26" s="64"/>
      <c r="OIF26" s="64"/>
      <c r="OIG26" s="64"/>
      <c r="OIH26" s="64"/>
      <c r="OII26" s="64"/>
      <c r="OIJ26" s="64"/>
      <c r="OIK26" s="64"/>
      <c r="OIL26" s="64"/>
      <c r="OIM26" s="64"/>
      <c r="OIN26" s="64"/>
      <c r="OIO26" s="64"/>
      <c r="OIP26" s="64"/>
      <c r="OIQ26" s="64"/>
      <c r="OIR26" s="64"/>
      <c r="OIS26" s="64"/>
      <c r="OIT26" s="64"/>
      <c r="OIU26" s="64"/>
      <c r="OIV26" s="64"/>
      <c r="OIW26" s="64"/>
      <c r="OIX26" s="64"/>
      <c r="OIY26" s="64"/>
      <c r="OIZ26" s="64"/>
      <c r="OJA26" s="64"/>
      <c r="OJB26" s="64"/>
      <c r="OJC26" s="64"/>
      <c r="OJD26" s="64"/>
      <c r="OJE26" s="64"/>
      <c r="OJF26" s="64"/>
      <c r="OJG26" s="64"/>
      <c r="OJH26" s="64"/>
      <c r="OJI26" s="64"/>
      <c r="OJJ26" s="64"/>
      <c r="OJK26" s="64"/>
      <c r="OJL26" s="64"/>
      <c r="OJM26" s="64"/>
      <c r="OJN26" s="64"/>
      <c r="OJO26" s="64"/>
      <c r="OJP26" s="64"/>
      <c r="OJQ26" s="64"/>
      <c r="OJR26" s="64"/>
      <c r="OJS26" s="64"/>
      <c r="OJT26" s="64"/>
      <c r="OJU26" s="64"/>
      <c r="OJV26" s="64"/>
      <c r="OJW26" s="64"/>
      <c r="OJX26" s="64"/>
      <c r="OJY26" s="64"/>
      <c r="OJZ26" s="64"/>
      <c r="OKA26" s="64"/>
      <c r="OKB26" s="64"/>
      <c r="OKC26" s="64"/>
      <c r="OKD26" s="64"/>
      <c r="OKE26" s="64"/>
      <c r="OKF26" s="64"/>
      <c r="OKG26" s="64"/>
      <c r="OKH26" s="64"/>
      <c r="OKI26" s="64"/>
      <c r="OKJ26" s="64"/>
      <c r="OKK26" s="64"/>
      <c r="OKL26" s="64"/>
      <c r="OKM26" s="64"/>
      <c r="OKN26" s="64"/>
      <c r="OKO26" s="64"/>
      <c r="OKP26" s="64"/>
      <c r="OKQ26" s="64"/>
      <c r="OKR26" s="64"/>
      <c r="OKS26" s="64"/>
      <c r="OKT26" s="64"/>
      <c r="OKU26" s="64"/>
      <c r="OKV26" s="64"/>
      <c r="OKW26" s="64"/>
      <c r="OKX26" s="64"/>
      <c r="OKY26" s="64"/>
      <c r="OKZ26" s="64"/>
      <c r="OLA26" s="64"/>
      <c r="OLB26" s="64"/>
      <c r="OLC26" s="64"/>
      <c r="OLD26" s="64"/>
      <c r="OLE26" s="64"/>
      <c r="OLF26" s="64"/>
      <c r="OLG26" s="64"/>
      <c r="OLH26" s="64"/>
      <c r="OLI26" s="64"/>
      <c r="OLJ26" s="64"/>
      <c r="OLK26" s="64"/>
      <c r="OLL26" s="64"/>
      <c r="OLM26" s="64"/>
      <c r="OLN26" s="64"/>
      <c r="OLO26" s="64"/>
      <c r="OLP26" s="64"/>
      <c r="OLQ26" s="64"/>
      <c r="OLR26" s="64"/>
      <c r="OLS26" s="64"/>
      <c r="OLT26" s="64"/>
      <c r="OLU26" s="64"/>
      <c r="OLV26" s="64"/>
      <c r="OLW26" s="64"/>
      <c r="OLX26" s="64"/>
      <c r="OLY26" s="64"/>
      <c r="OLZ26" s="64"/>
      <c r="OMA26" s="64"/>
      <c r="OMB26" s="64"/>
      <c r="OMC26" s="64"/>
      <c r="OMD26" s="64"/>
      <c r="OME26" s="64"/>
      <c r="OMF26" s="64"/>
      <c r="OMG26" s="64"/>
      <c r="OMH26" s="64"/>
      <c r="OMI26" s="64"/>
      <c r="OMJ26" s="64"/>
      <c r="OMK26" s="64"/>
      <c r="OML26" s="64"/>
      <c r="OMM26" s="64"/>
      <c r="OMN26" s="64"/>
      <c r="OMO26" s="64"/>
      <c r="OMP26" s="64"/>
      <c r="OMQ26" s="64"/>
      <c r="OMR26" s="64"/>
      <c r="OMS26" s="64"/>
      <c r="OMT26" s="64"/>
      <c r="OMU26" s="64"/>
      <c r="OMV26" s="64"/>
      <c r="OMW26" s="64"/>
      <c r="OMX26" s="64"/>
      <c r="OMY26" s="64"/>
      <c r="OMZ26" s="64"/>
      <c r="ONA26" s="64"/>
      <c r="ONB26" s="64"/>
      <c r="ONC26" s="64"/>
      <c r="OND26" s="64"/>
      <c r="ONE26" s="64"/>
      <c r="ONF26" s="64"/>
      <c r="ONG26" s="64"/>
      <c r="ONH26" s="64"/>
      <c r="ONI26" s="64"/>
      <c r="ONJ26" s="64"/>
      <c r="ONK26" s="64"/>
      <c r="ONL26" s="64"/>
      <c r="ONM26" s="64"/>
      <c r="ONN26" s="64"/>
      <c r="ONO26" s="64"/>
      <c r="ONP26" s="64"/>
      <c r="ONQ26" s="64"/>
      <c r="ONR26" s="64"/>
      <c r="ONS26" s="64"/>
      <c r="ONT26" s="64"/>
      <c r="ONU26" s="64"/>
      <c r="ONV26" s="64"/>
      <c r="ONW26" s="64"/>
      <c r="ONX26" s="64"/>
      <c r="ONY26" s="64"/>
      <c r="ONZ26" s="64"/>
      <c r="OOA26" s="64"/>
      <c r="OOB26" s="64"/>
      <c r="OOC26" s="64"/>
      <c r="OOD26" s="64"/>
      <c r="OOE26" s="64"/>
      <c r="OOF26" s="64"/>
      <c r="OOG26" s="64"/>
      <c r="OOH26" s="64"/>
      <c r="OOI26" s="64"/>
      <c r="OOJ26" s="64"/>
      <c r="OOK26" s="64"/>
      <c r="OOL26" s="64"/>
      <c r="OOM26" s="64"/>
      <c r="OON26" s="64"/>
      <c r="OOO26" s="64"/>
      <c r="OOP26" s="64"/>
      <c r="OOQ26" s="64"/>
      <c r="OOR26" s="64"/>
      <c r="OOS26" s="64"/>
      <c r="OOT26" s="64"/>
      <c r="OOU26" s="64"/>
      <c r="OOV26" s="64"/>
      <c r="OOW26" s="64"/>
      <c r="OOX26" s="64"/>
      <c r="OOY26" s="64"/>
      <c r="OOZ26" s="64"/>
      <c r="OPA26" s="64"/>
      <c r="OPB26" s="64"/>
      <c r="OPC26" s="64"/>
      <c r="OPD26" s="64"/>
      <c r="OPE26" s="64"/>
      <c r="OPF26" s="64"/>
      <c r="OPG26" s="64"/>
      <c r="OPH26" s="64"/>
      <c r="OPI26" s="64"/>
      <c r="OPJ26" s="64"/>
      <c r="OPK26" s="64"/>
      <c r="OPL26" s="64"/>
      <c r="OPM26" s="64"/>
      <c r="OPN26" s="64"/>
      <c r="OPO26" s="64"/>
      <c r="OPP26" s="64"/>
      <c r="OPQ26" s="64"/>
      <c r="OPR26" s="64"/>
      <c r="OPS26" s="64"/>
      <c r="OPT26" s="64"/>
      <c r="OPU26" s="64"/>
      <c r="OPV26" s="64"/>
      <c r="OPW26" s="64"/>
      <c r="OPX26" s="64"/>
      <c r="OPY26" s="64"/>
      <c r="OPZ26" s="64"/>
      <c r="OQA26" s="64"/>
      <c r="OQB26" s="64"/>
      <c r="OQC26" s="64"/>
      <c r="OQD26" s="64"/>
      <c r="OQE26" s="64"/>
      <c r="OQF26" s="64"/>
      <c r="OQG26" s="64"/>
      <c r="OQH26" s="64"/>
      <c r="OQI26" s="64"/>
      <c r="OQJ26" s="64"/>
      <c r="OQK26" s="64"/>
      <c r="OQL26" s="64"/>
      <c r="OQM26" s="64"/>
      <c r="OQN26" s="64"/>
      <c r="OQO26" s="64"/>
      <c r="OQP26" s="64"/>
      <c r="OQQ26" s="64"/>
      <c r="OQR26" s="64"/>
      <c r="OQS26" s="64"/>
      <c r="OQT26" s="64"/>
      <c r="OQU26" s="64"/>
      <c r="OQV26" s="64"/>
      <c r="OQW26" s="64"/>
      <c r="OQX26" s="64"/>
      <c r="OQY26" s="64"/>
      <c r="OQZ26" s="64"/>
      <c r="ORA26" s="64"/>
      <c r="ORB26" s="64"/>
      <c r="ORC26" s="64"/>
      <c r="ORD26" s="64"/>
      <c r="ORE26" s="64"/>
      <c r="ORF26" s="64"/>
      <c r="ORG26" s="64"/>
      <c r="ORH26" s="64"/>
      <c r="ORI26" s="64"/>
      <c r="ORJ26" s="64"/>
      <c r="ORK26" s="64"/>
      <c r="ORL26" s="64"/>
      <c r="ORM26" s="64"/>
      <c r="ORN26" s="64"/>
      <c r="ORO26" s="64"/>
      <c r="ORP26" s="64"/>
      <c r="ORQ26" s="64"/>
      <c r="ORR26" s="64"/>
      <c r="ORS26" s="64"/>
      <c r="ORT26" s="64"/>
      <c r="ORU26" s="64"/>
      <c r="ORV26" s="64"/>
      <c r="ORW26" s="64"/>
      <c r="ORX26" s="64"/>
      <c r="ORY26" s="64"/>
      <c r="ORZ26" s="64"/>
      <c r="OSA26" s="64"/>
      <c r="OSB26" s="64"/>
      <c r="OSC26" s="64"/>
      <c r="OSD26" s="64"/>
      <c r="OSE26" s="64"/>
      <c r="OSF26" s="64"/>
      <c r="OSG26" s="64"/>
      <c r="OSH26" s="64"/>
      <c r="OSI26" s="64"/>
      <c r="OSJ26" s="64"/>
      <c r="OSK26" s="64"/>
      <c r="OSL26" s="64"/>
      <c r="OSM26" s="64"/>
      <c r="OSN26" s="64"/>
      <c r="OSO26" s="64"/>
      <c r="OSP26" s="64"/>
      <c r="OSQ26" s="64"/>
      <c r="OSR26" s="64"/>
      <c r="OSS26" s="64"/>
      <c r="OST26" s="64"/>
      <c r="OSU26" s="64"/>
      <c r="OSV26" s="64"/>
      <c r="OSW26" s="64"/>
      <c r="OSX26" s="64"/>
      <c r="OSY26" s="64"/>
      <c r="OSZ26" s="64"/>
      <c r="OTA26" s="64"/>
      <c r="OTB26" s="64"/>
      <c r="OTC26" s="64"/>
      <c r="OTD26" s="64"/>
      <c r="OTE26" s="64"/>
      <c r="OTF26" s="64"/>
      <c r="OTG26" s="64"/>
      <c r="OTH26" s="64"/>
      <c r="OTI26" s="64"/>
      <c r="OTJ26" s="64"/>
      <c r="OTK26" s="64"/>
      <c r="OTL26" s="64"/>
      <c r="OTM26" s="64"/>
      <c r="OTN26" s="64"/>
      <c r="OTO26" s="64"/>
      <c r="OTP26" s="64"/>
      <c r="OTQ26" s="64"/>
      <c r="OTR26" s="64"/>
      <c r="OTS26" s="64"/>
      <c r="OTT26" s="64"/>
      <c r="OTU26" s="64"/>
      <c r="OTV26" s="64"/>
      <c r="OTW26" s="64"/>
      <c r="OTX26" s="64"/>
      <c r="OTY26" s="64"/>
      <c r="OTZ26" s="64"/>
      <c r="OUA26" s="64"/>
      <c r="OUB26" s="64"/>
      <c r="OUC26" s="64"/>
      <c r="OUD26" s="64"/>
      <c r="OUE26" s="64"/>
      <c r="OUF26" s="64"/>
      <c r="OUG26" s="64"/>
      <c r="OUH26" s="64"/>
      <c r="OUI26" s="64"/>
      <c r="OUJ26" s="64"/>
      <c r="OUK26" s="64"/>
      <c r="OUL26" s="64"/>
      <c r="OUM26" s="64"/>
      <c r="OUN26" s="64"/>
      <c r="OUO26" s="64"/>
      <c r="OUP26" s="64"/>
      <c r="OUQ26" s="64"/>
      <c r="OUR26" s="64"/>
      <c r="OUS26" s="64"/>
      <c r="OUT26" s="64"/>
      <c r="OUU26" s="64"/>
      <c r="OUV26" s="64"/>
      <c r="OUW26" s="64"/>
      <c r="OUX26" s="64"/>
      <c r="OUY26" s="64"/>
      <c r="OUZ26" s="64"/>
      <c r="OVA26" s="64"/>
      <c r="OVB26" s="64"/>
      <c r="OVC26" s="64"/>
      <c r="OVD26" s="64"/>
      <c r="OVE26" s="64"/>
      <c r="OVF26" s="64"/>
      <c r="OVG26" s="64"/>
      <c r="OVH26" s="64"/>
      <c r="OVI26" s="64"/>
      <c r="OVJ26" s="64"/>
      <c r="OVK26" s="64"/>
      <c r="OVL26" s="64"/>
      <c r="OVM26" s="64"/>
      <c r="OVN26" s="64"/>
      <c r="OVO26" s="64"/>
      <c r="OVP26" s="64"/>
      <c r="OVQ26" s="64"/>
      <c r="OVR26" s="64"/>
      <c r="OVS26" s="64"/>
      <c r="OVT26" s="64"/>
      <c r="OVU26" s="64"/>
      <c r="OVV26" s="64"/>
      <c r="OVW26" s="64"/>
      <c r="OVX26" s="64"/>
      <c r="OVY26" s="64"/>
      <c r="OVZ26" s="64"/>
      <c r="OWA26" s="64"/>
      <c r="OWB26" s="64"/>
      <c r="OWC26" s="64"/>
      <c r="OWD26" s="64"/>
      <c r="OWE26" s="64"/>
      <c r="OWF26" s="64"/>
      <c r="OWG26" s="64"/>
      <c r="OWH26" s="64"/>
      <c r="OWI26" s="64"/>
      <c r="OWJ26" s="64"/>
      <c r="OWK26" s="64"/>
      <c r="OWL26" s="64"/>
      <c r="OWM26" s="64"/>
      <c r="OWN26" s="64"/>
      <c r="OWO26" s="64"/>
      <c r="OWP26" s="64"/>
      <c r="OWQ26" s="64"/>
      <c r="OWR26" s="64"/>
      <c r="OWS26" s="64"/>
      <c r="OWT26" s="64"/>
      <c r="OWU26" s="64"/>
      <c r="OWV26" s="64"/>
      <c r="OWW26" s="64"/>
      <c r="OWX26" s="64"/>
      <c r="OWY26" s="64"/>
      <c r="OWZ26" s="64"/>
      <c r="OXA26" s="64"/>
      <c r="OXB26" s="64"/>
      <c r="OXC26" s="64"/>
      <c r="OXD26" s="64"/>
      <c r="OXE26" s="64"/>
      <c r="OXF26" s="64"/>
      <c r="OXG26" s="64"/>
      <c r="OXH26" s="64"/>
      <c r="OXI26" s="64"/>
      <c r="OXJ26" s="64"/>
      <c r="OXK26" s="64"/>
      <c r="OXL26" s="64"/>
      <c r="OXM26" s="64"/>
      <c r="OXN26" s="64"/>
      <c r="OXO26" s="64"/>
      <c r="OXP26" s="64"/>
      <c r="OXQ26" s="64"/>
      <c r="OXR26" s="64"/>
      <c r="OXS26" s="64"/>
      <c r="OXT26" s="64"/>
      <c r="OXU26" s="64"/>
      <c r="OXV26" s="64"/>
      <c r="OXW26" s="64"/>
      <c r="OXX26" s="64"/>
      <c r="OXY26" s="64"/>
      <c r="OXZ26" s="64"/>
      <c r="OYA26" s="64"/>
      <c r="OYB26" s="64"/>
      <c r="OYC26" s="64"/>
      <c r="OYD26" s="64"/>
      <c r="OYE26" s="64"/>
      <c r="OYF26" s="64"/>
      <c r="OYG26" s="64"/>
      <c r="OYH26" s="64"/>
      <c r="OYI26" s="64"/>
      <c r="OYJ26" s="64"/>
      <c r="OYK26" s="64"/>
      <c r="OYL26" s="64"/>
      <c r="OYM26" s="64"/>
      <c r="OYN26" s="64"/>
      <c r="OYO26" s="64"/>
      <c r="OYP26" s="64"/>
      <c r="OYQ26" s="64"/>
      <c r="OYR26" s="64"/>
      <c r="OYS26" s="64"/>
      <c r="OYT26" s="64"/>
      <c r="OYU26" s="64"/>
      <c r="OYV26" s="64"/>
      <c r="OYW26" s="64"/>
      <c r="OYX26" s="64"/>
      <c r="OYY26" s="64"/>
      <c r="OYZ26" s="64"/>
      <c r="OZA26" s="64"/>
      <c r="OZB26" s="64"/>
      <c r="OZC26" s="64"/>
      <c r="OZD26" s="64"/>
      <c r="OZE26" s="64"/>
      <c r="OZF26" s="64"/>
      <c r="OZG26" s="64"/>
      <c r="OZH26" s="64"/>
      <c r="OZI26" s="64"/>
      <c r="OZJ26" s="64"/>
      <c r="OZK26" s="64"/>
      <c r="OZL26" s="64"/>
      <c r="OZM26" s="64"/>
      <c r="OZN26" s="64"/>
      <c r="OZO26" s="64"/>
      <c r="OZP26" s="64"/>
      <c r="OZQ26" s="64"/>
      <c r="OZR26" s="64"/>
      <c r="OZS26" s="64"/>
      <c r="OZT26" s="64"/>
      <c r="OZU26" s="64"/>
      <c r="OZV26" s="64"/>
      <c r="OZW26" s="64"/>
      <c r="OZX26" s="64"/>
      <c r="OZY26" s="64"/>
      <c r="OZZ26" s="64"/>
      <c r="PAA26" s="64"/>
      <c r="PAB26" s="64"/>
      <c r="PAC26" s="64"/>
      <c r="PAD26" s="64"/>
      <c r="PAE26" s="64"/>
      <c r="PAF26" s="64"/>
      <c r="PAG26" s="64"/>
      <c r="PAH26" s="64"/>
      <c r="PAI26" s="64"/>
      <c r="PAJ26" s="64"/>
      <c r="PAK26" s="64"/>
      <c r="PAL26" s="64"/>
      <c r="PAM26" s="64"/>
      <c r="PAN26" s="64"/>
      <c r="PAO26" s="64"/>
      <c r="PAP26" s="64"/>
      <c r="PAQ26" s="64"/>
      <c r="PAR26" s="64"/>
      <c r="PAS26" s="64"/>
      <c r="PAT26" s="64"/>
      <c r="PAU26" s="64"/>
      <c r="PAV26" s="64"/>
      <c r="PAW26" s="64"/>
      <c r="PAX26" s="64"/>
      <c r="PAY26" s="64"/>
      <c r="PAZ26" s="64"/>
      <c r="PBA26" s="64"/>
      <c r="PBB26" s="64"/>
      <c r="PBC26" s="64"/>
      <c r="PBD26" s="64"/>
      <c r="PBE26" s="64"/>
      <c r="PBF26" s="64"/>
      <c r="PBG26" s="64"/>
      <c r="PBH26" s="64"/>
      <c r="PBI26" s="64"/>
      <c r="PBJ26" s="64"/>
      <c r="PBK26" s="64"/>
      <c r="PBL26" s="64"/>
      <c r="PBM26" s="64"/>
      <c r="PBN26" s="64"/>
      <c r="PBO26" s="64"/>
      <c r="PBP26" s="64"/>
      <c r="PBQ26" s="64"/>
      <c r="PBR26" s="64"/>
      <c r="PBS26" s="64"/>
      <c r="PBT26" s="64"/>
      <c r="PBU26" s="64"/>
      <c r="PBV26" s="64"/>
      <c r="PBW26" s="64"/>
      <c r="PBX26" s="64"/>
      <c r="PBY26" s="64"/>
      <c r="PBZ26" s="64"/>
      <c r="PCA26" s="64"/>
      <c r="PCB26" s="64"/>
      <c r="PCC26" s="64"/>
      <c r="PCD26" s="64"/>
      <c r="PCE26" s="64"/>
      <c r="PCF26" s="64"/>
      <c r="PCG26" s="64"/>
      <c r="PCH26" s="64"/>
      <c r="PCI26" s="64"/>
      <c r="PCJ26" s="64"/>
      <c r="PCK26" s="64"/>
      <c r="PCL26" s="64"/>
      <c r="PCM26" s="64"/>
      <c r="PCN26" s="64"/>
      <c r="PCO26" s="64"/>
      <c r="PCP26" s="64"/>
      <c r="PCQ26" s="64"/>
      <c r="PCR26" s="64"/>
      <c r="PCS26" s="64"/>
      <c r="PCT26" s="64"/>
      <c r="PCU26" s="64"/>
      <c r="PCV26" s="64"/>
      <c r="PCW26" s="64"/>
      <c r="PCX26" s="64"/>
      <c r="PCY26" s="64"/>
      <c r="PCZ26" s="64"/>
      <c r="PDA26" s="64"/>
      <c r="PDB26" s="64"/>
      <c r="PDC26" s="64"/>
      <c r="PDD26" s="64"/>
      <c r="PDE26" s="64"/>
      <c r="PDF26" s="64"/>
      <c r="PDG26" s="64"/>
      <c r="PDH26" s="64"/>
      <c r="PDI26" s="64"/>
      <c r="PDJ26" s="64"/>
      <c r="PDK26" s="64"/>
      <c r="PDL26" s="64"/>
      <c r="PDM26" s="64"/>
      <c r="PDN26" s="64"/>
      <c r="PDO26" s="64"/>
      <c r="PDP26" s="64"/>
      <c r="PDQ26" s="64"/>
      <c r="PDR26" s="64"/>
      <c r="PDS26" s="64"/>
      <c r="PDT26" s="64"/>
      <c r="PDU26" s="64"/>
      <c r="PDV26" s="64"/>
      <c r="PDW26" s="64"/>
      <c r="PDX26" s="64"/>
      <c r="PDY26" s="64"/>
      <c r="PDZ26" s="64"/>
      <c r="PEA26" s="64"/>
      <c r="PEB26" s="64"/>
      <c r="PEC26" s="64"/>
      <c r="PED26" s="64"/>
      <c r="PEE26" s="64"/>
      <c r="PEF26" s="64"/>
      <c r="PEG26" s="64"/>
      <c r="PEH26" s="64"/>
      <c r="PEI26" s="64"/>
      <c r="PEJ26" s="64"/>
      <c r="PEK26" s="64"/>
      <c r="PEL26" s="64"/>
      <c r="PEM26" s="64"/>
      <c r="PEN26" s="64"/>
      <c r="PEO26" s="64"/>
      <c r="PEP26" s="64"/>
      <c r="PEQ26" s="64"/>
      <c r="PER26" s="64"/>
      <c r="PES26" s="64"/>
      <c r="PET26" s="64"/>
      <c r="PEU26" s="64"/>
      <c r="PEV26" s="64"/>
      <c r="PEW26" s="64"/>
      <c r="PEX26" s="64"/>
      <c r="PEY26" s="64"/>
      <c r="PEZ26" s="64"/>
      <c r="PFA26" s="64"/>
      <c r="PFB26" s="64"/>
      <c r="PFC26" s="64"/>
      <c r="PFD26" s="64"/>
      <c r="PFE26" s="64"/>
      <c r="PFF26" s="64"/>
      <c r="PFG26" s="64"/>
      <c r="PFH26" s="64"/>
      <c r="PFI26" s="64"/>
      <c r="PFJ26" s="64"/>
      <c r="PFK26" s="64"/>
      <c r="PFL26" s="64"/>
      <c r="PFM26" s="64"/>
      <c r="PFN26" s="64"/>
      <c r="PFO26" s="64"/>
      <c r="PFP26" s="64"/>
      <c r="PFQ26" s="64"/>
      <c r="PFR26" s="64"/>
      <c r="PFS26" s="64"/>
      <c r="PFT26" s="64"/>
      <c r="PFU26" s="64"/>
      <c r="PFV26" s="64"/>
      <c r="PFW26" s="64"/>
      <c r="PFX26" s="64"/>
      <c r="PFY26" s="64"/>
      <c r="PFZ26" s="64"/>
      <c r="PGA26" s="64"/>
      <c r="PGB26" s="64"/>
      <c r="PGC26" s="64"/>
      <c r="PGD26" s="64"/>
      <c r="PGE26" s="64"/>
      <c r="PGF26" s="64"/>
      <c r="PGG26" s="64"/>
      <c r="PGH26" s="64"/>
      <c r="PGI26" s="64"/>
      <c r="PGJ26" s="64"/>
      <c r="PGK26" s="64"/>
      <c r="PGL26" s="64"/>
      <c r="PGM26" s="64"/>
      <c r="PGN26" s="64"/>
      <c r="PGO26" s="64"/>
      <c r="PGP26" s="64"/>
      <c r="PGQ26" s="64"/>
      <c r="PGR26" s="64"/>
      <c r="PGS26" s="64"/>
      <c r="PGT26" s="64"/>
      <c r="PGU26" s="64"/>
      <c r="PGV26" s="64"/>
      <c r="PGW26" s="64"/>
      <c r="PGX26" s="64"/>
      <c r="PGY26" s="64"/>
      <c r="PGZ26" s="64"/>
      <c r="PHA26" s="64"/>
      <c r="PHB26" s="64"/>
      <c r="PHC26" s="64"/>
      <c r="PHD26" s="64"/>
      <c r="PHE26" s="64"/>
      <c r="PHF26" s="64"/>
      <c r="PHG26" s="64"/>
      <c r="PHH26" s="64"/>
      <c r="PHI26" s="64"/>
      <c r="PHJ26" s="64"/>
      <c r="PHK26" s="64"/>
      <c r="PHL26" s="64"/>
      <c r="PHM26" s="64"/>
      <c r="PHN26" s="64"/>
      <c r="PHO26" s="64"/>
      <c r="PHP26" s="64"/>
      <c r="PHQ26" s="64"/>
      <c r="PHR26" s="64"/>
      <c r="PHS26" s="64"/>
      <c r="PHT26" s="64"/>
      <c r="PHU26" s="64"/>
      <c r="PHV26" s="64"/>
      <c r="PHW26" s="64"/>
      <c r="PHX26" s="64"/>
      <c r="PHY26" s="64"/>
      <c r="PHZ26" s="64"/>
      <c r="PIA26" s="64"/>
      <c r="PIB26" s="64"/>
      <c r="PIC26" s="64"/>
      <c r="PID26" s="64"/>
      <c r="PIE26" s="64"/>
      <c r="PIF26" s="64"/>
      <c r="PIG26" s="64"/>
      <c r="PIH26" s="64"/>
      <c r="PII26" s="64"/>
      <c r="PIJ26" s="64"/>
      <c r="PIK26" s="64"/>
      <c r="PIL26" s="64"/>
      <c r="PIM26" s="64"/>
      <c r="PIN26" s="64"/>
      <c r="PIO26" s="64"/>
      <c r="PIP26" s="64"/>
      <c r="PIQ26" s="64"/>
      <c r="PIR26" s="64"/>
      <c r="PIS26" s="64"/>
      <c r="PIT26" s="64"/>
      <c r="PIU26" s="64"/>
      <c r="PIV26" s="64"/>
      <c r="PIW26" s="64"/>
      <c r="PIX26" s="64"/>
      <c r="PIY26" s="64"/>
      <c r="PIZ26" s="64"/>
      <c r="PJA26" s="64"/>
      <c r="PJB26" s="64"/>
      <c r="PJC26" s="64"/>
      <c r="PJD26" s="64"/>
      <c r="PJE26" s="64"/>
      <c r="PJF26" s="64"/>
      <c r="PJG26" s="64"/>
      <c r="PJH26" s="64"/>
      <c r="PJI26" s="64"/>
      <c r="PJJ26" s="64"/>
      <c r="PJK26" s="64"/>
      <c r="PJL26" s="64"/>
      <c r="PJM26" s="64"/>
      <c r="PJN26" s="64"/>
      <c r="PJO26" s="64"/>
      <c r="PJP26" s="64"/>
      <c r="PJQ26" s="64"/>
      <c r="PJR26" s="64"/>
      <c r="PJS26" s="64"/>
      <c r="PJT26" s="64"/>
      <c r="PJU26" s="64"/>
      <c r="PJV26" s="64"/>
      <c r="PJW26" s="64"/>
      <c r="PJX26" s="64"/>
      <c r="PJY26" s="64"/>
      <c r="PJZ26" s="64"/>
      <c r="PKA26" s="64"/>
      <c r="PKB26" s="64"/>
      <c r="PKC26" s="64"/>
      <c r="PKD26" s="64"/>
      <c r="PKE26" s="64"/>
      <c r="PKF26" s="64"/>
      <c r="PKG26" s="64"/>
      <c r="PKH26" s="64"/>
      <c r="PKI26" s="64"/>
      <c r="PKJ26" s="64"/>
      <c r="PKK26" s="64"/>
      <c r="PKL26" s="64"/>
      <c r="PKM26" s="64"/>
      <c r="PKN26" s="64"/>
      <c r="PKO26" s="64"/>
      <c r="PKP26" s="64"/>
      <c r="PKQ26" s="64"/>
      <c r="PKR26" s="64"/>
      <c r="PKS26" s="64"/>
      <c r="PKT26" s="64"/>
      <c r="PKU26" s="64"/>
      <c r="PKV26" s="64"/>
      <c r="PKW26" s="64"/>
      <c r="PKX26" s="64"/>
      <c r="PKY26" s="64"/>
      <c r="PKZ26" s="64"/>
      <c r="PLA26" s="64"/>
      <c r="PLB26" s="64"/>
      <c r="PLC26" s="64"/>
      <c r="PLD26" s="64"/>
      <c r="PLE26" s="64"/>
      <c r="PLF26" s="64"/>
      <c r="PLG26" s="64"/>
      <c r="PLH26" s="64"/>
      <c r="PLI26" s="64"/>
      <c r="PLJ26" s="64"/>
      <c r="PLK26" s="64"/>
      <c r="PLL26" s="64"/>
      <c r="PLM26" s="64"/>
      <c r="PLN26" s="64"/>
      <c r="PLO26" s="64"/>
      <c r="PLP26" s="64"/>
      <c r="PLQ26" s="64"/>
      <c r="PLR26" s="64"/>
      <c r="PLS26" s="64"/>
      <c r="PLT26" s="64"/>
      <c r="PLU26" s="64"/>
      <c r="PLV26" s="64"/>
      <c r="PLW26" s="64"/>
      <c r="PLX26" s="64"/>
      <c r="PLY26" s="64"/>
      <c r="PLZ26" s="64"/>
      <c r="PMA26" s="64"/>
      <c r="PMB26" s="64"/>
      <c r="PMC26" s="64"/>
      <c r="PMD26" s="64"/>
      <c r="PME26" s="64"/>
      <c r="PMF26" s="64"/>
      <c r="PMG26" s="64"/>
      <c r="PMH26" s="64"/>
      <c r="PMI26" s="64"/>
      <c r="PMJ26" s="64"/>
      <c r="PMK26" s="64"/>
      <c r="PML26" s="64"/>
      <c r="PMM26" s="64"/>
      <c r="PMN26" s="64"/>
      <c r="PMO26" s="64"/>
      <c r="PMP26" s="64"/>
      <c r="PMQ26" s="64"/>
      <c r="PMR26" s="64"/>
      <c r="PMS26" s="64"/>
      <c r="PMT26" s="64"/>
      <c r="PMU26" s="64"/>
      <c r="PMV26" s="64"/>
      <c r="PMW26" s="64"/>
      <c r="PMX26" s="64"/>
      <c r="PMY26" s="64"/>
      <c r="PMZ26" s="64"/>
      <c r="PNA26" s="64"/>
      <c r="PNB26" s="64"/>
      <c r="PNC26" s="64"/>
      <c r="PND26" s="64"/>
      <c r="PNE26" s="64"/>
      <c r="PNF26" s="64"/>
      <c r="PNG26" s="64"/>
      <c r="PNH26" s="64"/>
      <c r="PNI26" s="64"/>
      <c r="PNJ26" s="64"/>
      <c r="PNK26" s="64"/>
      <c r="PNL26" s="64"/>
      <c r="PNM26" s="64"/>
      <c r="PNN26" s="64"/>
      <c r="PNO26" s="64"/>
      <c r="PNP26" s="64"/>
      <c r="PNQ26" s="64"/>
      <c r="PNR26" s="64"/>
      <c r="PNS26" s="64"/>
      <c r="PNT26" s="64"/>
      <c r="PNU26" s="64"/>
      <c r="PNV26" s="64"/>
      <c r="PNW26" s="64"/>
      <c r="PNX26" s="64"/>
      <c r="PNY26" s="64"/>
      <c r="PNZ26" s="64"/>
      <c r="POA26" s="64"/>
      <c r="POB26" s="64"/>
      <c r="POC26" s="64"/>
      <c r="POD26" s="64"/>
      <c r="POE26" s="64"/>
      <c r="POF26" s="64"/>
      <c r="POG26" s="64"/>
      <c r="POH26" s="64"/>
      <c r="POI26" s="64"/>
      <c r="POJ26" s="64"/>
      <c r="POK26" s="64"/>
      <c r="POL26" s="64"/>
      <c r="POM26" s="64"/>
      <c r="PON26" s="64"/>
      <c r="POO26" s="64"/>
      <c r="POP26" s="64"/>
      <c r="POQ26" s="64"/>
      <c r="POR26" s="64"/>
      <c r="POS26" s="64"/>
      <c r="POT26" s="64"/>
      <c r="POU26" s="64"/>
      <c r="POV26" s="64"/>
      <c r="POW26" s="64"/>
      <c r="POX26" s="64"/>
      <c r="POY26" s="64"/>
      <c r="POZ26" s="64"/>
      <c r="PPA26" s="64"/>
      <c r="PPB26" s="64"/>
      <c r="PPC26" s="64"/>
      <c r="PPD26" s="64"/>
      <c r="PPE26" s="64"/>
      <c r="PPF26" s="64"/>
      <c r="PPG26" s="64"/>
      <c r="PPH26" s="64"/>
      <c r="PPI26" s="64"/>
      <c r="PPJ26" s="64"/>
      <c r="PPK26" s="64"/>
      <c r="PPL26" s="64"/>
      <c r="PPM26" s="64"/>
      <c r="PPN26" s="64"/>
      <c r="PPO26" s="64"/>
      <c r="PPP26" s="64"/>
      <c r="PPQ26" s="64"/>
      <c r="PPR26" s="64"/>
      <c r="PPS26" s="64"/>
      <c r="PPT26" s="64"/>
      <c r="PPU26" s="64"/>
      <c r="PPV26" s="64"/>
      <c r="PPW26" s="64"/>
      <c r="PPX26" s="64"/>
      <c r="PPY26" s="64"/>
      <c r="PPZ26" s="64"/>
      <c r="PQA26" s="64"/>
      <c r="PQB26" s="64"/>
      <c r="PQC26" s="64"/>
      <c r="PQD26" s="64"/>
      <c r="PQE26" s="64"/>
      <c r="PQF26" s="64"/>
      <c r="PQG26" s="64"/>
      <c r="PQH26" s="64"/>
      <c r="PQI26" s="64"/>
      <c r="PQJ26" s="64"/>
      <c r="PQK26" s="64"/>
      <c r="PQL26" s="64"/>
      <c r="PQM26" s="64"/>
      <c r="PQN26" s="64"/>
      <c r="PQO26" s="64"/>
      <c r="PQP26" s="64"/>
      <c r="PQQ26" s="64"/>
      <c r="PQR26" s="64"/>
      <c r="PQS26" s="64"/>
      <c r="PQT26" s="64"/>
      <c r="PQU26" s="64"/>
      <c r="PQV26" s="64"/>
      <c r="PQW26" s="64"/>
      <c r="PQX26" s="64"/>
      <c r="PQY26" s="64"/>
      <c r="PQZ26" s="64"/>
      <c r="PRA26" s="64"/>
      <c r="PRB26" s="64"/>
      <c r="PRC26" s="64"/>
      <c r="PRD26" s="64"/>
      <c r="PRE26" s="64"/>
      <c r="PRF26" s="64"/>
      <c r="PRG26" s="64"/>
      <c r="PRH26" s="64"/>
      <c r="PRI26" s="64"/>
      <c r="PRJ26" s="64"/>
      <c r="PRK26" s="64"/>
      <c r="PRL26" s="64"/>
      <c r="PRM26" s="64"/>
      <c r="PRN26" s="64"/>
      <c r="PRO26" s="64"/>
      <c r="PRP26" s="64"/>
      <c r="PRQ26" s="64"/>
      <c r="PRR26" s="64"/>
      <c r="PRS26" s="64"/>
      <c r="PRT26" s="64"/>
      <c r="PRU26" s="64"/>
      <c r="PRV26" s="64"/>
      <c r="PRW26" s="64"/>
      <c r="PRX26" s="64"/>
      <c r="PRY26" s="64"/>
      <c r="PRZ26" s="64"/>
      <c r="PSA26" s="64"/>
      <c r="PSB26" s="64"/>
      <c r="PSC26" s="64"/>
      <c r="PSD26" s="64"/>
      <c r="PSE26" s="64"/>
      <c r="PSF26" s="64"/>
      <c r="PSG26" s="64"/>
      <c r="PSH26" s="64"/>
      <c r="PSI26" s="64"/>
      <c r="PSJ26" s="64"/>
      <c r="PSK26" s="64"/>
      <c r="PSL26" s="64"/>
      <c r="PSM26" s="64"/>
      <c r="PSN26" s="64"/>
      <c r="PSO26" s="64"/>
      <c r="PSP26" s="64"/>
      <c r="PSQ26" s="64"/>
      <c r="PSR26" s="64"/>
      <c r="PSS26" s="64"/>
      <c r="PST26" s="64"/>
      <c r="PSU26" s="64"/>
      <c r="PSV26" s="64"/>
      <c r="PSW26" s="64"/>
      <c r="PSX26" s="64"/>
      <c r="PSY26" s="64"/>
      <c r="PSZ26" s="64"/>
      <c r="PTA26" s="64"/>
      <c r="PTB26" s="64"/>
      <c r="PTC26" s="64"/>
      <c r="PTD26" s="64"/>
      <c r="PTE26" s="64"/>
      <c r="PTF26" s="64"/>
      <c r="PTG26" s="64"/>
      <c r="PTH26" s="64"/>
      <c r="PTI26" s="64"/>
      <c r="PTJ26" s="64"/>
      <c r="PTK26" s="64"/>
      <c r="PTL26" s="64"/>
      <c r="PTM26" s="64"/>
      <c r="PTN26" s="64"/>
      <c r="PTO26" s="64"/>
      <c r="PTP26" s="64"/>
      <c r="PTQ26" s="64"/>
      <c r="PTR26" s="64"/>
      <c r="PTS26" s="64"/>
      <c r="PTT26" s="64"/>
      <c r="PTU26" s="64"/>
      <c r="PTV26" s="64"/>
      <c r="PTW26" s="64"/>
      <c r="PTX26" s="64"/>
      <c r="PTY26" s="64"/>
      <c r="PTZ26" s="64"/>
      <c r="PUA26" s="64"/>
      <c r="PUB26" s="64"/>
      <c r="PUC26" s="64"/>
      <c r="PUD26" s="64"/>
      <c r="PUE26" s="64"/>
      <c r="PUF26" s="64"/>
      <c r="PUG26" s="64"/>
      <c r="PUH26" s="64"/>
      <c r="PUI26" s="64"/>
      <c r="PUJ26" s="64"/>
      <c r="PUK26" s="64"/>
      <c r="PUL26" s="64"/>
      <c r="PUM26" s="64"/>
      <c r="PUN26" s="64"/>
      <c r="PUO26" s="64"/>
      <c r="PUP26" s="64"/>
      <c r="PUQ26" s="64"/>
      <c r="PUR26" s="64"/>
      <c r="PUS26" s="64"/>
      <c r="PUT26" s="64"/>
      <c r="PUU26" s="64"/>
      <c r="PUV26" s="64"/>
      <c r="PUW26" s="64"/>
      <c r="PUX26" s="64"/>
      <c r="PUY26" s="64"/>
      <c r="PUZ26" s="64"/>
      <c r="PVA26" s="64"/>
      <c r="PVB26" s="64"/>
      <c r="PVC26" s="64"/>
      <c r="PVD26" s="64"/>
      <c r="PVE26" s="64"/>
      <c r="PVF26" s="64"/>
      <c r="PVG26" s="64"/>
      <c r="PVH26" s="64"/>
      <c r="PVI26" s="64"/>
      <c r="PVJ26" s="64"/>
      <c r="PVK26" s="64"/>
      <c r="PVL26" s="64"/>
      <c r="PVM26" s="64"/>
      <c r="PVN26" s="64"/>
      <c r="PVO26" s="64"/>
      <c r="PVP26" s="64"/>
      <c r="PVQ26" s="64"/>
      <c r="PVR26" s="64"/>
      <c r="PVS26" s="64"/>
      <c r="PVT26" s="64"/>
      <c r="PVU26" s="64"/>
      <c r="PVV26" s="64"/>
      <c r="PVW26" s="64"/>
      <c r="PVX26" s="64"/>
      <c r="PVY26" s="64"/>
      <c r="PVZ26" s="64"/>
      <c r="PWA26" s="64"/>
      <c r="PWB26" s="64"/>
      <c r="PWC26" s="64"/>
      <c r="PWD26" s="64"/>
      <c r="PWE26" s="64"/>
      <c r="PWF26" s="64"/>
      <c r="PWG26" s="64"/>
      <c r="PWH26" s="64"/>
      <c r="PWI26" s="64"/>
      <c r="PWJ26" s="64"/>
      <c r="PWK26" s="64"/>
      <c r="PWL26" s="64"/>
      <c r="PWM26" s="64"/>
      <c r="PWN26" s="64"/>
      <c r="PWO26" s="64"/>
      <c r="PWP26" s="64"/>
      <c r="PWQ26" s="64"/>
      <c r="PWR26" s="64"/>
      <c r="PWS26" s="64"/>
      <c r="PWT26" s="64"/>
      <c r="PWU26" s="64"/>
      <c r="PWV26" s="64"/>
      <c r="PWW26" s="64"/>
      <c r="PWX26" s="64"/>
      <c r="PWY26" s="64"/>
      <c r="PWZ26" s="64"/>
      <c r="PXA26" s="64"/>
      <c r="PXB26" s="64"/>
      <c r="PXC26" s="64"/>
      <c r="PXD26" s="64"/>
      <c r="PXE26" s="64"/>
      <c r="PXF26" s="64"/>
      <c r="PXG26" s="64"/>
      <c r="PXH26" s="64"/>
      <c r="PXI26" s="64"/>
      <c r="PXJ26" s="64"/>
      <c r="PXK26" s="64"/>
      <c r="PXL26" s="64"/>
      <c r="PXM26" s="64"/>
      <c r="PXN26" s="64"/>
      <c r="PXO26" s="64"/>
      <c r="PXP26" s="64"/>
      <c r="PXQ26" s="64"/>
      <c r="PXR26" s="64"/>
      <c r="PXS26" s="64"/>
      <c r="PXT26" s="64"/>
      <c r="PXU26" s="64"/>
      <c r="PXV26" s="64"/>
      <c r="PXW26" s="64"/>
      <c r="PXX26" s="64"/>
      <c r="PXY26" s="64"/>
      <c r="PXZ26" s="64"/>
      <c r="PYA26" s="64"/>
      <c r="PYB26" s="64"/>
      <c r="PYC26" s="64"/>
      <c r="PYD26" s="64"/>
      <c r="PYE26" s="64"/>
      <c r="PYF26" s="64"/>
      <c r="PYG26" s="64"/>
      <c r="PYH26" s="64"/>
      <c r="PYI26" s="64"/>
      <c r="PYJ26" s="64"/>
      <c r="PYK26" s="64"/>
      <c r="PYL26" s="64"/>
      <c r="PYM26" s="64"/>
      <c r="PYN26" s="64"/>
      <c r="PYO26" s="64"/>
      <c r="PYP26" s="64"/>
      <c r="PYQ26" s="64"/>
      <c r="PYR26" s="64"/>
      <c r="PYS26" s="64"/>
      <c r="PYT26" s="64"/>
      <c r="PYU26" s="64"/>
      <c r="PYV26" s="64"/>
      <c r="PYW26" s="64"/>
      <c r="PYX26" s="64"/>
      <c r="PYY26" s="64"/>
      <c r="PYZ26" s="64"/>
      <c r="PZA26" s="64"/>
      <c r="PZB26" s="64"/>
      <c r="PZC26" s="64"/>
      <c r="PZD26" s="64"/>
      <c r="PZE26" s="64"/>
      <c r="PZF26" s="64"/>
      <c r="PZG26" s="64"/>
      <c r="PZH26" s="64"/>
      <c r="PZI26" s="64"/>
      <c r="PZJ26" s="64"/>
      <c r="PZK26" s="64"/>
      <c r="PZL26" s="64"/>
      <c r="PZM26" s="64"/>
      <c r="PZN26" s="64"/>
      <c r="PZO26" s="64"/>
      <c r="PZP26" s="64"/>
      <c r="PZQ26" s="64"/>
      <c r="PZR26" s="64"/>
      <c r="PZS26" s="64"/>
      <c r="PZT26" s="64"/>
      <c r="PZU26" s="64"/>
      <c r="PZV26" s="64"/>
      <c r="PZW26" s="64"/>
      <c r="PZX26" s="64"/>
      <c r="PZY26" s="64"/>
      <c r="PZZ26" s="64"/>
      <c r="QAA26" s="64"/>
      <c r="QAB26" s="64"/>
      <c r="QAC26" s="64"/>
      <c r="QAD26" s="64"/>
      <c r="QAE26" s="64"/>
      <c r="QAF26" s="64"/>
      <c r="QAG26" s="64"/>
      <c r="QAH26" s="64"/>
      <c r="QAI26" s="64"/>
      <c r="QAJ26" s="64"/>
      <c r="QAK26" s="64"/>
      <c r="QAL26" s="64"/>
      <c r="QAM26" s="64"/>
      <c r="QAN26" s="64"/>
      <c r="QAO26" s="64"/>
      <c r="QAP26" s="64"/>
      <c r="QAQ26" s="64"/>
      <c r="QAR26" s="64"/>
      <c r="QAS26" s="64"/>
      <c r="QAT26" s="64"/>
      <c r="QAU26" s="64"/>
      <c r="QAV26" s="64"/>
      <c r="QAW26" s="64"/>
      <c r="QAX26" s="64"/>
      <c r="QAY26" s="64"/>
      <c r="QAZ26" s="64"/>
      <c r="QBA26" s="64"/>
      <c r="QBB26" s="64"/>
      <c r="QBC26" s="64"/>
      <c r="QBD26" s="64"/>
      <c r="QBE26" s="64"/>
      <c r="QBF26" s="64"/>
      <c r="QBG26" s="64"/>
      <c r="QBH26" s="64"/>
      <c r="QBI26" s="64"/>
      <c r="QBJ26" s="64"/>
      <c r="QBK26" s="64"/>
      <c r="QBL26" s="64"/>
      <c r="QBM26" s="64"/>
      <c r="QBN26" s="64"/>
      <c r="QBO26" s="64"/>
      <c r="QBP26" s="64"/>
      <c r="QBQ26" s="64"/>
      <c r="QBR26" s="64"/>
      <c r="QBS26" s="64"/>
      <c r="QBT26" s="64"/>
      <c r="QBU26" s="64"/>
      <c r="QBV26" s="64"/>
      <c r="QBW26" s="64"/>
      <c r="QBX26" s="64"/>
      <c r="QBY26" s="64"/>
      <c r="QBZ26" s="64"/>
      <c r="QCA26" s="64"/>
      <c r="QCB26" s="64"/>
      <c r="QCC26" s="64"/>
      <c r="QCD26" s="64"/>
      <c r="QCE26" s="64"/>
      <c r="QCF26" s="64"/>
      <c r="QCG26" s="64"/>
      <c r="QCH26" s="64"/>
      <c r="QCI26" s="64"/>
      <c r="QCJ26" s="64"/>
      <c r="QCK26" s="64"/>
      <c r="QCL26" s="64"/>
      <c r="QCM26" s="64"/>
      <c r="QCN26" s="64"/>
      <c r="QCO26" s="64"/>
      <c r="QCP26" s="64"/>
      <c r="QCQ26" s="64"/>
      <c r="QCR26" s="64"/>
      <c r="QCS26" s="64"/>
      <c r="QCT26" s="64"/>
      <c r="QCU26" s="64"/>
      <c r="QCV26" s="64"/>
      <c r="QCW26" s="64"/>
      <c r="QCX26" s="64"/>
      <c r="QCY26" s="64"/>
      <c r="QCZ26" s="64"/>
      <c r="QDA26" s="64"/>
      <c r="QDB26" s="64"/>
      <c r="QDC26" s="64"/>
      <c r="QDD26" s="64"/>
      <c r="QDE26" s="64"/>
      <c r="QDF26" s="64"/>
      <c r="QDG26" s="64"/>
      <c r="QDH26" s="64"/>
      <c r="QDI26" s="64"/>
      <c r="QDJ26" s="64"/>
      <c r="QDK26" s="64"/>
      <c r="QDL26" s="64"/>
      <c r="QDM26" s="64"/>
      <c r="QDN26" s="64"/>
      <c r="QDO26" s="64"/>
      <c r="QDP26" s="64"/>
      <c r="QDQ26" s="64"/>
      <c r="QDR26" s="64"/>
      <c r="QDS26" s="64"/>
      <c r="QDT26" s="64"/>
      <c r="QDU26" s="64"/>
      <c r="QDV26" s="64"/>
      <c r="QDW26" s="64"/>
      <c r="QDX26" s="64"/>
      <c r="QDY26" s="64"/>
      <c r="QDZ26" s="64"/>
      <c r="QEA26" s="64"/>
      <c r="QEB26" s="64"/>
      <c r="QEC26" s="64"/>
      <c r="QED26" s="64"/>
      <c r="QEE26" s="64"/>
      <c r="QEF26" s="64"/>
      <c r="QEG26" s="64"/>
      <c r="QEH26" s="64"/>
      <c r="QEI26" s="64"/>
      <c r="QEJ26" s="64"/>
      <c r="QEK26" s="64"/>
      <c r="QEL26" s="64"/>
      <c r="QEM26" s="64"/>
      <c r="QEN26" s="64"/>
      <c r="QEO26" s="64"/>
      <c r="QEP26" s="64"/>
      <c r="QEQ26" s="64"/>
      <c r="QER26" s="64"/>
      <c r="QES26" s="64"/>
      <c r="QET26" s="64"/>
      <c r="QEU26" s="64"/>
      <c r="QEV26" s="64"/>
      <c r="QEW26" s="64"/>
      <c r="QEX26" s="64"/>
      <c r="QEY26" s="64"/>
      <c r="QEZ26" s="64"/>
      <c r="QFA26" s="64"/>
      <c r="QFB26" s="64"/>
      <c r="QFC26" s="64"/>
      <c r="QFD26" s="64"/>
      <c r="QFE26" s="64"/>
      <c r="QFF26" s="64"/>
      <c r="QFG26" s="64"/>
      <c r="QFH26" s="64"/>
      <c r="QFI26" s="64"/>
      <c r="QFJ26" s="64"/>
      <c r="QFK26" s="64"/>
      <c r="QFL26" s="64"/>
      <c r="QFM26" s="64"/>
      <c r="QFN26" s="64"/>
      <c r="QFO26" s="64"/>
      <c r="QFP26" s="64"/>
      <c r="QFQ26" s="64"/>
      <c r="QFR26" s="64"/>
      <c r="QFS26" s="64"/>
      <c r="QFT26" s="64"/>
      <c r="QFU26" s="64"/>
      <c r="QFV26" s="64"/>
      <c r="QFW26" s="64"/>
      <c r="QFX26" s="64"/>
      <c r="QFY26" s="64"/>
      <c r="QFZ26" s="64"/>
      <c r="QGA26" s="64"/>
      <c r="QGB26" s="64"/>
      <c r="QGC26" s="64"/>
      <c r="QGD26" s="64"/>
      <c r="QGE26" s="64"/>
      <c r="QGF26" s="64"/>
      <c r="QGG26" s="64"/>
      <c r="QGH26" s="64"/>
      <c r="QGI26" s="64"/>
      <c r="QGJ26" s="64"/>
      <c r="QGK26" s="64"/>
      <c r="QGL26" s="64"/>
      <c r="QGM26" s="64"/>
      <c r="QGN26" s="64"/>
      <c r="QGO26" s="64"/>
      <c r="QGP26" s="64"/>
      <c r="QGQ26" s="64"/>
      <c r="QGR26" s="64"/>
      <c r="QGS26" s="64"/>
      <c r="QGT26" s="64"/>
      <c r="QGU26" s="64"/>
      <c r="QGV26" s="64"/>
      <c r="QGW26" s="64"/>
      <c r="QGX26" s="64"/>
      <c r="QGY26" s="64"/>
      <c r="QGZ26" s="64"/>
      <c r="QHA26" s="64"/>
      <c r="QHB26" s="64"/>
      <c r="QHC26" s="64"/>
      <c r="QHD26" s="64"/>
      <c r="QHE26" s="64"/>
      <c r="QHF26" s="64"/>
      <c r="QHG26" s="64"/>
      <c r="QHH26" s="64"/>
      <c r="QHI26" s="64"/>
      <c r="QHJ26" s="64"/>
      <c r="QHK26" s="64"/>
      <c r="QHL26" s="64"/>
      <c r="QHM26" s="64"/>
      <c r="QHN26" s="64"/>
      <c r="QHO26" s="64"/>
      <c r="QHP26" s="64"/>
      <c r="QHQ26" s="64"/>
      <c r="QHR26" s="64"/>
      <c r="QHS26" s="64"/>
      <c r="QHT26" s="64"/>
      <c r="QHU26" s="64"/>
      <c r="QHV26" s="64"/>
      <c r="QHW26" s="64"/>
      <c r="QHX26" s="64"/>
      <c r="QHY26" s="64"/>
      <c r="QHZ26" s="64"/>
      <c r="QIA26" s="64"/>
      <c r="QIB26" s="64"/>
      <c r="QIC26" s="64"/>
      <c r="QID26" s="64"/>
      <c r="QIE26" s="64"/>
      <c r="QIF26" s="64"/>
      <c r="QIG26" s="64"/>
      <c r="QIH26" s="64"/>
      <c r="QII26" s="64"/>
      <c r="QIJ26" s="64"/>
      <c r="QIK26" s="64"/>
      <c r="QIL26" s="64"/>
      <c r="QIM26" s="64"/>
      <c r="QIN26" s="64"/>
      <c r="QIO26" s="64"/>
      <c r="QIP26" s="64"/>
      <c r="QIQ26" s="64"/>
      <c r="QIR26" s="64"/>
      <c r="QIS26" s="64"/>
      <c r="QIT26" s="64"/>
      <c r="QIU26" s="64"/>
      <c r="QIV26" s="64"/>
      <c r="QIW26" s="64"/>
      <c r="QIX26" s="64"/>
      <c r="QIY26" s="64"/>
      <c r="QIZ26" s="64"/>
      <c r="QJA26" s="64"/>
      <c r="QJB26" s="64"/>
      <c r="QJC26" s="64"/>
      <c r="QJD26" s="64"/>
      <c r="QJE26" s="64"/>
      <c r="QJF26" s="64"/>
      <c r="QJG26" s="64"/>
      <c r="QJH26" s="64"/>
      <c r="QJI26" s="64"/>
      <c r="QJJ26" s="64"/>
      <c r="QJK26" s="64"/>
      <c r="QJL26" s="64"/>
      <c r="QJM26" s="64"/>
      <c r="QJN26" s="64"/>
      <c r="QJO26" s="64"/>
      <c r="QJP26" s="64"/>
      <c r="QJQ26" s="64"/>
      <c r="QJR26" s="64"/>
      <c r="QJS26" s="64"/>
      <c r="QJT26" s="64"/>
      <c r="QJU26" s="64"/>
      <c r="QJV26" s="64"/>
      <c r="QJW26" s="64"/>
      <c r="QJX26" s="64"/>
      <c r="QJY26" s="64"/>
      <c r="QJZ26" s="64"/>
      <c r="QKA26" s="64"/>
      <c r="QKB26" s="64"/>
      <c r="QKC26" s="64"/>
      <c r="QKD26" s="64"/>
      <c r="QKE26" s="64"/>
      <c r="QKF26" s="64"/>
      <c r="QKG26" s="64"/>
      <c r="QKH26" s="64"/>
      <c r="QKI26" s="64"/>
      <c r="QKJ26" s="64"/>
      <c r="QKK26" s="64"/>
      <c r="QKL26" s="64"/>
      <c r="QKM26" s="64"/>
      <c r="QKN26" s="64"/>
      <c r="QKO26" s="64"/>
      <c r="QKP26" s="64"/>
      <c r="QKQ26" s="64"/>
      <c r="QKR26" s="64"/>
      <c r="QKS26" s="64"/>
      <c r="QKT26" s="64"/>
      <c r="QKU26" s="64"/>
      <c r="QKV26" s="64"/>
      <c r="QKW26" s="64"/>
      <c r="QKX26" s="64"/>
      <c r="QKY26" s="64"/>
      <c r="QKZ26" s="64"/>
      <c r="QLA26" s="64"/>
      <c r="QLB26" s="64"/>
      <c r="QLC26" s="64"/>
      <c r="QLD26" s="64"/>
      <c r="QLE26" s="64"/>
      <c r="QLF26" s="64"/>
      <c r="QLG26" s="64"/>
      <c r="QLH26" s="64"/>
      <c r="QLI26" s="64"/>
      <c r="QLJ26" s="64"/>
      <c r="QLK26" s="64"/>
      <c r="QLL26" s="64"/>
      <c r="QLM26" s="64"/>
      <c r="QLN26" s="64"/>
      <c r="QLO26" s="64"/>
      <c r="QLP26" s="64"/>
      <c r="QLQ26" s="64"/>
      <c r="QLR26" s="64"/>
      <c r="QLS26" s="64"/>
      <c r="QLT26" s="64"/>
      <c r="QLU26" s="64"/>
      <c r="QLV26" s="64"/>
      <c r="QLW26" s="64"/>
      <c r="QLX26" s="64"/>
      <c r="QLY26" s="64"/>
      <c r="QLZ26" s="64"/>
      <c r="QMA26" s="64"/>
      <c r="QMB26" s="64"/>
      <c r="QMC26" s="64"/>
      <c r="QMD26" s="64"/>
      <c r="QME26" s="64"/>
      <c r="QMF26" s="64"/>
      <c r="QMG26" s="64"/>
      <c r="QMH26" s="64"/>
      <c r="QMI26" s="64"/>
      <c r="QMJ26" s="64"/>
      <c r="QMK26" s="64"/>
      <c r="QML26" s="64"/>
      <c r="QMM26" s="64"/>
      <c r="QMN26" s="64"/>
      <c r="QMO26" s="64"/>
      <c r="QMP26" s="64"/>
      <c r="QMQ26" s="64"/>
      <c r="QMR26" s="64"/>
      <c r="QMS26" s="64"/>
      <c r="QMT26" s="64"/>
      <c r="QMU26" s="64"/>
      <c r="QMV26" s="64"/>
      <c r="QMW26" s="64"/>
      <c r="QMX26" s="64"/>
      <c r="QMY26" s="64"/>
      <c r="QMZ26" s="64"/>
      <c r="QNA26" s="64"/>
      <c r="QNB26" s="64"/>
      <c r="QNC26" s="64"/>
      <c r="QND26" s="64"/>
      <c r="QNE26" s="64"/>
      <c r="QNF26" s="64"/>
      <c r="QNG26" s="64"/>
      <c r="QNH26" s="64"/>
      <c r="QNI26" s="64"/>
      <c r="QNJ26" s="64"/>
      <c r="QNK26" s="64"/>
      <c r="QNL26" s="64"/>
      <c r="QNM26" s="64"/>
      <c r="QNN26" s="64"/>
      <c r="QNO26" s="64"/>
      <c r="QNP26" s="64"/>
      <c r="QNQ26" s="64"/>
      <c r="QNR26" s="64"/>
      <c r="QNS26" s="64"/>
      <c r="QNT26" s="64"/>
      <c r="QNU26" s="64"/>
      <c r="QNV26" s="64"/>
      <c r="QNW26" s="64"/>
      <c r="QNX26" s="64"/>
      <c r="QNY26" s="64"/>
      <c r="QNZ26" s="64"/>
      <c r="QOA26" s="64"/>
      <c r="QOB26" s="64"/>
      <c r="QOC26" s="64"/>
      <c r="QOD26" s="64"/>
      <c r="QOE26" s="64"/>
      <c r="QOF26" s="64"/>
      <c r="QOG26" s="64"/>
      <c r="QOH26" s="64"/>
      <c r="QOI26" s="64"/>
      <c r="QOJ26" s="64"/>
      <c r="QOK26" s="64"/>
      <c r="QOL26" s="64"/>
      <c r="QOM26" s="64"/>
      <c r="QON26" s="64"/>
      <c r="QOO26" s="64"/>
      <c r="QOP26" s="64"/>
      <c r="QOQ26" s="64"/>
      <c r="QOR26" s="64"/>
      <c r="QOS26" s="64"/>
      <c r="QOT26" s="64"/>
      <c r="QOU26" s="64"/>
      <c r="QOV26" s="64"/>
      <c r="QOW26" s="64"/>
      <c r="QOX26" s="64"/>
      <c r="QOY26" s="64"/>
      <c r="QOZ26" s="64"/>
      <c r="QPA26" s="64"/>
      <c r="QPB26" s="64"/>
      <c r="QPC26" s="64"/>
      <c r="QPD26" s="64"/>
      <c r="QPE26" s="64"/>
      <c r="QPF26" s="64"/>
      <c r="QPG26" s="64"/>
      <c r="QPH26" s="64"/>
      <c r="QPI26" s="64"/>
      <c r="QPJ26" s="64"/>
      <c r="QPK26" s="64"/>
      <c r="QPL26" s="64"/>
      <c r="QPM26" s="64"/>
      <c r="QPN26" s="64"/>
      <c r="QPO26" s="64"/>
      <c r="QPP26" s="64"/>
      <c r="QPQ26" s="64"/>
      <c r="QPR26" s="64"/>
      <c r="QPS26" s="64"/>
      <c r="QPT26" s="64"/>
      <c r="QPU26" s="64"/>
      <c r="QPV26" s="64"/>
      <c r="QPW26" s="64"/>
      <c r="QPX26" s="64"/>
      <c r="QPY26" s="64"/>
      <c r="QPZ26" s="64"/>
      <c r="QQA26" s="64"/>
      <c r="QQB26" s="64"/>
      <c r="QQC26" s="64"/>
      <c r="QQD26" s="64"/>
      <c r="QQE26" s="64"/>
      <c r="QQF26" s="64"/>
      <c r="QQG26" s="64"/>
      <c r="QQH26" s="64"/>
      <c r="QQI26" s="64"/>
      <c r="QQJ26" s="64"/>
      <c r="QQK26" s="64"/>
      <c r="QQL26" s="64"/>
      <c r="QQM26" s="64"/>
      <c r="QQN26" s="64"/>
      <c r="QQO26" s="64"/>
      <c r="QQP26" s="64"/>
      <c r="QQQ26" s="64"/>
      <c r="QQR26" s="64"/>
      <c r="QQS26" s="64"/>
      <c r="QQT26" s="64"/>
      <c r="QQU26" s="64"/>
      <c r="QQV26" s="64"/>
      <c r="QQW26" s="64"/>
      <c r="QQX26" s="64"/>
      <c r="QQY26" s="64"/>
      <c r="QQZ26" s="64"/>
      <c r="QRA26" s="64"/>
      <c r="QRB26" s="64"/>
      <c r="QRC26" s="64"/>
      <c r="QRD26" s="64"/>
      <c r="QRE26" s="64"/>
      <c r="QRF26" s="64"/>
      <c r="QRG26" s="64"/>
      <c r="QRH26" s="64"/>
      <c r="QRI26" s="64"/>
      <c r="QRJ26" s="64"/>
      <c r="QRK26" s="64"/>
      <c r="QRL26" s="64"/>
      <c r="QRM26" s="64"/>
      <c r="QRN26" s="64"/>
      <c r="QRO26" s="64"/>
      <c r="QRP26" s="64"/>
      <c r="QRQ26" s="64"/>
      <c r="QRR26" s="64"/>
      <c r="QRS26" s="64"/>
      <c r="QRT26" s="64"/>
      <c r="QRU26" s="64"/>
      <c r="QRV26" s="64"/>
      <c r="QRW26" s="64"/>
      <c r="QRX26" s="64"/>
      <c r="QRY26" s="64"/>
      <c r="QRZ26" s="64"/>
      <c r="QSA26" s="64"/>
      <c r="QSB26" s="64"/>
      <c r="QSC26" s="64"/>
      <c r="QSD26" s="64"/>
      <c r="QSE26" s="64"/>
      <c r="QSF26" s="64"/>
      <c r="QSG26" s="64"/>
      <c r="QSH26" s="64"/>
      <c r="QSI26" s="64"/>
      <c r="QSJ26" s="64"/>
      <c r="QSK26" s="64"/>
      <c r="QSL26" s="64"/>
      <c r="QSM26" s="64"/>
      <c r="QSN26" s="64"/>
      <c r="QSO26" s="64"/>
      <c r="QSP26" s="64"/>
      <c r="QSQ26" s="64"/>
      <c r="QSR26" s="64"/>
      <c r="QSS26" s="64"/>
      <c r="QST26" s="64"/>
      <c r="QSU26" s="64"/>
      <c r="QSV26" s="64"/>
      <c r="QSW26" s="64"/>
      <c r="QSX26" s="64"/>
      <c r="QSY26" s="64"/>
      <c r="QSZ26" s="64"/>
      <c r="QTA26" s="64"/>
      <c r="QTB26" s="64"/>
      <c r="QTC26" s="64"/>
      <c r="QTD26" s="64"/>
      <c r="QTE26" s="64"/>
      <c r="QTF26" s="64"/>
      <c r="QTG26" s="64"/>
      <c r="QTH26" s="64"/>
      <c r="QTI26" s="64"/>
      <c r="QTJ26" s="64"/>
      <c r="QTK26" s="64"/>
      <c r="QTL26" s="64"/>
      <c r="QTM26" s="64"/>
      <c r="QTN26" s="64"/>
      <c r="QTO26" s="64"/>
      <c r="QTP26" s="64"/>
      <c r="QTQ26" s="64"/>
      <c r="QTR26" s="64"/>
      <c r="QTS26" s="64"/>
      <c r="QTT26" s="64"/>
      <c r="QTU26" s="64"/>
      <c r="QTV26" s="64"/>
      <c r="QTW26" s="64"/>
      <c r="QTX26" s="64"/>
      <c r="QTY26" s="64"/>
      <c r="QTZ26" s="64"/>
      <c r="QUA26" s="64"/>
      <c r="QUB26" s="64"/>
      <c r="QUC26" s="64"/>
      <c r="QUD26" s="64"/>
      <c r="QUE26" s="64"/>
      <c r="QUF26" s="64"/>
      <c r="QUG26" s="64"/>
      <c r="QUH26" s="64"/>
      <c r="QUI26" s="64"/>
      <c r="QUJ26" s="64"/>
      <c r="QUK26" s="64"/>
      <c r="QUL26" s="64"/>
      <c r="QUM26" s="64"/>
      <c r="QUN26" s="64"/>
      <c r="QUO26" s="64"/>
      <c r="QUP26" s="64"/>
      <c r="QUQ26" s="64"/>
      <c r="QUR26" s="64"/>
      <c r="QUS26" s="64"/>
      <c r="QUT26" s="64"/>
      <c r="QUU26" s="64"/>
      <c r="QUV26" s="64"/>
      <c r="QUW26" s="64"/>
      <c r="QUX26" s="64"/>
      <c r="QUY26" s="64"/>
      <c r="QUZ26" s="64"/>
      <c r="QVA26" s="64"/>
      <c r="QVB26" s="64"/>
      <c r="QVC26" s="64"/>
      <c r="QVD26" s="64"/>
      <c r="QVE26" s="64"/>
      <c r="QVF26" s="64"/>
      <c r="QVG26" s="64"/>
      <c r="QVH26" s="64"/>
      <c r="QVI26" s="64"/>
      <c r="QVJ26" s="64"/>
      <c r="QVK26" s="64"/>
      <c r="QVL26" s="64"/>
      <c r="QVM26" s="64"/>
      <c r="QVN26" s="64"/>
      <c r="QVO26" s="64"/>
      <c r="QVP26" s="64"/>
      <c r="QVQ26" s="64"/>
      <c r="QVR26" s="64"/>
      <c r="QVS26" s="64"/>
      <c r="QVT26" s="64"/>
      <c r="QVU26" s="64"/>
      <c r="QVV26" s="64"/>
      <c r="QVW26" s="64"/>
      <c r="QVX26" s="64"/>
      <c r="QVY26" s="64"/>
      <c r="QVZ26" s="64"/>
      <c r="QWA26" s="64"/>
      <c r="QWB26" s="64"/>
      <c r="QWC26" s="64"/>
      <c r="QWD26" s="64"/>
      <c r="QWE26" s="64"/>
      <c r="QWF26" s="64"/>
      <c r="QWG26" s="64"/>
      <c r="QWH26" s="64"/>
      <c r="QWI26" s="64"/>
      <c r="QWJ26" s="64"/>
      <c r="QWK26" s="64"/>
      <c r="QWL26" s="64"/>
      <c r="QWM26" s="64"/>
      <c r="QWN26" s="64"/>
      <c r="QWO26" s="64"/>
      <c r="QWP26" s="64"/>
      <c r="QWQ26" s="64"/>
      <c r="QWR26" s="64"/>
      <c r="QWS26" s="64"/>
      <c r="QWT26" s="64"/>
      <c r="QWU26" s="64"/>
      <c r="QWV26" s="64"/>
      <c r="QWW26" s="64"/>
      <c r="QWX26" s="64"/>
      <c r="QWY26" s="64"/>
      <c r="QWZ26" s="64"/>
      <c r="QXA26" s="64"/>
      <c r="QXB26" s="64"/>
      <c r="QXC26" s="64"/>
      <c r="QXD26" s="64"/>
      <c r="QXE26" s="64"/>
      <c r="QXF26" s="64"/>
      <c r="QXG26" s="64"/>
      <c r="QXH26" s="64"/>
      <c r="QXI26" s="64"/>
      <c r="QXJ26" s="64"/>
      <c r="QXK26" s="64"/>
      <c r="QXL26" s="64"/>
      <c r="QXM26" s="64"/>
      <c r="QXN26" s="64"/>
      <c r="QXO26" s="64"/>
      <c r="QXP26" s="64"/>
      <c r="QXQ26" s="64"/>
      <c r="QXR26" s="64"/>
      <c r="QXS26" s="64"/>
      <c r="QXT26" s="64"/>
      <c r="QXU26" s="64"/>
      <c r="QXV26" s="64"/>
      <c r="QXW26" s="64"/>
      <c r="QXX26" s="64"/>
      <c r="QXY26" s="64"/>
      <c r="QXZ26" s="64"/>
      <c r="QYA26" s="64"/>
      <c r="QYB26" s="64"/>
      <c r="QYC26" s="64"/>
      <c r="QYD26" s="64"/>
      <c r="QYE26" s="64"/>
      <c r="QYF26" s="64"/>
      <c r="QYG26" s="64"/>
      <c r="QYH26" s="64"/>
      <c r="QYI26" s="64"/>
      <c r="QYJ26" s="64"/>
      <c r="QYK26" s="64"/>
      <c r="QYL26" s="64"/>
      <c r="QYM26" s="64"/>
      <c r="QYN26" s="64"/>
      <c r="QYO26" s="64"/>
      <c r="QYP26" s="64"/>
      <c r="QYQ26" s="64"/>
      <c r="QYR26" s="64"/>
      <c r="QYS26" s="64"/>
      <c r="QYT26" s="64"/>
      <c r="QYU26" s="64"/>
      <c r="QYV26" s="64"/>
      <c r="QYW26" s="64"/>
      <c r="QYX26" s="64"/>
      <c r="QYY26" s="64"/>
      <c r="QYZ26" s="64"/>
      <c r="QZA26" s="64"/>
      <c r="QZB26" s="64"/>
      <c r="QZC26" s="64"/>
      <c r="QZD26" s="64"/>
      <c r="QZE26" s="64"/>
      <c r="QZF26" s="64"/>
      <c r="QZG26" s="64"/>
      <c r="QZH26" s="64"/>
      <c r="QZI26" s="64"/>
      <c r="QZJ26" s="64"/>
      <c r="QZK26" s="64"/>
      <c r="QZL26" s="64"/>
      <c r="QZM26" s="64"/>
      <c r="QZN26" s="64"/>
      <c r="QZO26" s="64"/>
      <c r="QZP26" s="64"/>
      <c r="QZQ26" s="64"/>
      <c r="QZR26" s="64"/>
      <c r="QZS26" s="64"/>
      <c r="QZT26" s="64"/>
      <c r="QZU26" s="64"/>
      <c r="QZV26" s="64"/>
      <c r="QZW26" s="64"/>
      <c r="QZX26" s="64"/>
      <c r="QZY26" s="64"/>
      <c r="QZZ26" s="64"/>
      <c r="RAA26" s="64"/>
      <c r="RAB26" s="64"/>
      <c r="RAC26" s="64"/>
      <c r="RAD26" s="64"/>
      <c r="RAE26" s="64"/>
      <c r="RAF26" s="64"/>
      <c r="RAG26" s="64"/>
      <c r="RAH26" s="64"/>
      <c r="RAI26" s="64"/>
      <c r="RAJ26" s="64"/>
      <c r="RAK26" s="64"/>
      <c r="RAL26" s="64"/>
      <c r="RAM26" s="64"/>
      <c r="RAN26" s="64"/>
      <c r="RAO26" s="64"/>
      <c r="RAP26" s="64"/>
      <c r="RAQ26" s="64"/>
      <c r="RAR26" s="64"/>
      <c r="RAS26" s="64"/>
      <c r="RAT26" s="64"/>
      <c r="RAU26" s="64"/>
      <c r="RAV26" s="64"/>
      <c r="RAW26" s="64"/>
      <c r="RAX26" s="64"/>
      <c r="RAY26" s="64"/>
      <c r="RAZ26" s="64"/>
      <c r="RBA26" s="64"/>
      <c r="RBB26" s="64"/>
      <c r="RBC26" s="64"/>
      <c r="RBD26" s="64"/>
      <c r="RBE26" s="64"/>
      <c r="RBF26" s="64"/>
      <c r="RBG26" s="64"/>
      <c r="RBH26" s="64"/>
      <c r="RBI26" s="64"/>
      <c r="RBJ26" s="64"/>
      <c r="RBK26" s="64"/>
      <c r="RBL26" s="64"/>
      <c r="RBM26" s="64"/>
      <c r="RBN26" s="64"/>
      <c r="RBO26" s="64"/>
      <c r="RBP26" s="64"/>
      <c r="RBQ26" s="64"/>
      <c r="RBR26" s="64"/>
      <c r="RBS26" s="64"/>
      <c r="RBT26" s="64"/>
      <c r="RBU26" s="64"/>
      <c r="RBV26" s="64"/>
      <c r="RBW26" s="64"/>
      <c r="RBX26" s="64"/>
      <c r="RBY26" s="64"/>
      <c r="RBZ26" s="64"/>
      <c r="RCA26" s="64"/>
      <c r="RCB26" s="64"/>
      <c r="RCC26" s="64"/>
      <c r="RCD26" s="64"/>
      <c r="RCE26" s="64"/>
      <c r="RCF26" s="64"/>
      <c r="RCG26" s="64"/>
      <c r="RCH26" s="64"/>
      <c r="RCI26" s="64"/>
      <c r="RCJ26" s="64"/>
      <c r="RCK26" s="64"/>
      <c r="RCL26" s="64"/>
      <c r="RCM26" s="64"/>
      <c r="RCN26" s="64"/>
      <c r="RCO26" s="64"/>
      <c r="RCP26" s="64"/>
      <c r="RCQ26" s="64"/>
      <c r="RCR26" s="64"/>
      <c r="RCS26" s="64"/>
      <c r="RCT26" s="64"/>
      <c r="RCU26" s="64"/>
      <c r="RCV26" s="64"/>
      <c r="RCW26" s="64"/>
      <c r="RCX26" s="64"/>
      <c r="RCY26" s="64"/>
      <c r="RCZ26" s="64"/>
      <c r="RDA26" s="64"/>
      <c r="RDB26" s="64"/>
      <c r="RDC26" s="64"/>
      <c r="RDD26" s="64"/>
      <c r="RDE26" s="64"/>
      <c r="RDF26" s="64"/>
      <c r="RDG26" s="64"/>
      <c r="RDH26" s="64"/>
      <c r="RDI26" s="64"/>
      <c r="RDJ26" s="64"/>
      <c r="RDK26" s="64"/>
      <c r="RDL26" s="64"/>
      <c r="RDM26" s="64"/>
      <c r="RDN26" s="64"/>
      <c r="RDO26" s="64"/>
      <c r="RDP26" s="64"/>
      <c r="RDQ26" s="64"/>
      <c r="RDR26" s="64"/>
      <c r="RDS26" s="64"/>
      <c r="RDT26" s="64"/>
      <c r="RDU26" s="64"/>
      <c r="RDV26" s="64"/>
      <c r="RDW26" s="64"/>
      <c r="RDX26" s="64"/>
      <c r="RDY26" s="64"/>
      <c r="RDZ26" s="64"/>
      <c r="REA26" s="64"/>
      <c r="REB26" s="64"/>
      <c r="REC26" s="64"/>
      <c r="RED26" s="64"/>
      <c r="REE26" s="64"/>
      <c r="REF26" s="64"/>
      <c r="REG26" s="64"/>
      <c r="REH26" s="64"/>
      <c r="REI26" s="64"/>
      <c r="REJ26" s="64"/>
      <c r="REK26" s="64"/>
      <c r="REL26" s="64"/>
      <c r="REM26" s="64"/>
      <c r="REN26" s="64"/>
      <c r="REO26" s="64"/>
      <c r="REP26" s="64"/>
      <c r="REQ26" s="64"/>
      <c r="RER26" s="64"/>
      <c r="RES26" s="64"/>
      <c r="RET26" s="64"/>
      <c r="REU26" s="64"/>
      <c r="REV26" s="64"/>
      <c r="REW26" s="64"/>
      <c r="REX26" s="64"/>
      <c r="REY26" s="64"/>
      <c r="REZ26" s="64"/>
      <c r="RFA26" s="64"/>
      <c r="RFB26" s="64"/>
      <c r="RFC26" s="64"/>
      <c r="RFD26" s="64"/>
      <c r="RFE26" s="64"/>
      <c r="RFF26" s="64"/>
      <c r="RFG26" s="64"/>
      <c r="RFH26" s="64"/>
      <c r="RFI26" s="64"/>
      <c r="RFJ26" s="64"/>
      <c r="RFK26" s="64"/>
      <c r="RFL26" s="64"/>
      <c r="RFM26" s="64"/>
      <c r="RFN26" s="64"/>
      <c r="RFO26" s="64"/>
      <c r="RFP26" s="64"/>
      <c r="RFQ26" s="64"/>
      <c r="RFR26" s="64"/>
      <c r="RFS26" s="64"/>
      <c r="RFT26" s="64"/>
      <c r="RFU26" s="64"/>
      <c r="RFV26" s="64"/>
      <c r="RFW26" s="64"/>
      <c r="RFX26" s="64"/>
      <c r="RFY26" s="64"/>
      <c r="RFZ26" s="64"/>
      <c r="RGA26" s="64"/>
      <c r="RGB26" s="64"/>
      <c r="RGC26" s="64"/>
      <c r="RGD26" s="64"/>
      <c r="RGE26" s="64"/>
      <c r="RGF26" s="64"/>
      <c r="RGG26" s="64"/>
      <c r="RGH26" s="64"/>
      <c r="RGI26" s="64"/>
      <c r="RGJ26" s="64"/>
      <c r="RGK26" s="64"/>
      <c r="RGL26" s="64"/>
      <c r="RGM26" s="64"/>
      <c r="RGN26" s="64"/>
      <c r="RGO26" s="64"/>
      <c r="RGP26" s="64"/>
      <c r="RGQ26" s="64"/>
      <c r="RGR26" s="64"/>
      <c r="RGS26" s="64"/>
      <c r="RGT26" s="64"/>
      <c r="RGU26" s="64"/>
      <c r="RGV26" s="64"/>
      <c r="RGW26" s="64"/>
      <c r="RGX26" s="64"/>
      <c r="RGY26" s="64"/>
      <c r="RGZ26" s="64"/>
      <c r="RHA26" s="64"/>
      <c r="RHB26" s="64"/>
      <c r="RHC26" s="64"/>
      <c r="RHD26" s="64"/>
      <c r="RHE26" s="64"/>
      <c r="RHF26" s="64"/>
      <c r="RHG26" s="64"/>
      <c r="RHH26" s="64"/>
      <c r="RHI26" s="64"/>
      <c r="RHJ26" s="64"/>
      <c r="RHK26" s="64"/>
      <c r="RHL26" s="64"/>
      <c r="RHM26" s="64"/>
      <c r="RHN26" s="64"/>
      <c r="RHO26" s="64"/>
      <c r="RHP26" s="64"/>
      <c r="RHQ26" s="64"/>
      <c r="RHR26" s="64"/>
      <c r="RHS26" s="64"/>
      <c r="RHT26" s="64"/>
      <c r="RHU26" s="64"/>
      <c r="RHV26" s="64"/>
      <c r="RHW26" s="64"/>
      <c r="RHX26" s="64"/>
      <c r="RHY26" s="64"/>
      <c r="RHZ26" s="64"/>
      <c r="RIA26" s="64"/>
      <c r="RIB26" s="64"/>
      <c r="RIC26" s="64"/>
      <c r="RID26" s="64"/>
      <c r="RIE26" s="64"/>
      <c r="RIF26" s="64"/>
      <c r="RIG26" s="64"/>
      <c r="RIH26" s="64"/>
      <c r="RII26" s="64"/>
      <c r="RIJ26" s="64"/>
      <c r="RIK26" s="64"/>
      <c r="RIL26" s="64"/>
      <c r="RIM26" s="64"/>
      <c r="RIN26" s="64"/>
      <c r="RIO26" s="64"/>
      <c r="RIP26" s="64"/>
      <c r="RIQ26" s="64"/>
      <c r="RIR26" s="64"/>
      <c r="RIS26" s="64"/>
      <c r="RIT26" s="64"/>
      <c r="RIU26" s="64"/>
      <c r="RIV26" s="64"/>
      <c r="RIW26" s="64"/>
      <c r="RIX26" s="64"/>
      <c r="RIY26" s="64"/>
      <c r="RIZ26" s="64"/>
      <c r="RJA26" s="64"/>
      <c r="RJB26" s="64"/>
      <c r="RJC26" s="64"/>
      <c r="RJD26" s="64"/>
      <c r="RJE26" s="64"/>
      <c r="RJF26" s="64"/>
      <c r="RJG26" s="64"/>
      <c r="RJH26" s="64"/>
      <c r="RJI26" s="64"/>
      <c r="RJJ26" s="64"/>
      <c r="RJK26" s="64"/>
      <c r="RJL26" s="64"/>
      <c r="RJM26" s="64"/>
      <c r="RJN26" s="64"/>
      <c r="RJO26" s="64"/>
      <c r="RJP26" s="64"/>
      <c r="RJQ26" s="64"/>
      <c r="RJR26" s="64"/>
      <c r="RJS26" s="64"/>
      <c r="RJT26" s="64"/>
      <c r="RJU26" s="64"/>
      <c r="RJV26" s="64"/>
      <c r="RJW26" s="64"/>
      <c r="RJX26" s="64"/>
      <c r="RJY26" s="64"/>
      <c r="RJZ26" s="64"/>
      <c r="RKA26" s="64"/>
      <c r="RKB26" s="64"/>
      <c r="RKC26" s="64"/>
      <c r="RKD26" s="64"/>
      <c r="RKE26" s="64"/>
      <c r="RKF26" s="64"/>
      <c r="RKG26" s="64"/>
      <c r="RKH26" s="64"/>
      <c r="RKI26" s="64"/>
      <c r="RKJ26" s="64"/>
      <c r="RKK26" s="64"/>
      <c r="RKL26" s="64"/>
      <c r="RKM26" s="64"/>
      <c r="RKN26" s="64"/>
      <c r="RKO26" s="64"/>
      <c r="RKP26" s="64"/>
      <c r="RKQ26" s="64"/>
      <c r="RKR26" s="64"/>
      <c r="RKS26" s="64"/>
      <c r="RKT26" s="64"/>
      <c r="RKU26" s="64"/>
      <c r="RKV26" s="64"/>
      <c r="RKW26" s="64"/>
      <c r="RKX26" s="64"/>
      <c r="RKY26" s="64"/>
      <c r="RKZ26" s="64"/>
      <c r="RLA26" s="64"/>
      <c r="RLB26" s="64"/>
      <c r="RLC26" s="64"/>
      <c r="RLD26" s="64"/>
      <c r="RLE26" s="64"/>
      <c r="RLF26" s="64"/>
      <c r="RLG26" s="64"/>
      <c r="RLH26" s="64"/>
      <c r="RLI26" s="64"/>
      <c r="RLJ26" s="64"/>
      <c r="RLK26" s="64"/>
      <c r="RLL26" s="64"/>
      <c r="RLM26" s="64"/>
      <c r="RLN26" s="64"/>
      <c r="RLO26" s="64"/>
      <c r="RLP26" s="64"/>
      <c r="RLQ26" s="64"/>
      <c r="RLR26" s="64"/>
      <c r="RLS26" s="64"/>
      <c r="RLT26" s="64"/>
      <c r="RLU26" s="64"/>
      <c r="RLV26" s="64"/>
      <c r="RLW26" s="64"/>
      <c r="RLX26" s="64"/>
      <c r="RLY26" s="64"/>
      <c r="RLZ26" s="64"/>
      <c r="RMA26" s="64"/>
      <c r="RMB26" s="64"/>
      <c r="RMC26" s="64"/>
      <c r="RMD26" s="64"/>
      <c r="RME26" s="64"/>
      <c r="RMF26" s="64"/>
      <c r="RMG26" s="64"/>
      <c r="RMH26" s="64"/>
      <c r="RMI26" s="64"/>
      <c r="RMJ26" s="64"/>
      <c r="RMK26" s="64"/>
      <c r="RML26" s="64"/>
      <c r="RMM26" s="64"/>
      <c r="RMN26" s="64"/>
      <c r="RMO26" s="64"/>
      <c r="RMP26" s="64"/>
      <c r="RMQ26" s="64"/>
      <c r="RMR26" s="64"/>
      <c r="RMS26" s="64"/>
      <c r="RMT26" s="64"/>
      <c r="RMU26" s="64"/>
      <c r="RMV26" s="64"/>
      <c r="RMW26" s="64"/>
      <c r="RMX26" s="64"/>
      <c r="RMY26" s="64"/>
      <c r="RMZ26" s="64"/>
      <c r="RNA26" s="64"/>
      <c r="RNB26" s="64"/>
      <c r="RNC26" s="64"/>
      <c r="RND26" s="64"/>
      <c r="RNE26" s="64"/>
      <c r="RNF26" s="64"/>
      <c r="RNG26" s="64"/>
      <c r="RNH26" s="64"/>
      <c r="RNI26" s="64"/>
      <c r="RNJ26" s="64"/>
      <c r="RNK26" s="64"/>
      <c r="RNL26" s="64"/>
      <c r="RNM26" s="64"/>
      <c r="RNN26" s="64"/>
      <c r="RNO26" s="64"/>
      <c r="RNP26" s="64"/>
      <c r="RNQ26" s="64"/>
      <c r="RNR26" s="64"/>
      <c r="RNS26" s="64"/>
      <c r="RNT26" s="64"/>
      <c r="RNU26" s="64"/>
      <c r="RNV26" s="64"/>
      <c r="RNW26" s="64"/>
      <c r="RNX26" s="64"/>
      <c r="RNY26" s="64"/>
      <c r="RNZ26" s="64"/>
      <c r="ROA26" s="64"/>
      <c r="ROB26" s="64"/>
      <c r="ROC26" s="64"/>
      <c r="ROD26" s="64"/>
      <c r="ROE26" s="64"/>
      <c r="ROF26" s="64"/>
      <c r="ROG26" s="64"/>
      <c r="ROH26" s="64"/>
      <c r="ROI26" s="64"/>
      <c r="ROJ26" s="64"/>
      <c r="ROK26" s="64"/>
      <c r="ROL26" s="64"/>
      <c r="ROM26" s="64"/>
      <c r="RON26" s="64"/>
      <c r="ROO26" s="64"/>
      <c r="ROP26" s="64"/>
      <c r="ROQ26" s="64"/>
      <c r="ROR26" s="64"/>
      <c r="ROS26" s="64"/>
      <c r="ROT26" s="64"/>
      <c r="ROU26" s="64"/>
      <c r="ROV26" s="64"/>
      <c r="ROW26" s="64"/>
      <c r="ROX26" s="64"/>
      <c r="ROY26" s="64"/>
      <c r="ROZ26" s="64"/>
      <c r="RPA26" s="64"/>
      <c r="RPB26" s="64"/>
      <c r="RPC26" s="64"/>
      <c r="RPD26" s="64"/>
      <c r="RPE26" s="64"/>
      <c r="RPF26" s="64"/>
      <c r="RPG26" s="64"/>
      <c r="RPH26" s="64"/>
      <c r="RPI26" s="64"/>
      <c r="RPJ26" s="64"/>
      <c r="RPK26" s="64"/>
      <c r="RPL26" s="64"/>
      <c r="RPM26" s="64"/>
      <c r="RPN26" s="64"/>
      <c r="RPO26" s="64"/>
      <c r="RPP26" s="64"/>
      <c r="RPQ26" s="64"/>
      <c r="RPR26" s="64"/>
      <c r="RPS26" s="64"/>
      <c r="RPT26" s="64"/>
      <c r="RPU26" s="64"/>
      <c r="RPV26" s="64"/>
      <c r="RPW26" s="64"/>
      <c r="RPX26" s="64"/>
      <c r="RPY26" s="64"/>
      <c r="RPZ26" s="64"/>
      <c r="RQA26" s="64"/>
      <c r="RQB26" s="64"/>
      <c r="RQC26" s="64"/>
      <c r="RQD26" s="64"/>
      <c r="RQE26" s="64"/>
      <c r="RQF26" s="64"/>
      <c r="RQG26" s="64"/>
      <c r="RQH26" s="64"/>
      <c r="RQI26" s="64"/>
      <c r="RQJ26" s="64"/>
      <c r="RQK26" s="64"/>
      <c r="RQL26" s="64"/>
      <c r="RQM26" s="64"/>
      <c r="RQN26" s="64"/>
      <c r="RQO26" s="64"/>
      <c r="RQP26" s="64"/>
      <c r="RQQ26" s="64"/>
      <c r="RQR26" s="64"/>
      <c r="RQS26" s="64"/>
      <c r="RQT26" s="64"/>
      <c r="RQU26" s="64"/>
      <c r="RQV26" s="64"/>
      <c r="RQW26" s="64"/>
      <c r="RQX26" s="64"/>
      <c r="RQY26" s="64"/>
      <c r="RQZ26" s="64"/>
      <c r="RRA26" s="64"/>
      <c r="RRB26" s="64"/>
      <c r="RRC26" s="64"/>
      <c r="RRD26" s="64"/>
      <c r="RRE26" s="64"/>
      <c r="RRF26" s="64"/>
      <c r="RRG26" s="64"/>
      <c r="RRH26" s="64"/>
      <c r="RRI26" s="64"/>
      <c r="RRJ26" s="64"/>
      <c r="RRK26" s="64"/>
      <c r="RRL26" s="64"/>
      <c r="RRM26" s="64"/>
      <c r="RRN26" s="64"/>
      <c r="RRO26" s="64"/>
      <c r="RRP26" s="64"/>
      <c r="RRQ26" s="64"/>
      <c r="RRR26" s="64"/>
      <c r="RRS26" s="64"/>
      <c r="RRT26" s="64"/>
      <c r="RRU26" s="64"/>
      <c r="RRV26" s="64"/>
      <c r="RRW26" s="64"/>
      <c r="RRX26" s="64"/>
      <c r="RRY26" s="64"/>
      <c r="RRZ26" s="64"/>
      <c r="RSA26" s="64"/>
      <c r="RSB26" s="64"/>
      <c r="RSC26" s="64"/>
      <c r="RSD26" s="64"/>
      <c r="RSE26" s="64"/>
      <c r="RSF26" s="64"/>
      <c r="RSG26" s="64"/>
      <c r="RSH26" s="64"/>
      <c r="RSI26" s="64"/>
      <c r="RSJ26" s="64"/>
      <c r="RSK26" s="64"/>
      <c r="RSL26" s="64"/>
      <c r="RSM26" s="64"/>
      <c r="RSN26" s="64"/>
      <c r="RSO26" s="64"/>
      <c r="RSP26" s="64"/>
      <c r="RSQ26" s="64"/>
      <c r="RSR26" s="64"/>
      <c r="RSS26" s="64"/>
      <c r="RST26" s="64"/>
      <c r="RSU26" s="64"/>
      <c r="RSV26" s="64"/>
      <c r="RSW26" s="64"/>
      <c r="RSX26" s="64"/>
      <c r="RSY26" s="64"/>
      <c r="RSZ26" s="64"/>
      <c r="RTA26" s="64"/>
      <c r="RTB26" s="64"/>
      <c r="RTC26" s="64"/>
      <c r="RTD26" s="64"/>
      <c r="RTE26" s="64"/>
      <c r="RTF26" s="64"/>
      <c r="RTG26" s="64"/>
      <c r="RTH26" s="64"/>
      <c r="RTI26" s="64"/>
      <c r="RTJ26" s="64"/>
      <c r="RTK26" s="64"/>
      <c r="RTL26" s="64"/>
      <c r="RTM26" s="64"/>
      <c r="RTN26" s="64"/>
      <c r="RTO26" s="64"/>
      <c r="RTP26" s="64"/>
      <c r="RTQ26" s="64"/>
      <c r="RTR26" s="64"/>
      <c r="RTS26" s="64"/>
      <c r="RTT26" s="64"/>
      <c r="RTU26" s="64"/>
      <c r="RTV26" s="64"/>
      <c r="RTW26" s="64"/>
      <c r="RTX26" s="64"/>
      <c r="RTY26" s="64"/>
      <c r="RTZ26" s="64"/>
      <c r="RUA26" s="64"/>
      <c r="RUB26" s="64"/>
      <c r="RUC26" s="64"/>
      <c r="RUD26" s="64"/>
      <c r="RUE26" s="64"/>
      <c r="RUF26" s="64"/>
      <c r="RUG26" s="64"/>
      <c r="RUH26" s="64"/>
      <c r="RUI26" s="64"/>
      <c r="RUJ26" s="64"/>
      <c r="RUK26" s="64"/>
      <c r="RUL26" s="64"/>
      <c r="RUM26" s="64"/>
      <c r="RUN26" s="64"/>
      <c r="RUO26" s="64"/>
      <c r="RUP26" s="64"/>
      <c r="RUQ26" s="64"/>
      <c r="RUR26" s="64"/>
      <c r="RUS26" s="64"/>
      <c r="RUT26" s="64"/>
      <c r="RUU26" s="64"/>
      <c r="RUV26" s="64"/>
      <c r="RUW26" s="64"/>
      <c r="RUX26" s="64"/>
      <c r="RUY26" s="64"/>
      <c r="RUZ26" s="64"/>
      <c r="RVA26" s="64"/>
      <c r="RVB26" s="64"/>
      <c r="RVC26" s="64"/>
      <c r="RVD26" s="64"/>
      <c r="RVE26" s="64"/>
      <c r="RVF26" s="64"/>
      <c r="RVG26" s="64"/>
      <c r="RVH26" s="64"/>
      <c r="RVI26" s="64"/>
      <c r="RVJ26" s="64"/>
      <c r="RVK26" s="64"/>
      <c r="RVL26" s="64"/>
      <c r="RVM26" s="64"/>
      <c r="RVN26" s="64"/>
      <c r="RVO26" s="64"/>
      <c r="RVP26" s="64"/>
      <c r="RVQ26" s="64"/>
      <c r="RVR26" s="64"/>
      <c r="RVS26" s="64"/>
      <c r="RVT26" s="64"/>
      <c r="RVU26" s="64"/>
      <c r="RVV26" s="64"/>
      <c r="RVW26" s="64"/>
      <c r="RVX26" s="64"/>
      <c r="RVY26" s="64"/>
      <c r="RVZ26" s="64"/>
      <c r="RWA26" s="64"/>
      <c r="RWB26" s="64"/>
      <c r="RWC26" s="64"/>
      <c r="RWD26" s="64"/>
      <c r="RWE26" s="64"/>
      <c r="RWF26" s="64"/>
      <c r="RWG26" s="64"/>
      <c r="RWH26" s="64"/>
      <c r="RWI26" s="64"/>
      <c r="RWJ26" s="64"/>
      <c r="RWK26" s="64"/>
      <c r="RWL26" s="64"/>
      <c r="RWM26" s="64"/>
      <c r="RWN26" s="64"/>
      <c r="RWO26" s="64"/>
      <c r="RWP26" s="64"/>
      <c r="RWQ26" s="64"/>
      <c r="RWR26" s="64"/>
      <c r="RWS26" s="64"/>
      <c r="RWT26" s="64"/>
      <c r="RWU26" s="64"/>
      <c r="RWV26" s="64"/>
      <c r="RWW26" s="64"/>
      <c r="RWX26" s="64"/>
      <c r="RWY26" s="64"/>
      <c r="RWZ26" s="64"/>
      <c r="RXA26" s="64"/>
      <c r="RXB26" s="64"/>
      <c r="RXC26" s="64"/>
      <c r="RXD26" s="64"/>
      <c r="RXE26" s="64"/>
      <c r="RXF26" s="64"/>
      <c r="RXG26" s="64"/>
      <c r="RXH26" s="64"/>
      <c r="RXI26" s="64"/>
      <c r="RXJ26" s="64"/>
      <c r="RXK26" s="64"/>
      <c r="RXL26" s="64"/>
      <c r="RXM26" s="64"/>
      <c r="RXN26" s="64"/>
      <c r="RXO26" s="64"/>
      <c r="RXP26" s="64"/>
      <c r="RXQ26" s="64"/>
      <c r="RXR26" s="64"/>
      <c r="RXS26" s="64"/>
      <c r="RXT26" s="64"/>
      <c r="RXU26" s="64"/>
      <c r="RXV26" s="64"/>
      <c r="RXW26" s="64"/>
      <c r="RXX26" s="64"/>
      <c r="RXY26" s="64"/>
      <c r="RXZ26" s="64"/>
      <c r="RYA26" s="64"/>
      <c r="RYB26" s="64"/>
      <c r="RYC26" s="64"/>
      <c r="RYD26" s="64"/>
      <c r="RYE26" s="64"/>
      <c r="RYF26" s="64"/>
      <c r="RYG26" s="64"/>
      <c r="RYH26" s="64"/>
      <c r="RYI26" s="64"/>
      <c r="RYJ26" s="64"/>
      <c r="RYK26" s="64"/>
      <c r="RYL26" s="64"/>
      <c r="RYM26" s="64"/>
      <c r="RYN26" s="64"/>
      <c r="RYO26" s="64"/>
      <c r="RYP26" s="64"/>
      <c r="RYQ26" s="64"/>
      <c r="RYR26" s="64"/>
      <c r="RYS26" s="64"/>
      <c r="RYT26" s="64"/>
      <c r="RYU26" s="64"/>
      <c r="RYV26" s="64"/>
      <c r="RYW26" s="64"/>
      <c r="RYX26" s="64"/>
      <c r="RYY26" s="64"/>
      <c r="RYZ26" s="64"/>
      <c r="RZA26" s="64"/>
      <c r="RZB26" s="64"/>
      <c r="RZC26" s="64"/>
      <c r="RZD26" s="64"/>
      <c r="RZE26" s="64"/>
      <c r="RZF26" s="64"/>
      <c r="RZG26" s="64"/>
      <c r="RZH26" s="64"/>
      <c r="RZI26" s="64"/>
      <c r="RZJ26" s="64"/>
      <c r="RZK26" s="64"/>
      <c r="RZL26" s="64"/>
      <c r="RZM26" s="64"/>
      <c r="RZN26" s="64"/>
      <c r="RZO26" s="64"/>
      <c r="RZP26" s="64"/>
      <c r="RZQ26" s="64"/>
      <c r="RZR26" s="64"/>
      <c r="RZS26" s="64"/>
      <c r="RZT26" s="64"/>
      <c r="RZU26" s="64"/>
      <c r="RZV26" s="64"/>
      <c r="RZW26" s="64"/>
      <c r="RZX26" s="64"/>
      <c r="RZY26" s="64"/>
      <c r="RZZ26" s="64"/>
      <c r="SAA26" s="64"/>
      <c r="SAB26" s="64"/>
      <c r="SAC26" s="64"/>
      <c r="SAD26" s="64"/>
      <c r="SAE26" s="64"/>
      <c r="SAF26" s="64"/>
      <c r="SAG26" s="64"/>
      <c r="SAH26" s="64"/>
      <c r="SAI26" s="64"/>
      <c r="SAJ26" s="64"/>
      <c r="SAK26" s="64"/>
      <c r="SAL26" s="64"/>
      <c r="SAM26" s="64"/>
      <c r="SAN26" s="64"/>
      <c r="SAO26" s="64"/>
      <c r="SAP26" s="64"/>
      <c r="SAQ26" s="64"/>
      <c r="SAR26" s="64"/>
      <c r="SAS26" s="64"/>
      <c r="SAT26" s="64"/>
      <c r="SAU26" s="64"/>
      <c r="SAV26" s="64"/>
      <c r="SAW26" s="64"/>
      <c r="SAX26" s="64"/>
      <c r="SAY26" s="64"/>
      <c r="SAZ26" s="64"/>
      <c r="SBA26" s="64"/>
      <c r="SBB26" s="64"/>
      <c r="SBC26" s="64"/>
      <c r="SBD26" s="64"/>
      <c r="SBE26" s="64"/>
      <c r="SBF26" s="64"/>
      <c r="SBG26" s="64"/>
      <c r="SBH26" s="64"/>
      <c r="SBI26" s="64"/>
      <c r="SBJ26" s="64"/>
      <c r="SBK26" s="64"/>
      <c r="SBL26" s="64"/>
      <c r="SBM26" s="64"/>
      <c r="SBN26" s="64"/>
      <c r="SBO26" s="64"/>
      <c r="SBP26" s="64"/>
      <c r="SBQ26" s="64"/>
      <c r="SBR26" s="64"/>
      <c r="SBS26" s="64"/>
      <c r="SBT26" s="64"/>
      <c r="SBU26" s="64"/>
      <c r="SBV26" s="64"/>
      <c r="SBW26" s="64"/>
      <c r="SBX26" s="64"/>
      <c r="SBY26" s="64"/>
      <c r="SBZ26" s="64"/>
      <c r="SCA26" s="64"/>
      <c r="SCB26" s="64"/>
      <c r="SCC26" s="64"/>
      <c r="SCD26" s="64"/>
      <c r="SCE26" s="64"/>
      <c r="SCF26" s="64"/>
      <c r="SCG26" s="64"/>
      <c r="SCH26" s="64"/>
      <c r="SCI26" s="64"/>
      <c r="SCJ26" s="64"/>
      <c r="SCK26" s="64"/>
      <c r="SCL26" s="64"/>
      <c r="SCM26" s="64"/>
      <c r="SCN26" s="64"/>
      <c r="SCO26" s="64"/>
      <c r="SCP26" s="64"/>
      <c r="SCQ26" s="64"/>
      <c r="SCR26" s="64"/>
      <c r="SCS26" s="64"/>
      <c r="SCT26" s="64"/>
      <c r="SCU26" s="64"/>
      <c r="SCV26" s="64"/>
      <c r="SCW26" s="64"/>
      <c r="SCX26" s="64"/>
      <c r="SCY26" s="64"/>
      <c r="SCZ26" s="64"/>
      <c r="SDA26" s="64"/>
      <c r="SDB26" s="64"/>
      <c r="SDC26" s="64"/>
      <c r="SDD26" s="64"/>
      <c r="SDE26" s="64"/>
      <c r="SDF26" s="64"/>
      <c r="SDG26" s="64"/>
      <c r="SDH26" s="64"/>
      <c r="SDI26" s="64"/>
      <c r="SDJ26" s="64"/>
      <c r="SDK26" s="64"/>
      <c r="SDL26" s="64"/>
      <c r="SDM26" s="64"/>
      <c r="SDN26" s="64"/>
      <c r="SDO26" s="64"/>
      <c r="SDP26" s="64"/>
      <c r="SDQ26" s="64"/>
      <c r="SDR26" s="64"/>
      <c r="SDS26" s="64"/>
      <c r="SDT26" s="64"/>
      <c r="SDU26" s="64"/>
      <c r="SDV26" s="64"/>
      <c r="SDW26" s="64"/>
      <c r="SDX26" s="64"/>
      <c r="SDY26" s="64"/>
      <c r="SDZ26" s="64"/>
      <c r="SEA26" s="64"/>
      <c r="SEB26" s="64"/>
      <c r="SEC26" s="64"/>
      <c r="SED26" s="64"/>
      <c r="SEE26" s="64"/>
      <c r="SEF26" s="64"/>
      <c r="SEG26" s="64"/>
      <c r="SEH26" s="64"/>
      <c r="SEI26" s="64"/>
      <c r="SEJ26" s="64"/>
      <c r="SEK26" s="64"/>
      <c r="SEL26" s="64"/>
      <c r="SEM26" s="64"/>
      <c r="SEN26" s="64"/>
      <c r="SEO26" s="64"/>
      <c r="SEP26" s="64"/>
      <c r="SEQ26" s="64"/>
      <c r="SER26" s="64"/>
      <c r="SES26" s="64"/>
      <c r="SET26" s="64"/>
      <c r="SEU26" s="64"/>
      <c r="SEV26" s="64"/>
      <c r="SEW26" s="64"/>
      <c r="SEX26" s="64"/>
      <c r="SEY26" s="64"/>
      <c r="SEZ26" s="64"/>
      <c r="SFA26" s="64"/>
      <c r="SFB26" s="64"/>
      <c r="SFC26" s="64"/>
      <c r="SFD26" s="64"/>
      <c r="SFE26" s="64"/>
      <c r="SFF26" s="64"/>
      <c r="SFG26" s="64"/>
      <c r="SFH26" s="64"/>
      <c r="SFI26" s="64"/>
      <c r="SFJ26" s="64"/>
      <c r="SFK26" s="64"/>
      <c r="SFL26" s="64"/>
      <c r="SFM26" s="64"/>
      <c r="SFN26" s="64"/>
      <c r="SFO26" s="64"/>
      <c r="SFP26" s="64"/>
      <c r="SFQ26" s="64"/>
      <c r="SFR26" s="64"/>
      <c r="SFS26" s="64"/>
      <c r="SFT26" s="64"/>
      <c r="SFU26" s="64"/>
      <c r="SFV26" s="64"/>
      <c r="SFW26" s="64"/>
      <c r="SFX26" s="64"/>
      <c r="SFY26" s="64"/>
      <c r="SFZ26" s="64"/>
      <c r="SGA26" s="64"/>
      <c r="SGB26" s="64"/>
      <c r="SGC26" s="64"/>
      <c r="SGD26" s="64"/>
      <c r="SGE26" s="64"/>
      <c r="SGF26" s="64"/>
      <c r="SGG26" s="64"/>
      <c r="SGH26" s="64"/>
      <c r="SGI26" s="64"/>
      <c r="SGJ26" s="64"/>
      <c r="SGK26" s="64"/>
      <c r="SGL26" s="64"/>
      <c r="SGM26" s="64"/>
      <c r="SGN26" s="64"/>
      <c r="SGO26" s="64"/>
      <c r="SGP26" s="64"/>
      <c r="SGQ26" s="64"/>
      <c r="SGR26" s="64"/>
      <c r="SGS26" s="64"/>
      <c r="SGT26" s="64"/>
      <c r="SGU26" s="64"/>
      <c r="SGV26" s="64"/>
      <c r="SGW26" s="64"/>
      <c r="SGX26" s="64"/>
      <c r="SGY26" s="64"/>
      <c r="SGZ26" s="64"/>
      <c r="SHA26" s="64"/>
      <c r="SHB26" s="64"/>
      <c r="SHC26" s="64"/>
      <c r="SHD26" s="64"/>
      <c r="SHE26" s="64"/>
      <c r="SHF26" s="64"/>
      <c r="SHG26" s="64"/>
      <c r="SHH26" s="64"/>
      <c r="SHI26" s="64"/>
      <c r="SHJ26" s="64"/>
      <c r="SHK26" s="64"/>
      <c r="SHL26" s="64"/>
      <c r="SHM26" s="64"/>
      <c r="SHN26" s="64"/>
      <c r="SHO26" s="64"/>
      <c r="SHP26" s="64"/>
      <c r="SHQ26" s="64"/>
      <c r="SHR26" s="64"/>
      <c r="SHS26" s="64"/>
      <c r="SHT26" s="64"/>
      <c r="SHU26" s="64"/>
      <c r="SHV26" s="64"/>
      <c r="SHW26" s="64"/>
      <c r="SHX26" s="64"/>
      <c r="SHY26" s="64"/>
      <c r="SHZ26" s="64"/>
      <c r="SIA26" s="64"/>
      <c r="SIB26" s="64"/>
      <c r="SIC26" s="64"/>
      <c r="SID26" s="64"/>
      <c r="SIE26" s="64"/>
      <c r="SIF26" s="64"/>
      <c r="SIG26" s="64"/>
      <c r="SIH26" s="64"/>
      <c r="SII26" s="64"/>
      <c r="SIJ26" s="64"/>
      <c r="SIK26" s="64"/>
      <c r="SIL26" s="64"/>
      <c r="SIM26" s="64"/>
      <c r="SIN26" s="64"/>
      <c r="SIO26" s="64"/>
      <c r="SIP26" s="64"/>
      <c r="SIQ26" s="64"/>
      <c r="SIR26" s="64"/>
      <c r="SIS26" s="64"/>
      <c r="SIT26" s="64"/>
      <c r="SIU26" s="64"/>
      <c r="SIV26" s="64"/>
      <c r="SIW26" s="64"/>
      <c r="SIX26" s="64"/>
      <c r="SIY26" s="64"/>
      <c r="SIZ26" s="64"/>
      <c r="SJA26" s="64"/>
      <c r="SJB26" s="64"/>
      <c r="SJC26" s="64"/>
      <c r="SJD26" s="64"/>
      <c r="SJE26" s="64"/>
      <c r="SJF26" s="64"/>
      <c r="SJG26" s="64"/>
      <c r="SJH26" s="64"/>
      <c r="SJI26" s="64"/>
      <c r="SJJ26" s="64"/>
      <c r="SJK26" s="64"/>
      <c r="SJL26" s="64"/>
      <c r="SJM26" s="64"/>
      <c r="SJN26" s="64"/>
      <c r="SJO26" s="64"/>
      <c r="SJP26" s="64"/>
      <c r="SJQ26" s="64"/>
      <c r="SJR26" s="64"/>
      <c r="SJS26" s="64"/>
      <c r="SJT26" s="64"/>
      <c r="SJU26" s="64"/>
      <c r="SJV26" s="64"/>
      <c r="SJW26" s="64"/>
      <c r="SJX26" s="64"/>
      <c r="SJY26" s="64"/>
      <c r="SJZ26" s="64"/>
      <c r="SKA26" s="64"/>
      <c r="SKB26" s="64"/>
      <c r="SKC26" s="64"/>
      <c r="SKD26" s="64"/>
      <c r="SKE26" s="64"/>
      <c r="SKF26" s="64"/>
      <c r="SKG26" s="64"/>
      <c r="SKH26" s="64"/>
      <c r="SKI26" s="64"/>
      <c r="SKJ26" s="64"/>
      <c r="SKK26" s="64"/>
      <c r="SKL26" s="64"/>
      <c r="SKM26" s="64"/>
      <c r="SKN26" s="64"/>
      <c r="SKO26" s="64"/>
      <c r="SKP26" s="64"/>
      <c r="SKQ26" s="64"/>
      <c r="SKR26" s="64"/>
      <c r="SKS26" s="64"/>
      <c r="SKT26" s="64"/>
      <c r="SKU26" s="64"/>
      <c r="SKV26" s="64"/>
      <c r="SKW26" s="64"/>
      <c r="SKX26" s="64"/>
      <c r="SKY26" s="64"/>
      <c r="SKZ26" s="64"/>
      <c r="SLA26" s="64"/>
      <c r="SLB26" s="64"/>
      <c r="SLC26" s="64"/>
      <c r="SLD26" s="64"/>
      <c r="SLE26" s="64"/>
      <c r="SLF26" s="64"/>
      <c r="SLG26" s="64"/>
      <c r="SLH26" s="64"/>
      <c r="SLI26" s="64"/>
      <c r="SLJ26" s="64"/>
      <c r="SLK26" s="64"/>
      <c r="SLL26" s="64"/>
      <c r="SLM26" s="64"/>
      <c r="SLN26" s="64"/>
      <c r="SLO26" s="64"/>
      <c r="SLP26" s="64"/>
      <c r="SLQ26" s="64"/>
      <c r="SLR26" s="64"/>
      <c r="SLS26" s="64"/>
      <c r="SLT26" s="64"/>
      <c r="SLU26" s="64"/>
      <c r="SLV26" s="64"/>
      <c r="SLW26" s="64"/>
      <c r="SLX26" s="64"/>
      <c r="SLY26" s="64"/>
      <c r="SLZ26" s="64"/>
      <c r="SMA26" s="64"/>
      <c r="SMB26" s="64"/>
      <c r="SMC26" s="64"/>
      <c r="SMD26" s="64"/>
      <c r="SME26" s="64"/>
      <c r="SMF26" s="64"/>
      <c r="SMG26" s="64"/>
      <c r="SMH26" s="64"/>
      <c r="SMI26" s="64"/>
      <c r="SMJ26" s="64"/>
      <c r="SMK26" s="64"/>
      <c r="SML26" s="64"/>
      <c r="SMM26" s="64"/>
      <c r="SMN26" s="64"/>
      <c r="SMO26" s="64"/>
      <c r="SMP26" s="64"/>
      <c r="SMQ26" s="64"/>
      <c r="SMR26" s="64"/>
      <c r="SMS26" s="64"/>
      <c r="SMT26" s="64"/>
      <c r="SMU26" s="64"/>
      <c r="SMV26" s="64"/>
      <c r="SMW26" s="64"/>
      <c r="SMX26" s="64"/>
      <c r="SMY26" s="64"/>
      <c r="SMZ26" s="64"/>
      <c r="SNA26" s="64"/>
      <c r="SNB26" s="64"/>
      <c r="SNC26" s="64"/>
      <c r="SND26" s="64"/>
      <c r="SNE26" s="64"/>
      <c r="SNF26" s="64"/>
      <c r="SNG26" s="64"/>
      <c r="SNH26" s="64"/>
      <c r="SNI26" s="64"/>
      <c r="SNJ26" s="64"/>
      <c r="SNK26" s="64"/>
      <c r="SNL26" s="64"/>
      <c r="SNM26" s="64"/>
      <c r="SNN26" s="64"/>
      <c r="SNO26" s="64"/>
      <c r="SNP26" s="64"/>
      <c r="SNQ26" s="64"/>
      <c r="SNR26" s="64"/>
      <c r="SNS26" s="64"/>
      <c r="SNT26" s="64"/>
      <c r="SNU26" s="64"/>
      <c r="SNV26" s="64"/>
      <c r="SNW26" s="64"/>
      <c r="SNX26" s="64"/>
      <c r="SNY26" s="64"/>
      <c r="SNZ26" s="64"/>
      <c r="SOA26" s="64"/>
      <c r="SOB26" s="64"/>
      <c r="SOC26" s="64"/>
      <c r="SOD26" s="64"/>
      <c r="SOE26" s="64"/>
      <c r="SOF26" s="64"/>
      <c r="SOG26" s="64"/>
      <c r="SOH26" s="64"/>
      <c r="SOI26" s="64"/>
      <c r="SOJ26" s="64"/>
      <c r="SOK26" s="64"/>
      <c r="SOL26" s="64"/>
      <c r="SOM26" s="64"/>
      <c r="SON26" s="64"/>
      <c r="SOO26" s="64"/>
      <c r="SOP26" s="64"/>
      <c r="SOQ26" s="64"/>
      <c r="SOR26" s="64"/>
      <c r="SOS26" s="64"/>
      <c r="SOT26" s="64"/>
      <c r="SOU26" s="64"/>
      <c r="SOV26" s="64"/>
      <c r="SOW26" s="64"/>
      <c r="SOX26" s="64"/>
      <c r="SOY26" s="64"/>
      <c r="SOZ26" s="64"/>
      <c r="SPA26" s="64"/>
      <c r="SPB26" s="64"/>
      <c r="SPC26" s="64"/>
      <c r="SPD26" s="64"/>
      <c r="SPE26" s="64"/>
      <c r="SPF26" s="64"/>
      <c r="SPG26" s="64"/>
      <c r="SPH26" s="64"/>
      <c r="SPI26" s="64"/>
      <c r="SPJ26" s="64"/>
      <c r="SPK26" s="64"/>
      <c r="SPL26" s="64"/>
      <c r="SPM26" s="64"/>
      <c r="SPN26" s="64"/>
      <c r="SPO26" s="64"/>
      <c r="SPP26" s="64"/>
      <c r="SPQ26" s="64"/>
      <c r="SPR26" s="64"/>
      <c r="SPS26" s="64"/>
      <c r="SPT26" s="64"/>
      <c r="SPU26" s="64"/>
      <c r="SPV26" s="64"/>
      <c r="SPW26" s="64"/>
      <c r="SPX26" s="64"/>
      <c r="SPY26" s="64"/>
      <c r="SPZ26" s="64"/>
      <c r="SQA26" s="64"/>
      <c r="SQB26" s="64"/>
      <c r="SQC26" s="64"/>
      <c r="SQD26" s="64"/>
      <c r="SQE26" s="64"/>
      <c r="SQF26" s="64"/>
      <c r="SQG26" s="64"/>
      <c r="SQH26" s="64"/>
      <c r="SQI26" s="64"/>
      <c r="SQJ26" s="64"/>
      <c r="SQK26" s="64"/>
      <c r="SQL26" s="64"/>
      <c r="SQM26" s="64"/>
      <c r="SQN26" s="64"/>
      <c r="SQO26" s="64"/>
      <c r="SQP26" s="64"/>
      <c r="SQQ26" s="64"/>
      <c r="SQR26" s="64"/>
      <c r="SQS26" s="64"/>
      <c r="SQT26" s="64"/>
      <c r="SQU26" s="64"/>
      <c r="SQV26" s="64"/>
      <c r="SQW26" s="64"/>
      <c r="SQX26" s="64"/>
      <c r="SQY26" s="64"/>
      <c r="SQZ26" s="64"/>
      <c r="SRA26" s="64"/>
      <c r="SRB26" s="64"/>
      <c r="SRC26" s="64"/>
      <c r="SRD26" s="64"/>
      <c r="SRE26" s="64"/>
      <c r="SRF26" s="64"/>
      <c r="SRG26" s="64"/>
      <c r="SRH26" s="64"/>
      <c r="SRI26" s="64"/>
      <c r="SRJ26" s="64"/>
      <c r="SRK26" s="64"/>
      <c r="SRL26" s="64"/>
      <c r="SRM26" s="64"/>
      <c r="SRN26" s="64"/>
      <c r="SRO26" s="64"/>
      <c r="SRP26" s="64"/>
      <c r="SRQ26" s="64"/>
      <c r="SRR26" s="64"/>
      <c r="SRS26" s="64"/>
      <c r="SRT26" s="64"/>
      <c r="SRU26" s="64"/>
      <c r="SRV26" s="64"/>
      <c r="SRW26" s="64"/>
      <c r="SRX26" s="64"/>
      <c r="SRY26" s="64"/>
      <c r="SRZ26" s="64"/>
      <c r="SSA26" s="64"/>
      <c r="SSB26" s="64"/>
      <c r="SSC26" s="64"/>
      <c r="SSD26" s="64"/>
      <c r="SSE26" s="64"/>
      <c r="SSF26" s="64"/>
      <c r="SSG26" s="64"/>
      <c r="SSH26" s="64"/>
      <c r="SSI26" s="64"/>
      <c r="SSJ26" s="64"/>
      <c r="SSK26" s="64"/>
      <c r="SSL26" s="64"/>
      <c r="SSM26" s="64"/>
      <c r="SSN26" s="64"/>
      <c r="SSO26" s="64"/>
      <c r="SSP26" s="64"/>
      <c r="SSQ26" s="64"/>
      <c r="SSR26" s="64"/>
      <c r="SSS26" s="64"/>
      <c r="SST26" s="64"/>
      <c r="SSU26" s="64"/>
      <c r="SSV26" s="64"/>
      <c r="SSW26" s="64"/>
      <c r="SSX26" s="64"/>
      <c r="SSY26" s="64"/>
      <c r="SSZ26" s="64"/>
      <c r="STA26" s="64"/>
      <c r="STB26" s="64"/>
      <c r="STC26" s="64"/>
      <c r="STD26" s="64"/>
      <c r="STE26" s="64"/>
      <c r="STF26" s="64"/>
      <c r="STG26" s="64"/>
      <c r="STH26" s="64"/>
      <c r="STI26" s="64"/>
      <c r="STJ26" s="64"/>
      <c r="STK26" s="64"/>
      <c r="STL26" s="64"/>
      <c r="STM26" s="64"/>
      <c r="STN26" s="64"/>
      <c r="STO26" s="64"/>
      <c r="STP26" s="64"/>
      <c r="STQ26" s="64"/>
      <c r="STR26" s="64"/>
      <c r="STS26" s="64"/>
      <c r="STT26" s="64"/>
      <c r="STU26" s="64"/>
      <c r="STV26" s="64"/>
      <c r="STW26" s="64"/>
      <c r="STX26" s="64"/>
      <c r="STY26" s="64"/>
      <c r="STZ26" s="64"/>
      <c r="SUA26" s="64"/>
      <c r="SUB26" s="64"/>
      <c r="SUC26" s="64"/>
      <c r="SUD26" s="64"/>
      <c r="SUE26" s="64"/>
      <c r="SUF26" s="64"/>
      <c r="SUG26" s="64"/>
      <c r="SUH26" s="64"/>
      <c r="SUI26" s="64"/>
      <c r="SUJ26" s="64"/>
      <c r="SUK26" s="64"/>
      <c r="SUL26" s="64"/>
      <c r="SUM26" s="64"/>
      <c r="SUN26" s="64"/>
      <c r="SUO26" s="64"/>
      <c r="SUP26" s="64"/>
      <c r="SUQ26" s="64"/>
      <c r="SUR26" s="64"/>
      <c r="SUS26" s="64"/>
      <c r="SUT26" s="64"/>
      <c r="SUU26" s="64"/>
      <c r="SUV26" s="64"/>
      <c r="SUW26" s="64"/>
      <c r="SUX26" s="64"/>
      <c r="SUY26" s="64"/>
      <c r="SUZ26" s="64"/>
      <c r="SVA26" s="64"/>
      <c r="SVB26" s="64"/>
      <c r="SVC26" s="64"/>
      <c r="SVD26" s="64"/>
      <c r="SVE26" s="64"/>
      <c r="SVF26" s="64"/>
      <c r="SVG26" s="64"/>
      <c r="SVH26" s="64"/>
      <c r="SVI26" s="64"/>
      <c r="SVJ26" s="64"/>
      <c r="SVK26" s="64"/>
      <c r="SVL26" s="64"/>
      <c r="SVM26" s="64"/>
      <c r="SVN26" s="64"/>
      <c r="SVO26" s="64"/>
      <c r="SVP26" s="64"/>
      <c r="SVQ26" s="64"/>
      <c r="SVR26" s="64"/>
      <c r="SVS26" s="64"/>
      <c r="SVT26" s="64"/>
      <c r="SVU26" s="64"/>
      <c r="SVV26" s="64"/>
      <c r="SVW26" s="64"/>
      <c r="SVX26" s="64"/>
      <c r="SVY26" s="64"/>
      <c r="SVZ26" s="64"/>
      <c r="SWA26" s="64"/>
      <c r="SWB26" s="64"/>
      <c r="SWC26" s="64"/>
      <c r="SWD26" s="64"/>
      <c r="SWE26" s="64"/>
      <c r="SWF26" s="64"/>
      <c r="SWG26" s="64"/>
      <c r="SWH26" s="64"/>
      <c r="SWI26" s="64"/>
      <c r="SWJ26" s="64"/>
      <c r="SWK26" s="64"/>
      <c r="SWL26" s="64"/>
      <c r="SWM26" s="64"/>
      <c r="SWN26" s="64"/>
      <c r="SWO26" s="64"/>
      <c r="SWP26" s="64"/>
      <c r="SWQ26" s="64"/>
      <c r="SWR26" s="64"/>
      <c r="SWS26" s="64"/>
      <c r="SWT26" s="64"/>
      <c r="SWU26" s="64"/>
      <c r="SWV26" s="64"/>
      <c r="SWW26" s="64"/>
      <c r="SWX26" s="64"/>
      <c r="SWY26" s="64"/>
      <c r="SWZ26" s="64"/>
      <c r="SXA26" s="64"/>
      <c r="SXB26" s="64"/>
      <c r="SXC26" s="64"/>
      <c r="SXD26" s="64"/>
      <c r="SXE26" s="64"/>
      <c r="SXF26" s="64"/>
      <c r="SXG26" s="64"/>
      <c r="SXH26" s="64"/>
      <c r="SXI26" s="64"/>
      <c r="SXJ26" s="64"/>
      <c r="SXK26" s="64"/>
      <c r="SXL26" s="64"/>
      <c r="SXM26" s="64"/>
      <c r="SXN26" s="64"/>
      <c r="SXO26" s="64"/>
      <c r="SXP26" s="64"/>
      <c r="SXQ26" s="64"/>
      <c r="SXR26" s="64"/>
      <c r="SXS26" s="64"/>
      <c r="SXT26" s="64"/>
      <c r="SXU26" s="64"/>
      <c r="SXV26" s="64"/>
      <c r="SXW26" s="64"/>
      <c r="SXX26" s="64"/>
      <c r="SXY26" s="64"/>
      <c r="SXZ26" s="64"/>
      <c r="SYA26" s="64"/>
      <c r="SYB26" s="64"/>
      <c r="SYC26" s="64"/>
      <c r="SYD26" s="64"/>
      <c r="SYE26" s="64"/>
      <c r="SYF26" s="64"/>
      <c r="SYG26" s="64"/>
      <c r="SYH26" s="64"/>
      <c r="SYI26" s="64"/>
      <c r="SYJ26" s="64"/>
      <c r="SYK26" s="64"/>
      <c r="SYL26" s="64"/>
      <c r="SYM26" s="64"/>
      <c r="SYN26" s="64"/>
      <c r="SYO26" s="64"/>
      <c r="SYP26" s="64"/>
      <c r="SYQ26" s="64"/>
      <c r="SYR26" s="64"/>
      <c r="SYS26" s="64"/>
      <c r="SYT26" s="64"/>
      <c r="SYU26" s="64"/>
      <c r="SYV26" s="64"/>
      <c r="SYW26" s="64"/>
      <c r="SYX26" s="64"/>
      <c r="SYY26" s="64"/>
      <c r="SYZ26" s="64"/>
      <c r="SZA26" s="64"/>
      <c r="SZB26" s="64"/>
      <c r="SZC26" s="64"/>
      <c r="SZD26" s="64"/>
      <c r="SZE26" s="64"/>
      <c r="SZF26" s="64"/>
      <c r="SZG26" s="64"/>
      <c r="SZH26" s="64"/>
      <c r="SZI26" s="64"/>
      <c r="SZJ26" s="64"/>
      <c r="SZK26" s="64"/>
      <c r="SZL26" s="64"/>
      <c r="SZM26" s="64"/>
      <c r="SZN26" s="64"/>
      <c r="SZO26" s="64"/>
      <c r="SZP26" s="64"/>
      <c r="SZQ26" s="64"/>
      <c r="SZR26" s="64"/>
      <c r="SZS26" s="64"/>
      <c r="SZT26" s="64"/>
      <c r="SZU26" s="64"/>
      <c r="SZV26" s="64"/>
      <c r="SZW26" s="64"/>
      <c r="SZX26" s="64"/>
      <c r="SZY26" s="64"/>
      <c r="SZZ26" s="64"/>
      <c r="TAA26" s="64"/>
      <c r="TAB26" s="64"/>
      <c r="TAC26" s="64"/>
      <c r="TAD26" s="64"/>
      <c r="TAE26" s="64"/>
      <c r="TAF26" s="64"/>
      <c r="TAG26" s="64"/>
      <c r="TAH26" s="64"/>
      <c r="TAI26" s="64"/>
      <c r="TAJ26" s="64"/>
      <c r="TAK26" s="64"/>
      <c r="TAL26" s="64"/>
      <c r="TAM26" s="64"/>
      <c r="TAN26" s="64"/>
      <c r="TAO26" s="64"/>
      <c r="TAP26" s="64"/>
      <c r="TAQ26" s="64"/>
      <c r="TAR26" s="64"/>
      <c r="TAS26" s="64"/>
      <c r="TAT26" s="64"/>
      <c r="TAU26" s="64"/>
      <c r="TAV26" s="64"/>
      <c r="TAW26" s="64"/>
      <c r="TAX26" s="64"/>
      <c r="TAY26" s="64"/>
      <c r="TAZ26" s="64"/>
      <c r="TBA26" s="64"/>
      <c r="TBB26" s="64"/>
      <c r="TBC26" s="64"/>
      <c r="TBD26" s="64"/>
      <c r="TBE26" s="64"/>
      <c r="TBF26" s="64"/>
      <c r="TBG26" s="64"/>
      <c r="TBH26" s="64"/>
      <c r="TBI26" s="64"/>
      <c r="TBJ26" s="64"/>
      <c r="TBK26" s="64"/>
      <c r="TBL26" s="64"/>
      <c r="TBM26" s="64"/>
      <c r="TBN26" s="64"/>
      <c r="TBO26" s="64"/>
      <c r="TBP26" s="64"/>
      <c r="TBQ26" s="64"/>
      <c r="TBR26" s="64"/>
      <c r="TBS26" s="64"/>
      <c r="TBT26" s="64"/>
      <c r="TBU26" s="64"/>
      <c r="TBV26" s="64"/>
      <c r="TBW26" s="64"/>
      <c r="TBX26" s="64"/>
      <c r="TBY26" s="64"/>
      <c r="TBZ26" s="64"/>
      <c r="TCA26" s="64"/>
      <c r="TCB26" s="64"/>
      <c r="TCC26" s="64"/>
      <c r="TCD26" s="64"/>
      <c r="TCE26" s="64"/>
      <c r="TCF26" s="64"/>
      <c r="TCG26" s="64"/>
      <c r="TCH26" s="64"/>
      <c r="TCI26" s="64"/>
      <c r="TCJ26" s="64"/>
      <c r="TCK26" s="64"/>
      <c r="TCL26" s="64"/>
      <c r="TCM26" s="64"/>
      <c r="TCN26" s="64"/>
      <c r="TCO26" s="64"/>
      <c r="TCP26" s="64"/>
      <c r="TCQ26" s="64"/>
      <c r="TCR26" s="64"/>
      <c r="TCS26" s="64"/>
      <c r="TCT26" s="64"/>
      <c r="TCU26" s="64"/>
      <c r="TCV26" s="64"/>
      <c r="TCW26" s="64"/>
      <c r="TCX26" s="64"/>
      <c r="TCY26" s="64"/>
      <c r="TCZ26" s="64"/>
      <c r="TDA26" s="64"/>
      <c r="TDB26" s="64"/>
      <c r="TDC26" s="64"/>
      <c r="TDD26" s="64"/>
      <c r="TDE26" s="64"/>
      <c r="TDF26" s="64"/>
      <c r="TDG26" s="64"/>
      <c r="TDH26" s="64"/>
      <c r="TDI26" s="64"/>
      <c r="TDJ26" s="64"/>
      <c r="TDK26" s="64"/>
      <c r="TDL26" s="64"/>
      <c r="TDM26" s="64"/>
      <c r="TDN26" s="64"/>
      <c r="TDO26" s="64"/>
      <c r="TDP26" s="64"/>
      <c r="TDQ26" s="64"/>
      <c r="TDR26" s="64"/>
      <c r="TDS26" s="64"/>
      <c r="TDT26" s="64"/>
      <c r="TDU26" s="64"/>
      <c r="TDV26" s="64"/>
      <c r="TDW26" s="64"/>
      <c r="TDX26" s="64"/>
      <c r="TDY26" s="64"/>
      <c r="TDZ26" s="64"/>
      <c r="TEA26" s="64"/>
      <c r="TEB26" s="64"/>
      <c r="TEC26" s="64"/>
      <c r="TED26" s="64"/>
      <c r="TEE26" s="64"/>
      <c r="TEF26" s="64"/>
      <c r="TEG26" s="64"/>
      <c r="TEH26" s="64"/>
      <c r="TEI26" s="64"/>
      <c r="TEJ26" s="64"/>
      <c r="TEK26" s="64"/>
      <c r="TEL26" s="64"/>
      <c r="TEM26" s="64"/>
      <c r="TEN26" s="64"/>
      <c r="TEO26" s="64"/>
      <c r="TEP26" s="64"/>
      <c r="TEQ26" s="64"/>
      <c r="TER26" s="64"/>
      <c r="TES26" s="64"/>
      <c r="TET26" s="64"/>
      <c r="TEU26" s="64"/>
      <c r="TEV26" s="64"/>
      <c r="TEW26" s="64"/>
      <c r="TEX26" s="64"/>
      <c r="TEY26" s="64"/>
      <c r="TEZ26" s="64"/>
      <c r="TFA26" s="64"/>
      <c r="TFB26" s="64"/>
      <c r="TFC26" s="64"/>
      <c r="TFD26" s="64"/>
      <c r="TFE26" s="64"/>
      <c r="TFF26" s="64"/>
      <c r="TFG26" s="64"/>
      <c r="TFH26" s="64"/>
      <c r="TFI26" s="64"/>
      <c r="TFJ26" s="64"/>
      <c r="TFK26" s="64"/>
      <c r="TFL26" s="64"/>
      <c r="TFM26" s="64"/>
      <c r="TFN26" s="64"/>
      <c r="TFO26" s="64"/>
      <c r="TFP26" s="64"/>
      <c r="TFQ26" s="64"/>
      <c r="TFR26" s="64"/>
      <c r="TFS26" s="64"/>
      <c r="TFT26" s="64"/>
      <c r="TFU26" s="64"/>
      <c r="TFV26" s="64"/>
      <c r="TFW26" s="64"/>
      <c r="TFX26" s="64"/>
      <c r="TFY26" s="64"/>
      <c r="TFZ26" s="64"/>
      <c r="TGA26" s="64"/>
      <c r="TGB26" s="64"/>
      <c r="TGC26" s="64"/>
      <c r="TGD26" s="64"/>
      <c r="TGE26" s="64"/>
      <c r="TGF26" s="64"/>
      <c r="TGG26" s="64"/>
      <c r="TGH26" s="64"/>
      <c r="TGI26" s="64"/>
      <c r="TGJ26" s="64"/>
      <c r="TGK26" s="64"/>
      <c r="TGL26" s="64"/>
      <c r="TGM26" s="64"/>
      <c r="TGN26" s="64"/>
      <c r="TGO26" s="64"/>
      <c r="TGP26" s="64"/>
      <c r="TGQ26" s="64"/>
      <c r="TGR26" s="64"/>
      <c r="TGS26" s="64"/>
      <c r="TGT26" s="64"/>
      <c r="TGU26" s="64"/>
      <c r="TGV26" s="64"/>
      <c r="TGW26" s="64"/>
      <c r="TGX26" s="64"/>
      <c r="TGY26" s="64"/>
      <c r="TGZ26" s="64"/>
      <c r="THA26" s="64"/>
      <c r="THB26" s="64"/>
      <c r="THC26" s="64"/>
      <c r="THD26" s="64"/>
      <c r="THE26" s="64"/>
      <c r="THF26" s="64"/>
      <c r="THG26" s="64"/>
      <c r="THH26" s="64"/>
      <c r="THI26" s="64"/>
      <c r="THJ26" s="64"/>
      <c r="THK26" s="64"/>
      <c r="THL26" s="64"/>
      <c r="THM26" s="64"/>
      <c r="THN26" s="64"/>
      <c r="THO26" s="64"/>
      <c r="THP26" s="64"/>
      <c r="THQ26" s="64"/>
      <c r="THR26" s="64"/>
      <c r="THS26" s="64"/>
      <c r="THT26" s="64"/>
      <c r="THU26" s="64"/>
      <c r="THV26" s="64"/>
      <c r="THW26" s="64"/>
      <c r="THX26" s="64"/>
      <c r="THY26" s="64"/>
      <c r="THZ26" s="64"/>
      <c r="TIA26" s="64"/>
      <c r="TIB26" s="64"/>
      <c r="TIC26" s="64"/>
      <c r="TID26" s="64"/>
      <c r="TIE26" s="64"/>
      <c r="TIF26" s="64"/>
      <c r="TIG26" s="64"/>
      <c r="TIH26" s="64"/>
      <c r="TII26" s="64"/>
      <c r="TIJ26" s="64"/>
      <c r="TIK26" s="64"/>
      <c r="TIL26" s="64"/>
      <c r="TIM26" s="64"/>
      <c r="TIN26" s="64"/>
      <c r="TIO26" s="64"/>
      <c r="TIP26" s="64"/>
      <c r="TIQ26" s="64"/>
      <c r="TIR26" s="64"/>
      <c r="TIS26" s="64"/>
      <c r="TIT26" s="64"/>
      <c r="TIU26" s="64"/>
      <c r="TIV26" s="64"/>
      <c r="TIW26" s="64"/>
      <c r="TIX26" s="64"/>
      <c r="TIY26" s="64"/>
      <c r="TIZ26" s="64"/>
      <c r="TJA26" s="64"/>
      <c r="TJB26" s="64"/>
      <c r="TJC26" s="64"/>
      <c r="TJD26" s="64"/>
      <c r="TJE26" s="64"/>
      <c r="TJF26" s="64"/>
      <c r="TJG26" s="64"/>
      <c r="TJH26" s="64"/>
      <c r="TJI26" s="64"/>
      <c r="TJJ26" s="64"/>
      <c r="TJK26" s="64"/>
      <c r="TJL26" s="64"/>
      <c r="TJM26" s="64"/>
      <c r="TJN26" s="64"/>
      <c r="TJO26" s="64"/>
      <c r="TJP26" s="64"/>
      <c r="TJQ26" s="64"/>
      <c r="TJR26" s="64"/>
      <c r="TJS26" s="64"/>
      <c r="TJT26" s="64"/>
      <c r="TJU26" s="64"/>
      <c r="TJV26" s="64"/>
      <c r="TJW26" s="64"/>
      <c r="TJX26" s="64"/>
      <c r="TJY26" s="64"/>
      <c r="TJZ26" s="64"/>
      <c r="TKA26" s="64"/>
      <c r="TKB26" s="64"/>
      <c r="TKC26" s="64"/>
      <c r="TKD26" s="64"/>
      <c r="TKE26" s="64"/>
      <c r="TKF26" s="64"/>
      <c r="TKG26" s="64"/>
      <c r="TKH26" s="64"/>
      <c r="TKI26" s="64"/>
      <c r="TKJ26" s="64"/>
      <c r="TKK26" s="64"/>
      <c r="TKL26" s="64"/>
      <c r="TKM26" s="64"/>
      <c r="TKN26" s="64"/>
      <c r="TKO26" s="64"/>
      <c r="TKP26" s="64"/>
      <c r="TKQ26" s="64"/>
      <c r="TKR26" s="64"/>
      <c r="TKS26" s="64"/>
      <c r="TKT26" s="64"/>
      <c r="TKU26" s="64"/>
      <c r="TKV26" s="64"/>
      <c r="TKW26" s="64"/>
      <c r="TKX26" s="64"/>
      <c r="TKY26" s="64"/>
      <c r="TKZ26" s="64"/>
      <c r="TLA26" s="64"/>
      <c r="TLB26" s="64"/>
      <c r="TLC26" s="64"/>
      <c r="TLD26" s="64"/>
      <c r="TLE26" s="64"/>
      <c r="TLF26" s="64"/>
      <c r="TLG26" s="64"/>
      <c r="TLH26" s="64"/>
      <c r="TLI26" s="64"/>
      <c r="TLJ26" s="64"/>
      <c r="TLK26" s="64"/>
      <c r="TLL26" s="64"/>
      <c r="TLM26" s="64"/>
      <c r="TLN26" s="64"/>
      <c r="TLO26" s="64"/>
      <c r="TLP26" s="64"/>
      <c r="TLQ26" s="64"/>
      <c r="TLR26" s="64"/>
      <c r="TLS26" s="64"/>
      <c r="TLT26" s="64"/>
      <c r="TLU26" s="64"/>
      <c r="TLV26" s="64"/>
      <c r="TLW26" s="64"/>
      <c r="TLX26" s="64"/>
      <c r="TLY26" s="64"/>
      <c r="TLZ26" s="64"/>
      <c r="TMA26" s="64"/>
      <c r="TMB26" s="64"/>
      <c r="TMC26" s="64"/>
      <c r="TMD26" s="64"/>
      <c r="TME26" s="64"/>
      <c r="TMF26" s="64"/>
      <c r="TMG26" s="64"/>
      <c r="TMH26" s="64"/>
      <c r="TMI26" s="64"/>
      <c r="TMJ26" s="64"/>
      <c r="TMK26" s="64"/>
      <c r="TML26" s="64"/>
      <c r="TMM26" s="64"/>
      <c r="TMN26" s="64"/>
      <c r="TMO26" s="64"/>
      <c r="TMP26" s="64"/>
      <c r="TMQ26" s="64"/>
      <c r="TMR26" s="64"/>
      <c r="TMS26" s="64"/>
      <c r="TMT26" s="64"/>
      <c r="TMU26" s="64"/>
      <c r="TMV26" s="64"/>
      <c r="TMW26" s="64"/>
      <c r="TMX26" s="64"/>
      <c r="TMY26" s="64"/>
      <c r="TMZ26" s="64"/>
      <c r="TNA26" s="64"/>
      <c r="TNB26" s="64"/>
      <c r="TNC26" s="64"/>
      <c r="TND26" s="64"/>
      <c r="TNE26" s="64"/>
      <c r="TNF26" s="64"/>
      <c r="TNG26" s="64"/>
      <c r="TNH26" s="64"/>
      <c r="TNI26" s="64"/>
      <c r="TNJ26" s="64"/>
      <c r="TNK26" s="64"/>
      <c r="TNL26" s="64"/>
      <c r="TNM26" s="64"/>
      <c r="TNN26" s="64"/>
      <c r="TNO26" s="64"/>
      <c r="TNP26" s="64"/>
      <c r="TNQ26" s="64"/>
      <c r="TNR26" s="64"/>
      <c r="TNS26" s="64"/>
      <c r="TNT26" s="64"/>
      <c r="TNU26" s="64"/>
      <c r="TNV26" s="64"/>
      <c r="TNW26" s="64"/>
      <c r="TNX26" s="64"/>
      <c r="TNY26" s="64"/>
      <c r="TNZ26" s="64"/>
      <c r="TOA26" s="64"/>
      <c r="TOB26" s="64"/>
      <c r="TOC26" s="64"/>
      <c r="TOD26" s="64"/>
      <c r="TOE26" s="64"/>
      <c r="TOF26" s="64"/>
      <c r="TOG26" s="64"/>
      <c r="TOH26" s="64"/>
      <c r="TOI26" s="64"/>
      <c r="TOJ26" s="64"/>
      <c r="TOK26" s="64"/>
      <c r="TOL26" s="64"/>
      <c r="TOM26" s="64"/>
      <c r="TON26" s="64"/>
      <c r="TOO26" s="64"/>
      <c r="TOP26" s="64"/>
      <c r="TOQ26" s="64"/>
      <c r="TOR26" s="64"/>
      <c r="TOS26" s="64"/>
      <c r="TOT26" s="64"/>
      <c r="TOU26" s="64"/>
      <c r="TOV26" s="64"/>
      <c r="TOW26" s="64"/>
      <c r="TOX26" s="64"/>
      <c r="TOY26" s="64"/>
      <c r="TOZ26" s="64"/>
      <c r="TPA26" s="64"/>
      <c r="TPB26" s="64"/>
      <c r="TPC26" s="64"/>
      <c r="TPD26" s="64"/>
      <c r="TPE26" s="64"/>
      <c r="TPF26" s="64"/>
      <c r="TPG26" s="64"/>
      <c r="TPH26" s="64"/>
      <c r="TPI26" s="64"/>
      <c r="TPJ26" s="64"/>
      <c r="TPK26" s="64"/>
      <c r="TPL26" s="64"/>
      <c r="TPM26" s="64"/>
      <c r="TPN26" s="64"/>
      <c r="TPO26" s="64"/>
      <c r="TPP26" s="64"/>
      <c r="TPQ26" s="64"/>
      <c r="TPR26" s="64"/>
      <c r="TPS26" s="64"/>
      <c r="TPT26" s="64"/>
      <c r="TPU26" s="64"/>
      <c r="TPV26" s="64"/>
      <c r="TPW26" s="64"/>
      <c r="TPX26" s="64"/>
      <c r="TPY26" s="64"/>
      <c r="TPZ26" s="64"/>
      <c r="TQA26" s="64"/>
      <c r="TQB26" s="64"/>
      <c r="TQC26" s="64"/>
      <c r="TQD26" s="64"/>
      <c r="TQE26" s="64"/>
      <c r="TQF26" s="64"/>
      <c r="TQG26" s="64"/>
      <c r="TQH26" s="64"/>
      <c r="TQI26" s="64"/>
      <c r="TQJ26" s="64"/>
      <c r="TQK26" s="64"/>
      <c r="TQL26" s="64"/>
      <c r="TQM26" s="64"/>
      <c r="TQN26" s="64"/>
      <c r="TQO26" s="64"/>
      <c r="TQP26" s="64"/>
      <c r="TQQ26" s="64"/>
      <c r="TQR26" s="64"/>
      <c r="TQS26" s="64"/>
      <c r="TQT26" s="64"/>
      <c r="TQU26" s="64"/>
      <c r="TQV26" s="64"/>
      <c r="TQW26" s="64"/>
      <c r="TQX26" s="64"/>
      <c r="TQY26" s="64"/>
      <c r="TQZ26" s="64"/>
      <c r="TRA26" s="64"/>
      <c r="TRB26" s="64"/>
      <c r="TRC26" s="64"/>
      <c r="TRD26" s="64"/>
      <c r="TRE26" s="64"/>
      <c r="TRF26" s="64"/>
      <c r="TRG26" s="64"/>
      <c r="TRH26" s="64"/>
      <c r="TRI26" s="64"/>
      <c r="TRJ26" s="64"/>
      <c r="TRK26" s="64"/>
      <c r="TRL26" s="64"/>
      <c r="TRM26" s="64"/>
      <c r="TRN26" s="64"/>
      <c r="TRO26" s="64"/>
      <c r="TRP26" s="64"/>
      <c r="TRQ26" s="64"/>
      <c r="TRR26" s="64"/>
      <c r="TRS26" s="64"/>
      <c r="TRT26" s="64"/>
      <c r="TRU26" s="64"/>
      <c r="TRV26" s="64"/>
      <c r="TRW26" s="64"/>
      <c r="TRX26" s="64"/>
      <c r="TRY26" s="64"/>
      <c r="TRZ26" s="64"/>
      <c r="TSA26" s="64"/>
      <c r="TSB26" s="64"/>
      <c r="TSC26" s="64"/>
      <c r="TSD26" s="64"/>
      <c r="TSE26" s="64"/>
      <c r="TSF26" s="64"/>
      <c r="TSG26" s="64"/>
      <c r="TSH26" s="64"/>
      <c r="TSI26" s="64"/>
      <c r="TSJ26" s="64"/>
      <c r="TSK26" s="64"/>
      <c r="TSL26" s="64"/>
      <c r="TSM26" s="64"/>
      <c r="TSN26" s="64"/>
      <c r="TSO26" s="64"/>
      <c r="TSP26" s="64"/>
      <c r="TSQ26" s="64"/>
      <c r="TSR26" s="64"/>
      <c r="TSS26" s="64"/>
      <c r="TST26" s="64"/>
      <c r="TSU26" s="64"/>
      <c r="TSV26" s="64"/>
      <c r="TSW26" s="64"/>
      <c r="TSX26" s="64"/>
      <c r="TSY26" s="64"/>
      <c r="TSZ26" s="64"/>
      <c r="TTA26" s="64"/>
      <c r="TTB26" s="64"/>
      <c r="TTC26" s="64"/>
      <c r="TTD26" s="64"/>
      <c r="TTE26" s="64"/>
      <c r="TTF26" s="64"/>
      <c r="TTG26" s="64"/>
      <c r="TTH26" s="64"/>
      <c r="TTI26" s="64"/>
      <c r="TTJ26" s="64"/>
      <c r="TTK26" s="64"/>
      <c r="TTL26" s="64"/>
      <c r="TTM26" s="64"/>
      <c r="TTN26" s="64"/>
      <c r="TTO26" s="64"/>
      <c r="TTP26" s="64"/>
      <c r="TTQ26" s="64"/>
      <c r="TTR26" s="64"/>
      <c r="TTS26" s="64"/>
      <c r="TTT26" s="64"/>
      <c r="TTU26" s="64"/>
      <c r="TTV26" s="64"/>
      <c r="TTW26" s="64"/>
      <c r="TTX26" s="64"/>
      <c r="TTY26" s="64"/>
      <c r="TTZ26" s="64"/>
      <c r="TUA26" s="64"/>
      <c r="TUB26" s="64"/>
      <c r="TUC26" s="64"/>
      <c r="TUD26" s="64"/>
      <c r="TUE26" s="64"/>
      <c r="TUF26" s="64"/>
      <c r="TUG26" s="64"/>
      <c r="TUH26" s="64"/>
      <c r="TUI26" s="64"/>
      <c r="TUJ26" s="64"/>
      <c r="TUK26" s="64"/>
      <c r="TUL26" s="64"/>
      <c r="TUM26" s="64"/>
      <c r="TUN26" s="64"/>
      <c r="TUO26" s="64"/>
      <c r="TUP26" s="64"/>
      <c r="TUQ26" s="64"/>
      <c r="TUR26" s="64"/>
      <c r="TUS26" s="64"/>
      <c r="TUT26" s="64"/>
      <c r="TUU26" s="64"/>
      <c r="TUV26" s="64"/>
      <c r="TUW26" s="64"/>
      <c r="TUX26" s="64"/>
      <c r="TUY26" s="64"/>
      <c r="TUZ26" s="64"/>
      <c r="TVA26" s="64"/>
      <c r="TVB26" s="64"/>
      <c r="TVC26" s="64"/>
      <c r="TVD26" s="64"/>
      <c r="TVE26" s="64"/>
      <c r="TVF26" s="64"/>
      <c r="TVG26" s="64"/>
      <c r="TVH26" s="64"/>
      <c r="TVI26" s="64"/>
      <c r="TVJ26" s="64"/>
      <c r="TVK26" s="64"/>
      <c r="TVL26" s="64"/>
      <c r="TVM26" s="64"/>
      <c r="TVN26" s="64"/>
      <c r="TVO26" s="64"/>
      <c r="TVP26" s="64"/>
      <c r="TVQ26" s="64"/>
      <c r="TVR26" s="64"/>
      <c r="TVS26" s="64"/>
      <c r="TVT26" s="64"/>
      <c r="TVU26" s="64"/>
      <c r="TVV26" s="64"/>
      <c r="TVW26" s="64"/>
      <c r="TVX26" s="64"/>
      <c r="TVY26" s="64"/>
      <c r="TVZ26" s="64"/>
      <c r="TWA26" s="64"/>
      <c r="TWB26" s="64"/>
      <c r="TWC26" s="64"/>
      <c r="TWD26" s="64"/>
      <c r="TWE26" s="64"/>
      <c r="TWF26" s="64"/>
      <c r="TWG26" s="64"/>
      <c r="TWH26" s="64"/>
      <c r="TWI26" s="64"/>
      <c r="TWJ26" s="64"/>
      <c r="TWK26" s="64"/>
      <c r="TWL26" s="64"/>
      <c r="TWM26" s="64"/>
      <c r="TWN26" s="64"/>
      <c r="TWO26" s="64"/>
      <c r="TWP26" s="64"/>
      <c r="TWQ26" s="64"/>
      <c r="TWR26" s="64"/>
      <c r="TWS26" s="64"/>
      <c r="TWT26" s="64"/>
      <c r="TWU26" s="64"/>
      <c r="TWV26" s="64"/>
      <c r="TWW26" s="64"/>
      <c r="TWX26" s="64"/>
      <c r="TWY26" s="64"/>
      <c r="TWZ26" s="64"/>
      <c r="TXA26" s="64"/>
      <c r="TXB26" s="64"/>
      <c r="TXC26" s="64"/>
      <c r="TXD26" s="64"/>
      <c r="TXE26" s="64"/>
      <c r="TXF26" s="64"/>
      <c r="TXG26" s="64"/>
      <c r="TXH26" s="64"/>
      <c r="TXI26" s="64"/>
      <c r="TXJ26" s="64"/>
      <c r="TXK26" s="64"/>
      <c r="TXL26" s="64"/>
      <c r="TXM26" s="64"/>
      <c r="TXN26" s="64"/>
      <c r="TXO26" s="64"/>
      <c r="TXP26" s="64"/>
      <c r="TXQ26" s="64"/>
      <c r="TXR26" s="64"/>
      <c r="TXS26" s="64"/>
      <c r="TXT26" s="64"/>
      <c r="TXU26" s="64"/>
      <c r="TXV26" s="64"/>
      <c r="TXW26" s="64"/>
      <c r="TXX26" s="64"/>
      <c r="TXY26" s="64"/>
      <c r="TXZ26" s="64"/>
      <c r="TYA26" s="64"/>
      <c r="TYB26" s="64"/>
      <c r="TYC26" s="64"/>
      <c r="TYD26" s="64"/>
      <c r="TYE26" s="64"/>
      <c r="TYF26" s="64"/>
      <c r="TYG26" s="64"/>
      <c r="TYH26" s="64"/>
      <c r="TYI26" s="64"/>
      <c r="TYJ26" s="64"/>
      <c r="TYK26" s="64"/>
      <c r="TYL26" s="64"/>
      <c r="TYM26" s="64"/>
      <c r="TYN26" s="64"/>
      <c r="TYO26" s="64"/>
      <c r="TYP26" s="64"/>
      <c r="TYQ26" s="64"/>
      <c r="TYR26" s="64"/>
      <c r="TYS26" s="64"/>
      <c r="TYT26" s="64"/>
      <c r="TYU26" s="64"/>
      <c r="TYV26" s="64"/>
      <c r="TYW26" s="64"/>
      <c r="TYX26" s="64"/>
      <c r="TYY26" s="64"/>
      <c r="TYZ26" s="64"/>
      <c r="TZA26" s="64"/>
      <c r="TZB26" s="64"/>
      <c r="TZC26" s="64"/>
      <c r="TZD26" s="64"/>
      <c r="TZE26" s="64"/>
      <c r="TZF26" s="64"/>
      <c r="TZG26" s="64"/>
      <c r="TZH26" s="64"/>
      <c r="TZI26" s="64"/>
      <c r="TZJ26" s="64"/>
      <c r="TZK26" s="64"/>
      <c r="TZL26" s="64"/>
      <c r="TZM26" s="64"/>
      <c r="TZN26" s="64"/>
      <c r="TZO26" s="64"/>
      <c r="TZP26" s="64"/>
      <c r="TZQ26" s="64"/>
      <c r="TZR26" s="64"/>
      <c r="TZS26" s="64"/>
      <c r="TZT26" s="64"/>
      <c r="TZU26" s="64"/>
      <c r="TZV26" s="64"/>
      <c r="TZW26" s="64"/>
      <c r="TZX26" s="64"/>
      <c r="TZY26" s="64"/>
      <c r="TZZ26" s="64"/>
      <c r="UAA26" s="64"/>
      <c r="UAB26" s="64"/>
      <c r="UAC26" s="64"/>
      <c r="UAD26" s="64"/>
      <c r="UAE26" s="64"/>
      <c r="UAF26" s="64"/>
      <c r="UAG26" s="64"/>
      <c r="UAH26" s="64"/>
      <c r="UAI26" s="64"/>
      <c r="UAJ26" s="64"/>
      <c r="UAK26" s="64"/>
      <c r="UAL26" s="64"/>
      <c r="UAM26" s="64"/>
      <c r="UAN26" s="64"/>
      <c r="UAO26" s="64"/>
      <c r="UAP26" s="64"/>
      <c r="UAQ26" s="64"/>
      <c r="UAR26" s="64"/>
      <c r="UAS26" s="64"/>
      <c r="UAT26" s="64"/>
      <c r="UAU26" s="64"/>
      <c r="UAV26" s="64"/>
      <c r="UAW26" s="64"/>
      <c r="UAX26" s="64"/>
      <c r="UAY26" s="64"/>
      <c r="UAZ26" s="64"/>
      <c r="UBA26" s="64"/>
      <c r="UBB26" s="64"/>
      <c r="UBC26" s="64"/>
      <c r="UBD26" s="64"/>
      <c r="UBE26" s="64"/>
      <c r="UBF26" s="64"/>
      <c r="UBG26" s="64"/>
      <c r="UBH26" s="64"/>
      <c r="UBI26" s="64"/>
      <c r="UBJ26" s="64"/>
      <c r="UBK26" s="64"/>
      <c r="UBL26" s="64"/>
      <c r="UBM26" s="64"/>
      <c r="UBN26" s="64"/>
      <c r="UBO26" s="64"/>
      <c r="UBP26" s="64"/>
      <c r="UBQ26" s="64"/>
      <c r="UBR26" s="64"/>
      <c r="UBS26" s="64"/>
      <c r="UBT26" s="64"/>
      <c r="UBU26" s="64"/>
      <c r="UBV26" s="64"/>
      <c r="UBW26" s="64"/>
      <c r="UBX26" s="64"/>
      <c r="UBY26" s="64"/>
      <c r="UBZ26" s="64"/>
      <c r="UCA26" s="64"/>
      <c r="UCB26" s="64"/>
      <c r="UCC26" s="64"/>
      <c r="UCD26" s="64"/>
      <c r="UCE26" s="64"/>
      <c r="UCF26" s="64"/>
      <c r="UCG26" s="64"/>
      <c r="UCH26" s="64"/>
      <c r="UCI26" s="64"/>
      <c r="UCJ26" s="64"/>
      <c r="UCK26" s="64"/>
      <c r="UCL26" s="64"/>
      <c r="UCM26" s="64"/>
      <c r="UCN26" s="64"/>
      <c r="UCO26" s="64"/>
      <c r="UCP26" s="64"/>
      <c r="UCQ26" s="64"/>
      <c r="UCR26" s="64"/>
      <c r="UCS26" s="64"/>
      <c r="UCT26" s="64"/>
      <c r="UCU26" s="64"/>
      <c r="UCV26" s="64"/>
      <c r="UCW26" s="64"/>
      <c r="UCX26" s="64"/>
      <c r="UCY26" s="64"/>
      <c r="UCZ26" s="64"/>
      <c r="UDA26" s="64"/>
      <c r="UDB26" s="64"/>
      <c r="UDC26" s="64"/>
      <c r="UDD26" s="64"/>
      <c r="UDE26" s="64"/>
      <c r="UDF26" s="64"/>
      <c r="UDG26" s="64"/>
      <c r="UDH26" s="64"/>
      <c r="UDI26" s="64"/>
      <c r="UDJ26" s="64"/>
      <c r="UDK26" s="64"/>
      <c r="UDL26" s="64"/>
      <c r="UDM26" s="64"/>
      <c r="UDN26" s="64"/>
      <c r="UDO26" s="64"/>
      <c r="UDP26" s="64"/>
      <c r="UDQ26" s="64"/>
      <c r="UDR26" s="64"/>
      <c r="UDS26" s="64"/>
      <c r="UDT26" s="64"/>
      <c r="UDU26" s="64"/>
      <c r="UDV26" s="64"/>
      <c r="UDW26" s="64"/>
      <c r="UDX26" s="64"/>
      <c r="UDY26" s="64"/>
      <c r="UDZ26" s="64"/>
      <c r="UEA26" s="64"/>
      <c r="UEB26" s="64"/>
      <c r="UEC26" s="64"/>
      <c r="UED26" s="64"/>
      <c r="UEE26" s="64"/>
      <c r="UEF26" s="64"/>
      <c r="UEG26" s="64"/>
      <c r="UEH26" s="64"/>
      <c r="UEI26" s="64"/>
      <c r="UEJ26" s="64"/>
      <c r="UEK26" s="64"/>
      <c r="UEL26" s="64"/>
      <c r="UEM26" s="64"/>
      <c r="UEN26" s="64"/>
      <c r="UEO26" s="64"/>
      <c r="UEP26" s="64"/>
      <c r="UEQ26" s="64"/>
      <c r="UER26" s="64"/>
      <c r="UES26" s="64"/>
      <c r="UET26" s="64"/>
      <c r="UEU26" s="64"/>
      <c r="UEV26" s="64"/>
      <c r="UEW26" s="64"/>
      <c r="UEX26" s="64"/>
      <c r="UEY26" s="64"/>
      <c r="UEZ26" s="64"/>
      <c r="UFA26" s="64"/>
      <c r="UFB26" s="64"/>
      <c r="UFC26" s="64"/>
      <c r="UFD26" s="64"/>
      <c r="UFE26" s="64"/>
      <c r="UFF26" s="64"/>
      <c r="UFG26" s="64"/>
      <c r="UFH26" s="64"/>
      <c r="UFI26" s="64"/>
      <c r="UFJ26" s="64"/>
      <c r="UFK26" s="64"/>
      <c r="UFL26" s="64"/>
      <c r="UFM26" s="64"/>
      <c r="UFN26" s="64"/>
      <c r="UFO26" s="64"/>
      <c r="UFP26" s="64"/>
      <c r="UFQ26" s="64"/>
      <c r="UFR26" s="64"/>
      <c r="UFS26" s="64"/>
      <c r="UFT26" s="64"/>
      <c r="UFU26" s="64"/>
      <c r="UFV26" s="64"/>
      <c r="UFW26" s="64"/>
      <c r="UFX26" s="64"/>
      <c r="UFY26" s="64"/>
      <c r="UFZ26" s="64"/>
      <c r="UGA26" s="64"/>
      <c r="UGB26" s="64"/>
      <c r="UGC26" s="64"/>
      <c r="UGD26" s="64"/>
      <c r="UGE26" s="64"/>
      <c r="UGF26" s="64"/>
      <c r="UGG26" s="64"/>
      <c r="UGH26" s="64"/>
      <c r="UGI26" s="64"/>
      <c r="UGJ26" s="64"/>
      <c r="UGK26" s="64"/>
      <c r="UGL26" s="64"/>
      <c r="UGM26" s="64"/>
      <c r="UGN26" s="64"/>
      <c r="UGO26" s="64"/>
      <c r="UGP26" s="64"/>
      <c r="UGQ26" s="64"/>
      <c r="UGR26" s="64"/>
      <c r="UGS26" s="64"/>
      <c r="UGT26" s="64"/>
      <c r="UGU26" s="64"/>
      <c r="UGV26" s="64"/>
      <c r="UGW26" s="64"/>
      <c r="UGX26" s="64"/>
      <c r="UGY26" s="64"/>
      <c r="UGZ26" s="64"/>
      <c r="UHA26" s="64"/>
      <c r="UHB26" s="64"/>
      <c r="UHC26" s="64"/>
      <c r="UHD26" s="64"/>
      <c r="UHE26" s="64"/>
      <c r="UHF26" s="64"/>
      <c r="UHG26" s="64"/>
      <c r="UHH26" s="64"/>
      <c r="UHI26" s="64"/>
      <c r="UHJ26" s="64"/>
      <c r="UHK26" s="64"/>
      <c r="UHL26" s="64"/>
      <c r="UHM26" s="64"/>
      <c r="UHN26" s="64"/>
      <c r="UHO26" s="64"/>
      <c r="UHP26" s="64"/>
      <c r="UHQ26" s="64"/>
      <c r="UHR26" s="64"/>
      <c r="UHS26" s="64"/>
      <c r="UHT26" s="64"/>
      <c r="UHU26" s="64"/>
      <c r="UHV26" s="64"/>
      <c r="UHW26" s="64"/>
      <c r="UHX26" s="64"/>
      <c r="UHY26" s="64"/>
      <c r="UHZ26" s="64"/>
      <c r="UIA26" s="64"/>
      <c r="UIB26" s="64"/>
      <c r="UIC26" s="64"/>
      <c r="UID26" s="64"/>
      <c r="UIE26" s="64"/>
      <c r="UIF26" s="64"/>
      <c r="UIG26" s="64"/>
      <c r="UIH26" s="64"/>
      <c r="UII26" s="64"/>
      <c r="UIJ26" s="64"/>
      <c r="UIK26" s="64"/>
      <c r="UIL26" s="64"/>
      <c r="UIM26" s="64"/>
      <c r="UIN26" s="64"/>
      <c r="UIO26" s="64"/>
      <c r="UIP26" s="64"/>
      <c r="UIQ26" s="64"/>
      <c r="UIR26" s="64"/>
      <c r="UIS26" s="64"/>
      <c r="UIT26" s="64"/>
      <c r="UIU26" s="64"/>
      <c r="UIV26" s="64"/>
      <c r="UIW26" s="64"/>
      <c r="UIX26" s="64"/>
      <c r="UIY26" s="64"/>
      <c r="UIZ26" s="64"/>
      <c r="UJA26" s="64"/>
      <c r="UJB26" s="64"/>
      <c r="UJC26" s="64"/>
      <c r="UJD26" s="64"/>
      <c r="UJE26" s="64"/>
      <c r="UJF26" s="64"/>
      <c r="UJG26" s="64"/>
      <c r="UJH26" s="64"/>
      <c r="UJI26" s="64"/>
      <c r="UJJ26" s="64"/>
      <c r="UJK26" s="64"/>
      <c r="UJL26" s="64"/>
      <c r="UJM26" s="64"/>
      <c r="UJN26" s="64"/>
      <c r="UJO26" s="64"/>
      <c r="UJP26" s="64"/>
      <c r="UJQ26" s="64"/>
      <c r="UJR26" s="64"/>
      <c r="UJS26" s="64"/>
      <c r="UJT26" s="64"/>
      <c r="UJU26" s="64"/>
      <c r="UJV26" s="64"/>
      <c r="UJW26" s="64"/>
      <c r="UJX26" s="64"/>
      <c r="UJY26" s="64"/>
      <c r="UJZ26" s="64"/>
      <c r="UKA26" s="64"/>
      <c r="UKB26" s="64"/>
      <c r="UKC26" s="64"/>
      <c r="UKD26" s="64"/>
      <c r="UKE26" s="64"/>
      <c r="UKF26" s="64"/>
      <c r="UKG26" s="64"/>
      <c r="UKH26" s="64"/>
      <c r="UKI26" s="64"/>
      <c r="UKJ26" s="64"/>
      <c r="UKK26" s="64"/>
      <c r="UKL26" s="64"/>
      <c r="UKM26" s="64"/>
      <c r="UKN26" s="64"/>
      <c r="UKO26" s="64"/>
      <c r="UKP26" s="64"/>
      <c r="UKQ26" s="64"/>
      <c r="UKR26" s="64"/>
      <c r="UKS26" s="64"/>
      <c r="UKT26" s="64"/>
      <c r="UKU26" s="64"/>
      <c r="UKV26" s="64"/>
      <c r="UKW26" s="64"/>
      <c r="UKX26" s="64"/>
      <c r="UKY26" s="64"/>
      <c r="UKZ26" s="64"/>
      <c r="ULA26" s="64"/>
      <c r="ULB26" s="64"/>
      <c r="ULC26" s="64"/>
      <c r="ULD26" s="64"/>
      <c r="ULE26" s="64"/>
      <c r="ULF26" s="64"/>
      <c r="ULG26" s="64"/>
      <c r="ULH26" s="64"/>
      <c r="ULI26" s="64"/>
      <c r="ULJ26" s="64"/>
      <c r="ULK26" s="64"/>
      <c r="ULL26" s="64"/>
      <c r="ULM26" s="64"/>
      <c r="ULN26" s="64"/>
      <c r="ULO26" s="64"/>
      <c r="ULP26" s="64"/>
      <c r="ULQ26" s="64"/>
      <c r="ULR26" s="64"/>
      <c r="ULS26" s="64"/>
      <c r="ULT26" s="64"/>
      <c r="ULU26" s="64"/>
      <c r="ULV26" s="64"/>
      <c r="ULW26" s="64"/>
      <c r="ULX26" s="64"/>
      <c r="ULY26" s="64"/>
      <c r="ULZ26" s="64"/>
      <c r="UMA26" s="64"/>
      <c r="UMB26" s="64"/>
      <c r="UMC26" s="64"/>
      <c r="UMD26" s="64"/>
      <c r="UME26" s="64"/>
      <c r="UMF26" s="64"/>
      <c r="UMG26" s="64"/>
      <c r="UMH26" s="64"/>
      <c r="UMI26" s="64"/>
      <c r="UMJ26" s="64"/>
      <c r="UMK26" s="64"/>
      <c r="UML26" s="64"/>
      <c r="UMM26" s="64"/>
      <c r="UMN26" s="64"/>
      <c r="UMO26" s="64"/>
      <c r="UMP26" s="64"/>
      <c r="UMQ26" s="64"/>
      <c r="UMR26" s="64"/>
      <c r="UMS26" s="64"/>
      <c r="UMT26" s="64"/>
      <c r="UMU26" s="64"/>
      <c r="UMV26" s="64"/>
      <c r="UMW26" s="64"/>
      <c r="UMX26" s="64"/>
      <c r="UMY26" s="64"/>
      <c r="UMZ26" s="64"/>
      <c r="UNA26" s="64"/>
      <c r="UNB26" s="64"/>
      <c r="UNC26" s="64"/>
      <c r="UND26" s="64"/>
      <c r="UNE26" s="64"/>
      <c r="UNF26" s="64"/>
      <c r="UNG26" s="64"/>
      <c r="UNH26" s="64"/>
      <c r="UNI26" s="64"/>
      <c r="UNJ26" s="64"/>
      <c r="UNK26" s="64"/>
      <c r="UNL26" s="64"/>
      <c r="UNM26" s="64"/>
      <c r="UNN26" s="64"/>
      <c r="UNO26" s="64"/>
      <c r="UNP26" s="64"/>
      <c r="UNQ26" s="64"/>
      <c r="UNR26" s="64"/>
      <c r="UNS26" s="64"/>
      <c r="UNT26" s="64"/>
      <c r="UNU26" s="64"/>
      <c r="UNV26" s="64"/>
      <c r="UNW26" s="64"/>
      <c r="UNX26" s="64"/>
      <c r="UNY26" s="64"/>
      <c r="UNZ26" s="64"/>
      <c r="UOA26" s="64"/>
      <c r="UOB26" s="64"/>
      <c r="UOC26" s="64"/>
      <c r="UOD26" s="64"/>
      <c r="UOE26" s="64"/>
      <c r="UOF26" s="64"/>
      <c r="UOG26" s="64"/>
      <c r="UOH26" s="64"/>
      <c r="UOI26" s="64"/>
      <c r="UOJ26" s="64"/>
      <c r="UOK26" s="64"/>
      <c r="UOL26" s="64"/>
      <c r="UOM26" s="64"/>
      <c r="UON26" s="64"/>
      <c r="UOO26" s="64"/>
      <c r="UOP26" s="64"/>
      <c r="UOQ26" s="64"/>
      <c r="UOR26" s="64"/>
      <c r="UOS26" s="64"/>
      <c r="UOT26" s="64"/>
      <c r="UOU26" s="64"/>
      <c r="UOV26" s="64"/>
      <c r="UOW26" s="64"/>
      <c r="UOX26" s="64"/>
      <c r="UOY26" s="64"/>
      <c r="UOZ26" s="64"/>
      <c r="UPA26" s="64"/>
      <c r="UPB26" s="64"/>
      <c r="UPC26" s="64"/>
      <c r="UPD26" s="64"/>
      <c r="UPE26" s="64"/>
      <c r="UPF26" s="64"/>
      <c r="UPG26" s="64"/>
      <c r="UPH26" s="64"/>
      <c r="UPI26" s="64"/>
      <c r="UPJ26" s="64"/>
      <c r="UPK26" s="64"/>
      <c r="UPL26" s="64"/>
      <c r="UPM26" s="64"/>
      <c r="UPN26" s="64"/>
      <c r="UPO26" s="64"/>
      <c r="UPP26" s="64"/>
      <c r="UPQ26" s="64"/>
      <c r="UPR26" s="64"/>
      <c r="UPS26" s="64"/>
      <c r="UPT26" s="64"/>
      <c r="UPU26" s="64"/>
      <c r="UPV26" s="64"/>
      <c r="UPW26" s="64"/>
      <c r="UPX26" s="64"/>
      <c r="UPY26" s="64"/>
      <c r="UPZ26" s="64"/>
      <c r="UQA26" s="64"/>
      <c r="UQB26" s="64"/>
      <c r="UQC26" s="64"/>
      <c r="UQD26" s="64"/>
      <c r="UQE26" s="64"/>
      <c r="UQF26" s="64"/>
      <c r="UQG26" s="64"/>
      <c r="UQH26" s="64"/>
      <c r="UQI26" s="64"/>
      <c r="UQJ26" s="64"/>
      <c r="UQK26" s="64"/>
      <c r="UQL26" s="64"/>
      <c r="UQM26" s="64"/>
      <c r="UQN26" s="64"/>
      <c r="UQO26" s="64"/>
      <c r="UQP26" s="64"/>
      <c r="UQQ26" s="64"/>
      <c r="UQR26" s="64"/>
      <c r="UQS26" s="64"/>
      <c r="UQT26" s="64"/>
      <c r="UQU26" s="64"/>
      <c r="UQV26" s="64"/>
      <c r="UQW26" s="64"/>
      <c r="UQX26" s="64"/>
      <c r="UQY26" s="64"/>
      <c r="UQZ26" s="64"/>
      <c r="URA26" s="64"/>
      <c r="URB26" s="64"/>
      <c r="URC26" s="64"/>
      <c r="URD26" s="64"/>
      <c r="URE26" s="64"/>
      <c r="URF26" s="64"/>
      <c r="URG26" s="64"/>
      <c r="URH26" s="64"/>
      <c r="URI26" s="64"/>
      <c r="URJ26" s="64"/>
      <c r="URK26" s="64"/>
      <c r="URL26" s="64"/>
      <c r="URM26" s="64"/>
      <c r="URN26" s="64"/>
      <c r="URO26" s="64"/>
      <c r="URP26" s="64"/>
      <c r="URQ26" s="64"/>
      <c r="URR26" s="64"/>
      <c r="URS26" s="64"/>
      <c r="URT26" s="64"/>
      <c r="URU26" s="64"/>
      <c r="URV26" s="64"/>
      <c r="URW26" s="64"/>
      <c r="URX26" s="64"/>
      <c r="URY26" s="64"/>
      <c r="URZ26" s="64"/>
      <c r="USA26" s="64"/>
      <c r="USB26" s="64"/>
      <c r="USC26" s="64"/>
      <c r="USD26" s="64"/>
      <c r="USE26" s="64"/>
      <c r="USF26" s="64"/>
      <c r="USG26" s="64"/>
      <c r="USH26" s="64"/>
      <c r="USI26" s="64"/>
      <c r="USJ26" s="64"/>
      <c r="USK26" s="64"/>
      <c r="USL26" s="64"/>
      <c r="USM26" s="64"/>
      <c r="USN26" s="64"/>
      <c r="USO26" s="64"/>
      <c r="USP26" s="64"/>
      <c r="USQ26" s="64"/>
      <c r="USR26" s="64"/>
      <c r="USS26" s="64"/>
      <c r="UST26" s="64"/>
      <c r="USU26" s="64"/>
      <c r="USV26" s="64"/>
      <c r="USW26" s="64"/>
      <c r="USX26" s="64"/>
      <c r="USY26" s="64"/>
      <c r="USZ26" s="64"/>
      <c r="UTA26" s="64"/>
      <c r="UTB26" s="64"/>
      <c r="UTC26" s="64"/>
      <c r="UTD26" s="64"/>
      <c r="UTE26" s="64"/>
      <c r="UTF26" s="64"/>
      <c r="UTG26" s="64"/>
      <c r="UTH26" s="64"/>
      <c r="UTI26" s="64"/>
      <c r="UTJ26" s="64"/>
      <c r="UTK26" s="64"/>
      <c r="UTL26" s="64"/>
      <c r="UTM26" s="64"/>
      <c r="UTN26" s="64"/>
      <c r="UTO26" s="64"/>
      <c r="UTP26" s="64"/>
      <c r="UTQ26" s="64"/>
      <c r="UTR26" s="64"/>
      <c r="UTS26" s="64"/>
      <c r="UTT26" s="64"/>
      <c r="UTU26" s="64"/>
      <c r="UTV26" s="64"/>
      <c r="UTW26" s="64"/>
      <c r="UTX26" s="64"/>
      <c r="UTY26" s="64"/>
      <c r="UTZ26" s="64"/>
      <c r="UUA26" s="64"/>
      <c r="UUB26" s="64"/>
      <c r="UUC26" s="64"/>
      <c r="UUD26" s="64"/>
      <c r="UUE26" s="64"/>
      <c r="UUF26" s="64"/>
      <c r="UUG26" s="64"/>
      <c r="UUH26" s="64"/>
      <c r="UUI26" s="64"/>
      <c r="UUJ26" s="64"/>
      <c r="UUK26" s="64"/>
      <c r="UUL26" s="64"/>
      <c r="UUM26" s="64"/>
      <c r="UUN26" s="64"/>
      <c r="UUO26" s="64"/>
      <c r="UUP26" s="64"/>
      <c r="UUQ26" s="64"/>
      <c r="UUR26" s="64"/>
      <c r="UUS26" s="64"/>
      <c r="UUT26" s="64"/>
      <c r="UUU26" s="64"/>
      <c r="UUV26" s="64"/>
      <c r="UUW26" s="64"/>
      <c r="UUX26" s="64"/>
      <c r="UUY26" s="64"/>
      <c r="UUZ26" s="64"/>
      <c r="UVA26" s="64"/>
      <c r="UVB26" s="64"/>
      <c r="UVC26" s="64"/>
      <c r="UVD26" s="64"/>
      <c r="UVE26" s="64"/>
      <c r="UVF26" s="64"/>
      <c r="UVG26" s="64"/>
      <c r="UVH26" s="64"/>
      <c r="UVI26" s="64"/>
      <c r="UVJ26" s="64"/>
      <c r="UVK26" s="64"/>
      <c r="UVL26" s="64"/>
      <c r="UVM26" s="64"/>
      <c r="UVN26" s="64"/>
      <c r="UVO26" s="64"/>
      <c r="UVP26" s="64"/>
      <c r="UVQ26" s="64"/>
      <c r="UVR26" s="64"/>
      <c r="UVS26" s="64"/>
      <c r="UVT26" s="64"/>
      <c r="UVU26" s="64"/>
      <c r="UVV26" s="64"/>
      <c r="UVW26" s="64"/>
      <c r="UVX26" s="64"/>
      <c r="UVY26" s="64"/>
      <c r="UVZ26" s="64"/>
      <c r="UWA26" s="64"/>
      <c r="UWB26" s="64"/>
      <c r="UWC26" s="64"/>
      <c r="UWD26" s="64"/>
      <c r="UWE26" s="64"/>
      <c r="UWF26" s="64"/>
      <c r="UWG26" s="64"/>
      <c r="UWH26" s="64"/>
      <c r="UWI26" s="64"/>
      <c r="UWJ26" s="64"/>
      <c r="UWK26" s="64"/>
      <c r="UWL26" s="64"/>
      <c r="UWM26" s="64"/>
      <c r="UWN26" s="64"/>
      <c r="UWO26" s="64"/>
      <c r="UWP26" s="64"/>
      <c r="UWQ26" s="64"/>
      <c r="UWR26" s="64"/>
      <c r="UWS26" s="64"/>
      <c r="UWT26" s="64"/>
      <c r="UWU26" s="64"/>
      <c r="UWV26" s="64"/>
      <c r="UWW26" s="64"/>
      <c r="UWX26" s="64"/>
      <c r="UWY26" s="64"/>
      <c r="UWZ26" s="64"/>
      <c r="UXA26" s="64"/>
      <c r="UXB26" s="64"/>
      <c r="UXC26" s="64"/>
      <c r="UXD26" s="64"/>
      <c r="UXE26" s="64"/>
      <c r="UXF26" s="64"/>
      <c r="UXG26" s="64"/>
      <c r="UXH26" s="64"/>
      <c r="UXI26" s="64"/>
      <c r="UXJ26" s="64"/>
      <c r="UXK26" s="64"/>
      <c r="UXL26" s="64"/>
      <c r="UXM26" s="64"/>
      <c r="UXN26" s="64"/>
      <c r="UXO26" s="64"/>
      <c r="UXP26" s="64"/>
      <c r="UXQ26" s="64"/>
      <c r="UXR26" s="64"/>
      <c r="UXS26" s="64"/>
      <c r="UXT26" s="64"/>
      <c r="UXU26" s="64"/>
      <c r="UXV26" s="64"/>
      <c r="UXW26" s="64"/>
      <c r="UXX26" s="64"/>
      <c r="UXY26" s="64"/>
      <c r="UXZ26" s="64"/>
      <c r="UYA26" s="64"/>
      <c r="UYB26" s="64"/>
      <c r="UYC26" s="64"/>
      <c r="UYD26" s="64"/>
      <c r="UYE26" s="64"/>
      <c r="UYF26" s="64"/>
      <c r="UYG26" s="64"/>
      <c r="UYH26" s="64"/>
      <c r="UYI26" s="64"/>
      <c r="UYJ26" s="64"/>
      <c r="UYK26" s="64"/>
      <c r="UYL26" s="64"/>
      <c r="UYM26" s="64"/>
      <c r="UYN26" s="64"/>
      <c r="UYO26" s="64"/>
      <c r="UYP26" s="64"/>
      <c r="UYQ26" s="64"/>
      <c r="UYR26" s="64"/>
      <c r="UYS26" s="64"/>
      <c r="UYT26" s="64"/>
      <c r="UYU26" s="64"/>
      <c r="UYV26" s="64"/>
      <c r="UYW26" s="64"/>
      <c r="UYX26" s="64"/>
      <c r="UYY26" s="64"/>
      <c r="UYZ26" s="64"/>
      <c r="UZA26" s="64"/>
      <c r="UZB26" s="64"/>
      <c r="UZC26" s="64"/>
      <c r="UZD26" s="64"/>
      <c r="UZE26" s="64"/>
      <c r="UZF26" s="64"/>
      <c r="UZG26" s="64"/>
      <c r="UZH26" s="64"/>
      <c r="UZI26" s="64"/>
      <c r="UZJ26" s="64"/>
      <c r="UZK26" s="64"/>
      <c r="UZL26" s="64"/>
      <c r="UZM26" s="64"/>
      <c r="UZN26" s="64"/>
      <c r="UZO26" s="64"/>
      <c r="UZP26" s="64"/>
      <c r="UZQ26" s="64"/>
      <c r="UZR26" s="64"/>
      <c r="UZS26" s="64"/>
      <c r="UZT26" s="64"/>
      <c r="UZU26" s="64"/>
      <c r="UZV26" s="64"/>
      <c r="UZW26" s="64"/>
      <c r="UZX26" s="64"/>
      <c r="UZY26" s="64"/>
      <c r="UZZ26" s="64"/>
      <c r="VAA26" s="64"/>
      <c r="VAB26" s="64"/>
      <c r="VAC26" s="64"/>
      <c r="VAD26" s="64"/>
      <c r="VAE26" s="64"/>
      <c r="VAF26" s="64"/>
      <c r="VAG26" s="64"/>
      <c r="VAH26" s="64"/>
      <c r="VAI26" s="64"/>
      <c r="VAJ26" s="64"/>
      <c r="VAK26" s="64"/>
      <c r="VAL26" s="64"/>
      <c r="VAM26" s="64"/>
      <c r="VAN26" s="64"/>
      <c r="VAO26" s="64"/>
      <c r="VAP26" s="64"/>
      <c r="VAQ26" s="64"/>
      <c r="VAR26" s="64"/>
      <c r="VAS26" s="64"/>
      <c r="VAT26" s="64"/>
      <c r="VAU26" s="64"/>
      <c r="VAV26" s="64"/>
      <c r="VAW26" s="64"/>
      <c r="VAX26" s="64"/>
      <c r="VAY26" s="64"/>
      <c r="VAZ26" s="64"/>
      <c r="VBA26" s="64"/>
      <c r="VBB26" s="64"/>
      <c r="VBC26" s="64"/>
      <c r="VBD26" s="64"/>
      <c r="VBE26" s="64"/>
      <c r="VBF26" s="64"/>
      <c r="VBG26" s="64"/>
      <c r="VBH26" s="64"/>
      <c r="VBI26" s="64"/>
      <c r="VBJ26" s="64"/>
      <c r="VBK26" s="64"/>
      <c r="VBL26" s="64"/>
      <c r="VBM26" s="64"/>
      <c r="VBN26" s="64"/>
      <c r="VBO26" s="64"/>
      <c r="VBP26" s="64"/>
      <c r="VBQ26" s="64"/>
      <c r="VBR26" s="64"/>
      <c r="VBS26" s="64"/>
      <c r="VBT26" s="64"/>
      <c r="VBU26" s="64"/>
      <c r="VBV26" s="64"/>
      <c r="VBW26" s="64"/>
      <c r="VBX26" s="64"/>
      <c r="VBY26" s="64"/>
      <c r="VBZ26" s="64"/>
      <c r="VCA26" s="64"/>
      <c r="VCB26" s="64"/>
      <c r="VCC26" s="64"/>
      <c r="VCD26" s="64"/>
      <c r="VCE26" s="64"/>
      <c r="VCF26" s="64"/>
      <c r="VCG26" s="64"/>
      <c r="VCH26" s="64"/>
      <c r="VCI26" s="64"/>
      <c r="VCJ26" s="64"/>
      <c r="VCK26" s="64"/>
      <c r="VCL26" s="64"/>
      <c r="VCM26" s="64"/>
      <c r="VCN26" s="64"/>
      <c r="VCO26" s="64"/>
      <c r="VCP26" s="64"/>
      <c r="VCQ26" s="64"/>
      <c r="VCR26" s="64"/>
      <c r="VCS26" s="64"/>
      <c r="VCT26" s="64"/>
      <c r="VCU26" s="64"/>
      <c r="VCV26" s="64"/>
      <c r="VCW26" s="64"/>
      <c r="VCX26" s="64"/>
      <c r="VCY26" s="64"/>
      <c r="VCZ26" s="64"/>
      <c r="VDA26" s="64"/>
      <c r="VDB26" s="64"/>
      <c r="VDC26" s="64"/>
      <c r="VDD26" s="64"/>
      <c r="VDE26" s="64"/>
      <c r="VDF26" s="64"/>
      <c r="VDG26" s="64"/>
      <c r="VDH26" s="64"/>
      <c r="VDI26" s="64"/>
      <c r="VDJ26" s="64"/>
      <c r="VDK26" s="64"/>
      <c r="VDL26" s="64"/>
      <c r="VDM26" s="64"/>
      <c r="VDN26" s="64"/>
      <c r="VDO26" s="64"/>
      <c r="VDP26" s="64"/>
      <c r="VDQ26" s="64"/>
      <c r="VDR26" s="64"/>
      <c r="VDS26" s="64"/>
      <c r="VDT26" s="64"/>
      <c r="VDU26" s="64"/>
      <c r="VDV26" s="64"/>
      <c r="VDW26" s="64"/>
      <c r="VDX26" s="64"/>
      <c r="VDY26" s="64"/>
      <c r="VDZ26" s="64"/>
      <c r="VEA26" s="64"/>
      <c r="VEB26" s="64"/>
      <c r="VEC26" s="64"/>
      <c r="VED26" s="64"/>
      <c r="VEE26" s="64"/>
      <c r="VEF26" s="64"/>
      <c r="VEG26" s="64"/>
      <c r="VEH26" s="64"/>
      <c r="VEI26" s="64"/>
      <c r="VEJ26" s="64"/>
      <c r="VEK26" s="64"/>
      <c r="VEL26" s="64"/>
      <c r="VEM26" s="64"/>
      <c r="VEN26" s="64"/>
      <c r="VEO26" s="64"/>
      <c r="VEP26" s="64"/>
      <c r="VEQ26" s="64"/>
      <c r="VER26" s="64"/>
      <c r="VES26" s="64"/>
      <c r="VET26" s="64"/>
      <c r="VEU26" s="64"/>
      <c r="VEV26" s="64"/>
      <c r="VEW26" s="64"/>
      <c r="VEX26" s="64"/>
      <c r="VEY26" s="64"/>
      <c r="VEZ26" s="64"/>
      <c r="VFA26" s="64"/>
      <c r="VFB26" s="64"/>
      <c r="VFC26" s="64"/>
      <c r="VFD26" s="64"/>
      <c r="VFE26" s="64"/>
      <c r="VFF26" s="64"/>
      <c r="VFG26" s="64"/>
      <c r="VFH26" s="64"/>
      <c r="VFI26" s="64"/>
      <c r="VFJ26" s="64"/>
      <c r="VFK26" s="64"/>
      <c r="VFL26" s="64"/>
      <c r="VFM26" s="64"/>
      <c r="VFN26" s="64"/>
      <c r="VFO26" s="64"/>
      <c r="VFP26" s="64"/>
      <c r="VFQ26" s="64"/>
      <c r="VFR26" s="64"/>
      <c r="VFS26" s="64"/>
      <c r="VFT26" s="64"/>
      <c r="VFU26" s="64"/>
      <c r="VFV26" s="64"/>
      <c r="VFW26" s="64"/>
      <c r="VFX26" s="64"/>
      <c r="VFY26" s="64"/>
      <c r="VFZ26" s="64"/>
      <c r="VGA26" s="64"/>
      <c r="VGB26" s="64"/>
      <c r="VGC26" s="64"/>
      <c r="VGD26" s="64"/>
      <c r="VGE26" s="64"/>
      <c r="VGF26" s="64"/>
      <c r="VGG26" s="64"/>
      <c r="VGH26" s="64"/>
      <c r="VGI26" s="64"/>
      <c r="VGJ26" s="64"/>
      <c r="VGK26" s="64"/>
      <c r="VGL26" s="64"/>
      <c r="VGM26" s="64"/>
      <c r="VGN26" s="64"/>
      <c r="VGO26" s="64"/>
      <c r="VGP26" s="64"/>
      <c r="VGQ26" s="64"/>
      <c r="VGR26" s="64"/>
      <c r="VGS26" s="64"/>
      <c r="VGT26" s="64"/>
      <c r="VGU26" s="64"/>
      <c r="VGV26" s="64"/>
      <c r="VGW26" s="64"/>
      <c r="VGX26" s="64"/>
      <c r="VGY26" s="64"/>
      <c r="VGZ26" s="64"/>
      <c r="VHA26" s="64"/>
      <c r="VHB26" s="64"/>
      <c r="VHC26" s="64"/>
      <c r="VHD26" s="64"/>
      <c r="VHE26" s="64"/>
      <c r="VHF26" s="64"/>
      <c r="VHG26" s="64"/>
      <c r="VHH26" s="64"/>
      <c r="VHI26" s="64"/>
      <c r="VHJ26" s="64"/>
      <c r="VHK26" s="64"/>
      <c r="VHL26" s="64"/>
      <c r="VHM26" s="64"/>
      <c r="VHN26" s="64"/>
      <c r="VHO26" s="64"/>
      <c r="VHP26" s="64"/>
      <c r="VHQ26" s="64"/>
      <c r="VHR26" s="64"/>
      <c r="VHS26" s="64"/>
      <c r="VHT26" s="64"/>
      <c r="VHU26" s="64"/>
      <c r="VHV26" s="64"/>
      <c r="VHW26" s="64"/>
      <c r="VHX26" s="64"/>
      <c r="VHY26" s="64"/>
      <c r="VHZ26" s="64"/>
      <c r="VIA26" s="64"/>
      <c r="VIB26" s="64"/>
      <c r="VIC26" s="64"/>
      <c r="VID26" s="64"/>
      <c r="VIE26" s="64"/>
      <c r="VIF26" s="64"/>
      <c r="VIG26" s="64"/>
      <c r="VIH26" s="64"/>
      <c r="VII26" s="64"/>
      <c r="VIJ26" s="64"/>
      <c r="VIK26" s="64"/>
      <c r="VIL26" s="64"/>
      <c r="VIM26" s="64"/>
      <c r="VIN26" s="64"/>
      <c r="VIO26" s="64"/>
      <c r="VIP26" s="64"/>
      <c r="VIQ26" s="64"/>
      <c r="VIR26" s="64"/>
      <c r="VIS26" s="64"/>
      <c r="VIT26" s="64"/>
      <c r="VIU26" s="64"/>
      <c r="VIV26" s="64"/>
      <c r="VIW26" s="64"/>
      <c r="VIX26" s="64"/>
      <c r="VIY26" s="64"/>
      <c r="VIZ26" s="64"/>
      <c r="VJA26" s="64"/>
      <c r="VJB26" s="64"/>
      <c r="VJC26" s="64"/>
      <c r="VJD26" s="64"/>
      <c r="VJE26" s="64"/>
      <c r="VJF26" s="64"/>
      <c r="VJG26" s="64"/>
      <c r="VJH26" s="64"/>
      <c r="VJI26" s="64"/>
      <c r="VJJ26" s="64"/>
      <c r="VJK26" s="64"/>
      <c r="VJL26" s="64"/>
      <c r="VJM26" s="64"/>
      <c r="VJN26" s="64"/>
      <c r="VJO26" s="64"/>
      <c r="VJP26" s="64"/>
      <c r="VJQ26" s="64"/>
      <c r="VJR26" s="64"/>
      <c r="VJS26" s="64"/>
      <c r="VJT26" s="64"/>
      <c r="VJU26" s="64"/>
      <c r="VJV26" s="64"/>
      <c r="VJW26" s="64"/>
      <c r="VJX26" s="64"/>
      <c r="VJY26" s="64"/>
      <c r="VJZ26" s="64"/>
      <c r="VKA26" s="64"/>
      <c r="VKB26" s="64"/>
      <c r="VKC26" s="64"/>
      <c r="VKD26" s="64"/>
      <c r="VKE26" s="64"/>
      <c r="VKF26" s="64"/>
      <c r="VKG26" s="64"/>
      <c r="VKH26" s="64"/>
      <c r="VKI26" s="64"/>
      <c r="VKJ26" s="64"/>
      <c r="VKK26" s="64"/>
      <c r="VKL26" s="64"/>
      <c r="VKM26" s="64"/>
      <c r="VKN26" s="64"/>
      <c r="VKO26" s="64"/>
      <c r="VKP26" s="64"/>
      <c r="VKQ26" s="64"/>
      <c r="VKR26" s="64"/>
      <c r="VKS26" s="64"/>
      <c r="VKT26" s="64"/>
      <c r="VKU26" s="64"/>
      <c r="VKV26" s="64"/>
      <c r="VKW26" s="64"/>
      <c r="VKX26" s="64"/>
      <c r="VKY26" s="64"/>
      <c r="VKZ26" s="64"/>
      <c r="VLA26" s="64"/>
      <c r="VLB26" s="64"/>
      <c r="VLC26" s="64"/>
      <c r="VLD26" s="64"/>
      <c r="VLE26" s="64"/>
      <c r="VLF26" s="64"/>
      <c r="VLG26" s="64"/>
      <c r="VLH26" s="64"/>
      <c r="VLI26" s="64"/>
      <c r="VLJ26" s="64"/>
      <c r="VLK26" s="64"/>
      <c r="VLL26" s="64"/>
      <c r="VLM26" s="64"/>
      <c r="VLN26" s="64"/>
      <c r="VLO26" s="64"/>
      <c r="VLP26" s="64"/>
      <c r="VLQ26" s="64"/>
      <c r="VLR26" s="64"/>
      <c r="VLS26" s="64"/>
      <c r="VLT26" s="64"/>
      <c r="VLU26" s="64"/>
      <c r="VLV26" s="64"/>
      <c r="VLW26" s="64"/>
      <c r="VLX26" s="64"/>
      <c r="VLY26" s="64"/>
      <c r="VLZ26" s="64"/>
      <c r="VMA26" s="64"/>
      <c r="VMB26" s="64"/>
      <c r="VMC26" s="64"/>
      <c r="VMD26" s="64"/>
      <c r="VME26" s="64"/>
      <c r="VMF26" s="64"/>
      <c r="VMG26" s="64"/>
      <c r="VMH26" s="64"/>
      <c r="VMI26" s="64"/>
      <c r="VMJ26" s="64"/>
      <c r="VMK26" s="64"/>
      <c r="VML26" s="64"/>
      <c r="VMM26" s="64"/>
      <c r="VMN26" s="64"/>
      <c r="VMO26" s="64"/>
      <c r="VMP26" s="64"/>
      <c r="VMQ26" s="64"/>
      <c r="VMR26" s="64"/>
      <c r="VMS26" s="64"/>
      <c r="VMT26" s="64"/>
      <c r="VMU26" s="64"/>
      <c r="VMV26" s="64"/>
      <c r="VMW26" s="64"/>
      <c r="VMX26" s="64"/>
      <c r="VMY26" s="64"/>
      <c r="VMZ26" s="64"/>
      <c r="VNA26" s="64"/>
      <c r="VNB26" s="64"/>
      <c r="VNC26" s="64"/>
      <c r="VND26" s="64"/>
      <c r="VNE26" s="64"/>
      <c r="VNF26" s="64"/>
      <c r="VNG26" s="64"/>
      <c r="VNH26" s="64"/>
      <c r="VNI26" s="64"/>
      <c r="VNJ26" s="64"/>
      <c r="VNK26" s="64"/>
      <c r="VNL26" s="64"/>
      <c r="VNM26" s="64"/>
      <c r="VNN26" s="64"/>
      <c r="VNO26" s="64"/>
      <c r="VNP26" s="64"/>
      <c r="VNQ26" s="64"/>
      <c r="VNR26" s="64"/>
      <c r="VNS26" s="64"/>
      <c r="VNT26" s="64"/>
      <c r="VNU26" s="64"/>
      <c r="VNV26" s="64"/>
      <c r="VNW26" s="64"/>
      <c r="VNX26" s="64"/>
      <c r="VNY26" s="64"/>
      <c r="VNZ26" s="64"/>
      <c r="VOA26" s="64"/>
      <c r="VOB26" s="64"/>
      <c r="VOC26" s="64"/>
      <c r="VOD26" s="64"/>
      <c r="VOE26" s="64"/>
      <c r="VOF26" s="64"/>
      <c r="VOG26" s="64"/>
      <c r="VOH26" s="64"/>
      <c r="VOI26" s="64"/>
      <c r="VOJ26" s="64"/>
      <c r="VOK26" s="64"/>
      <c r="VOL26" s="64"/>
      <c r="VOM26" s="64"/>
      <c r="VON26" s="64"/>
      <c r="VOO26" s="64"/>
      <c r="VOP26" s="64"/>
      <c r="VOQ26" s="64"/>
      <c r="VOR26" s="64"/>
      <c r="VOS26" s="64"/>
      <c r="VOT26" s="64"/>
      <c r="VOU26" s="64"/>
      <c r="VOV26" s="64"/>
      <c r="VOW26" s="64"/>
      <c r="VOX26" s="64"/>
      <c r="VOY26" s="64"/>
      <c r="VOZ26" s="64"/>
      <c r="VPA26" s="64"/>
      <c r="VPB26" s="64"/>
      <c r="VPC26" s="64"/>
      <c r="VPD26" s="64"/>
      <c r="VPE26" s="64"/>
      <c r="VPF26" s="64"/>
      <c r="VPG26" s="64"/>
      <c r="VPH26" s="64"/>
      <c r="VPI26" s="64"/>
      <c r="VPJ26" s="64"/>
      <c r="VPK26" s="64"/>
      <c r="VPL26" s="64"/>
      <c r="VPM26" s="64"/>
      <c r="VPN26" s="64"/>
      <c r="VPO26" s="64"/>
      <c r="VPP26" s="64"/>
      <c r="VPQ26" s="64"/>
      <c r="VPR26" s="64"/>
      <c r="VPS26" s="64"/>
      <c r="VPT26" s="64"/>
      <c r="VPU26" s="64"/>
      <c r="VPV26" s="64"/>
      <c r="VPW26" s="64"/>
      <c r="VPX26" s="64"/>
      <c r="VPY26" s="64"/>
      <c r="VPZ26" s="64"/>
      <c r="VQA26" s="64"/>
      <c r="VQB26" s="64"/>
      <c r="VQC26" s="64"/>
      <c r="VQD26" s="64"/>
      <c r="VQE26" s="64"/>
      <c r="VQF26" s="64"/>
      <c r="VQG26" s="64"/>
      <c r="VQH26" s="64"/>
      <c r="VQI26" s="64"/>
      <c r="VQJ26" s="64"/>
      <c r="VQK26" s="64"/>
      <c r="VQL26" s="64"/>
      <c r="VQM26" s="64"/>
      <c r="VQN26" s="64"/>
      <c r="VQO26" s="64"/>
      <c r="VQP26" s="64"/>
      <c r="VQQ26" s="64"/>
      <c r="VQR26" s="64"/>
      <c r="VQS26" s="64"/>
      <c r="VQT26" s="64"/>
      <c r="VQU26" s="64"/>
      <c r="VQV26" s="64"/>
      <c r="VQW26" s="64"/>
      <c r="VQX26" s="64"/>
      <c r="VQY26" s="64"/>
      <c r="VQZ26" s="64"/>
      <c r="VRA26" s="64"/>
      <c r="VRB26" s="64"/>
      <c r="VRC26" s="64"/>
      <c r="VRD26" s="64"/>
      <c r="VRE26" s="64"/>
      <c r="VRF26" s="64"/>
      <c r="VRG26" s="64"/>
      <c r="VRH26" s="64"/>
      <c r="VRI26" s="64"/>
      <c r="VRJ26" s="64"/>
      <c r="VRK26" s="64"/>
      <c r="VRL26" s="64"/>
      <c r="VRM26" s="64"/>
      <c r="VRN26" s="64"/>
      <c r="VRO26" s="64"/>
      <c r="VRP26" s="64"/>
      <c r="VRQ26" s="64"/>
      <c r="VRR26" s="64"/>
      <c r="VRS26" s="64"/>
      <c r="VRT26" s="64"/>
      <c r="VRU26" s="64"/>
      <c r="VRV26" s="64"/>
      <c r="VRW26" s="64"/>
      <c r="VRX26" s="64"/>
      <c r="VRY26" s="64"/>
      <c r="VRZ26" s="64"/>
      <c r="VSA26" s="64"/>
      <c r="VSB26" s="64"/>
      <c r="VSC26" s="64"/>
      <c r="VSD26" s="64"/>
      <c r="VSE26" s="64"/>
      <c r="VSF26" s="64"/>
      <c r="VSG26" s="64"/>
      <c r="VSH26" s="64"/>
      <c r="VSI26" s="64"/>
      <c r="VSJ26" s="64"/>
      <c r="VSK26" s="64"/>
      <c r="VSL26" s="64"/>
      <c r="VSM26" s="64"/>
      <c r="VSN26" s="64"/>
      <c r="VSO26" s="64"/>
      <c r="VSP26" s="64"/>
      <c r="VSQ26" s="64"/>
      <c r="VSR26" s="64"/>
      <c r="VSS26" s="64"/>
      <c r="VST26" s="64"/>
      <c r="VSU26" s="64"/>
      <c r="VSV26" s="64"/>
      <c r="VSW26" s="64"/>
      <c r="VSX26" s="64"/>
      <c r="VSY26" s="64"/>
      <c r="VSZ26" s="64"/>
      <c r="VTA26" s="64"/>
      <c r="VTB26" s="64"/>
      <c r="VTC26" s="64"/>
      <c r="VTD26" s="64"/>
      <c r="VTE26" s="64"/>
      <c r="VTF26" s="64"/>
      <c r="VTG26" s="64"/>
      <c r="VTH26" s="64"/>
      <c r="VTI26" s="64"/>
      <c r="VTJ26" s="64"/>
      <c r="VTK26" s="64"/>
      <c r="VTL26" s="64"/>
      <c r="VTM26" s="64"/>
      <c r="VTN26" s="64"/>
      <c r="VTO26" s="64"/>
      <c r="VTP26" s="64"/>
      <c r="VTQ26" s="64"/>
      <c r="VTR26" s="64"/>
      <c r="VTS26" s="64"/>
      <c r="VTT26" s="64"/>
      <c r="VTU26" s="64"/>
      <c r="VTV26" s="64"/>
      <c r="VTW26" s="64"/>
      <c r="VTX26" s="64"/>
      <c r="VTY26" s="64"/>
      <c r="VTZ26" s="64"/>
      <c r="VUA26" s="64"/>
      <c r="VUB26" s="64"/>
      <c r="VUC26" s="64"/>
      <c r="VUD26" s="64"/>
      <c r="VUE26" s="64"/>
      <c r="VUF26" s="64"/>
      <c r="VUG26" s="64"/>
      <c r="VUH26" s="64"/>
      <c r="VUI26" s="64"/>
      <c r="VUJ26" s="64"/>
      <c r="VUK26" s="64"/>
      <c r="VUL26" s="64"/>
      <c r="VUM26" s="64"/>
      <c r="VUN26" s="64"/>
      <c r="VUO26" s="64"/>
      <c r="VUP26" s="64"/>
      <c r="VUQ26" s="64"/>
      <c r="VUR26" s="64"/>
      <c r="VUS26" s="64"/>
      <c r="VUT26" s="64"/>
      <c r="VUU26" s="64"/>
      <c r="VUV26" s="64"/>
      <c r="VUW26" s="64"/>
      <c r="VUX26" s="64"/>
      <c r="VUY26" s="64"/>
      <c r="VUZ26" s="64"/>
      <c r="VVA26" s="64"/>
      <c r="VVB26" s="64"/>
      <c r="VVC26" s="64"/>
      <c r="VVD26" s="64"/>
      <c r="VVE26" s="64"/>
      <c r="VVF26" s="64"/>
      <c r="VVG26" s="64"/>
      <c r="VVH26" s="64"/>
      <c r="VVI26" s="64"/>
      <c r="VVJ26" s="64"/>
      <c r="VVK26" s="64"/>
      <c r="VVL26" s="64"/>
      <c r="VVM26" s="64"/>
      <c r="VVN26" s="64"/>
      <c r="VVO26" s="64"/>
      <c r="VVP26" s="64"/>
      <c r="VVQ26" s="64"/>
      <c r="VVR26" s="64"/>
      <c r="VVS26" s="64"/>
      <c r="VVT26" s="64"/>
      <c r="VVU26" s="64"/>
      <c r="VVV26" s="64"/>
      <c r="VVW26" s="64"/>
      <c r="VVX26" s="64"/>
      <c r="VVY26" s="64"/>
      <c r="VVZ26" s="64"/>
      <c r="VWA26" s="64"/>
      <c r="VWB26" s="64"/>
      <c r="VWC26" s="64"/>
      <c r="VWD26" s="64"/>
      <c r="VWE26" s="64"/>
      <c r="VWF26" s="64"/>
      <c r="VWG26" s="64"/>
      <c r="VWH26" s="64"/>
      <c r="VWI26" s="64"/>
      <c r="VWJ26" s="64"/>
      <c r="VWK26" s="64"/>
      <c r="VWL26" s="64"/>
      <c r="VWM26" s="64"/>
      <c r="VWN26" s="64"/>
      <c r="VWO26" s="64"/>
      <c r="VWP26" s="64"/>
      <c r="VWQ26" s="64"/>
      <c r="VWR26" s="64"/>
      <c r="VWS26" s="64"/>
      <c r="VWT26" s="64"/>
      <c r="VWU26" s="64"/>
      <c r="VWV26" s="64"/>
      <c r="VWW26" s="64"/>
      <c r="VWX26" s="64"/>
      <c r="VWY26" s="64"/>
      <c r="VWZ26" s="64"/>
      <c r="VXA26" s="64"/>
      <c r="VXB26" s="64"/>
      <c r="VXC26" s="64"/>
      <c r="VXD26" s="64"/>
      <c r="VXE26" s="64"/>
      <c r="VXF26" s="64"/>
      <c r="VXG26" s="64"/>
      <c r="VXH26" s="64"/>
      <c r="VXI26" s="64"/>
      <c r="VXJ26" s="64"/>
      <c r="VXK26" s="64"/>
      <c r="VXL26" s="64"/>
      <c r="VXM26" s="64"/>
      <c r="VXN26" s="64"/>
      <c r="VXO26" s="64"/>
      <c r="VXP26" s="64"/>
      <c r="VXQ26" s="64"/>
      <c r="VXR26" s="64"/>
      <c r="VXS26" s="64"/>
      <c r="VXT26" s="64"/>
      <c r="VXU26" s="64"/>
      <c r="VXV26" s="64"/>
      <c r="VXW26" s="64"/>
      <c r="VXX26" s="64"/>
      <c r="VXY26" s="64"/>
      <c r="VXZ26" s="64"/>
      <c r="VYA26" s="64"/>
      <c r="VYB26" s="64"/>
      <c r="VYC26" s="64"/>
      <c r="VYD26" s="64"/>
      <c r="VYE26" s="64"/>
      <c r="VYF26" s="64"/>
      <c r="VYG26" s="64"/>
      <c r="VYH26" s="64"/>
      <c r="VYI26" s="64"/>
      <c r="VYJ26" s="64"/>
      <c r="VYK26" s="64"/>
      <c r="VYL26" s="64"/>
      <c r="VYM26" s="64"/>
      <c r="VYN26" s="64"/>
      <c r="VYO26" s="64"/>
      <c r="VYP26" s="64"/>
      <c r="VYQ26" s="64"/>
      <c r="VYR26" s="64"/>
      <c r="VYS26" s="64"/>
      <c r="VYT26" s="64"/>
      <c r="VYU26" s="64"/>
      <c r="VYV26" s="64"/>
      <c r="VYW26" s="64"/>
      <c r="VYX26" s="64"/>
      <c r="VYY26" s="64"/>
      <c r="VYZ26" s="64"/>
      <c r="VZA26" s="64"/>
      <c r="VZB26" s="64"/>
      <c r="VZC26" s="64"/>
      <c r="VZD26" s="64"/>
      <c r="VZE26" s="64"/>
      <c r="VZF26" s="64"/>
      <c r="VZG26" s="64"/>
      <c r="VZH26" s="64"/>
      <c r="VZI26" s="64"/>
      <c r="VZJ26" s="64"/>
      <c r="VZK26" s="64"/>
      <c r="VZL26" s="64"/>
      <c r="VZM26" s="64"/>
      <c r="VZN26" s="64"/>
      <c r="VZO26" s="64"/>
      <c r="VZP26" s="64"/>
      <c r="VZQ26" s="64"/>
      <c r="VZR26" s="64"/>
      <c r="VZS26" s="64"/>
      <c r="VZT26" s="64"/>
      <c r="VZU26" s="64"/>
      <c r="VZV26" s="64"/>
      <c r="VZW26" s="64"/>
      <c r="VZX26" s="64"/>
      <c r="VZY26" s="64"/>
      <c r="VZZ26" s="64"/>
      <c r="WAA26" s="64"/>
      <c r="WAB26" s="64"/>
      <c r="WAC26" s="64"/>
      <c r="WAD26" s="64"/>
      <c r="WAE26" s="64"/>
      <c r="WAF26" s="64"/>
      <c r="WAG26" s="64"/>
      <c r="WAH26" s="64"/>
      <c r="WAI26" s="64"/>
      <c r="WAJ26" s="64"/>
      <c r="WAK26" s="64"/>
      <c r="WAL26" s="64"/>
      <c r="WAM26" s="64"/>
      <c r="WAN26" s="64"/>
      <c r="WAO26" s="64"/>
      <c r="WAP26" s="64"/>
      <c r="WAQ26" s="64"/>
      <c r="WAR26" s="64"/>
      <c r="WAS26" s="64"/>
      <c r="WAT26" s="64"/>
      <c r="WAU26" s="64"/>
      <c r="WAV26" s="64"/>
      <c r="WAW26" s="64"/>
      <c r="WAX26" s="64"/>
      <c r="WAY26" s="64"/>
      <c r="WAZ26" s="64"/>
      <c r="WBA26" s="64"/>
      <c r="WBB26" s="64"/>
      <c r="WBC26" s="64"/>
      <c r="WBD26" s="64"/>
      <c r="WBE26" s="64"/>
      <c r="WBF26" s="64"/>
      <c r="WBG26" s="64"/>
      <c r="WBH26" s="64"/>
      <c r="WBI26" s="64"/>
      <c r="WBJ26" s="64"/>
      <c r="WBK26" s="64"/>
      <c r="WBL26" s="64"/>
      <c r="WBM26" s="64"/>
      <c r="WBN26" s="64"/>
      <c r="WBO26" s="64"/>
      <c r="WBP26" s="64"/>
      <c r="WBQ26" s="64"/>
      <c r="WBR26" s="64"/>
      <c r="WBS26" s="64"/>
      <c r="WBT26" s="64"/>
      <c r="WBU26" s="64"/>
      <c r="WBV26" s="64"/>
      <c r="WBW26" s="64"/>
      <c r="WBX26" s="64"/>
      <c r="WBY26" s="64"/>
      <c r="WBZ26" s="64"/>
      <c r="WCA26" s="64"/>
      <c r="WCB26" s="64"/>
      <c r="WCC26" s="64"/>
      <c r="WCD26" s="64"/>
      <c r="WCE26" s="64"/>
      <c r="WCF26" s="64"/>
      <c r="WCG26" s="64"/>
      <c r="WCH26" s="64"/>
      <c r="WCI26" s="64"/>
      <c r="WCJ26" s="64"/>
      <c r="WCK26" s="64"/>
      <c r="WCL26" s="64"/>
      <c r="WCM26" s="64"/>
      <c r="WCN26" s="64"/>
      <c r="WCO26" s="64"/>
      <c r="WCP26" s="64"/>
      <c r="WCQ26" s="64"/>
      <c r="WCR26" s="64"/>
      <c r="WCS26" s="64"/>
      <c r="WCT26" s="64"/>
      <c r="WCU26" s="64"/>
      <c r="WCV26" s="64"/>
      <c r="WCW26" s="64"/>
      <c r="WCX26" s="64"/>
      <c r="WCY26" s="64"/>
      <c r="WCZ26" s="64"/>
      <c r="WDA26" s="64"/>
      <c r="WDB26" s="64"/>
      <c r="WDC26" s="64"/>
      <c r="WDD26" s="64"/>
      <c r="WDE26" s="64"/>
      <c r="WDF26" s="64"/>
      <c r="WDG26" s="64"/>
      <c r="WDH26" s="64"/>
      <c r="WDI26" s="64"/>
      <c r="WDJ26" s="64"/>
      <c r="WDK26" s="64"/>
      <c r="WDL26" s="64"/>
      <c r="WDM26" s="64"/>
      <c r="WDN26" s="64"/>
      <c r="WDO26" s="64"/>
      <c r="WDP26" s="64"/>
      <c r="WDQ26" s="64"/>
      <c r="WDR26" s="64"/>
      <c r="WDS26" s="64"/>
      <c r="WDT26" s="64"/>
      <c r="WDU26" s="64"/>
      <c r="WDV26" s="64"/>
      <c r="WDW26" s="64"/>
      <c r="WDX26" s="64"/>
      <c r="WDY26" s="64"/>
      <c r="WDZ26" s="64"/>
      <c r="WEA26" s="64"/>
      <c r="WEB26" s="64"/>
      <c r="WEC26" s="64"/>
      <c r="WED26" s="64"/>
      <c r="WEE26" s="64"/>
      <c r="WEF26" s="64"/>
      <c r="WEG26" s="64"/>
      <c r="WEH26" s="64"/>
      <c r="WEI26" s="64"/>
      <c r="WEJ26" s="64"/>
      <c r="WEK26" s="64"/>
      <c r="WEL26" s="64"/>
      <c r="WEM26" s="64"/>
      <c r="WEN26" s="64"/>
      <c r="WEO26" s="64"/>
      <c r="WEP26" s="64"/>
      <c r="WEQ26" s="64"/>
      <c r="WER26" s="64"/>
      <c r="WES26" s="64"/>
      <c r="WET26" s="64"/>
      <c r="WEU26" s="64"/>
      <c r="WEV26" s="64"/>
      <c r="WEW26" s="64"/>
      <c r="WEX26" s="64"/>
      <c r="WEY26" s="64"/>
      <c r="WEZ26" s="64"/>
      <c r="WFA26" s="64"/>
      <c r="WFB26" s="64"/>
      <c r="WFC26" s="64"/>
      <c r="WFD26" s="64"/>
      <c r="WFE26" s="64"/>
      <c r="WFF26" s="64"/>
      <c r="WFG26" s="64"/>
      <c r="WFH26" s="64"/>
      <c r="WFI26" s="64"/>
      <c r="WFJ26" s="64"/>
      <c r="WFK26" s="64"/>
      <c r="WFL26" s="64"/>
      <c r="WFM26" s="64"/>
      <c r="WFN26" s="64"/>
      <c r="WFO26" s="64"/>
      <c r="WFP26" s="64"/>
      <c r="WFQ26" s="64"/>
      <c r="WFR26" s="64"/>
      <c r="WFS26" s="64"/>
      <c r="WFT26" s="64"/>
      <c r="WFU26" s="64"/>
      <c r="WFV26" s="64"/>
      <c r="WFW26" s="64"/>
      <c r="WFX26" s="64"/>
      <c r="WFY26" s="64"/>
      <c r="WFZ26" s="64"/>
      <c r="WGA26" s="64"/>
      <c r="WGB26" s="64"/>
      <c r="WGC26" s="64"/>
      <c r="WGD26" s="64"/>
      <c r="WGE26" s="64"/>
      <c r="WGF26" s="64"/>
      <c r="WGG26" s="64"/>
      <c r="WGH26" s="64"/>
      <c r="WGI26" s="64"/>
      <c r="WGJ26" s="64"/>
      <c r="WGK26" s="64"/>
      <c r="WGL26" s="64"/>
      <c r="WGM26" s="64"/>
      <c r="WGN26" s="64"/>
      <c r="WGO26" s="64"/>
      <c r="WGP26" s="64"/>
      <c r="WGQ26" s="64"/>
      <c r="WGR26" s="64"/>
      <c r="WGS26" s="64"/>
      <c r="WGT26" s="64"/>
      <c r="WGU26" s="64"/>
      <c r="WGV26" s="64"/>
      <c r="WGW26" s="64"/>
      <c r="WGX26" s="64"/>
      <c r="WGY26" s="64"/>
      <c r="WGZ26" s="64"/>
      <c r="WHA26" s="64"/>
      <c r="WHB26" s="64"/>
      <c r="WHC26" s="64"/>
      <c r="WHD26" s="64"/>
      <c r="WHE26" s="64"/>
      <c r="WHF26" s="64"/>
      <c r="WHG26" s="64"/>
      <c r="WHH26" s="64"/>
      <c r="WHI26" s="64"/>
      <c r="WHJ26" s="64"/>
      <c r="WHK26" s="64"/>
      <c r="WHL26" s="64"/>
      <c r="WHM26" s="64"/>
      <c r="WHN26" s="64"/>
      <c r="WHO26" s="64"/>
      <c r="WHP26" s="64"/>
      <c r="WHQ26" s="64"/>
      <c r="WHR26" s="64"/>
      <c r="WHS26" s="64"/>
      <c r="WHT26" s="64"/>
      <c r="WHU26" s="64"/>
      <c r="WHV26" s="64"/>
      <c r="WHW26" s="64"/>
      <c r="WHX26" s="64"/>
      <c r="WHY26" s="64"/>
      <c r="WHZ26" s="64"/>
      <c r="WIA26" s="64"/>
      <c r="WIB26" s="64"/>
      <c r="WIC26" s="64"/>
      <c r="WID26" s="64"/>
      <c r="WIE26" s="64"/>
      <c r="WIF26" s="64"/>
      <c r="WIG26" s="64"/>
      <c r="WIH26" s="64"/>
      <c r="WII26" s="64"/>
      <c r="WIJ26" s="64"/>
      <c r="WIK26" s="64"/>
      <c r="WIL26" s="64"/>
      <c r="WIM26" s="64"/>
      <c r="WIN26" s="64"/>
      <c r="WIO26" s="64"/>
      <c r="WIP26" s="64"/>
      <c r="WIQ26" s="64"/>
      <c r="WIR26" s="64"/>
      <c r="WIS26" s="64"/>
      <c r="WIT26" s="64"/>
      <c r="WIU26" s="64"/>
      <c r="WIV26" s="64"/>
      <c r="WIW26" s="64"/>
      <c r="WIX26" s="64"/>
      <c r="WIY26" s="64"/>
      <c r="WIZ26" s="64"/>
      <c r="WJA26" s="64"/>
      <c r="WJB26" s="64"/>
      <c r="WJC26" s="64"/>
      <c r="WJD26" s="64"/>
      <c r="WJE26" s="64"/>
      <c r="WJF26" s="64"/>
      <c r="WJG26" s="64"/>
      <c r="WJH26" s="64"/>
      <c r="WJI26" s="64"/>
      <c r="WJJ26" s="64"/>
      <c r="WJK26" s="64"/>
      <c r="WJL26" s="64"/>
      <c r="WJM26" s="64"/>
      <c r="WJN26" s="64"/>
      <c r="WJO26" s="64"/>
      <c r="WJP26" s="64"/>
      <c r="WJQ26" s="64"/>
      <c r="WJR26" s="64"/>
      <c r="WJS26" s="64"/>
      <c r="WJT26" s="64"/>
      <c r="WJU26" s="64"/>
      <c r="WJV26" s="64"/>
      <c r="WJW26" s="64"/>
      <c r="WJX26" s="64"/>
      <c r="WJY26" s="64"/>
      <c r="WJZ26" s="64"/>
      <c r="WKA26" s="64"/>
      <c r="WKB26" s="64"/>
      <c r="WKC26" s="64"/>
      <c r="WKD26" s="64"/>
      <c r="WKE26" s="64"/>
      <c r="WKF26" s="64"/>
      <c r="WKG26" s="64"/>
      <c r="WKH26" s="64"/>
      <c r="WKI26" s="64"/>
      <c r="WKJ26" s="64"/>
      <c r="WKK26" s="64"/>
      <c r="WKL26" s="64"/>
      <c r="WKM26" s="64"/>
      <c r="WKN26" s="64"/>
      <c r="WKO26" s="64"/>
      <c r="WKP26" s="64"/>
      <c r="WKQ26" s="64"/>
      <c r="WKR26" s="64"/>
      <c r="WKS26" s="64"/>
      <c r="WKT26" s="64"/>
      <c r="WKU26" s="64"/>
      <c r="WKV26" s="64"/>
      <c r="WKW26" s="64"/>
      <c r="WKX26" s="64"/>
      <c r="WKY26" s="64"/>
      <c r="WKZ26" s="64"/>
      <c r="WLA26" s="64"/>
      <c r="WLB26" s="64"/>
      <c r="WLC26" s="64"/>
      <c r="WLD26" s="64"/>
      <c r="WLE26" s="64"/>
      <c r="WLF26" s="64"/>
      <c r="WLG26" s="64"/>
      <c r="WLH26" s="64"/>
      <c r="WLI26" s="64"/>
      <c r="WLJ26" s="64"/>
      <c r="WLK26" s="64"/>
      <c r="WLL26" s="64"/>
      <c r="WLM26" s="64"/>
      <c r="WLN26" s="64"/>
      <c r="WLO26" s="64"/>
      <c r="WLP26" s="64"/>
      <c r="WLQ26" s="64"/>
      <c r="WLR26" s="64"/>
      <c r="WLS26" s="64"/>
      <c r="WLT26" s="64"/>
      <c r="WLU26" s="64"/>
      <c r="WLV26" s="64"/>
      <c r="WLW26" s="64"/>
      <c r="WLX26" s="64"/>
      <c r="WLY26" s="64"/>
      <c r="WLZ26" s="64"/>
      <c r="WMA26" s="64"/>
      <c r="WMB26" s="64"/>
      <c r="WMC26" s="64"/>
      <c r="WMD26" s="64"/>
      <c r="WME26" s="64"/>
      <c r="WMF26" s="64"/>
      <c r="WMG26" s="64"/>
      <c r="WMH26" s="64"/>
      <c r="WMI26" s="64"/>
      <c r="WMJ26" s="64"/>
      <c r="WMK26" s="64"/>
      <c r="WML26" s="64"/>
      <c r="WMM26" s="64"/>
      <c r="WMN26" s="64"/>
      <c r="WMO26" s="64"/>
      <c r="WMP26" s="64"/>
      <c r="WMQ26" s="64"/>
      <c r="WMR26" s="64"/>
      <c r="WMS26" s="64"/>
      <c r="WMT26" s="64"/>
      <c r="WMU26" s="64"/>
      <c r="WMV26" s="64"/>
      <c r="WMW26" s="64"/>
      <c r="WMX26" s="64"/>
      <c r="WMY26" s="64"/>
      <c r="WMZ26" s="64"/>
      <c r="WNA26" s="64"/>
      <c r="WNB26" s="64"/>
      <c r="WNC26" s="64"/>
      <c r="WND26" s="64"/>
      <c r="WNE26" s="64"/>
      <c r="WNF26" s="64"/>
      <c r="WNG26" s="64"/>
      <c r="WNH26" s="64"/>
      <c r="WNI26" s="64"/>
      <c r="WNJ26" s="64"/>
      <c r="WNK26" s="64"/>
      <c r="WNL26" s="64"/>
      <c r="WNM26" s="64"/>
      <c r="WNN26" s="64"/>
      <c r="WNO26" s="64"/>
      <c r="WNP26" s="64"/>
      <c r="WNQ26" s="64"/>
      <c r="WNR26" s="64"/>
      <c r="WNS26" s="64"/>
      <c r="WNT26" s="64"/>
      <c r="WNU26" s="64"/>
      <c r="WNV26" s="64"/>
      <c r="WNW26" s="64"/>
      <c r="WNX26" s="64"/>
      <c r="WNY26" s="64"/>
      <c r="WNZ26" s="64"/>
      <c r="WOA26" s="64"/>
      <c r="WOB26" s="64"/>
      <c r="WOC26" s="64"/>
      <c r="WOD26" s="64"/>
      <c r="WOE26" s="64"/>
      <c r="WOF26" s="64"/>
      <c r="WOG26" s="64"/>
      <c r="WOH26" s="64"/>
      <c r="WOI26" s="64"/>
      <c r="WOJ26" s="64"/>
      <c r="WOK26" s="64"/>
      <c r="WOL26" s="64"/>
      <c r="WOM26" s="64"/>
      <c r="WON26" s="64"/>
      <c r="WOO26" s="64"/>
      <c r="WOP26" s="64"/>
      <c r="WOQ26" s="64"/>
      <c r="WOR26" s="64"/>
      <c r="WOS26" s="64"/>
      <c r="WOT26" s="64"/>
      <c r="WOU26" s="64"/>
      <c r="WOV26" s="64"/>
      <c r="WOW26" s="64"/>
      <c r="WOX26" s="64"/>
      <c r="WOY26" s="64"/>
      <c r="WOZ26" s="64"/>
      <c r="WPA26" s="64"/>
      <c r="WPB26" s="64"/>
      <c r="WPC26" s="64"/>
      <c r="WPD26" s="64"/>
      <c r="WPE26" s="64"/>
      <c r="WPF26" s="64"/>
      <c r="WPG26" s="64"/>
      <c r="WPH26" s="64"/>
      <c r="WPI26" s="64"/>
      <c r="WPJ26" s="64"/>
      <c r="WPK26" s="64"/>
      <c r="WPL26" s="64"/>
      <c r="WPM26" s="64"/>
      <c r="WPN26" s="64"/>
      <c r="WPO26" s="64"/>
      <c r="WPP26" s="64"/>
      <c r="WPQ26" s="64"/>
      <c r="WPR26" s="64"/>
      <c r="WPS26" s="64"/>
      <c r="WPT26" s="64"/>
      <c r="WPU26" s="64"/>
      <c r="WPV26" s="64"/>
      <c r="WPW26" s="64"/>
      <c r="WPX26" s="64"/>
      <c r="WPY26" s="64"/>
      <c r="WPZ26" s="64"/>
      <c r="WQA26" s="64"/>
      <c r="WQB26" s="64"/>
      <c r="WQC26" s="64"/>
      <c r="WQD26" s="64"/>
      <c r="WQE26" s="64"/>
      <c r="WQF26" s="64"/>
      <c r="WQG26" s="64"/>
      <c r="WQH26" s="64"/>
      <c r="WQI26" s="64"/>
      <c r="WQJ26" s="64"/>
      <c r="WQK26" s="64"/>
      <c r="WQL26" s="64"/>
      <c r="WQM26" s="64"/>
      <c r="WQN26" s="64"/>
      <c r="WQO26" s="64"/>
      <c r="WQP26" s="64"/>
      <c r="WQQ26" s="64"/>
      <c r="WQR26" s="64"/>
      <c r="WQS26" s="64"/>
      <c r="WQT26" s="64"/>
      <c r="WQU26" s="64"/>
      <c r="WQV26" s="64"/>
      <c r="WQW26" s="64"/>
      <c r="WQX26" s="64"/>
      <c r="WQY26" s="64"/>
      <c r="WQZ26" s="64"/>
      <c r="WRA26" s="64"/>
      <c r="WRB26" s="64"/>
      <c r="WRC26" s="64"/>
      <c r="WRD26" s="64"/>
      <c r="WRE26" s="64"/>
      <c r="WRF26" s="64"/>
      <c r="WRG26" s="64"/>
      <c r="WRH26" s="64"/>
      <c r="WRI26" s="64"/>
      <c r="WRJ26" s="64"/>
      <c r="WRK26" s="64"/>
      <c r="WRL26" s="64"/>
      <c r="WRM26" s="64"/>
      <c r="WRN26" s="64"/>
      <c r="WRO26" s="64"/>
      <c r="WRP26" s="64"/>
      <c r="WRQ26" s="64"/>
      <c r="WRR26" s="64"/>
      <c r="WRS26" s="64"/>
      <c r="WRT26" s="64"/>
      <c r="WRU26" s="64"/>
      <c r="WRV26" s="64"/>
      <c r="WRW26" s="64"/>
      <c r="WRX26" s="64"/>
      <c r="WRY26" s="64"/>
      <c r="WRZ26" s="64"/>
      <c r="WSA26" s="64"/>
      <c r="WSB26" s="64"/>
      <c r="WSC26" s="64"/>
      <c r="WSD26" s="64"/>
      <c r="WSE26" s="64"/>
      <c r="WSF26" s="64"/>
      <c r="WSG26" s="64"/>
      <c r="WSH26" s="64"/>
      <c r="WSI26" s="64"/>
      <c r="WSJ26" s="64"/>
      <c r="WSK26" s="64"/>
      <c r="WSL26" s="64"/>
      <c r="WSM26" s="64"/>
      <c r="WSN26" s="64"/>
      <c r="WSO26" s="64"/>
      <c r="WSP26" s="64"/>
      <c r="WSQ26" s="64"/>
      <c r="WSR26" s="64"/>
      <c r="WSS26" s="64"/>
      <c r="WST26" s="64"/>
      <c r="WSU26" s="64"/>
      <c r="WSV26" s="64"/>
      <c r="WSW26" s="64"/>
      <c r="WSX26" s="64"/>
      <c r="WSY26" s="64"/>
      <c r="WSZ26" s="64"/>
      <c r="WTA26" s="64"/>
      <c r="WTB26" s="64"/>
      <c r="WTC26" s="64"/>
      <c r="WTD26" s="64"/>
      <c r="WTE26" s="64"/>
      <c r="WTF26" s="64"/>
      <c r="WTG26" s="64"/>
      <c r="WTH26" s="64"/>
      <c r="WTI26" s="64"/>
      <c r="WTJ26" s="64"/>
      <c r="WTK26" s="64"/>
      <c r="WTL26" s="64"/>
      <c r="WTM26" s="64"/>
      <c r="WTN26" s="64"/>
      <c r="WTO26" s="64"/>
      <c r="WTP26" s="64"/>
      <c r="WTQ26" s="64"/>
      <c r="WTR26" s="64"/>
      <c r="WTS26" s="64"/>
      <c r="WTT26" s="64"/>
      <c r="WTU26" s="64"/>
      <c r="WTV26" s="64"/>
      <c r="WTW26" s="64"/>
      <c r="WTX26" s="64"/>
      <c r="WTY26" s="64"/>
      <c r="WTZ26" s="64"/>
      <c r="WUA26" s="64"/>
      <c r="WUB26" s="64"/>
      <c r="WUC26" s="64"/>
      <c r="WUD26" s="64"/>
      <c r="WUE26" s="64"/>
      <c r="WUF26" s="64"/>
      <c r="WUG26" s="64"/>
      <c r="WUH26" s="64"/>
      <c r="WUI26" s="64"/>
      <c r="WUJ26" s="64"/>
      <c r="WUK26" s="64"/>
      <c r="WUL26" s="64"/>
      <c r="WUM26" s="64"/>
      <c r="WUN26" s="64"/>
      <c r="WUO26" s="64"/>
      <c r="WUP26" s="64"/>
      <c r="WUQ26" s="64"/>
      <c r="WUR26" s="64"/>
      <c r="WUS26" s="64"/>
      <c r="WUT26" s="64"/>
      <c r="WUU26" s="64"/>
      <c r="WUV26" s="64"/>
      <c r="WUW26" s="64"/>
      <c r="WUX26" s="64"/>
      <c r="WUY26" s="64"/>
      <c r="WUZ26" s="64"/>
      <c r="WVA26" s="64"/>
      <c r="WVB26" s="64"/>
      <c r="WVC26" s="64"/>
      <c r="WVD26" s="64"/>
      <c r="WVE26" s="64"/>
      <c r="WVF26" s="64"/>
      <c r="WVG26" s="64"/>
      <c r="WVH26" s="64"/>
      <c r="WVI26" s="64"/>
      <c r="WVJ26" s="64"/>
      <c r="WVK26" s="64"/>
      <c r="WVL26" s="64"/>
      <c r="WVM26" s="64"/>
      <c r="WVN26" s="64"/>
      <c r="WVO26" s="64"/>
      <c r="WVP26" s="64"/>
      <c r="WVQ26" s="64"/>
      <c r="WVR26" s="64"/>
      <c r="WVS26" s="64"/>
      <c r="WVT26" s="64"/>
      <c r="WVU26" s="64"/>
      <c r="WVV26" s="64"/>
      <c r="WVW26" s="64"/>
      <c r="WVX26" s="64"/>
      <c r="WVY26" s="64"/>
      <c r="WVZ26" s="64"/>
      <c r="WWA26" s="64"/>
      <c r="WWB26" s="64"/>
      <c r="WWC26" s="64"/>
      <c r="WWD26" s="64"/>
      <c r="WWE26" s="64"/>
      <c r="WWF26" s="64"/>
      <c r="WWG26" s="64"/>
      <c r="WWH26" s="64"/>
      <c r="WWI26" s="64"/>
      <c r="WWJ26" s="64"/>
      <c r="WWK26" s="64"/>
      <c r="WWL26" s="64"/>
      <c r="WWM26" s="64"/>
      <c r="WWN26" s="64"/>
      <c r="WWO26" s="64"/>
      <c r="WWP26" s="64"/>
      <c r="WWQ26" s="64"/>
      <c r="WWR26" s="64"/>
      <c r="WWS26" s="64"/>
      <c r="WWT26" s="64"/>
      <c r="WWU26" s="64"/>
      <c r="WWV26" s="64"/>
      <c r="WWW26" s="64"/>
      <c r="WWX26" s="64"/>
      <c r="WWY26" s="64"/>
      <c r="WWZ26" s="64"/>
      <c r="WXA26" s="64"/>
      <c r="WXB26" s="64"/>
      <c r="WXC26" s="64"/>
      <c r="WXD26" s="64"/>
      <c r="WXE26" s="64"/>
      <c r="WXF26" s="64"/>
      <c r="WXG26" s="64"/>
      <c r="WXH26" s="64"/>
      <c r="WXI26" s="64"/>
      <c r="WXJ26" s="64"/>
      <c r="WXK26" s="64"/>
      <c r="WXL26" s="64"/>
      <c r="WXM26" s="64"/>
      <c r="WXN26" s="64"/>
      <c r="WXO26" s="64"/>
      <c r="WXP26" s="64"/>
      <c r="WXQ26" s="64"/>
      <c r="WXR26" s="64"/>
      <c r="WXS26" s="64"/>
      <c r="WXT26" s="64"/>
      <c r="WXU26" s="64"/>
      <c r="WXV26" s="64"/>
      <c r="WXW26" s="64"/>
      <c r="WXX26" s="64"/>
      <c r="WXY26" s="64"/>
      <c r="WXZ26" s="64"/>
      <c r="WYA26" s="64"/>
      <c r="WYB26" s="64"/>
      <c r="WYC26" s="64"/>
      <c r="WYD26" s="64"/>
      <c r="WYE26" s="64"/>
      <c r="WYF26" s="64"/>
      <c r="WYG26" s="64"/>
      <c r="WYH26" s="64"/>
      <c r="WYI26" s="64"/>
      <c r="WYJ26" s="64"/>
      <c r="WYK26" s="64"/>
      <c r="WYL26" s="64"/>
      <c r="WYM26" s="64"/>
      <c r="WYN26" s="64"/>
      <c r="WYO26" s="64"/>
      <c r="WYP26" s="64"/>
      <c r="WYQ26" s="64"/>
      <c r="WYR26" s="64"/>
      <c r="WYS26" s="64"/>
      <c r="WYT26" s="64"/>
      <c r="WYU26" s="64"/>
      <c r="WYV26" s="64"/>
      <c r="WYW26" s="64"/>
      <c r="WYX26" s="64"/>
      <c r="WYY26" s="64"/>
      <c r="WYZ26" s="64"/>
      <c r="WZA26" s="64"/>
      <c r="WZB26" s="64"/>
      <c r="WZC26" s="64"/>
      <c r="WZD26" s="64"/>
      <c r="WZE26" s="64"/>
      <c r="WZF26" s="64"/>
      <c r="WZG26" s="64"/>
      <c r="WZH26" s="64"/>
      <c r="WZI26" s="64"/>
      <c r="WZJ26" s="64"/>
      <c r="WZK26" s="64"/>
      <c r="WZL26" s="64"/>
      <c r="WZM26" s="64"/>
      <c r="WZN26" s="64"/>
      <c r="WZO26" s="64"/>
      <c r="WZP26" s="64"/>
      <c r="WZQ26" s="64"/>
      <c r="WZR26" s="64"/>
      <c r="WZS26" s="64"/>
      <c r="WZT26" s="64"/>
      <c r="WZU26" s="64"/>
      <c r="WZV26" s="64"/>
      <c r="WZW26" s="64"/>
      <c r="WZX26" s="64"/>
      <c r="WZY26" s="64"/>
      <c r="WZZ26" s="64"/>
      <c r="XAA26" s="64"/>
      <c r="XAB26" s="64"/>
      <c r="XAC26" s="64"/>
      <c r="XAD26" s="64"/>
      <c r="XAE26" s="64"/>
      <c r="XAF26" s="64"/>
      <c r="XAG26" s="64"/>
      <c r="XAH26" s="64"/>
      <c r="XAI26" s="64"/>
      <c r="XAJ26" s="64"/>
      <c r="XAK26" s="64"/>
      <c r="XAL26" s="64"/>
      <c r="XAM26" s="64"/>
      <c r="XAN26" s="64"/>
      <c r="XAO26" s="64"/>
      <c r="XAP26" s="64"/>
      <c r="XAQ26" s="64"/>
      <c r="XAR26" s="64"/>
      <c r="XAS26" s="64"/>
      <c r="XAT26" s="64"/>
      <c r="XAU26" s="64"/>
      <c r="XAV26" s="64"/>
      <c r="XAW26" s="64"/>
      <c r="XAX26" s="64"/>
      <c r="XAY26" s="64"/>
      <c r="XAZ26" s="64"/>
      <c r="XBA26" s="64"/>
      <c r="XBB26" s="64"/>
      <c r="XBC26" s="64"/>
      <c r="XBD26" s="64"/>
      <c r="XBE26" s="64"/>
      <c r="XBF26" s="64"/>
      <c r="XBG26" s="64"/>
      <c r="XBH26" s="64"/>
      <c r="XBI26" s="64"/>
      <c r="XBJ26" s="64"/>
      <c r="XBK26" s="64"/>
      <c r="XBL26" s="64"/>
      <c r="XBM26" s="64"/>
      <c r="XBN26" s="64"/>
      <c r="XBO26" s="64"/>
      <c r="XBP26" s="64"/>
      <c r="XBQ26" s="64"/>
      <c r="XBR26" s="64"/>
      <c r="XBS26" s="64"/>
      <c r="XBT26" s="64"/>
      <c r="XBU26" s="64"/>
      <c r="XBV26" s="64"/>
      <c r="XBW26" s="64"/>
      <c r="XBX26" s="64"/>
      <c r="XBY26" s="64"/>
      <c r="XBZ26" s="64"/>
      <c r="XCA26" s="64"/>
      <c r="XCB26" s="64"/>
      <c r="XCC26" s="64"/>
      <c r="XCD26" s="64"/>
      <c r="XCE26" s="64"/>
      <c r="XCF26" s="64"/>
      <c r="XCG26" s="64"/>
      <c r="XCH26" s="64"/>
      <c r="XCI26" s="64"/>
      <c r="XCJ26" s="64"/>
      <c r="XCK26" s="64"/>
      <c r="XCL26" s="64"/>
      <c r="XCM26" s="64"/>
      <c r="XCN26" s="64"/>
      <c r="XCO26" s="64"/>
      <c r="XCP26" s="64"/>
      <c r="XCQ26" s="64"/>
      <c r="XCR26" s="64"/>
      <c r="XCS26" s="64"/>
      <c r="XCT26" s="64"/>
      <c r="XCU26" s="64"/>
      <c r="XCV26" s="64"/>
      <c r="XCW26" s="64"/>
      <c r="XCX26" s="64"/>
      <c r="XCY26" s="64"/>
      <c r="XCZ26" s="64"/>
      <c r="XDA26" s="64"/>
      <c r="XDB26" s="64"/>
      <c r="XDC26" s="64"/>
      <c r="XDD26" s="64"/>
      <c r="XDE26" s="64"/>
      <c r="XDF26" s="64"/>
      <c r="XDG26" s="64"/>
      <c r="XDH26" s="64"/>
      <c r="XDI26" s="64"/>
      <c r="XDJ26" s="64"/>
      <c r="XDK26" s="64"/>
      <c r="XDL26" s="64"/>
      <c r="XDM26" s="64"/>
      <c r="XDN26" s="64"/>
      <c r="XDO26" s="64"/>
      <c r="XDP26" s="64"/>
      <c r="XDQ26" s="64"/>
      <c r="XDR26" s="64"/>
      <c r="XDS26" s="64"/>
      <c r="XDT26" s="64"/>
      <c r="XDU26" s="64"/>
      <c r="XDV26" s="64"/>
      <c r="XDW26" s="64"/>
      <c r="XDX26" s="64"/>
      <c r="XDY26" s="64"/>
      <c r="XDZ26" s="64"/>
      <c r="XEA26" s="64"/>
      <c r="XEB26" s="64"/>
      <c r="XEC26" s="64"/>
      <c r="XED26" s="64"/>
      <c r="XEE26" s="64"/>
      <c r="XEF26" s="64"/>
      <c r="XEG26" s="64"/>
      <c r="XEH26" s="64"/>
      <c r="XEI26" s="64"/>
      <c r="XEJ26" s="64"/>
      <c r="XEK26" s="64"/>
      <c r="XEL26" s="64"/>
      <c r="XEM26" s="64"/>
      <c r="XEN26" s="64"/>
      <c r="XEO26" s="64"/>
      <c r="XEP26" s="64"/>
      <c r="XEQ26" s="64"/>
      <c r="XER26" s="64"/>
      <c r="XES26" s="64"/>
      <c r="XET26" s="64"/>
      <c r="XEU26" s="64"/>
      <c r="XEV26" s="64"/>
      <c r="XEW26" s="64"/>
      <c r="XEX26" s="64"/>
      <c r="XEY26" s="64"/>
    </row>
    <row r="27" spans="1:16379" hidden="1">
      <c r="A27" s="96" t="str">
        <f>A21</f>
        <v>Uttar Pradesh</v>
      </c>
      <c r="B27" s="280">
        <f ca="1">'CFS UP'!C26</f>
        <v>0</v>
      </c>
      <c r="C27" s="280">
        <f ca="1">'CFS UP'!D26</f>
        <v>0</v>
      </c>
      <c r="D27" s="280">
        <f ca="1">'CFS UP'!E26</f>
        <v>0</v>
      </c>
      <c r="E27" s="280">
        <f ca="1">'CFS UP'!F26</f>
        <v>0</v>
      </c>
      <c r="F27" s="280">
        <f ca="1">'CFS UP'!G26</f>
        <v>0</v>
      </c>
      <c r="G27" s="280">
        <f ca="1">'CFS UP'!H26</f>
        <v>0</v>
      </c>
      <c r="H27" s="280">
        <f ca="1">'CFS UP'!I26</f>
        <v>0</v>
      </c>
      <c r="I27" s="280">
        <f ca="1">'CFS UP'!J26</f>
        <v>0</v>
      </c>
      <c r="J27" s="280">
        <f ca="1">'CFS UP'!K26</f>
        <v>0</v>
      </c>
      <c r="K27" s="280">
        <f ca="1">'CFS UP'!L26</f>
        <v>0</v>
      </c>
      <c r="L27" s="280">
        <f ca="1">'CFS UP'!M26</f>
        <v>0</v>
      </c>
      <c r="M27" s="280">
        <f ca="1">'CFS UP'!N26</f>
        <v>0</v>
      </c>
      <c r="N27" s="280">
        <f ca="1">'CFS UP'!O26</f>
        <v>0</v>
      </c>
      <c r="O27" s="280">
        <f ca="1">'CFS UP'!P26</f>
        <v>0</v>
      </c>
      <c r="P27" s="280">
        <f ca="1">'CFS UP'!Q26</f>
        <v>0</v>
      </c>
      <c r="Q27" s="280">
        <f ca="1">'CFS UP'!R26</f>
        <v>0</v>
      </c>
      <c r="R27" s="280">
        <f ca="1">'CFS UP'!S26</f>
        <v>0</v>
      </c>
      <c r="S27" s="280">
        <f ca="1">'CFS UP'!T26</f>
        <v>0</v>
      </c>
      <c r="T27" s="280">
        <f ca="1">'CFS UP'!U26</f>
        <v>0</v>
      </c>
      <c r="U27" s="280">
        <f ca="1">'CFS UP'!V26</f>
        <v>0</v>
      </c>
      <c r="V27" s="280">
        <f ca="1">'CFS UP'!W26</f>
        <v>0</v>
      </c>
      <c r="W27" s="280">
        <f ca="1">'CFS UP'!X26</f>
        <v>0</v>
      </c>
      <c r="X27" s="280">
        <f ca="1">'CFS UP'!Y26</f>
        <v>0</v>
      </c>
      <c r="Y27" s="280">
        <f ca="1">'CFS UP'!Z26</f>
        <v>0</v>
      </c>
      <c r="Z27" s="280">
        <f ca="1">'CFS UP'!AA26</f>
        <v>0</v>
      </c>
      <c r="AA27" s="281">
        <f ca="1">'CFS UP'!AB26</f>
        <v>0</v>
      </c>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c r="BE27" s="280"/>
      <c r="BF27" s="280"/>
      <c r="BG27" s="280"/>
      <c r="BH27" s="280"/>
      <c r="BI27" s="280"/>
      <c r="BJ27" s="280"/>
      <c r="BK27" s="280"/>
      <c r="BL27" s="280"/>
      <c r="BM27" s="280"/>
      <c r="BN27" s="280"/>
      <c r="BO27" s="280"/>
      <c r="BP27" s="280"/>
      <c r="BQ27" s="280"/>
      <c r="BR27" s="280"/>
      <c r="BS27" s="280"/>
      <c r="BT27" s="280"/>
      <c r="BU27" s="280"/>
      <c r="BV27" s="280"/>
      <c r="BW27" s="280"/>
      <c r="BX27" s="280"/>
      <c r="BY27" s="280"/>
      <c r="BZ27" s="280"/>
      <c r="CA27" s="280"/>
      <c r="CB27" s="280"/>
      <c r="CC27" s="280"/>
      <c r="CD27" s="280"/>
      <c r="CE27" s="280"/>
      <c r="CF27" s="280"/>
      <c r="CG27" s="280"/>
      <c r="CH27" s="280"/>
      <c r="CI27" s="280"/>
      <c r="CJ27" s="280"/>
      <c r="CK27" s="280"/>
      <c r="CL27" s="280"/>
      <c r="CM27" s="280"/>
      <c r="CN27" s="280"/>
      <c r="CO27" s="280"/>
      <c r="CP27" s="280"/>
      <c r="CQ27" s="280"/>
      <c r="CR27" s="280"/>
      <c r="CS27" s="280"/>
      <c r="CT27" s="280"/>
      <c r="CU27" s="280"/>
      <c r="CV27" s="280"/>
      <c r="CW27" s="280"/>
      <c r="CX27" s="280"/>
      <c r="CY27" s="280"/>
      <c r="CZ27" s="280"/>
      <c r="DA27" s="280"/>
      <c r="DB27" s="280"/>
      <c r="DC27" s="280"/>
      <c r="DD27" s="280"/>
      <c r="DE27" s="280"/>
      <c r="DF27" s="280"/>
      <c r="DG27" s="280"/>
      <c r="DH27" s="280"/>
      <c r="DI27" s="280"/>
      <c r="DJ27" s="280"/>
      <c r="DK27" s="280"/>
      <c r="DL27" s="280"/>
      <c r="DM27" s="280"/>
      <c r="DN27" s="280"/>
      <c r="DO27" s="280"/>
      <c r="DP27" s="280"/>
      <c r="DQ27" s="280"/>
      <c r="DR27" s="280"/>
      <c r="DS27" s="280"/>
      <c r="DT27" s="280"/>
      <c r="DU27" s="280"/>
      <c r="DV27" s="280"/>
      <c r="DW27" s="280"/>
      <c r="DX27" s="280"/>
      <c r="DY27" s="280"/>
      <c r="DZ27" s="280"/>
      <c r="EA27" s="280"/>
      <c r="EB27" s="280"/>
      <c r="EC27" s="280"/>
      <c r="ED27" s="280"/>
      <c r="EE27" s="280"/>
      <c r="EF27" s="280"/>
      <c r="EG27" s="280"/>
      <c r="EH27" s="280"/>
      <c r="EI27" s="280"/>
      <c r="EJ27" s="280"/>
      <c r="EK27" s="280"/>
      <c r="EL27" s="280"/>
      <c r="EM27" s="280"/>
      <c r="EN27" s="280"/>
      <c r="EO27" s="280"/>
      <c r="EP27" s="280"/>
      <c r="EQ27" s="280"/>
      <c r="ER27" s="280"/>
      <c r="ES27" s="280"/>
      <c r="ET27" s="280"/>
      <c r="EU27" s="280"/>
      <c r="EV27" s="280"/>
      <c r="EW27" s="280"/>
      <c r="EX27" s="280"/>
      <c r="EY27" s="280"/>
      <c r="EZ27" s="280"/>
      <c r="FA27" s="280"/>
      <c r="FB27" s="280"/>
      <c r="FC27" s="280"/>
      <c r="FD27" s="280"/>
      <c r="FE27" s="280"/>
      <c r="FF27" s="280"/>
      <c r="FG27" s="280"/>
      <c r="FH27" s="280"/>
      <c r="FI27" s="280"/>
      <c r="FJ27" s="280"/>
      <c r="FK27" s="280"/>
      <c r="FL27" s="280"/>
      <c r="FM27" s="280"/>
      <c r="FN27" s="280"/>
      <c r="FO27" s="280"/>
      <c r="FP27" s="280"/>
      <c r="FQ27" s="280"/>
      <c r="FR27" s="280"/>
      <c r="FS27" s="280"/>
      <c r="FT27" s="280"/>
      <c r="FU27" s="280"/>
      <c r="FV27" s="280"/>
      <c r="FW27" s="280"/>
      <c r="FX27" s="280"/>
      <c r="FY27" s="280"/>
      <c r="FZ27" s="280"/>
      <c r="GA27" s="280"/>
      <c r="GB27" s="280"/>
      <c r="GC27" s="280"/>
      <c r="GD27" s="280"/>
      <c r="GE27" s="280"/>
      <c r="GF27" s="280"/>
      <c r="GG27" s="280"/>
      <c r="GH27" s="280"/>
      <c r="GI27" s="280"/>
      <c r="GJ27" s="280"/>
      <c r="GK27" s="280"/>
      <c r="GL27" s="280"/>
      <c r="GM27" s="280"/>
      <c r="GN27" s="280"/>
      <c r="GO27" s="280"/>
      <c r="GP27" s="280"/>
      <c r="GQ27" s="280"/>
      <c r="GR27" s="280"/>
      <c r="GS27" s="280"/>
      <c r="GT27" s="280"/>
      <c r="GU27" s="280"/>
      <c r="GV27" s="280"/>
      <c r="GW27" s="280"/>
      <c r="GX27" s="280"/>
      <c r="GY27" s="280"/>
      <c r="GZ27" s="280"/>
      <c r="HA27" s="280"/>
      <c r="HB27" s="280"/>
      <c r="HC27" s="280"/>
      <c r="HD27" s="280"/>
      <c r="HE27" s="280"/>
      <c r="HF27" s="280"/>
      <c r="HG27" s="280"/>
      <c r="HH27" s="280"/>
      <c r="HI27" s="280"/>
      <c r="HJ27" s="280"/>
      <c r="HK27" s="280"/>
      <c r="HL27" s="280"/>
      <c r="HM27" s="280"/>
      <c r="HN27" s="280"/>
      <c r="HO27" s="280"/>
      <c r="HP27" s="280"/>
      <c r="HQ27" s="280"/>
      <c r="HR27" s="280"/>
      <c r="HS27" s="280"/>
      <c r="HT27" s="280"/>
      <c r="HU27" s="280"/>
      <c r="HV27" s="280"/>
      <c r="HW27" s="280"/>
      <c r="HX27" s="280"/>
      <c r="HY27" s="280"/>
      <c r="HZ27" s="280"/>
      <c r="IA27" s="280"/>
      <c r="IB27" s="280"/>
      <c r="IC27" s="280"/>
      <c r="ID27" s="280"/>
      <c r="IE27" s="280"/>
      <c r="IF27" s="280"/>
      <c r="IG27" s="280"/>
      <c r="IH27" s="280"/>
      <c r="II27" s="280"/>
      <c r="IJ27" s="280"/>
      <c r="IK27" s="280"/>
      <c r="IL27" s="280"/>
      <c r="IM27" s="280"/>
      <c r="IN27" s="280"/>
      <c r="IO27" s="280"/>
      <c r="IP27" s="280"/>
      <c r="IQ27" s="280"/>
      <c r="IR27" s="280"/>
      <c r="IS27" s="280"/>
      <c r="IT27" s="280"/>
      <c r="IU27" s="280"/>
      <c r="IV27" s="280"/>
      <c r="IW27" s="280"/>
      <c r="IX27" s="280"/>
      <c r="IY27" s="280"/>
      <c r="IZ27" s="280"/>
      <c r="JA27" s="280"/>
      <c r="JB27" s="280"/>
      <c r="JC27" s="280"/>
      <c r="JD27" s="280"/>
      <c r="JE27" s="280"/>
      <c r="JF27" s="280"/>
      <c r="JG27" s="280"/>
      <c r="JH27" s="280"/>
      <c r="JI27" s="280"/>
      <c r="JJ27" s="280"/>
      <c r="JK27" s="280"/>
      <c r="JL27" s="280"/>
      <c r="JM27" s="280"/>
      <c r="JN27" s="280"/>
      <c r="JO27" s="280"/>
      <c r="JP27" s="280"/>
      <c r="JQ27" s="280"/>
      <c r="JR27" s="280"/>
      <c r="JS27" s="280"/>
      <c r="JT27" s="280"/>
      <c r="JU27" s="280"/>
      <c r="JV27" s="280"/>
      <c r="JW27" s="280"/>
      <c r="JX27" s="280"/>
      <c r="JY27" s="280"/>
      <c r="JZ27" s="280"/>
      <c r="KA27" s="280"/>
      <c r="KB27" s="280"/>
      <c r="KC27" s="280"/>
      <c r="KD27" s="280"/>
      <c r="KE27" s="280"/>
      <c r="KF27" s="280"/>
      <c r="KG27" s="280"/>
      <c r="KH27" s="280"/>
      <c r="KI27" s="280"/>
      <c r="KJ27" s="280"/>
      <c r="KK27" s="280"/>
      <c r="KL27" s="280"/>
      <c r="KM27" s="280"/>
      <c r="KN27" s="280"/>
      <c r="KO27" s="280"/>
      <c r="KP27" s="280"/>
      <c r="KQ27" s="280"/>
      <c r="KR27" s="280"/>
      <c r="KS27" s="280"/>
      <c r="KT27" s="280"/>
      <c r="KU27" s="280"/>
      <c r="KV27" s="280"/>
      <c r="KW27" s="280"/>
      <c r="KX27" s="280"/>
      <c r="KY27" s="280"/>
      <c r="KZ27" s="280"/>
      <c r="LA27" s="280"/>
      <c r="LB27" s="280"/>
      <c r="LC27" s="280"/>
      <c r="LD27" s="280"/>
      <c r="LE27" s="280"/>
      <c r="LF27" s="280"/>
      <c r="LG27" s="280"/>
      <c r="LH27" s="280"/>
      <c r="LI27" s="280"/>
      <c r="LJ27" s="280"/>
      <c r="LK27" s="280"/>
      <c r="LL27" s="280"/>
      <c r="LM27" s="280"/>
      <c r="LN27" s="280"/>
      <c r="LO27" s="280"/>
      <c r="LP27" s="280"/>
      <c r="LQ27" s="280"/>
      <c r="LR27" s="280"/>
      <c r="LS27" s="280"/>
      <c r="LT27" s="280"/>
      <c r="LU27" s="280"/>
      <c r="LV27" s="280"/>
      <c r="LW27" s="280"/>
      <c r="LX27" s="280"/>
      <c r="LY27" s="280"/>
      <c r="LZ27" s="280"/>
      <c r="MA27" s="280"/>
      <c r="MB27" s="280"/>
      <c r="MC27" s="280"/>
      <c r="MD27" s="280"/>
      <c r="ME27" s="280"/>
      <c r="MF27" s="280"/>
      <c r="MG27" s="280"/>
      <c r="MH27" s="280"/>
      <c r="MI27" s="280"/>
      <c r="MJ27" s="280"/>
      <c r="MK27" s="280"/>
      <c r="ML27" s="280"/>
      <c r="MM27" s="280"/>
      <c r="MN27" s="280"/>
      <c r="MO27" s="280"/>
      <c r="MP27" s="280"/>
      <c r="MQ27" s="280"/>
      <c r="MR27" s="280"/>
      <c r="MS27" s="280"/>
      <c r="MT27" s="280"/>
      <c r="MU27" s="280"/>
      <c r="MV27" s="280"/>
      <c r="MW27" s="280"/>
      <c r="MX27" s="280"/>
      <c r="MY27" s="280"/>
      <c r="MZ27" s="280"/>
      <c r="NA27" s="280"/>
      <c r="NB27" s="280"/>
      <c r="NC27" s="280"/>
      <c r="ND27" s="280"/>
      <c r="NE27" s="280"/>
      <c r="NF27" s="280"/>
      <c r="NG27" s="280"/>
      <c r="NH27" s="280"/>
      <c r="NI27" s="280"/>
      <c r="NJ27" s="280"/>
      <c r="NK27" s="280"/>
      <c r="NL27" s="280"/>
      <c r="NM27" s="280"/>
      <c r="NN27" s="280"/>
      <c r="NO27" s="280"/>
      <c r="NP27" s="280"/>
      <c r="NQ27" s="280"/>
      <c r="NR27" s="280"/>
      <c r="NS27" s="280"/>
      <c r="NT27" s="280"/>
      <c r="NU27" s="280"/>
      <c r="NV27" s="280"/>
      <c r="NW27" s="280"/>
      <c r="NX27" s="280"/>
      <c r="NY27" s="280"/>
      <c r="NZ27" s="280"/>
      <c r="OA27" s="280"/>
      <c r="OB27" s="280"/>
      <c r="OC27" s="280"/>
      <c r="OD27" s="280"/>
      <c r="OE27" s="280"/>
      <c r="OF27" s="280"/>
      <c r="OG27" s="280"/>
      <c r="OH27" s="280"/>
      <c r="OI27" s="280"/>
      <c r="OJ27" s="280"/>
      <c r="OK27" s="280"/>
      <c r="OL27" s="280"/>
      <c r="OM27" s="280"/>
      <c r="ON27" s="280"/>
      <c r="OO27" s="280"/>
      <c r="OP27" s="280"/>
      <c r="OQ27" s="280"/>
      <c r="OR27" s="280"/>
      <c r="OS27" s="280"/>
      <c r="OT27" s="280"/>
      <c r="OU27" s="280"/>
      <c r="OV27" s="280"/>
      <c r="OW27" s="280"/>
      <c r="OX27" s="280"/>
      <c r="OY27" s="280"/>
      <c r="OZ27" s="280"/>
      <c r="PA27" s="280"/>
      <c r="PB27" s="280"/>
      <c r="PC27" s="280"/>
      <c r="PD27" s="280"/>
      <c r="PE27" s="280"/>
      <c r="PF27" s="280"/>
      <c r="PG27" s="280"/>
      <c r="PH27" s="280"/>
      <c r="PI27" s="280"/>
      <c r="PJ27" s="280"/>
      <c r="PK27" s="280"/>
      <c r="PL27" s="280"/>
      <c r="PM27" s="280"/>
      <c r="PN27" s="280"/>
      <c r="PO27" s="280"/>
      <c r="PP27" s="280"/>
      <c r="PQ27" s="280"/>
      <c r="PR27" s="280"/>
      <c r="PS27" s="280"/>
      <c r="PT27" s="280"/>
      <c r="PU27" s="280"/>
      <c r="PV27" s="280"/>
      <c r="PW27" s="280"/>
      <c r="PX27" s="280"/>
      <c r="PY27" s="280"/>
      <c r="PZ27" s="280"/>
      <c r="QA27" s="280"/>
      <c r="QB27" s="280"/>
      <c r="QC27" s="280"/>
      <c r="QD27" s="280"/>
      <c r="QE27" s="280"/>
      <c r="QF27" s="280"/>
      <c r="QG27" s="280"/>
      <c r="QH27" s="280"/>
      <c r="QI27" s="280"/>
      <c r="QJ27" s="280"/>
      <c r="QK27" s="280"/>
      <c r="QL27" s="280"/>
      <c r="QM27" s="280"/>
      <c r="QN27" s="280"/>
      <c r="QO27" s="280"/>
      <c r="QP27" s="280"/>
      <c r="QQ27" s="280"/>
      <c r="QR27" s="280"/>
      <c r="QS27" s="280"/>
      <c r="QT27" s="280"/>
      <c r="QU27" s="280"/>
      <c r="QV27" s="280"/>
      <c r="QW27" s="280"/>
      <c r="QX27" s="280"/>
      <c r="QY27" s="280"/>
      <c r="QZ27" s="280"/>
      <c r="RA27" s="280"/>
      <c r="RB27" s="280"/>
      <c r="RC27" s="280"/>
      <c r="RD27" s="280"/>
      <c r="RE27" s="280"/>
      <c r="RF27" s="280"/>
      <c r="RG27" s="280"/>
      <c r="RH27" s="280"/>
      <c r="RI27" s="280"/>
      <c r="RJ27" s="280"/>
      <c r="RK27" s="280"/>
      <c r="RL27" s="280"/>
      <c r="RM27" s="280"/>
      <c r="RN27" s="280"/>
      <c r="RO27" s="280"/>
      <c r="RP27" s="280"/>
      <c r="RQ27" s="280"/>
      <c r="RR27" s="280"/>
      <c r="RS27" s="280"/>
      <c r="RT27" s="280"/>
      <c r="RU27" s="280"/>
      <c r="RV27" s="280"/>
      <c r="RW27" s="280"/>
      <c r="RX27" s="280"/>
      <c r="RY27" s="280"/>
      <c r="RZ27" s="280"/>
      <c r="SA27" s="280"/>
      <c r="SB27" s="280"/>
      <c r="SC27" s="280"/>
      <c r="SD27" s="280"/>
      <c r="SE27" s="280"/>
      <c r="SF27" s="280"/>
      <c r="SG27" s="280"/>
      <c r="SH27" s="280"/>
      <c r="SI27" s="280"/>
      <c r="SJ27" s="280"/>
      <c r="SK27" s="280"/>
      <c r="SL27" s="280"/>
      <c r="SM27" s="280"/>
      <c r="SN27" s="280"/>
      <c r="SO27" s="280"/>
      <c r="SP27" s="280"/>
      <c r="SQ27" s="280"/>
      <c r="SR27" s="280"/>
      <c r="SS27" s="280"/>
      <c r="ST27" s="280"/>
      <c r="SU27" s="280"/>
      <c r="SV27" s="280"/>
      <c r="SW27" s="280"/>
      <c r="SX27" s="280"/>
      <c r="SY27" s="280"/>
      <c r="SZ27" s="280"/>
      <c r="TA27" s="280"/>
      <c r="TB27" s="280"/>
      <c r="TC27" s="280"/>
      <c r="TD27" s="280"/>
      <c r="TE27" s="280"/>
      <c r="TF27" s="280"/>
      <c r="TG27" s="280"/>
      <c r="TH27" s="280"/>
      <c r="TI27" s="280"/>
      <c r="TJ27" s="280"/>
      <c r="TK27" s="280"/>
      <c r="TL27" s="280"/>
      <c r="TM27" s="280"/>
      <c r="TN27" s="280"/>
      <c r="TO27" s="280"/>
      <c r="TP27" s="280"/>
      <c r="TQ27" s="280"/>
      <c r="TR27" s="280"/>
      <c r="TS27" s="280"/>
      <c r="TT27" s="280"/>
      <c r="TU27" s="280"/>
      <c r="TV27" s="280"/>
      <c r="TW27" s="280"/>
      <c r="TX27" s="280"/>
      <c r="TY27" s="280"/>
      <c r="TZ27" s="280"/>
      <c r="UA27" s="280"/>
      <c r="UB27" s="280"/>
      <c r="UC27" s="280"/>
      <c r="UD27" s="280"/>
      <c r="UE27" s="280"/>
      <c r="UF27" s="280"/>
      <c r="UG27" s="280"/>
      <c r="UH27" s="280"/>
      <c r="UI27" s="280"/>
      <c r="UJ27" s="280"/>
      <c r="UK27" s="280"/>
      <c r="UL27" s="280"/>
      <c r="UM27" s="280"/>
      <c r="UN27" s="280"/>
      <c r="UO27" s="280"/>
      <c r="UP27" s="280"/>
      <c r="UQ27" s="280"/>
      <c r="UR27" s="280"/>
      <c r="US27" s="280"/>
      <c r="UT27" s="280"/>
      <c r="UU27" s="280"/>
      <c r="UV27" s="280"/>
      <c r="UW27" s="280"/>
      <c r="UX27" s="280"/>
      <c r="UY27" s="280"/>
      <c r="UZ27" s="280"/>
      <c r="VA27" s="280"/>
      <c r="VB27" s="280"/>
      <c r="VC27" s="280"/>
      <c r="VD27" s="280"/>
      <c r="VE27" s="280"/>
      <c r="VF27" s="280"/>
      <c r="VG27" s="280"/>
      <c r="VH27" s="280"/>
      <c r="VI27" s="280"/>
      <c r="VJ27" s="280"/>
      <c r="VK27" s="280"/>
      <c r="VL27" s="280"/>
      <c r="VM27" s="280"/>
      <c r="VN27" s="280"/>
      <c r="VO27" s="280"/>
      <c r="VP27" s="280"/>
      <c r="VQ27" s="280"/>
      <c r="VR27" s="280"/>
      <c r="VS27" s="280"/>
      <c r="VT27" s="280"/>
      <c r="VU27" s="280"/>
      <c r="VV27" s="280"/>
      <c r="VW27" s="280"/>
      <c r="VX27" s="280"/>
      <c r="VY27" s="280"/>
      <c r="VZ27" s="280"/>
      <c r="WA27" s="280"/>
      <c r="WB27" s="280"/>
      <c r="WC27" s="280"/>
      <c r="WD27" s="280"/>
      <c r="WE27" s="280"/>
      <c r="WF27" s="280"/>
      <c r="WG27" s="280"/>
      <c r="WH27" s="280"/>
      <c r="WI27" s="280"/>
      <c r="WJ27" s="280"/>
      <c r="WK27" s="280"/>
      <c r="WL27" s="280"/>
      <c r="WM27" s="280"/>
      <c r="WN27" s="280"/>
      <c r="WO27" s="280"/>
      <c r="WP27" s="280"/>
      <c r="WQ27" s="280"/>
      <c r="WR27" s="280"/>
      <c r="WS27" s="280"/>
      <c r="WT27" s="280"/>
      <c r="WU27" s="280"/>
      <c r="WV27" s="280"/>
      <c r="WW27" s="280"/>
      <c r="WX27" s="280"/>
      <c r="WY27" s="280"/>
      <c r="WZ27" s="280"/>
      <c r="XA27" s="280"/>
      <c r="XB27" s="280"/>
      <c r="XC27" s="280"/>
      <c r="XD27" s="280"/>
      <c r="XE27" s="280"/>
      <c r="XF27" s="280"/>
      <c r="XG27" s="280"/>
      <c r="XH27" s="280"/>
      <c r="XI27" s="280"/>
      <c r="XJ27" s="280"/>
      <c r="XK27" s="280"/>
      <c r="XL27" s="280"/>
      <c r="XM27" s="280"/>
      <c r="XN27" s="280"/>
      <c r="XO27" s="280"/>
      <c r="XP27" s="280"/>
      <c r="XQ27" s="280"/>
      <c r="XR27" s="280"/>
      <c r="XS27" s="280"/>
      <c r="XT27" s="280"/>
      <c r="XU27" s="280"/>
      <c r="XV27" s="280"/>
      <c r="XW27" s="280"/>
      <c r="XX27" s="280"/>
      <c r="XY27" s="280"/>
      <c r="XZ27" s="280"/>
      <c r="YA27" s="280"/>
      <c r="YB27" s="280"/>
      <c r="YC27" s="280"/>
      <c r="YD27" s="280"/>
      <c r="YE27" s="280"/>
      <c r="YF27" s="280"/>
      <c r="YG27" s="280"/>
      <c r="YH27" s="280"/>
      <c r="YI27" s="280"/>
      <c r="YJ27" s="280"/>
      <c r="YK27" s="280"/>
      <c r="YL27" s="280"/>
      <c r="YM27" s="280"/>
      <c r="YN27" s="280"/>
      <c r="YO27" s="280"/>
      <c r="YP27" s="280"/>
      <c r="YQ27" s="280"/>
      <c r="YR27" s="280"/>
      <c r="YS27" s="280"/>
      <c r="YT27" s="280"/>
      <c r="YU27" s="280"/>
      <c r="YV27" s="280"/>
      <c r="YW27" s="280"/>
      <c r="YX27" s="280"/>
      <c r="YY27" s="280"/>
      <c r="YZ27" s="280"/>
      <c r="ZA27" s="280"/>
      <c r="ZB27" s="280"/>
      <c r="ZC27" s="280"/>
      <c r="ZD27" s="280"/>
      <c r="ZE27" s="280"/>
      <c r="ZF27" s="280"/>
      <c r="ZG27" s="280"/>
      <c r="ZH27" s="280"/>
      <c r="ZI27" s="280"/>
      <c r="ZJ27" s="280"/>
      <c r="ZK27" s="280"/>
      <c r="ZL27" s="280"/>
      <c r="ZM27" s="280"/>
      <c r="ZN27" s="280"/>
      <c r="ZO27" s="280"/>
      <c r="ZP27" s="280"/>
      <c r="ZQ27" s="280"/>
      <c r="ZR27" s="280"/>
      <c r="ZS27" s="280"/>
      <c r="ZT27" s="280"/>
      <c r="ZU27" s="280"/>
      <c r="ZV27" s="280"/>
      <c r="ZW27" s="280"/>
      <c r="ZX27" s="280"/>
      <c r="ZY27" s="280"/>
      <c r="ZZ27" s="280"/>
      <c r="AAA27" s="280"/>
      <c r="AAB27" s="280"/>
      <c r="AAC27" s="280"/>
      <c r="AAD27" s="280"/>
      <c r="AAE27" s="280"/>
      <c r="AAF27" s="280"/>
      <c r="AAG27" s="280"/>
      <c r="AAH27" s="280"/>
      <c r="AAI27" s="280"/>
      <c r="AAJ27" s="280"/>
      <c r="AAK27" s="280"/>
      <c r="AAL27" s="280"/>
      <c r="AAM27" s="280"/>
      <c r="AAN27" s="280"/>
      <c r="AAO27" s="280"/>
      <c r="AAP27" s="280"/>
      <c r="AAQ27" s="280"/>
      <c r="AAR27" s="280"/>
      <c r="AAS27" s="280"/>
      <c r="AAT27" s="280"/>
      <c r="AAU27" s="280"/>
      <c r="AAV27" s="280"/>
      <c r="AAW27" s="280"/>
      <c r="AAX27" s="280"/>
      <c r="AAY27" s="280"/>
      <c r="AAZ27" s="280"/>
      <c r="ABA27" s="280"/>
      <c r="ABB27" s="280"/>
      <c r="ABC27" s="280"/>
      <c r="ABD27" s="280"/>
      <c r="ABE27" s="280"/>
      <c r="ABF27" s="280"/>
      <c r="ABG27" s="280"/>
      <c r="ABH27" s="280"/>
      <c r="ABI27" s="280"/>
      <c r="ABJ27" s="280"/>
      <c r="ABK27" s="280"/>
      <c r="ABL27" s="280"/>
      <c r="ABM27" s="280"/>
      <c r="ABN27" s="280"/>
      <c r="ABO27" s="280"/>
      <c r="ABP27" s="280"/>
      <c r="ABQ27" s="280"/>
      <c r="ABR27" s="280"/>
      <c r="ABS27" s="280"/>
      <c r="ABT27" s="280"/>
      <c r="ABU27" s="280"/>
      <c r="ABV27" s="280"/>
      <c r="ABW27" s="280"/>
      <c r="ABX27" s="280"/>
      <c r="ABY27" s="280"/>
      <c r="ABZ27" s="280"/>
      <c r="ACA27" s="280"/>
      <c r="ACB27" s="280"/>
      <c r="ACC27" s="280"/>
      <c r="ACD27" s="280"/>
      <c r="ACE27" s="280"/>
      <c r="ACF27" s="280"/>
      <c r="ACG27" s="280"/>
      <c r="ACH27" s="280"/>
      <c r="ACI27" s="280"/>
      <c r="ACJ27" s="280"/>
      <c r="ACK27" s="280"/>
      <c r="ACL27" s="280"/>
      <c r="ACM27" s="280"/>
      <c r="ACN27" s="280"/>
      <c r="ACO27" s="280"/>
      <c r="ACP27" s="280"/>
      <c r="ACQ27" s="280"/>
      <c r="ACR27" s="280"/>
      <c r="ACS27" s="280"/>
      <c r="ACT27" s="280"/>
      <c r="ACU27" s="280"/>
      <c r="ACV27" s="280"/>
      <c r="ACW27" s="280"/>
      <c r="ACX27" s="280"/>
      <c r="ACY27" s="280"/>
      <c r="ACZ27" s="280"/>
      <c r="ADA27" s="280"/>
      <c r="ADB27" s="280"/>
      <c r="ADC27" s="280"/>
      <c r="ADD27" s="280"/>
      <c r="ADE27" s="280"/>
      <c r="ADF27" s="280"/>
      <c r="ADG27" s="280"/>
      <c r="ADH27" s="280"/>
      <c r="ADI27" s="280"/>
      <c r="ADJ27" s="280"/>
      <c r="ADK27" s="280"/>
      <c r="ADL27" s="280"/>
      <c r="ADM27" s="280"/>
      <c r="ADN27" s="280"/>
      <c r="ADO27" s="280"/>
      <c r="ADP27" s="280"/>
      <c r="ADQ27" s="280"/>
      <c r="ADR27" s="280"/>
      <c r="ADS27" s="280"/>
      <c r="ADT27" s="280"/>
      <c r="ADU27" s="280"/>
      <c r="ADV27" s="280"/>
      <c r="ADW27" s="280"/>
      <c r="ADX27" s="280"/>
      <c r="ADY27" s="280"/>
      <c r="ADZ27" s="280"/>
      <c r="AEA27" s="280"/>
      <c r="AEB27" s="280"/>
      <c r="AEC27" s="280"/>
      <c r="AED27" s="280"/>
      <c r="AEE27" s="280"/>
      <c r="AEF27" s="280"/>
      <c r="AEG27" s="280"/>
      <c r="AEH27" s="280"/>
      <c r="AEI27" s="280"/>
      <c r="AEJ27" s="280"/>
      <c r="AEK27" s="280"/>
      <c r="AEL27" s="280"/>
      <c r="AEM27" s="280"/>
      <c r="AEN27" s="280"/>
      <c r="AEO27" s="280"/>
      <c r="AEP27" s="280"/>
      <c r="AEQ27" s="280"/>
      <c r="AER27" s="280"/>
      <c r="AES27" s="280"/>
      <c r="AET27" s="280"/>
      <c r="AEU27" s="280"/>
      <c r="AEV27" s="280"/>
      <c r="AEW27" s="280"/>
      <c r="AEX27" s="280"/>
      <c r="AEY27" s="280"/>
      <c r="AEZ27" s="280"/>
      <c r="AFA27" s="280"/>
      <c r="AFB27" s="280"/>
      <c r="AFC27" s="280"/>
      <c r="AFD27" s="280"/>
      <c r="AFE27" s="280"/>
      <c r="AFF27" s="280"/>
      <c r="AFG27" s="280"/>
      <c r="AFH27" s="280"/>
      <c r="AFI27" s="280"/>
      <c r="AFJ27" s="280"/>
      <c r="AFK27" s="280"/>
      <c r="AFL27" s="280"/>
      <c r="AFM27" s="280"/>
      <c r="AFN27" s="280"/>
      <c r="AFO27" s="280"/>
      <c r="AFP27" s="280"/>
      <c r="AFQ27" s="280"/>
      <c r="AFR27" s="280"/>
      <c r="AFS27" s="280"/>
      <c r="AFT27" s="280"/>
      <c r="AFU27" s="280"/>
      <c r="AFV27" s="280"/>
      <c r="AFW27" s="280"/>
      <c r="AFX27" s="280"/>
      <c r="AFY27" s="280"/>
      <c r="AFZ27" s="280"/>
      <c r="AGA27" s="280"/>
      <c r="AGB27" s="280"/>
      <c r="AGC27" s="280"/>
      <c r="AGD27" s="280"/>
      <c r="AGE27" s="280"/>
      <c r="AGF27" s="280"/>
      <c r="AGG27" s="280"/>
      <c r="AGH27" s="280"/>
      <c r="AGI27" s="280"/>
      <c r="AGJ27" s="280"/>
      <c r="AGK27" s="280"/>
      <c r="AGL27" s="280"/>
      <c r="AGM27" s="280"/>
      <c r="AGN27" s="280"/>
      <c r="AGO27" s="280"/>
      <c r="AGP27" s="280"/>
      <c r="AGQ27" s="280"/>
      <c r="AGR27" s="280"/>
      <c r="AGS27" s="280"/>
      <c r="AGT27" s="280"/>
      <c r="AGU27" s="280"/>
      <c r="AGV27" s="280"/>
      <c r="AGW27" s="280"/>
      <c r="AGX27" s="280"/>
      <c r="AGY27" s="280"/>
      <c r="AGZ27" s="280"/>
      <c r="AHA27" s="280"/>
      <c r="AHB27" s="280"/>
      <c r="AHC27" s="280"/>
      <c r="AHD27" s="280"/>
      <c r="AHE27" s="280"/>
      <c r="AHF27" s="280"/>
      <c r="AHG27" s="280"/>
      <c r="AHH27" s="280"/>
      <c r="AHI27" s="280"/>
      <c r="AHJ27" s="280"/>
      <c r="AHK27" s="280"/>
      <c r="AHL27" s="280"/>
      <c r="AHM27" s="280"/>
      <c r="AHN27" s="280"/>
      <c r="AHO27" s="280"/>
      <c r="AHP27" s="280"/>
      <c r="AHQ27" s="280"/>
      <c r="AHR27" s="280"/>
      <c r="AHS27" s="280"/>
      <c r="AHT27" s="280"/>
      <c r="AHU27" s="280"/>
      <c r="AHV27" s="280"/>
      <c r="AHW27" s="280"/>
      <c r="AHX27" s="280"/>
      <c r="AHY27" s="280"/>
      <c r="AHZ27" s="280"/>
      <c r="AIA27" s="280"/>
      <c r="AIB27" s="280"/>
      <c r="AIC27" s="280"/>
      <c r="AID27" s="280"/>
      <c r="AIE27" s="280"/>
      <c r="AIF27" s="280"/>
      <c r="AIG27" s="280"/>
      <c r="AIH27" s="280"/>
      <c r="AII27" s="280"/>
      <c r="AIJ27" s="280"/>
      <c r="AIK27" s="280"/>
      <c r="AIL27" s="280"/>
      <c r="AIM27" s="280"/>
      <c r="AIN27" s="280"/>
      <c r="AIO27" s="280"/>
      <c r="AIP27" s="280"/>
      <c r="AIQ27" s="280"/>
      <c r="AIR27" s="280"/>
      <c r="AIS27" s="280"/>
      <c r="AIT27" s="280"/>
      <c r="AIU27" s="280"/>
      <c r="AIV27" s="280"/>
      <c r="AIW27" s="280"/>
      <c r="AIX27" s="280"/>
      <c r="AIY27" s="280"/>
      <c r="AIZ27" s="280"/>
      <c r="AJA27" s="280"/>
      <c r="AJB27" s="280"/>
      <c r="AJC27" s="280"/>
      <c r="AJD27" s="280"/>
      <c r="AJE27" s="280"/>
      <c r="AJF27" s="280"/>
      <c r="AJG27" s="280"/>
      <c r="AJH27" s="280"/>
      <c r="AJI27" s="280"/>
      <c r="AJJ27" s="280"/>
      <c r="AJK27" s="280"/>
      <c r="AJL27" s="280"/>
      <c r="AJM27" s="280"/>
      <c r="AJN27" s="280"/>
      <c r="AJO27" s="280"/>
      <c r="AJP27" s="280"/>
      <c r="AJQ27" s="280"/>
      <c r="AJR27" s="280"/>
      <c r="AJS27" s="280"/>
      <c r="AJT27" s="280"/>
      <c r="AJU27" s="280"/>
      <c r="AJV27" s="280"/>
      <c r="AJW27" s="280"/>
      <c r="AJX27" s="280"/>
      <c r="AJY27" s="280"/>
      <c r="AJZ27" s="280"/>
      <c r="AKA27" s="280"/>
      <c r="AKB27" s="280"/>
      <c r="AKC27" s="280"/>
      <c r="AKD27" s="280"/>
      <c r="AKE27" s="280"/>
      <c r="AKF27" s="280"/>
      <c r="AKG27" s="280"/>
      <c r="AKH27" s="280"/>
      <c r="AKI27" s="280"/>
      <c r="AKJ27" s="280"/>
      <c r="AKK27" s="280"/>
      <c r="AKL27" s="280"/>
      <c r="AKM27" s="280"/>
      <c r="AKN27" s="280"/>
      <c r="AKO27" s="280"/>
      <c r="AKP27" s="280"/>
      <c r="AKQ27" s="280"/>
      <c r="AKR27" s="280"/>
      <c r="AKS27" s="280"/>
      <c r="AKT27" s="280"/>
      <c r="AKU27" s="280"/>
      <c r="AKV27" s="280"/>
      <c r="AKW27" s="280"/>
      <c r="AKX27" s="280"/>
      <c r="AKY27" s="280"/>
      <c r="AKZ27" s="280"/>
      <c r="ALA27" s="280"/>
      <c r="ALB27" s="280"/>
      <c r="ALC27" s="280"/>
      <c r="ALD27" s="280"/>
      <c r="ALE27" s="280"/>
      <c r="ALF27" s="280"/>
      <c r="ALG27" s="280"/>
      <c r="ALH27" s="280"/>
      <c r="ALI27" s="280"/>
      <c r="ALJ27" s="280"/>
      <c r="ALK27" s="280"/>
      <c r="ALL27" s="280"/>
      <c r="ALM27" s="280"/>
      <c r="ALN27" s="280"/>
      <c r="ALO27" s="280"/>
      <c r="ALP27" s="280"/>
      <c r="ALQ27" s="280"/>
      <c r="ALR27" s="280"/>
      <c r="ALS27" s="280"/>
      <c r="ALT27" s="280"/>
      <c r="ALU27" s="280"/>
      <c r="ALV27" s="280"/>
      <c r="ALW27" s="280"/>
      <c r="ALX27" s="280"/>
      <c r="ALY27" s="280"/>
      <c r="ALZ27" s="280"/>
      <c r="AMA27" s="280"/>
      <c r="AMB27" s="280"/>
      <c r="AMC27" s="280"/>
      <c r="AMD27" s="280"/>
      <c r="AME27" s="280"/>
      <c r="AMF27" s="280"/>
      <c r="AMG27" s="280"/>
      <c r="AMH27" s="280"/>
      <c r="AMI27" s="280"/>
      <c r="AMJ27" s="280"/>
      <c r="AMK27" s="280"/>
      <c r="AML27" s="280"/>
      <c r="AMM27" s="280"/>
      <c r="AMN27" s="280"/>
      <c r="AMO27" s="280"/>
      <c r="AMP27" s="280"/>
      <c r="AMQ27" s="280"/>
      <c r="AMR27" s="280"/>
      <c r="AMS27" s="280"/>
      <c r="AMT27" s="280"/>
      <c r="AMU27" s="280"/>
      <c r="AMV27" s="280"/>
      <c r="AMW27" s="280"/>
      <c r="AMX27" s="280"/>
      <c r="AMY27" s="280"/>
      <c r="AMZ27" s="280"/>
      <c r="ANA27" s="280"/>
      <c r="ANB27" s="280"/>
      <c r="ANC27" s="280"/>
      <c r="AND27" s="280"/>
      <c r="ANE27" s="280"/>
      <c r="ANF27" s="280"/>
      <c r="ANG27" s="280"/>
      <c r="ANH27" s="280"/>
      <c r="ANI27" s="280"/>
      <c r="ANJ27" s="280"/>
      <c r="ANK27" s="280"/>
      <c r="ANL27" s="280"/>
      <c r="ANM27" s="280"/>
      <c r="ANN27" s="280"/>
      <c r="ANO27" s="280"/>
      <c r="ANP27" s="280"/>
      <c r="ANQ27" s="280"/>
      <c r="ANR27" s="280"/>
      <c r="ANS27" s="280"/>
      <c r="ANT27" s="280"/>
      <c r="ANU27" s="280"/>
      <c r="ANV27" s="280"/>
      <c r="ANW27" s="280"/>
      <c r="ANX27" s="280"/>
      <c r="ANY27" s="280"/>
      <c r="ANZ27" s="280"/>
      <c r="AOA27" s="280"/>
      <c r="AOB27" s="280"/>
      <c r="AOC27" s="280"/>
      <c r="AOD27" s="280"/>
      <c r="AOE27" s="280"/>
      <c r="AOF27" s="280"/>
      <c r="AOG27" s="280"/>
      <c r="AOH27" s="280"/>
      <c r="AOI27" s="280"/>
      <c r="AOJ27" s="280"/>
      <c r="AOK27" s="280"/>
      <c r="AOL27" s="280"/>
      <c r="AOM27" s="280"/>
      <c r="AON27" s="280"/>
      <c r="AOO27" s="280"/>
      <c r="AOP27" s="280"/>
      <c r="AOQ27" s="280"/>
      <c r="AOR27" s="280"/>
      <c r="AOS27" s="280"/>
      <c r="AOT27" s="280"/>
      <c r="AOU27" s="280"/>
      <c r="AOV27" s="280"/>
      <c r="AOW27" s="280"/>
      <c r="AOX27" s="280"/>
      <c r="AOY27" s="280"/>
      <c r="AOZ27" s="280"/>
      <c r="APA27" s="280"/>
      <c r="APB27" s="280"/>
      <c r="APC27" s="280"/>
      <c r="APD27" s="280"/>
      <c r="APE27" s="280"/>
      <c r="APF27" s="280"/>
      <c r="APG27" s="280"/>
      <c r="APH27" s="280"/>
      <c r="API27" s="280"/>
      <c r="APJ27" s="280"/>
      <c r="APK27" s="280"/>
      <c r="APL27" s="280"/>
      <c r="APM27" s="280"/>
      <c r="APN27" s="280"/>
      <c r="APO27" s="280"/>
      <c r="APP27" s="280"/>
      <c r="APQ27" s="280"/>
      <c r="APR27" s="280"/>
      <c r="APS27" s="280"/>
      <c r="APT27" s="280"/>
      <c r="APU27" s="280"/>
      <c r="APV27" s="280"/>
      <c r="APW27" s="280"/>
      <c r="APX27" s="280"/>
      <c r="APY27" s="280"/>
      <c r="APZ27" s="280"/>
      <c r="AQA27" s="280"/>
      <c r="AQB27" s="280"/>
      <c r="AQC27" s="280"/>
      <c r="AQD27" s="280"/>
      <c r="AQE27" s="280"/>
      <c r="AQF27" s="280"/>
      <c r="AQG27" s="280"/>
      <c r="AQH27" s="280"/>
      <c r="AQI27" s="280"/>
      <c r="AQJ27" s="280"/>
      <c r="AQK27" s="280"/>
      <c r="AQL27" s="280"/>
      <c r="AQM27" s="280"/>
      <c r="AQN27" s="280"/>
      <c r="AQO27" s="280"/>
      <c r="AQP27" s="280"/>
      <c r="AQQ27" s="280"/>
      <c r="AQR27" s="280"/>
      <c r="AQS27" s="280"/>
      <c r="AQT27" s="280"/>
      <c r="AQU27" s="280"/>
      <c r="AQV27" s="280"/>
      <c r="AQW27" s="280"/>
      <c r="AQX27" s="280"/>
      <c r="AQY27" s="280"/>
      <c r="AQZ27" s="280"/>
      <c r="ARA27" s="280"/>
      <c r="ARB27" s="280"/>
      <c r="ARC27" s="280"/>
      <c r="ARD27" s="280"/>
      <c r="ARE27" s="280"/>
      <c r="ARF27" s="280"/>
      <c r="ARG27" s="280"/>
      <c r="ARH27" s="280"/>
      <c r="ARI27" s="280"/>
      <c r="ARJ27" s="280"/>
      <c r="ARK27" s="280"/>
      <c r="ARL27" s="280"/>
      <c r="ARM27" s="280"/>
      <c r="ARN27" s="280"/>
      <c r="ARO27" s="280"/>
      <c r="ARP27" s="280"/>
      <c r="ARQ27" s="280"/>
      <c r="ARR27" s="280"/>
      <c r="ARS27" s="280"/>
      <c r="ART27" s="280"/>
      <c r="ARU27" s="280"/>
      <c r="ARV27" s="280"/>
      <c r="ARW27" s="280"/>
      <c r="ARX27" s="280"/>
      <c r="ARY27" s="280"/>
      <c r="ARZ27" s="280"/>
      <c r="ASA27" s="280"/>
      <c r="ASB27" s="280"/>
      <c r="ASC27" s="280"/>
      <c r="ASD27" s="280"/>
      <c r="ASE27" s="280"/>
      <c r="ASF27" s="280"/>
      <c r="ASG27" s="280"/>
      <c r="ASH27" s="280"/>
      <c r="ASI27" s="280"/>
      <c r="ASJ27" s="280"/>
      <c r="ASK27" s="280"/>
      <c r="ASL27" s="280"/>
      <c r="ASM27" s="280"/>
      <c r="ASN27" s="280"/>
      <c r="ASO27" s="280"/>
      <c r="ASP27" s="280"/>
      <c r="ASQ27" s="280"/>
      <c r="ASR27" s="280"/>
      <c r="ASS27" s="280"/>
      <c r="AST27" s="280"/>
      <c r="ASU27" s="280"/>
      <c r="ASV27" s="280"/>
      <c r="ASW27" s="280"/>
      <c r="ASX27" s="280"/>
      <c r="ASY27" s="280"/>
      <c r="ASZ27" s="280"/>
      <c r="ATA27" s="280"/>
      <c r="ATB27" s="280"/>
      <c r="ATC27" s="280"/>
      <c r="ATD27" s="280"/>
      <c r="ATE27" s="280"/>
      <c r="ATF27" s="280"/>
      <c r="ATG27" s="280"/>
      <c r="ATH27" s="280"/>
      <c r="ATI27" s="280"/>
      <c r="ATJ27" s="280"/>
      <c r="ATK27" s="280"/>
      <c r="ATL27" s="280"/>
      <c r="ATM27" s="280"/>
      <c r="ATN27" s="280"/>
      <c r="ATO27" s="280"/>
      <c r="ATP27" s="280"/>
      <c r="ATQ27" s="280"/>
      <c r="ATR27" s="280"/>
      <c r="ATS27" s="280"/>
      <c r="ATT27" s="280"/>
      <c r="ATU27" s="280"/>
      <c r="ATV27" s="280"/>
      <c r="ATW27" s="280"/>
      <c r="ATX27" s="280"/>
      <c r="ATY27" s="280"/>
      <c r="ATZ27" s="280"/>
      <c r="AUA27" s="280"/>
      <c r="AUB27" s="280"/>
      <c r="AUC27" s="280"/>
      <c r="AUD27" s="280"/>
      <c r="AUE27" s="280"/>
      <c r="AUF27" s="280"/>
      <c r="AUG27" s="280"/>
      <c r="AUH27" s="280"/>
      <c r="AUI27" s="280"/>
      <c r="AUJ27" s="280"/>
      <c r="AUK27" s="280"/>
      <c r="AUL27" s="280"/>
      <c r="AUM27" s="280"/>
      <c r="AUN27" s="280"/>
      <c r="AUO27" s="280"/>
      <c r="AUP27" s="280"/>
      <c r="AUQ27" s="280"/>
      <c r="AUR27" s="280"/>
      <c r="AUS27" s="280"/>
      <c r="AUT27" s="280"/>
      <c r="AUU27" s="280"/>
      <c r="AUV27" s="280"/>
      <c r="AUW27" s="280"/>
      <c r="AUX27" s="280"/>
      <c r="AUY27" s="280"/>
      <c r="AUZ27" s="280"/>
      <c r="AVA27" s="280"/>
      <c r="AVB27" s="280"/>
      <c r="AVC27" s="280"/>
      <c r="AVD27" s="280"/>
      <c r="AVE27" s="280"/>
      <c r="AVF27" s="280"/>
      <c r="AVG27" s="280"/>
      <c r="AVH27" s="280"/>
      <c r="AVI27" s="280"/>
      <c r="AVJ27" s="280"/>
      <c r="AVK27" s="280"/>
      <c r="AVL27" s="280"/>
      <c r="AVM27" s="280"/>
      <c r="AVN27" s="280"/>
      <c r="AVO27" s="280"/>
      <c r="AVP27" s="280"/>
      <c r="AVQ27" s="280"/>
      <c r="AVR27" s="280"/>
      <c r="AVS27" s="280"/>
      <c r="AVT27" s="280"/>
      <c r="AVU27" s="280"/>
      <c r="AVV27" s="280"/>
      <c r="AVW27" s="280"/>
      <c r="AVX27" s="280"/>
      <c r="AVY27" s="280"/>
      <c r="AVZ27" s="280"/>
      <c r="AWA27" s="280"/>
      <c r="AWB27" s="280"/>
      <c r="AWC27" s="280"/>
      <c r="AWD27" s="280"/>
      <c r="AWE27" s="280"/>
      <c r="AWF27" s="280"/>
      <c r="AWG27" s="280"/>
      <c r="AWH27" s="280"/>
      <c r="AWI27" s="280"/>
      <c r="AWJ27" s="280"/>
      <c r="AWK27" s="280"/>
      <c r="AWL27" s="280"/>
      <c r="AWM27" s="280"/>
      <c r="AWN27" s="280"/>
      <c r="AWO27" s="280"/>
      <c r="AWP27" s="280"/>
      <c r="AWQ27" s="280"/>
      <c r="AWR27" s="280"/>
      <c r="AWS27" s="280"/>
      <c r="AWT27" s="280"/>
      <c r="AWU27" s="280"/>
      <c r="AWV27" s="280"/>
      <c r="AWW27" s="280"/>
      <c r="AWX27" s="280"/>
      <c r="AWY27" s="280"/>
      <c r="AWZ27" s="280"/>
      <c r="AXA27" s="280"/>
      <c r="AXB27" s="280"/>
      <c r="AXC27" s="280"/>
      <c r="AXD27" s="280"/>
      <c r="AXE27" s="280"/>
      <c r="AXF27" s="280"/>
      <c r="AXG27" s="280"/>
      <c r="AXH27" s="280"/>
      <c r="AXI27" s="280"/>
      <c r="AXJ27" s="280"/>
      <c r="AXK27" s="280"/>
      <c r="AXL27" s="280"/>
      <c r="AXM27" s="280"/>
      <c r="AXN27" s="280"/>
      <c r="AXO27" s="280"/>
      <c r="AXP27" s="280"/>
      <c r="AXQ27" s="280"/>
      <c r="AXR27" s="280"/>
      <c r="AXS27" s="280"/>
      <c r="AXT27" s="280"/>
      <c r="AXU27" s="280"/>
      <c r="AXV27" s="280"/>
      <c r="AXW27" s="280"/>
      <c r="AXX27" s="280"/>
      <c r="AXY27" s="280"/>
      <c r="AXZ27" s="280"/>
      <c r="AYA27" s="280"/>
      <c r="AYB27" s="280"/>
      <c r="AYC27" s="280"/>
      <c r="AYD27" s="280"/>
      <c r="AYE27" s="280"/>
      <c r="AYF27" s="280"/>
      <c r="AYG27" s="280"/>
      <c r="AYH27" s="280"/>
      <c r="AYI27" s="280"/>
      <c r="AYJ27" s="280"/>
      <c r="AYK27" s="280"/>
      <c r="AYL27" s="280"/>
      <c r="AYM27" s="280"/>
      <c r="AYN27" s="280"/>
      <c r="AYO27" s="280"/>
      <c r="AYP27" s="280"/>
      <c r="AYQ27" s="280"/>
      <c r="AYR27" s="280"/>
      <c r="AYS27" s="280"/>
      <c r="AYT27" s="280"/>
      <c r="AYU27" s="280"/>
      <c r="AYV27" s="280"/>
      <c r="AYW27" s="280"/>
      <c r="AYX27" s="280"/>
      <c r="AYY27" s="280"/>
      <c r="AYZ27" s="280"/>
      <c r="AZA27" s="280"/>
      <c r="AZB27" s="280"/>
      <c r="AZC27" s="280"/>
      <c r="AZD27" s="280"/>
      <c r="AZE27" s="280"/>
      <c r="AZF27" s="280"/>
      <c r="AZG27" s="280"/>
      <c r="AZH27" s="280"/>
      <c r="AZI27" s="280"/>
      <c r="AZJ27" s="280"/>
      <c r="AZK27" s="280"/>
      <c r="AZL27" s="280"/>
      <c r="AZM27" s="280"/>
      <c r="AZN27" s="280"/>
      <c r="AZO27" s="280"/>
      <c r="AZP27" s="280"/>
      <c r="AZQ27" s="280"/>
      <c r="AZR27" s="280"/>
      <c r="AZS27" s="280"/>
      <c r="AZT27" s="280"/>
      <c r="AZU27" s="280"/>
      <c r="AZV27" s="280"/>
      <c r="AZW27" s="280"/>
      <c r="AZX27" s="280"/>
      <c r="AZY27" s="280"/>
      <c r="AZZ27" s="280"/>
      <c r="BAA27" s="280"/>
      <c r="BAB27" s="280"/>
      <c r="BAC27" s="280"/>
      <c r="BAD27" s="280"/>
      <c r="BAE27" s="280"/>
      <c r="BAF27" s="280"/>
      <c r="BAG27" s="280"/>
      <c r="BAH27" s="280"/>
      <c r="BAI27" s="280"/>
      <c r="BAJ27" s="280"/>
      <c r="BAK27" s="280"/>
      <c r="BAL27" s="280"/>
      <c r="BAM27" s="280"/>
      <c r="BAN27" s="280"/>
      <c r="BAO27" s="280"/>
      <c r="BAP27" s="280"/>
      <c r="BAQ27" s="280"/>
      <c r="BAR27" s="280"/>
      <c r="BAS27" s="280"/>
      <c r="BAT27" s="280"/>
      <c r="BAU27" s="280"/>
      <c r="BAV27" s="280"/>
      <c r="BAW27" s="280"/>
      <c r="BAX27" s="280"/>
      <c r="BAY27" s="280"/>
      <c r="BAZ27" s="280"/>
      <c r="BBA27" s="280"/>
      <c r="BBB27" s="280"/>
      <c r="BBC27" s="280"/>
      <c r="BBD27" s="280"/>
      <c r="BBE27" s="280"/>
      <c r="BBF27" s="280"/>
      <c r="BBG27" s="280"/>
      <c r="BBH27" s="280"/>
      <c r="BBI27" s="280"/>
      <c r="BBJ27" s="280"/>
      <c r="BBK27" s="280"/>
      <c r="BBL27" s="280"/>
      <c r="BBM27" s="280"/>
      <c r="BBN27" s="280"/>
      <c r="BBO27" s="280"/>
      <c r="BBP27" s="280"/>
      <c r="BBQ27" s="280"/>
      <c r="BBR27" s="280"/>
      <c r="BBS27" s="280"/>
      <c r="BBT27" s="280"/>
      <c r="BBU27" s="280"/>
      <c r="BBV27" s="280"/>
      <c r="BBW27" s="280"/>
      <c r="BBX27" s="280"/>
      <c r="BBY27" s="280"/>
      <c r="BBZ27" s="280"/>
      <c r="BCA27" s="280"/>
      <c r="BCB27" s="280"/>
      <c r="BCC27" s="280"/>
      <c r="BCD27" s="280"/>
      <c r="BCE27" s="280"/>
      <c r="BCF27" s="280"/>
      <c r="BCG27" s="280"/>
      <c r="BCH27" s="280"/>
      <c r="BCI27" s="280"/>
      <c r="BCJ27" s="280"/>
      <c r="BCK27" s="280"/>
      <c r="BCL27" s="280"/>
      <c r="BCM27" s="280"/>
      <c r="BCN27" s="280"/>
      <c r="BCO27" s="280"/>
      <c r="BCP27" s="280"/>
      <c r="BCQ27" s="280"/>
      <c r="BCR27" s="280"/>
      <c r="BCS27" s="280"/>
      <c r="BCT27" s="280"/>
      <c r="BCU27" s="280"/>
      <c r="BCV27" s="280"/>
      <c r="BCW27" s="280"/>
      <c r="BCX27" s="280"/>
      <c r="BCY27" s="280"/>
      <c r="BCZ27" s="280"/>
      <c r="BDA27" s="280"/>
      <c r="BDB27" s="280"/>
      <c r="BDC27" s="280"/>
      <c r="BDD27" s="280"/>
      <c r="BDE27" s="280"/>
      <c r="BDF27" s="280"/>
      <c r="BDG27" s="280"/>
      <c r="BDH27" s="280"/>
      <c r="BDI27" s="280"/>
      <c r="BDJ27" s="280"/>
      <c r="BDK27" s="280"/>
      <c r="BDL27" s="280"/>
      <c r="BDM27" s="280"/>
      <c r="BDN27" s="280"/>
      <c r="BDO27" s="280"/>
      <c r="BDP27" s="280"/>
      <c r="BDQ27" s="280"/>
      <c r="BDR27" s="280"/>
      <c r="BDS27" s="280"/>
      <c r="BDT27" s="280"/>
      <c r="BDU27" s="280"/>
      <c r="BDV27" s="280"/>
      <c r="BDW27" s="280"/>
      <c r="BDX27" s="280"/>
      <c r="BDY27" s="280"/>
      <c r="BDZ27" s="280"/>
      <c r="BEA27" s="280"/>
      <c r="BEB27" s="280"/>
      <c r="BEC27" s="280"/>
      <c r="BED27" s="280"/>
      <c r="BEE27" s="280"/>
      <c r="BEF27" s="280"/>
      <c r="BEG27" s="280"/>
      <c r="BEH27" s="280"/>
      <c r="BEI27" s="280"/>
      <c r="BEJ27" s="280"/>
      <c r="BEK27" s="280"/>
      <c r="BEL27" s="280"/>
      <c r="BEM27" s="280"/>
      <c r="BEN27" s="280"/>
      <c r="BEO27" s="280"/>
      <c r="BEP27" s="280"/>
      <c r="BEQ27" s="280"/>
      <c r="BER27" s="280"/>
      <c r="BES27" s="280"/>
      <c r="BET27" s="280"/>
      <c r="BEU27" s="280"/>
      <c r="BEV27" s="280"/>
      <c r="BEW27" s="280"/>
      <c r="BEX27" s="280"/>
      <c r="BEY27" s="280"/>
      <c r="BEZ27" s="280"/>
      <c r="BFA27" s="280"/>
      <c r="BFB27" s="280"/>
      <c r="BFC27" s="280"/>
      <c r="BFD27" s="280"/>
      <c r="BFE27" s="280"/>
      <c r="BFF27" s="280"/>
      <c r="BFG27" s="280"/>
      <c r="BFH27" s="280"/>
      <c r="BFI27" s="280"/>
      <c r="BFJ27" s="280"/>
      <c r="BFK27" s="280"/>
      <c r="BFL27" s="280"/>
      <c r="BFM27" s="280"/>
      <c r="BFN27" s="280"/>
      <c r="BFO27" s="280"/>
      <c r="BFP27" s="280"/>
      <c r="BFQ27" s="280"/>
      <c r="BFR27" s="280"/>
      <c r="BFS27" s="280"/>
      <c r="BFT27" s="280"/>
      <c r="BFU27" s="280"/>
      <c r="BFV27" s="280"/>
      <c r="BFW27" s="280"/>
      <c r="BFX27" s="280"/>
      <c r="BFY27" s="280"/>
      <c r="BFZ27" s="280"/>
      <c r="BGA27" s="280"/>
      <c r="BGB27" s="280"/>
      <c r="BGC27" s="280"/>
      <c r="BGD27" s="280"/>
      <c r="BGE27" s="280"/>
      <c r="BGF27" s="280"/>
      <c r="BGG27" s="280"/>
      <c r="BGH27" s="280"/>
      <c r="BGI27" s="280"/>
      <c r="BGJ27" s="280"/>
      <c r="BGK27" s="280"/>
      <c r="BGL27" s="280"/>
      <c r="BGM27" s="280"/>
      <c r="BGN27" s="280"/>
      <c r="BGO27" s="280"/>
      <c r="BGP27" s="280"/>
      <c r="BGQ27" s="280"/>
      <c r="BGR27" s="280"/>
      <c r="BGS27" s="280"/>
      <c r="BGT27" s="280"/>
      <c r="BGU27" s="280"/>
      <c r="BGV27" s="280"/>
      <c r="BGW27" s="280"/>
      <c r="BGX27" s="280"/>
      <c r="BGY27" s="280"/>
      <c r="BGZ27" s="280"/>
      <c r="BHA27" s="280"/>
      <c r="BHB27" s="280"/>
      <c r="BHC27" s="280"/>
      <c r="BHD27" s="280"/>
      <c r="BHE27" s="280"/>
      <c r="BHF27" s="280"/>
      <c r="BHG27" s="280"/>
      <c r="BHH27" s="280"/>
      <c r="BHI27" s="280"/>
      <c r="BHJ27" s="280"/>
      <c r="BHK27" s="280"/>
      <c r="BHL27" s="280"/>
      <c r="BHM27" s="280"/>
      <c r="BHN27" s="280"/>
      <c r="BHO27" s="280"/>
      <c r="BHP27" s="280"/>
      <c r="BHQ27" s="280"/>
      <c r="BHR27" s="280"/>
      <c r="BHS27" s="280"/>
      <c r="BHT27" s="280"/>
      <c r="BHU27" s="280"/>
      <c r="BHV27" s="280"/>
      <c r="BHW27" s="280"/>
      <c r="BHX27" s="280"/>
      <c r="BHY27" s="280"/>
      <c r="BHZ27" s="280"/>
      <c r="BIA27" s="280"/>
      <c r="BIB27" s="280"/>
      <c r="BIC27" s="280"/>
      <c r="BID27" s="280"/>
      <c r="BIE27" s="280"/>
      <c r="BIF27" s="280"/>
      <c r="BIG27" s="280"/>
      <c r="BIH27" s="280"/>
      <c r="BII27" s="280"/>
      <c r="BIJ27" s="280"/>
      <c r="BIK27" s="280"/>
      <c r="BIL27" s="280"/>
      <c r="BIM27" s="280"/>
      <c r="BIN27" s="280"/>
      <c r="BIO27" s="280"/>
      <c r="BIP27" s="280"/>
      <c r="BIQ27" s="280"/>
      <c r="BIR27" s="280"/>
      <c r="BIS27" s="280"/>
      <c r="BIT27" s="280"/>
      <c r="BIU27" s="280"/>
      <c r="BIV27" s="280"/>
      <c r="BIW27" s="280"/>
      <c r="BIX27" s="280"/>
      <c r="BIY27" s="280"/>
      <c r="BIZ27" s="280"/>
      <c r="BJA27" s="280"/>
      <c r="BJB27" s="280"/>
      <c r="BJC27" s="280"/>
      <c r="BJD27" s="280"/>
      <c r="BJE27" s="280"/>
      <c r="BJF27" s="280"/>
      <c r="BJG27" s="280"/>
      <c r="BJH27" s="280"/>
      <c r="BJI27" s="280"/>
      <c r="BJJ27" s="280"/>
      <c r="BJK27" s="280"/>
      <c r="BJL27" s="280"/>
      <c r="BJM27" s="280"/>
      <c r="BJN27" s="280"/>
      <c r="BJO27" s="280"/>
      <c r="BJP27" s="280"/>
      <c r="BJQ27" s="280"/>
      <c r="BJR27" s="280"/>
      <c r="BJS27" s="280"/>
      <c r="BJT27" s="280"/>
      <c r="BJU27" s="280"/>
      <c r="BJV27" s="280"/>
      <c r="BJW27" s="280"/>
      <c r="BJX27" s="280"/>
      <c r="BJY27" s="280"/>
      <c r="BJZ27" s="280"/>
      <c r="BKA27" s="280"/>
      <c r="BKB27" s="280"/>
      <c r="BKC27" s="280"/>
      <c r="BKD27" s="280"/>
      <c r="BKE27" s="280"/>
      <c r="BKF27" s="280"/>
      <c r="BKG27" s="280"/>
      <c r="BKH27" s="280"/>
      <c r="BKI27" s="280"/>
      <c r="BKJ27" s="280"/>
      <c r="BKK27" s="280"/>
      <c r="BKL27" s="280"/>
      <c r="BKM27" s="280"/>
      <c r="BKN27" s="280"/>
      <c r="BKO27" s="280"/>
      <c r="BKP27" s="280"/>
      <c r="BKQ27" s="280"/>
      <c r="BKR27" s="280"/>
      <c r="BKS27" s="280"/>
      <c r="BKT27" s="280"/>
      <c r="BKU27" s="280"/>
      <c r="BKV27" s="280"/>
      <c r="BKW27" s="280"/>
      <c r="BKX27" s="280"/>
      <c r="BKY27" s="280"/>
      <c r="BKZ27" s="280"/>
      <c r="BLA27" s="280"/>
      <c r="BLB27" s="280"/>
      <c r="BLC27" s="280"/>
      <c r="BLD27" s="280"/>
      <c r="BLE27" s="280"/>
      <c r="BLF27" s="280"/>
      <c r="BLG27" s="280"/>
      <c r="BLH27" s="280"/>
      <c r="BLI27" s="280"/>
      <c r="BLJ27" s="280"/>
      <c r="BLK27" s="280"/>
      <c r="BLL27" s="280"/>
      <c r="BLM27" s="280"/>
      <c r="BLN27" s="280"/>
      <c r="BLO27" s="280"/>
      <c r="BLP27" s="280"/>
      <c r="BLQ27" s="280"/>
      <c r="BLR27" s="280"/>
      <c r="BLS27" s="280"/>
      <c r="BLT27" s="280"/>
      <c r="BLU27" s="280"/>
      <c r="BLV27" s="280"/>
      <c r="BLW27" s="280"/>
      <c r="BLX27" s="280"/>
      <c r="BLY27" s="280"/>
      <c r="BLZ27" s="280"/>
      <c r="BMA27" s="280"/>
      <c r="BMB27" s="280"/>
      <c r="BMC27" s="280"/>
      <c r="BMD27" s="280"/>
      <c r="BME27" s="280"/>
      <c r="BMF27" s="280"/>
      <c r="BMG27" s="280"/>
      <c r="BMH27" s="280"/>
      <c r="BMI27" s="280"/>
      <c r="BMJ27" s="280"/>
      <c r="BMK27" s="280"/>
      <c r="BML27" s="280"/>
      <c r="BMM27" s="280"/>
      <c r="BMN27" s="280"/>
      <c r="BMO27" s="280"/>
      <c r="BMP27" s="280"/>
      <c r="BMQ27" s="280"/>
      <c r="BMR27" s="280"/>
      <c r="BMS27" s="280"/>
      <c r="BMT27" s="280"/>
      <c r="BMU27" s="280"/>
      <c r="BMV27" s="280"/>
      <c r="BMW27" s="280"/>
      <c r="BMX27" s="280"/>
      <c r="BMY27" s="280"/>
      <c r="BMZ27" s="280"/>
      <c r="BNA27" s="280"/>
      <c r="BNB27" s="280"/>
      <c r="BNC27" s="280"/>
      <c r="BND27" s="280"/>
      <c r="BNE27" s="280"/>
      <c r="BNF27" s="280"/>
      <c r="BNG27" s="280"/>
      <c r="BNH27" s="280"/>
      <c r="BNI27" s="280"/>
      <c r="BNJ27" s="280"/>
      <c r="BNK27" s="280"/>
      <c r="BNL27" s="280"/>
      <c r="BNM27" s="280"/>
      <c r="BNN27" s="280"/>
      <c r="BNO27" s="280"/>
      <c r="BNP27" s="280"/>
      <c r="BNQ27" s="280"/>
      <c r="BNR27" s="280"/>
      <c r="BNS27" s="280"/>
      <c r="BNT27" s="280"/>
      <c r="BNU27" s="280"/>
      <c r="BNV27" s="280"/>
      <c r="BNW27" s="280"/>
      <c r="BNX27" s="280"/>
      <c r="BNY27" s="280"/>
      <c r="BNZ27" s="280"/>
      <c r="BOA27" s="280"/>
      <c r="BOB27" s="280"/>
      <c r="BOC27" s="280"/>
      <c r="BOD27" s="280"/>
      <c r="BOE27" s="280"/>
      <c r="BOF27" s="280"/>
      <c r="BOG27" s="280"/>
      <c r="BOH27" s="280"/>
      <c r="BOI27" s="280"/>
      <c r="BOJ27" s="280"/>
      <c r="BOK27" s="280"/>
      <c r="BOL27" s="280"/>
      <c r="BOM27" s="280"/>
      <c r="BON27" s="280"/>
      <c r="BOO27" s="280"/>
      <c r="BOP27" s="280"/>
      <c r="BOQ27" s="280"/>
      <c r="BOR27" s="280"/>
      <c r="BOS27" s="280"/>
      <c r="BOT27" s="280"/>
      <c r="BOU27" s="280"/>
      <c r="BOV27" s="280"/>
      <c r="BOW27" s="280"/>
      <c r="BOX27" s="280"/>
      <c r="BOY27" s="280"/>
      <c r="BOZ27" s="280"/>
      <c r="BPA27" s="280"/>
      <c r="BPB27" s="280"/>
      <c r="BPC27" s="280"/>
      <c r="BPD27" s="280"/>
      <c r="BPE27" s="280"/>
      <c r="BPF27" s="280"/>
      <c r="BPG27" s="280"/>
      <c r="BPH27" s="280"/>
      <c r="BPI27" s="280"/>
      <c r="BPJ27" s="280"/>
      <c r="BPK27" s="280"/>
      <c r="BPL27" s="280"/>
      <c r="BPM27" s="280"/>
      <c r="BPN27" s="280"/>
      <c r="BPO27" s="280"/>
      <c r="BPP27" s="280"/>
      <c r="BPQ27" s="280"/>
      <c r="BPR27" s="280"/>
      <c r="BPS27" s="280"/>
      <c r="BPT27" s="280"/>
      <c r="BPU27" s="280"/>
      <c r="BPV27" s="280"/>
      <c r="BPW27" s="280"/>
      <c r="BPX27" s="280"/>
      <c r="BPY27" s="280"/>
      <c r="BPZ27" s="280"/>
      <c r="BQA27" s="280"/>
      <c r="BQB27" s="280"/>
      <c r="BQC27" s="280"/>
      <c r="BQD27" s="280"/>
      <c r="BQE27" s="280"/>
      <c r="BQF27" s="280"/>
      <c r="BQG27" s="280"/>
      <c r="BQH27" s="280"/>
      <c r="BQI27" s="280"/>
      <c r="BQJ27" s="280"/>
      <c r="BQK27" s="280"/>
      <c r="BQL27" s="280"/>
      <c r="BQM27" s="280"/>
      <c r="BQN27" s="280"/>
      <c r="BQO27" s="280"/>
      <c r="BQP27" s="280"/>
      <c r="BQQ27" s="280"/>
      <c r="BQR27" s="280"/>
      <c r="BQS27" s="280"/>
      <c r="BQT27" s="280"/>
      <c r="BQU27" s="280"/>
      <c r="BQV27" s="280"/>
      <c r="BQW27" s="280"/>
      <c r="BQX27" s="280"/>
      <c r="BQY27" s="280"/>
      <c r="BQZ27" s="280"/>
      <c r="BRA27" s="280"/>
      <c r="BRB27" s="280"/>
      <c r="BRC27" s="280"/>
      <c r="BRD27" s="280"/>
      <c r="BRE27" s="280"/>
      <c r="BRF27" s="280"/>
      <c r="BRG27" s="280"/>
      <c r="BRH27" s="280"/>
      <c r="BRI27" s="280"/>
      <c r="BRJ27" s="280"/>
      <c r="BRK27" s="280"/>
      <c r="BRL27" s="280"/>
      <c r="BRM27" s="280"/>
      <c r="BRN27" s="280"/>
      <c r="BRO27" s="280"/>
      <c r="BRP27" s="280"/>
      <c r="BRQ27" s="280"/>
      <c r="BRR27" s="280"/>
      <c r="BRS27" s="280"/>
      <c r="BRT27" s="280"/>
      <c r="BRU27" s="280"/>
      <c r="BRV27" s="280"/>
      <c r="BRW27" s="280"/>
      <c r="BRX27" s="280"/>
      <c r="BRY27" s="280"/>
      <c r="BRZ27" s="280"/>
      <c r="BSA27" s="280"/>
      <c r="BSB27" s="280"/>
      <c r="BSC27" s="280"/>
      <c r="BSD27" s="280"/>
      <c r="BSE27" s="280"/>
      <c r="BSF27" s="280"/>
      <c r="BSG27" s="280"/>
      <c r="BSH27" s="280"/>
      <c r="BSI27" s="280"/>
      <c r="BSJ27" s="280"/>
      <c r="BSK27" s="280"/>
      <c r="BSL27" s="280"/>
      <c r="BSM27" s="280"/>
      <c r="BSN27" s="280"/>
      <c r="BSO27" s="280"/>
      <c r="BSP27" s="280"/>
      <c r="BSQ27" s="280"/>
      <c r="BSR27" s="280"/>
      <c r="BSS27" s="280"/>
      <c r="BST27" s="280"/>
      <c r="BSU27" s="280"/>
      <c r="BSV27" s="280"/>
      <c r="BSW27" s="280"/>
      <c r="BSX27" s="280"/>
      <c r="BSY27" s="280"/>
      <c r="BSZ27" s="280"/>
      <c r="BTA27" s="280"/>
      <c r="BTB27" s="280"/>
      <c r="BTC27" s="280"/>
      <c r="BTD27" s="280"/>
      <c r="BTE27" s="280"/>
      <c r="BTF27" s="280"/>
      <c r="BTG27" s="280"/>
      <c r="BTH27" s="280"/>
      <c r="BTI27" s="280"/>
      <c r="BTJ27" s="280"/>
      <c r="BTK27" s="280"/>
      <c r="BTL27" s="280"/>
      <c r="BTM27" s="280"/>
      <c r="BTN27" s="280"/>
      <c r="BTO27" s="280"/>
      <c r="BTP27" s="280"/>
      <c r="BTQ27" s="280"/>
      <c r="BTR27" s="280"/>
      <c r="BTS27" s="280"/>
      <c r="BTT27" s="280"/>
      <c r="BTU27" s="280"/>
      <c r="BTV27" s="280"/>
      <c r="BTW27" s="280"/>
      <c r="BTX27" s="280"/>
      <c r="BTY27" s="280"/>
      <c r="BTZ27" s="280"/>
      <c r="BUA27" s="280"/>
      <c r="BUB27" s="280"/>
      <c r="BUC27" s="280"/>
      <c r="BUD27" s="280"/>
      <c r="BUE27" s="280"/>
      <c r="BUF27" s="280"/>
      <c r="BUG27" s="280"/>
      <c r="BUH27" s="280"/>
      <c r="BUI27" s="280"/>
      <c r="BUJ27" s="280"/>
      <c r="BUK27" s="280"/>
      <c r="BUL27" s="280"/>
      <c r="BUM27" s="280"/>
      <c r="BUN27" s="280"/>
      <c r="BUO27" s="280"/>
      <c r="BUP27" s="280"/>
      <c r="BUQ27" s="280"/>
      <c r="BUR27" s="280"/>
      <c r="BUS27" s="280"/>
      <c r="BUT27" s="280"/>
      <c r="BUU27" s="280"/>
      <c r="BUV27" s="280"/>
      <c r="BUW27" s="280"/>
      <c r="BUX27" s="280"/>
      <c r="BUY27" s="280"/>
      <c r="BUZ27" s="280"/>
      <c r="BVA27" s="280"/>
      <c r="BVB27" s="280"/>
      <c r="BVC27" s="280"/>
      <c r="BVD27" s="280"/>
      <c r="BVE27" s="280"/>
      <c r="BVF27" s="280"/>
      <c r="BVG27" s="280"/>
      <c r="BVH27" s="280"/>
      <c r="BVI27" s="280"/>
      <c r="BVJ27" s="280"/>
      <c r="BVK27" s="280"/>
      <c r="BVL27" s="280"/>
      <c r="BVM27" s="280"/>
      <c r="BVN27" s="280"/>
      <c r="BVO27" s="280"/>
      <c r="BVP27" s="280"/>
      <c r="BVQ27" s="280"/>
      <c r="BVR27" s="280"/>
      <c r="BVS27" s="280"/>
      <c r="BVT27" s="280"/>
      <c r="BVU27" s="280"/>
      <c r="BVV27" s="280"/>
      <c r="BVW27" s="280"/>
      <c r="BVX27" s="280"/>
      <c r="BVY27" s="280"/>
      <c r="BVZ27" s="280"/>
      <c r="BWA27" s="280"/>
      <c r="BWB27" s="280"/>
      <c r="BWC27" s="280"/>
      <c r="BWD27" s="280"/>
      <c r="BWE27" s="280"/>
      <c r="BWF27" s="280"/>
      <c r="BWG27" s="280"/>
      <c r="BWH27" s="280"/>
      <c r="BWI27" s="280"/>
      <c r="BWJ27" s="280"/>
      <c r="BWK27" s="280"/>
      <c r="BWL27" s="280"/>
      <c r="BWM27" s="280"/>
      <c r="BWN27" s="280"/>
      <c r="BWO27" s="280"/>
      <c r="BWP27" s="280"/>
      <c r="BWQ27" s="280"/>
      <c r="BWR27" s="280"/>
      <c r="BWS27" s="280"/>
      <c r="BWT27" s="280"/>
      <c r="BWU27" s="280"/>
      <c r="BWV27" s="280"/>
      <c r="BWW27" s="280"/>
      <c r="BWX27" s="280"/>
      <c r="BWY27" s="280"/>
      <c r="BWZ27" s="280"/>
      <c r="BXA27" s="280"/>
      <c r="BXB27" s="280"/>
      <c r="BXC27" s="280"/>
      <c r="BXD27" s="280"/>
      <c r="BXE27" s="280"/>
      <c r="BXF27" s="280"/>
      <c r="BXG27" s="280"/>
      <c r="BXH27" s="280"/>
      <c r="BXI27" s="280"/>
      <c r="BXJ27" s="280"/>
      <c r="BXK27" s="280"/>
      <c r="BXL27" s="280"/>
      <c r="BXM27" s="280"/>
      <c r="BXN27" s="280"/>
      <c r="BXO27" s="280"/>
      <c r="BXP27" s="280"/>
      <c r="BXQ27" s="280"/>
      <c r="BXR27" s="280"/>
      <c r="BXS27" s="280"/>
      <c r="BXT27" s="280"/>
      <c r="BXU27" s="280"/>
      <c r="BXV27" s="280"/>
      <c r="BXW27" s="280"/>
      <c r="BXX27" s="280"/>
      <c r="BXY27" s="280"/>
      <c r="BXZ27" s="280"/>
      <c r="BYA27" s="280"/>
      <c r="BYB27" s="280"/>
      <c r="BYC27" s="280"/>
      <c r="BYD27" s="280"/>
      <c r="BYE27" s="280"/>
      <c r="BYF27" s="280"/>
      <c r="BYG27" s="280"/>
      <c r="BYH27" s="280"/>
      <c r="BYI27" s="280"/>
      <c r="BYJ27" s="280"/>
      <c r="BYK27" s="280"/>
      <c r="BYL27" s="280"/>
      <c r="BYM27" s="280"/>
      <c r="BYN27" s="280"/>
      <c r="BYO27" s="280"/>
      <c r="BYP27" s="280"/>
      <c r="BYQ27" s="280"/>
      <c r="BYR27" s="280"/>
      <c r="BYS27" s="280"/>
      <c r="BYT27" s="280"/>
      <c r="BYU27" s="280"/>
      <c r="BYV27" s="280"/>
      <c r="BYW27" s="280"/>
      <c r="BYX27" s="280"/>
      <c r="BYY27" s="280"/>
      <c r="BYZ27" s="280"/>
      <c r="BZA27" s="280"/>
      <c r="BZB27" s="280"/>
      <c r="BZC27" s="280"/>
      <c r="BZD27" s="280"/>
      <c r="BZE27" s="280"/>
      <c r="BZF27" s="280"/>
      <c r="BZG27" s="280"/>
      <c r="BZH27" s="280"/>
      <c r="BZI27" s="280"/>
      <c r="BZJ27" s="280"/>
      <c r="BZK27" s="280"/>
      <c r="BZL27" s="280"/>
      <c r="BZM27" s="280"/>
      <c r="BZN27" s="280"/>
      <c r="BZO27" s="280"/>
      <c r="BZP27" s="280"/>
      <c r="BZQ27" s="280"/>
      <c r="BZR27" s="280"/>
      <c r="BZS27" s="280"/>
      <c r="BZT27" s="280"/>
      <c r="BZU27" s="280"/>
      <c r="BZV27" s="280"/>
      <c r="BZW27" s="280"/>
      <c r="BZX27" s="280"/>
      <c r="BZY27" s="280"/>
      <c r="BZZ27" s="280"/>
      <c r="CAA27" s="280"/>
      <c r="CAB27" s="280"/>
      <c r="CAC27" s="280"/>
      <c r="CAD27" s="280"/>
      <c r="CAE27" s="280"/>
      <c r="CAF27" s="280"/>
      <c r="CAG27" s="280"/>
      <c r="CAH27" s="280"/>
      <c r="CAI27" s="280"/>
      <c r="CAJ27" s="280"/>
      <c r="CAK27" s="280"/>
      <c r="CAL27" s="280"/>
      <c r="CAM27" s="280"/>
      <c r="CAN27" s="280"/>
      <c r="CAO27" s="280"/>
      <c r="CAP27" s="280"/>
      <c r="CAQ27" s="280"/>
      <c r="CAR27" s="280"/>
      <c r="CAS27" s="280"/>
      <c r="CAT27" s="280"/>
      <c r="CAU27" s="280"/>
      <c r="CAV27" s="280"/>
      <c r="CAW27" s="280"/>
      <c r="CAX27" s="280"/>
      <c r="CAY27" s="280"/>
      <c r="CAZ27" s="280"/>
      <c r="CBA27" s="280"/>
      <c r="CBB27" s="280"/>
      <c r="CBC27" s="280"/>
      <c r="CBD27" s="280"/>
      <c r="CBE27" s="280"/>
      <c r="CBF27" s="280"/>
      <c r="CBG27" s="280"/>
      <c r="CBH27" s="280"/>
      <c r="CBI27" s="280"/>
      <c r="CBJ27" s="280"/>
      <c r="CBK27" s="280"/>
      <c r="CBL27" s="280"/>
      <c r="CBM27" s="280"/>
      <c r="CBN27" s="280"/>
      <c r="CBO27" s="280"/>
      <c r="CBP27" s="280"/>
      <c r="CBQ27" s="280"/>
      <c r="CBR27" s="280"/>
      <c r="CBS27" s="280"/>
      <c r="CBT27" s="280"/>
      <c r="CBU27" s="280"/>
      <c r="CBV27" s="280"/>
      <c r="CBW27" s="280"/>
      <c r="CBX27" s="280"/>
      <c r="CBY27" s="280"/>
      <c r="CBZ27" s="280"/>
      <c r="CCA27" s="280"/>
      <c r="CCB27" s="280"/>
      <c r="CCC27" s="280"/>
      <c r="CCD27" s="280"/>
      <c r="CCE27" s="280"/>
      <c r="CCF27" s="280"/>
      <c r="CCG27" s="280"/>
      <c r="CCH27" s="280"/>
      <c r="CCI27" s="280"/>
      <c r="CCJ27" s="280"/>
      <c r="CCK27" s="280"/>
      <c r="CCL27" s="280"/>
      <c r="CCM27" s="280"/>
      <c r="CCN27" s="280"/>
      <c r="CCO27" s="280"/>
      <c r="CCP27" s="280"/>
      <c r="CCQ27" s="280"/>
      <c r="CCR27" s="280"/>
      <c r="CCS27" s="280"/>
      <c r="CCT27" s="280"/>
      <c r="CCU27" s="280"/>
      <c r="CCV27" s="280"/>
      <c r="CCW27" s="280"/>
      <c r="CCX27" s="280"/>
      <c r="CCY27" s="280"/>
      <c r="CCZ27" s="280"/>
      <c r="CDA27" s="280"/>
      <c r="CDB27" s="280"/>
      <c r="CDC27" s="280"/>
      <c r="CDD27" s="280"/>
      <c r="CDE27" s="280"/>
      <c r="CDF27" s="280"/>
      <c r="CDG27" s="280"/>
      <c r="CDH27" s="280"/>
      <c r="CDI27" s="280"/>
      <c r="CDJ27" s="280"/>
      <c r="CDK27" s="280"/>
      <c r="CDL27" s="280"/>
      <c r="CDM27" s="280"/>
      <c r="CDN27" s="280"/>
      <c r="CDO27" s="280"/>
      <c r="CDP27" s="280"/>
      <c r="CDQ27" s="280"/>
      <c r="CDR27" s="280"/>
      <c r="CDS27" s="280"/>
      <c r="CDT27" s="280"/>
      <c r="CDU27" s="280"/>
      <c r="CDV27" s="280"/>
      <c r="CDW27" s="280"/>
      <c r="CDX27" s="280"/>
      <c r="CDY27" s="280"/>
      <c r="CDZ27" s="280"/>
      <c r="CEA27" s="280"/>
      <c r="CEB27" s="280"/>
      <c r="CEC27" s="280"/>
      <c r="CED27" s="280"/>
      <c r="CEE27" s="280"/>
      <c r="CEF27" s="280"/>
      <c r="CEG27" s="280"/>
      <c r="CEH27" s="280"/>
      <c r="CEI27" s="280"/>
      <c r="CEJ27" s="280"/>
      <c r="CEK27" s="280"/>
      <c r="CEL27" s="280"/>
      <c r="CEM27" s="280"/>
      <c r="CEN27" s="280"/>
      <c r="CEO27" s="280"/>
      <c r="CEP27" s="280"/>
      <c r="CEQ27" s="280"/>
      <c r="CER27" s="280"/>
      <c r="CES27" s="280"/>
      <c r="CET27" s="280"/>
      <c r="CEU27" s="280"/>
      <c r="CEV27" s="280"/>
      <c r="CEW27" s="280"/>
      <c r="CEX27" s="280"/>
      <c r="CEY27" s="280"/>
      <c r="CEZ27" s="280"/>
      <c r="CFA27" s="280"/>
      <c r="CFB27" s="280"/>
      <c r="CFC27" s="280"/>
      <c r="CFD27" s="280"/>
      <c r="CFE27" s="280"/>
      <c r="CFF27" s="280"/>
      <c r="CFG27" s="280"/>
      <c r="CFH27" s="280"/>
      <c r="CFI27" s="280"/>
      <c r="CFJ27" s="280"/>
      <c r="CFK27" s="280"/>
      <c r="CFL27" s="280"/>
      <c r="CFM27" s="280"/>
      <c r="CFN27" s="280"/>
      <c r="CFO27" s="280"/>
      <c r="CFP27" s="280"/>
      <c r="CFQ27" s="280"/>
      <c r="CFR27" s="280"/>
      <c r="CFS27" s="280"/>
      <c r="CFT27" s="280"/>
      <c r="CFU27" s="280"/>
      <c r="CFV27" s="280"/>
      <c r="CFW27" s="280"/>
      <c r="CFX27" s="280"/>
      <c r="CFY27" s="280"/>
      <c r="CFZ27" s="280"/>
      <c r="CGA27" s="280"/>
      <c r="CGB27" s="280"/>
      <c r="CGC27" s="280"/>
      <c r="CGD27" s="280"/>
      <c r="CGE27" s="280"/>
      <c r="CGF27" s="280"/>
      <c r="CGG27" s="280"/>
      <c r="CGH27" s="280"/>
      <c r="CGI27" s="280"/>
      <c r="CGJ27" s="280"/>
      <c r="CGK27" s="280"/>
      <c r="CGL27" s="280"/>
      <c r="CGM27" s="280"/>
      <c r="CGN27" s="280"/>
      <c r="CGO27" s="280"/>
      <c r="CGP27" s="280"/>
      <c r="CGQ27" s="280"/>
      <c r="CGR27" s="280"/>
      <c r="CGS27" s="280"/>
      <c r="CGT27" s="280"/>
      <c r="CGU27" s="280"/>
      <c r="CGV27" s="280"/>
      <c r="CGW27" s="280"/>
      <c r="CGX27" s="280"/>
      <c r="CGY27" s="280"/>
      <c r="CGZ27" s="280"/>
      <c r="CHA27" s="280"/>
      <c r="CHB27" s="280"/>
      <c r="CHC27" s="280"/>
      <c r="CHD27" s="280"/>
      <c r="CHE27" s="280"/>
      <c r="CHF27" s="280"/>
      <c r="CHG27" s="280"/>
      <c r="CHH27" s="280"/>
      <c r="CHI27" s="280"/>
      <c r="CHJ27" s="280"/>
      <c r="CHK27" s="280"/>
      <c r="CHL27" s="280"/>
      <c r="CHM27" s="280"/>
      <c r="CHN27" s="280"/>
      <c r="CHO27" s="280"/>
      <c r="CHP27" s="280"/>
      <c r="CHQ27" s="280"/>
      <c r="CHR27" s="280"/>
      <c r="CHS27" s="280"/>
      <c r="CHT27" s="280"/>
      <c r="CHU27" s="280"/>
      <c r="CHV27" s="280"/>
      <c r="CHW27" s="280"/>
      <c r="CHX27" s="280"/>
      <c r="CHY27" s="280"/>
      <c r="CHZ27" s="280"/>
      <c r="CIA27" s="280"/>
      <c r="CIB27" s="280"/>
      <c r="CIC27" s="280"/>
      <c r="CID27" s="280"/>
      <c r="CIE27" s="280"/>
      <c r="CIF27" s="280"/>
      <c r="CIG27" s="280"/>
      <c r="CIH27" s="280"/>
      <c r="CII27" s="280"/>
      <c r="CIJ27" s="280"/>
      <c r="CIK27" s="280"/>
      <c r="CIL27" s="280"/>
      <c r="CIM27" s="280"/>
      <c r="CIN27" s="280"/>
      <c r="CIO27" s="280"/>
      <c r="CIP27" s="280"/>
      <c r="CIQ27" s="280"/>
      <c r="CIR27" s="280"/>
      <c r="CIS27" s="280"/>
      <c r="CIT27" s="280"/>
      <c r="CIU27" s="280"/>
      <c r="CIV27" s="280"/>
      <c r="CIW27" s="280"/>
      <c r="CIX27" s="280"/>
      <c r="CIY27" s="280"/>
      <c r="CIZ27" s="280"/>
      <c r="CJA27" s="280"/>
      <c r="CJB27" s="280"/>
      <c r="CJC27" s="280"/>
      <c r="CJD27" s="280"/>
      <c r="CJE27" s="280"/>
      <c r="CJF27" s="280"/>
      <c r="CJG27" s="280"/>
      <c r="CJH27" s="280"/>
      <c r="CJI27" s="280"/>
      <c r="CJJ27" s="280"/>
      <c r="CJK27" s="280"/>
      <c r="CJL27" s="280"/>
      <c r="CJM27" s="280"/>
      <c r="CJN27" s="280"/>
      <c r="CJO27" s="280"/>
      <c r="CJP27" s="280"/>
      <c r="CJQ27" s="280"/>
      <c r="CJR27" s="280"/>
      <c r="CJS27" s="280"/>
      <c r="CJT27" s="280"/>
      <c r="CJU27" s="280"/>
      <c r="CJV27" s="280"/>
      <c r="CJW27" s="280"/>
      <c r="CJX27" s="280"/>
      <c r="CJY27" s="280"/>
      <c r="CJZ27" s="280"/>
      <c r="CKA27" s="280"/>
      <c r="CKB27" s="280"/>
      <c r="CKC27" s="280"/>
      <c r="CKD27" s="280"/>
      <c r="CKE27" s="280"/>
      <c r="CKF27" s="280"/>
      <c r="CKG27" s="280"/>
      <c r="CKH27" s="280"/>
      <c r="CKI27" s="280"/>
      <c r="CKJ27" s="280"/>
      <c r="CKK27" s="280"/>
      <c r="CKL27" s="280"/>
      <c r="CKM27" s="280"/>
      <c r="CKN27" s="280"/>
      <c r="CKO27" s="280"/>
      <c r="CKP27" s="280"/>
      <c r="CKQ27" s="280"/>
      <c r="CKR27" s="280"/>
      <c r="CKS27" s="280"/>
      <c r="CKT27" s="280"/>
      <c r="CKU27" s="280"/>
      <c r="CKV27" s="280"/>
      <c r="CKW27" s="280"/>
      <c r="CKX27" s="280"/>
      <c r="CKY27" s="280"/>
      <c r="CKZ27" s="280"/>
      <c r="CLA27" s="280"/>
      <c r="CLB27" s="280"/>
      <c r="CLC27" s="280"/>
      <c r="CLD27" s="280"/>
      <c r="CLE27" s="280"/>
      <c r="CLF27" s="280"/>
      <c r="CLG27" s="280"/>
      <c r="CLH27" s="280"/>
      <c r="CLI27" s="280"/>
      <c r="CLJ27" s="280"/>
      <c r="CLK27" s="280"/>
      <c r="CLL27" s="280"/>
      <c r="CLM27" s="280"/>
      <c r="CLN27" s="280"/>
      <c r="CLO27" s="280"/>
      <c r="CLP27" s="280"/>
      <c r="CLQ27" s="280"/>
      <c r="CLR27" s="280"/>
      <c r="CLS27" s="280"/>
      <c r="CLT27" s="280"/>
      <c r="CLU27" s="280"/>
      <c r="CLV27" s="280"/>
      <c r="CLW27" s="280"/>
      <c r="CLX27" s="280"/>
      <c r="CLY27" s="280"/>
      <c r="CLZ27" s="280"/>
      <c r="CMA27" s="280"/>
      <c r="CMB27" s="280"/>
      <c r="CMC27" s="280"/>
      <c r="CMD27" s="280"/>
      <c r="CME27" s="280"/>
      <c r="CMF27" s="280"/>
      <c r="CMG27" s="280"/>
      <c r="CMH27" s="280"/>
      <c r="CMI27" s="280"/>
      <c r="CMJ27" s="280"/>
      <c r="CMK27" s="280"/>
      <c r="CML27" s="280"/>
      <c r="CMM27" s="280"/>
      <c r="CMN27" s="280"/>
      <c r="CMO27" s="280"/>
      <c r="CMP27" s="280"/>
      <c r="CMQ27" s="280"/>
      <c r="CMR27" s="280"/>
      <c r="CMS27" s="280"/>
      <c r="CMT27" s="280"/>
      <c r="CMU27" s="280"/>
      <c r="CMV27" s="280"/>
      <c r="CMW27" s="280"/>
      <c r="CMX27" s="280"/>
      <c r="CMY27" s="280"/>
      <c r="CMZ27" s="280"/>
      <c r="CNA27" s="280"/>
      <c r="CNB27" s="280"/>
      <c r="CNC27" s="280"/>
      <c r="CND27" s="280"/>
      <c r="CNE27" s="280"/>
      <c r="CNF27" s="280"/>
      <c r="CNG27" s="280"/>
      <c r="CNH27" s="280"/>
      <c r="CNI27" s="280"/>
      <c r="CNJ27" s="280"/>
      <c r="CNK27" s="280"/>
      <c r="CNL27" s="280"/>
      <c r="CNM27" s="280"/>
      <c r="CNN27" s="280"/>
      <c r="CNO27" s="280"/>
      <c r="CNP27" s="280"/>
      <c r="CNQ27" s="280"/>
      <c r="CNR27" s="280"/>
      <c r="CNS27" s="280"/>
      <c r="CNT27" s="280"/>
      <c r="CNU27" s="280"/>
      <c r="CNV27" s="280"/>
      <c r="CNW27" s="280"/>
      <c r="CNX27" s="280"/>
      <c r="CNY27" s="280"/>
      <c r="CNZ27" s="280"/>
      <c r="COA27" s="280"/>
      <c r="COB27" s="280"/>
      <c r="COC27" s="280"/>
      <c r="COD27" s="280"/>
      <c r="COE27" s="280"/>
      <c r="COF27" s="280"/>
      <c r="COG27" s="280"/>
      <c r="COH27" s="280"/>
      <c r="COI27" s="280"/>
      <c r="COJ27" s="280"/>
      <c r="COK27" s="280"/>
      <c r="COL27" s="280"/>
      <c r="COM27" s="280"/>
      <c r="CON27" s="280"/>
      <c r="COO27" s="280"/>
      <c r="COP27" s="280"/>
      <c r="COQ27" s="280"/>
      <c r="COR27" s="280"/>
      <c r="COS27" s="280"/>
      <c r="COT27" s="280"/>
      <c r="COU27" s="280"/>
      <c r="COV27" s="280"/>
      <c r="COW27" s="280"/>
      <c r="COX27" s="280"/>
      <c r="COY27" s="280"/>
      <c r="COZ27" s="280"/>
      <c r="CPA27" s="280"/>
      <c r="CPB27" s="280"/>
      <c r="CPC27" s="280"/>
      <c r="CPD27" s="280"/>
      <c r="CPE27" s="280"/>
      <c r="CPF27" s="280"/>
      <c r="CPG27" s="280"/>
      <c r="CPH27" s="280"/>
      <c r="CPI27" s="280"/>
      <c r="CPJ27" s="280"/>
      <c r="CPK27" s="280"/>
      <c r="CPL27" s="280"/>
      <c r="CPM27" s="280"/>
      <c r="CPN27" s="280"/>
      <c r="CPO27" s="280"/>
      <c r="CPP27" s="280"/>
      <c r="CPQ27" s="280"/>
      <c r="CPR27" s="280"/>
      <c r="CPS27" s="280"/>
      <c r="CPT27" s="280"/>
      <c r="CPU27" s="280"/>
      <c r="CPV27" s="280"/>
      <c r="CPW27" s="280"/>
      <c r="CPX27" s="280"/>
      <c r="CPY27" s="280"/>
      <c r="CPZ27" s="280"/>
      <c r="CQA27" s="280"/>
      <c r="CQB27" s="280"/>
      <c r="CQC27" s="280"/>
      <c r="CQD27" s="280"/>
      <c r="CQE27" s="280"/>
      <c r="CQF27" s="280"/>
      <c r="CQG27" s="280"/>
      <c r="CQH27" s="280"/>
      <c r="CQI27" s="280"/>
      <c r="CQJ27" s="280"/>
      <c r="CQK27" s="280"/>
      <c r="CQL27" s="280"/>
      <c r="CQM27" s="280"/>
      <c r="CQN27" s="280"/>
      <c r="CQO27" s="280"/>
      <c r="CQP27" s="280"/>
      <c r="CQQ27" s="280"/>
      <c r="CQR27" s="280"/>
      <c r="CQS27" s="280"/>
      <c r="CQT27" s="280"/>
      <c r="CQU27" s="280"/>
      <c r="CQV27" s="280"/>
      <c r="CQW27" s="280"/>
      <c r="CQX27" s="280"/>
      <c r="CQY27" s="280"/>
      <c r="CQZ27" s="280"/>
      <c r="CRA27" s="280"/>
      <c r="CRB27" s="280"/>
      <c r="CRC27" s="280"/>
      <c r="CRD27" s="280"/>
      <c r="CRE27" s="280"/>
      <c r="CRF27" s="280"/>
      <c r="CRG27" s="280"/>
      <c r="CRH27" s="280"/>
      <c r="CRI27" s="280"/>
      <c r="CRJ27" s="280"/>
      <c r="CRK27" s="280"/>
      <c r="CRL27" s="280"/>
      <c r="CRM27" s="280"/>
      <c r="CRN27" s="280"/>
      <c r="CRO27" s="280"/>
      <c r="CRP27" s="280"/>
      <c r="CRQ27" s="280"/>
      <c r="CRR27" s="280"/>
      <c r="CRS27" s="280"/>
      <c r="CRT27" s="280"/>
      <c r="CRU27" s="280"/>
      <c r="CRV27" s="280"/>
      <c r="CRW27" s="280"/>
      <c r="CRX27" s="280"/>
      <c r="CRY27" s="280"/>
      <c r="CRZ27" s="280"/>
      <c r="CSA27" s="280"/>
      <c r="CSB27" s="280"/>
      <c r="CSC27" s="280"/>
      <c r="CSD27" s="280"/>
      <c r="CSE27" s="280"/>
      <c r="CSF27" s="280"/>
      <c r="CSG27" s="280"/>
      <c r="CSH27" s="280"/>
      <c r="CSI27" s="280"/>
      <c r="CSJ27" s="280"/>
      <c r="CSK27" s="280"/>
      <c r="CSL27" s="280"/>
      <c r="CSM27" s="280"/>
      <c r="CSN27" s="280"/>
      <c r="CSO27" s="280"/>
      <c r="CSP27" s="280"/>
      <c r="CSQ27" s="280"/>
      <c r="CSR27" s="280"/>
      <c r="CSS27" s="280"/>
      <c r="CST27" s="280"/>
      <c r="CSU27" s="280"/>
      <c r="CSV27" s="280"/>
      <c r="CSW27" s="280"/>
      <c r="CSX27" s="280"/>
      <c r="CSY27" s="280"/>
      <c r="CSZ27" s="280"/>
      <c r="CTA27" s="280"/>
      <c r="CTB27" s="280"/>
      <c r="CTC27" s="280"/>
      <c r="CTD27" s="280"/>
      <c r="CTE27" s="280"/>
      <c r="CTF27" s="280"/>
      <c r="CTG27" s="280"/>
      <c r="CTH27" s="280"/>
      <c r="CTI27" s="280"/>
      <c r="CTJ27" s="280"/>
      <c r="CTK27" s="280"/>
      <c r="CTL27" s="280"/>
      <c r="CTM27" s="280"/>
      <c r="CTN27" s="280"/>
      <c r="CTO27" s="280"/>
      <c r="CTP27" s="280"/>
      <c r="CTQ27" s="280"/>
      <c r="CTR27" s="280"/>
      <c r="CTS27" s="280"/>
      <c r="CTT27" s="280"/>
      <c r="CTU27" s="280"/>
      <c r="CTV27" s="280"/>
      <c r="CTW27" s="280"/>
      <c r="CTX27" s="280"/>
      <c r="CTY27" s="280"/>
      <c r="CTZ27" s="280"/>
      <c r="CUA27" s="280"/>
      <c r="CUB27" s="280"/>
      <c r="CUC27" s="280"/>
      <c r="CUD27" s="280"/>
      <c r="CUE27" s="280"/>
      <c r="CUF27" s="280"/>
      <c r="CUG27" s="280"/>
      <c r="CUH27" s="280"/>
      <c r="CUI27" s="280"/>
      <c r="CUJ27" s="280"/>
      <c r="CUK27" s="280"/>
      <c r="CUL27" s="280"/>
      <c r="CUM27" s="280"/>
      <c r="CUN27" s="280"/>
      <c r="CUO27" s="280"/>
      <c r="CUP27" s="280"/>
      <c r="CUQ27" s="280"/>
      <c r="CUR27" s="280"/>
      <c r="CUS27" s="280"/>
      <c r="CUT27" s="280"/>
      <c r="CUU27" s="280"/>
      <c r="CUV27" s="280"/>
      <c r="CUW27" s="280"/>
      <c r="CUX27" s="280"/>
      <c r="CUY27" s="280"/>
      <c r="CUZ27" s="280"/>
      <c r="CVA27" s="280"/>
      <c r="CVB27" s="280"/>
      <c r="CVC27" s="280"/>
      <c r="CVD27" s="280"/>
      <c r="CVE27" s="280"/>
      <c r="CVF27" s="280"/>
      <c r="CVG27" s="280"/>
      <c r="CVH27" s="280"/>
      <c r="CVI27" s="280"/>
      <c r="CVJ27" s="280"/>
      <c r="CVK27" s="280"/>
      <c r="CVL27" s="280"/>
      <c r="CVM27" s="280"/>
      <c r="CVN27" s="280"/>
      <c r="CVO27" s="280"/>
      <c r="CVP27" s="280"/>
      <c r="CVQ27" s="280"/>
      <c r="CVR27" s="280"/>
      <c r="CVS27" s="280"/>
      <c r="CVT27" s="280"/>
      <c r="CVU27" s="280"/>
      <c r="CVV27" s="280"/>
      <c r="CVW27" s="280"/>
      <c r="CVX27" s="280"/>
      <c r="CVY27" s="280"/>
      <c r="CVZ27" s="280"/>
      <c r="CWA27" s="280"/>
      <c r="CWB27" s="280"/>
      <c r="CWC27" s="280"/>
      <c r="CWD27" s="280"/>
      <c r="CWE27" s="280"/>
      <c r="CWF27" s="280"/>
      <c r="CWG27" s="280"/>
      <c r="CWH27" s="280"/>
      <c r="CWI27" s="280"/>
      <c r="CWJ27" s="280"/>
      <c r="CWK27" s="280"/>
      <c r="CWL27" s="280"/>
      <c r="CWM27" s="280"/>
      <c r="CWN27" s="280"/>
      <c r="CWO27" s="280"/>
      <c r="CWP27" s="280"/>
      <c r="CWQ27" s="280"/>
      <c r="CWR27" s="280"/>
      <c r="CWS27" s="280"/>
      <c r="CWT27" s="280"/>
      <c r="CWU27" s="280"/>
      <c r="CWV27" s="280"/>
      <c r="CWW27" s="280"/>
      <c r="CWX27" s="280"/>
      <c r="CWY27" s="280"/>
      <c r="CWZ27" s="280"/>
      <c r="CXA27" s="280"/>
      <c r="CXB27" s="280"/>
      <c r="CXC27" s="280"/>
      <c r="CXD27" s="280"/>
      <c r="CXE27" s="280"/>
      <c r="CXF27" s="280"/>
      <c r="CXG27" s="280"/>
      <c r="CXH27" s="280"/>
      <c r="CXI27" s="280"/>
      <c r="CXJ27" s="280"/>
      <c r="CXK27" s="280"/>
      <c r="CXL27" s="280"/>
      <c r="CXM27" s="280"/>
      <c r="CXN27" s="280"/>
      <c r="CXO27" s="280"/>
      <c r="CXP27" s="280"/>
      <c r="CXQ27" s="280"/>
      <c r="CXR27" s="280"/>
      <c r="CXS27" s="280"/>
      <c r="CXT27" s="280"/>
      <c r="CXU27" s="280"/>
      <c r="CXV27" s="280"/>
      <c r="CXW27" s="280"/>
      <c r="CXX27" s="280"/>
      <c r="CXY27" s="280"/>
      <c r="CXZ27" s="280"/>
      <c r="CYA27" s="280"/>
      <c r="CYB27" s="280"/>
      <c r="CYC27" s="280"/>
      <c r="CYD27" s="280"/>
      <c r="CYE27" s="280"/>
      <c r="CYF27" s="280"/>
      <c r="CYG27" s="280"/>
      <c r="CYH27" s="280"/>
      <c r="CYI27" s="280"/>
      <c r="CYJ27" s="280"/>
      <c r="CYK27" s="280"/>
      <c r="CYL27" s="280"/>
      <c r="CYM27" s="280"/>
      <c r="CYN27" s="280"/>
      <c r="CYO27" s="280"/>
      <c r="CYP27" s="280"/>
      <c r="CYQ27" s="280"/>
      <c r="CYR27" s="280"/>
      <c r="CYS27" s="280"/>
      <c r="CYT27" s="280"/>
      <c r="CYU27" s="280"/>
      <c r="CYV27" s="280"/>
      <c r="CYW27" s="280"/>
      <c r="CYX27" s="280"/>
      <c r="CYY27" s="280"/>
      <c r="CYZ27" s="280"/>
      <c r="CZA27" s="280"/>
      <c r="CZB27" s="280"/>
      <c r="CZC27" s="280"/>
      <c r="CZD27" s="280"/>
      <c r="CZE27" s="280"/>
      <c r="CZF27" s="280"/>
      <c r="CZG27" s="280"/>
      <c r="CZH27" s="280"/>
      <c r="CZI27" s="280"/>
      <c r="CZJ27" s="280"/>
      <c r="CZK27" s="280"/>
      <c r="CZL27" s="280"/>
      <c r="CZM27" s="280"/>
      <c r="CZN27" s="280"/>
      <c r="CZO27" s="280"/>
      <c r="CZP27" s="280"/>
      <c r="CZQ27" s="280"/>
      <c r="CZR27" s="280"/>
      <c r="CZS27" s="280"/>
      <c r="CZT27" s="280"/>
      <c r="CZU27" s="280"/>
      <c r="CZV27" s="280"/>
      <c r="CZW27" s="280"/>
      <c r="CZX27" s="280"/>
      <c r="CZY27" s="280"/>
      <c r="CZZ27" s="280"/>
      <c r="DAA27" s="280"/>
      <c r="DAB27" s="280"/>
      <c r="DAC27" s="280"/>
      <c r="DAD27" s="280"/>
      <c r="DAE27" s="280"/>
      <c r="DAF27" s="280"/>
      <c r="DAG27" s="280"/>
      <c r="DAH27" s="280"/>
      <c r="DAI27" s="280"/>
      <c r="DAJ27" s="280"/>
      <c r="DAK27" s="280"/>
      <c r="DAL27" s="280"/>
      <c r="DAM27" s="280"/>
      <c r="DAN27" s="280"/>
      <c r="DAO27" s="280"/>
      <c r="DAP27" s="280"/>
      <c r="DAQ27" s="280"/>
      <c r="DAR27" s="280"/>
      <c r="DAS27" s="280"/>
      <c r="DAT27" s="280"/>
      <c r="DAU27" s="280"/>
      <c r="DAV27" s="280"/>
      <c r="DAW27" s="280"/>
      <c r="DAX27" s="280"/>
      <c r="DAY27" s="280"/>
      <c r="DAZ27" s="280"/>
      <c r="DBA27" s="280"/>
      <c r="DBB27" s="280"/>
      <c r="DBC27" s="280"/>
      <c r="DBD27" s="280"/>
      <c r="DBE27" s="280"/>
      <c r="DBF27" s="280"/>
      <c r="DBG27" s="280"/>
      <c r="DBH27" s="280"/>
      <c r="DBI27" s="280"/>
      <c r="DBJ27" s="280"/>
      <c r="DBK27" s="280"/>
      <c r="DBL27" s="280"/>
      <c r="DBM27" s="280"/>
      <c r="DBN27" s="280"/>
      <c r="DBO27" s="280"/>
      <c r="DBP27" s="280"/>
      <c r="DBQ27" s="280"/>
      <c r="DBR27" s="280"/>
      <c r="DBS27" s="280"/>
      <c r="DBT27" s="280"/>
      <c r="DBU27" s="280"/>
      <c r="DBV27" s="280"/>
      <c r="DBW27" s="280"/>
      <c r="DBX27" s="280"/>
      <c r="DBY27" s="280"/>
      <c r="DBZ27" s="280"/>
      <c r="DCA27" s="280"/>
      <c r="DCB27" s="280"/>
      <c r="DCC27" s="280"/>
      <c r="DCD27" s="280"/>
      <c r="DCE27" s="280"/>
      <c r="DCF27" s="280"/>
      <c r="DCG27" s="280"/>
      <c r="DCH27" s="280"/>
      <c r="DCI27" s="280"/>
      <c r="DCJ27" s="280"/>
      <c r="DCK27" s="280"/>
      <c r="DCL27" s="280"/>
      <c r="DCM27" s="280"/>
      <c r="DCN27" s="280"/>
      <c r="DCO27" s="280"/>
      <c r="DCP27" s="280"/>
      <c r="DCQ27" s="280"/>
      <c r="DCR27" s="280"/>
      <c r="DCS27" s="280"/>
      <c r="DCT27" s="280"/>
      <c r="DCU27" s="280"/>
      <c r="DCV27" s="280"/>
      <c r="DCW27" s="280"/>
      <c r="DCX27" s="280"/>
      <c r="DCY27" s="280"/>
      <c r="DCZ27" s="280"/>
      <c r="DDA27" s="280"/>
      <c r="DDB27" s="280"/>
      <c r="DDC27" s="280"/>
      <c r="DDD27" s="280"/>
      <c r="DDE27" s="280"/>
      <c r="DDF27" s="280"/>
      <c r="DDG27" s="280"/>
      <c r="DDH27" s="280"/>
      <c r="DDI27" s="280"/>
      <c r="DDJ27" s="280"/>
      <c r="DDK27" s="280"/>
      <c r="DDL27" s="280"/>
      <c r="DDM27" s="280"/>
      <c r="DDN27" s="280"/>
      <c r="DDO27" s="280"/>
      <c r="DDP27" s="280"/>
      <c r="DDQ27" s="280"/>
      <c r="DDR27" s="280"/>
      <c r="DDS27" s="280"/>
      <c r="DDT27" s="280"/>
      <c r="DDU27" s="280"/>
      <c r="DDV27" s="280"/>
      <c r="DDW27" s="280"/>
      <c r="DDX27" s="280"/>
      <c r="DDY27" s="280"/>
      <c r="DDZ27" s="280"/>
      <c r="DEA27" s="280"/>
      <c r="DEB27" s="280"/>
      <c r="DEC27" s="280"/>
      <c r="DED27" s="280"/>
      <c r="DEE27" s="280"/>
      <c r="DEF27" s="280"/>
      <c r="DEG27" s="280"/>
      <c r="DEH27" s="280"/>
      <c r="DEI27" s="280"/>
      <c r="DEJ27" s="280"/>
      <c r="DEK27" s="280"/>
      <c r="DEL27" s="280"/>
      <c r="DEM27" s="280"/>
      <c r="DEN27" s="280"/>
      <c r="DEO27" s="280"/>
      <c r="DEP27" s="280"/>
      <c r="DEQ27" s="280"/>
      <c r="DER27" s="280"/>
      <c r="DES27" s="280"/>
      <c r="DET27" s="280"/>
      <c r="DEU27" s="280"/>
      <c r="DEV27" s="280"/>
      <c r="DEW27" s="280"/>
      <c r="DEX27" s="280"/>
      <c r="DEY27" s="280"/>
      <c r="DEZ27" s="280"/>
      <c r="DFA27" s="280"/>
      <c r="DFB27" s="280"/>
      <c r="DFC27" s="280"/>
      <c r="DFD27" s="280"/>
      <c r="DFE27" s="280"/>
      <c r="DFF27" s="280"/>
      <c r="DFG27" s="280"/>
      <c r="DFH27" s="280"/>
      <c r="DFI27" s="280"/>
      <c r="DFJ27" s="280"/>
      <c r="DFK27" s="280"/>
      <c r="DFL27" s="280"/>
      <c r="DFM27" s="280"/>
      <c r="DFN27" s="280"/>
      <c r="DFO27" s="280"/>
      <c r="DFP27" s="280"/>
      <c r="DFQ27" s="280"/>
      <c r="DFR27" s="280"/>
      <c r="DFS27" s="280"/>
      <c r="DFT27" s="280"/>
      <c r="DFU27" s="280"/>
      <c r="DFV27" s="280"/>
      <c r="DFW27" s="280"/>
      <c r="DFX27" s="280"/>
      <c r="DFY27" s="280"/>
      <c r="DFZ27" s="280"/>
      <c r="DGA27" s="280"/>
      <c r="DGB27" s="280"/>
      <c r="DGC27" s="280"/>
      <c r="DGD27" s="280"/>
      <c r="DGE27" s="280"/>
      <c r="DGF27" s="280"/>
      <c r="DGG27" s="280"/>
      <c r="DGH27" s="280"/>
      <c r="DGI27" s="280"/>
      <c r="DGJ27" s="280"/>
      <c r="DGK27" s="280"/>
      <c r="DGL27" s="280"/>
      <c r="DGM27" s="280"/>
      <c r="DGN27" s="280"/>
      <c r="DGO27" s="280"/>
      <c r="DGP27" s="280"/>
      <c r="DGQ27" s="280"/>
      <c r="DGR27" s="280"/>
      <c r="DGS27" s="280"/>
      <c r="DGT27" s="280"/>
      <c r="DGU27" s="280"/>
      <c r="DGV27" s="280"/>
      <c r="DGW27" s="280"/>
      <c r="DGX27" s="280"/>
      <c r="DGY27" s="280"/>
      <c r="DGZ27" s="280"/>
      <c r="DHA27" s="280"/>
      <c r="DHB27" s="280"/>
      <c r="DHC27" s="280"/>
      <c r="DHD27" s="280"/>
      <c r="DHE27" s="280"/>
      <c r="DHF27" s="280"/>
      <c r="DHG27" s="280"/>
      <c r="DHH27" s="280"/>
      <c r="DHI27" s="280"/>
      <c r="DHJ27" s="280"/>
      <c r="DHK27" s="280"/>
      <c r="DHL27" s="280"/>
      <c r="DHM27" s="280"/>
      <c r="DHN27" s="280"/>
      <c r="DHO27" s="280"/>
      <c r="DHP27" s="280"/>
      <c r="DHQ27" s="280"/>
      <c r="DHR27" s="280"/>
      <c r="DHS27" s="280"/>
      <c r="DHT27" s="280"/>
      <c r="DHU27" s="280"/>
      <c r="DHV27" s="280"/>
      <c r="DHW27" s="280"/>
      <c r="DHX27" s="280"/>
      <c r="DHY27" s="280"/>
      <c r="DHZ27" s="280"/>
      <c r="DIA27" s="280"/>
      <c r="DIB27" s="280"/>
      <c r="DIC27" s="280"/>
      <c r="DID27" s="280"/>
      <c r="DIE27" s="280"/>
      <c r="DIF27" s="280"/>
      <c r="DIG27" s="280"/>
      <c r="DIH27" s="280"/>
      <c r="DII27" s="280"/>
      <c r="DIJ27" s="280"/>
      <c r="DIK27" s="280"/>
      <c r="DIL27" s="280"/>
      <c r="DIM27" s="280"/>
      <c r="DIN27" s="280"/>
      <c r="DIO27" s="280"/>
      <c r="DIP27" s="280"/>
      <c r="DIQ27" s="280"/>
      <c r="DIR27" s="280"/>
      <c r="DIS27" s="280"/>
      <c r="DIT27" s="280"/>
      <c r="DIU27" s="280"/>
      <c r="DIV27" s="280"/>
      <c r="DIW27" s="280"/>
      <c r="DIX27" s="280"/>
      <c r="DIY27" s="280"/>
      <c r="DIZ27" s="280"/>
      <c r="DJA27" s="280"/>
      <c r="DJB27" s="280"/>
      <c r="DJC27" s="280"/>
      <c r="DJD27" s="280"/>
      <c r="DJE27" s="280"/>
      <c r="DJF27" s="280"/>
      <c r="DJG27" s="280"/>
      <c r="DJH27" s="280"/>
      <c r="DJI27" s="280"/>
      <c r="DJJ27" s="280"/>
      <c r="DJK27" s="280"/>
      <c r="DJL27" s="280"/>
      <c r="DJM27" s="280"/>
      <c r="DJN27" s="280"/>
      <c r="DJO27" s="280"/>
      <c r="DJP27" s="280"/>
      <c r="DJQ27" s="280"/>
      <c r="DJR27" s="280"/>
      <c r="DJS27" s="280"/>
      <c r="DJT27" s="280"/>
      <c r="DJU27" s="280"/>
      <c r="DJV27" s="280"/>
      <c r="DJW27" s="280"/>
      <c r="DJX27" s="280"/>
      <c r="DJY27" s="280"/>
      <c r="DJZ27" s="280"/>
      <c r="DKA27" s="280"/>
      <c r="DKB27" s="280"/>
      <c r="DKC27" s="280"/>
      <c r="DKD27" s="280"/>
      <c r="DKE27" s="280"/>
      <c r="DKF27" s="280"/>
      <c r="DKG27" s="280"/>
      <c r="DKH27" s="280"/>
      <c r="DKI27" s="280"/>
      <c r="DKJ27" s="280"/>
      <c r="DKK27" s="280"/>
      <c r="DKL27" s="280"/>
      <c r="DKM27" s="280"/>
      <c r="DKN27" s="280"/>
      <c r="DKO27" s="280"/>
      <c r="DKP27" s="280"/>
      <c r="DKQ27" s="280"/>
      <c r="DKR27" s="280"/>
      <c r="DKS27" s="280"/>
      <c r="DKT27" s="280"/>
      <c r="DKU27" s="280"/>
      <c r="DKV27" s="280"/>
      <c r="DKW27" s="280"/>
      <c r="DKX27" s="280"/>
      <c r="DKY27" s="280"/>
      <c r="DKZ27" s="280"/>
      <c r="DLA27" s="280"/>
      <c r="DLB27" s="280"/>
      <c r="DLC27" s="280"/>
      <c r="DLD27" s="280"/>
      <c r="DLE27" s="280"/>
      <c r="DLF27" s="280"/>
      <c r="DLG27" s="280"/>
      <c r="DLH27" s="280"/>
      <c r="DLI27" s="280"/>
      <c r="DLJ27" s="280"/>
      <c r="DLK27" s="280"/>
      <c r="DLL27" s="280"/>
      <c r="DLM27" s="280"/>
      <c r="DLN27" s="280"/>
      <c r="DLO27" s="280"/>
      <c r="DLP27" s="280"/>
      <c r="DLQ27" s="280"/>
      <c r="DLR27" s="280"/>
      <c r="DLS27" s="280"/>
      <c r="DLT27" s="280"/>
      <c r="DLU27" s="280"/>
      <c r="DLV27" s="280"/>
      <c r="DLW27" s="280"/>
      <c r="DLX27" s="280"/>
      <c r="DLY27" s="280"/>
      <c r="DLZ27" s="280"/>
      <c r="DMA27" s="280"/>
      <c r="DMB27" s="280"/>
      <c r="DMC27" s="280"/>
      <c r="DMD27" s="280"/>
      <c r="DME27" s="280"/>
      <c r="DMF27" s="280"/>
      <c r="DMG27" s="280"/>
      <c r="DMH27" s="280"/>
      <c r="DMI27" s="280"/>
      <c r="DMJ27" s="280"/>
      <c r="DMK27" s="280"/>
      <c r="DML27" s="280"/>
      <c r="DMM27" s="280"/>
      <c r="DMN27" s="280"/>
      <c r="DMO27" s="280"/>
      <c r="DMP27" s="280"/>
      <c r="DMQ27" s="280"/>
      <c r="DMR27" s="280"/>
      <c r="DMS27" s="280"/>
      <c r="DMT27" s="280"/>
      <c r="DMU27" s="280"/>
      <c r="DMV27" s="280"/>
      <c r="DMW27" s="280"/>
      <c r="DMX27" s="280"/>
      <c r="DMY27" s="280"/>
      <c r="DMZ27" s="280"/>
      <c r="DNA27" s="280"/>
      <c r="DNB27" s="280"/>
      <c r="DNC27" s="280"/>
      <c r="DND27" s="280"/>
      <c r="DNE27" s="280"/>
      <c r="DNF27" s="280"/>
      <c r="DNG27" s="280"/>
      <c r="DNH27" s="280"/>
      <c r="DNI27" s="280"/>
      <c r="DNJ27" s="280"/>
      <c r="DNK27" s="280"/>
      <c r="DNL27" s="280"/>
      <c r="DNM27" s="280"/>
      <c r="DNN27" s="280"/>
      <c r="DNO27" s="280"/>
      <c r="DNP27" s="280"/>
      <c r="DNQ27" s="280"/>
      <c r="DNR27" s="280"/>
      <c r="DNS27" s="280"/>
      <c r="DNT27" s="280"/>
      <c r="DNU27" s="280"/>
      <c r="DNV27" s="280"/>
      <c r="DNW27" s="280"/>
      <c r="DNX27" s="280"/>
      <c r="DNY27" s="280"/>
      <c r="DNZ27" s="280"/>
      <c r="DOA27" s="280"/>
      <c r="DOB27" s="280"/>
      <c r="DOC27" s="280"/>
      <c r="DOD27" s="280"/>
      <c r="DOE27" s="280"/>
      <c r="DOF27" s="280"/>
      <c r="DOG27" s="280"/>
      <c r="DOH27" s="280"/>
      <c r="DOI27" s="280"/>
      <c r="DOJ27" s="280"/>
      <c r="DOK27" s="280"/>
      <c r="DOL27" s="280"/>
      <c r="DOM27" s="280"/>
      <c r="DON27" s="280"/>
      <c r="DOO27" s="280"/>
      <c r="DOP27" s="280"/>
      <c r="DOQ27" s="280"/>
      <c r="DOR27" s="280"/>
      <c r="DOS27" s="280"/>
      <c r="DOT27" s="280"/>
      <c r="DOU27" s="280"/>
      <c r="DOV27" s="280"/>
      <c r="DOW27" s="280"/>
      <c r="DOX27" s="280"/>
      <c r="DOY27" s="280"/>
      <c r="DOZ27" s="280"/>
      <c r="DPA27" s="280"/>
      <c r="DPB27" s="280"/>
      <c r="DPC27" s="280"/>
      <c r="DPD27" s="280"/>
      <c r="DPE27" s="280"/>
      <c r="DPF27" s="280"/>
      <c r="DPG27" s="280"/>
      <c r="DPH27" s="280"/>
      <c r="DPI27" s="280"/>
      <c r="DPJ27" s="280"/>
      <c r="DPK27" s="280"/>
      <c r="DPL27" s="280"/>
      <c r="DPM27" s="280"/>
      <c r="DPN27" s="280"/>
      <c r="DPO27" s="280"/>
      <c r="DPP27" s="280"/>
      <c r="DPQ27" s="280"/>
      <c r="DPR27" s="280"/>
      <c r="DPS27" s="280"/>
      <c r="DPT27" s="280"/>
      <c r="DPU27" s="280"/>
      <c r="DPV27" s="280"/>
      <c r="DPW27" s="280"/>
      <c r="DPX27" s="280"/>
      <c r="DPY27" s="280"/>
      <c r="DPZ27" s="280"/>
      <c r="DQA27" s="280"/>
      <c r="DQB27" s="280"/>
      <c r="DQC27" s="280"/>
      <c r="DQD27" s="280"/>
      <c r="DQE27" s="280"/>
      <c r="DQF27" s="280"/>
      <c r="DQG27" s="280"/>
      <c r="DQH27" s="280"/>
      <c r="DQI27" s="280"/>
      <c r="DQJ27" s="280"/>
      <c r="DQK27" s="280"/>
      <c r="DQL27" s="280"/>
      <c r="DQM27" s="280"/>
      <c r="DQN27" s="280"/>
      <c r="DQO27" s="280"/>
      <c r="DQP27" s="280"/>
      <c r="DQQ27" s="280"/>
      <c r="DQR27" s="280"/>
      <c r="DQS27" s="280"/>
      <c r="DQT27" s="280"/>
      <c r="DQU27" s="280"/>
      <c r="DQV27" s="280"/>
      <c r="DQW27" s="280"/>
      <c r="DQX27" s="280"/>
      <c r="DQY27" s="280"/>
      <c r="DQZ27" s="280"/>
      <c r="DRA27" s="280"/>
      <c r="DRB27" s="280"/>
      <c r="DRC27" s="280"/>
      <c r="DRD27" s="280"/>
      <c r="DRE27" s="280"/>
      <c r="DRF27" s="280"/>
      <c r="DRG27" s="280"/>
      <c r="DRH27" s="280"/>
      <c r="DRI27" s="280"/>
      <c r="DRJ27" s="280"/>
      <c r="DRK27" s="280"/>
      <c r="DRL27" s="280"/>
      <c r="DRM27" s="280"/>
      <c r="DRN27" s="280"/>
      <c r="DRO27" s="280"/>
      <c r="DRP27" s="280"/>
      <c r="DRQ27" s="280"/>
      <c r="DRR27" s="280"/>
      <c r="DRS27" s="280"/>
      <c r="DRT27" s="280"/>
      <c r="DRU27" s="280"/>
      <c r="DRV27" s="280"/>
      <c r="DRW27" s="280"/>
      <c r="DRX27" s="280"/>
      <c r="DRY27" s="280"/>
      <c r="DRZ27" s="280"/>
      <c r="DSA27" s="280"/>
      <c r="DSB27" s="280"/>
      <c r="DSC27" s="280"/>
      <c r="DSD27" s="280"/>
      <c r="DSE27" s="280"/>
      <c r="DSF27" s="280"/>
      <c r="DSG27" s="280"/>
      <c r="DSH27" s="280"/>
      <c r="DSI27" s="280"/>
      <c r="DSJ27" s="280"/>
      <c r="DSK27" s="280"/>
      <c r="DSL27" s="280"/>
      <c r="DSM27" s="280"/>
      <c r="DSN27" s="280"/>
      <c r="DSO27" s="280"/>
      <c r="DSP27" s="280"/>
      <c r="DSQ27" s="280"/>
      <c r="DSR27" s="280"/>
      <c r="DSS27" s="280"/>
      <c r="DST27" s="280"/>
      <c r="DSU27" s="280"/>
      <c r="DSV27" s="280"/>
      <c r="DSW27" s="280"/>
      <c r="DSX27" s="280"/>
      <c r="DSY27" s="280"/>
      <c r="DSZ27" s="280"/>
      <c r="DTA27" s="280"/>
      <c r="DTB27" s="280"/>
      <c r="DTC27" s="280"/>
      <c r="DTD27" s="280"/>
      <c r="DTE27" s="280"/>
      <c r="DTF27" s="280"/>
      <c r="DTG27" s="280"/>
      <c r="DTH27" s="280"/>
      <c r="DTI27" s="280"/>
      <c r="DTJ27" s="280"/>
      <c r="DTK27" s="280"/>
      <c r="DTL27" s="280"/>
      <c r="DTM27" s="280"/>
      <c r="DTN27" s="280"/>
      <c r="DTO27" s="280"/>
      <c r="DTP27" s="280"/>
      <c r="DTQ27" s="280"/>
      <c r="DTR27" s="280"/>
      <c r="DTS27" s="280"/>
      <c r="DTT27" s="280"/>
      <c r="DTU27" s="280"/>
      <c r="DTV27" s="280"/>
      <c r="DTW27" s="280"/>
      <c r="DTX27" s="280"/>
      <c r="DTY27" s="280"/>
      <c r="DTZ27" s="280"/>
      <c r="DUA27" s="280"/>
      <c r="DUB27" s="280"/>
      <c r="DUC27" s="280"/>
      <c r="DUD27" s="280"/>
      <c r="DUE27" s="280"/>
      <c r="DUF27" s="280"/>
      <c r="DUG27" s="280"/>
      <c r="DUH27" s="280"/>
      <c r="DUI27" s="280"/>
      <c r="DUJ27" s="280"/>
      <c r="DUK27" s="280"/>
      <c r="DUL27" s="280"/>
      <c r="DUM27" s="280"/>
      <c r="DUN27" s="280"/>
      <c r="DUO27" s="280"/>
      <c r="DUP27" s="280"/>
      <c r="DUQ27" s="280"/>
      <c r="DUR27" s="280"/>
      <c r="DUS27" s="280"/>
      <c r="DUT27" s="280"/>
      <c r="DUU27" s="280"/>
      <c r="DUV27" s="280"/>
      <c r="DUW27" s="280"/>
      <c r="DUX27" s="280"/>
      <c r="DUY27" s="280"/>
      <c r="DUZ27" s="280"/>
      <c r="DVA27" s="280"/>
      <c r="DVB27" s="280"/>
      <c r="DVC27" s="280"/>
      <c r="DVD27" s="280"/>
      <c r="DVE27" s="280"/>
      <c r="DVF27" s="280"/>
      <c r="DVG27" s="280"/>
      <c r="DVH27" s="280"/>
      <c r="DVI27" s="280"/>
      <c r="DVJ27" s="280"/>
      <c r="DVK27" s="280"/>
      <c r="DVL27" s="280"/>
      <c r="DVM27" s="280"/>
      <c r="DVN27" s="280"/>
      <c r="DVO27" s="280"/>
      <c r="DVP27" s="280"/>
      <c r="DVQ27" s="280"/>
      <c r="DVR27" s="280"/>
      <c r="DVS27" s="280"/>
      <c r="DVT27" s="280"/>
      <c r="DVU27" s="280"/>
      <c r="DVV27" s="280"/>
      <c r="DVW27" s="280"/>
      <c r="DVX27" s="280"/>
      <c r="DVY27" s="280"/>
      <c r="DVZ27" s="280"/>
      <c r="DWA27" s="280"/>
      <c r="DWB27" s="280"/>
      <c r="DWC27" s="280"/>
      <c r="DWD27" s="280"/>
      <c r="DWE27" s="280"/>
      <c r="DWF27" s="280"/>
      <c r="DWG27" s="280"/>
      <c r="DWH27" s="280"/>
      <c r="DWI27" s="280"/>
      <c r="DWJ27" s="280"/>
      <c r="DWK27" s="280"/>
      <c r="DWL27" s="280"/>
      <c r="DWM27" s="280"/>
      <c r="DWN27" s="280"/>
      <c r="DWO27" s="280"/>
      <c r="DWP27" s="280"/>
      <c r="DWQ27" s="280"/>
      <c r="DWR27" s="280"/>
      <c r="DWS27" s="280"/>
      <c r="DWT27" s="280"/>
      <c r="DWU27" s="280"/>
      <c r="DWV27" s="280"/>
      <c r="DWW27" s="280"/>
      <c r="DWX27" s="280"/>
      <c r="DWY27" s="280"/>
      <c r="DWZ27" s="280"/>
      <c r="DXA27" s="280"/>
      <c r="DXB27" s="280"/>
      <c r="DXC27" s="280"/>
      <c r="DXD27" s="280"/>
      <c r="DXE27" s="280"/>
      <c r="DXF27" s="280"/>
      <c r="DXG27" s="280"/>
      <c r="DXH27" s="280"/>
      <c r="DXI27" s="280"/>
      <c r="DXJ27" s="280"/>
      <c r="DXK27" s="280"/>
      <c r="DXL27" s="280"/>
      <c r="DXM27" s="280"/>
      <c r="DXN27" s="280"/>
      <c r="DXO27" s="280"/>
      <c r="DXP27" s="280"/>
      <c r="DXQ27" s="280"/>
      <c r="DXR27" s="280"/>
      <c r="DXS27" s="280"/>
      <c r="DXT27" s="280"/>
      <c r="DXU27" s="280"/>
      <c r="DXV27" s="280"/>
      <c r="DXW27" s="280"/>
      <c r="DXX27" s="280"/>
      <c r="DXY27" s="280"/>
      <c r="DXZ27" s="280"/>
      <c r="DYA27" s="280"/>
      <c r="DYB27" s="280"/>
      <c r="DYC27" s="280"/>
      <c r="DYD27" s="280"/>
      <c r="DYE27" s="280"/>
      <c r="DYF27" s="280"/>
      <c r="DYG27" s="280"/>
      <c r="DYH27" s="280"/>
      <c r="DYI27" s="280"/>
      <c r="DYJ27" s="280"/>
      <c r="DYK27" s="280"/>
      <c r="DYL27" s="280"/>
      <c r="DYM27" s="280"/>
      <c r="DYN27" s="280"/>
      <c r="DYO27" s="280"/>
      <c r="DYP27" s="280"/>
      <c r="DYQ27" s="280"/>
      <c r="DYR27" s="280"/>
      <c r="DYS27" s="280"/>
      <c r="DYT27" s="280"/>
      <c r="DYU27" s="280"/>
      <c r="DYV27" s="280"/>
      <c r="DYW27" s="280"/>
      <c r="DYX27" s="280"/>
      <c r="DYY27" s="280"/>
      <c r="DYZ27" s="280"/>
      <c r="DZA27" s="280"/>
      <c r="DZB27" s="280"/>
      <c r="DZC27" s="280"/>
      <c r="DZD27" s="280"/>
      <c r="DZE27" s="280"/>
      <c r="DZF27" s="280"/>
      <c r="DZG27" s="280"/>
      <c r="DZH27" s="280"/>
      <c r="DZI27" s="280"/>
      <c r="DZJ27" s="280"/>
      <c r="DZK27" s="280"/>
      <c r="DZL27" s="280"/>
      <c r="DZM27" s="280"/>
      <c r="DZN27" s="280"/>
      <c r="DZO27" s="280"/>
      <c r="DZP27" s="280"/>
      <c r="DZQ27" s="280"/>
      <c r="DZR27" s="280"/>
      <c r="DZS27" s="280"/>
      <c r="DZT27" s="280"/>
      <c r="DZU27" s="280"/>
      <c r="DZV27" s="280"/>
      <c r="DZW27" s="280"/>
      <c r="DZX27" s="280"/>
      <c r="DZY27" s="280"/>
      <c r="DZZ27" s="280"/>
      <c r="EAA27" s="280"/>
      <c r="EAB27" s="280"/>
      <c r="EAC27" s="280"/>
      <c r="EAD27" s="280"/>
      <c r="EAE27" s="280"/>
      <c r="EAF27" s="280"/>
      <c r="EAG27" s="280"/>
      <c r="EAH27" s="280"/>
      <c r="EAI27" s="280"/>
      <c r="EAJ27" s="280"/>
      <c r="EAK27" s="280"/>
      <c r="EAL27" s="280"/>
      <c r="EAM27" s="280"/>
      <c r="EAN27" s="280"/>
      <c r="EAO27" s="280"/>
      <c r="EAP27" s="280"/>
      <c r="EAQ27" s="280"/>
      <c r="EAR27" s="280"/>
      <c r="EAS27" s="280"/>
      <c r="EAT27" s="280"/>
      <c r="EAU27" s="280"/>
      <c r="EAV27" s="280"/>
      <c r="EAW27" s="280"/>
      <c r="EAX27" s="280"/>
      <c r="EAY27" s="280"/>
      <c r="EAZ27" s="280"/>
      <c r="EBA27" s="280"/>
      <c r="EBB27" s="280"/>
      <c r="EBC27" s="280"/>
      <c r="EBD27" s="280"/>
      <c r="EBE27" s="280"/>
      <c r="EBF27" s="280"/>
      <c r="EBG27" s="280"/>
      <c r="EBH27" s="280"/>
      <c r="EBI27" s="280"/>
      <c r="EBJ27" s="280"/>
      <c r="EBK27" s="280"/>
      <c r="EBL27" s="280"/>
      <c r="EBM27" s="280"/>
      <c r="EBN27" s="280"/>
      <c r="EBO27" s="280"/>
      <c r="EBP27" s="280"/>
      <c r="EBQ27" s="280"/>
      <c r="EBR27" s="280"/>
      <c r="EBS27" s="280"/>
      <c r="EBT27" s="280"/>
      <c r="EBU27" s="280"/>
      <c r="EBV27" s="280"/>
      <c r="EBW27" s="280"/>
      <c r="EBX27" s="280"/>
      <c r="EBY27" s="280"/>
      <c r="EBZ27" s="280"/>
      <c r="ECA27" s="280"/>
      <c r="ECB27" s="280"/>
      <c r="ECC27" s="280"/>
      <c r="ECD27" s="280"/>
      <c r="ECE27" s="280"/>
      <c r="ECF27" s="280"/>
      <c r="ECG27" s="280"/>
      <c r="ECH27" s="280"/>
      <c r="ECI27" s="280"/>
      <c r="ECJ27" s="280"/>
      <c r="ECK27" s="280"/>
      <c r="ECL27" s="280"/>
      <c r="ECM27" s="280"/>
      <c r="ECN27" s="280"/>
      <c r="ECO27" s="280"/>
      <c r="ECP27" s="280"/>
      <c r="ECQ27" s="280"/>
      <c r="ECR27" s="280"/>
      <c r="ECS27" s="280"/>
      <c r="ECT27" s="280"/>
      <c r="ECU27" s="280"/>
      <c r="ECV27" s="280"/>
      <c r="ECW27" s="280"/>
      <c r="ECX27" s="280"/>
      <c r="ECY27" s="280"/>
      <c r="ECZ27" s="280"/>
      <c r="EDA27" s="280"/>
      <c r="EDB27" s="280"/>
      <c r="EDC27" s="280"/>
      <c r="EDD27" s="280"/>
      <c r="EDE27" s="280"/>
      <c r="EDF27" s="280"/>
      <c r="EDG27" s="280"/>
      <c r="EDH27" s="280"/>
      <c r="EDI27" s="280"/>
      <c r="EDJ27" s="280"/>
      <c r="EDK27" s="280"/>
      <c r="EDL27" s="280"/>
      <c r="EDM27" s="280"/>
      <c r="EDN27" s="280"/>
      <c r="EDO27" s="280"/>
      <c r="EDP27" s="280"/>
      <c r="EDQ27" s="280"/>
      <c r="EDR27" s="280"/>
      <c r="EDS27" s="280"/>
      <c r="EDT27" s="280"/>
      <c r="EDU27" s="280"/>
      <c r="EDV27" s="280"/>
      <c r="EDW27" s="280"/>
      <c r="EDX27" s="280"/>
      <c r="EDY27" s="280"/>
      <c r="EDZ27" s="280"/>
      <c r="EEA27" s="280"/>
      <c r="EEB27" s="280"/>
      <c r="EEC27" s="280"/>
      <c r="EED27" s="280"/>
      <c r="EEE27" s="280"/>
      <c r="EEF27" s="280"/>
      <c r="EEG27" s="280"/>
      <c r="EEH27" s="280"/>
      <c r="EEI27" s="280"/>
      <c r="EEJ27" s="280"/>
      <c r="EEK27" s="280"/>
      <c r="EEL27" s="280"/>
      <c r="EEM27" s="280"/>
      <c r="EEN27" s="280"/>
      <c r="EEO27" s="280"/>
      <c r="EEP27" s="280"/>
      <c r="EEQ27" s="280"/>
      <c r="EER27" s="280"/>
      <c r="EES27" s="280"/>
      <c r="EET27" s="280"/>
      <c r="EEU27" s="280"/>
      <c r="EEV27" s="280"/>
      <c r="EEW27" s="280"/>
      <c r="EEX27" s="280"/>
      <c r="EEY27" s="280"/>
      <c r="EEZ27" s="280"/>
      <c r="EFA27" s="280"/>
      <c r="EFB27" s="280"/>
      <c r="EFC27" s="280"/>
      <c r="EFD27" s="280"/>
      <c r="EFE27" s="280"/>
      <c r="EFF27" s="280"/>
      <c r="EFG27" s="280"/>
      <c r="EFH27" s="280"/>
      <c r="EFI27" s="280"/>
      <c r="EFJ27" s="280"/>
      <c r="EFK27" s="280"/>
      <c r="EFL27" s="280"/>
      <c r="EFM27" s="280"/>
      <c r="EFN27" s="280"/>
      <c r="EFO27" s="280"/>
      <c r="EFP27" s="280"/>
      <c r="EFQ27" s="280"/>
      <c r="EFR27" s="280"/>
      <c r="EFS27" s="280"/>
      <c r="EFT27" s="280"/>
      <c r="EFU27" s="280"/>
      <c r="EFV27" s="280"/>
      <c r="EFW27" s="280"/>
      <c r="EFX27" s="280"/>
      <c r="EFY27" s="280"/>
      <c r="EFZ27" s="280"/>
      <c r="EGA27" s="280"/>
      <c r="EGB27" s="280"/>
      <c r="EGC27" s="280"/>
      <c r="EGD27" s="280"/>
      <c r="EGE27" s="280"/>
      <c r="EGF27" s="280"/>
      <c r="EGG27" s="280"/>
      <c r="EGH27" s="280"/>
      <c r="EGI27" s="280"/>
      <c r="EGJ27" s="280"/>
      <c r="EGK27" s="280"/>
      <c r="EGL27" s="280"/>
      <c r="EGM27" s="280"/>
      <c r="EGN27" s="280"/>
      <c r="EGO27" s="280"/>
      <c r="EGP27" s="280"/>
      <c r="EGQ27" s="280"/>
      <c r="EGR27" s="280"/>
      <c r="EGS27" s="280"/>
      <c r="EGT27" s="280"/>
      <c r="EGU27" s="280"/>
      <c r="EGV27" s="280"/>
      <c r="EGW27" s="280"/>
      <c r="EGX27" s="280"/>
      <c r="EGY27" s="280"/>
      <c r="EGZ27" s="280"/>
      <c r="EHA27" s="280"/>
      <c r="EHB27" s="280"/>
      <c r="EHC27" s="280"/>
      <c r="EHD27" s="280"/>
      <c r="EHE27" s="280"/>
      <c r="EHF27" s="280"/>
      <c r="EHG27" s="280"/>
      <c r="EHH27" s="280"/>
      <c r="EHI27" s="280"/>
      <c r="EHJ27" s="280"/>
      <c r="EHK27" s="280"/>
      <c r="EHL27" s="280"/>
      <c r="EHM27" s="280"/>
      <c r="EHN27" s="280"/>
      <c r="EHO27" s="280"/>
      <c r="EHP27" s="280"/>
      <c r="EHQ27" s="280"/>
      <c r="EHR27" s="280"/>
      <c r="EHS27" s="280"/>
      <c r="EHT27" s="280"/>
      <c r="EHU27" s="280"/>
      <c r="EHV27" s="280"/>
      <c r="EHW27" s="280"/>
      <c r="EHX27" s="280"/>
      <c r="EHY27" s="280"/>
      <c r="EHZ27" s="280"/>
      <c r="EIA27" s="280"/>
      <c r="EIB27" s="280"/>
      <c r="EIC27" s="280"/>
      <c r="EID27" s="280"/>
      <c r="EIE27" s="280"/>
      <c r="EIF27" s="280"/>
      <c r="EIG27" s="280"/>
      <c r="EIH27" s="280"/>
      <c r="EII27" s="280"/>
      <c r="EIJ27" s="280"/>
      <c r="EIK27" s="280"/>
      <c r="EIL27" s="280"/>
      <c r="EIM27" s="280"/>
      <c r="EIN27" s="280"/>
      <c r="EIO27" s="280"/>
      <c r="EIP27" s="280"/>
      <c r="EIQ27" s="280"/>
      <c r="EIR27" s="280"/>
      <c r="EIS27" s="280"/>
      <c r="EIT27" s="280"/>
      <c r="EIU27" s="280"/>
      <c r="EIV27" s="280"/>
      <c r="EIW27" s="280"/>
      <c r="EIX27" s="280"/>
      <c r="EIY27" s="280"/>
      <c r="EIZ27" s="280"/>
      <c r="EJA27" s="280"/>
      <c r="EJB27" s="280"/>
      <c r="EJC27" s="280"/>
      <c r="EJD27" s="280"/>
      <c r="EJE27" s="280"/>
      <c r="EJF27" s="280"/>
      <c r="EJG27" s="280"/>
      <c r="EJH27" s="280"/>
      <c r="EJI27" s="280"/>
      <c r="EJJ27" s="280"/>
      <c r="EJK27" s="280"/>
      <c r="EJL27" s="280"/>
      <c r="EJM27" s="280"/>
      <c r="EJN27" s="280"/>
      <c r="EJO27" s="280"/>
      <c r="EJP27" s="280"/>
      <c r="EJQ27" s="280"/>
      <c r="EJR27" s="280"/>
      <c r="EJS27" s="280"/>
      <c r="EJT27" s="280"/>
      <c r="EJU27" s="280"/>
      <c r="EJV27" s="280"/>
      <c r="EJW27" s="280"/>
      <c r="EJX27" s="280"/>
      <c r="EJY27" s="280"/>
      <c r="EJZ27" s="280"/>
      <c r="EKA27" s="280"/>
      <c r="EKB27" s="280"/>
      <c r="EKC27" s="280"/>
      <c r="EKD27" s="280"/>
      <c r="EKE27" s="280"/>
      <c r="EKF27" s="280"/>
      <c r="EKG27" s="280"/>
      <c r="EKH27" s="280"/>
      <c r="EKI27" s="280"/>
      <c r="EKJ27" s="280"/>
      <c r="EKK27" s="280"/>
      <c r="EKL27" s="280"/>
      <c r="EKM27" s="280"/>
      <c r="EKN27" s="280"/>
      <c r="EKO27" s="280"/>
      <c r="EKP27" s="280"/>
      <c r="EKQ27" s="280"/>
      <c r="EKR27" s="280"/>
      <c r="EKS27" s="280"/>
      <c r="EKT27" s="280"/>
      <c r="EKU27" s="280"/>
      <c r="EKV27" s="280"/>
      <c r="EKW27" s="280"/>
      <c r="EKX27" s="280"/>
      <c r="EKY27" s="280"/>
      <c r="EKZ27" s="280"/>
      <c r="ELA27" s="280"/>
      <c r="ELB27" s="280"/>
      <c r="ELC27" s="280"/>
      <c r="ELD27" s="280"/>
      <c r="ELE27" s="280"/>
      <c r="ELF27" s="280"/>
      <c r="ELG27" s="280"/>
      <c r="ELH27" s="280"/>
      <c r="ELI27" s="280"/>
      <c r="ELJ27" s="280"/>
      <c r="ELK27" s="280"/>
      <c r="ELL27" s="280"/>
      <c r="ELM27" s="280"/>
      <c r="ELN27" s="280"/>
      <c r="ELO27" s="280"/>
      <c r="ELP27" s="280"/>
      <c r="ELQ27" s="280"/>
      <c r="ELR27" s="280"/>
      <c r="ELS27" s="280"/>
      <c r="ELT27" s="280"/>
      <c r="ELU27" s="280"/>
      <c r="ELV27" s="280"/>
      <c r="ELW27" s="280"/>
      <c r="ELX27" s="280"/>
      <c r="ELY27" s="280"/>
      <c r="ELZ27" s="280"/>
      <c r="EMA27" s="280"/>
      <c r="EMB27" s="280"/>
      <c r="EMC27" s="280"/>
      <c r="EMD27" s="280"/>
      <c r="EME27" s="280"/>
      <c r="EMF27" s="280"/>
      <c r="EMG27" s="280"/>
      <c r="EMH27" s="280"/>
      <c r="EMI27" s="280"/>
      <c r="EMJ27" s="280"/>
      <c r="EMK27" s="280"/>
      <c r="EML27" s="280"/>
      <c r="EMM27" s="280"/>
      <c r="EMN27" s="280"/>
      <c r="EMO27" s="280"/>
      <c r="EMP27" s="280"/>
      <c r="EMQ27" s="280"/>
      <c r="EMR27" s="280"/>
      <c r="EMS27" s="280"/>
      <c r="EMT27" s="280"/>
      <c r="EMU27" s="280"/>
      <c r="EMV27" s="280"/>
      <c r="EMW27" s="280"/>
      <c r="EMX27" s="280"/>
      <c r="EMY27" s="280"/>
      <c r="EMZ27" s="280"/>
      <c r="ENA27" s="280"/>
      <c r="ENB27" s="280"/>
      <c r="ENC27" s="280"/>
      <c r="END27" s="280"/>
      <c r="ENE27" s="280"/>
      <c r="ENF27" s="280"/>
      <c r="ENG27" s="280"/>
      <c r="ENH27" s="280"/>
      <c r="ENI27" s="280"/>
      <c r="ENJ27" s="280"/>
      <c r="ENK27" s="280"/>
      <c r="ENL27" s="280"/>
      <c r="ENM27" s="280"/>
      <c r="ENN27" s="280"/>
      <c r="ENO27" s="280"/>
      <c r="ENP27" s="280"/>
      <c r="ENQ27" s="280"/>
      <c r="ENR27" s="280"/>
      <c r="ENS27" s="280"/>
      <c r="ENT27" s="280"/>
      <c r="ENU27" s="280"/>
      <c r="ENV27" s="280"/>
      <c r="ENW27" s="280"/>
      <c r="ENX27" s="280"/>
      <c r="ENY27" s="280"/>
      <c r="ENZ27" s="280"/>
      <c r="EOA27" s="280"/>
      <c r="EOB27" s="280"/>
      <c r="EOC27" s="280"/>
      <c r="EOD27" s="280"/>
      <c r="EOE27" s="280"/>
      <c r="EOF27" s="280"/>
      <c r="EOG27" s="280"/>
      <c r="EOH27" s="280"/>
      <c r="EOI27" s="280"/>
      <c r="EOJ27" s="280"/>
      <c r="EOK27" s="280"/>
      <c r="EOL27" s="280"/>
      <c r="EOM27" s="280"/>
      <c r="EON27" s="280"/>
      <c r="EOO27" s="280"/>
      <c r="EOP27" s="280"/>
      <c r="EOQ27" s="280"/>
      <c r="EOR27" s="280"/>
      <c r="EOS27" s="280"/>
      <c r="EOT27" s="280"/>
      <c r="EOU27" s="280"/>
      <c r="EOV27" s="280"/>
      <c r="EOW27" s="280"/>
      <c r="EOX27" s="280"/>
      <c r="EOY27" s="280"/>
      <c r="EOZ27" s="280"/>
      <c r="EPA27" s="280"/>
      <c r="EPB27" s="280"/>
      <c r="EPC27" s="280"/>
      <c r="EPD27" s="280"/>
      <c r="EPE27" s="280"/>
      <c r="EPF27" s="280"/>
      <c r="EPG27" s="280"/>
      <c r="EPH27" s="280"/>
      <c r="EPI27" s="280"/>
      <c r="EPJ27" s="280"/>
      <c r="EPK27" s="280"/>
      <c r="EPL27" s="280"/>
      <c r="EPM27" s="280"/>
      <c r="EPN27" s="280"/>
      <c r="EPO27" s="280"/>
      <c r="EPP27" s="280"/>
      <c r="EPQ27" s="280"/>
      <c r="EPR27" s="280"/>
      <c r="EPS27" s="280"/>
      <c r="EPT27" s="280"/>
      <c r="EPU27" s="280"/>
      <c r="EPV27" s="280"/>
      <c r="EPW27" s="280"/>
      <c r="EPX27" s="280"/>
      <c r="EPY27" s="280"/>
      <c r="EPZ27" s="280"/>
      <c r="EQA27" s="280"/>
      <c r="EQB27" s="280"/>
      <c r="EQC27" s="280"/>
      <c r="EQD27" s="280"/>
      <c r="EQE27" s="280"/>
      <c r="EQF27" s="280"/>
      <c r="EQG27" s="280"/>
      <c r="EQH27" s="280"/>
      <c r="EQI27" s="280"/>
      <c r="EQJ27" s="280"/>
      <c r="EQK27" s="280"/>
      <c r="EQL27" s="280"/>
      <c r="EQM27" s="280"/>
      <c r="EQN27" s="280"/>
      <c r="EQO27" s="280"/>
      <c r="EQP27" s="280"/>
      <c r="EQQ27" s="280"/>
      <c r="EQR27" s="280"/>
      <c r="EQS27" s="280"/>
      <c r="EQT27" s="280"/>
      <c r="EQU27" s="280"/>
      <c r="EQV27" s="280"/>
      <c r="EQW27" s="280"/>
      <c r="EQX27" s="280"/>
      <c r="EQY27" s="280"/>
      <c r="EQZ27" s="280"/>
      <c r="ERA27" s="280"/>
      <c r="ERB27" s="280"/>
      <c r="ERC27" s="280"/>
      <c r="ERD27" s="280"/>
      <c r="ERE27" s="280"/>
      <c r="ERF27" s="280"/>
      <c r="ERG27" s="280"/>
      <c r="ERH27" s="280"/>
      <c r="ERI27" s="280"/>
      <c r="ERJ27" s="280"/>
      <c r="ERK27" s="280"/>
      <c r="ERL27" s="280"/>
      <c r="ERM27" s="280"/>
      <c r="ERN27" s="280"/>
      <c r="ERO27" s="280"/>
      <c r="ERP27" s="280"/>
      <c r="ERQ27" s="280"/>
      <c r="ERR27" s="280"/>
      <c r="ERS27" s="280"/>
      <c r="ERT27" s="280"/>
      <c r="ERU27" s="280"/>
      <c r="ERV27" s="280"/>
      <c r="ERW27" s="280"/>
      <c r="ERX27" s="280"/>
      <c r="ERY27" s="280"/>
      <c r="ERZ27" s="280"/>
      <c r="ESA27" s="280"/>
      <c r="ESB27" s="280"/>
      <c r="ESC27" s="280"/>
      <c r="ESD27" s="280"/>
      <c r="ESE27" s="280"/>
      <c r="ESF27" s="280"/>
      <c r="ESG27" s="280"/>
      <c r="ESH27" s="280"/>
      <c r="ESI27" s="280"/>
      <c r="ESJ27" s="280"/>
      <c r="ESK27" s="280"/>
      <c r="ESL27" s="280"/>
      <c r="ESM27" s="280"/>
      <c r="ESN27" s="280"/>
      <c r="ESO27" s="280"/>
      <c r="ESP27" s="280"/>
      <c r="ESQ27" s="280"/>
      <c r="ESR27" s="280"/>
      <c r="ESS27" s="280"/>
      <c r="EST27" s="280"/>
      <c r="ESU27" s="280"/>
      <c r="ESV27" s="280"/>
      <c r="ESW27" s="280"/>
      <c r="ESX27" s="280"/>
      <c r="ESY27" s="280"/>
      <c r="ESZ27" s="280"/>
      <c r="ETA27" s="280"/>
      <c r="ETB27" s="280"/>
      <c r="ETC27" s="280"/>
      <c r="ETD27" s="280"/>
      <c r="ETE27" s="280"/>
      <c r="ETF27" s="280"/>
      <c r="ETG27" s="280"/>
      <c r="ETH27" s="280"/>
      <c r="ETI27" s="280"/>
      <c r="ETJ27" s="280"/>
      <c r="ETK27" s="280"/>
      <c r="ETL27" s="280"/>
      <c r="ETM27" s="280"/>
      <c r="ETN27" s="280"/>
      <c r="ETO27" s="280"/>
      <c r="ETP27" s="280"/>
      <c r="ETQ27" s="280"/>
      <c r="ETR27" s="280"/>
      <c r="ETS27" s="280"/>
      <c r="ETT27" s="280"/>
      <c r="ETU27" s="280"/>
      <c r="ETV27" s="280"/>
      <c r="ETW27" s="280"/>
      <c r="ETX27" s="280"/>
      <c r="ETY27" s="280"/>
      <c r="ETZ27" s="280"/>
      <c r="EUA27" s="280"/>
      <c r="EUB27" s="280"/>
      <c r="EUC27" s="280"/>
      <c r="EUD27" s="280"/>
      <c r="EUE27" s="280"/>
      <c r="EUF27" s="280"/>
      <c r="EUG27" s="280"/>
      <c r="EUH27" s="280"/>
      <c r="EUI27" s="280"/>
      <c r="EUJ27" s="280"/>
      <c r="EUK27" s="280"/>
      <c r="EUL27" s="280"/>
      <c r="EUM27" s="280"/>
      <c r="EUN27" s="280"/>
      <c r="EUO27" s="280"/>
      <c r="EUP27" s="280"/>
      <c r="EUQ27" s="280"/>
      <c r="EUR27" s="280"/>
      <c r="EUS27" s="280"/>
      <c r="EUT27" s="280"/>
      <c r="EUU27" s="280"/>
      <c r="EUV27" s="280"/>
      <c r="EUW27" s="280"/>
      <c r="EUX27" s="280"/>
      <c r="EUY27" s="280"/>
      <c r="EUZ27" s="280"/>
      <c r="EVA27" s="280"/>
      <c r="EVB27" s="280"/>
      <c r="EVC27" s="280"/>
      <c r="EVD27" s="280"/>
      <c r="EVE27" s="280"/>
      <c r="EVF27" s="280"/>
      <c r="EVG27" s="280"/>
      <c r="EVH27" s="280"/>
      <c r="EVI27" s="280"/>
      <c r="EVJ27" s="280"/>
      <c r="EVK27" s="280"/>
      <c r="EVL27" s="280"/>
      <c r="EVM27" s="280"/>
      <c r="EVN27" s="280"/>
      <c r="EVO27" s="280"/>
      <c r="EVP27" s="280"/>
      <c r="EVQ27" s="280"/>
      <c r="EVR27" s="280"/>
      <c r="EVS27" s="280"/>
      <c r="EVT27" s="280"/>
      <c r="EVU27" s="280"/>
      <c r="EVV27" s="280"/>
      <c r="EVW27" s="280"/>
      <c r="EVX27" s="280"/>
      <c r="EVY27" s="280"/>
      <c r="EVZ27" s="280"/>
      <c r="EWA27" s="280"/>
      <c r="EWB27" s="280"/>
      <c r="EWC27" s="280"/>
      <c r="EWD27" s="280"/>
      <c r="EWE27" s="280"/>
      <c r="EWF27" s="280"/>
      <c r="EWG27" s="280"/>
      <c r="EWH27" s="280"/>
      <c r="EWI27" s="280"/>
      <c r="EWJ27" s="280"/>
      <c r="EWK27" s="280"/>
      <c r="EWL27" s="280"/>
      <c r="EWM27" s="280"/>
      <c r="EWN27" s="280"/>
      <c r="EWO27" s="280"/>
      <c r="EWP27" s="280"/>
      <c r="EWQ27" s="280"/>
      <c r="EWR27" s="280"/>
      <c r="EWS27" s="280"/>
      <c r="EWT27" s="280"/>
      <c r="EWU27" s="280"/>
      <c r="EWV27" s="280"/>
      <c r="EWW27" s="280"/>
      <c r="EWX27" s="280"/>
      <c r="EWY27" s="280"/>
      <c r="EWZ27" s="280"/>
      <c r="EXA27" s="280"/>
      <c r="EXB27" s="280"/>
      <c r="EXC27" s="280"/>
      <c r="EXD27" s="280"/>
      <c r="EXE27" s="280"/>
      <c r="EXF27" s="280"/>
      <c r="EXG27" s="280"/>
      <c r="EXH27" s="280"/>
      <c r="EXI27" s="280"/>
      <c r="EXJ27" s="280"/>
      <c r="EXK27" s="280"/>
      <c r="EXL27" s="280"/>
      <c r="EXM27" s="280"/>
      <c r="EXN27" s="280"/>
      <c r="EXO27" s="280"/>
      <c r="EXP27" s="280"/>
      <c r="EXQ27" s="280"/>
      <c r="EXR27" s="280"/>
      <c r="EXS27" s="280"/>
      <c r="EXT27" s="280"/>
      <c r="EXU27" s="280"/>
      <c r="EXV27" s="280"/>
      <c r="EXW27" s="280"/>
      <c r="EXX27" s="280"/>
      <c r="EXY27" s="280"/>
      <c r="EXZ27" s="280"/>
      <c r="EYA27" s="280"/>
      <c r="EYB27" s="280"/>
      <c r="EYC27" s="280"/>
      <c r="EYD27" s="280"/>
      <c r="EYE27" s="280"/>
      <c r="EYF27" s="280"/>
      <c r="EYG27" s="280"/>
      <c r="EYH27" s="280"/>
      <c r="EYI27" s="280"/>
      <c r="EYJ27" s="280"/>
      <c r="EYK27" s="280"/>
      <c r="EYL27" s="280"/>
      <c r="EYM27" s="280"/>
      <c r="EYN27" s="280"/>
      <c r="EYO27" s="280"/>
      <c r="EYP27" s="280"/>
      <c r="EYQ27" s="280"/>
      <c r="EYR27" s="280"/>
      <c r="EYS27" s="280"/>
      <c r="EYT27" s="280"/>
      <c r="EYU27" s="280"/>
      <c r="EYV27" s="280"/>
      <c r="EYW27" s="280"/>
      <c r="EYX27" s="280"/>
      <c r="EYY27" s="280"/>
      <c r="EYZ27" s="280"/>
      <c r="EZA27" s="280"/>
      <c r="EZB27" s="280"/>
      <c r="EZC27" s="280"/>
      <c r="EZD27" s="280"/>
      <c r="EZE27" s="280"/>
      <c r="EZF27" s="280"/>
      <c r="EZG27" s="280"/>
      <c r="EZH27" s="280"/>
      <c r="EZI27" s="280"/>
      <c r="EZJ27" s="280"/>
      <c r="EZK27" s="280"/>
      <c r="EZL27" s="280"/>
      <c r="EZM27" s="280"/>
      <c r="EZN27" s="280"/>
      <c r="EZO27" s="280"/>
      <c r="EZP27" s="280"/>
      <c r="EZQ27" s="280"/>
      <c r="EZR27" s="280"/>
      <c r="EZS27" s="280"/>
      <c r="EZT27" s="280"/>
      <c r="EZU27" s="280"/>
      <c r="EZV27" s="280"/>
      <c r="EZW27" s="280"/>
      <c r="EZX27" s="280"/>
      <c r="EZY27" s="280"/>
      <c r="EZZ27" s="280"/>
      <c r="FAA27" s="280"/>
      <c r="FAB27" s="280"/>
      <c r="FAC27" s="280"/>
      <c r="FAD27" s="280"/>
      <c r="FAE27" s="280"/>
      <c r="FAF27" s="280"/>
      <c r="FAG27" s="280"/>
      <c r="FAH27" s="280"/>
      <c r="FAI27" s="280"/>
      <c r="FAJ27" s="280"/>
      <c r="FAK27" s="280"/>
      <c r="FAL27" s="280"/>
      <c r="FAM27" s="280"/>
      <c r="FAN27" s="280"/>
      <c r="FAO27" s="280"/>
      <c r="FAP27" s="280"/>
      <c r="FAQ27" s="280"/>
      <c r="FAR27" s="280"/>
      <c r="FAS27" s="280"/>
      <c r="FAT27" s="280"/>
      <c r="FAU27" s="280"/>
      <c r="FAV27" s="280"/>
      <c r="FAW27" s="280"/>
      <c r="FAX27" s="280"/>
      <c r="FAY27" s="280"/>
      <c r="FAZ27" s="280"/>
      <c r="FBA27" s="280"/>
      <c r="FBB27" s="280"/>
      <c r="FBC27" s="280"/>
      <c r="FBD27" s="280"/>
      <c r="FBE27" s="280"/>
      <c r="FBF27" s="280"/>
      <c r="FBG27" s="280"/>
      <c r="FBH27" s="280"/>
      <c r="FBI27" s="280"/>
      <c r="FBJ27" s="280"/>
      <c r="FBK27" s="280"/>
      <c r="FBL27" s="280"/>
      <c r="FBM27" s="280"/>
      <c r="FBN27" s="280"/>
      <c r="FBO27" s="280"/>
      <c r="FBP27" s="280"/>
      <c r="FBQ27" s="280"/>
      <c r="FBR27" s="280"/>
      <c r="FBS27" s="280"/>
      <c r="FBT27" s="280"/>
      <c r="FBU27" s="280"/>
      <c r="FBV27" s="280"/>
      <c r="FBW27" s="280"/>
      <c r="FBX27" s="280"/>
      <c r="FBY27" s="280"/>
      <c r="FBZ27" s="280"/>
      <c r="FCA27" s="280"/>
      <c r="FCB27" s="280"/>
      <c r="FCC27" s="280"/>
      <c r="FCD27" s="280"/>
      <c r="FCE27" s="280"/>
      <c r="FCF27" s="280"/>
      <c r="FCG27" s="280"/>
      <c r="FCH27" s="280"/>
      <c r="FCI27" s="280"/>
      <c r="FCJ27" s="280"/>
      <c r="FCK27" s="280"/>
      <c r="FCL27" s="280"/>
      <c r="FCM27" s="280"/>
      <c r="FCN27" s="280"/>
      <c r="FCO27" s="280"/>
      <c r="FCP27" s="280"/>
      <c r="FCQ27" s="280"/>
      <c r="FCR27" s="280"/>
      <c r="FCS27" s="280"/>
      <c r="FCT27" s="280"/>
      <c r="FCU27" s="280"/>
      <c r="FCV27" s="280"/>
      <c r="FCW27" s="280"/>
      <c r="FCX27" s="280"/>
      <c r="FCY27" s="280"/>
      <c r="FCZ27" s="280"/>
      <c r="FDA27" s="280"/>
      <c r="FDB27" s="280"/>
      <c r="FDC27" s="280"/>
      <c r="FDD27" s="280"/>
      <c r="FDE27" s="280"/>
      <c r="FDF27" s="280"/>
      <c r="FDG27" s="280"/>
      <c r="FDH27" s="280"/>
      <c r="FDI27" s="280"/>
      <c r="FDJ27" s="280"/>
      <c r="FDK27" s="280"/>
      <c r="FDL27" s="280"/>
      <c r="FDM27" s="280"/>
      <c r="FDN27" s="280"/>
      <c r="FDO27" s="280"/>
      <c r="FDP27" s="280"/>
      <c r="FDQ27" s="280"/>
      <c r="FDR27" s="280"/>
      <c r="FDS27" s="280"/>
      <c r="FDT27" s="280"/>
      <c r="FDU27" s="280"/>
      <c r="FDV27" s="280"/>
      <c r="FDW27" s="280"/>
      <c r="FDX27" s="280"/>
      <c r="FDY27" s="280"/>
      <c r="FDZ27" s="280"/>
      <c r="FEA27" s="280"/>
      <c r="FEB27" s="280"/>
      <c r="FEC27" s="280"/>
      <c r="FED27" s="280"/>
      <c r="FEE27" s="280"/>
      <c r="FEF27" s="280"/>
      <c r="FEG27" s="280"/>
      <c r="FEH27" s="280"/>
      <c r="FEI27" s="280"/>
      <c r="FEJ27" s="280"/>
      <c r="FEK27" s="280"/>
      <c r="FEL27" s="280"/>
      <c r="FEM27" s="280"/>
      <c r="FEN27" s="280"/>
      <c r="FEO27" s="280"/>
      <c r="FEP27" s="280"/>
      <c r="FEQ27" s="280"/>
      <c r="FER27" s="280"/>
      <c r="FES27" s="280"/>
      <c r="FET27" s="280"/>
      <c r="FEU27" s="280"/>
      <c r="FEV27" s="280"/>
      <c r="FEW27" s="280"/>
      <c r="FEX27" s="280"/>
      <c r="FEY27" s="280"/>
      <c r="FEZ27" s="280"/>
      <c r="FFA27" s="280"/>
      <c r="FFB27" s="280"/>
      <c r="FFC27" s="280"/>
      <c r="FFD27" s="280"/>
      <c r="FFE27" s="280"/>
      <c r="FFF27" s="280"/>
      <c r="FFG27" s="280"/>
      <c r="FFH27" s="280"/>
      <c r="FFI27" s="280"/>
      <c r="FFJ27" s="280"/>
      <c r="FFK27" s="280"/>
      <c r="FFL27" s="280"/>
      <c r="FFM27" s="280"/>
      <c r="FFN27" s="280"/>
      <c r="FFO27" s="280"/>
      <c r="FFP27" s="280"/>
      <c r="FFQ27" s="280"/>
      <c r="FFR27" s="280"/>
      <c r="FFS27" s="280"/>
      <c r="FFT27" s="280"/>
      <c r="FFU27" s="280"/>
      <c r="FFV27" s="280"/>
      <c r="FFW27" s="280"/>
      <c r="FFX27" s="280"/>
      <c r="FFY27" s="280"/>
      <c r="FFZ27" s="280"/>
      <c r="FGA27" s="280"/>
      <c r="FGB27" s="280"/>
      <c r="FGC27" s="280"/>
      <c r="FGD27" s="280"/>
      <c r="FGE27" s="280"/>
      <c r="FGF27" s="280"/>
      <c r="FGG27" s="280"/>
      <c r="FGH27" s="280"/>
      <c r="FGI27" s="280"/>
      <c r="FGJ27" s="280"/>
      <c r="FGK27" s="280"/>
      <c r="FGL27" s="280"/>
      <c r="FGM27" s="280"/>
      <c r="FGN27" s="280"/>
      <c r="FGO27" s="280"/>
      <c r="FGP27" s="280"/>
      <c r="FGQ27" s="280"/>
      <c r="FGR27" s="280"/>
      <c r="FGS27" s="280"/>
      <c r="FGT27" s="280"/>
      <c r="FGU27" s="280"/>
      <c r="FGV27" s="280"/>
      <c r="FGW27" s="280"/>
      <c r="FGX27" s="280"/>
      <c r="FGY27" s="280"/>
      <c r="FGZ27" s="280"/>
      <c r="FHA27" s="280"/>
      <c r="FHB27" s="280"/>
      <c r="FHC27" s="280"/>
      <c r="FHD27" s="280"/>
      <c r="FHE27" s="280"/>
      <c r="FHF27" s="280"/>
      <c r="FHG27" s="280"/>
      <c r="FHH27" s="280"/>
      <c r="FHI27" s="280"/>
      <c r="FHJ27" s="280"/>
      <c r="FHK27" s="280"/>
      <c r="FHL27" s="280"/>
      <c r="FHM27" s="280"/>
      <c r="FHN27" s="280"/>
      <c r="FHO27" s="280"/>
      <c r="FHP27" s="280"/>
      <c r="FHQ27" s="280"/>
      <c r="FHR27" s="280"/>
      <c r="FHS27" s="280"/>
      <c r="FHT27" s="280"/>
      <c r="FHU27" s="280"/>
      <c r="FHV27" s="280"/>
      <c r="FHW27" s="280"/>
      <c r="FHX27" s="280"/>
      <c r="FHY27" s="280"/>
      <c r="FHZ27" s="280"/>
      <c r="FIA27" s="280"/>
      <c r="FIB27" s="280"/>
      <c r="FIC27" s="280"/>
      <c r="FID27" s="280"/>
      <c r="FIE27" s="280"/>
      <c r="FIF27" s="280"/>
      <c r="FIG27" s="280"/>
      <c r="FIH27" s="280"/>
      <c r="FII27" s="280"/>
      <c r="FIJ27" s="280"/>
      <c r="FIK27" s="280"/>
      <c r="FIL27" s="280"/>
      <c r="FIM27" s="280"/>
      <c r="FIN27" s="280"/>
      <c r="FIO27" s="280"/>
      <c r="FIP27" s="280"/>
      <c r="FIQ27" s="280"/>
      <c r="FIR27" s="280"/>
      <c r="FIS27" s="280"/>
      <c r="FIT27" s="280"/>
      <c r="FIU27" s="280"/>
      <c r="FIV27" s="280"/>
      <c r="FIW27" s="280"/>
      <c r="FIX27" s="280"/>
      <c r="FIY27" s="280"/>
      <c r="FIZ27" s="280"/>
      <c r="FJA27" s="280"/>
      <c r="FJB27" s="280"/>
      <c r="FJC27" s="280"/>
      <c r="FJD27" s="280"/>
      <c r="FJE27" s="280"/>
      <c r="FJF27" s="280"/>
      <c r="FJG27" s="280"/>
      <c r="FJH27" s="280"/>
      <c r="FJI27" s="280"/>
      <c r="FJJ27" s="280"/>
      <c r="FJK27" s="280"/>
      <c r="FJL27" s="280"/>
      <c r="FJM27" s="280"/>
      <c r="FJN27" s="280"/>
      <c r="FJO27" s="280"/>
      <c r="FJP27" s="280"/>
      <c r="FJQ27" s="280"/>
      <c r="FJR27" s="280"/>
      <c r="FJS27" s="280"/>
      <c r="FJT27" s="280"/>
      <c r="FJU27" s="280"/>
      <c r="FJV27" s="280"/>
      <c r="FJW27" s="280"/>
      <c r="FJX27" s="280"/>
      <c r="FJY27" s="280"/>
      <c r="FJZ27" s="280"/>
      <c r="FKA27" s="280"/>
      <c r="FKB27" s="280"/>
      <c r="FKC27" s="280"/>
      <c r="FKD27" s="280"/>
      <c r="FKE27" s="280"/>
      <c r="FKF27" s="280"/>
      <c r="FKG27" s="280"/>
      <c r="FKH27" s="280"/>
      <c r="FKI27" s="280"/>
      <c r="FKJ27" s="280"/>
      <c r="FKK27" s="280"/>
      <c r="FKL27" s="280"/>
      <c r="FKM27" s="280"/>
      <c r="FKN27" s="280"/>
      <c r="FKO27" s="280"/>
      <c r="FKP27" s="280"/>
      <c r="FKQ27" s="280"/>
      <c r="FKR27" s="280"/>
      <c r="FKS27" s="280"/>
      <c r="FKT27" s="280"/>
      <c r="FKU27" s="280"/>
      <c r="FKV27" s="280"/>
      <c r="FKW27" s="280"/>
      <c r="FKX27" s="280"/>
      <c r="FKY27" s="280"/>
      <c r="FKZ27" s="280"/>
      <c r="FLA27" s="280"/>
      <c r="FLB27" s="280"/>
      <c r="FLC27" s="280"/>
      <c r="FLD27" s="280"/>
      <c r="FLE27" s="280"/>
      <c r="FLF27" s="280"/>
      <c r="FLG27" s="280"/>
      <c r="FLH27" s="280"/>
      <c r="FLI27" s="280"/>
      <c r="FLJ27" s="280"/>
      <c r="FLK27" s="280"/>
      <c r="FLL27" s="280"/>
      <c r="FLM27" s="280"/>
      <c r="FLN27" s="280"/>
      <c r="FLO27" s="280"/>
      <c r="FLP27" s="280"/>
      <c r="FLQ27" s="280"/>
      <c r="FLR27" s="280"/>
      <c r="FLS27" s="280"/>
      <c r="FLT27" s="280"/>
      <c r="FLU27" s="280"/>
      <c r="FLV27" s="280"/>
      <c r="FLW27" s="280"/>
      <c r="FLX27" s="280"/>
      <c r="FLY27" s="280"/>
      <c r="FLZ27" s="280"/>
      <c r="FMA27" s="280"/>
      <c r="FMB27" s="280"/>
      <c r="FMC27" s="280"/>
      <c r="FMD27" s="280"/>
      <c r="FME27" s="280"/>
      <c r="FMF27" s="280"/>
      <c r="FMG27" s="280"/>
      <c r="FMH27" s="280"/>
      <c r="FMI27" s="280"/>
      <c r="FMJ27" s="280"/>
      <c r="FMK27" s="280"/>
      <c r="FML27" s="280"/>
      <c r="FMM27" s="280"/>
      <c r="FMN27" s="280"/>
      <c r="FMO27" s="280"/>
      <c r="FMP27" s="280"/>
      <c r="FMQ27" s="280"/>
      <c r="FMR27" s="280"/>
      <c r="FMS27" s="280"/>
      <c r="FMT27" s="280"/>
      <c r="FMU27" s="280"/>
      <c r="FMV27" s="280"/>
      <c r="FMW27" s="280"/>
      <c r="FMX27" s="280"/>
      <c r="FMY27" s="280"/>
      <c r="FMZ27" s="280"/>
      <c r="FNA27" s="280"/>
      <c r="FNB27" s="280"/>
      <c r="FNC27" s="280"/>
      <c r="FND27" s="280"/>
      <c r="FNE27" s="280"/>
      <c r="FNF27" s="280"/>
      <c r="FNG27" s="280"/>
      <c r="FNH27" s="280"/>
      <c r="FNI27" s="280"/>
      <c r="FNJ27" s="280"/>
      <c r="FNK27" s="280"/>
      <c r="FNL27" s="280"/>
      <c r="FNM27" s="280"/>
      <c r="FNN27" s="280"/>
      <c r="FNO27" s="280"/>
      <c r="FNP27" s="280"/>
      <c r="FNQ27" s="280"/>
      <c r="FNR27" s="280"/>
      <c r="FNS27" s="280"/>
      <c r="FNT27" s="280"/>
      <c r="FNU27" s="280"/>
      <c r="FNV27" s="280"/>
      <c r="FNW27" s="280"/>
      <c r="FNX27" s="280"/>
      <c r="FNY27" s="280"/>
      <c r="FNZ27" s="280"/>
      <c r="FOA27" s="280"/>
      <c r="FOB27" s="280"/>
      <c r="FOC27" s="280"/>
      <c r="FOD27" s="280"/>
      <c r="FOE27" s="280"/>
      <c r="FOF27" s="280"/>
      <c r="FOG27" s="280"/>
      <c r="FOH27" s="280"/>
      <c r="FOI27" s="280"/>
      <c r="FOJ27" s="280"/>
      <c r="FOK27" s="280"/>
      <c r="FOL27" s="280"/>
      <c r="FOM27" s="280"/>
      <c r="FON27" s="280"/>
      <c r="FOO27" s="280"/>
      <c r="FOP27" s="280"/>
      <c r="FOQ27" s="280"/>
      <c r="FOR27" s="280"/>
      <c r="FOS27" s="280"/>
      <c r="FOT27" s="280"/>
      <c r="FOU27" s="280"/>
      <c r="FOV27" s="280"/>
      <c r="FOW27" s="280"/>
      <c r="FOX27" s="280"/>
      <c r="FOY27" s="280"/>
      <c r="FOZ27" s="280"/>
      <c r="FPA27" s="280"/>
      <c r="FPB27" s="280"/>
      <c r="FPC27" s="280"/>
      <c r="FPD27" s="280"/>
      <c r="FPE27" s="280"/>
      <c r="FPF27" s="280"/>
      <c r="FPG27" s="280"/>
      <c r="FPH27" s="280"/>
      <c r="FPI27" s="280"/>
      <c r="FPJ27" s="280"/>
      <c r="FPK27" s="280"/>
      <c r="FPL27" s="280"/>
      <c r="FPM27" s="280"/>
      <c r="FPN27" s="280"/>
      <c r="FPO27" s="280"/>
      <c r="FPP27" s="280"/>
      <c r="FPQ27" s="280"/>
      <c r="FPR27" s="280"/>
      <c r="FPS27" s="280"/>
      <c r="FPT27" s="280"/>
      <c r="FPU27" s="280"/>
      <c r="FPV27" s="280"/>
      <c r="FPW27" s="280"/>
      <c r="FPX27" s="280"/>
      <c r="FPY27" s="280"/>
      <c r="FPZ27" s="280"/>
      <c r="FQA27" s="280"/>
      <c r="FQB27" s="280"/>
      <c r="FQC27" s="280"/>
      <c r="FQD27" s="280"/>
      <c r="FQE27" s="280"/>
      <c r="FQF27" s="280"/>
      <c r="FQG27" s="280"/>
      <c r="FQH27" s="280"/>
      <c r="FQI27" s="280"/>
      <c r="FQJ27" s="280"/>
      <c r="FQK27" s="280"/>
      <c r="FQL27" s="280"/>
      <c r="FQM27" s="280"/>
      <c r="FQN27" s="280"/>
      <c r="FQO27" s="280"/>
      <c r="FQP27" s="280"/>
      <c r="FQQ27" s="280"/>
      <c r="FQR27" s="280"/>
      <c r="FQS27" s="280"/>
      <c r="FQT27" s="280"/>
      <c r="FQU27" s="280"/>
      <c r="FQV27" s="280"/>
      <c r="FQW27" s="280"/>
      <c r="FQX27" s="280"/>
      <c r="FQY27" s="280"/>
      <c r="FQZ27" s="280"/>
      <c r="FRA27" s="280"/>
      <c r="FRB27" s="280"/>
      <c r="FRC27" s="280"/>
      <c r="FRD27" s="280"/>
      <c r="FRE27" s="280"/>
      <c r="FRF27" s="280"/>
      <c r="FRG27" s="280"/>
      <c r="FRH27" s="280"/>
      <c r="FRI27" s="280"/>
      <c r="FRJ27" s="280"/>
      <c r="FRK27" s="280"/>
      <c r="FRL27" s="280"/>
      <c r="FRM27" s="280"/>
      <c r="FRN27" s="280"/>
      <c r="FRO27" s="280"/>
      <c r="FRP27" s="280"/>
      <c r="FRQ27" s="280"/>
      <c r="FRR27" s="280"/>
      <c r="FRS27" s="280"/>
      <c r="FRT27" s="280"/>
      <c r="FRU27" s="280"/>
      <c r="FRV27" s="280"/>
      <c r="FRW27" s="280"/>
      <c r="FRX27" s="280"/>
      <c r="FRY27" s="280"/>
      <c r="FRZ27" s="280"/>
      <c r="FSA27" s="280"/>
      <c r="FSB27" s="280"/>
      <c r="FSC27" s="280"/>
      <c r="FSD27" s="280"/>
      <c r="FSE27" s="280"/>
      <c r="FSF27" s="280"/>
      <c r="FSG27" s="280"/>
      <c r="FSH27" s="280"/>
      <c r="FSI27" s="280"/>
      <c r="FSJ27" s="280"/>
      <c r="FSK27" s="280"/>
      <c r="FSL27" s="280"/>
      <c r="FSM27" s="280"/>
      <c r="FSN27" s="280"/>
      <c r="FSO27" s="280"/>
      <c r="FSP27" s="280"/>
      <c r="FSQ27" s="280"/>
      <c r="FSR27" s="280"/>
      <c r="FSS27" s="280"/>
      <c r="FST27" s="280"/>
      <c r="FSU27" s="280"/>
      <c r="FSV27" s="280"/>
      <c r="FSW27" s="280"/>
      <c r="FSX27" s="280"/>
      <c r="FSY27" s="280"/>
      <c r="FSZ27" s="280"/>
      <c r="FTA27" s="280"/>
      <c r="FTB27" s="280"/>
      <c r="FTC27" s="280"/>
      <c r="FTD27" s="280"/>
      <c r="FTE27" s="280"/>
      <c r="FTF27" s="280"/>
      <c r="FTG27" s="280"/>
      <c r="FTH27" s="280"/>
      <c r="FTI27" s="280"/>
      <c r="FTJ27" s="280"/>
      <c r="FTK27" s="280"/>
      <c r="FTL27" s="280"/>
      <c r="FTM27" s="280"/>
      <c r="FTN27" s="280"/>
      <c r="FTO27" s="280"/>
      <c r="FTP27" s="280"/>
      <c r="FTQ27" s="280"/>
      <c r="FTR27" s="280"/>
      <c r="FTS27" s="280"/>
      <c r="FTT27" s="280"/>
      <c r="FTU27" s="280"/>
      <c r="FTV27" s="280"/>
      <c r="FTW27" s="280"/>
      <c r="FTX27" s="280"/>
      <c r="FTY27" s="280"/>
      <c r="FTZ27" s="280"/>
      <c r="FUA27" s="280"/>
      <c r="FUB27" s="280"/>
      <c r="FUC27" s="280"/>
      <c r="FUD27" s="280"/>
      <c r="FUE27" s="280"/>
      <c r="FUF27" s="280"/>
      <c r="FUG27" s="280"/>
      <c r="FUH27" s="280"/>
      <c r="FUI27" s="280"/>
      <c r="FUJ27" s="280"/>
      <c r="FUK27" s="280"/>
      <c r="FUL27" s="280"/>
      <c r="FUM27" s="280"/>
      <c r="FUN27" s="280"/>
      <c r="FUO27" s="280"/>
      <c r="FUP27" s="280"/>
      <c r="FUQ27" s="280"/>
      <c r="FUR27" s="280"/>
      <c r="FUS27" s="280"/>
      <c r="FUT27" s="280"/>
      <c r="FUU27" s="280"/>
      <c r="FUV27" s="280"/>
      <c r="FUW27" s="280"/>
      <c r="FUX27" s="280"/>
      <c r="FUY27" s="280"/>
      <c r="FUZ27" s="280"/>
      <c r="FVA27" s="280"/>
      <c r="FVB27" s="280"/>
      <c r="FVC27" s="280"/>
      <c r="FVD27" s="280"/>
      <c r="FVE27" s="280"/>
      <c r="FVF27" s="280"/>
      <c r="FVG27" s="280"/>
      <c r="FVH27" s="280"/>
      <c r="FVI27" s="280"/>
      <c r="FVJ27" s="280"/>
      <c r="FVK27" s="280"/>
      <c r="FVL27" s="280"/>
      <c r="FVM27" s="280"/>
      <c r="FVN27" s="280"/>
      <c r="FVO27" s="280"/>
      <c r="FVP27" s="280"/>
      <c r="FVQ27" s="280"/>
      <c r="FVR27" s="280"/>
      <c r="FVS27" s="280"/>
      <c r="FVT27" s="280"/>
      <c r="FVU27" s="280"/>
      <c r="FVV27" s="280"/>
      <c r="FVW27" s="280"/>
      <c r="FVX27" s="280"/>
      <c r="FVY27" s="280"/>
      <c r="FVZ27" s="280"/>
      <c r="FWA27" s="280"/>
      <c r="FWB27" s="280"/>
      <c r="FWC27" s="280"/>
      <c r="FWD27" s="280"/>
      <c r="FWE27" s="280"/>
      <c r="FWF27" s="280"/>
      <c r="FWG27" s="280"/>
      <c r="FWH27" s="280"/>
      <c r="FWI27" s="280"/>
      <c r="FWJ27" s="280"/>
      <c r="FWK27" s="280"/>
      <c r="FWL27" s="280"/>
      <c r="FWM27" s="280"/>
      <c r="FWN27" s="280"/>
      <c r="FWO27" s="280"/>
      <c r="FWP27" s="280"/>
      <c r="FWQ27" s="280"/>
      <c r="FWR27" s="280"/>
      <c r="FWS27" s="280"/>
      <c r="FWT27" s="280"/>
      <c r="FWU27" s="280"/>
      <c r="FWV27" s="280"/>
      <c r="FWW27" s="280"/>
      <c r="FWX27" s="280"/>
      <c r="FWY27" s="280"/>
      <c r="FWZ27" s="280"/>
      <c r="FXA27" s="280"/>
      <c r="FXB27" s="280"/>
      <c r="FXC27" s="280"/>
      <c r="FXD27" s="280"/>
      <c r="FXE27" s="280"/>
      <c r="FXF27" s="280"/>
      <c r="FXG27" s="280"/>
      <c r="FXH27" s="280"/>
      <c r="FXI27" s="280"/>
      <c r="FXJ27" s="280"/>
      <c r="FXK27" s="280"/>
      <c r="FXL27" s="280"/>
      <c r="FXM27" s="280"/>
      <c r="FXN27" s="280"/>
      <c r="FXO27" s="280"/>
      <c r="FXP27" s="280"/>
      <c r="FXQ27" s="280"/>
      <c r="FXR27" s="280"/>
      <c r="FXS27" s="280"/>
      <c r="FXT27" s="280"/>
      <c r="FXU27" s="280"/>
      <c r="FXV27" s="280"/>
      <c r="FXW27" s="280"/>
      <c r="FXX27" s="280"/>
      <c r="FXY27" s="280"/>
      <c r="FXZ27" s="280"/>
      <c r="FYA27" s="280"/>
      <c r="FYB27" s="280"/>
      <c r="FYC27" s="280"/>
      <c r="FYD27" s="280"/>
      <c r="FYE27" s="280"/>
      <c r="FYF27" s="280"/>
      <c r="FYG27" s="280"/>
      <c r="FYH27" s="280"/>
      <c r="FYI27" s="280"/>
      <c r="FYJ27" s="280"/>
      <c r="FYK27" s="280"/>
      <c r="FYL27" s="280"/>
      <c r="FYM27" s="280"/>
      <c r="FYN27" s="280"/>
      <c r="FYO27" s="280"/>
      <c r="FYP27" s="280"/>
      <c r="FYQ27" s="280"/>
      <c r="FYR27" s="280"/>
      <c r="FYS27" s="280"/>
      <c r="FYT27" s="280"/>
      <c r="FYU27" s="280"/>
      <c r="FYV27" s="280"/>
      <c r="FYW27" s="280"/>
      <c r="FYX27" s="280"/>
      <c r="FYY27" s="280"/>
      <c r="FYZ27" s="280"/>
      <c r="FZA27" s="280"/>
      <c r="FZB27" s="280"/>
      <c r="FZC27" s="280"/>
      <c r="FZD27" s="280"/>
      <c r="FZE27" s="280"/>
      <c r="FZF27" s="280"/>
      <c r="FZG27" s="280"/>
      <c r="FZH27" s="280"/>
      <c r="FZI27" s="280"/>
      <c r="FZJ27" s="280"/>
      <c r="FZK27" s="280"/>
      <c r="FZL27" s="280"/>
      <c r="FZM27" s="280"/>
      <c r="FZN27" s="280"/>
      <c r="FZO27" s="280"/>
      <c r="FZP27" s="280"/>
      <c r="FZQ27" s="280"/>
      <c r="FZR27" s="280"/>
      <c r="FZS27" s="280"/>
      <c r="FZT27" s="280"/>
      <c r="FZU27" s="280"/>
      <c r="FZV27" s="280"/>
      <c r="FZW27" s="280"/>
      <c r="FZX27" s="280"/>
      <c r="FZY27" s="280"/>
      <c r="FZZ27" s="280"/>
      <c r="GAA27" s="280"/>
      <c r="GAB27" s="280"/>
      <c r="GAC27" s="280"/>
      <c r="GAD27" s="280"/>
      <c r="GAE27" s="280"/>
      <c r="GAF27" s="280"/>
      <c r="GAG27" s="280"/>
      <c r="GAH27" s="280"/>
      <c r="GAI27" s="280"/>
      <c r="GAJ27" s="280"/>
      <c r="GAK27" s="280"/>
      <c r="GAL27" s="280"/>
      <c r="GAM27" s="280"/>
      <c r="GAN27" s="280"/>
      <c r="GAO27" s="280"/>
      <c r="GAP27" s="280"/>
      <c r="GAQ27" s="280"/>
      <c r="GAR27" s="280"/>
      <c r="GAS27" s="280"/>
      <c r="GAT27" s="280"/>
      <c r="GAU27" s="280"/>
      <c r="GAV27" s="280"/>
      <c r="GAW27" s="280"/>
      <c r="GAX27" s="280"/>
      <c r="GAY27" s="280"/>
      <c r="GAZ27" s="280"/>
      <c r="GBA27" s="280"/>
      <c r="GBB27" s="280"/>
      <c r="GBC27" s="280"/>
      <c r="GBD27" s="280"/>
      <c r="GBE27" s="280"/>
      <c r="GBF27" s="280"/>
      <c r="GBG27" s="280"/>
      <c r="GBH27" s="280"/>
      <c r="GBI27" s="280"/>
      <c r="GBJ27" s="280"/>
      <c r="GBK27" s="280"/>
      <c r="GBL27" s="280"/>
      <c r="GBM27" s="280"/>
      <c r="GBN27" s="280"/>
      <c r="GBO27" s="280"/>
      <c r="GBP27" s="280"/>
      <c r="GBQ27" s="280"/>
      <c r="GBR27" s="280"/>
      <c r="GBS27" s="280"/>
      <c r="GBT27" s="280"/>
      <c r="GBU27" s="280"/>
      <c r="GBV27" s="280"/>
      <c r="GBW27" s="280"/>
      <c r="GBX27" s="280"/>
      <c r="GBY27" s="280"/>
      <c r="GBZ27" s="280"/>
      <c r="GCA27" s="280"/>
      <c r="GCB27" s="280"/>
      <c r="GCC27" s="280"/>
      <c r="GCD27" s="280"/>
      <c r="GCE27" s="280"/>
      <c r="GCF27" s="280"/>
      <c r="GCG27" s="280"/>
      <c r="GCH27" s="280"/>
      <c r="GCI27" s="280"/>
      <c r="GCJ27" s="280"/>
      <c r="GCK27" s="280"/>
      <c r="GCL27" s="280"/>
      <c r="GCM27" s="280"/>
      <c r="GCN27" s="280"/>
      <c r="GCO27" s="280"/>
      <c r="GCP27" s="280"/>
      <c r="GCQ27" s="280"/>
      <c r="GCR27" s="280"/>
      <c r="GCS27" s="280"/>
      <c r="GCT27" s="280"/>
      <c r="GCU27" s="280"/>
      <c r="GCV27" s="280"/>
      <c r="GCW27" s="280"/>
      <c r="GCX27" s="280"/>
      <c r="GCY27" s="280"/>
      <c r="GCZ27" s="280"/>
      <c r="GDA27" s="280"/>
      <c r="GDB27" s="280"/>
      <c r="GDC27" s="280"/>
      <c r="GDD27" s="280"/>
      <c r="GDE27" s="280"/>
      <c r="GDF27" s="280"/>
      <c r="GDG27" s="280"/>
      <c r="GDH27" s="280"/>
      <c r="GDI27" s="280"/>
      <c r="GDJ27" s="280"/>
      <c r="GDK27" s="280"/>
      <c r="GDL27" s="280"/>
      <c r="GDM27" s="280"/>
      <c r="GDN27" s="280"/>
      <c r="GDO27" s="280"/>
      <c r="GDP27" s="280"/>
      <c r="GDQ27" s="280"/>
      <c r="GDR27" s="280"/>
      <c r="GDS27" s="280"/>
      <c r="GDT27" s="280"/>
      <c r="GDU27" s="280"/>
      <c r="GDV27" s="280"/>
      <c r="GDW27" s="280"/>
      <c r="GDX27" s="280"/>
      <c r="GDY27" s="280"/>
      <c r="GDZ27" s="280"/>
      <c r="GEA27" s="280"/>
      <c r="GEB27" s="280"/>
      <c r="GEC27" s="280"/>
      <c r="GED27" s="280"/>
      <c r="GEE27" s="280"/>
      <c r="GEF27" s="280"/>
      <c r="GEG27" s="280"/>
      <c r="GEH27" s="280"/>
      <c r="GEI27" s="280"/>
      <c r="GEJ27" s="280"/>
      <c r="GEK27" s="280"/>
      <c r="GEL27" s="280"/>
      <c r="GEM27" s="280"/>
      <c r="GEN27" s="280"/>
      <c r="GEO27" s="280"/>
      <c r="GEP27" s="280"/>
      <c r="GEQ27" s="280"/>
      <c r="GER27" s="280"/>
      <c r="GES27" s="280"/>
      <c r="GET27" s="280"/>
      <c r="GEU27" s="280"/>
      <c r="GEV27" s="280"/>
      <c r="GEW27" s="280"/>
      <c r="GEX27" s="280"/>
      <c r="GEY27" s="280"/>
      <c r="GEZ27" s="280"/>
      <c r="GFA27" s="280"/>
      <c r="GFB27" s="280"/>
      <c r="GFC27" s="280"/>
      <c r="GFD27" s="280"/>
      <c r="GFE27" s="280"/>
      <c r="GFF27" s="280"/>
      <c r="GFG27" s="280"/>
      <c r="GFH27" s="280"/>
      <c r="GFI27" s="280"/>
      <c r="GFJ27" s="280"/>
      <c r="GFK27" s="280"/>
      <c r="GFL27" s="280"/>
      <c r="GFM27" s="280"/>
      <c r="GFN27" s="280"/>
      <c r="GFO27" s="280"/>
      <c r="GFP27" s="280"/>
      <c r="GFQ27" s="280"/>
      <c r="GFR27" s="280"/>
      <c r="GFS27" s="280"/>
      <c r="GFT27" s="280"/>
      <c r="GFU27" s="280"/>
      <c r="GFV27" s="280"/>
      <c r="GFW27" s="280"/>
      <c r="GFX27" s="280"/>
      <c r="GFY27" s="280"/>
      <c r="GFZ27" s="280"/>
      <c r="GGA27" s="280"/>
      <c r="GGB27" s="280"/>
      <c r="GGC27" s="280"/>
      <c r="GGD27" s="280"/>
      <c r="GGE27" s="280"/>
      <c r="GGF27" s="280"/>
      <c r="GGG27" s="280"/>
      <c r="GGH27" s="280"/>
      <c r="GGI27" s="280"/>
      <c r="GGJ27" s="280"/>
      <c r="GGK27" s="280"/>
      <c r="GGL27" s="280"/>
      <c r="GGM27" s="280"/>
      <c r="GGN27" s="280"/>
      <c r="GGO27" s="280"/>
      <c r="GGP27" s="280"/>
      <c r="GGQ27" s="280"/>
      <c r="GGR27" s="280"/>
      <c r="GGS27" s="280"/>
      <c r="GGT27" s="280"/>
      <c r="GGU27" s="280"/>
      <c r="GGV27" s="280"/>
      <c r="GGW27" s="280"/>
      <c r="GGX27" s="280"/>
      <c r="GGY27" s="280"/>
      <c r="GGZ27" s="280"/>
      <c r="GHA27" s="280"/>
      <c r="GHB27" s="280"/>
      <c r="GHC27" s="280"/>
      <c r="GHD27" s="280"/>
      <c r="GHE27" s="280"/>
      <c r="GHF27" s="280"/>
      <c r="GHG27" s="280"/>
      <c r="GHH27" s="280"/>
      <c r="GHI27" s="280"/>
      <c r="GHJ27" s="280"/>
      <c r="GHK27" s="280"/>
      <c r="GHL27" s="280"/>
      <c r="GHM27" s="280"/>
      <c r="GHN27" s="280"/>
      <c r="GHO27" s="280"/>
      <c r="GHP27" s="280"/>
      <c r="GHQ27" s="280"/>
      <c r="GHR27" s="280"/>
      <c r="GHS27" s="280"/>
      <c r="GHT27" s="280"/>
      <c r="GHU27" s="280"/>
      <c r="GHV27" s="280"/>
      <c r="GHW27" s="280"/>
      <c r="GHX27" s="280"/>
      <c r="GHY27" s="280"/>
      <c r="GHZ27" s="280"/>
      <c r="GIA27" s="280"/>
      <c r="GIB27" s="280"/>
      <c r="GIC27" s="280"/>
      <c r="GID27" s="280"/>
      <c r="GIE27" s="280"/>
      <c r="GIF27" s="280"/>
      <c r="GIG27" s="280"/>
      <c r="GIH27" s="280"/>
      <c r="GII27" s="280"/>
      <c r="GIJ27" s="280"/>
      <c r="GIK27" s="280"/>
      <c r="GIL27" s="280"/>
      <c r="GIM27" s="280"/>
      <c r="GIN27" s="280"/>
      <c r="GIO27" s="280"/>
      <c r="GIP27" s="280"/>
      <c r="GIQ27" s="280"/>
      <c r="GIR27" s="280"/>
      <c r="GIS27" s="280"/>
      <c r="GIT27" s="280"/>
      <c r="GIU27" s="280"/>
      <c r="GIV27" s="280"/>
      <c r="GIW27" s="280"/>
      <c r="GIX27" s="280"/>
      <c r="GIY27" s="280"/>
      <c r="GIZ27" s="280"/>
      <c r="GJA27" s="280"/>
      <c r="GJB27" s="280"/>
      <c r="GJC27" s="280"/>
      <c r="GJD27" s="280"/>
      <c r="GJE27" s="280"/>
      <c r="GJF27" s="280"/>
      <c r="GJG27" s="280"/>
      <c r="GJH27" s="280"/>
      <c r="GJI27" s="280"/>
      <c r="GJJ27" s="280"/>
      <c r="GJK27" s="280"/>
      <c r="GJL27" s="280"/>
      <c r="GJM27" s="280"/>
      <c r="GJN27" s="280"/>
      <c r="GJO27" s="280"/>
      <c r="GJP27" s="280"/>
      <c r="GJQ27" s="280"/>
      <c r="GJR27" s="280"/>
      <c r="GJS27" s="280"/>
      <c r="GJT27" s="280"/>
      <c r="GJU27" s="280"/>
      <c r="GJV27" s="280"/>
      <c r="GJW27" s="280"/>
      <c r="GJX27" s="280"/>
      <c r="GJY27" s="280"/>
      <c r="GJZ27" s="280"/>
      <c r="GKA27" s="280"/>
      <c r="GKB27" s="280"/>
      <c r="GKC27" s="280"/>
      <c r="GKD27" s="280"/>
      <c r="GKE27" s="280"/>
      <c r="GKF27" s="280"/>
      <c r="GKG27" s="280"/>
      <c r="GKH27" s="280"/>
      <c r="GKI27" s="280"/>
      <c r="GKJ27" s="280"/>
      <c r="GKK27" s="280"/>
      <c r="GKL27" s="280"/>
      <c r="GKM27" s="280"/>
      <c r="GKN27" s="280"/>
      <c r="GKO27" s="280"/>
      <c r="GKP27" s="280"/>
      <c r="GKQ27" s="280"/>
      <c r="GKR27" s="280"/>
      <c r="GKS27" s="280"/>
      <c r="GKT27" s="280"/>
      <c r="GKU27" s="280"/>
      <c r="GKV27" s="280"/>
      <c r="GKW27" s="280"/>
      <c r="GKX27" s="280"/>
      <c r="GKY27" s="280"/>
      <c r="GKZ27" s="280"/>
      <c r="GLA27" s="280"/>
      <c r="GLB27" s="280"/>
      <c r="GLC27" s="280"/>
      <c r="GLD27" s="280"/>
      <c r="GLE27" s="280"/>
      <c r="GLF27" s="280"/>
      <c r="GLG27" s="280"/>
      <c r="GLH27" s="280"/>
      <c r="GLI27" s="280"/>
      <c r="GLJ27" s="280"/>
      <c r="GLK27" s="280"/>
      <c r="GLL27" s="280"/>
      <c r="GLM27" s="280"/>
      <c r="GLN27" s="280"/>
      <c r="GLO27" s="280"/>
      <c r="GLP27" s="280"/>
      <c r="GLQ27" s="280"/>
      <c r="GLR27" s="280"/>
      <c r="GLS27" s="280"/>
      <c r="GLT27" s="280"/>
      <c r="GLU27" s="280"/>
      <c r="GLV27" s="280"/>
      <c r="GLW27" s="280"/>
      <c r="GLX27" s="280"/>
      <c r="GLY27" s="280"/>
      <c r="GLZ27" s="280"/>
      <c r="GMA27" s="280"/>
      <c r="GMB27" s="280"/>
      <c r="GMC27" s="280"/>
      <c r="GMD27" s="280"/>
      <c r="GME27" s="280"/>
      <c r="GMF27" s="280"/>
      <c r="GMG27" s="280"/>
      <c r="GMH27" s="280"/>
      <c r="GMI27" s="280"/>
      <c r="GMJ27" s="280"/>
      <c r="GMK27" s="280"/>
      <c r="GML27" s="280"/>
      <c r="GMM27" s="280"/>
      <c r="GMN27" s="280"/>
      <c r="GMO27" s="280"/>
      <c r="GMP27" s="280"/>
      <c r="GMQ27" s="280"/>
      <c r="GMR27" s="280"/>
      <c r="GMS27" s="280"/>
      <c r="GMT27" s="280"/>
      <c r="GMU27" s="280"/>
      <c r="GMV27" s="280"/>
      <c r="GMW27" s="280"/>
      <c r="GMX27" s="280"/>
      <c r="GMY27" s="280"/>
      <c r="GMZ27" s="280"/>
      <c r="GNA27" s="280"/>
      <c r="GNB27" s="280"/>
      <c r="GNC27" s="280"/>
      <c r="GND27" s="280"/>
      <c r="GNE27" s="280"/>
      <c r="GNF27" s="280"/>
      <c r="GNG27" s="280"/>
      <c r="GNH27" s="280"/>
      <c r="GNI27" s="280"/>
      <c r="GNJ27" s="280"/>
      <c r="GNK27" s="280"/>
      <c r="GNL27" s="280"/>
      <c r="GNM27" s="280"/>
      <c r="GNN27" s="280"/>
      <c r="GNO27" s="280"/>
      <c r="GNP27" s="280"/>
      <c r="GNQ27" s="280"/>
      <c r="GNR27" s="280"/>
      <c r="GNS27" s="280"/>
      <c r="GNT27" s="280"/>
      <c r="GNU27" s="280"/>
      <c r="GNV27" s="280"/>
      <c r="GNW27" s="280"/>
      <c r="GNX27" s="280"/>
      <c r="GNY27" s="280"/>
      <c r="GNZ27" s="280"/>
      <c r="GOA27" s="280"/>
      <c r="GOB27" s="280"/>
      <c r="GOC27" s="280"/>
      <c r="GOD27" s="280"/>
      <c r="GOE27" s="280"/>
      <c r="GOF27" s="280"/>
      <c r="GOG27" s="280"/>
      <c r="GOH27" s="280"/>
      <c r="GOI27" s="280"/>
      <c r="GOJ27" s="280"/>
      <c r="GOK27" s="280"/>
      <c r="GOL27" s="280"/>
      <c r="GOM27" s="280"/>
      <c r="GON27" s="280"/>
      <c r="GOO27" s="280"/>
      <c r="GOP27" s="280"/>
      <c r="GOQ27" s="280"/>
      <c r="GOR27" s="280"/>
      <c r="GOS27" s="280"/>
      <c r="GOT27" s="280"/>
      <c r="GOU27" s="280"/>
      <c r="GOV27" s="280"/>
      <c r="GOW27" s="280"/>
      <c r="GOX27" s="280"/>
      <c r="GOY27" s="280"/>
      <c r="GOZ27" s="280"/>
      <c r="GPA27" s="280"/>
      <c r="GPB27" s="280"/>
      <c r="GPC27" s="280"/>
      <c r="GPD27" s="280"/>
      <c r="GPE27" s="280"/>
      <c r="GPF27" s="280"/>
      <c r="GPG27" s="280"/>
      <c r="GPH27" s="280"/>
      <c r="GPI27" s="280"/>
      <c r="GPJ27" s="280"/>
      <c r="GPK27" s="280"/>
      <c r="GPL27" s="280"/>
      <c r="GPM27" s="280"/>
      <c r="GPN27" s="280"/>
      <c r="GPO27" s="280"/>
      <c r="GPP27" s="280"/>
      <c r="GPQ27" s="280"/>
      <c r="GPR27" s="280"/>
      <c r="GPS27" s="280"/>
      <c r="GPT27" s="280"/>
      <c r="GPU27" s="280"/>
      <c r="GPV27" s="280"/>
      <c r="GPW27" s="280"/>
      <c r="GPX27" s="280"/>
      <c r="GPY27" s="280"/>
      <c r="GPZ27" s="280"/>
      <c r="GQA27" s="280"/>
      <c r="GQB27" s="280"/>
      <c r="GQC27" s="280"/>
      <c r="GQD27" s="280"/>
      <c r="GQE27" s="280"/>
      <c r="GQF27" s="280"/>
      <c r="GQG27" s="280"/>
      <c r="GQH27" s="280"/>
      <c r="GQI27" s="280"/>
      <c r="GQJ27" s="280"/>
      <c r="GQK27" s="280"/>
      <c r="GQL27" s="280"/>
      <c r="GQM27" s="280"/>
      <c r="GQN27" s="280"/>
      <c r="GQO27" s="280"/>
      <c r="GQP27" s="280"/>
      <c r="GQQ27" s="280"/>
      <c r="GQR27" s="280"/>
      <c r="GQS27" s="280"/>
      <c r="GQT27" s="280"/>
      <c r="GQU27" s="280"/>
      <c r="GQV27" s="280"/>
      <c r="GQW27" s="280"/>
      <c r="GQX27" s="280"/>
      <c r="GQY27" s="280"/>
      <c r="GQZ27" s="280"/>
      <c r="GRA27" s="280"/>
      <c r="GRB27" s="280"/>
      <c r="GRC27" s="280"/>
      <c r="GRD27" s="280"/>
      <c r="GRE27" s="280"/>
      <c r="GRF27" s="280"/>
      <c r="GRG27" s="280"/>
      <c r="GRH27" s="280"/>
      <c r="GRI27" s="280"/>
      <c r="GRJ27" s="280"/>
      <c r="GRK27" s="280"/>
      <c r="GRL27" s="280"/>
      <c r="GRM27" s="280"/>
      <c r="GRN27" s="280"/>
      <c r="GRO27" s="280"/>
      <c r="GRP27" s="280"/>
      <c r="GRQ27" s="280"/>
      <c r="GRR27" s="280"/>
      <c r="GRS27" s="280"/>
      <c r="GRT27" s="280"/>
      <c r="GRU27" s="280"/>
      <c r="GRV27" s="280"/>
      <c r="GRW27" s="280"/>
      <c r="GRX27" s="280"/>
      <c r="GRY27" s="280"/>
      <c r="GRZ27" s="280"/>
      <c r="GSA27" s="280"/>
      <c r="GSB27" s="280"/>
      <c r="GSC27" s="280"/>
      <c r="GSD27" s="280"/>
      <c r="GSE27" s="280"/>
      <c r="GSF27" s="280"/>
      <c r="GSG27" s="280"/>
      <c r="GSH27" s="280"/>
      <c r="GSI27" s="280"/>
      <c r="GSJ27" s="280"/>
      <c r="GSK27" s="280"/>
      <c r="GSL27" s="280"/>
      <c r="GSM27" s="280"/>
      <c r="GSN27" s="280"/>
      <c r="GSO27" s="280"/>
      <c r="GSP27" s="280"/>
      <c r="GSQ27" s="280"/>
      <c r="GSR27" s="280"/>
      <c r="GSS27" s="280"/>
      <c r="GST27" s="280"/>
      <c r="GSU27" s="280"/>
      <c r="GSV27" s="280"/>
      <c r="GSW27" s="280"/>
      <c r="GSX27" s="280"/>
      <c r="GSY27" s="280"/>
      <c r="GSZ27" s="280"/>
      <c r="GTA27" s="280"/>
      <c r="GTB27" s="280"/>
      <c r="GTC27" s="280"/>
      <c r="GTD27" s="280"/>
      <c r="GTE27" s="280"/>
      <c r="GTF27" s="280"/>
      <c r="GTG27" s="280"/>
      <c r="GTH27" s="280"/>
      <c r="GTI27" s="280"/>
      <c r="GTJ27" s="280"/>
      <c r="GTK27" s="280"/>
      <c r="GTL27" s="280"/>
      <c r="GTM27" s="280"/>
      <c r="GTN27" s="280"/>
      <c r="GTO27" s="280"/>
      <c r="GTP27" s="280"/>
      <c r="GTQ27" s="280"/>
      <c r="GTR27" s="280"/>
      <c r="GTS27" s="280"/>
      <c r="GTT27" s="280"/>
      <c r="GTU27" s="280"/>
      <c r="GTV27" s="280"/>
      <c r="GTW27" s="280"/>
      <c r="GTX27" s="280"/>
      <c r="GTY27" s="280"/>
      <c r="GTZ27" s="280"/>
      <c r="GUA27" s="280"/>
      <c r="GUB27" s="280"/>
      <c r="GUC27" s="280"/>
      <c r="GUD27" s="280"/>
      <c r="GUE27" s="280"/>
      <c r="GUF27" s="280"/>
      <c r="GUG27" s="280"/>
      <c r="GUH27" s="280"/>
      <c r="GUI27" s="280"/>
      <c r="GUJ27" s="280"/>
      <c r="GUK27" s="280"/>
      <c r="GUL27" s="280"/>
      <c r="GUM27" s="280"/>
      <c r="GUN27" s="280"/>
      <c r="GUO27" s="280"/>
      <c r="GUP27" s="280"/>
      <c r="GUQ27" s="280"/>
      <c r="GUR27" s="280"/>
      <c r="GUS27" s="280"/>
      <c r="GUT27" s="280"/>
      <c r="GUU27" s="280"/>
      <c r="GUV27" s="280"/>
      <c r="GUW27" s="280"/>
      <c r="GUX27" s="280"/>
      <c r="GUY27" s="280"/>
      <c r="GUZ27" s="280"/>
      <c r="GVA27" s="280"/>
      <c r="GVB27" s="280"/>
      <c r="GVC27" s="280"/>
      <c r="GVD27" s="280"/>
      <c r="GVE27" s="280"/>
      <c r="GVF27" s="280"/>
      <c r="GVG27" s="280"/>
      <c r="GVH27" s="280"/>
      <c r="GVI27" s="280"/>
      <c r="GVJ27" s="280"/>
      <c r="GVK27" s="280"/>
      <c r="GVL27" s="280"/>
      <c r="GVM27" s="280"/>
      <c r="GVN27" s="280"/>
      <c r="GVO27" s="280"/>
      <c r="GVP27" s="280"/>
      <c r="GVQ27" s="280"/>
      <c r="GVR27" s="280"/>
      <c r="GVS27" s="280"/>
      <c r="GVT27" s="280"/>
      <c r="GVU27" s="280"/>
      <c r="GVV27" s="280"/>
      <c r="GVW27" s="280"/>
      <c r="GVX27" s="280"/>
      <c r="GVY27" s="280"/>
      <c r="GVZ27" s="280"/>
      <c r="GWA27" s="280"/>
      <c r="GWB27" s="280"/>
      <c r="GWC27" s="280"/>
      <c r="GWD27" s="280"/>
      <c r="GWE27" s="280"/>
      <c r="GWF27" s="280"/>
      <c r="GWG27" s="280"/>
      <c r="GWH27" s="280"/>
      <c r="GWI27" s="280"/>
      <c r="GWJ27" s="280"/>
      <c r="GWK27" s="280"/>
      <c r="GWL27" s="280"/>
      <c r="GWM27" s="280"/>
      <c r="GWN27" s="280"/>
      <c r="GWO27" s="280"/>
      <c r="GWP27" s="280"/>
      <c r="GWQ27" s="280"/>
      <c r="GWR27" s="280"/>
      <c r="GWS27" s="280"/>
      <c r="GWT27" s="280"/>
      <c r="GWU27" s="280"/>
      <c r="GWV27" s="280"/>
      <c r="GWW27" s="280"/>
      <c r="GWX27" s="280"/>
      <c r="GWY27" s="280"/>
      <c r="GWZ27" s="280"/>
      <c r="GXA27" s="280"/>
      <c r="GXB27" s="280"/>
      <c r="GXC27" s="280"/>
      <c r="GXD27" s="280"/>
      <c r="GXE27" s="280"/>
      <c r="GXF27" s="280"/>
      <c r="GXG27" s="280"/>
      <c r="GXH27" s="280"/>
      <c r="GXI27" s="280"/>
      <c r="GXJ27" s="280"/>
      <c r="GXK27" s="280"/>
      <c r="GXL27" s="280"/>
      <c r="GXM27" s="280"/>
      <c r="GXN27" s="280"/>
      <c r="GXO27" s="280"/>
      <c r="GXP27" s="280"/>
      <c r="GXQ27" s="280"/>
      <c r="GXR27" s="280"/>
      <c r="GXS27" s="280"/>
      <c r="GXT27" s="280"/>
      <c r="GXU27" s="280"/>
      <c r="GXV27" s="280"/>
      <c r="GXW27" s="280"/>
      <c r="GXX27" s="280"/>
      <c r="GXY27" s="280"/>
      <c r="GXZ27" s="280"/>
      <c r="GYA27" s="280"/>
      <c r="GYB27" s="280"/>
      <c r="GYC27" s="280"/>
      <c r="GYD27" s="280"/>
      <c r="GYE27" s="280"/>
      <c r="GYF27" s="280"/>
      <c r="GYG27" s="280"/>
      <c r="GYH27" s="280"/>
      <c r="GYI27" s="280"/>
      <c r="GYJ27" s="280"/>
      <c r="GYK27" s="280"/>
      <c r="GYL27" s="280"/>
      <c r="GYM27" s="280"/>
      <c r="GYN27" s="280"/>
      <c r="GYO27" s="280"/>
      <c r="GYP27" s="280"/>
      <c r="GYQ27" s="280"/>
      <c r="GYR27" s="280"/>
      <c r="GYS27" s="280"/>
      <c r="GYT27" s="280"/>
      <c r="GYU27" s="280"/>
      <c r="GYV27" s="280"/>
      <c r="GYW27" s="280"/>
      <c r="GYX27" s="280"/>
      <c r="GYY27" s="280"/>
      <c r="GYZ27" s="280"/>
      <c r="GZA27" s="280"/>
      <c r="GZB27" s="280"/>
      <c r="GZC27" s="280"/>
      <c r="GZD27" s="280"/>
      <c r="GZE27" s="280"/>
      <c r="GZF27" s="280"/>
      <c r="GZG27" s="280"/>
      <c r="GZH27" s="280"/>
      <c r="GZI27" s="280"/>
      <c r="GZJ27" s="280"/>
      <c r="GZK27" s="280"/>
      <c r="GZL27" s="280"/>
      <c r="GZM27" s="280"/>
      <c r="GZN27" s="280"/>
      <c r="GZO27" s="280"/>
      <c r="GZP27" s="280"/>
      <c r="GZQ27" s="280"/>
      <c r="GZR27" s="280"/>
      <c r="GZS27" s="280"/>
      <c r="GZT27" s="280"/>
      <c r="GZU27" s="280"/>
      <c r="GZV27" s="280"/>
      <c r="GZW27" s="280"/>
      <c r="GZX27" s="280"/>
      <c r="GZY27" s="280"/>
      <c r="GZZ27" s="280"/>
      <c r="HAA27" s="280"/>
      <c r="HAB27" s="280"/>
      <c r="HAC27" s="280"/>
      <c r="HAD27" s="280"/>
      <c r="HAE27" s="280"/>
      <c r="HAF27" s="280"/>
      <c r="HAG27" s="280"/>
      <c r="HAH27" s="280"/>
      <c r="HAI27" s="280"/>
      <c r="HAJ27" s="280"/>
      <c r="HAK27" s="280"/>
      <c r="HAL27" s="280"/>
      <c r="HAM27" s="280"/>
      <c r="HAN27" s="280"/>
      <c r="HAO27" s="280"/>
      <c r="HAP27" s="280"/>
      <c r="HAQ27" s="280"/>
      <c r="HAR27" s="280"/>
      <c r="HAS27" s="280"/>
      <c r="HAT27" s="280"/>
      <c r="HAU27" s="280"/>
      <c r="HAV27" s="280"/>
      <c r="HAW27" s="280"/>
      <c r="HAX27" s="280"/>
      <c r="HAY27" s="280"/>
      <c r="HAZ27" s="280"/>
      <c r="HBA27" s="280"/>
      <c r="HBB27" s="280"/>
      <c r="HBC27" s="280"/>
      <c r="HBD27" s="280"/>
      <c r="HBE27" s="280"/>
      <c r="HBF27" s="280"/>
      <c r="HBG27" s="280"/>
      <c r="HBH27" s="280"/>
      <c r="HBI27" s="280"/>
      <c r="HBJ27" s="280"/>
      <c r="HBK27" s="280"/>
      <c r="HBL27" s="280"/>
      <c r="HBM27" s="280"/>
      <c r="HBN27" s="280"/>
      <c r="HBO27" s="280"/>
      <c r="HBP27" s="280"/>
      <c r="HBQ27" s="280"/>
      <c r="HBR27" s="280"/>
      <c r="HBS27" s="280"/>
      <c r="HBT27" s="280"/>
      <c r="HBU27" s="280"/>
      <c r="HBV27" s="280"/>
      <c r="HBW27" s="280"/>
      <c r="HBX27" s="280"/>
      <c r="HBY27" s="280"/>
      <c r="HBZ27" s="280"/>
      <c r="HCA27" s="280"/>
      <c r="HCB27" s="280"/>
      <c r="HCC27" s="280"/>
      <c r="HCD27" s="280"/>
      <c r="HCE27" s="280"/>
      <c r="HCF27" s="280"/>
      <c r="HCG27" s="280"/>
      <c r="HCH27" s="280"/>
      <c r="HCI27" s="280"/>
      <c r="HCJ27" s="280"/>
      <c r="HCK27" s="280"/>
      <c r="HCL27" s="280"/>
      <c r="HCM27" s="280"/>
      <c r="HCN27" s="280"/>
      <c r="HCO27" s="280"/>
      <c r="HCP27" s="280"/>
      <c r="HCQ27" s="280"/>
      <c r="HCR27" s="280"/>
      <c r="HCS27" s="280"/>
      <c r="HCT27" s="280"/>
      <c r="HCU27" s="280"/>
      <c r="HCV27" s="280"/>
      <c r="HCW27" s="280"/>
      <c r="HCX27" s="280"/>
      <c r="HCY27" s="280"/>
      <c r="HCZ27" s="280"/>
      <c r="HDA27" s="280"/>
      <c r="HDB27" s="280"/>
      <c r="HDC27" s="280"/>
      <c r="HDD27" s="280"/>
      <c r="HDE27" s="280"/>
      <c r="HDF27" s="280"/>
      <c r="HDG27" s="280"/>
      <c r="HDH27" s="280"/>
      <c r="HDI27" s="280"/>
      <c r="HDJ27" s="280"/>
      <c r="HDK27" s="280"/>
      <c r="HDL27" s="280"/>
      <c r="HDM27" s="280"/>
      <c r="HDN27" s="280"/>
      <c r="HDO27" s="280"/>
      <c r="HDP27" s="280"/>
      <c r="HDQ27" s="280"/>
      <c r="HDR27" s="280"/>
      <c r="HDS27" s="280"/>
      <c r="HDT27" s="280"/>
      <c r="HDU27" s="280"/>
      <c r="HDV27" s="280"/>
      <c r="HDW27" s="280"/>
      <c r="HDX27" s="280"/>
      <c r="HDY27" s="280"/>
      <c r="HDZ27" s="280"/>
      <c r="HEA27" s="280"/>
      <c r="HEB27" s="280"/>
      <c r="HEC27" s="280"/>
      <c r="HED27" s="280"/>
      <c r="HEE27" s="280"/>
      <c r="HEF27" s="280"/>
      <c r="HEG27" s="280"/>
      <c r="HEH27" s="280"/>
      <c r="HEI27" s="280"/>
      <c r="HEJ27" s="280"/>
      <c r="HEK27" s="280"/>
      <c r="HEL27" s="280"/>
      <c r="HEM27" s="280"/>
      <c r="HEN27" s="280"/>
      <c r="HEO27" s="280"/>
      <c r="HEP27" s="280"/>
      <c r="HEQ27" s="280"/>
      <c r="HER27" s="280"/>
      <c r="HES27" s="280"/>
      <c r="HET27" s="280"/>
      <c r="HEU27" s="280"/>
      <c r="HEV27" s="280"/>
      <c r="HEW27" s="280"/>
      <c r="HEX27" s="280"/>
      <c r="HEY27" s="280"/>
      <c r="HEZ27" s="280"/>
      <c r="HFA27" s="280"/>
      <c r="HFB27" s="280"/>
      <c r="HFC27" s="280"/>
      <c r="HFD27" s="280"/>
      <c r="HFE27" s="280"/>
      <c r="HFF27" s="280"/>
      <c r="HFG27" s="280"/>
      <c r="HFH27" s="280"/>
      <c r="HFI27" s="280"/>
      <c r="HFJ27" s="280"/>
      <c r="HFK27" s="280"/>
      <c r="HFL27" s="280"/>
      <c r="HFM27" s="280"/>
      <c r="HFN27" s="280"/>
      <c r="HFO27" s="280"/>
      <c r="HFP27" s="280"/>
      <c r="HFQ27" s="280"/>
      <c r="HFR27" s="280"/>
      <c r="HFS27" s="280"/>
      <c r="HFT27" s="280"/>
      <c r="HFU27" s="280"/>
      <c r="HFV27" s="280"/>
      <c r="HFW27" s="280"/>
      <c r="HFX27" s="280"/>
      <c r="HFY27" s="280"/>
      <c r="HFZ27" s="280"/>
      <c r="HGA27" s="280"/>
      <c r="HGB27" s="280"/>
      <c r="HGC27" s="280"/>
      <c r="HGD27" s="280"/>
      <c r="HGE27" s="280"/>
      <c r="HGF27" s="280"/>
      <c r="HGG27" s="280"/>
      <c r="HGH27" s="280"/>
      <c r="HGI27" s="280"/>
      <c r="HGJ27" s="280"/>
      <c r="HGK27" s="280"/>
      <c r="HGL27" s="280"/>
      <c r="HGM27" s="280"/>
      <c r="HGN27" s="280"/>
      <c r="HGO27" s="280"/>
      <c r="HGP27" s="280"/>
      <c r="HGQ27" s="280"/>
      <c r="HGR27" s="280"/>
      <c r="HGS27" s="280"/>
      <c r="HGT27" s="280"/>
      <c r="HGU27" s="280"/>
      <c r="HGV27" s="280"/>
      <c r="HGW27" s="280"/>
      <c r="HGX27" s="280"/>
      <c r="HGY27" s="280"/>
      <c r="HGZ27" s="280"/>
      <c r="HHA27" s="280"/>
      <c r="HHB27" s="280"/>
      <c r="HHC27" s="280"/>
      <c r="HHD27" s="280"/>
      <c r="HHE27" s="280"/>
      <c r="HHF27" s="280"/>
      <c r="HHG27" s="280"/>
      <c r="HHH27" s="280"/>
      <c r="HHI27" s="280"/>
      <c r="HHJ27" s="280"/>
      <c r="HHK27" s="280"/>
      <c r="HHL27" s="280"/>
      <c r="HHM27" s="280"/>
      <c r="HHN27" s="280"/>
      <c r="HHO27" s="280"/>
      <c r="HHP27" s="280"/>
      <c r="HHQ27" s="280"/>
      <c r="HHR27" s="280"/>
      <c r="HHS27" s="280"/>
      <c r="HHT27" s="280"/>
      <c r="HHU27" s="280"/>
      <c r="HHV27" s="280"/>
      <c r="HHW27" s="280"/>
      <c r="HHX27" s="280"/>
      <c r="HHY27" s="280"/>
      <c r="HHZ27" s="280"/>
      <c r="HIA27" s="280"/>
      <c r="HIB27" s="280"/>
      <c r="HIC27" s="280"/>
      <c r="HID27" s="280"/>
      <c r="HIE27" s="280"/>
      <c r="HIF27" s="280"/>
      <c r="HIG27" s="280"/>
      <c r="HIH27" s="280"/>
      <c r="HII27" s="280"/>
      <c r="HIJ27" s="280"/>
      <c r="HIK27" s="280"/>
      <c r="HIL27" s="280"/>
      <c r="HIM27" s="280"/>
      <c r="HIN27" s="280"/>
      <c r="HIO27" s="280"/>
      <c r="HIP27" s="280"/>
      <c r="HIQ27" s="280"/>
      <c r="HIR27" s="280"/>
      <c r="HIS27" s="280"/>
      <c r="HIT27" s="280"/>
      <c r="HIU27" s="280"/>
      <c r="HIV27" s="280"/>
      <c r="HIW27" s="280"/>
      <c r="HIX27" s="280"/>
      <c r="HIY27" s="280"/>
      <c r="HIZ27" s="280"/>
      <c r="HJA27" s="280"/>
      <c r="HJB27" s="280"/>
      <c r="HJC27" s="280"/>
      <c r="HJD27" s="280"/>
      <c r="HJE27" s="280"/>
      <c r="HJF27" s="280"/>
      <c r="HJG27" s="280"/>
      <c r="HJH27" s="280"/>
      <c r="HJI27" s="280"/>
      <c r="HJJ27" s="280"/>
      <c r="HJK27" s="280"/>
      <c r="HJL27" s="280"/>
      <c r="HJM27" s="280"/>
      <c r="HJN27" s="280"/>
      <c r="HJO27" s="280"/>
      <c r="HJP27" s="280"/>
      <c r="HJQ27" s="280"/>
      <c r="HJR27" s="280"/>
      <c r="HJS27" s="280"/>
      <c r="HJT27" s="280"/>
      <c r="HJU27" s="280"/>
      <c r="HJV27" s="280"/>
      <c r="HJW27" s="280"/>
      <c r="HJX27" s="280"/>
      <c r="HJY27" s="280"/>
      <c r="HJZ27" s="280"/>
      <c r="HKA27" s="280"/>
      <c r="HKB27" s="280"/>
      <c r="HKC27" s="280"/>
      <c r="HKD27" s="280"/>
      <c r="HKE27" s="280"/>
      <c r="HKF27" s="280"/>
      <c r="HKG27" s="280"/>
      <c r="HKH27" s="280"/>
      <c r="HKI27" s="280"/>
      <c r="HKJ27" s="280"/>
      <c r="HKK27" s="280"/>
      <c r="HKL27" s="280"/>
      <c r="HKM27" s="280"/>
      <c r="HKN27" s="280"/>
      <c r="HKO27" s="280"/>
      <c r="HKP27" s="280"/>
      <c r="HKQ27" s="280"/>
      <c r="HKR27" s="280"/>
      <c r="HKS27" s="280"/>
      <c r="HKT27" s="280"/>
      <c r="HKU27" s="280"/>
      <c r="HKV27" s="280"/>
      <c r="HKW27" s="280"/>
      <c r="HKX27" s="280"/>
      <c r="HKY27" s="280"/>
      <c r="HKZ27" s="280"/>
      <c r="HLA27" s="280"/>
      <c r="HLB27" s="280"/>
      <c r="HLC27" s="280"/>
      <c r="HLD27" s="280"/>
      <c r="HLE27" s="280"/>
      <c r="HLF27" s="280"/>
      <c r="HLG27" s="280"/>
      <c r="HLH27" s="280"/>
      <c r="HLI27" s="280"/>
      <c r="HLJ27" s="280"/>
      <c r="HLK27" s="280"/>
      <c r="HLL27" s="280"/>
      <c r="HLM27" s="280"/>
      <c r="HLN27" s="280"/>
      <c r="HLO27" s="280"/>
      <c r="HLP27" s="280"/>
      <c r="HLQ27" s="280"/>
      <c r="HLR27" s="280"/>
      <c r="HLS27" s="280"/>
      <c r="HLT27" s="280"/>
      <c r="HLU27" s="280"/>
      <c r="HLV27" s="280"/>
      <c r="HLW27" s="280"/>
      <c r="HLX27" s="280"/>
      <c r="HLY27" s="280"/>
      <c r="HLZ27" s="280"/>
      <c r="HMA27" s="280"/>
      <c r="HMB27" s="280"/>
      <c r="HMC27" s="280"/>
      <c r="HMD27" s="280"/>
      <c r="HME27" s="280"/>
      <c r="HMF27" s="280"/>
      <c r="HMG27" s="280"/>
      <c r="HMH27" s="280"/>
      <c r="HMI27" s="280"/>
      <c r="HMJ27" s="280"/>
      <c r="HMK27" s="280"/>
      <c r="HML27" s="280"/>
      <c r="HMM27" s="280"/>
      <c r="HMN27" s="280"/>
      <c r="HMO27" s="280"/>
      <c r="HMP27" s="280"/>
      <c r="HMQ27" s="280"/>
      <c r="HMR27" s="280"/>
      <c r="HMS27" s="280"/>
      <c r="HMT27" s="280"/>
      <c r="HMU27" s="280"/>
      <c r="HMV27" s="280"/>
      <c r="HMW27" s="280"/>
      <c r="HMX27" s="280"/>
      <c r="HMY27" s="280"/>
      <c r="HMZ27" s="280"/>
      <c r="HNA27" s="280"/>
      <c r="HNB27" s="280"/>
      <c r="HNC27" s="280"/>
      <c r="HND27" s="280"/>
      <c r="HNE27" s="280"/>
      <c r="HNF27" s="280"/>
      <c r="HNG27" s="280"/>
      <c r="HNH27" s="280"/>
      <c r="HNI27" s="280"/>
      <c r="HNJ27" s="280"/>
      <c r="HNK27" s="280"/>
      <c r="HNL27" s="280"/>
      <c r="HNM27" s="280"/>
      <c r="HNN27" s="280"/>
      <c r="HNO27" s="280"/>
      <c r="HNP27" s="280"/>
      <c r="HNQ27" s="280"/>
      <c r="HNR27" s="280"/>
      <c r="HNS27" s="280"/>
      <c r="HNT27" s="280"/>
      <c r="HNU27" s="280"/>
      <c r="HNV27" s="280"/>
      <c r="HNW27" s="280"/>
      <c r="HNX27" s="280"/>
      <c r="HNY27" s="280"/>
      <c r="HNZ27" s="280"/>
      <c r="HOA27" s="280"/>
      <c r="HOB27" s="280"/>
      <c r="HOC27" s="280"/>
      <c r="HOD27" s="280"/>
      <c r="HOE27" s="280"/>
      <c r="HOF27" s="280"/>
      <c r="HOG27" s="280"/>
      <c r="HOH27" s="280"/>
      <c r="HOI27" s="280"/>
      <c r="HOJ27" s="280"/>
      <c r="HOK27" s="280"/>
      <c r="HOL27" s="280"/>
      <c r="HOM27" s="280"/>
      <c r="HON27" s="280"/>
      <c r="HOO27" s="280"/>
      <c r="HOP27" s="280"/>
      <c r="HOQ27" s="280"/>
      <c r="HOR27" s="280"/>
      <c r="HOS27" s="280"/>
      <c r="HOT27" s="280"/>
      <c r="HOU27" s="280"/>
      <c r="HOV27" s="280"/>
      <c r="HOW27" s="280"/>
      <c r="HOX27" s="280"/>
      <c r="HOY27" s="280"/>
      <c r="HOZ27" s="280"/>
      <c r="HPA27" s="280"/>
      <c r="HPB27" s="280"/>
      <c r="HPC27" s="280"/>
      <c r="HPD27" s="280"/>
      <c r="HPE27" s="280"/>
      <c r="HPF27" s="280"/>
      <c r="HPG27" s="280"/>
      <c r="HPH27" s="280"/>
      <c r="HPI27" s="280"/>
      <c r="HPJ27" s="280"/>
      <c r="HPK27" s="280"/>
      <c r="HPL27" s="280"/>
      <c r="HPM27" s="280"/>
      <c r="HPN27" s="280"/>
      <c r="HPO27" s="280"/>
      <c r="HPP27" s="280"/>
      <c r="HPQ27" s="280"/>
      <c r="HPR27" s="280"/>
      <c r="HPS27" s="280"/>
      <c r="HPT27" s="280"/>
      <c r="HPU27" s="280"/>
      <c r="HPV27" s="280"/>
      <c r="HPW27" s="280"/>
      <c r="HPX27" s="280"/>
      <c r="HPY27" s="280"/>
      <c r="HPZ27" s="280"/>
      <c r="HQA27" s="280"/>
      <c r="HQB27" s="280"/>
      <c r="HQC27" s="280"/>
      <c r="HQD27" s="280"/>
      <c r="HQE27" s="280"/>
      <c r="HQF27" s="280"/>
      <c r="HQG27" s="280"/>
      <c r="HQH27" s="280"/>
      <c r="HQI27" s="280"/>
      <c r="HQJ27" s="280"/>
      <c r="HQK27" s="280"/>
      <c r="HQL27" s="280"/>
      <c r="HQM27" s="280"/>
      <c r="HQN27" s="280"/>
      <c r="HQO27" s="280"/>
      <c r="HQP27" s="280"/>
      <c r="HQQ27" s="280"/>
      <c r="HQR27" s="280"/>
      <c r="HQS27" s="280"/>
      <c r="HQT27" s="280"/>
      <c r="HQU27" s="280"/>
      <c r="HQV27" s="280"/>
      <c r="HQW27" s="280"/>
      <c r="HQX27" s="280"/>
      <c r="HQY27" s="280"/>
      <c r="HQZ27" s="280"/>
      <c r="HRA27" s="280"/>
      <c r="HRB27" s="280"/>
      <c r="HRC27" s="280"/>
      <c r="HRD27" s="280"/>
      <c r="HRE27" s="280"/>
      <c r="HRF27" s="280"/>
      <c r="HRG27" s="280"/>
      <c r="HRH27" s="280"/>
      <c r="HRI27" s="280"/>
      <c r="HRJ27" s="280"/>
      <c r="HRK27" s="280"/>
      <c r="HRL27" s="280"/>
      <c r="HRM27" s="280"/>
      <c r="HRN27" s="280"/>
      <c r="HRO27" s="280"/>
      <c r="HRP27" s="280"/>
      <c r="HRQ27" s="280"/>
      <c r="HRR27" s="280"/>
      <c r="HRS27" s="280"/>
      <c r="HRT27" s="280"/>
      <c r="HRU27" s="280"/>
      <c r="HRV27" s="280"/>
      <c r="HRW27" s="280"/>
      <c r="HRX27" s="280"/>
      <c r="HRY27" s="280"/>
      <c r="HRZ27" s="280"/>
      <c r="HSA27" s="280"/>
      <c r="HSB27" s="280"/>
      <c r="HSC27" s="280"/>
      <c r="HSD27" s="280"/>
      <c r="HSE27" s="280"/>
      <c r="HSF27" s="280"/>
      <c r="HSG27" s="280"/>
      <c r="HSH27" s="280"/>
      <c r="HSI27" s="280"/>
      <c r="HSJ27" s="280"/>
      <c r="HSK27" s="280"/>
      <c r="HSL27" s="280"/>
      <c r="HSM27" s="280"/>
      <c r="HSN27" s="280"/>
      <c r="HSO27" s="280"/>
      <c r="HSP27" s="280"/>
      <c r="HSQ27" s="280"/>
      <c r="HSR27" s="280"/>
      <c r="HSS27" s="280"/>
      <c r="HST27" s="280"/>
      <c r="HSU27" s="280"/>
      <c r="HSV27" s="280"/>
      <c r="HSW27" s="280"/>
      <c r="HSX27" s="280"/>
      <c r="HSY27" s="280"/>
      <c r="HSZ27" s="280"/>
      <c r="HTA27" s="280"/>
      <c r="HTB27" s="280"/>
      <c r="HTC27" s="280"/>
      <c r="HTD27" s="280"/>
      <c r="HTE27" s="280"/>
      <c r="HTF27" s="280"/>
      <c r="HTG27" s="280"/>
      <c r="HTH27" s="280"/>
      <c r="HTI27" s="280"/>
      <c r="HTJ27" s="280"/>
      <c r="HTK27" s="280"/>
      <c r="HTL27" s="280"/>
      <c r="HTM27" s="280"/>
      <c r="HTN27" s="280"/>
      <c r="HTO27" s="280"/>
      <c r="HTP27" s="280"/>
      <c r="HTQ27" s="280"/>
      <c r="HTR27" s="280"/>
      <c r="HTS27" s="280"/>
      <c r="HTT27" s="280"/>
      <c r="HTU27" s="280"/>
      <c r="HTV27" s="280"/>
      <c r="HTW27" s="280"/>
      <c r="HTX27" s="280"/>
      <c r="HTY27" s="280"/>
      <c r="HTZ27" s="280"/>
      <c r="HUA27" s="280"/>
      <c r="HUB27" s="280"/>
      <c r="HUC27" s="280"/>
      <c r="HUD27" s="280"/>
      <c r="HUE27" s="280"/>
      <c r="HUF27" s="280"/>
      <c r="HUG27" s="280"/>
      <c r="HUH27" s="280"/>
      <c r="HUI27" s="280"/>
      <c r="HUJ27" s="280"/>
      <c r="HUK27" s="280"/>
      <c r="HUL27" s="280"/>
      <c r="HUM27" s="280"/>
      <c r="HUN27" s="280"/>
      <c r="HUO27" s="280"/>
      <c r="HUP27" s="280"/>
      <c r="HUQ27" s="280"/>
      <c r="HUR27" s="280"/>
      <c r="HUS27" s="280"/>
      <c r="HUT27" s="280"/>
      <c r="HUU27" s="280"/>
      <c r="HUV27" s="280"/>
      <c r="HUW27" s="280"/>
      <c r="HUX27" s="280"/>
      <c r="HUY27" s="280"/>
      <c r="HUZ27" s="280"/>
      <c r="HVA27" s="280"/>
      <c r="HVB27" s="280"/>
      <c r="HVC27" s="280"/>
      <c r="HVD27" s="280"/>
      <c r="HVE27" s="280"/>
      <c r="HVF27" s="280"/>
      <c r="HVG27" s="280"/>
      <c r="HVH27" s="280"/>
      <c r="HVI27" s="280"/>
      <c r="HVJ27" s="280"/>
      <c r="HVK27" s="280"/>
      <c r="HVL27" s="280"/>
      <c r="HVM27" s="280"/>
      <c r="HVN27" s="280"/>
      <c r="HVO27" s="280"/>
      <c r="HVP27" s="280"/>
      <c r="HVQ27" s="280"/>
      <c r="HVR27" s="280"/>
      <c r="HVS27" s="280"/>
      <c r="HVT27" s="280"/>
      <c r="HVU27" s="280"/>
      <c r="HVV27" s="280"/>
      <c r="HVW27" s="280"/>
      <c r="HVX27" s="280"/>
      <c r="HVY27" s="280"/>
      <c r="HVZ27" s="280"/>
      <c r="HWA27" s="280"/>
      <c r="HWB27" s="280"/>
      <c r="HWC27" s="280"/>
      <c r="HWD27" s="280"/>
      <c r="HWE27" s="280"/>
      <c r="HWF27" s="280"/>
      <c r="HWG27" s="280"/>
      <c r="HWH27" s="280"/>
      <c r="HWI27" s="280"/>
      <c r="HWJ27" s="280"/>
      <c r="HWK27" s="280"/>
      <c r="HWL27" s="280"/>
      <c r="HWM27" s="280"/>
      <c r="HWN27" s="280"/>
      <c r="HWO27" s="280"/>
      <c r="HWP27" s="280"/>
      <c r="HWQ27" s="280"/>
      <c r="HWR27" s="280"/>
      <c r="HWS27" s="280"/>
      <c r="HWT27" s="280"/>
      <c r="HWU27" s="280"/>
      <c r="HWV27" s="280"/>
      <c r="HWW27" s="280"/>
      <c r="HWX27" s="280"/>
      <c r="HWY27" s="280"/>
      <c r="HWZ27" s="280"/>
      <c r="HXA27" s="280"/>
      <c r="HXB27" s="280"/>
      <c r="HXC27" s="280"/>
      <c r="HXD27" s="280"/>
      <c r="HXE27" s="280"/>
      <c r="HXF27" s="280"/>
      <c r="HXG27" s="280"/>
      <c r="HXH27" s="280"/>
      <c r="HXI27" s="280"/>
      <c r="HXJ27" s="280"/>
      <c r="HXK27" s="280"/>
      <c r="HXL27" s="280"/>
      <c r="HXM27" s="280"/>
      <c r="HXN27" s="280"/>
      <c r="HXO27" s="280"/>
      <c r="HXP27" s="280"/>
      <c r="HXQ27" s="280"/>
      <c r="HXR27" s="280"/>
      <c r="HXS27" s="280"/>
      <c r="HXT27" s="280"/>
      <c r="HXU27" s="280"/>
      <c r="HXV27" s="280"/>
      <c r="HXW27" s="280"/>
      <c r="HXX27" s="280"/>
      <c r="HXY27" s="280"/>
      <c r="HXZ27" s="280"/>
      <c r="HYA27" s="280"/>
      <c r="HYB27" s="280"/>
      <c r="HYC27" s="280"/>
      <c r="HYD27" s="280"/>
      <c r="HYE27" s="280"/>
      <c r="HYF27" s="280"/>
      <c r="HYG27" s="280"/>
      <c r="HYH27" s="280"/>
      <c r="HYI27" s="280"/>
      <c r="HYJ27" s="280"/>
      <c r="HYK27" s="280"/>
      <c r="HYL27" s="280"/>
      <c r="HYM27" s="280"/>
      <c r="HYN27" s="280"/>
      <c r="HYO27" s="280"/>
      <c r="HYP27" s="280"/>
      <c r="HYQ27" s="280"/>
      <c r="HYR27" s="280"/>
      <c r="HYS27" s="280"/>
      <c r="HYT27" s="280"/>
      <c r="HYU27" s="280"/>
      <c r="HYV27" s="280"/>
      <c r="HYW27" s="280"/>
      <c r="HYX27" s="280"/>
      <c r="HYY27" s="280"/>
      <c r="HYZ27" s="280"/>
      <c r="HZA27" s="280"/>
      <c r="HZB27" s="280"/>
      <c r="HZC27" s="280"/>
      <c r="HZD27" s="280"/>
      <c r="HZE27" s="280"/>
      <c r="HZF27" s="280"/>
      <c r="HZG27" s="280"/>
      <c r="HZH27" s="280"/>
      <c r="HZI27" s="280"/>
      <c r="HZJ27" s="280"/>
      <c r="HZK27" s="280"/>
      <c r="HZL27" s="280"/>
      <c r="HZM27" s="280"/>
      <c r="HZN27" s="280"/>
      <c r="HZO27" s="280"/>
      <c r="HZP27" s="280"/>
      <c r="HZQ27" s="280"/>
      <c r="HZR27" s="280"/>
      <c r="HZS27" s="280"/>
      <c r="HZT27" s="280"/>
      <c r="HZU27" s="280"/>
      <c r="HZV27" s="280"/>
      <c r="HZW27" s="280"/>
      <c r="HZX27" s="280"/>
      <c r="HZY27" s="280"/>
      <c r="HZZ27" s="280"/>
      <c r="IAA27" s="280"/>
      <c r="IAB27" s="280"/>
      <c r="IAC27" s="280"/>
      <c r="IAD27" s="280"/>
      <c r="IAE27" s="280"/>
      <c r="IAF27" s="280"/>
      <c r="IAG27" s="280"/>
      <c r="IAH27" s="280"/>
      <c r="IAI27" s="280"/>
      <c r="IAJ27" s="280"/>
      <c r="IAK27" s="280"/>
      <c r="IAL27" s="280"/>
      <c r="IAM27" s="280"/>
      <c r="IAN27" s="280"/>
      <c r="IAO27" s="280"/>
      <c r="IAP27" s="280"/>
      <c r="IAQ27" s="280"/>
      <c r="IAR27" s="280"/>
      <c r="IAS27" s="280"/>
      <c r="IAT27" s="280"/>
      <c r="IAU27" s="280"/>
      <c r="IAV27" s="280"/>
      <c r="IAW27" s="280"/>
      <c r="IAX27" s="280"/>
      <c r="IAY27" s="280"/>
      <c r="IAZ27" s="280"/>
      <c r="IBA27" s="280"/>
      <c r="IBB27" s="280"/>
      <c r="IBC27" s="280"/>
      <c r="IBD27" s="280"/>
      <c r="IBE27" s="280"/>
      <c r="IBF27" s="280"/>
      <c r="IBG27" s="280"/>
      <c r="IBH27" s="280"/>
      <c r="IBI27" s="280"/>
      <c r="IBJ27" s="280"/>
      <c r="IBK27" s="280"/>
      <c r="IBL27" s="280"/>
      <c r="IBM27" s="280"/>
      <c r="IBN27" s="280"/>
      <c r="IBO27" s="280"/>
      <c r="IBP27" s="280"/>
      <c r="IBQ27" s="280"/>
      <c r="IBR27" s="280"/>
      <c r="IBS27" s="280"/>
      <c r="IBT27" s="280"/>
      <c r="IBU27" s="280"/>
      <c r="IBV27" s="280"/>
      <c r="IBW27" s="280"/>
      <c r="IBX27" s="280"/>
      <c r="IBY27" s="280"/>
      <c r="IBZ27" s="280"/>
      <c r="ICA27" s="280"/>
      <c r="ICB27" s="280"/>
      <c r="ICC27" s="280"/>
      <c r="ICD27" s="280"/>
      <c r="ICE27" s="280"/>
      <c r="ICF27" s="280"/>
      <c r="ICG27" s="280"/>
      <c r="ICH27" s="280"/>
      <c r="ICI27" s="280"/>
      <c r="ICJ27" s="280"/>
      <c r="ICK27" s="280"/>
      <c r="ICL27" s="280"/>
      <c r="ICM27" s="280"/>
      <c r="ICN27" s="280"/>
      <c r="ICO27" s="280"/>
      <c r="ICP27" s="280"/>
      <c r="ICQ27" s="280"/>
      <c r="ICR27" s="280"/>
      <c r="ICS27" s="280"/>
      <c r="ICT27" s="280"/>
      <c r="ICU27" s="280"/>
      <c r="ICV27" s="280"/>
      <c r="ICW27" s="280"/>
      <c r="ICX27" s="280"/>
      <c r="ICY27" s="280"/>
      <c r="ICZ27" s="280"/>
      <c r="IDA27" s="280"/>
      <c r="IDB27" s="280"/>
      <c r="IDC27" s="280"/>
      <c r="IDD27" s="280"/>
      <c r="IDE27" s="280"/>
      <c r="IDF27" s="280"/>
      <c r="IDG27" s="280"/>
      <c r="IDH27" s="280"/>
      <c r="IDI27" s="280"/>
      <c r="IDJ27" s="280"/>
      <c r="IDK27" s="280"/>
      <c r="IDL27" s="280"/>
      <c r="IDM27" s="280"/>
      <c r="IDN27" s="280"/>
      <c r="IDO27" s="280"/>
      <c r="IDP27" s="280"/>
      <c r="IDQ27" s="280"/>
      <c r="IDR27" s="280"/>
      <c r="IDS27" s="280"/>
      <c r="IDT27" s="280"/>
      <c r="IDU27" s="280"/>
      <c r="IDV27" s="280"/>
      <c r="IDW27" s="280"/>
      <c r="IDX27" s="280"/>
      <c r="IDY27" s="280"/>
      <c r="IDZ27" s="280"/>
      <c r="IEA27" s="280"/>
      <c r="IEB27" s="280"/>
      <c r="IEC27" s="280"/>
      <c r="IED27" s="280"/>
      <c r="IEE27" s="280"/>
      <c r="IEF27" s="280"/>
      <c r="IEG27" s="280"/>
      <c r="IEH27" s="280"/>
      <c r="IEI27" s="280"/>
      <c r="IEJ27" s="280"/>
      <c r="IEK27" s="280"/>
      <c r="IEL27" s="280"/>
      <c r="IEM27" s="280"/>
      <c r="IEN27" s="280"/>
      <c r="IEO27" s="280"/>
      <c r="IEP27" s="280"/>
      <c r="IEQ27" s="280"/>
      <c r="IER27" s="280"/>
      <c r="IES27" s="280"/>
      <c r="IET27" s="280"/>
      <c r="IEU27" s="280"/>
      <c r="IEV27" s="280"/>
      <c r="IEW27" s="280"/>
      <c r="IEX27" s="280"/>
      <c r="IEY27" s="280"/>
      <c r="IEZ27" s="280"/>
      <c r="IFA27" s="280"/>
      <c r="IFB27" s="280"/>
      <c r="IFC27" s="280"/>
      <c r="IFD27" s="280"/>
      <c r="IFE27" s="280"/>
      <c r="IFF27" s="280"/>
      <c r="IFG27" s="280"/>
      <c r="IFH27" s="280"/>
      <c r="IFI27" s="280"/>
      <c r="IFJ27" s="280"/>
      <c r="IFK27" s="280"/>
      <c r="IFL27" s="280"/>
      <c r="IFM27" s="280"/>
      <c r="IFN27" s="280"/>
      <c r="IFO27" s="280"/>
      <c r="IFP27" s="280"/>
      <c r="IFQ27" s="280"/>
      <c r="IFR27" s="280"/>
      <c r="IFS27" s="280"/>
      <c r="IFT27" s="280"/>
      <c r="IFU27" s="280"/>
      <c r="IFV27" s="280"/>
      <c r="IFW27" s="280"/>
      <c r="IFX27" s="280"/>
      <c r="IFY27" s="280"/>
      <c r="IFZ27" s="280"/>
      <c r="IGA27" s="280"/>
      <c r="IGB27" s="280"/>
      <c r="IGC27" s="280"/>
      <c r="IGD27" s="280"/>
      <c r="IGE27" s="280"/>
      <c r="IGF27" s="280"/>
      <c r="IGG27" s="280"/>
      <c r="IGH27" s="280"/>
      <c r="IGI27" s="280"/>
      <c r="IGJ27" s="280"/>
      <c r="IGK27" s="280"/>
      <c r="IGL27" s="280"/>
      <c r="IGM27" s="280"/>
      <c r="IGN27" s="280"/>
      <c r="IGO27" s="280"/>
      <c r="IGP27" s="280"/>
      <c r="IGQ27" s="280"/>
      <c r="IGR27" s="280"/>
      <c r="IGS27" s="280"/>
      <c r="IGT27" s="280"/>
      <c r="IGU27" s="280"/>
      <c r="IGV27" s="280"/>
      <c r="IGW27" s="280"/>
      <c r="IGX27" s="280"/>
      <c r="IGY27" s="280"/>
      <c r="IGZ27" s="280"/>
      <c r="IHA27" s="280"/>
      <c r="IHB27" s="280"/>
      <c r="IHC27" s="280"/>
      <c r="IHD27" s="280"/>
      <c r="IHE27" s="280"/>
      <c r="IHF27" s="280"/>
      <c r="IHG27" s="280"/>
      <c r="IHH27" s="280"/>
      <c r="IHI27" s="280"/>
      <c r="IHJ27" s="280"/>
      <c r="IHK27" s="280"/>
      <c r="IHL27" s="280"/>
      <c r="IHM27" s="280"/>
      <c r="IHN27" s="280"/>
      <c r="IHO27" s="280"/>
      <c r="IHP27" s="280"/>
      <c r="IHQ27" s="280"/>
      <c r="IHR27" s="280"/>
      <c r="IHS27" s="280"/>
      <c r="IHT27" s="280"/>
      <c r="IHU27" s="280"/>
      <c r="IHV27" s="280"/>
      <c r="IHW27" s="280"/>
      <c r="IHX27" s="280"/>
      <c r="IHY27" s="280"/>
      <c r="IHZ27" s="280"/>
      <c r="IIA27" s="280"/>
      <c r="IIB27" s="280"/>
      <c r="IIC27" s="280"/>
      <c r="IID27" s="280"/>
      <c r="IIE27" s="280"/>
      <c r="IIF27" s="280"/>
      <c r="IIG27" s="280"/>
      <c r="IIH27" s="280"/>
      <c r="III27" s="280"/>
      <c r="IIJ27" s="280"/>
      <c r="IIK27" s="280"/>
      <c r="IIL27" s="280"/>
      <c r="IIM27" s="280"/>
      <c r="IIN27" s="280"/>
      <c r="IIO27" s="280"/>
      <c r="IIP27" s="280"/>
      <c r="IIQ27" s="280"/>
      <c r="IIR27" s="280"/>
      <c r="IIS27" s="280"/>
      <c r="IIT27" s="280"/>
      <c r="IIU27" s="280"/>
      <c r="IIV27" s="280"/>
      <c r="IIW27" s="280"/>
      <c r="IIX27" s="280"/>
      <c r="IIY27" s="280"/>
      <c r="IIZ27" s="280"/>
      <c r="IJA27" s="280"/>
      <c r="IJB27" s="280"/>
      <c r="IJC27" s="280"/>
      <c r="IJD27" s="280"/>
      <c r="IJE27" s="280"/>
      <c r="IJF27" s="280"/>
      <c r="IJG27" s="280"/>
      <c r="IJH27" s="280"/>
      <c r="IJI27" s="280"/>
      <c r="IJJ27" s="280"/>
      <c r="IJK27" s="280"/>
      <c r="IJL27" s="280"/>
      <c r="IJM27" s="280"/>
      <c r="IJN27" s="280"/>
      <c r="IJO27" s="280"/>
      <c r="IJP27" s="280"/>
      <c r="IJQ27" s="280"/>
      <c r="IJR27" s="280"/>
      <c r="IJS27" s="280"/>
      <c r="IJT27" s="280"/>
      <c r="IJU27" s="280"/>
      <c r="IJV27" s="280"/>
      <c r="IJW27" s="280"/>
      <c r="IJX27" s="280"/>
      <c r="IJY27" s="280"/>
      <c r="IJZ27" s="280"/>
      <c r="IKA27" s="280"/>
      <c r="IKB27" s="280"/>
      <c r="IKC27" s="280"/>
      <c r="IKD27" s="280"/>
      <c r="IKE27" s="280"/>
      <c r="IKF27" s="280"/>
      <c r="IKG27" s="280"/>
      <c r="IKH27" s="280"/>
      <c r="IKI27" s="280"/>
      <c r="IKJ27" s="280"/>
      <c r="IKK27" s="280"/>
      <c r="IKL27" s="280"/>
      <c r="IKM27" s="280"/>
      <c r="IKN27" s="280"/>
      <c r="IKO27" s="280"/>
      <c r="IKP27" s="280"/>
      <c r="IKQ27" s="280"/>
      <c r="IKR27" s="280"/>
      <c r="IKS27" s="280"/>
      <c r="IKT27" s="280"/>
      <c r="IKU27" s="280"/>
      <c r="IKV27" s="280"/>
      <c r="IKW27" s="280"/>
      <c r="IKX27" s="280"/>
      <c r="IKY27" s="280"/>
      <c r="IKZ27" s="280"/>
      <c r="ILA27" s="280"/>
      <c r="ILB27" s="280"/>
      <c r="ILC27" s="280"/>
      <c r="ILD27" s="280"/>
      <c r="ILE27" s="280"/>
      <c r="ILF27" s="280"/>
      <c r="ILG27" s="280"/>
      <c r="ILH27" s="280"/>
      <c r="ILI27" s="280"/>
      <c r="ILJ27" s="280"/>
      <c r="ILK27" s="280"/>
      <c r="ILL27" s="280"/>
      <c r="ILM27" s="280"/>
      <c r="ILN27" s="280"/>
      <c r="ILO27" s="280"/>
      <c r="ILP27" s="280"/>
      <c r="ILQ27" s="280"/>
      <c r="ILR27" s="280"/>
      <c r="ILS27" s="280"/>
      <c r="ILT27" s="280"/>
      <c r="ILU27" s="280"/>
      <c r="ILV27" s="280"/>
      <c r="ILW27" s="280"/>
      <c r="ILX27" s="280"/>
      <c r="ILY27" s="280"/>
      <c r="ILZ27" s="280"/>
      <c r="IMA27" s="280"/>
      <c r="IMB27" s="280"/>
      <c r="IMC27" s="280"/>
      <c r="IMD27" s="280"/>
      <c r="IME27" s="280"/>
      <c r="IMF27" s="280"/>
      <c r="IMG27" s="280"/>
      <c r="IMH27" s="280"/>
      <c r="IMI27" s="280"/>
      <c r="IMJ27" s="280"/>
      <c r="IMK27" s="280"/>
      <c r="IML27" s="280"/>
      <c r="IMM27" s="280"/>
      <c r="IMN27" s="280"/>
      <c r="IMO27" s="280"/>
      <c r="IMP27" s="280"/>
      <c r="IMQ27" s="280"/>
      <c r="IMR27" s="280"/>
      <c r="IMS27" s="280"/>
      <c r="IMT27" s="280"/>
      <c r="IMU27" s="280"/>
      <c r="IMV27" s="280"/>
      <c r="IMW27" s="280"/>
      <c r="IMX27" s="280"/>
      <c r="IMY27" s="280"/>
      <c r="IMZ27" s="280"/>
      <c r="INA27" s="280"/>
      <c r="INB27" s="280"/>
      <c r="INC27" s="280"/>
      <c r="IND27" s="280"/>
      <c r="INE27" s="280"/>
      <c r="INF27" s="280"/>
      <c r="ING27" s="280"/>
      <c r="INH27" s="280"/>
      <c r="INI27" s="280"/>
      <c r="INJ27" s="280"/>
      <c r="INK27" s="280"/>
      <c r="INL27" s="280"/>
      <c r="INM27" s="280"/>
      <c r="INN27" s="280"/>
      <c r="INO27" s="280"/>
      <c r="INP27" s="280"/>
      <c r="INQ27" s="280"/>
      <c r="INR27" s="280"/>
      <c r="INS27" s="280"/>
      <c r="INT27" s="280"/>
      <c r="INU27" s="280"/>
      <c r="INV27" s="280"/>
      <c r="INW27" s="280"/>
      <c r="INX27" s="280"/>
      <c r="INY27" s="280"/>
      <c r="INZ27" s="280"/>
      <c r="IOA27" s="280"/>
      <c r="IOB27" s="280"/>
      <c r="IOC27" s="280"/>
      <c r="IOD27" s="280"/>
      <c r="IOE27" s="280"/>
      <c r="IOF27" s="280"/>
      <c r="IOG27" s="280"/>
      <c r="IOH27" s="280"/>
      <c r="IOI27" s="280"/>
      <c r="IOJ27" s="280"/>
      <c r="IOK27" s="280"/>
      <c r="IOL27" s="280"/>
      <c r="IOM27" s="280"/>
      <c r="ION27" s="280"/>
      <c r="IOO27" s="280"/>
      <c r="IOP27" s="280"/>
      <c r="IOQ27" s="280"/>
      <c r="IOR27" s="280"/>
      <c r="IOS27" s="280"/>
      <c r="IOT27" s="280"/>
      <c r="IOU27" s="280"/>
      <c r="IOV27" s="280"/>
      <c r="IOW27" s="280"/>
      <c r="IOX27" s="280"/>
      <c r="IOY27" s="280"/>
      <c r="IOZ27" s="280"/>
      <c r="IPA27" s="280"/>
      <c r="IPB27" s="280"/>
      <c r="IPC27" s="280"/>
      <c r="IPD27" s="280"/>
      <c r="IPE27" s="280"/>
      <c r="IPF27" s="280"/>
      <c r="IPG27" s="280"/>
      <c r="IPH27" s="280"/>
      <c r="IPI27" s="280"/>
      <c r="IPJ27" s="280"/>
      <c r="IPK27" s="280"/>
      <c r="IPL27" s="280"/>
      <c r="IPM27" s="280"/>
      <c r="IPN27" s="280"/>
      <c r="IPO27" s="280"/>
      <c r="IPP27" s="280"/>
      <c r="IPQ27" s="280"/>
      <c r="IPR27" s="280"/>
      <c r="IPS27" s="280"/>
      <c r="IPT27" s="280"/>
      <c r="IPU27" s="280"/>
      <c r="IPV27" s="280"/>
      <c r="IPW27" s="280"/>
      <c r="IPX27" s="280"/>
      <c r="IPY27" s="280"/>
      <c r="IPZ27" s="280"/>
      <c r="IQA27" s="280"/>
      <c r="IQB27" s="280"/>
      <c r="IQC27" s="280"/>
      <c r="IQD27" s="280"/>
      <c r="IQE27" s="280"/>
      <c r="IQF27" s="280"/>
      <c r="IQG27" s="280"/>
      <c r="IQH27" s="280"/>
      <c r="IQI27" s="280"/>
      <c r="IQJ27" s="280"/>
      <c r="IQK27" s="280"/>
      <c r="IQL27" s="280"/>
      <c r="IQM27" s="280"/>
      <c r="IQN27" s="280"/>
      <c r="IQO27" s="280"/>
      <c r="IQP27" s="280"/>
      <c r="IQQ27" s="280"/>
      <c r="IQR27" s="280"/>
      <c r="IQS27" s="280"/>
      <c r="IQT27" s="280"/>
      <c r="IQU27" s="280"/>
      <c r="IQV27" s="280"/>
      <c r="IQW27" s="280"/>
      <c r="IQX27" s="280"/>
      <c r="IQY27" s="280"/>
      <c r="IQZ27" s="280"/>
      <c r="IRA27" s="280"/>
      <c r="IRB27" s="280"/>
      <c r="IRC27" s="280"/>
      <c r="IRD27" s="280"/>
      <c r="IRE27" s="280"/>
      <c r="IRF27" s="280"/>
      <c r="IRG27" s="280"/>
      <c r="IRH27" s="280"/>
      <c r="IRI27" s="280"/>
      <c r="IRJ27" s="280"/>
      <c r="IRK27" s="280"/>
      <c r="IRL27" s="280"/>
      <c r="IRM27" s="280"/>
      <c r="IRN27" s="280"/>
      <c r="IRO27" s="280"/>
      <c r="IRP27" s="280"/>
      <c r="IRQ27" s="280"/>
      <c r="IRR27" s="280"/>
      <c r="IRS27" s="280"/>
      <c r="IRT27" s="280"/>
      <c r="IRU27" s="280"/>
      <c r="IRV27" s="280"/>
      <c r="IRW27" s="280"/>
      <c r="IRX27" s="280"/>
      <c r="IRY27" s="280"/>
      <c r="IRZ27" s="280"/>
      <c r="ISA27" s="280"/>
      <c r="ISB27" s="280"/>
      <c r="ISC27" s="280"/>
      <c r="ISD27" s="280"/>
      <c r="ISE27" s="280"/>
      <c r="ISF27" s="280"/>
      <c r="ISG27" s="280"/>
      <c r="ISH27" s="280"/>
      <c r="ISI27" s="280"/>
      <c r="ISJ27" s="280"/>
      <c r="ISK27" s="280"/>
      <c r="ISL27" s="280"/>
      <c r="ISM27" s="280"/>
      <c r="ISN27" s="280"/>
      <c r="ISO27" s="280"/>
      <c r="ISP27" s="280"/>
      <c r="ISQ27" s="280"/>
      <c r="ISR27" s="280"/>
      <c r="ISS27" s="280"/>
      <c r="IST27" s="280"/>
      <c r="ISU27" s="280"/>
      <c r="ISV27" s="280"/>
      <c r="ISW27" s="280"/>
      <c r="ISX27" s="280"/>
      <c r="ISY27" s="280"/>
      <c r="ISZ27" s="280"/>
      <c r="ITA27" s="280"/>
      <c r="ITB27" s="280"/>
      <c r="ITC27" s="280"/>
      <c r="ITD27" s="280"/>
      <c r="ITE27" s="280"/>
      <c r="ITF27" s="280"/>
      <c r="ITG27" s="280"/>
      <c r="ITH27" s="280"/>
      <c r="ITI27" s="280"/>
      <c r="ITJ27" s="280"/>
      <c r="ITK27" s="280"/>
      <c r="ITL27" s="280"/>
      <c r="ITM27" s="280"/>
      <c r="ITN27" s="280"/>
      <c r="ITO27" s="280"/>
      <c r="ITP27" s="280"/>
      <c r="ITQ27" s="280"/>
      <c r="ITR27" s="280"/>
      <c r="ITS27" s="280"/>
      <c r="ITT27" s="280"/>
      <c r="ITU27" s="280"/>
      <c r="ITV27" s="280"/>
      <c r="ITW27" s="280"/>
      <c r="ITX27" s="280"/>
      <c r="ITY27" s="280"/>
      <c r="ITZ27" s="280"/>
      <c r="IUA27" s="280"/>
      <c r="IUB27" s="280"/>
      <c r="IUC27" s="280"/>
      <c r="IUD27" s="280"/>
      <c r="IUE27" s="280"/>
      <c r="IUF27" s="280"/>
      <c r="IUG27" s="280"/>
      <c r="IUH27" s="280"/>
      <c r="IUI27" s="280"/>
      <c r="IUJ27" s="280"/>
      <c r="IUK27" s="280"/>
      <c r="IUL27" s="280"/>
      <c r="IUM27" s="280"/>
      <c r="IUN27" s="280"/>
      <c r="IUO27" s="280"/>
      <c r="IUP27" s="280"/>
      <c r="IUQ27" s="280"/>
      <c r="IUR27" s="280"/>
      <c r="IUS27" s="280"/>
      <c r="IUT27" s="280"/>
      <c r="IUU27" s="280"/>
      <c r="IUV27" s="280"/>
      <c r="IUW27" s="280"/>
      <c r="IUX27" s="280"/>
      <c r="IUY27" s="280"/>
      <c r="IUZ27" s="280"/>
      <c r="IVA27" s="280"/>
      <c r="IVB27" s="280"/>
      <c r="IVC27" s="280"/>
      <c r="IVD27" s="280"/>
      <c r="IVE27" s="280"/>
      <c r="IVF27" s="280"/>
      <c r="IVG27" s="280"/>
      <c r="IVH27" s="280"/>
      <c r="IVI27" s="280"/>
      <c r="IVJ27" s="280"/>
      <c r="IVK27" s="280"/>
      <c r="IVL27" s="280"/>
      <c r="IVM27" s="280"/>
      <c r="IVN27" s="280"/>
      <c r="IVO27" s="280"/>
      <c r="IVP27" s="280"/>
      <c r="IVQ27" s="280"/>
      <c r="IVR27" s="280"/>
      <c r="IVS27" s="280"/>
      <c r="IVT27" s="280"/>
      <c r="IVU27" s="280"/>
      <c r="IVV27" s="280"/>
      <c r="IVW27" s="280"/>
      <c r="IVX27" s="280"/>
      <c r="IVY27" s="280"/>
      <c r="IVZ27" s="280"/>
      <c r="IWA27" s="280"/>
      <c r="IWB27" s="280"/>
      <c r="IWC27" s="280"/>
      <c r="IWD27" s="280"/>
      <c r="IWE27" s="280"/>
      <c r="IWF27" s="280"/>
      <c r="IWG27" s="280"/>
      <c r="IWH27" s="280"/>
      <c r="IWI27" s="280"/>
      <c r="IWJ27" s="280"/>
      <c r="IWK27" s="280"/>
      <c r="IWL27" s="280"/>
      <c r="IWM27" s="280"/>
      <c r="IWN27" s="280"/>
      <c r="IWO27" s="280"/>
      <c r="IWP27" s="280"/>
      <c r="IWQ27" s="280"/>
      <c r="IWR27" s="280"/>
      <c r="IWS27" s="280"/>
      <c r="IWT27" s="280"/>
      <c r="IWU27" s="280"/>
      <c r="IWV27" s="280"/>
      <c r="IWW27" s="280"/>
      <c r="IWX27" s="280"/>
      <c r="IWY27" s="280"/>
      <c r="IWZ27" s="280"/>
      <c r="IXA27" s="280"/>
      <c r="IXB27" s="280"/>
      <c r="IXC27" s="280"/>
      <c r="IXD27" s="280"/>
      <c r="IXE27" s="280"/>
      <c r="IXF27" s="280"/>
      <c r="IXG27" s="280"/>
      <c r="IXH27" s="280"/>
      <c r="IXI27" s="280"/>
      <c r="IXJ27" s="280"/>
      <c r="IXK27" s="280"/>
      <c r="IXL27" s="280"/>
      <c r="IXM27" s="280"/>
      <c r="IXN27" s="280"/>
      <c r="IXO27" s="280"/>
      <c r="IXP27" s="280"/>
      <c r="IXQ27" s="280"/>
      <c r="IXR27" s="280"/>
      <c r="IXS27" s="280"/>
      <c r="IXT27" s="280"/>
      <c r="IXU27" s="280"/>
      <c r="IXV27" s="280"/>
      <c r="IXW27" s="280"/>
      <c r="IXX27" s="280"/>
      <c r="IXY27" s="280"/>
      <c r="IXZ27" s="280"/>
      <c r="IYA27" s="280"/>
      <c r="IYB27" s="280"/>
      <c r="IYC27" s="280"/>
      <c r="IYD27" s="280"/>
      <c r="IYE27" s="280"/>
      <c r="IYF27" s="280"/>
      <c r="IYG27" s="280"/>
      <c r="IYH27" s="280"/>
      <c r="IYI27" s="280"/>
      <c r="IYJ27" s="280"/>
      <c r="IYK27" s="280"/>
      <c r="IYL27" s="280"/>
      <c r="IYM27" s="280"/>
      <c r="IYN27" s="280"/>
      <c r="IYO27" s="280"/>
      <c r="IYP27" s="280"/>
      <c r="IYQ27" s="280"/>
      <c r="IYR27" s="280"/>
      <c r="IYS27" s="280"/>
      <c r="IYT27" s="280"/>
      <c r="IYU27" s="280"/>
      <c r="IYV27" s="280"/>
      <c r="IYW27" s="280"/>
      <c r="IYX27" s="280"/>
      <c r="IYY27" s="280"/>
      <c r="IYZ27" s="280"/>
      <c r="IZA27" s="280"/>
      <c r="IZB27" s="280"/>
      <c r="IZC27" s="280"/>
      <c r="IZD27" s="280"/>
      <c r="IZE27" s="280"/>
      <c r="IZF27" s="280"/>
      <c r="IZG27" s="280"/>
      <c r="IZH27" s="280"/>
      <c r="IZI27" s="280"/>
      <c r="IZJ27" s="280"/>
      <c r="IZK27" s="280"/>
      <c r="IZL27" s="280"/>
      <c r="IZM27" s="280"/>
      <c r="IZN27" s="280"/>
      <c r="IZO27" s="280"/>
      <c r="IZP27" s="280"/>
      <c r="IZQ27" s="280"/>
      <c r="IZR27" s="280"/>
      <c r="IZS27" s="280"/>
      <c r="IZT27" s="280"/>
      <c r="IZU27" s="280"/>
      <c r="IZV27" s="280"/>
      <c r="IZW27" s="280"/>
      <c r="IZX27" s="280"/>
      <c r="IZY27" s="280"/>
      <c r="IZZ27" s="280"/>
      <c r="JAA27" s="280"/>
      <c r="JAB27" s="280"/>
      <c r="JAC27" s="280"/>
      <c r="JAD27" s="280"/>
      <c r="JAE27" s="280"/>
      <c r="JAF27" s="280"/>
      <c r="JAG27" s="280"/>
      <c r="JAH27" s="280"/>
      <c r="JAI27" s="280"/>
      <c r="JAJ27" s="280"/>
      <c r="JAK27" s="280"/>
      <c r="JAL27" s="280"/>
      <c r="JAM27" s="280"/>
      <c r="JAN27" s="280"/>
      <c r="JAO27" s="280"/>
      <c r="JAP27" s="280"/>
      <c r="JAQ27" s="280"/>
      <c r="JAR27" s="280"/>
      <c r="JAS27" s="280"/>
      <c r="JAT27" s="280"/>
      <c r="JAU27" s="280"/>
      <c r="JAV27" s="280"/>
      <c r="JAW27" s="280"/>
      <c r="JAX27" s="280"/>
      <c r="JAY27" s="280"/>
      <c r="JAZ27" s="280"/>
      <c r="JBA27" s="280"/>
      <c r="JBB27" s="280"/>
      <c r="JBC27" s="280"/>
      <c r="JBD27" s="280"/>
      <c r="JBE27" s="280"/>
      <c r="JBF27" s="280"/>
      <c r="JBG27" s="280"/>
      <c r="JBH27" s="280"/>
      <c r="JBI27" s="280"/>
      <c r="JBJ27" s="280"/>
      <c r="JBK27" s="280"/>
      <c r="JBL27" s="280"/>
      <c r="JBM27" s="280"/>
      <c r="JBN27" s="280"/>
      <c r="JBO27" s="280"/>
      <c r="JBP27" s="280"/>
      <c r="JBQ27" s="280"/>
      <c r="JBR27" s="280"/>
      <c r="JBS27" s="280"/>
      <c r="JBT27" s="280"/>
      <c r="JBU27" s="280"/>
      <c r="JBV27" s="280"/>
      <c r="JBW27" s="280"/>
      <c r="JBX27" s="280"/>
      <c r="JBY27" s="280"/>
      <c r="JBZ27" s="280"/>
      <c r="JCA27" s="280"/>
      <c r="JCB27" s="280"/>
      <c r="JCC27" s="280"/>
      <c r="JCD27" s="280"/>
      <c r="JCE27" s="280"/>
      <c r="JCF27" s="280"/>
      <c r="JCG27" s="280"/>
      <c r="JCH27" s="280"/>
      <c r="JCI27" s="280"/>
      <c r="JCJ27" s="280"/>
      <c r="JCK27" s="280"/>
      <c r="JCL27" s="280"/>
      <c r="JCM27" s="280"/>
      <c r="JCN27" s="280"/>
      <c r="JCO27" s="280"/>
      <c r="JCP27" s="280"/>
      <c r="JCQ27" s="280"/>
      <c r="JCR27" s="280"/>
      <c r="JCS27" s="280"/>
      <c r="JCT27" s="280"/>
      <c r="JCU27" s="280"/>
      <c r="JCV27" s="280"/>
      <c r="JCW27" s="280"/>
      <c r="JCX27" s="280"/>
      <c r="JCY27" s="280"/>
      <c r="JCZ27" s="280"/>
      <c r="JDA27" s="280"/>
      <c r="JDB27" s="280"/>
      <c r="JDC27" s="280"/>
      <c r="JDD27" s="280"/>
      <c r="JDE27" s="280"/>
      <c r="JDF27" s="280"/>
      <c r="JDG27" s="280"/>
      <c r="JDH27" s="280"/>
      <c r="JDI27" s="280"/>
      <c r="JDJ27" s="280"/>
      <c r="JDK27" s="280"/>
      <c r="JDL27" s="280"/>
      <c r="JDM27" s="280"/>
      <c r="JDN27" s="280"/>
      <c r="JDO27" s="280"/>
      <c r="JDP27" s="280"/>
      <c r="JDQ27" s="280"/>
      <c r="JDR27" s="280"/>
      <c r="JDS27" s="280"/>
      <c r="JDT27" s="280"/>
      <c r="JDU27" s="280"/>
      <c r="JDV27" s="280"/>
      <c r="JDW27" s="280"/>
      <c r="JDX27" s="280"/>
      <c r="JDY27" s="280"/>
      <c r="JDZ27" s="280"/>
      <c r="JEA27" s="280"/>
      <c r="JEB27" s="280"/>
      <c r="JEC27" s="280"/>
      <c r="JED27" s="280"/>
      <c r="JEE27" s="280"/>
      <c r="JEF27" s="280"/>
      <c r="JEG27" s="280"/>
      <c r="JEH27" s="280"/>
      <c r="JEI27" s="280"/>
      <c r="JEJ27" s="280"/>
      <c r="JEK27" s="280"/>
      <c r="JEL27" s="280"/>
      <c r="JEM27" s="280"/>
      <c r="JEN27" s="280"/>
      <c r="JEO27" s="280"/>
      <c r="JEP27" s="280"/>
      <c r="JEQ27" s="280"/>
      <c r="JER27" s="280"/>
      <c r="JES27" s="280"/>
      <c r="JET27" s="280"/>
      <c r="JEU27" s="280"/>
      <c r="JEV27" s="280"/>
      <c r="JEW27" s="280"/>
      <c r="JEX27" s="280"/>
      <c r="JEY27" s="280"/>
      <c r="JEZ27" s="280"/>
      <c r="JFA27" s="280"/>
      <c r="JFB27" s="280"/>
      <c r="JFC27" s="280"/>
      <c r="JFD27" s="280"/>
      <c r="JFE27" s="280"/>
      <c r="JFF27" s="280"/>
      <c r="JFG27" s="280"/>
      <c r="JFH27" s="280"/>
      <c r="JFI27" s="280"/>
      <c r="JFJ27" s="280"/>
      <c r="JFK27" s="280"/>
      <c r="JFL27" s="280"/>
      <c r="JFM27" s="280"/>
      <c r="JFN27" s="280"/>
      <c r="JFO27" s="280"/>
      <c r="JFP27" s="280"/>
      <c r="JFQ27" s="280"/>
      <c r="JFR27" s="280"/>
      <c r="JFS27" s="280"/>
      <c r="JFT27" s="280"/>
      <c r="JFU27" s="280"/>
      <c r="JFV27" s="280"/>
      <c r="JFW27" s="280"/>
      <c r="JFX27" s="280"/>
      <c r="JFY27" s="280"/>
      <c r="JFZ27" s="280"/>
      <c r="JGA27" s="280"/>
      <c r="JGB27" s="280"/>
      <c r="JGC27" s="280"/>
      <c r="JGD27" s="280"/>
      <c r="JGE27" s="280"/>
      <c r="JGF27" s="280"/>
      <c r="JGG27" s="280"/>
      <c r="JGH27" s="280"/>
      <c r="JGI27" s="280"/>
      <c r="JGJ27" s="280"/>
      <c r="JGK27" s="280"/>
      <c r="JGL27" s="280"/>
      <c r="JGM27" s="280"/>
      <c r="JGN27" s="280"/>
      <c r="JGO27" s="280"/>
      <c r="JGP27" s="280"/>
      <c r="JGQ27" s="280"/>
      <c r="JGR27" s="280"/>
      <c r="JGS27" s="280"/>
      <c r="JGT27" s="280"/>
      <c r="JGU27" s="280"/>
      <c r="JGV27" s="280"/>
      <c r="JGW27" s="280"/>
      <c r="JGX27" s="280"/>
      <c r="JGY27" s="280"/>
      <c r="JGZ27" s="280"/>
      <c r="JHA27" s="280"/>
      <c r="JHB27" s="280"/>
      <c r="JHC27" s="280"/>
      <c r="JHD27" s="280"/>
      <c r="JHE27" s="280"/>
      <c r="JHF27" s="280"/>
      <c r="JHG27" s="280"/>
      <c r="JHH27" s="280"/>
      <c r="JHI27" s="280"/>
      <c r="JHJ27" s="280"/>
      <c r="JHK27" s="280"/>
      <c r="JHL27" s="280"/>
      <c r="JHM27" s="280"/>
      <c r="JHN27" s="280"/>
      <c r="JHO27" s="280"/>
      <c r="JHP27" s="280"/>
      <c r="JHQ27" s="280"/>
      <c r="JHR27" s="280"/>
      <c r="JHS27" s="280"/>
      <c r="JHT27" s="280"/>
      <c r="JHU27" s="280"/>
      <c r="JHV27" s="280"/>
      <c r="JHW27" s="280"/>
      <c r="JHX27" s="280"/>
      <c r="JHY27" s="280"/>
      <c r="JHZ27" s="280"/>
      <c r="JIA27" s="280"/>
      <c r="JIB27" s="280"/>
      <c r="JIC27" s="280"/>
      <c r="JID27" s="280"/>
      <c r="JIE27" s="280"/>
      <c r="JIF27" s="280"/>
      <c r="JIG27" s="280"/>
      <c r="JIH27" s="280"/>
      <c r="JII27" s="280"/>
      <c r="JIJ27" s="280"/>
      <c r="JIK27" s="280"/>
      <c r="JIL27" s="280"/>
      <c r="JIM27" s="280"/>
      <c r="JIN27" s="280"/>
      <c r="JIO27" s="280"/>
      <c r="JIP27" s="280"/>
      <c r="JIQ27" s="280"/>
      <c r="JIR27" s="280"/>
      <c r="JIS27" s="280"/>
      <c r="JIT27" s="280"/>
      <c r="JIU27" s="280"/>
      <c r="JIV27" s="280"/>
      <c r="JIW27" s="280"/>
      <c r="JIX27" s="280"/>
      <c r="JIY27" s="280"/>
      <c r="JIZ27" s="280"/>
      <c r="JJA27" s="280"/>
      <c r="JJB27" s="280"/>
      <c r="JJC27" s="280"/>
      <c r="JJD27" s="280"/>
      <c r="JJE27" s="280"/>
      <c r="JJF27" s="280"/>
      <c r="JJG27" s="280"/>
      <c r="JJH27" s="280"/>
      <c r="JJI27" s="280"/>
      <c r="JJJ27" s="280"/>
      <c r="JJK27" s="280"/>
      <c r="JJL27" s="280"/>
      <c r="JJM27" s="280"/>
      <c r="JJN27" s="280"/>
      <c r="JJO27" s="280"/>
      <c r="JJP27" s="280"/>
      <c r="JJQ27" s="280"/>
      <c r="JJR27" s="280"/>
      <c r="JJS27" s="280"/>
      <c r="JJT27" s="280"/>
      <c r="JJU27" s="280"/>
      <c r="JJV27" s="280"/>
      <c r="JJW27" s="280"/>
      <c r="JJX27" s="280"/>
      <c r="JJY27" s="280"/>
      <c r="JJZ27" s="280"/>
      <c r="JKA27" s="280"/>
      <c r="JKB27" s="280"/>
      <c r="JKC27" s="280"/>
      <c r="JKD27" s="280"/>
      <c r="JKE27" s="280"/>
      <c r="JKF27" s="280"/>
      <c r="JKG27" s="280"/>
      <c r="JKH27" s="280"/>
      <c r="JKI27" s="280"/>
      <c r="JKJ27" s="280"/>
      <c r="JKK27" s="280"/>
      <c r="JKL27" s="280"/>
      <c r="JKM27" s="280"/>
      <c r="JKN27" s="280"/>
      <c r="JKO27" s="280"/>
      <c r="JKP27" s="280"/>
      <c r="JKQ27" s="280"/>
      <c r="JKR27" s="280"/>
      <c r="JKS27" s="280"/>
      <c r="JKT27" s="280"/>
      <c r="JKU27" s="280"/>
      <c r="JKV27" s="280"/>
      <c r="JKW27" s="280"/>
      <c r="JKX27" s="280"/>
      <c r="JKY27" s="280"/>
      <c r="JKZ27" s="280"/>
      <c r="JLA27" s="280"/>
      <c r="JLB27" s="280"/>
      <c r="JLC27" s="280"/>
      <c r="JLD27" s="280"/>
      <c r="JLE27" s="280"/>
      <c r="JLF27" s="280"/>
      <c r="JLG27" s="280"/>
      <c r="JLH27" s="280"/>
      <c r="JLI27" s="280"/>
      <c r="JLJ27" s="280"/>
      <c r="JLK27" s="280"/>
      <c r="JLL27" s="280"/>
      <c r="JLM27" s="280"/>
      <c r="JLN27" s="280"/>
      <c r="JLO27" s="280"/>
      <c r="JLP27" s="280"/>
      <c r="JLQ27" s="280"/>
      <c r="JLR27" s="280"/>
      <c r="JLS27" s="280"/>
      <c r="JLT27" s="280"/>
      <c r="JLU27" s="280"/>
      <c r="JLV27" s="280"/>
      <c r="JLW27" s="280"/>
      <c r="JLX27" s="280"/>
      <c r="JLY27" s="280"/>
      <c r="JLZ27" s="280"/>
      <c r="JMA27" s="280"/>
      <c r="JMB27" s="280"/>
      <c r="JMC27" s="280"/>
      <c r="JMD27" s="280"/>
      <c r="JME27" s="280"/>
      <c r="JMF27" s="280"/>
      <c r="JMG27" s="280"/>
      <c r="JMH27" s="280"/>
      <c r="JMI27" s="280"/>
      <c r="JMJ27" s="280"/>
      <c r="JMK27" s="280"/>
      <c r="JML27" s="280"/>
      <c r="JMM27" s="280"/>
      <c r="JMN27" s="280"/>
      <c r="JMO27" s="280"/>
      <c r="JMP27" s="280"/>
      <c r="JMQ27" s="280"/>
      <c r="JMR27" s="280"/>
      <c r="JMS27" s="280"/>
      <c r="JMT27" s="280"/>
      <c r="JMU27" s="280"/>
      <c r="JMV27" s="280"/>
      <c r="JMW27" s="280"/>
      <c r="JMX27" s="280"/>
      <c r="JMY27" s="280"/>
      <c r="JMZ27" s="280"/>
      <c r="JNA27" s="280"/>
      <c r="JNB27" s="280"/>
      <c r="JNC27" s="280"/>
      <c r="JND27" s="280"/>
      <c r="JNE27" s="280"/>
      <c r="JNF27" s="280"/>
      <c r="JNG27" s="280"/>
      <c r="JNH27" s="280"/>
      <c r="JNI27" s="280"/>
      <c r="JNJ27" s="280"/>
      <c r="JNK27" s="280"/>
      <c r="JNL27" s="280"/>
      <c r="JNM27" s="280"/>
      <c r="JNN27" s="280"/>
      <c r="JNO27" s="280"/>
      <c r="JNP27" s="280"/>
      <c r="JNQ27" s="280"/>
      <c r="JNR27" s="280"/>
      <c r="JNS27" s="280"/>
      <c r="JNT27" s="280"/>
      <c r="JNU27" s="280"/>
      <c r="JNV27" s="280"/>
      <c r="JNW27" s="280"/>
      <c r="JNX27" s="280"/>
      <c r="JNY27" s="280"/>
      <c r="JNZ27" s="280"/>
      <c r="JOA27" s="280"/>
      <c r="JOB27" s="280"/>
      <c r="JOC27" s="280"/>
      <c r="JOD27" s="280"/>
      <c r="JOE27" s="280"/>
      <c r="JOF27" s="280"/>
      <c r="JOG27" s="280"/>
      <c r="JOH27" s="280"/>
      <c r="JOI27" s="280"/>
      <c r="JOJ27" s="280"/>
      <c r="JOK27" s="280"/>
      <c r="JOL27" s="280"/>
      <c r="JOM27" s="280"/>
      <c r="JON27" s="280"/>
      <c r="JOO27" s="280"/>
      <c r="JOP27" s="280"/>
      <c r="JOQ27" s="280"/>
      <c r="JOR27" s="280"/>
      <c r="JOS27" s="280"/>
      <c r="JOT27" s="280"/>
      <c r="JOU27" s="280"/>
      <c r="JOV27" s="280"/>
      <c r="JOW27" s="280"/>
      <c r="JOX27" s="280"/>
      <c r="JOY27" s="280"/>
      <c r="JOZ27" s="280"/>
      <c r="JPA27" s="280"/>
      <c r="JPB27" s="280"/>
      <c r="JPC27" s="280"/>
      <c r="JPD27" s="280"/>
      <c r="JPE27" s="280"/>
      <c r="JPF27" s="280"/>
      <c r="JPG27" s="280"/>
      <c r="JPH27" s="280"/>
      <c r="JPI27" s="280"/>
      <c r="JPJ27" s="280"/>
      <c r="JPK27" s="280"/>
      <c r="JPL27" s="280"/>
      <c r="JPM27" s="280"/>
      <c r="JPN27" s="280"/>
      <c r="JPO27" s="280"/>
      <c r="JPP27" s="280"/>
      <c r="JPQ27" s="280"/>
      <c r="JPR27" s="280"/>
      <c r="JPS27" s="280"/>
      <c r="JPT27" s="280"/>
      <c r="JPU27" s="280"/>
      <c r="JPV27" s="280"/>
      <c r="JPW27" s="280"/>
      <c r="JPX27" s="280"/>
      <c r="JPY27" s="280"/>
      <c r="JPZ27" s="280"/>
      <c r="JQA27" s="280"/>
      <c r="JQB27" s="280"/>
      <c r="JQC27" s="280"/>
      <c r="JQD27" s="280"/>
      <c r="JQE27" s="280"/>
      <c r="JQF27" s="280"/>
      <c r="JQG27" s="280"/>
      <c r="JQH27" s="280"/>
      <c r="JQI27" s="280"/>
      <c r="JQJ27" s="280"/>
      <c r="JQK27" s="280"/>
      <c r="JQL27" s="280"/>
      <c r="JQM27" s="280"/>
      <c r="JQN27" s="280"/>
      <c r="JQO27" s="280"/>
      <c r="JQP27" s="280"/>
      <c r="JQQ27" s="280"/>
      <c r="JQR27" s="280"/>
      <c r="JQS27" s="280"/>
      <c r="JQT27" s="280"/>
      <c r="JQU27" s="280"/>
      <c r="JQV27" s="280"/>
      <c r="JQW27" s="280"/>
      <c r="JQX27" s="280"/>
      <c r="JQY27" s="280"/>
      <c r="JQZ27" s="280"/>
      <c r="JRA27" s="280"/>
      <c r="JRB27" s="280"/>
      <c r="JRC27" s="280"/>
      <c r="JRD27" s="280"/>
      <c r="JRE27" s="280"/>
      <c r="JRF27" s="280"/>
      <c r="JRG27" s="280"/>
      <c r="JRH27" s="280"/>
      <c r="JRI27" s="280"/>
      <c r="JRJ27" s="280"/>
      <c r="JRK27" s="280"/>
      <c r="JRL27" s="280"/>
      <c r="JRM27" s="280"/>
      <c r="JRN27" s="280"/>
      <c r="JRO27" s="280"/>
      <c r="JRP27" s="280"/>
      <c r="JRQ27" s="280"/>
      <c r="JRR27" s="280"/>
      <c r="JRS27" s="280"/>
      <c r="JRT27" s="280"/>
      <c r="JRU27" s="280"/>
      <c r="JRV27" s="280"/>
      <c r="JRW27" s="280"/>
      <c r="JRX27" s="280"/>
      <c r="JRY27" s="280"/>
      <c r="JRZ27" s="280"/>
      <c r="JSA27" s="280"/>
      <c r="JSB27" s="280"/>
      <c r="JSC27" s="280"/>
      <c r="JSD27" s="280"/>
      <c r="JSE27" s="280"/>
      <c r="JSF27" s="280"/>
      <c r="JSG27" s="280"/>
      <c r="JSH27" s="280"/>
      <c r="JSI27" s="280"/>
      <c r="JSJ27" s="280"/>
      <c r="JSK27" s="280"/>
      <c r="JSL27" s="280"/>
      <c r="JSM27" s="280"/>
      <c r="JSN27" s="280"/>
      <c r="JSO27" s="280"/>
      <c r="JSP27" s="280"/>
      <c r="JSQ27" s="280"/>
      <c r="JSR27" s="280"/>
      <c r="JSS27" s="280"/>
      <c r="JST27" s="280"/>
      <c r="JSU27" s="280"/>
      <c r="JSV27" s="280"/>
      <c r="JSW27" s="280"/>
      <c r="JSX27" s="280"/>
      <c r="JSY27" s="280"/>
      <c r="JSZ27" s="280"/>
      <c r="JTA27" s="280"/>
      <c r="JTB27" s="280"/>
      <c r="JTC27" s="280"/>
      <c r="JTD27" s="280"/>
      <c r="JTE27" s="280"/>
      <c r="JTF27" s="280"/>
      <c r="JTG27" s="280"/>
      <c r="JTH27" s="280"/>
      <c r="JTI27" s="280"/>
      <c r="JTJ27" s="280"/>
      <c r="JTK27" s="280"/>
      <c r="JTL27" s="280"/>
      <c r="JTM27" s="280"/>
      <c r="JTN27" s="280"/>
      <c r="JTO27" s="280"/>
      <c r="JTP27" s="280"/>
      <c r="JTQ27" s="280"/>
      <c r="JTR27" s="280"/>
      <c r="JTS27" s="280"/>
      <c r="JTT27" s="280"/>
      <c r="JTU27" s="280"/>
      <c r="JTV27" s="280"/>
      <c r="JTW27" s="280"/>
      <c r="JTX27" s="280"/>
      <c r="JTY27" s="280"/>
      <c r="JTZ27" s="280"/>
      <c r="JUA27" s="280"/>
      <c r="JUB27" s="280"/>
      <c r="JUC27" s="280"/>
      <c r="JUD27" s="280"/>
      <c r="JUE27" s="280"/>
      <c r="JUF27" s="280"/>
      <c r="JUG27" s="280"/>
      <c r="JUH27" s="280"/>
      <c r="JUI27" s="280"/>
      <c r="JUJ27" s="280"/>
      <c r="JUK27" s="280"/>
      <c r="JUL27" s="280"/>
      <c r="JUM27" s="280"/>
      <c r="JUN27" s="280"/>
      <c r="JUO27" s="280"/>
      <c r="JUP27" s="280"/>
      <c r="JUQ27" s="280"/>
      <c r="JUR27" s="280"/>
      <c r="JUS27" s="280"/>
      <c r="JUT27" s="280"/>
      <c r="JUU27" s="280"/>
      <c r="JUV27" s="280"/>
      <c r="JUW27" s="280"/>
      <c r="JUX27" s="280"/>
      <c r="JUY27" s="280"/>
      <c r="JUZ27" s="280"/>
      <c r="JVA27" s="280"/>
      <c r="JVB27" s="280"/>
      <c r="JVC27" s="280"/>
      <c r="JVD27" s="280"/>
      <c r="JVE27" s="280"/>
      <c r="JVF27" s="280"/>
      <c r="JVG27" s="280"/>
      <c r="JVH27" s="280"/>
      <c r="JVI27" s="280"/>
      <c r="JVJ27" s="280"/>
      <c r="JVK27" s="280"/>
      <c r="JVL27" s="280"/>
      <c r="JVM27" s="280"/>
      <c r="JVN27" s="280"/>
      <c r="JVO27" s="280"/>
      <c r="JVP27" s="280"/>
      <c r="JVQ27" s="280"/>
      <c r="JVR27" s="280"/>
      <c r="JVS27" s="280"/>
      <c r="JVT27" s="280"/>
      <c r="JVU27" s="280"/>
      <c r="JVV27" s="280"/>
      <c r="JVW27" s="280"/>
      <c r="JVX27" s="280"/>
      <c r="JVY27" s="280"/>
      <c r="JVZ27" s="280"/>
      <c r="JWA27" s="280"/>
      <c r="JWB27" s="280"/>
      <c r="JWC27" s="280"/>
      <c r="JWD27" s="280"/>
      <c r="JWE27" s="280"/>
      <c r="JWF27" s="280"/>
      <c r="JWG27" s="280"/>
      <c r="JWH27" s="280"/>
      <c r="JWI27" s="280"/>
      <c r="JWJ27" s="280"/>
      <c r="JWK27" s="280"/>
      <c r="JWL27" s="280"/>
      <c r="JWM27" s="280"/>
      <c r="JWN27" s="280"/>
      <c r="JWO27" s="280"/>
      <c r="JWP27" s="280"/>
      <c r="JWQ27" s="280"/>
      <c r="JWR27" s="280"/>
      <c r="JWS27" s="280"/>
      <c r="JWT27" s="280"/>
      <c r="JWU27" s="280"/>
      <c r="JWV27" s="280"/>
      <c r="JWW27" s="280"/>
      <c r="JWX27" s="280"/>
      <c r="JWY27" s="280"/>
      <c r="JWZ27" s="280"/>
      <c r="JXA27" s="280"/>
      <c r="JXB27" s="280"/>
      <c r="JXC27" s="280"/>
      <c r="JXD27" s="280"/>
      <c r="JXE27" s="280"/>
      <c r="JXF27" s="280"/>
      <c r="JXG27" s="280"/>
      <c r="JXH27" s="280"/>
      <c r="JXI27" s="280"/>
      <c r="JXJ27" s="280"/>
      <c r="JXK27" s="280"/>
      <c r="JXL27" s="280"/>
      <c r="JXM27" s="280"/>
      <c r="JXN27" s="280"/>
      <c r="JXO27" s="280"/>
      <c r="JXP27" s="280"/>
      <c r="JXQ27" s="280"/>
      <c r="JXR27" s="280"/>
      <c r="JXS27" s="280"/>
      <c r="JXT27" s="280"/>
      <c r="JXU27" s="280"/>
      <c r="JXV27" s="280"/>
      <c r="JXW27" s="280"/>
      <c r="JXX27" s="280"/>
      <c r="JXY27" s="280"/>
      <c r="JXZ27" s="280"/>
      <c r="JYA27" s="280"/>
      <c r="JYB27" s="280"/>
      <c r="JYC27" s="280"/>
      <c r="JYD27" s="280"/>
      <c r="JYE27" s="280"/>
      <c r="JYF27" s="280"/>
      <c r="JYG27" s="280"/>
      <c r="JYH27" s="280"/>
      <c r="JYI27" s="280"/>
      <c r="JYJ27" s="280"/>
      <c r="JYK27" s="280"/>
      <c r="JYL27" s="280"/>
      <c r="JYM27" s="280"/>
      <c r="JYN27" s="280"/>
      <c r="JYO27" s="280"/>
      <c r="JYP27" s="280"/>
      <c r="JYQ27" s="280"/>
      <c r="JYR27" s="280"/>
      <c r="JYS27" s="280"/>
      <c r="JYT27" s="280"/>
      <c r="JYU27" s="280"/>
      <c r="JYV27" s="280"/>
      <c r="JYW27" s="280"/>
      <c r="JYX27" s="280"/>
      <c r="JYY27" s="280"/>
      <c r="JYZ27" s="280"/>
      <c r="JZA27" s="280"/>
      <c r="JZB27" s="280"/>
      <c r="JZC27" s="280"/>
      <c r="JZD27" s="280"/>
      <c r="JZE27" s="280"/>
      <c r="JZF27" s="280"/>
      <c r="JZG27" s="280"/>
      <c r="JZH27" s="280"/>
      <c r="JZI27" s="280"/>
      <c r="JZJ27" s="280"/>
      <c r="JZK27" s="280"/>
      <c r="JZL27" s="280"/>
      <c r="JZM27" s="280"/>
      <c r="JZN27" s="280"/>
      <c r="JZO27" s="280"/>
      <c r="JZP27" s="280"/>
      <c r="JZQ27" s="280"/>
      <c r="JZR27" s="280"/>
      <c r="JZS27" s="280"/>
      <c r="JZT27" s="280"/>
      <c r="JZU27" s="280"/>
      <c r="JZV27" s="280"/>
      <c r="JZW27" s="280"/>
      <c r="JZX27" s="280"/>
      <c r="JZY27" s="280"/>
      <c r="JZZ27" s="280"/>
      <c r="KAA27" s="280"/>
      <c r="KAB27" s="280"/>
      <c r="KAC27" s="280"/>
      <c r="KAD27" s="280"/>
      <c r="KAE27" s="280"/>
      <c r="KAF27" s="280"/>
      <c r="KAG27" s="280"/>
      <c r="KAH27" s="280"/>
      <c r="KAI27" s="280"/>
      <c r="KAJ27" s="280"/>
      <c r="KAK27" s="280"/>
      <c r="KAL27" s="280"/>
      <c r="KAM27" s="280"/>
      <c r="KAN27" s="280"/>
      <c r="KAO27" s="280"/>
      <c r="KAP27" s="280"/>
      <c r="KAQ27" s="280"/>
      <c r="KAR27" s="280"/>
      <c r="KAS27" s="280"/>
      <c r="KAT27" s="280"/>
      <c r="KAU27" s="280"/>
      <c r="KAV27" s="280"/>
      <c r="KAW27" s="280"/>
      <c r="KAX27" s="280"/>
      <c r="KAY27" s="280"/>
      <c r="KAZ27" s="280"/>
      <c r="KBA27" s="280"/>
      <c r="KBB27" s="280"/>
      <c r="KBC27" s="280"/>
      <c r="KBD27" s="280"/>
      <c r="KBE27" s="280"/>
      <c r="KBF27" s="280"/>
      <c r="KBG27" s="280"/>
      <c r="KBH27" s="280"/>
      <c r="KBI27" s="280"/>
      <c r="KBJ27" s="280"/>
      <c r="KBK27" s="280"/>
      <c r="KBL27" s="280"/>
      <c r="KBM27" s="280"/>
      <c r="KBN27" s="280"/>
      <c r="KBO27" s="280"/>
      <c r="KBP27" s="280"/>
      <c r="KBQ27" s="280"/>
      <c r="KBR27" s="280"/>
      <c r="KBS27" s="280"/>
      <c r="KBT27" s="280"/>
      <c r="KBU27" s="280"/>
      <c r="KBV27" s="280"/>
      <c r="KBW27" s="280"/>
      <c r="KBX27" s="280"/>
      <c r="KBY27" s="280"/>
      <c r="KBZ27" s="280"/>
      <c r="KCA27" s="280"/>
      <c r="KCB27" s="280"/>
      <c r="KCC27" s="280"/>
      <c r="KCD27" s="280"/>
      <c r="KCE27" s="280"/>
      <c r="KCF27" s="280"/>
      <c r="KCG27" s="280"/>
      <c r="KCH27" s="280"/>
      <c r="KCI27" s="280"/>
      <c r="KCJ27" s="280"/>
      <c r="KCK27" s="280"/>
      <c r="KCL27" s="280"/>
      <c r="KCM27" s="280"/>
      <c r="KCN27" s="280"/>
      <c r="KCO27" s="280"/>
      <c r="KCP27" s="280"/>
      <c r="KCQ27" s="280"/>
      <c r="KCR27" s="280"/>
      <c r="KCS27" s="280"/>
      <c r="KCT27" s="280"/>
      <c r="KCU27" s="280"/>
      <c r="KCV27" s="280"/>
      <c r="KCW27" s="280"/>
      <c r="KCX27" s="280"/>
      <c r="KCY27" s="280"/>
      <c r="KCZ27" s="280"/>
      <c r="KDA27" s="280"/>
      <c r="KDB27" s="280"/>
      <c r="KDC27" s="280"/>
      <c r="KDD27" s="280"/>
      <c r="KDE27" s="280"/>
      <c r="KDF27" s="280"/>
      <c r="KDG27" s="280"/>
      <c r="KDH27" s="280"/>
      <c r="KDI27" s="280"/>
      <c r="KDJ27" s="280"/>
      <c r="KDK27" s="280"/>
      <c r="KDL27" s="280"/>
      <c r="KDM27" s="280"/>
      <c r="KDN27" s="280"/>
      <c r="KDO27" s="280"/>
      <c r="KDP27" s="280"/>
      <c r="KDQ27" s="280"/>
      <c r="KDR27" s="280"/>
      <c r="KDS27" s="280"/>
      <c r="KDT27" s="280"/>
      <c r="KDU27" s="280"/>
      <c r="KDV27" s="280"/>
      <c r="KDW27" s="280"/>
      <c r="KDX27" s="280"/>
      <c r="KDY27" s="280"/>
      <c r="KDZ27" s="280"/>
      <c r="KEA27" s="280"/>
      <c r="KEB27" s="280"/>
      <c r="KEC27" s="280"/>
      <c r="KED27" s="280"/>
      <c r="KEE27" s="280"/>
      <c r="KEF27" s="280"/>
      <c r="KEG27" s="280"/>
      <c r="KEH27" s="280"/>
      <c r="KEI27" s="280"/>
      <c r="KEJ27" s="280"/>
      <c r="KEK27" s="280"/>
      <c r="KEL27" s="280"/>
      <c r="KEM27" s="280"/>
      <c r="KEN27" s="280"/>
      <c r="KEO27" s="280"/>
      <c r="KEP27" s="280"/>
      <c r="KEQ27" s="280"/>
      <c r="KER27" s="280"/>
      <c r="KES27" s="280"/>
      <c r="KET27" s="280"/>
      <c r="KEU27" s="280"/>
      <c r="KEV27" s="280"/>
      <c r="KEW27" s="280"/>
      <c r="KEX27" s="280"/>
      <c r="KEY27" s="280"/>
      <c r="KEZ27" s="280"/>
      <c r="KFA27" s="280"/>
      <c r="KFB27" s="280"/>
      <c r="KFC27" s="280"/>
      <c r="KFD27" s="280"/>
      <c r="KFE27" s="280"/>
      <c r="KFF27" s="280"/>
      <c r="KFG27" s="280"/>
      <c r="KFH27" s="280"/>
      <c r="KFI27" s="280"/>
      <c r="KFJ27" s="280"/>
      <c r="KFK27" s="280"/>
      <c r="KFL27" s="280"/>
      <c r="KFM27" s="280"/>
      <c r="KFN27" s="280"/>
      <c r="KFO27" s="280"/>
      <c r="KFP27" s="280"/>
      <c r="KFQ27" s="280"/>
      <c r="KFR27" s="280"/>
      <c r="KFS27" s="280"/>
      <c r="KFT27" s="280"/>
      <c r="KFU27" s="280"/>
      <c r="KFV27" s="280"/>
      <c r="KFW27" s="280"/>
      <c r="KFX27" s="280"/>
      <c r="KFY27" s="280"/>
      <c r="KFZ27" s="280"/>
      <c r="KGA27" s="280"/>
      <c r="KGB27" s="280"/>
      <c r="KGC27" s="280"/>
      <c r="KGD27" s="280"/>
      <c r="KGE27" s="280"/>
      <c r="KGF27" s="280"/>
      <c r="KGG27" s="280"/>
      <c r="KGH27" s="280"/>
      <c r="KGI27" s="280"/>
      <c r="KGJ27" s="280"/>
      <c r="KGK27" s="280"/>
      <c r="KGL27" s="280"/>
      <c r="KGM27" s="280"/>
      <c r="KGN27" s="280"/>
      <c r="KGO27" s="280"/>
      <c r="KGP27" s="280"/>
      <c r="KGQ27" s="280"/>
      <c r="KGR27" s="280"/>
      <c r="KGS27" s="280"/>
      <c r="KGT27" s="280"/>
      <c r="KGU27" s="280"/>
      <c r="KGV27" s="280"/>
      <c r="KGW27" s="280"/>
      <c r="KGX27" s="280"/>
      <c r="KGY27" s="280"/>
      <c r="KGZ27" s="280"/>
      <c r="KHA27" s="280"/>
      <c r="KHB27" s="280"/>
      <c r="KHC27" s="280"/>
      <c r="KHD27" s="280"/>
      <c r="KHE27" s="280"/>
      <c r="KHF27" s="280"/>
      <c r="KHG27" s="280"/>
      <c r="KHH27" s="280"/>
      <c r="KHI27" s="280"/>
      <c r="KHJ27" s="280"/>
      <c r="KHK27" s="280"/>
      <c r="KHL27" s="280"/>
      <c r="KHM27" s="280"/>
      <c r="KHN27" s="280"/>
      <c r="KHO27" s="280"/>
      <c r="KHP27" s="280"/>
      <c r="KHQ27" s="280"/>
      <c r="KHR27" s="280"/>
      <c r="KHS27" s="280"/>
      <c r="KHT27" s="280"/>
      <c r="KHU27" s="280"/>
      <c r="KHV27" s="280"/>
      <c r="KHW27" s="280"/>
      <c r="KHX27" s="280"/>
      <c r="KHY27" s="280"/>
      <c r="KHZ27" s="280"/>
      <c r="KIA27" s="280"/>
      <c r="KIB27" s="280"/>
      <c r="KIC27" s="280"/>
      <c r="KID27" s="280"/>
      <c r="KIE27" s="280"/>
      <c r="KIF27" s="280"/>
      <c r="KIG27" s="280"/>
      <c r="KIH27" s="280"/>
      <c r="KII27" s="280"/>
      <c r="KIJ27" s="280"/>
      <c r="KIK27" s="280"/>
      <c r="KIL27" s="280"/>
      <c r="KIM27" s="280"/>
      <c r="KIN27" s="280"/>
      <c r="KIO27" s="280"/>
      <c r="KIP27" s="280"/>
      <c r="KIQ27" s="280"/>
      <c r="KIR27" s="280"/>
      <c r="KIS27" s="280"/>
      <c r="KIT27" s="280"/>
      <c r="KIU27" s="280"/>
      <c r="KIV27" s="280"/>
      <c r="KIW27" s="280"/>
      <c r="KIX27" s="280"/>
      <c r="KIY27" s="280"/>
      <c r="KIZ27" s="280"/>
      <c r="KJA27" s="280"/>
      <c r="KJB27" s="280"/>
      <c r="KJC27" s="280"/>
      <c r="KJD27" s="280"/>
      <c r="KJE27" s="280"/>
      <c r="KJF27" s="280"/>
      <c r="KJG27" s="280"/>
      <c r="KJH27" s="280"/>
      <c r="KJI27" s="280"/>
      <c r="KJJ27" s="280"/>
      <c r="KJK27" s="280"/>
      <c r="KJL27" s="280"/>
      <c r="KJM27" s="280"/>
      <c r="KJN27" s="280"/>
      <c r="KJO27" s="280"/>
      <c r="KJP27" s="280"/>
      <c r="KJQ27" s="280"/>
      <c r="KJR27" s="280"/>
      <c r="KJS27" s="280"/>
      <c r="KJT27" s="280"/>
      <c r="KJU27" s="280"/>
      <c r="KJV27" s="280"/>
      <c r="KJW27" s="280"/>
      <c r="KJX27" s="280"/>
      <c r="KJY27" s="280"/>
      <c r="KJZ27" s="280"/>
      <c r="KKA27" s="280"/>
      <c r="KKB27" s="280"/>
      <c r="KKC27" s="280"/>
      <c r="KKD27" s="280"/>
      <c r="KKE27" s="280"/>
      <c r="KKF27" s="280"/>
      <c r="KKG27" s="280"/>
      <c r="KKH27" s="280"/>
      <c r="KKI27" s="280"/>
      <c r="KKJ27" s="280"/>
      <c r="KKK27" s="280"/>
      <c r="KKL27" s="280"/>
      <c r="KKM27" s="280"/>
      <c r="KKN27" s="280"/>
      <c r="KKO27" s="280"/>
      <c r="KKP27" s="280"/>
      <c r="KKQ27" s="280"/>
      <c r="KKR27" s="280"/>
      <c r="KKS27" s="280"/>
      <c r="KKT27" s="280"/>
      <c r="KKU27" s="280"/>
      <c r="KKV27" s="280"/>
      <c r="KKW27" s="280"/>
      <c r="KKX27" s="280"/>
      <c r="KKY27" s="280"/>
      <c r="KKZ27" s="280"/>
      <c r="KLA27" s="280"/>
      <c r="KLB27" s="280"/>
      <c r="KLC27" s="280"/>
      <c r="KLD27" s="280"/>
      <c r="KLE27" s="280"/>
      <c r="KLF27" s="280"/>
      <c r="KLG27" s="280"/>
      <c r="KLH27" s="280"/>
      <c r="KLI27" s="280"/>
      <c r="KLJ27" s="280"/>
      <c r="KLK27" s="280"/>
      <c r="KLL27" s="280"/>
      <c r="KLM27" s="280"/>
      <c r="KLN27" s="280"/>
      <c r="KLO27" s="280"/>
      <c r="KLP27" s="280"/>
      <c r="KLQ27" s="280"/>
      <c r="KLR27" s="280"/>
      <c r="KLS27" s="280"/>
      <c r="KLT27" s="280"/>
      <c r="KLU27" s="280"/>
      <c r="KLV27" s="280"/>
      <c r="KLW27" s="280"/>
      <c r="KLX27" s="280"/>
      <c r="KLY27" s="280"/>
      <c r="KLZ27" s="280"/>
      <c r="KMA27" s="280"/>
      <c r="KMB27" s="280"/>
      <c r="KMC27" s="280"/>
      <c r="KMD27" s="280"/>
      <c r="KME27" s="280"/>
      <c r="KMF27" s="280"/>
      <c r="KMG27" s="280"/>
      <c r="KMH27" s="280"/>
      <c r="KMI27" s="280"/>
      <c r="KMJ27" s="280"/>
      <c r="KMK27" s="280"/>
      <c r="KML27" s="280"/>
      <c r="KMM27" s="280"/>
      <c r="KMN27" s="280"/>
      <c r="KMO27" s="280"/>
      <c r="KMP27" s="280"/>
      <c r="KMQ27" s="280"/>
      <c r="KMR27" s="280"/>
      <c r="KMS27" s="280"/>
      <c r="KMT27" s="280"/>
      <c r="KMU27" s="280"/>
      <c r="KMV27" s="280"/>
      <c r="KMW27" s="280"/>
      <c r="KMX27" s="280"/>
      <c r="KMY27" s="280"/>
      <c r="KMZ27" s="280"/>
      <c r="KNA27" s="280"/>
      <c r="KNB27" s="280"/>
      <c r="KNC27" s="280"/>
      <c r="KND27" s="280"/>
      <c r="KNE27" s="280"/>
      <c r="KNF27" s="280"/>
      <c r="KNG27" s="280"/>
      <c r="KNH27" s="280"/>
      <c r="KNI27" s="280"/>
      <c r="KNJ27" s="280"/>
      <c r="KNK27" s="280"/>
      <c r="KNL27" s="280"/>
      <c r="KNM27" s="280"/>
      <c r="KNN27" s="280"/>
      <c r="KNO27" s="280"/>
      <c r="KNP27" s="280"/>
      <c r="KNQ27" s="280"/>
      <c r="KNR27" s="280"/>
      <c r="KNS27" s="280"/>
      <c r="KNT27" s="280"/>
      <c r="KNU27" s="280"/>
      <c r="KNV27" s="280"/>
      <c r="KNW27" s="280"/>
      <c r="KNX27" s="280"/>
      <c r="KNY27" s="280"/>
      <c r="KNZ27" s="280"/>
      <c r="KOA27" s="280"/>
      <c r="KOB27" s="280"/>
      <c r="KOC27" s="280"/>
      <c r="KOD27" s="280"/>
      <c r="KOE27" s="280"/>
      <c r="KOF27" s="280"/>
      <c r="KOG27" s="280"/>
      <c r="KOH27" s="280"/>
      <c r="KOI27" s="280"/>
      <c r="KOJ27" s="280"/>
      <c r="KOK27" s="280"/>
      <c r="KOL27" s="280"/>
      <c r="KOM27" s="280"/>
      <c r="KON27" s="280"/>
      <c r="KOO27" s="280"/>
      <c r="KOP27" s="280"/>
      <c r="KOQ27" s="280"/>
      <c r="KOR27" s="280"/>
      <c r="KOS27" s="280"/>
      <c r="KOT27" s="280"/>
      <c r="KOU27" s="280"/>
      <c r="KOV27" s="280"/>
      <c r="KOW27" s="280"/>
      <c r="KOX27" s="280"/>
      <c r="KOY27" s="280"/>
      <c r="KOZ27" s="280"/>
      <c r="KPA27" s="280"/>
      <c r="KPB27" s="280"/>
      <c r="KPC27" s="280"/>
      <c r="KPD27" s="280"/>
      <c r="KPE27" s="280"/>
      <c r="KPF27" s="280"/>
      <c r="KPG27" s="280"/>
      <c r="KPH27" s="280"/>
      <c r="KPI27" s="280"/>
      <c r="KPJ27" s="280"/>
      <c r="KPK27" s="280"/>
      <c r="KPL27" s="280"/>
      <c r="KPM27" s="280"/>
      <c r="KPN27" s="280"/>
      <c r="KPO27" s="280"/>
      <c r="KPP27" s="280"/>
      <c r="KPQ27" s="280"/>
      <c r="KPR27" s="280"/>
      <c r="KPS27" s="280"/>
      <c r="KPT27" s="280"/>
      <c r="KPU27" s="280"/>
      <c r="KPV27" s="280"/>
      <c r="KPW27" s="280"/>
      <c r="KPX27" s="280"/>
      <c r="KPY27" s="280"/>
      <c r="KPZ27" s="280"/>
      <c r="KQA27" s="280"/>
      <c r="KQB27" s="280"/>
      <c r="KQC27" s="280"/>
      <c r="KQD27" s="280"/>
      <c r="KQE27" s="280"/>
      <c r="KQF27" s="280"/>
      <c r="KQG27" s="280"/>
      <c r="KQH27" s="280"/>
      <c r="KQI27" s="280"/>
      <c r="KQJ27" s="280"/>
      <c r="KQK27" s="280"/>
      <c r="KQL27" s="280"/>
      <c r="KQM27" s="280"/>
      <c r="KQN27" s="280"/>
      <c r="KQO27" s="280"/>
      <c r="KQP27" s="280"/>
      <c r="KQQ27" s="280"/>
      <c r="KQR27" s="280"/>
      <c r="KQS27" s="280"/>
      <c r="KQT27" s="280"/>
      <c r="KQU27" s="280"/>
      <c r="KQV27" s="280"/>
      <c r="KQW27" s="280"/>
      <c r="KQX27" s="280"/>
      <c r="KQY27" s="280"/>
      <c r="KQZ27" s="280"/>
      <c r="KRA27" s="280"/>
      <c r="KRB27" s="280"/>
      <c r="KRC27" s="280"/>
      <c r="KRD27" s="280"/>
      <c r="KRE27" s="280"/>
      <c r="KRF27" s="280"/>
      <c r="KRG27" s="280"/>
      <c r="KRH27" s="280"/>
      <c r="KRI27" s="280"/>
      <c r="KRJ27" s="280"/>
      <c r="KRK27" s="280"/>
      <c r="KRL27" s="280"/>
      <c r="KRM27" s="280"/>
      <c r="KRN27" s="280"/>
      <c r="KRO27" s="280"/>
      <c r="KRP27" s="280"/>
      <c r="KRQ27" s="280"/>
      <c r="KRR27" s="280"/>
      <c r="KRS27" s="280"/>
      <c r="KRT27" s="280"/>
      <c r="KRU27" s="280"/>
      <c r="KRV27" s="280"/>
      <c r="KRW27" s="280"/>
      <c r="KRX27" s="280"/>
      <c r="KRY27" s="280"/>
      <c r="KRZ27" s="280"/>
      <c r="KSA27" s="280"/>
      <c r="KSB27" s="280"/>
      <c r="KSC27" s="280"/>
      <c r="KSD27" s="280"/>
      <c r="KSE27" s="280"/>
      <c r="KSF27" s="280"/>
      <c r="KSG27" s="280"/>
      <c r="KSH27" s="280"/>
      <c r="KSI27" s="280"/>
      <c r="KSJ27" s="280"/>
      <c r="KSK27" s="280"/>
      <c r="KSL27" s="280"/>
      <c r="KSM27" s="280"/>
      <c r="KSN27" s="280"/>
      <c r="KSO27" s="280"/>
      <c r="KSP27" s="280"/>
      <c r="KSQ27" s="280"/>
      <c r="KSR27" s="280"/>
      <c r="KSS27" s="280"/>
      <c r="KST27" s="280"/>
      <c r="KSU27" s="280"/>
      <c r="KSV27" s="280"/>
      <c r="KSW27" s="280"/>
      <c r="KSX27" s="280"/>
      <c r="KSY27" s="280"/>
      <c r="KSZ27" s="280"/>
      <c r="KTA27" s="280"/>
      <c r="KTB27" s="280"/>
      <c r="KTC27" s="280"/>
      <c r="KTD27" s="280"/>
      <c r="KTE27" s="280"/>
      <c r="KTF27" s="280"/>
      <c r="KTG27" s="280"/>
      <c r="KTH27" s="280"/>
      <c r="KTI27" s="280"/>
      <c r="KTJ27" s="280"/>
      <c r="KTK27" s="280"/>
      <c r="KTL27" s="280"/>
      <c r="KTM27" s="280"/>
      <c r="KTN27" s="280"/>
      <c r="KTO27" s="280"/>
      <c r="KTP27" s="280"/>
      <c r="KTQ27" s="280"/>
      <c r="KTR27" s="280"/>
      <c r="KTS27" s="280"/>
      <c r="KTT27" s="280"/>
      <c r="KTU27" s="280"/>
      <c r="KTV27" s="280"/>
      <c r="KTW27" s="280"/>
      <c r="KTX27" s="280"/>
      <c r="KTY27" s="280"/>
      <c r="KTZ27" s="280"/>
      <c r="KUA27" s="280"/>
      <c r="KUB27" s="280"/>
      <c r="KUC27" s="280"/>
      <c r="KUD27" s="280"/>
      <c r="KUE27" s="280"/>
      <c r="KUF27" s="280"/>
      <c r="KUG27" s="280"/>
      <c r="KUH27" s="280"/>
      <c r="KUI27" s="280"/>
      <c r="KUJ27" s="280"/>
      <c r="KUK27" s="280"/>
      <c r="KUL27" s="280"/>
      <c r="KUM27" s="280"/>
      <c r="KUN27" s="280"/>
      <c r="KUO27" s="280"/>
      <c r="KUP27" s="280"/>
      <c r="KUQ27" s="280"/>
      <c r="KUR27" s="280"/>
      <c r="KUS27" s="280"/>
      <c r="KUT27" s="280"/>
      <c r="KUU27" s="280"/>
      <c r="KUV27" s="280"/>
      <c r="KUW27" s="280"/>
      <c r="KUX27" s="280"/>
      <c r="KUY27" s="280"/>
      <c r="KUZ27" s="280"/>
      <c r="KVA27" s="280"/>
      <c r="KVB27" s="280"/>
      <c r="KVC27" s="280"/>
      <c r="KVD27" s="280"/>
      <c r="KVE27" s="280"/>
      <c r="KVF27" s="280"/>
      <c r="KVG27" s="280"/>
      <c r="KVH27" s="280"/>
      <c r="KVI27" s="280"/>
      <c r="KVJ27" s="280"/>
      <c r="KVK27" s="280"/>
      <c r="KVL27" s="280"/>
      <c r="KVM27" s="280"/>
      <c r="KVN27" s="280"/>
      <c r="KVO27" s="280"/>
      <c r="KVP27" s="280"/>
      <c r="KVQ27" s="280"/>
      <c r="KVR27" s="280"/>
      <c r="KVS27" s="280"/>
      <c r="KVT27" s="280"/>
      <c r="KVU27" s="280"/>
      <c r="KVV27" s="280"/>
      <c r="KVW27" s="280"/>
      <c r="KVX27" s="280"/>
      <c r="KVY27" s="280"/>
      <c r="KVZ27" s="280"/>
      <c r="KWA27" s="280"/>
      <c r="KWB27" s="280"/>
      <c r="KWC27" s="280"/>
      <c r="KWD27" s="280"/>
      <c r="KWE27" s="280"/>
      <c r="KWF27" s="280"/>
      <c r="KWG27" s="280"/>
      <c r="KWH27" s="280"/>
      <c r="KWI27" s="280"/>
      <c r="KWJ27" s="280"/>
      <c r="KWK27" s="280"/>
      <c r="KWL27" s="280"/>
      <c r="KWM27" s="280"/>
      <c r="KWN27" s="280"/>
      <c r="KWO27" s="280"/>
      <c r="KWP27" s="280"/>
      <c r="KWQ27" s="280"/>
      <c r="KWR27" s="280"/>
      <c r="KWS27" s="280"/>
      <c r="KWT27" s="280"/>
      <c r="KWU27" s="280"/>
      <c r="KWV27" s="280"/>
      <c r="KWW27" s="280"/>
      <c r="KWX27" s="280"/>
      <c r="KWY27" s="280"/>
      <c r="KWZ27" s="280"/>
      <c r="KXA27" s="280"/>
      <c r="KXB27" s="280"/>
      <c r="KXC27" s="280"/>
      <c r="KXD27" s="280"/>
      <c r="KXE27" s="280"/>
      <c r="KXF27" s="280"/>
      <c r="KXG27" s="280"/>
      <c r="KXH27" s="280"/>
      <c r="KXI27" s="280"/>
      <c r="KXJ27" s="280"/>
      <c r="KXK27" s="280"/>
      <c r="KXL27" s="280"/>
      <c r="KXM27" s="280"/>
      <c r="KXN27" s="280"/>
      <c r="KXO27" s="280"/>
      <c r="KXP27" s="280"/>
      <c r="KXQ27" s="280"/>
      <c r="KXR27" s="280"/>
      <c r="KXS27" s="280"/>
      <c r="KXT27" s="280"/>
      <c r="KXU27" s="280"/>
      <c r="KXV27" s="280"/>
      <c r="KXW27" s="280"/>
      <c r="KXX27" s="280"/>
      <c r="KXY27" s="280"/>
      <c r="KXZ27" s="280"/>
      <c r="KYA27" s="280"/>
      <c r="KYB27" s="280"/>
      <c r="KYC27" s="280"/>
      <c r="KYD27" s="280"/>
      <c r="KYE27" s="280"/>
      <c r="KYF27" s="280"/>
      <c r="KYG27" s="280"/>
      <c r="KYH27" s="280"/>
      <c r="KYI27" s="280"/>
      <c r="KYJ27" s="280"/>
      <c r="KYK27" s="280"/>
      <c r="KYL27" s="280"/>
      <c r="KYM27" s="280"/>
      <c r="KYN27" s="280"/>
      <c r="KYO27" s="280"/>
      <c r="KYP27" s="280"/>
      <c r="KYQ27" s="280"/>
      <c r="KYR27" s="280"/>
      <c r="KYS27" s="280"/>
      <c r="KYT27" s="280"/>
      <c r="KYU27" s="280"/>
      <c r="KYV27" s="280"/>
      <c r="KYW27" s="280"/>
      <c r="KYX27" s="280"/>
      <c r="KYY27" s="280"/>
      <c r="KYZ27" s="280"/>
      <c r="KZA27" s="280"/>
      <c r="KZB27" s="280"/>
      <c r="KZC27" s="280"/>
      <c r="KZD27" s="280"/>
      <c r="KZE27" s="280"/>
      <c r="KZF27" s="280"/>
      <c r="KZG27" s="280"/>
      <c r="KZH27" s="280"/>
      <c r="KZI27" s="280"/>
      <c r="KZJ27" s="280"/>
      <c r="KZK27" s="280"/>
      <c r="KZL27" s="280"/>
      <c r="KZM27" s="280"/>
      <c r="KZN27" s="280"/>
      <c r="KZO27" s="280"/>
      <c r="KZP27" s="280"/>
      <c r="KZQ27" s="280"/>
      <c r="KZR27" s="280"/>
      <c r="KZS27" s="280"/>
      <c r="KZT27" s="280"/>
      <c r="KZU27" s="280"/>
      <c r="KZV27" s="280"/>
      <c r="KZW27" s="280"/>
      <c r="KZX27" s="280"/>
      <c r="KZY27" s="280"/>
      <c r="KZZ27" s="280"/>
      <c r="LAA27" s="280"/>
      <c r="LAB27" s="280"/>
      <c r="LAC27" s="280"/>
      <c r="LAD27" s="280"/>
      <c r="LAE27" s="280"/>
      <c r="LAF27" s="280"/>
      <c r="LAG27" s="280"/>
      <c r="LAH27" s="280"/>
      <c r="LAI27" s="280"/>
      <c r="LAJ27" s="280"/>
      <c r="LAK27" s="280"/>
      <c r="LAL27" s="280"/>
      <c r="LAM27" s="280"/>
      <c r="LAN27" s="280"/>
      <c r="LAO27" s="280"/>
      <c r="LAP27" s="280"/>
      <c r="LAQ27" s="280"/>
      <c r="LAR27" s="280"/>
      <c r="LAS27" s="280"/>
      <c r="LAT27" s="280"/>
      <c r="LAU27" s="280"/>
      <c r="LAV27" s="280"/>
      <c r="LAW27" s="280"/>
      <c r="LAX27" s="280"/>
      <c r="LAY27" s="280"/>
      <c r="LAZ27" s="280"/>
      <c r="LBA27" s="280"/>
      <c r="LBB27" s="280"/>
      <c r="LBC27" s="280"/>
      <c r="LBD27" s="280"/>
      <c r="LBE27" s="280"/>
      <c r="LBF27" s="280"/>
      <c r="LBG27" s="280"/>
      <c r="LBH27" s="280"/>
      <c r="LBI27" s="280"/>
      <c r="LBJ27" s="280"/>
      <c r="LBK27" s="280"/>
      <c r="LBL27" s="280"/>
      <c r="LBM27" s="280"/>
      <c r="LBN27" s="280"/>
      <c r="LBO27" s="280"/>
      <c r="LBP27" s="280"/>
      <c r="LBQ27" s="280"/>
      <c r="LBR27" s="280"/>
      <c r="LBS27" s="280"/>
      <c r="LBT27" s="280"/>
      <c r="LBU27" s="280"/>
      <c r="LBV27" s="280"/>
      <c r="LBW27" s="280"/>
      <c r="LBX27" s="280"/>
      <c r="LBY27" s="280"/>
      <c r="LBZ27" s="280"/>
      <c r="LCA27" s="280"/>
      <c r="LCB27" s="280"/>
      <c r="LCC27" s="280"/>
      <c r="LCD27" s="280"/>
      <c r="LCE27" s="280"/>
      <c r="LCF27" s="280"/>
      <c r="LCG27" s="280"/>
      <c r="LCH27" s="280"/>
      <c r="LCI27" s="280"/>
      <c r="LCJ27" s="280"/>
      <c r="LCK27" s="280"/>
      <c r="LCL27" s="280"/>
      <c r="LCM27" s="280"/>
      <c r="LCN27" s="280"/>
      <c r="LCO27" s="280"/>
      <c r="LCP27" s="280"/>
      <c r="LCQ27" s="280"/>
      <c r="LCR27" s="280"/>
      <c r="LCS27" s="280"/>
      <c r="LCT27" s="280"/>
      <c r="LCU27" s="280"/>
      <c r="LCV27" s="280"/>
      <c r="LCW27" s="280"/>
      <c r="LCX27" s="280"/>
      <c r="LCY27" s="280"/>
      <c r="LCZ27" s="280"/>
      <c r="LDA27" s="280"/>
      <c r="LDB27" s="280"/>
      <c r="LDC27" s="280"/>
      <c r="LDD27" s="280"/>
      <c r="LDE27" s="280"/>
      <c r="LDF27" s="280"/>
      <c r="LDG27" s="280"/>
      <c r="LDH27" s="280"/>
      <c r="LDI27" s="280"/>
      <c r="LDJ27" s="280"/>
      <c r="LDK27" s="280"/>
      <c r="LDL27" s="280"/>
      <c r="LDM27" s="280"/>
      <c r="LDN27" s="280"/>
      <c r="LDO27" s="280"/>
      <c r="LDP27" s="280"/>
      <c r="LDQ27" s="280"/>
      <c r="LDR27" s="280"/>
      <c r="LDS27" s="280"/>
      <c r="LDT27" s="280"/>
      <c r="LDU27" s="280"/>
      <c r="LDV27" s="280"/>
      <c r="LDW27" s="280"/>
      <c r="LDX27" s="280"/>
      <c r="LDY27" s="280"/>
      <c r="LDZ27" s="280"/>
      <c r="LEA27" s="280"/>
      <c r="LEB27" s="280"/>
      <c r="LEC27" s="280"/>
      <c r="LED27" s="280"/>
      <c r="LEE27" s="280"/>
      <c r="LEF27" s="280"/>
      <c r="LEG27" s="280"/>
      <c r="LEH27" s="280"/>
      <c r="LEI27" s="280"/>
      <c r="LEJ27" s="280"/>
      <c r="LEK27" s="280"/>
      <c r="LEL27" s="280"/>
      <c r="LEM27" s="280"/>
      <c r="LEN27" s="280"/>
      <c r="LEO27" s="280"/>
      <c r="LEP27" s="280"/>
      <c r="LEQ27" s="280"/>
      <c r="LER27" s="280"/>
      <c r="LES27" s="280"/>
      <c r="LET27" s="280"/>
      <c r="LEU27" s="280"/>
      <c r="LEV27" s="280"/>
      <c r="LEW27" s="280"/>
      <c r="LEX27" s="280"/>
      <c r="LEY27" s="280"/>
      <c r="LEZ27" s="280"/>
      <c r="LFA27" s="280"/>
      <c r="LFB27" s="280"/>
      <c r="LFC27" s="280"/>
      <c r="LFD27" s="280"/>
      <c r="LFE27" s="280"/>
      <c r="LFF27" s="280"/>
      <c r="LFG27" s="280"/>
      <c r="LFH27" s="280"/>
      <c r="LFI27" s="280"/>
      <c r="LFJ27" s="280"/>
      <c r="LFK27" s="280"/>
      <c r="LFL27" s="280"/>
      <c r="LFM27" s="280"/>
      <c r="LFN27" s="280"/>
      <c r="LFO27" s="280"/>
      <c r="LFP27" s="280"/>
      <c r="LFQ27" s="280"/>
      <c r="LFR27" s="280"/>
      <c r="LFS27" s="280"/>
      <c r="LFT27" s="280"/>
      <c r="LFU27" s="280"/>
      <c r="LFV27" s="280"/>
      <c r="LFW27" s="280"/>
      <c r="LFX27" s="280"/>
      <c r="LFY27" s="280"/>
      <c r="LFZ27" s="280"/>
      <c r="LGA27" s="280"/>
      <c r="LGB27" s="280"/>
      <c r="LGC27" s="280"/>
      <c r="LGD27" s="280"/>
      <c r="LGE27" s="280"/>
      <c r="LGF27" s="280"/>
      <c r="LGG27" s="280"/>
      <c r="LGH27" s="280"/>
      <c r="LGI27" s="280"/>
      <c r="LGJ27" s="280"/>
      <c r="LGK27" s="280"/>
      <c r="LGL27" s="280"/>
      <c r="LGM27" s="280"/>
      <c r="LGN27" s="280"/>
      <c r="LGO27" s="280"/>
      <c r="LGP27" s="280"/>
      <c r="LGQ27" s="280"/>
      <c r="LGR27" s="280"/>
      <c r="LGS27" s="280"/>
      <c r="LGT27" s="280"/>
      <c r="LGU27" s="280"/>
      <c r="LGV27" s="280"/>
      <c r="LGW27" s="280"/>
      <c r="LGX27" s="280"/>
      <c r="LGY27" s="280"/>
      <c r="LGZ27" s="280"/>
      <c r="LHA27" s="280"/>
      <c r="LHB27" s="280"/>
      <c r="LHC27" s="280"/>
      <c r="LHD27" s="280"/>
      <c r="LHE27" s="280"/>
      <c r="LHF27" s="280"/>
      <c r="LHG27" s="280"/>
      <c r="LHH27" s="280"/>
      <c r="LHI27" s="280"/>
      <c r="LHJ27" s="280"/>
      <c r="LHK27" s="280"/>
      <c r="LHL27" s="280"/>
      <c r="LHM27" s="280"/>
      <c r="LHN27" s="280"/>
      <c r="LHO27" s="280"/>
      <c r="LHP27" s="280"/>
      <c r="LHQ27" s="280"/>
      <c r="LHR27" s="280"/>
      <c r="LHS27" s="280"/>
      <c r="LHT27" s="280"/>
      <c r="LHU27" s="280"/>
      <c r="LHV27" s="280"/>
      <c r="LHW27" s="280"/>
      <c r="LHX27" s="280"/>
      <c r="LHY27" s="280"/>
      <c r="LHZ27" s="280"/>
      <c r="LIA27" s="280"/>
      <c r="LIB27" s="280"/>
      <c r="LIC27" s="280"/>
      <c r="LID27" s="280"/>
      <c r="LIE27" s="280"/>
      <c r="LIF27" s="280"/>
      <c r="LIG27" s="280"/>
      <c r="LIH27" s="280"/>
      <c r="LII27" s="280"/>
      <c r="LIJ27" s="280"/>
      <c r="LIK27" s="280"/>
      <c r="LIL27" s="280"/>
      <c r="LIM27" s="280"/>
      <c r="LIN27" s="280"/>
      <c r="LIO27" s="280"/>
      <c r="LIP27" s="280"/>
      <c r="LIQ27" s="280"/>
      <c r="LIR27" s="280"/>
      <c r="LIS27" s="280"/>
      <c r="LIT27" s="280"/>
      <c r="LIU27" s="280"/>
      <c r="LIV27" s="280"/>
      <c r="LIW27" s="280"/>
      <c r="LIX27" s="280"/>
      <c r="LIY27" s="280"/>
      <c r="LIZ27" s="280"/>
      <c r="LJA27" s="280"/>
      <c r="LJB27" s="280"/>
      <c r="LJC27" s="280"/>
      <c r="LJD27" s="280"/>
      <c r="LJE27" s="280"/>
      <c r="LJF27" s="280"/>
      <c r="LJG27" s="280"/>
      <c r="LJH27" s="280"/>
      <c r="LJI27" s="280"/>
      <c r="LJJ27" s="280"/>
      <c r="LJK27" s="280"/>
      <c r="LJL27" s="280"/>
      <c r="LJM27" s="280"/>
      <c r="LJN27" s="280"/>
      <c r="LJO27" s="280"/>
      <c r="LJP27" s="280"/>
      <c r="LJQ27" s="280"/>
      <c r="LJR27" s="280"/>
      <c r="LJS27" s="280"/>
      <c r="LJT27" s="280"/>
      <c r="LJU27" s="280"/>
      <c r="LJV27" s="280"/>
      <c r="LJW27" s="280"/>
      <c r="LJX27" s="280"/>
      <c r="LJY27" s="280"/>
      <c r="LJZ27" s="280"/>
      <c r="LKA27" s="280"/>
      <c r="LKB27" s="280"/>
      <c r="LKC27" s="280"/>
      <c r="LKD27" s="280"/>
      <c r="LKE27" s="280"/>
      <c r="LKF27" s="280"/>
      <c r="LKG27" s="280"/>
      <c r="LKH27" s="280"/>
      <c r="LKI27" s="280"/>
      <c r="LKJ27" s="280"/>
      <c r="LKK27" s="280"/>
      <c r="LKL27" s="280"/>
      <c r="LKM27" s="280"/>
      <c r="LKN27" s="280"/>
      <c r="LKO27" s="280"/>
      <c r="LKP27" s="280"/>
      <c r="LKQ27" s="280"/>
      <c r="LKR27" s="280"/>
      <c r="LKS27" s="280"/>
      <c r="LKT27" s="280"/>
      <c r="LKU27" s="280"/>
      <c r="LKV27" s="280"/>
      <c r="LKW27" s="280"/>
      <c r="LKX27" s="280"/>
      <c r="LKY27" s="280"/>
      <c r="LKZ27" s="280"/>
      <c r="LLA27" s="280"/>
      <c r="LLB27" s="280"/>
      <c r="LLC27" s="280"/>
      <c r="LLD27" s="280"/>
      <c r="LLE27" s="280"/>
      <c r="LLF27" s="280"/>
      <c r="LLG27" s="280"/>
      <c r="LLH27" s="280"/>
      <c r="LLI27" s="280"/>
      <c r="LLJ27" s="280"/>
      <c r="LLK27" s="280"/>
      <c r="LLL27" s="280"/>
      <c r="LLM27" s="280"/>
      <c r="LLN27" s="280"/>
      <c r="LLO27" s="280"/>
      <c r="LLP27" s="280"/>
      <c r="LLQ27" s="280"/>
      <c r="LLR27" s="280"/>
      <c r="LLS27" s="280"/>
      <c r="LLT27" s="280"/>
      <c r="LLU27" s="280"/>
      <c r="LLV27" s="280"/>
      <c r="LLW27" s="280"/>
      <c r="LLX27" s="280"/>
      <c r="LLY27" s="280"/>
      <c r="LLZ27" s="280"/>
      <c r="LMA27" s="280"/>
      <c r="LMB27" s="280"/>
      <c r="LMC27" s="280"/>
      <c r="LMD27" s="280"/>
      <c r="LME27" s="280"/>
      <c r="LMF27" s="280"/>
      <c r="LMG27" s="280"/>
      <c r="LMH27" s="280"/>
      <c r="LMI27" s="280"/>
      <c r="LMJ27" s="280"/>
      <c r="LMK27" s="280"/>
      <c r="LML27" s="280"/>
      <c r="LMM27" s="280"/>
      <c r="LMN27" s="280"/>
      <c r="LMO27" s="280"/>
      <c r="LMP27" s="280"/>
      <c r="LMQ27" s="280"/>
      <c r="LMR27" s="280"/>
      <c r="LMS27" s="280"/>
      <c r="LMT27" s="280"/>
      <c r="LMU27" s="280"/>
      <c r="LMV27" s="280"/>
      <c r="LMW27" s="280"/>
      <c r="LMX27" s="280"/>
      <c r="LMY27" s="280"/>
      <c r="LMZ27" s="280"/>
      <c r="LNA27" s="280"/>
      <c r="LNB27" s="280"/>
      <c r="LNC27" s="280"/>
      <c r="LND27" s="280"/>
      <c r="LNE27" s="280"/>
      <c r="LNF27" s="280"/>
      <c r="LNG27" s="280"/>
      <c r="LNH27" s="280"/>
      <c r="LNI27" s="280"/>
      <c r="LNJ27" s="280"/>
      <c r="LNK27" s="280"/>
      <c r="LNL27" s="280"/>
      <c r="LNM27" s="280"/>
      <c r="LNN27" s="280"/>
      <c r="LNO27" s="280"/>
      <c r="LNP27" s="280"/>
      <c r="LNQ27" s="280"/>
      <c r="LNR27" s="280"/>
      <c r="LNS27" s="280"/>
      <c r="LNT27" s="280"/>
      <c r="LNU27" s="280"/>
      <c r="LNV27" s="280"/>
      <c r="LNW27" s="280"/>
      <c r="LNX27" s="280"/>
      <c r="LNY27" s="280"/>
      <c r="LNZ27" s="280"/>
      <c r="LOA27" s="280"/>
      <c r="LOB27" s="280"/>
      <c r="LOC27" s="280"/>
      <c r="LOD27" s="280"/>
      <c r="LOE27" s="280"/>
      <c r="LOF27" s="280"/>
      <c r="LOG27" s="280"/>
      <c r="LOH27" s="280"/>
      <c r="LOI27" s="280"/>
      <c r="LOJ27" s="280"/>
      <c r="LOK27" s="280"/>
      <c r="LOL27" s="280"/>
      <c r="LOM27" s="280"/>
      <c r="LON27" s="280"/>
      <c r="LOO27" s="280"/>
      <c r="LOP27" s="280"/>
      <c r="LOQ27" s="280"/>
      <c r="LOR27" s="280"/>
      <c r="LOS27" s="280"/>
      <c r="LOT27" s="280"/>
      <c r="LOU27" s="280"/>
      <c r="LOV27" s="280"/>
      <c r="LOW27" s="280"/>
      <c r="LOX27" s="280"/>
      <c r="LOY27" s="280"/>
      <c r="LOZ27" s="280"/>
      <c r="LPA27" s="280"/>
      <c r="LPB27" s="280"/>
      <c r="LPC27" s="280"/>
      <c r="LPD27" s="280"/>
      <c r="LPE27" s="280"/>
      <c r="LPF27" s="280"/>
      <c r="LPG27" s="280"/>
      <c r="LPH27" s="280"/>
      <c r="LPI27" s="280"/>
      <c r="LPJ27" s="280"/>
      <c r="LPK27" s="280"/>
      <c r="LPL27" s="280"/>
      <c r="LPM27" s="280"/>
      <c r="LPN27" s="280"/>
      <c r="LPO27" s="280"/>
      <c r="LPP27" s="280"/>
      <c r="LPQ27" s="280"/>
      <c r="LPR27" s="280"/>
      <c r="LPS27" s="280"/>
      <c r="LPT27" s="280"/>
      <c r="LPU27" s="280"/>
      <c r="LPV27" s="280"/>
      <c r="LPW27" s="280"/>
      <c r="LPX27" s="280"/>
      <c r="LPY27" s="280"/>
      <c r="LPZ27" s="280"/>
      <c r="LQA27" s="280"/>
      <c r="LQB27" s="280"/>
      <c r="LQC27" s="280"/>
      <c r="LQD27" s="280"/>
      <c r="LQE27" s="280"/>
      <c r="LQF27" s="280"/>
      <c r="LQG27" s="280"/>
      <c r="LQH27" s="280"/>
      <c r="LQI27" s="280"/>
      <c r="LQJ27" s="280"/>
      <c r="LQK27" s="280"/>
      <c r="LQL27" s="280"/>
      <c r="LQM27" s="280"/>
      <c r="LQN27" s="280"/>
      <c r="LQO27" s="280"/>
      <c r="LQP27" s="280"/>
      <c r="LQQ27" s="280"/>
      <c r="LQR27" s="280"/>
      <c r="LQS27" s="280"/>
      <c r="LQT27" s="280"/>
      <c r="LQU27" s="280"/>
      <c r="LQV27" s="280"/>
      <c r="LQW27" s="280"/>
      <c r="LQX27" s="280"/>
      <c r="LQY27" s="280"/>
      <c r="LQZ27" s="280"/>
      <c r="LRA27" s="280"/>
      <c r="LRB27" s="280"/>
      <c r="LRC27" s="280"/>
      <c r="LRD27" s="280"/>
      <c r="LRE27" s="280"/>
      <c r="LRF27" s="280"/>
      <c r="LRG27" s="280"/>
      <c r="LRH27" s="280"/>
      <c r="LRI27" s="280"/>
      <c r="LRJ27" s="280"/>
      <c r="LRK27" s="280"/>
      <c r="LRL27" s="280"/>
      <c r="LRM27" s="280"/>
      <c r="LRN27" s="280"/>
      <c r="LRO27" s="280"/>
      <c r="LRP27" s="280"/>
      <c r="LRQ27" s="280"/>
      <c r="LRR27" s="280"/>
      <c r="LRS27" s="280"/>
      <c r="LRT27" s="280"/>
      <c r="LRU27" s="280"/>
      <c r="LRV27" s="280"/>
      <c r="LRW27" s="280"/>
      <c r="LRX27" s="280"/>
      <c r="LRY27" s="280"/>
      <c r="LRZ27" s="280"/>
      <c r="LSA27" s="280"/>
      <c r="LSB27" s="280"/>
      <c r="LSC27" s="280"/>
      <c r="LSD27" s="280"/>
      <c r="LSE27" s="280"/>
      <c r="LSF27" s="280"/>
      <c r="LSG27" s="280"/>
      <c r="LSH27" s="280"/>
      <c r="LSI27" s="280"/>
      <c r="LSJ27" s="280"/>
      <c r="LSK27" s="280"/>
      <c r="LSL27" s="280"/>
      <c r="LSM27" s="280"/>
      <c r="LSN27" s="280"/>
      <c r="LSO27" s="280"/>
      <c r="LSP27" s="280"/>
      <c r="LSQ27" s="280"/>
      <c r="LSR27" s="280"/>
      <c r="LSS27" s="280"/>
      <c r="LST27" s="280"/>
      <c r="LSU27" s="280"/>
      <c r="LSV27" s="280"/>
      <c r="LSW27" s="280"/>
      <c r="LSX27" s="280"/>
      <c r="LSY27" s="280"/>
      <c r="LSZ27" s="280"/>
      <c r="LTA27" s="280"/>
      <c r="LTB27" s="280"/>
      <c r="LTC27" s="280"/>
      <c r="LTD27" s="280"/>
      <c r="LTE27" s="280"/>
      <c r="LTF27" s="280"/>
      <c r="LTG27" s="280"/>
      <c r="LTH27" s="280"/>
      <c r="LTI27" s="280"/>
      <c r="LTJ27" s="280"/>
      <c r="LTK27" s="280"/>
      <c r="LTL27" s="280"/>
      <c r="LTM27" s="280"/>
      <c r="LTN27" s="280"/>
      <c r="LTO27" s="280"/>
      <c r="LTP27" s="280"/>
      <c r="LTQ27" s="280"/>
      <c r="LTR27" s="280"/>
      <c r="LTS27" s="280"/>
      <c r="LTT27" s="280"/>
      <c r="LTU27" s="280"/>
      <c r="LTV27" s="280"/>
      <c r="LTW27" s="280"/>
      <c r="LTX27" s="280"/>
      <c r="LTY27" s="280"/>
      <c r="LTZ27" s="280"/>
      <c r="LUA27" s="280"/>
      <c r="LUB27" s="280"/>
      <c r="LUC27" s="280"/>
      <c r="LUD27" s="280"/>
      <c r="LUE27" s="280"/>
      <c r="LUF27" s="280"/>
      <c r="LUG27" s="280"/>
      <c r="LUH27" s="280"/>
      <c r="LUI27" s="280"/>
      <c r="LUJ27" s="280"/>
      <c r="LUK27" s="280"/>
      <c r="LUL27" s="280"/>
      <c r="LUM27" s="280"/>
      <c r="LUN27" s="280"/>
      <c r="LUO27" s="280"/>
      <c r="LUP27" s="280"/>
      <c r="LUQ27" s="280"/>
      <c r="LUR27" s="280"/>
      <c r="LUS27" s="280"/>
      <c r="LUT27" s="280"/>
      <c r="LUU27" s="280"/>
      <c r="LUV27" s="280"/>
      <c r="LUW27" s="280"/>
      <c r="LUX27" s="280"/>
      <c r="LUY27" s="280"/>
      <c r="LUZ27" s="280"/>
      <c r="LVA27" s="280"/>
      <c r="LVB27" s="280"/>
      <c r="LVC27" s="280"/>
      <c r="LVD27" s="280"/>
      <c r="LVE27" s="280"/>
      <c r="LVF27" s="280"/>
      <c r="LVG27" s="280"/>
      <c r="LVH27" s="280"/>
      <c r="LVI27" s="280"/>
      <c r="LVJ27" s="280"/>
      <c r="LVK27" s="280"/>
      <c r="LVL27" s="280"/>
      <c r="LVM27" s="280"/>
      <c r="LVN27" s="280"/>
      <c r="LVO27" s="280"/>
      <c r="LVP27" s="280"/>
      <c r="LVQ27" s="280"/>
      <c r="LVR27" s="280"/>
      <c r="LVS27" s="280"/>
      <c r="LVT27" s="280"/>
      <c r="LVU27" s="280"/>
      <c r="LVV27" s="280"/>
      <c r="LVW27" s="280"/>
      <c r="LVX27" s="280"/>
      <c r="LVY27" s="280"/>
      <c r="LVZ27" s="280"/>
      <c r="LWA27" s="280"/>
      <c r="LWB27" s="280"/>
      <c r="LWC27" s="280"/>
      <c r="LWD27" s="280"/>
      <c r="LWE27" s="280"/>
      <c r="LWF27" s="280"/>
      <c r="LWG27" s="280"/>
      <c r="LWH27" s="280"/>
      <c r="LWI27" s="280"/>
      <c r="LWJ27" s="280"/>
      <c r="LWK27" s="280"/>
      <c r="LWL27" s="280"/>
      <c r="LWM27" s="280"/>
      <c r="LWN27" s="280"/>
      <c r="LWO27" s="280"/>
      <c r="LWP27" s="280"/>
      <c r="LWQ27" s="280"/>
      <c r="LWR27" s="280"/>
      <c r="LWS27" s="280"/>
      <c r="LWT27" s="280"/>
      <c r="LWU27" s="280"/>
      <c r="LWV27" s="280"/>
      <c r="LWW27" s="280"/>
      <c r="LWX27" s="280"/>
      <c r="LWY27" s="280"/>
      <c r="LWZ27" s="280"/>
      <c r="LXA27" s="280"/>
      <c r="LXB27" s="280"/>
      <c r="LXC27" s="280"/>
      <c r="LXD27" s="280"/>
      <c r="LXE27" s="280"/>
      <c r="LXF27" s="280"/>
      <c r="LXG27" s="280"/>
      <c r="LXH27" s="280"/>
      <c r="LXI27" s="280"/>
      <c r="LXJ27" s="280"/>
      <c r="LXK27" s="280"/>
      <c r="LXL27" s="280"/>
      <c r="LXM27" s="280"/>
      <c r="LXN27" s="280"/>
      <c r="LXO27" s="280"/>
      <c r="LXP27" s="280"/>
      <c r="LXQ27" s="280"/>
      <c r="LXR27" s="280"/>
      <c r="LXS27" s="280"/>
      <c r="LXT27" s="280"/>
      <c r="LXU27" s="280"/>
      <c r="LXV27" s="280"/>
      <c r="LXW27" s="280"/>
      <c r="LXX27" s="280"/>
      <c r="LXY27" s="280"/>
      <c r="LXZ27" s="280"/>
      <c r="LYA27" s="280"/>
      <c r="LYB27" s="280"/>
      <c r="LYC27" s="280"/>
      <c r="LYD27" s="280"/>
      <c r="LYE27" s="280"/>
      <c r="LYF27" s="280"/>
      <c r="LYG27" s="280"/>
      <c r="LYH27" s="280"/>
      <c r="LYI27" s="280"/>
      <c r="LYJ27" s="280"/>
      <c r="LYK27" s="280"/>
      <c r="LYL27" s="280"/>
      <c r="LYM27" s="280"/>
      <c r="LYN27" s="280"/>
      <c r="LYO27" s="280"/>
      <c r="LYP27" s="280"/>
      <c r="LYQ27" s="280"/>
      <c r="LYR27" s="280"/>
      <c r="LYS27" s="280"/>
      <c r="LYT27" s="280"/>
      <c r="LYU27" s="280"/>
      <c r="LYV27" s="280"/>
      <c r="LYW27" s="280"/>
      <c r="LYX27" s="280"/>
      <c r="LYY27" s="280"/>
      <c r="LYZ27" s="280"/>
      <c r="LZA27" s="280"/>
      <c r="LZB27" s="280"/>
      <c r="LZC27" s="280"/>
      <c r="LZD27" s="280"/>
      <c r="LZE27" s="280"/>
      <c r="LZF27" s="280"/>
      <c r="LZG27" s="280"/>
      <c r="LZH27" s="280"/>
      <c r="LZI27" s="280"/>
      <c r="LZJ27" s="280"/>
      <c r="LZK27" s="280"/>
      <c r="LZL27" s="280"/>
      <c r="LZM27" s="280"/>
      <c r="LZN27" s="280"/>
      <c r="LZO27" s="280"/>
      <c r="LZP27" s="280"/>
      <c r="LZQ27" s="280"/>
      <c r="LZR27" s="280"/>
      <c r="LZS27" s="280"/>
      <c r="LZT27" s="280"/>
      <c r="LZU27" s="280"/>
      <c r="LZV27" s="280"/>
      <c r="LZW27" s="280"/>
      <c r="LZX27" s="280"/>
      <c r="LZY27" s="280"/>
      <c r="LZZ27" s="280"/>
      <c r="MAA27" s="280"/>
      <c r="MAB27" s="280"/>
      <c r="MAC27" s="280"/>
      <c r="MAD27" s="280"/>
      <c r="MAE27" s="280"/>
      <c r="MAF27" s="280"/>
      <c r="MAG27" s="280"/>
      <c r="MAH27" s="280"/>
      <c r="MAI27" s="280"/>
      <c r="MAJ27" s="280"/>
      <c r="MAK27" s="280"/>
      <c r="MAL27" s="280"/>
      <c r="MAM27" s="280"/>
      <c r="MAN27" s="280"/>
      <c r="MAO27" s="280"/>
      <c r="MAP27" s="280"/>
      <c r="MAQ27" s="280"/>
      <c r="MAR27" s="280"/>
      <c r="MAS27" s="280"/>
      <c r="MAT27" s="280"/>
      <c r="MAU27" s="280"/>
      <c r="MAV27" s="280"/>
      <c r="MAW27" s="280"/>
      <c r="MAX27" s="280"/>
      <c r="MAY27" s="280"/>
      <c r="MAZ27" s="280"/>
      <c r="MBA27" s="280"/>
      <c r="MBB27" s="280"/>
      <c r="MBC27" s="280"/>
      <c r="MBD27" s="280"/>
      <c r="MBE27" s="280"/>
      <c r="MBF27" s="280"/>
      <c r="MBG27" s="280"/>
      <c r="MBH27" s="280"/>
      <c r="MBI27" s="280"/>
      <c r="MBJ27" s="280"/>
      <c r="MBK27" s="280"/>
      <c r="MBL27" s="280"/>
      <c r="MBM27" s="280"/>
      <c r="MBN27" s="280"/>
      <c r="MBO27" s="280"/>
      <c r="MBP27" s="280"/>
      <c r="MBQ27" s="280"/>
      <c r="MBR27" s="280"/>
      <c r="MBS27" s="280"/>
      <c r="MBT27" s="280"/>
      <c r="MBU27" s="280"/>
      <c r="MBV27" s="280"/>
      <c r="MBW27" s="280"/>
      <c r="MBX27" s="280"/>
      <c r="MBY27" s="280"/>
      <c r="MBZ27" s="280"/>
      <c r="MCA27" s="280"/>
      <c r="MCB27" s="280"/>
      <c r="MCC27" s="280"/>
      <c r="MCD27" s="280"/>
      <c r="MCE27" s="280"/>
      <c r="MCF27" s="280"/>
      <c r="MCG27" s="280"/>
      <c r="MCH27" s="280"/>
      <c r="MCI27" s="280"/>
      <c r="MCJ27" s="280"/>
      <c r="MCK27" s="280"/>
      <c r="MCL27" s="280"/>
      <c r="MCM27" s="280"/>
      <c r="MCN27" s="280"/>
      <c r="MCO27" s="280"/>
      <c r="MCP27" s="280"/>
      <c r="MCQ27" s="280"/>
      <c r="MCR27" s="280"/>
      <c r="MCS27" s="280"/>
      <c r="MCT27" s="280"/>
      <c r="MCU27" s="280"/>
      <c r="MCV27" s="280"/>
      <c r="MCW27" s="280"/>
      <c r="MCX27" s="280"/>
      <c r="MCY27" s="280"/>
      <c r="MCZ27" s="280"/>
      <c r="MDA27" s="280"/>
      <c r="MDB27" s="280"/>
      <c r="MDC27" s="280"/>
      <c r="MDD27" s="280"/>
      <c r="MDE27" s="280"/>
      <c r="MDF27" s="280"/>
      <c r="MDG27" s="280"/>
      <c r="MDH27" s="280"/>
      <c r="MDI27" s="280"/>
      <c r="MDJ27" s="280"/>
      <c r="MDK27" s="280"/>
      <c r="MDL27" s="280"/>
      <c r="MDM27" s="280"/>
      <c r="MDN27" s="280"/>
      <c r="MDO27" s="280"/>
      <c r="MDP27" s="280"/>
      <c r="MDQ27" s="280"/>
      <c r="MDR27" s="280"/>
      <c r="MDS27" s="280"/>
      <c r="MDT27" s="280"/>
      <c r="MDU27" s="280"/>
      <c r="MDV27" s="280"/>
      <c r="MDW27" s="280"/>
      <c r="MDX27" s="280"/>
      <c r="MDY27" s="280"/>
      <c r="MDZ27" s="280"/>
      <c r="MEA27" s="280"/>
      <c r="MEB27" s="280"/>
      <c r="MEC27" s="280"/>
      <c r="MED27" s="280"/>
      <c r="MEE27" s="280"/>
      <c r="MEF27" s="280"/>
      <c r="MEG27" s="280"/>
      <c r="MEH27" s="280"/>
      <c r="MEI27" s="280"/>
      <c r="MEJ27" s="280"/>
      <c r="MEK27" s="280"/>
      <c r="MEL27" s="280"/>
      <c r="MEM27" s="280"/>
      <c r="MEN27" s="280"/>
      <c r="MEO27" s="280"/>
      <c r="MEP27" s="280"/>
      <c r="MEQ27" s="280"/>
      <c r="MER27" s="280"/>
      <c r="MES27" s="280"/>
      <c r="MET27" s="280"/>
      <c r="MEU27" s="280"/>
      <c r="MEV27" s="280"/>
      <c r="MEW27" s="280"/>
      <c r="MEX27" s="280"/>
      <c r="MEY27" s="280"/>
      <c r="MEZ27" s="280"/>
      <c r="MFA27" s="280"/>
      <c r="MFB27" s="280"/>
      <c r="MFC27" s="280"/>
      <c r="MFD27" s="280"/>
      <c r="MFE27" s="280"/>
      <c r="MFF27" s="280"/>
      <c r="MFG27" s="280"/>
      <c r="MFH27" s="280"/>
      <c r="MFI27" s="280"/>
      <c r="MFJ27" s="280"/>
      <c r="MFK27" s="280"/>
      <c r="MFL27" s="280"/>
      <c r="MFM27" s="280"/>
      <c r="MFN27" s="280"/>
      <c r="MFO27" s="280"/>
      <c r="MFP27" s="280"/>
      <c r="MFQ27" s="280"/>
      <c r="MFR27" s="280"/>
      <c r="MFS27" s="280"/>
      <c r="MFT27" s="280"/>
      <c r="MFU27" s="280"/>
      <c r="MFV27" s="280"/>
      <c r="MFW27" s="280"/>
      <c r="MFX27" s="280"/>
      <c r="MFY27" s="280"/>
      <c r="MFZ27" s="280"/>
      <c r="MGA27" s="280"/>
      <c r="MGB27" s="280"/>
      <c r="MGC27" s="280"/>
      <c r="MGD27" s="280"/>
      <c r="MGE27" s="280"/>
      <c r="MGF27" s="280"/>
      <c r="MGG27" s="280"/>
      <c r="MGH27" s="280"/>
      <c r="MGI27" s="280"/>
      <c r="MGJ27" s="280"/>
      <c r="MGK27" s="280"/>
      <c r="MGL27" s="280"/>
      <c r="MGM27" s="280"/>
      <c r="MGN27" s="280"/>
      <c r="MGO27" s="280"/>
      <c r="MGP27" s="280"/>
      <c r="MGQ27" s="280"/>
      <c r="MGR27" s="280"/>
      <c r="MGS27" s="280"/>
      <c r="MGT27" s="280"/>
      <c r="MGU27" s="280"/>
      <c r="MGV27" s="280"/>
      <c r="MGW27" s="280"/>
      <c r="MGX27" s="280"/>
      <c r="MGY27" s="280"/>
      <c r="MGZ27" s="280"/>
      <c r="MHA27" s="280"/>
      <c r="MHB27" s="280"/>
      <c r="MHC27" s="280"/>
      <c r="MHD27" s="280"/>
      <c r="MHE27" s="280"/>
      <c r="MHF27" s="280"/>
      <c r="MHG27" s="280"/>
      <c r="MHH27" s="280"/>
      <c r="MHI27" s="280"/>
      <c r="MHJ27" s="280"/>
      <c r="MHK27" s="280"/>
      <c r="MHL27" s="280"/>
      <c r="MHM27" s="280"/>
      <c r="MHN27" s="280"/>
      <c r="MHO27" s="280"/>
      <c r="MHP27" s="280"/>
      <c r="MHQ27" s="280"/>
      <c r="MHR27" s="280"/>
      <c r="MHS27" s="280"/>
      <c r="MHT27" s="280"/>
      <c r="MHU27" s="280"/>
      <c r="MHV27" s="280"/>
      <c r="MHW27" s="280"/>
      <c r="MHX27" s="280"/>
      <c r="MHY27" s="280"/>
      <c r="MHZ27" s="280"/>
      <c r="MIA27" s="280"/>
      <c r="MIB27" s="280"/>
      <c r="MIC27" s="280"/>
      <c r="MID27" s="280"/>
      <c r="MIE27" s="280"/>
      <c r="MIF27" s="280"/>
      <c r="MIG27" s="280"/>
      <c r="MIH27" s="280"/>
      <c r="MII27" s="280"/>
      <c r="MIJ27" s="280"/>
      <c r="MIK27" s="280"/>
      <c r="MIL27" s="280"/>
      <c r="MIM27" s="280"/>
      <c r="MIN27" s="280"/>
      <c r="MIO27" s="280"/>
      <c r="MIP27" s="280"/>
      <c r="MIQ27" s="280"/>
      <c r="MIR27" s="280"/>
      <c r="MIS27" s="280"/>
      <c r="MIT27" s="280"/>
      <c r="MIU27" s="280"/>
      <c r="MIV27" s="280"/>
      <c r="MIW27" s="280"/>
      <c r="MIX27" s="280"/>
      <c r="MIY27" s="280"/>
      <c r="MIZ27" s="280"/>
      <c r="MJA27" s="280"/>
      <c r="MJB27" s="280"/>
      <c r="MJC27" s="280"/>
      <c r="MJD27" s="280"/>
      <c r="MJE27" s="280"/>
      <c r="MJF27" s="280"/>
      <c r="MJG27" s="280"/>
      <c r="MJH27" s="280"/>
      <c r="MJI27" s="280"/>
      <c r="MJJ27" s="280"/>
      <c r="MJK27" s="280"/>
      <c r="MJL27" s="280"/>
      <c r="MJM27" s="280"/>
      <c r="MJN27" s="280"/>
      <c r="MJO27" s="280"/>
      <c r="MJP27" s="280"/>
      <c r="MJQ27" s="280"/>
      <c r="MJR27" s="280"/>
      <c r="MJS27" s="280"/>
      <c r="MJT27" s="280"/>
      <c r="MJU27" s="280"/>
      <c r="MJV27" s="280"/>
      <c r="MJW27" s="280"/>
      <c r="MJX27" s="280"/>
      <c r="MJY27" s="280"/>
      <c r="MJZ27" s="280"/>
      <c r="MKA27" s="280"/>
      <c r="MKB27" s="280"/>
      <c r="MKC27" s="280"/>
      <c r="MKD27" s="280"/>
      <c r="MKE27" s="280"/>
      <c r="MKF27" s="280"/>
      <c r="MKG27" s="280"/>
      <c r="MKH27" s="280"/>
      <c r="MKI27" s="280"/>
      <c r="MKJ27" s="280"/>
      <c r="MKK27" s="280"/>
      <c r="MKL27" s="280"/>
      <c r="MKM27" s="280"/>
      <c r="MKN27" s="280"/>
      <c r="MKO27" s="280"/>
      <c r="MKP27" s="280"/>
      <c r="MKQ27" s="280"/>
      <c r="MKR27" s="280"/>
      <c r="MKS27" s="280"/>
      <c r="MKT27" s="280"/>
      <c r="MKU27" s="280"/>
      <c r="MKV27" s="280"/>
      <c r="MKW27" s="280"/>
      <c r="MKX27" s="280"/>
      <c r="MKY27" s="280"/>
      <c r="MKZ27" s="280"/>
      <c r="MLA27" s="280"/>
      <c r="MLB27" s="280"/>
      <c r="MLC27" s="280"/>
      <c r="MLD27" s="280"/>
      <c r="MLE27" s="280"/>
      <c r="MLF27" s="280"/>
      <c r="MLG27" s="280"/>
      <c r="MLH27" s="280"/>
      <c r="MLI27" s="280"/>
      <c r="MLJ27" s="280"/>
      <c r="MLK27" s="280"/>
      <c r="MLL27" s="280"/>
      <c r="MLM27" s="280"/>
      <c r="MLN27" s="280"/>
      <c r="MLO27" s="280"/>
      <c r="MLP27" s="280"/>
      <c r="MLQ27" s="280"/>
      <c r="MLR27" s="280"/>
      <c r="MLS27" s="280"/>
      <c r="MLT27" s="280"/>
      <c r="MLU27" s="280"/>
      <c r="MLV27" s="280"/>
      <c r="MLW27" s="280"/>
      <c r="MLX27" s="280"/>
      <c r="MLY27" s="280"/>
      <c r="MLZ27" s="280"/>
      <c r="MMA27" s="280"/>
      <c r="MMB27" s="280"/>
      <c r="MMC27" s="280"/>
      <c r="MMD27" s="280"/>
      <c r="MME27" s="280"/>
      <c r="MMF27" s="280"/>
      <c r="MMG27" s="280"/>
      <c r="MMH27" s="280"/>
      <c r="MMI27" s="280"/>
      <c r="MMJ27" s="280"/>
      <c r="MMK27" s="280"/>
      <c r="MML27" s="280"/>
      <c r="MMM27" s="280"/>
      <c r="MMN27" s="280"/>
      <c r="MMO27" s="280"/>
      <c r="MMP27" s="280"/>
      <c r="MMQ27" s="280"/>
      <c r="MMR27" s="280"/>
      <c r="MMS27" s="280"/>
      <c r="MMT27" s="280"/>
      <c r="MMU27" s="280"/>
      <c r="MMV27" s="280"/>
      <c r="MMW27" s="280"/>
      <c r="MMX27" s="280"/>
      <c r="MMY27" s="280"/>
      <c r="MMZ27" s="280"/>
      <c r="MNA27" s="280"/>
      <c r="MNB27" s="280"/>
      <c r="MNC27" s="280"/>
      <c r="MND27" s="280"/>
      <c r="MNE27" s="280"/>
      <c r="MNF27" s="280"/>
      <c r="MNG27" s="280"/>
      <c r="MNH27" s="280"/>
      <c r="MNI27" s="280"/>
      <c r="MNJ27" s="280"/>
      <c r="MNK27" s="280"/>
      <c r="MNL27" s="280"/>
      <c r="MNM27" s="280"/>
      <c r="MNN27" s="280"/>
      <c r="MNO27" s="280"/>
      <c r="MNP27" s="280"/>
      <c r="MNQ27" s="280"/>
      <c r="MNR27" s="280"/>
      <c r="MNS27" s="280"/>
      <c r="MNT27" s="280"/>
      <c r="MNU27" s="280"/>
      <c r="MNV27" s="280"/>
      <c r="MNW27" s="280"/>
      <c r="MNX27" s="280"/>
      <c r="MNY27" s="280"/>
      <c r="MNZ27" s="280"/>
      <c r="MOA27" s="280"/>
      <c r="MOB27" s="280"/>
      <c r="MOC27" s="280"/>
      <c r="MOD27" s="280"/>
      <c r="MOE27" s="280"/>
      <c r="MOF27" s="280"/>
      <c r="MOG27" s="280"/>
      <c r="MOH27" s="280"/>
      <c r="MOI27" s="280"/>
      <c r="MOJ27" s="280"/>
      <c r="MOK27" s="280"/>
      <c r="MOL27" s="280"/>
      <c r="MOM27" s="280"/>
      <c r="MON27" s="280"/>
      <c r="MOO27" s="280"/>
      <c r="MOP27" s="280"/>
      <c r="MOQ27" s="280"/>
      <c r="MOR27" s="280"/>
      <c r="MOS27" s="280"/>
      <c r="MOT27" s="280"/>
      <c r="MOU27" s="280"/>
      <c r="MOV27" s="280"/>
      <c r="MOW27" s="280"/>
      <c r="MOX27" s="280"/>
      <c r="MOY27" s="280"/>
      <c r="MOZ27" s="280"/>
      <c r="MPA27" s="280"/>
      <c r="MPB27" s="280"/>
      <c r="MPC27" s="280"/>
      <c r="MPD27" s="280"/>
      <c r="MPE27" s="280"/>
      <c r="MPF27" s="280"/>
      <c r="MPG27" s="280"/>
      <c r="MPH27" s="280"/>
      <c r="MPI27" s="280"/>
      <c r="MPJ27" s="280"/>
      <c r="MPK27" s="280"/>
      <c r="MPL27" s="280"/>
      <c r="MPM27" s="280"/>
      <c r="MPN27" s="280"/>
      <c r="MPO27" s="280"/>
      <c r="MPP27" s="280"/>
      <c r="MPQ27" s="280"/>
      <c r="MPR27" s="280"/>
      <c r="MPS27" s="280"/>
      <c r="MPT27" s="280"/>
      <c r="MPU27" s="280"/>
      <c r="MPV27" s="280"/>
      <c r="MPW27" s="280"/>
      <c r="MPX27" s="280"/>
      <c r="MPY27" s="280"/>
      <c r="MPZ27" s="280"/>
      <c r="MQA27" s="280"/>
      <c r="MQB27" s="280"/>
      <c r="MQC27" s="280"/>
      <c r="MQD27" s="280"/>
      <c r="MQE27" s="280"/>
      <c r="MQF27" s="280"/>
      <c r="MQG27" s="280"/>
      <c r="MQH27" s="280"/>
      <c r="MQI27" s="280"/>
      <c r="MQJ27" s="280"/>
      <c r="MQK27" s="280"/>
      <c r="MQL27" s="280"/>
      <c r="MQM27" s="280"/>
      <c r="MQN27" s="280"/>
      <c r="MQO27" s="280"/>
      <c r="MQP27" s="280"/>
      <c r="MQQ27" s="280"/>
      <c r="MQR27" s="280"/>
      <c r="MQS27" s="280"/>
      <c r="MQT27" s="280"/>
      <c r="MQU27" s="280"/>
      <c r="MQV27" s="280"/>
      <c r="MQW27" s="280"/>
      <c r="MQX27" s="280"/>
      <c r="MQY27" s="280"/>
      <c r="MQZ27" s="280"/>
      <c r="MRA27" s="280"/>
      <c r="MRB27" s="280"/>
      <c r="MRC27" s="280"/>
      <c r="MRD27" s="280"/>
      <c r="MRE27" s="280"/>
      <c r="MRF27" s="280"/>
      <c r="MRG27" s="280"/>
      <c r="MRH27" s="280"/>
      <c r="MRI27" s="280"/>
      <c r="MRJ27" s="280"/>
      <c r="MRK27" s="280"/>
      <c r="MRL27" s="280"/>
      <c r="MRM27" s="280"/>
      <c r="MRN27" s="280"/>
      <c r="MRO27" s="280"/>
      <c r="MRP27" s="280"/>
      <c r="MRQ27" s="280"/>
      <c r="MRR27" s="280"/>
      <c r="MRS27" s="280"/>
      <c r="MRT27" s="280"/>
      <c r="MRU27" s="280"/>
      <c r="MRV27" s="280"/>
      <c r="MRW27" s="280"/>
      <c r="MRX27" s="280"/>
      <c r="MRY27" s="280"/>
      <c r="MRZ27" s="280"/>
      <c r="MSA27" s="280"/>
      <c r="MSB27" s="280"/>
      <c r="MSC27" s="280"/>
      <c r="MSD27" s="280"/>
      <c r="MSE27" s="280"/>
      <c r="MSF27" s="280"/>
      <c r="MSG27" s="280"/>
      <c r="MSH27" s="280"/>
      <c r="MSI27" s="280"/>
      <c r="MSJ27" s="280"/>
      <c r="MSK27" s="280"/>
      <c r="MSL27" s="280"/>
      <c r="MSM27" s="280"/>
      <c r="MSN27" s="280"/>
      <c r="MSO27" s="280"/>
      <c r="MSP27" s="280"/>
      <c r="MSQ27" s="280"/>
      <c r="MSR27" s="280"/>
      <c r="MSS27" s="280"/>
      <c r="MST27" s="280"/>
      <c r="MSU27" s="280"/>
      <c r="MSV27" s="280"/>
      <c r="MSW27" s="280"/>
      <c r="MSX27" s="280"/>
      <c r="MSY27" s="280"/>
      <c r="MSZ27" s="280"/>
      <c r="MTA27" s="280"/>
      <c r="MTB27" s="280"/>
      <c r="MTC27" s="280"/>
      <c r="MTD27" s="280"/>
      <c r="MTE27" s="280"/>
      <c r="MTF27" s="280"/>
      <c r="MTG27" s="280"/>
      <c r="MTH27" s="280"/>
      <c r="MTI27" s="280"/>
      <c r="MTJ27" s="280"/>
      <c r="MTK27" s="280"/>
      <c r="MTL27" s="280"/>
      <c r="MTM27" s="280"/>
      <c r="MTN27" s="280"/>
      <c r="MTO27" s="280"/>
      <c r="MTP27" s="280"/>
      <c r="MTQ27" s="280"/>
      <c r="MTR27" s="280"/>
      <c r="MTS27" s="280"/>
      <c r="MTT27" s="280"/>
      <c r="MTU27" s="280"/>
      <c r="MTV27" s="280"/>
      <c r="MTW27" s="280"/>
      <c r="MTX27" s="280"/>
      <c r="MTY27" s="280"/>
      <c r="MTZ27" s="280"/>
      <c r="MUA27" s="280"/>
      <c r="MUB27" s="280"/>
      <c r="MUC27" s="280"/>
      <c r="MUD27" s="280"/>
      <c r="MUE27" s="280"/>
      <c r="MUF27" s="280"/>
      <c r="MUG27" s="280"/>
      <c r="MUH27" s="280"/>
      <c r="MUI27" s="280"/>
      <c r="MUJ27" s="280"/>
      <c r="MUK27" s="280"/>
      <c r="MUL27" s="280"/>
      <c r="MUM27" s="280"/>
      <c r="MUN27" s="280"/>
      <c r="MUO27" s="280"/>
      <c r="MUP27" s="280"/>
      <c r="MUQ27" s="280"/>
      <c r="MUR27" s="280"/>
      <c r="MUS27" s="280"/>
      <c r="MUT27" s="280"/>
      <c r="MUU27" s="280"/>
      <c r="MUV27" s="280"/>
      <c r="MUW27" s="280"/>
      <c r="MUX27" s="280"/>
      <c r="MUY27" s="280"/>
      <c r="MUZ27" s="280"/>
      <c r="MVA27" s="280"/>
      <c r="MVB27" s="280"/>
      <c r="MVC27" s="280"/>
      <c r="MVD27" s="280"/>
      <c r="MVE27" s="280"/>
      <c r="MVF27" s="280"/>
      <c r="MVG27" s="280"/>
      <c r="MVH27" s="280"/>
      <c r="MVI27" s="280"/>
      <c r="MVJ27" s="280"/>
      <c r="MVK27" s="280"/>
      <c r="MVL27" s="280"/>
      <c r="MVM27" s="280"/>
      <c r="MVN27" s="280"/>
      <c r="MVO27" s="280"/>
      <c r="MVP27" s="280"/>
      <c r="MVQ27" s="280"/>
      <c r="MVR27" s="280"/>
      <c r="MVS27" s="280"/>
      <c r="MVT27" s="280"/>
      <c r="MVU27" s="280"/>
      <c r="MVV27" s="280"/>
      <c r="MVW27" s="280"/>
      <c r="MVX27" s="280"/>
      <c r="MVY27" s="280"/>
      <c r="MVZ27" s="280"/>
      <c r="MWA27" s="280"/>
      <c r="MWB27" s="280"/>
      <c r="MWC27" s="280"/>
      <c r="MWD27" s="280"/>
      <c r="MWE27" s="280"/>
      <c r="MWF27" s="280"/>
      <c r="MWG27" s="280"/>
      <c r="MWH27" s="280"/>
      <c r="MWI27" s="280"/>
      <c r="MWJ27" s="280"/>
      <c r="MWK27" s="280"/>
      <c r="MWL27" s="280"/>
      <c r="MWM27" s="280"/>
      <c r="MWN27" s="280"/>
      <c r="MWO27" s="280"/>
      <c r="MWP27" s="280"/>
      <c r="MWQ27" s="280"/>
      <c r="MWR27" s="280"/>
      <c r="MWS27" s="280"/>
      <c r="MWT27" s="280"/>
      <c r="MWU27" s="280"/>
      <c r="MWV27" s="280"/>
      <c r="MWW27" s="280"/>
      <c r="MWX27" s="280"/>
      <c r="MWY27" s="280"/>
      <c r="MWZ27" s="280"/>
      <c r="MXA27" s="280"/>
      <c r="MXB27" s="280"/>
      <c r="MXC27" s="280"/>
      <c r="MXD27" s="280"/>
      <c r="MXE27" s="280"/>
      <c r="MXF27" s="280"/>
      <c r="MXG27" s="280"/>
      <c r="MXH27" s="280"/>
      <c r="MXI27" s="280"/>
      <c r="MXJ27" s="280"/>
      <c r="MXK27" s="280"/>
      <c r="MXL27" s="280"/>
      <c r="MXM27" s="280"/>
      <c r="MXN27" s="280"/>
      <c r="MXO27" s="280"/>
      <c r="MXP27" s="280"/>
      <c r="MXQ27" s="280"/>
      <c r="MXR27" s="280"/>
      <c r="MXS27" s="280"/>
      <c r="MXT27" s="280"/>
      <c r="MXU27" s="280"/>
      <c r="MXV27" s="280"/>
      <c r="MXW27" s="280"/>
      <c r="MXX27" s="280"/>
      <c r="MXY27" s="280"/>
      <c r="MXZ27" s="280"/>
      <c r="MYA27" s="280"/>
      <c r="MYB27" s="280"/>
      <c r="MYC27" s="280"/>
      <c r="MYD27" s="280"/>
      <c r="MYE27" s="280"/>
      <c r="MYF27" s="280"/>
      <c r="MYG27" s="280"/>
      <c r="MYH27" s="280"/>
      <c r="MYI27" s="280"/>
      <c r="MYJ27" s="280"/>
      <c r="MYK27" s="280"/>
      <c r="MYL27" s="280"/>
      <c r="MYM27" s="280"/>
      <c r="MYN27" s="280"/>
      <c r="MYO27" s="280"/>
      <c r="MYP27" s="280"/>
      <c r="MYQ27" s="280"/>
      <c r="MYR27" s="280"/>
      <c r="MYS27" s="280"/>
      <c r="MYT27" s="280"/>
      <c r="MYU27" s="280"/>
      <c r="MYV27" s="280"/>
      <c r="MYW27" s="280"/>
      <c r="MYX27" s="280"/>
      <c r="MYY27" s="280"/>
      <c r="MYZ27" s="280"/>
      <c r="MZA27" s="280"/>
      <c r="MZB27" s="280"/>
      <c r="MZC27" s="280"/>
      <c r="MZD27" s="280"/>
      <c r="MZE27" s="280"/>
      <c r="MZF27" s="280"/>
      <c r="MZG27" s="280"/>
      <c r="MZH27" s="280"/>
      <c r="MZI27" s="280"/>
      <c r="MZJ27" s="280"/>
      <c r="MZK27" s="280"/>
      <c r="MZL27" s="280"/>
      <c r="MZM27" s="280"/>
      <c r="MZN27" s="280"/>
      <c r="MZO27" s="280"/>
      <c r="MZP27" s="280"/>
      <c r="MZQ27" s="280"/>
      <c r="MZR27" s="280"/>
      <c r="MZS27" s="280"/>
      <c r="MZT27" s="280"/>
      <c r="MZU27" s="280"/>
      <c r="MZV27" s="280"/>
      <c r="MZW27" s="280"/>
      <c r="MZX27" s="280"/>
      <c r="MZY27" s="280"/>
      <c r="MZZ27" s="280"/>
      <c r="NAA27" s="280"/>
      <c r="NAB27" s="280"/>
      <c r="NAC27" s="280"/>
      <c r="NAD27" s="280"/>
      <c r="NAE27" s="280"/>
      <c r="NAF27" s="280"/>
      <c r="NAG27" s="280"/>
      <c r="NAH27" s="280"/>
      <c r="NAI27" s="280"/>
      <c r="NAJ27" s="280"/>
      <c r="NAK27" s="280"/>
      <c r="NAL27" s="280"/>
      <c r="NAM27" s="280"/>
      <c r="NAN27" s="280"/>
      <c r="NAO27" s="280"/>
      <c r="NAP27" s="280"/>
      <c r="NAQ27" s="280"/>
      <c r="NAR27" s="280"/>
      <c r="NAS27" s="280"/>
      <c r="NAT27" s="280"/>
      <c r="NAU27" s="280"/>
      <c r="NAV27" s="280"/>
      <c r="NAW27" s="280"/>
      <c r="NAX27" s="280"/>
      <c r="NAY27" s="280"/>
      <c r="NAZ27" s="280"/>
      <c r="NBA27" s="280"/>
      <c r="NBB27" s="280"/>
      <c r="NBC27" s="280"/>
      <c r="NBD27" s="280"/>
      <c r="NBE27" s="280"/>
      <c r="NBF27" s="280"/>
      <c r="NBG27" s="280"/>
      <c r="NBH27" s="280"/>
      <c r="NBI27" s="280"/>
      <c r="NBJ27" s="280"/>
      <c r="NBK27" s="280"/>
      <c r="NBL27" s="280"/>
      <c r="NBM27" s="280"/>
      <c r="NBN27" s="280"/>
      <c r="NBO27" s="280"/>
      <c r="NBP27" s="280"/>
      <c r="NBQ27" s="280"/>
      <c r="NBR27" s="280"/>
      <c r="NBS27" s="280"/>
      <c r="NBT27" s="280"/>
      <c r="NBU27" s="280"/>
      <c r="NBV27" s="280"/>
      <c r="NBW27" s="280"/>
      <c r="NBX27" s="280"/>
      <c r="NBY27" s="280"/>
      <c r="NBZ27" s="280"/>
      <c r="NCA27" s="280"/>
      <c r="NCB27" s="280"/>
      <c r="NCC27" s="280"/>
      <c r="NCD27" s="280"/>
      <c r="NCE27" s="280"/>
      <c r="NCF27" s="280"/>
      <c r="NCG27" s="280"/>
      <c r="NCH27" s="280"/>
      <c r="NCI27" s="280"/>
      <c r="NCJ27" s="280"/>
      <c r="NCK27" s="280"/>
      <c r="NCL27" s="280"/>
      <c r="NCM27" s="280"/>
      <c r="NCN27" s="280"/>
      <c r="NCO27" s="280"/>
      <c r="NCP27" s="280"/>
      <c r="NCQ27" s="280"/>
      <c r="NCR27" s="280"/>
      <c r="NCS27" s="280"/>
      <c r="NCT27" s="280"/>
      <c r="NCU27" s="280"/>
      <c r="NCV27" s="280"/>
      <c r="NCW27" s="280"/>
      <c r="NCX27" s="280"/>
      <c r="NCY27" s="280"/>
      <c r="NCZ27" s="280"/>
      <c r="NDA27" s="280"/>
      <c r="NDB27" s="280"/>
      <c r="NDC27" s="280"/>
      <c r="NDD27" s="280"/>
      <c r="NDE27" s="280"/>
      <c r="NDF27" s="280"/>
      <c r="NDG27" s="280"/>
      <c r="NDH27" s="280"/>
      <c r="NDI27" s="280"/>
      <c r="NDJ27" s="280"/>
      <c r="NDK27" s="280"/>
      <c r="NDL27" s="280"/>
      <c r="NDM27" s="280"/>
      <c r="NDN27" s="280"/>
      <c r="NDO27" s="280"/>
      <c r="NDP27" s="280"/>
      <c r="NDQ27" s="280"/>
      <c r="NDR27" s="280"/>
      <c r="NDS27" s="280"/>
      <c r="NDT27" s="280"/>
      <c r="NDU27" s="280"/>
      <c r="NDV27" s="280"/>
      <c r="NDW27" s="280"/>
      <c r="NDX27" s="280"/>
      <c r="NDY27" s="280"/>
      <c r="NDZ27" s="280"/>
      <c r="NEA27" s="280"/>
      <c r="NEB27" s="280"/>
      <c r="NEC27" s="280"/>
      <c r="NED27" s="280"/>
      <c r="NEE27" s="280"/>
      <c r="NEF27" s="280"/>
      <c r="NEG27" s="280"/>
      <c r="NEH27" s="280"/>
      <c r="NEI27" s="280"/>
      <c r="NEJ27" s="280"/>
      <c r="NEK27" s="280"/>
      <c r="NEL27" s="280"/>
      <c r="NEM27" s="280"/>
      <c r="NEN27" s="280"/>
      <c r="NEO27" s="280"/>
      <c r="NEP27" s="280"/>
      <c r="NEQ27" s="280"/>
      <c r="NER27" s="280"/>
      <c r="NES27" s="280"/>
      <c r="NET27" s="280"/>
      <c r="NEU27" s="280"/>
      <c r="NEV27" s="280"/>
      <c r="NEW27" s="280"/>
      <c r="NEX27" s="280"/>
      <c r="NEY27" s="280"/>
      <c r="NEZ27" s="280"/>
      <c r="NFA27" s="280"/>
      <c r="NFB27" s="280"/>
      <c r="NFC27" s="280"/>
      <c r="NFD27" s="280"/>
      <c r="NFE27" s="280"/>
      <c r="NFF27" s="280"/>
      <c r="NFG27" s="280"/>
      <c r="NFH27" s="280"/>
      <c r="NFI27" s="280"/>
      <c r="NFJ27" s="280"/>
      <c r="NFK27" s="280"/>
      <c r="NFL27" s="280"/>
      <c r="NFM27" s="280"/>
      <c r="NFN27" s="280"/>
      <c r="NFO27" s="280"/>
      <c r="NFP27" s="280"/>
      <c r="NFQ27" s="280"/>
      <c r="NFR27" s="280"/>
      <c r="NFS27" s="280"/>
      <c r="NFT27" s="280"/>
      <c r="NFU27" s="280"/>
      <c r="NFV27" s="280"/>
      <c r="NFW27" s="280"/>
      <c r="NFX27" s="280"/>
      <c r="NFY27" s="280"/>
      <c r="NFZ27" s="280"/>
      <c r="NGA27" s="280"/>
      <c r="NGB27" s="280"/>
      <c r="NGC27" s="280"/>
      <c r="NGD27" s="280"/>
      <c r="NGE27" s="280"/>
      <c r="NGF27" s="280"/>
      <c r="NGG27" s="280"/>
      <c r="NGH27" s="280"/>
      <c r="NGI27" s="280"/>
      <c r="NGJ27" s="280"/>
      <c r="NGK27" s="280"/>
      <c r="NGL27" s="280"/>
      <c r="NGM27" s="280"/>
      <c r="NGN27" s="280"/>
      <c r="NGO27" s="280"/>
      <c r="NGP27" s="280"/>
      <c r="NGQ27" s="280"/>
      <c r="NGR27" s="280"/>
      <c r="NGS27" s="280"/>
      <c r="NGT27" s="280"/>
      <c r="NGU27" s="280"/>
      <c r="NGV27" s="280"/>
      <c r="NGW27" s="280"/>
      <c r="NGX27" s="280"/>
      <c r="NGY27" s="280"/>
      <c r="NGZ27" s="280"/>
      <c r="NHA27" s="280"/>
      <c r="NHB27" s="280"/>
      <c r="NHC27" s="280"/>
      <c r="NHD27" s="280"/>
      <c r="NHE27" s="280"/>
      <c r="NHF27" s="280"/>
      <c r="NHG27" s="280"/>
      <c r="NHH27" s="280"/>
      <c r="NHI27" s="280"/>
      <c r="NHJ27" s="280"/>
      <c r="NHK27" s="280"/>
      <c r="NHL27" s="280"/>
      <c r="NHM27" s="280"/>
      <c r="NHN27" s="280"/>
      <c r="NHO27" s="280"/>
      <c r="NHP27" s="280"/>
      <c r="NHQ27" s="280"/>
      <c r="NHR27" s="280"/>
      <c r="NHS27" s="280"/>
      <c r="NHT27" s="280"/>
      <c r="NHU27" s="280"/>
      <c r="NHV27" s="280"/>
      <c r="NHW27" s="280"/>
      <c r="NHX27" s="280"/>
      <c r="NHY27" s="280"/>
      <c r="NHZ27" s="280"/>
      <c r="NIA27" s="280"/>
      <c r="NIB27" s="280"/>
      <c r="NIC27" s="280"/>
      <c r="NID27" s="280"/>
      <c r="NIE27" s="280"/>
      <c r="NIF27" s="280"/>
      <c r="NIG27" s="280"/>
      <c r="NIH27" s="280"/>
      <c r="NII27" s="280"/>
      <c r="NIJ27" s="280"/>
      <c r="NIK27" s="280"/>
      <c r="NIL27" s="280"/>
      <c r="NIM27" s="280"/>
      <c r="NIN27" s="280"/>
      <c r="NIO27" s="280"/>
      <c r="NIP27" s="280"/>
      <c r="NIQ27" s="280"/>
      <c r="NIR27" s="280"/>
      <c r="NIS27" s="280"/>
      <c r="NIT27" s="280"/>
      <c r="NIU27" s="280"/>
      <c r="NIV27" s="280"/>
      <c r="NIW27" s="280"/>
      <c r="NIX27" s="280"/>
      <c r="NIY27" s="280"/>
      <c r="NIZ27" s="280"/>
      <c r="NJA27" s="280"/>
      <c r="NJB27" s="280"/>
      <c r="NJC27" s="280"/>
      <c r="NJD27" s="280"/>
      <c r="NJE27" s="280"/>
      <c r="NJF27" s="280"/>
      <c r="NJG27" s="280"/>
      <c r="NJH27" s="280"/>
      <c r="NJI27" s="280"/>
      <c r="NJJ27" s="280"/>
      <c r="NJK27" s="280"/>
      <c r="NJL27" s="280"/>
      <c r="NJM27" s="280"/>
      <c r="NJN27" s="280"/>
      <c r="NJO27" s="280"/>
      <c r="NJP27" s="280"/>
      <c r="NJQ27" s="280"/>
      <c r="NJR27" s="280"/>
      <c r="NJS27" s="280"/>
      <c r="NJT27" s="280"/>
      <c r="NJU27" s="280"/>
      <c r="NJV27" s="280"/>
      <c r="NJW27" s="280"/>
      <c r="NJX27" s="280"/>
      <c r="NJY27" s="280"/>
      <c r="NJZ27" s="280"/>
      <c r="NKA27" s="280"/>
      <c r="NKB27" s="280"/>
      <c r="NKC27" s="280"/>
      <c r="NKD27" s="280"/>
      <c r="NKE27" s="280"/>
      <c r="NKF27" s="280"/>
      <c r="NKG27" s="280"/>
      <c r="NKH27" s="280"/>
      <c r="NKI27" s="280"/>
      <c r="NKJ27" s="280"/>
      <c r="NKK27" s="280"/>
      <c r="NKL27" s="280"/>
      <c r="NKM27" s="280"/>
      <c r="NKN27" s="280"/>
      <c r="NKO27" s="280"/>
      <c r="NKP27" s="280"/>
      <c r="NKQ27" s="280"/>
      <c r="NKR27" s="280"/>
      <c r="NKS27" s="280"/>
      <c r="NKT27" s="280"/>
      <c r="NKU27" s="280"/>
      <c r="NKV27" s="280"/>
      <c r="NKW27" s="280"/>
      <c r="NKX27" s="280"/>
      <c r="NKY27" s="280"/>
      <c r="NKZ27" s="280"/>
      <c r="NLA27" s="280"/>
      <c r="NLB27" s="280"/>
      <c r="NLC27" s="280"/>
      <c r="NLD27" s="280"/>
      <c r="NLE27" s="280"/>
      <c r="NLF27" s="280"/>
      <c r="NLG27" s="280"/>
      <c r="NLH27" s="280"/>
      <c r="NLI27" s="280"/>
      <c r="NLJ27" s="280"/>
      <c r="NLK27" s="280"/>
      <c r="NLL27" s="280"/>
      <c r="NLM27" s="280"/>
      <c r="NLN27" s="280"/>
      <c r="NLO27" s="280"/>
      <c r="NLP27" s="280"/>
      <c r="NLQ27" s="280"/>
      <c r="NLR27" s="280"/>
      <c r="NLS27" s="280"/>
      <c r="NLT27" s="280"/>
      <c r="NLU27" s="280"/>
      <c r="NLV27" s="280"/>
      <c r="NLW27" s="280"/>
      <c r="NLX27" s="280"/>
      <c r="NLY27" s="280"/>
      <c r="NLZ27" s="280"/>
      <c r="NMA27" s="280"/>
      <c r="NMB27" s="280"/>
      <c r="NMC27" s="280"/>
      <c r="NMD27" s="280"/>
      <c r="NME27" s="280"/>
      <c r="NMF27" s="280"/>
      <c r="NMG27" s="280"/>
      <c r="NMH27" s="280"/>
      <c r="NMI27" s="280"/>
      <c r="NMJ27" s="280"/>
      <c r="NMK27" s="280"/>
      <c r="NML27" s="280"/>
      <c r="NMM27" s="280"/>
      <c r="NMN27" s="280"/>
      <c r="NMO27" s="280"/>
      <c r="NMP27" s="280"/>
      <c r="NMQ27" s="280"/>
      <c r="NMR27" s="280"/>
      <c r="NMS27" s="280"/>
      <c r="NMT27" s="280"/>
      <c r="NMU27" s="280"/>
      <c r="NMV27" s="280"/>
      <c r="NMW27" s="280"/>
      <c r="NMX27" s="280"/>
      <c r="NMY27" s="280"/>
      <c r="NMZ27" s="280"/>
      <c r="NNA27" s="280"/>
      <c r="NNB27" s="280"/>
      <c r="NNC27" s="280"/>
      <c r="NND27" s="280"/>
      <c r="NNE27" s="280"/>
      <c r="NNF27" s="280"/>
      <c r="NNG27" s="280"/>
      <c r="NNH27" s="280"/>
      <c r="NNI27" s="280"/>
      <c r="NNJ27" s="280"/>
      <c r="NNK27" s="280"/>
      <c r="NNL27" s="280"/>
      <c r="NNM27" s="280"/>
      <c r="NNN27" s="280"/>
      <c r="NNO27" s="280"/>
      <c r="NNP27" s="280"/>
      <c r="NNQ27" s="280"/>
      <c r="NNR27" s="280"/>
      <c r="NNS27" s="280"/>
      <c r="NNT27" s="280"/>
      <c r="NNU27" s="280"/>
      <c r="NNV27" s="280"/>
      <c r="NNW27" s="280"/>
      <c r="NNX27" s="280"/>
      <c r="NNY27" s="280"/>
      <c r="NNZ27" s="280"/>
      <c r="NOA27" s="280"/>
      <c r="NOB27" s="280"/>
      <c r="NOC27" s="280"/>
      <c r="NOD27" s="280"/>
      <c r="NOE27" s="280"/>
      <c r="NOF27" s="280"/>
      <c r="NOG27" s="280"/>
      <c r="NOH27" s="280"/>
      <c r="NOI27" s="280"/>
      <c r="NOJ27" s="280"/>
      <c r="NOK27" s="280"/>
      <c r="NOL27" s="280"/>
      <c r="NOM27" s="280"/>
      <c r="NON27" s="280"/>
      <c r="NOO27" s="280"/>
      <c r="NOP27" s="280"/>
      <c r="NOQ27" s="280"/>
      <c r="NOR27" s="280"/>
      <c r="NOS27" s="280"/>
      <c r="NOT27" s="280"/>
      <c r="NOU27" s="280"/>
      <c r="NOV27" s="280"/>
      <c r="NOW27" s="280"/>
      <c r="NOX27" s="280"/>
      <c r="NOY27" s="280"/>
      <c r="NOZ27" s="280"/>
      <c r="NPA27" s="280"/>
      <c r="NPB27" s="280"/>
      <c r="NPC27" s="280"/>
      <c r="NPD27" s="280"/>
      <c r="NPE27" s="280"/>
      <c r="NPF27" s="280"/>
      <c r="NPG27" s="280"/>
      <c r="NPH27" s="280"/>
      <c r="NPI27" s="280"/>
      <c r="NPJ27" s="280"/>
      <c r="NPK27" s="280"/>
      <c r="NPL27" s="280"/>
      <c r="NPM27" s="280"/>
      <c r="NPN27" s="280"/>
      <c r="NPO27" s="280"/>
      <c r="NPP27" s="280"/>
      <c r="NPQ27" s="280"/>
      <c r="NPR27" s="280"/>
      <c r="NPS27" s="280"/>
      <c r="NPT27" s="280"/>
      <c r="NPU27" s="280"/>
      <c r="NPV27" s="280"/>
      <c r="NPW27" s="280"/>
      <c r="NPX27" s="280"/>
      <c r="NPY27" s="280"/>
      <c r="NPZ27" s="280"/>
      <c r="NQA27" s="280"/>
      <c r="NQB27" s="280"/>
      <c r="NQC27" s="280"/>
      <c r="NQD27" s="280"/>
      <c r="NQE27" s="280"/>
      <c r="NQF27" s="280"/>
      <c r="NQG27" s="280"/>
      <c r="NQH27" s="280"/>
      <c r="NQI27" s="280"/>
      <c r="NQJ27" s="280"/>
      <c r="NQK27" s="280"/>
      <c r="NQL27" s="280"/>
      <c r="NQM27" s="280"/>
      <c r="NQN27" s="280"/>
      <c r="NQO27" s="280"/>
      <c r="NQP27" s="280"/>
      <c r="NQQ27" s="280"/>
      <c r="NQR27" s="280"/>
      <c r="NQS27" s="280"/>
      <c r="NQT27" s="280"/>
      <c r="NQU27" s="280"/>
      <c r="NQV27" s="280"/>
      <c r="NQW27" s="280"/>
      <c r="NQX27" s="280"/>
      <c r="NQY27" s="280"/>
      <c r="NQZ27" s="280"/>
      <c r="NRA27" s="280"/>
      <c r="NRB27" s="280"/>
      <c r="NRC27" s="280"/>
      <c r="NRD27" s="280"/>
      <c r="NRE27" s="280"/>
      <c r="NRF27" s="280"/>
      <c r="NRG27" s="280"/>
      <c r="NRH27" s="280"/>
      <c r="NRI27" s="280"/>
      <c r="NRJ27" s="280"/>
      <c r="NRK27" s="280"/>
      <c r="NRL27" s="280"/>
      <c r="NRM27" s="280"/>
      <c r="NRN27" s="280"/>
      <c r="NRO27" s="280"/>
      <c r="NRP27" s="280"/>
      <c r="NRQ27" s="280"/>
      <c r="NRR27" s="280"/>
      <c r="NRS27" s="280"/>
      <c r="NRT27" s="280"/>
      <c r="NRU27" s="280"/>
      <c r="NRV27" s="280"/>
      <c r="NRW27" s="280"/>
      <c r="NRX27" s="280"/>
      <c r="NRY27" s="280"/>
      <c r="NRZ27" s="280"/>
      <c r="NSA27" s="280"/>
      <c r="NSB27" s="280"/>
      <c r="NSC27" s="280"/>
      <c r="NSD27" s="280"/>
      <c r="NSE27" s="280"/>
      <c r="NSF27" s="280"/>
      <c r="NSG27" s="280"/>
      <c r="NSH27" s="280"/>
      <c r="NSI27" s="280"/>
      <c r="NSJ27" s="280"/>
      <c r="NSK27" s="280"/>
      <c r="NSL27" s="280"/>
      <c r="NSM27" s="280"/>
      <c r="NSN27" s="280"/>
      <c r="NSO27" s="280"/>
      <c r="NSP27" s="280"/>
      <c r="NSQ27" s="280"/>
      <c r="NSR27" s="280"/>
      <c r="NSS27" s="280"/>
      <c r="NST27" s="280"/>
      <c r="NSU27" s="280"/>
      <c r="NSV27" s="280"/>
      <c r="NSW27" s="280"/>
      <c r="NSX27" s="280"/>
      <c r="NSY27" s="280"/>
      <c r="NSZ27" s="280"/>
      <c r="NTA27" s="280"/>
      <c r="NTB27" s="280"/>
      <c r="NTC27" s="280"/>
      <c r="NTD27" s="280"/>
      <c r="NTE27" s="280"/>
      <c r="NTF27" s="280"/>
      <c r="NTG27" s="280"/>
      <c r="NTH27" s="280"/>
      <c r="NTI27" s="280"/>
      <c r="NTJ27" s="280"/>
      <c r="NTK27" s="280"/>
      <c r="NTL27" s="280"/>
      <c r="NTM27" s="280"/>
      <c r="NTN27" s="280"/>
      <c r="NTO27" s="280"/>
      <c r="NTP27" s="280"/>
      <c r="NTQ27" s="280"/>
      <c r="NTR27" s="280"/>
      <c r="NTS27" s="280"/>
      <c r="NTT27" s="280"/>
      <c r="NTU27" s="280"/>
      <c r="NTV27" s="280"/>
      <c r="NTW27" s="280"/>
      <c r="NTX27" s="280"/>
      <c r="NTY27" s="280"/>
      <c r="NTZ27" s="280"/>
      <c r="NUA27" s="280"/>
      <c r="NUB27" s="280"/>
      <c r="NUC27" s="280"/>
      <c r="NUD27" s="280"/>
      <c r="NUE27" s="280"/>
      <c r="NUF27" s="280"/>
      <c r="NUG27" s="280"/>
      <c r="NUH27" s="280"/>
      <c r="NUI27" s="280"/>
      <c r="NUJ27" s="280"/>
      <c r="NUK27" s="280"/>
      <c r="NUL27" s="280"/>
      <c r="NUM27" s="280"/>
      <c r="NUN27" s="280"/>
      <c r="NUO27" s="280"/>
      <c r="NUP27" s="280"/>
      <c r="NUQ27" s="280"/>
      <c r="NUR27" s="280"/>
      <c r="NUS27" s="280"/>
      <c r="NUT27" s="280"/>
      <c r="NUU27" s="280"/>
      <c r="NUV27" s="280"/>
      <c r="NUW27" s="280"/>
      <c r="NUX27" s="280"/>
      <c r="NUY27" s="280"/>
      <c r="NUZ27" s="280"/>
      <c r="NVA27" s="280"/>
      <c r="NVB27" s="280"/>
      <c r="NVC27" s="280"/>
      <c r="NVD27" s="280"/>
      <c r="NVE27" s="280"/>
      <c r="NVF27" s="280"/>
      <c r="NVG27" s="280"/>
      <c r="NVH27" s="280"/>
      <c r="NVI27" s="280"/>
      <c r="NVJ27" s="280"/>
      <c r="NVK27" s="280"/>
      <c r="NVL27" s="280"/>
      <c r="NVM27" s="280"/>
      <c r="NVN27" s="280"/>
      <c r="NVO27" s="280"/>
      <c r="NVP27" s="280"/>
      <c r="NVQ27" s="280"/>
      <c r="NVR27" s="280"/>
      <c r="NVS27" s="280"/>
      <c r="NVT27" s="280"/>
      <c r="NVU27" s="280"/>
      <c r="NVV27" s="280"/>
      <c r="NVW27" s="280"/>
      <c r="NVX27" s="280"/>
      <c r="NVY27" s="280"/>
      <c r="NVZ27" s="280"/>
      <c r="NWA27" s="280"/>
      <c r="NWB27" s="280"/>
      <c r="NWC27" s="280"/>
      <c r="NWD27" s="280"/>
      <c r="NWE27" s="280"/>
      <c r="NWF27" s="280"/>
      <c r="NWG27" s="280"/>
      <c r="NWH27" s="280"/>
      <c r="NWI27" s="280"/>
      <c r="NWJ27" s="280"/>
      <c r="NWK27" s="280"/>
      <c r="NWL27" s="280"/>
      <c r="NWM27" s="280"/>
      <c r="NWN27" s="280"/>
      <c r="NWO27" s="280"/>
      <c r="NWP27" s="280"/>
      <c r="NWQ27" s="280"/>
      <c r="NWR27" s="280"/>
      <c r="NWS27" s="280"/>
      <c r="NWT27" s="280"/>
      <c r="NWU27" s="280"/>
      <c r="NWV27" s="280"/>
      <c r="NWW27" s="280"/>
      <c r="NWX27" s="280"/>
      <c r="NWY27" s="280"/>
      <c r="NWZ27" s="280"/>
      <c r="NXA27" s="280"/>
      <c r="NXB27" s="280"/>
      <c r="NXC27" s="280"/>
      <c r="NXD27" s="280"/>
      <c r="NXE27" s="280"/>
      <c r="NXF27" s="280"/>
      <c r="NXG27" s="280"/>
      <c r="NXH27" s="280"/>
      <c r="NXI27" s="280"/>
      <c r="NXJ27" s="280"/>
      <c r="NXK27" s="280"/>
      <c r="NXL27" s="280"/>
      <c r="NXM27" s="280"/>
      <c r="NXN27" s="280"/>
      <c r="NXO27" s="280"/>
      <c r="NXP27" s="280"/>
      <c r="NXQ27" s="280"/>
      <c r="NXR27" s="280"/>
      <c r="NXS27" s="280"/>
      <c r="NXT27" s="280"/>
      <c r="NXU27" s="280"/>
      <c r="NXV27" s="280"/>
      <c r="NXW27" s="280"/>
      <c r="NXX27" s="280"/>
      <c r="NXY27" s="280"/>
      <c r="NXZ27" s="280"/>
      <c r="NYA27" s="280"/>
      <c r="NYB27" s="280"/>
      <c r="NYC27" s="280"/>
      <c r="NYD27" s="280"/>
      <c r="NYE27" s="280"/>
      <c r="NYF27" s="280"/>
      <c r="NYG27" s="280"/>
      <c r="NYH27" s="280"/>
      <c r="NYI27" s="280"/>
      <c r="NYJ27" s="280"/>
      <c r="NYK27" s="280"/>
      <c r="NYL27" s="280"/>
      <c r="NYM27" s="280"/>
      <c r="NYN27" s="280"/>
      <c r="NYO27" s="280"/>
      <c r="NYP27" s="280"/>
      <c r="NYQ27" s="280"/>
      <c r="NYR27" s="280"/>
      <c r="NYS27" s="280"/>
      <c r="NYT27" s="280"/>
      <c r="NYU27" s="280"/>
      <c r="NYV27" s="280"/>
      <c r="NYW27" s="280"/>
      <c r="NYX27" s="280"/>
      <c r="NYY27" s="280"/>
      <c r="NYZ27" s="280"/>
      <c r="NZA27" s="280"/>
      <c r="NZB27" s="280"/>
      <c r="NZC27" s="280"/>
      <c r="NZD27" s="280"/>
      <c r="NZE27" s="280"/>
      <c r="NZF27" s="280"/>
      <c r="NZG27" s="280"/>
      <c r="NZH27" s="280"/>
      <c r="NZI27" s="280"/>
      <c r="NZJ27" s="280"/>
      <c r="NZK27" s="280"/>
      <c r="NZL27" s="280"/>
      <c r="NZM27" s="280"/>
      <c r="NZN27" s="280"/>
      <c r="NZO27" s="280"/>
      <c r="NZP27" s="280"/>
      <c r="NZQ27" s="280"/>
      <c r="NZR27" s="280"/>
      <c r="NZS27" s="280"/>
      <c r="NZT27" s="280"/>
      <c r="NZU27" s="280"/>
      <c r="NZV27" s="280"/>
      <c r="NZW27" s="280"/>
      <c r="NZX27" s="280"/>
      <c r="NZY27" s="280"/>
      <c r="NZZ27" s="280"/>
      <c r="OAA27" s="280"/>
      <c r="OAB27" s="280"/>
      <c r="OAC27" s="280"/>
      <c r="OAD27" s="280"/>
      <c r="OAE27" s="280"/>
      <c r="OAF27" s="280"/>
      <c r="OAG27" s="280"/>
      <c r="OAH27" s="280"/>
      <c r="OAI27" s="280"/>
      <c r="OAJ27" s="280"/>
      <c r="OAK27" s="280"/>
      <c r="OAL27" s="280"/>
      <c r="OAM27" s="280"/>
      <c r="OAN27" s="280"/>
      <c r="OAO27" s="280"/>
      <c r="OAP27" s="280"/>
      <c r="OAQ27" s="280"/>
      <c r="OAR27" s="280"/>
      <c r="OAS27" s="280"/>
      <c r="OAT27" s="280"/>
      <c r="OAU27" s="280"/>
      <c r="OAV27" s="280"/>
      <c r="OAW27" s="280"/>
      <c r="OAX27" s="280"/>
      <c r="OAY27" s="280"/>
      <c r="OAZ27" s="280"/>
      <c r="OBA27" s="280"/>
      <c r="OBB27" s="280"/>
      <c r="OBC27" s="280"/>
      <c r="OBD27" s="280"/>
      <c r="OBE27" s="280"/>
      <c r="OBF27" s="280"/>
      <c r="OBG27" s="280"/>
      <c r="OBH27" s="280"/>
      <c r="OBI27" s="280"/>
      <c r="OBJ27" s="280"/>
      <c r="OBK27" s="280"/>
      <c r="OBL27" s="280"/>
      <c r="OBM27" s="280"/>
      <c r="OBN27" s="280"/>
      <c r="OBO27" s="280"/>
      <c r="OBP27" s="280"/>
      <c r="OBQ27" s="280"/>
      <c r="OBR27" s="280"/>
      <c r="OBS27" s="280"/>
      <c r="OBT27" s="280"/>
      <c r="OBU27" s="280"/>
      <c r="OBV27" s="280"/>
      <c r="OBW27" s="280"/>
      <c r="OBX27" s="280"/>
      <c r="OBY27" s="280"/>
      <c r="OBZ27" s="280"/>
      <c r="OCA27" s="280"/>
      <c r="OCB27" s="280"/>
      <c r="OCC27" s="280"/>
      <c r="OCD27" s="280"/>
      <c r="OCE27" s="280"/>
      <c r="OCF27" s="280"/>
      <c r="OCG27" s="280"/>
      <c r="OCH27" s="280"/>
      <c r="OCI27" s="280"/>
      <c r="OCJ27" s="280"/>
      <c r="OCK27" s="280"/>
      <c r="OCL27" s="280"/>
      <c r="OCM27" s="280"/>
      <c r="OCN27" s="280"/>
      <c r="OCO27" s="280"/>
      <c r="OCP27" s="280"/>
      <c r="OCQ27" s="280"/>
      <c r="OCR27" s="280"/>
      <c r="OCS27" s="280"/>
      <c r="OCT27" s="280"/>
      <c r="OCU27" s="280"/>
      <c r="OCV27" s="280"/>
      <c r="OCW27" s="280"/>
      <c r="OCX27" s="280"/>
      <c r="OCY27" s="280"/>
      <c r="OCZ27" s="280"/>
      <c r="ODA27" s="280"/>
      <c r="ODB27" s="280"/>
      <c r="ODC27" s="280"/>
      <c r="ODD27" s="280"/>
      <c r="ODE27" s="280"/>
      <c r="ODF27" s="280"/>
      <c r="ODG27" s="280"/>
      <c r="ODH27" s="280"/>
      <c r="ODI27" s="280"/>
      <c r="ODJ27" s="280"/>
      <c r="ODK27" s="280"/>
      <c r="ODL27" s="280"/>
      <c r="ODM27" s="280"/>
      <c r="ODN27" s="280"/>
      <c r="ODO27" s="280"/>
      <c r="ODP27" s="280"/>
      <c r="ODQ27" s="280"/>
      <c r="ODR27" s="280"/>
      <c r="ODS27" s="280"/>
      <c r="ODT27" s="280"/>
      <c r="ODU27" s="280"/>
      <c r="ODV27" s="280"/>
      <c r="ODW27" s="280"/>
      <c r="ODX27" s="280"/>
      <c r="ODY27" s="280"/>
      <c r="ODZ27" s="280"/>
      <c r="OEA27" s="280"/>
      <c r="OEB27" s="280"/>
      <c r="OEC27" s="280"/>
      <c r="OED27" s="280"/>
      <c r="OEE27" s="280"/>
      <c r="OEF27" s="280"/>
      <c r="OEG27" s="280"/>
      <c r="OEH27" s="280"/>
      <c r="OEI27" s="280"/>
      <c r="OEJ27" s="280"/>
      <c r="OEK27" s="280"/>
      <c r="OEL27" s="280"/>
      <c r="OEM27" s="280"/>
      <c r="OEN27" s="280"/>
      <c r="OEO27" s="280"/>
      <c r="OEP27" s="280"/>
      <c r="OEQ27" s="280"/>
      <c r="OER27" s="280"/>
      <c r="OES27" s="280"/>
      <c r="OET27" s="280"/>
      <c r="OEU27" s="280"/>
      <c r="OEV27" s="280"/>
      <c r="OEW27" s="280"/>
      <c r="OEX27" s="280"/>
      <c r="OEY27" s="280"/>
      <c r="OEZ27" s="280"/>
      <c r="OFA27" s="280"/>
      <c r="OFB27" s="280"/>
      <c r="OFC27" s="280"/>
      <c r="OFD27" s="280"/>
      <c r="OFE27" s="280"/>
      <c r="OFF27" s="280"/>
      <c r="OFG27" s="280"/>
      <c r="OFH27" s="280"/>
      <c r="OFI27" s="280"/>
      <c r="OFJ27" s="280"/>
      <c r="OFK27" s="280"/>
      <c r="OFL27" s="280"/>
      <c r="OFM27" s="280"/>
      <c r="OFN27" s="280"/>
      <c r="OFO27" s="280"/>
      <c r="OFP27" s="280"/>
      <c r="OFQ27" s="280"/>
      <c r="OFR27" s="280"/>
      <c r="OFS27" s="280"/>
      <c r="OFT27" s="280"/>
      <c r="OFU27" s="280"/>
      <c r="OFV27" s="280"/>
      <c r="OFW27" s="280"/>
      <c r="OFX27" s="280"/>
      <c r="OFY27" s="280"/>
      <c r="OFZ27" s="280"/>
      <c r="OGA27" s="280"/>
      <c r="OGB27" s="280"/>
      <c r="OGC27" s="280"/>
      <c r="OGD27" s="280"/>
      <c r="OGE27" s="280"/>
      <c r="OGF27" s="280"/>
      <c r="OGG27" s="280"/>
      <c r="OGH27" s="280"/>
      <c r="OGI27" s="280"/>
      <c r="OGJ27" s="280"/>
      <c r="OGK27" s="280"/>
      <c r="OGL27" s="280"/>
      <c r="OGM27" s="280"/>
      <c r="OGN27" s="280"/>
      <c r="OGO27" s="280"/>
      <c r="OGP27" s="280"/>
      <c r="OGQ27" s="280"/>
      <c r="OGR27" s="280"/>
      <c r="OGS27" s="280"/>
      <c r="OGT27" s="280"/>
      <c r="OGU27" s="280"/>
      <c r="OGV27" s="280"/>
      <c r="OGW27" s="280"/>
      <c r="OGX27" s="280"/>
      <c r="OGY27" s="280"/>
      <c r="OGZ27" s="280"/>
      <c r="OHA27" s="280"/>
      <c r="OHB27" s="280"/>
      <c r="OHC27" s="280"/>
      <c r="OHD27" s="280"/>
      <c r="OHE27" s="280"/>
      <c r="OHF27" s="280"/>
      <c r="OHG27" s="280"/>
      <c r="OHH27" s="280"/>
      <c r="OHI27" s="280"/>
      <c r="OHJ27" s="280"/>
      <c r="OHK27" s="280"/>
      <c r="OHL27" s="280"/>
      <c r="OHM27" s="280"/>
      <c r="OHN27" s="280"/>
      <c r="OHO27" s="280"/>
      <c r="OHP27" s="280"/>
      <c r="OHQ27" s="280"/>
      <c r="OHR27" s="280"/>
      <c r="OHS27" s="280"/>
      <c r="OHT27" s="280"/>
      <c r="OHU27" s="280"/>
      <c r="OHV27" s="280"/>
      <c r="OHW27" s="280"/>
      <c r="OHX27" s="280"/>
      <c r="OHY27" s="280"/>
      <c r="OHZ27" s="280"/>
      <c r="OIA27" s="280"/>
      <c r="OIB27" s="280"/>
      <c r="OIC27" s="280"/>
      <c r="OID27" s="280"/>
      <c r="OIE27" s="280"/>
      <c r="OIF27" s="280"/>
      <c r="OIG27" s="280"/>
      <c r="OIH27" s="280"/>
      <c r="OII27" s="280"/>
      <c r="OIJ27" s="280"/>
      <c r="OIK27" s="280"/>
      <c r="OIL27" s="280"/>
      <c r="OIM27" s="280"/>
      <c r="OIN27" s="280"/>
      <c r="OIO27" s="280"/>
      <c r="OIP27" s="280"/>
      <c r="OIQ27" s="280"/>
      <c r="OIR27" s="280"/>
      <c r="OIS27" s="280"/>
      <c r="OIT27" s="280"/>
      <c r="OIU27" s="280"/>
      <c r="OIV27" s="280"/>
      <c r="OIW27" s="280"/>
      <c r="OIX27" s="280"/>
      <c r="OIY27" s="280"/>
      <c r="OIZ27" s="280"/>
      <c r="OJA27" s="280"/>
      <c r="OJB27" s="280"/>
      <c r="OJC27" s="280"/>
      <c r="OJD27" s="280"/>
      <c r="OJE27" s="280"/>
      <c r="OJF27" s="280"/>
      <c r="OJG27" s="280"/>
      <c r="OJH27" s="280"/>
      <c r="OJI27" s="280"/>
      <c r="OJJ27" s="280"/>
      <c r="OJK27" s="280"/>
      <c r="OJL27" s="280"/>
      <c r="OJM27" s="280"/>
      <c r="OJN27" s="280"/>
      <c r="OJO27" s="280"/>
      <c r="OJP27" s="280"/>
      <c r="OJQ27" s="280"/>
      <c r="OJR27" s="280"/>
      <c r="OJS27" s="280"/>
      <c r="OJT27" s="280"/>
      <c r="OJU27" s="280"/>
      <c r="OJV27" s="280"/>
      <c r="OJW27" s="280"/>
      <c r="OJX27" s="280"/>
      <c r="OJY27" s="280"/>
      <c r="OJZ27" s="280"/>
      <c r="OKA27" s="280"/>
      <c r="OKB27" s="280"/>
      <c r="OKC27" s="280"/>
      <c r="OKD27" s="280"/>
      <c r="OKE27" s="280"/>
      <c r="OKF27" s="280"/>
      <c r="OKG27" s="280"/>
      <c r="OKH27" s="280"/>
      <c r="OKI27" s="280"/>
      <c r="OKJ27" s="280"/>
      <c r="OKK27" s="280"/>
      <c r="OKL27" s="280"/>
      <c r="OKM27" s="280"/>
      <c r="OKN27" s="280"/>
      <c r="OKO27" s="280"/>
      <c r="OKP27" s="280"/>
      <c r="OKQ27" s="280"/>
      <c r="OKR27" s="280"/>
      <c r="OKS27" s="280"/>
      <c r="OKT27" s="280"/>
      <c r="OKU27" s="280"/>
      <c r="OKV27" s="280"/>
      <c r="OKW27" s="280"/>
      <c r="OKX27" s="280"/>
      <c r="OKY27" s="280"/>
      <c r="OKZ27" s="280"/>
      <c r="OLA27" s="280"/>
      <c r="OLB27" s="280"/>
      <c r="OLC27" s="280"/>
      <c r="OLD27" s="280"/>
      <c r="OLE27" s="280"/>
      <c r="OLF27" s="280"/>
      <c r="OLG27" s="280"/>
      <c r="OLH27" s="280"/>
      <c r="OLI27" s="280"/>
      <c r="OLJ27" s="280"/>
      <c r="OLK27" s="280"/>
      <c r="OLL27" s="280"/>
      <c r="OLM27" s="280"/>
      <c r="OLN27" s="280"/>
      <c r="OLO27" s="280"/>
      <c r="OLP27" s="280"/>
      <c r="OLQ27" s="280"/>
      <c r="OLR27" s="280"/>
      <c r="OLS27" s="280"/>
      <c r="OLT27" s="280"/>
      <c r="OLU27" s="280"/>
      <c r="OLV27" s="280"/>
      <c r="OLW27" s="280"/>
      <c r="OLX27" s="280"/>
      <c r="OLY27" s="280"/>
      <c r="OLZ27" s="280"/>
      <c r="OMA27" s="280"/>
      <c r="OMB27" s="280"/>
      <c r="OMC27" s="280"/>
      <c r="OMD27" s="280"/>
      <c r="OME27" s="280"/>
      <c r="OMF27" s="280"/>
      <c r="OMG27" s="280"/>
      <c r="OMH27" s="280"/>
      <c r="OMI27" s="280"/>
      <c r="OMJ27" s="280"/>
      <c r="OMK27" s="280"/>
      <c r="OML27" s="280"/>
      <c r="OMM27" s="280"/>
      <c r="OMN27" s="280"/>
      <c r="OMO27" s="280"/>
      <c r="OMP27" s="280"/>
      <c r="OMQ27" s="280"/>
      <c r="OMR27" s="280"/>
      <c r="OMS27" s="280"/>
      <c r="OMT27" s="280"/>
      <c r="OMU27" s="280"/>
      <c r="OMV27" s="280"/>
      <c r="OMW27" s="280"/>
      <c r="OMX27" s="280"/>
      <c r="OMY27" s="280"/>
      <c r="OMZ27" s="280"/>
      <c r="ONA27" s="280"/>
      <c r="ONB27" s="280"/>
      <c r="ONC27" s="280"/>
      <c r="OND27" s="280"/>
      <c r="ONE27" s="280"/>
      <c r="ONF27" s="280"/>
      <c r="ONG27" s="280"/>
      <c r="ONH27" s="280"/>
      <c r="ONI27" s="280"/>
      <c r="ONJ27" s="280"/>
      <c r="ONK27" s="280"/>
      <c r="ONL27" s="280"/>
      <c r="ONM27" s="280"/>
      <c r="ONN27" s="280"/>
      <c r="ONO27" s="280"/>
      <c r="ONP27" s="280"/>
      <c r="ONQ27" s="280"/>
      <c r="ONR27" s="280"/>
      <c r="ONS27" s="280"/>
      <c r="ONT27" s="280"/>
      <c r="ONU27" s="280"/>
      <c r="ONV27" s="280"/>
      <c r="ONW27" s="280"/>
      <c r="ONX27" s="280"/>
      <c r="ONY27" s="280"/>
      <c r="ONZ27" s="280"/>
      <c r="OOA27" s="280"/>
      <c r="OOB27" s="280"/>
      <c r="OOC27" s="280"/>
      <c r="OOD27" s="280"/>
      <c r="OOE27" s="280"/>
      <c r="OOF27" s="280"/>
      <c r="OOG27" s="280"/>
      <c r="OOH27" s="280"/>
      <c r="OOI27" s="280"/>
      <c r="OOJ27" s="280"/>
      <c r="OOK27" s="280"/>
      <c r="OOL27" s="280"/>
      <c r="OOM27" s="280"/>
      <c r="OON27" s="280"/>
      <c r="OOO27" s="280"/>
      <c r="OOP27" s="280"/>
      <c r="OOQ27" s="280"/>
      <c r="OOR27" s="280"/>
      <c r="OOS27" s="280"/>
      <c r="OOT27" s="280"/>
      <c r="OOU27" s="280"/>
      <c r="OOV27" s="280"/>
      <c r="OOW27" s="280"/>
      <c r="OOX27" s="280"/>
      <c r="OOY27" s="280"/>
      <c r="OOZ27" s="280"/>
      <c r="OPA27" s="280"/>
      <c r="OPB27" s="280"/>
      <c r="OPC27" s="280"/>
      <c r="OPD27" s="280"/>
      <c r="OPE27" s="280"/>
      <c r="OPF27" s="280"/>
      <c r="OPG27" s="280"/>
      <c r="OPH27" s="280"/>
      <c r="OPI27" s="280"/>
      <c r="OPJ27" s="280"/>
      <c r="OPK27" s="280"/>
      <c r="OPL27" s="280"/>
      <c r="OPM27" s="280"/>
      <c r="OPN27" s="280"/>
      <c r="OPO27" s="280"/>
      <c r="OPP27" s="280"/>
      <c r="OPQ27" s="280"/>
      <c r="OPR27" s="280"/>
      <c r="OPS27" s="280"/>
      <c r="OPT27" s="280"/>
      <c r="OPU27" s="280"/>
      <c r="OPV27" s="280"/>
      <c r="OPW27" s="280"/>
      <c r="OPX27" s="280"/>
      <c r="OPY27" s="280"/>
      <c r="OPZ27" s="280"/>
      <c r="OQA27" s="280"/>
      <c r="OQB27" s="280"/>
      <c r="OQC27" s="280"/>
      <c r="OQD27" s="280"/>
      <c r="OQE27" s="280"/>
      <c r="OQF27" s="280"/>
      <c r="OQG27" s="280"/>
      <c r="OQH27" s="280"/>
      <c r="OQI27" s="280"/>
      <c r="OQJ27" s="280"/>
      <c r="OQK27" s="280"/>
      <c r="OQL27" s="280"/>
      <c r="OQM27" s="280"/>
      <c r="OQN27" s="280"/>
      <c r="OQO27" s="280"/>
      <c r="OQP27" s="280"/>
      <c r="OQQ27" s="280"/>
      <c r="OQR27" s="280"/>
      <c r="OQS27" s="280"/>
      <c r="OQT27" s="280"/>
      <c r="OQU27" s="280"/>
      <c r="OQV27" s="280"/>
      <c r="OQW27" s="280"/>
      <c r="OQX27" s="280"/>
      <c r="OQY27" s="280"/>
      <c r="OQZ27" s="280"/>
      <c r="ORA27" s="280"/>
      <c r="ORB27" s="280"/>
      <c r="ORC27" s="280"/>
      <c r="ORD27" s="280"/>
      <c r="ORE27" s="280"/>
      <c r="ORF27" s="280"/>
      <c r="ORG27" s="280"/>
      <c r="ORH27" s="280"/>
      <c r="ORI27" s="280"/>
      <c r="ORJ27" s="280"/>
      <c r="ORK27" s="280"/>
      <c r="ORL27" s="280"/>
      <c r="ORM27" s="280"/>
      <c r="ORN27" s="280"/>
      <c r="ORO27" s="280"/>
      <c r="ORP27" s="280"/>
      <c r="ORQ27" s="280"/>
      <c r="ORR27" s="280"/>
      <c r="ORS27" s="280"/>
      <c r="ORT27" s="280"/>
      <c r="ORU27" s="280"/>
      <c r="ORV27" s="280"/>
      <c r="ORW27" s="280"/>
      <c r="ORX27" s="280"/>
      <c r="ORY27" s="280"/>
      <c r="ORZ27" s="280"/>
      <c r="OSA27" s="280"/>
      <c r="OSB27" s="280"/>
      <c r="OSC27" s="280"/>
      <c r="OSD27" s="280"/>
      <c r="OSE27" s="280"/>
      <c r="OSF27" s="280"/>
      <c r="OSG27" s="280"/>
      <c r="OSH27" s="280"/>
      <c r="OSI27" s="280"/>
      <c r="OSJ27" s="280"/>
      <c r="OSK27" s="280"/>
      <c r="OSL27" s="280"/>
      <c r="OSM27" s="280"/>
      <c r="OSN27" s="280"/>
      <c r="OSO27" s="280"/>
      <c r="OSP27" s="280"/>
      <c r="OSQ27" s="280"/>
      <c r="OSR27" s="280"/>
      <c r="OSS27" s="280"/>
      <c r="OST27" s="280"/>
      <c r="OSU27" s="280"/>
      <c r="OSV27" s="280"/>
      <c r="OSW27" s="280"/>
      <c r="OSX27" s="280"/>
      <c r="OSY27" s="280"/>
      <c r="OSZ27" s="280"/>
      <c r="OTA27" s="280"/>
      <c r="OTB27" s="280"/>
      <c r="OTC27" s="280"/>
      <c r="OTD27" s="280"/>
      <c r="OTE27" s="280"/>
      <c r="OTF27" s="280"/>
      <c r="OTG27" s="280"/>
      <c r="OTH27" s="280"/>
      <c r="OTI27" s="280"/>
      <c r="OTJ27" s="280"/>
      <c r="OTK27" s="280"/>
      <c r="OTL27" s="280"/>
      <c r="OTM27" s="280"/>
      <c r="OTN27" s="280"/>
      <c r="OTO27" s="280"/>
      <c r="OTP27" s="280"/>
      <c r="OTQ27" s="280"/>
      <c r="OTR27" s="280"/>
      <c r="OTS27" s="280"/>
      <c r="OTT27" s="280"/>
      <c r="OTU27" s="280"/>
      <c r="OTV27" s="280"/>
      <c r="OTW27" s="280"/>
      <c r="OTX27" s="280"/>
      <c r="OTY27" s="280"/>
      <c r="OTZ27" s="280"/>
      <c r="OUA27" s="280"/>
      <c r="OUB27" s="280"/>
      <c r="OUC27" s="280"/>
      <c r="OUD27" s="280"/>
      <c r="OUE27" s="280"/>
      <c r="OUF27" s="280"/>
      <c r="OUG27" s="280"/>
      <c r="OUH27" s="280"/>
      <c r="OUI27" s="280"/>
      <c r="OUJ27" s="280"/>
      <c r="OUK27" s="280"/>
      <c r="OUL27" s="280"/>
      <c r="OUM27" s="280"/>
      <c r="OUN27" s="280"/>
      <c r="OUO27" s="280"/>
      <c r="OUP27" s="280"/>
      <c r="OUQ27" s="280"/>
      <c r="OUR27" s="280"/>
      <c r="OUS27" s="280"/>
      <c r="OUT27" s="280"/>
      <c r="OUU27" s="280"/>
      <c r="OUV27" s="280"/>
      <c r="OUW27" s="280"/>
      <c r="OUX27" s="280"/>
      <c r="OUY27" s="280"/>
      <c r="OUZ27" s="280"/>
      <c r="OVA27" s="280"/>
      <c r="OVB27" s="280"/>
      <c r="OVC27" s="280"/>
      <c r="OVD27" s="280"/>
      <c r="OVE27" s="280"/>
      <c r="OVF27" s="280"/>
      <c r="OVG27" s="280"/>
      <c r="OVH27" s="280"/>
      <c r="OVI27" s="280"/>
      <c r="OVJ27" s="280"/>
      <c r="OVK27" s="280"/>
      <c r="OVL27" s="280"/>
      <c r="OVM27" s="280"/>
      <c r="OVN27" s="280"/>
      <c r="OVO27" s="280"/>
      <c r="OVP27" s="280"/>
      <c r="OVQ27" s="280"/>
      <c r="OVR27" s="280"/>
      <c r="OVS27" s="280"/>
      <c r="OVT27" s="280"/>
      <c r="OVU27" s="280"/>
      <c r="OVV27" s="280"/>
      <c r="OVW27" s="280"/>
      <c r="OVX27" s="280"/>
      <c r="OVY27" s="280"/>
      <c r="OVZ27" s="280"/>
      <c r="OWA27" s="280"/>
      <c r="OWB27" s="280"/>
      <c r="OWC27" s="280"/>
      <c r="OWD27" s="280"/>
      <c r="OWE27" s="280"/>
      <c r="OWF27" s="280"/>
      <c r="OWG27" s="280"/>
      <c r="OWH27" s="280"/>
      <c r="OWI27" s="280"/>
      <c r="OWJ27" s="280"/>
      <c r="OWK27" s="280"/>
      <c r="OWL27" s="280"/>
      <c r="OWM27" s="280"/>
      <c r="OWN27" s="280"/>
      <c r="OWO27" s="280"/>
      <c r="OWP27" s="280"/>
      <c r="OWQ27" s="280"/>
      <c r="OWR27" s="280"/>
      <c r="OWS27" s="280"/>
      <c r="OWT27" s="280"/>
      <c r="OWU27" s="280"/>
      <c r="OWV27" s="280"/>
      <c r="OWW27" s="280"/>
      <c r="OWX27" s="280"/>
      <c r="OWY27" s="280"/>
      <c r="OWZ27" s="280"/>
      <c r="OXA27" s="280"/>
      <c r="OXB27" s="280"/>
      <c r="OXC27" s="280"/>
      <c r="OXD27" s="280"/>
      <c r="OXE27" s="280"/>
      <c r="OXF27" s="280"/>
      <c r="OXG27" s="280"/>
      <c r="OXH27" s="280"/>
      <c r="OXI27" s="280"/>
      <c r="OXJ27" s="280"/>
      <c r="OXK27" s="280"/>
      <c r="OXL27" s="280"/>
      <c r="OXM27" s="280"/>
      <c r="OXN27" s="280"/>
      <c r="OXO27" s="280"/>
      <c r="OXP27" s="280"/>
      <c r="OXQ27" s="280"/>
      <c r="OXR27" s="280"/>
      <c r="OXS27" s="280"/>
      <c r="OXT27" s="280"/>
      <c r="OXU27" s="280"/>
      <c r="OXV27" s="280"/>
      <c r="OXW27" s="280"/>
      <c r="OXX27" s="280"/>
      <c r="OXY27" s="280"/>
      <c r="OXZ27" s="280"/>
      <c r="OYA27" s="280"/>
      <c r="OYB27" s="280"/>
      <c r="OYC27" s="280"/>
      <c r="OYD27" s="280"/>
      <c r="OYE27" s="280"/>
      <c r="OYF27" s="280"/>
      <c r="OYG27" s="280"/>
      <c r="OYH27" s="280"/>
      <c r="OYI27" s="280"/>
      <c r="OYJ27" s="280"/>
      <c r="OYK27" s="280"/>
      <c r="OYL27" s="280"/>
      <c r="OYM27" s="280"/>
      <c r="OYN27" s="280"/>
      <c r="OYO27" s="280"/>
      <c r="OYP27" s="280"/>
      <c r="OYQ27" s="280"/>
      <c r="OYR27" s="280"/>
      <c r="OYS27" s="280"/>
      <c r="OYT27" s="280"/>
      <c r="OYU27" s="280"/>
      <c r="OYV27" s="280"/>
      <c r="OYW27" s="280"/>
      <c r="OYX27" s="280"/>
      <c r="OYY27" s="280"/>
      <c r="OYZ27" s="280"/>
      <c r="OZA27" s="280"/>
      <c r="OZB27" s="280"/>
      <c r="OZC27" s="280"/>
      <c r="OZD27" s="280"/>
      <c r="OZE27" s="280"/>
      <c r="OZF27" s="280"/>
      <c r="OZG27" s="280"/>
      <c r="OZH27" s="280"/>
      <c r="OZI27" s="280"/>
      <c r="OZJ27" s="280"/>
      <c r="OZK27" s="280"/>
      <c r="OZL27" s="280"/>
      <c r="OZM27" s="280"/>
      <c r="OZN27" s="280"/>
      <c r="OZO27" s="280"/>
      <c r="OZP27" s="280"/>
      <c r="OZQ27" s="280"/>
      <c r="OZR27" s="280"/>
      <c r="OZS27" s="280"/>
      <c r="OZT27" s="280"/>
      <c r="OZU27" s="280"/>
      <c r="OZV27" s="280"/>
      <c r="OZW27" s="280"/>
      <c r="OZX27" s="280"/>
      <c r="OZY27" s="280"/>
      <c r="OZZ27" s="280"/>
      <c r="PAA27" s="280"/>
      <c r="PAB27" s="280"/>
      <c r="PAC27" s="280"/>
      <c r="PAD27" s="280"/>
      <c r="PAE27" s="280"/>
      <c r="PAF27" s="280"/>
      <c r="PAG27" s="280"/>
      <c r="PAH27" s="280"/>
      <c r="PAI27" s="280"/>
      <c r="PAJ27" s="280"/>
      <c r="PAK27" s="280"/>
      <c r="PAL27" s="280"/>
      <c r="PAM27" s="280"/>
      <c r="PAN27" s="280"/>
      <c r="PAO27" s="280"/>
      <c r="PAP27" s="280"/>
      <c r="PAQ27" s="280"/>
      <c r="PAR27" s="280"/>
      <c r="PAS27" s="280"/>
      <c r="PAT27" s="280"/>
      <c r="PAU27" s="280"/>
      <c r="PAV27" s="280"/>
      <c r="PAW27" s="280"/>
      <c r="PAX27" s="280"/>
      <c r="PAY27" s="280"/>
      <c r="PAZ27" s="280"/>
      <c r="PBA27" s="280"/>
      <c r="PBB27" s="280"/>
      <c r="PBC27" s="280"/>
      <c r="PBD27" s="280"/>
      <c r="PBE27" s="280"/>
      <c r="PBF27" s="280"/>
      <c r="PBG27" s="280"/>
      <c r="PBH27" s="280"/>
      <c r="PBI27" s="280"/>
      <c r="PBJ27" s="280"/>
      <c r="PBK27" s="280"/>
      <c r="PBL27" s="280"/>
      <c r="PBM27" s="280"/>
      <c r="PBN27" s="280"/>
      <c r="PBO27" s="280"/>
      <c r="PBP27" s="280"/>
      <c r="PBQ27" s="280"/>
      <c r="PBR27" s="280"/>
      <c r="PBS27" s="280"/>
      <c r="PBT27" s="280"/>
      <c r="PBU27" s="280"/>
      <c r="PBV27" s="280"/>
      <c r="PBW27" s="280"/>
      <c r="PBX27" s="280"/>
      <c r="PBY27" s="280"/>
      <c r="PBZ27" s="280"/>
      <c r="PCA27" s="280"/>
      <c r="PCB27" s="280"/>
      <c r="PCC27" s="280"/>
      <c r="PCD27" s="280"/>
      <c r="PCE27" s="280"/>
      <c r="PCF27" s="280"/>
      <c r="PCG27" s="280"/>
      <c r="PCH27" s="280"/>
      <c r="PCI27" s="280"/>
      <c r="PCJ27" s="280"/>
      <c r="PCK27" s="280"/>
      <c r="PCL27" s="280"/>
      <c r="PCM27" s="280"/>
      <c r="PCN27" s="280"/>
      <c r="PCO27" s="280"/>
      <c r="PCP27" s="280"/>
      <c r="PCQ27" s="280"/>
      <c r="PCR27" s="280"/>
      <c r="PCS27" s="280"/>
      <c r="PCT27" s="280"/>
      <c r="PCU27" s="280"/>
      <c r="PCV27" s="280"/>
      <c r="PCW27" s="280"/>
      <c r="PCX27" s="280"/>
      <c r="PCY27" s="280"/>
      <c r="PCZ27" s="280"/>
      <c r="PDA27" s="280"/>
      <c r="PDB27" s="280"/>
      <c r="PDC27" s="280"/>
      <c r="PDD27" s="280"/>
      <c r="PDE27" s="280"/>
      <c r="PDF27" s="280"/>
      <c r="PDG27" s="280"/>
      <c r="PDH27" s="280"/>
      <c r="PDI27" s="280"/>
      <c r="PDJ27" s="280"/>
      <c r="PDK27" s="280"/>
      <c r="PDL27" s="280"/>
      <c r="PDM27" s="280"/>
      <c r="PDN27" s="280"/>
      <c r="PDO27" s="280"/>
      <c r="PDP27" s="280"/>
      <c r="PDQ27" s="280"/>
      <c r="PDR27" s="280"/>
      <c r="PDS27" s="280"/>
      <c r="PDT27" s="280"/>
      <c r="PDU27" s="280"/>
      <c r="PDV27" s="280"/>
      <c r="PDW27" s="280"/>
      <c r="PDX27" s="280"/>
      <c r="PDY27" s="280"/>
      <c r="PDZ27" s="280"/>
      <c r="PEA27" s="280"/>
      <c r="PEB27" s="280"/>
      <c r="PEC27" s="280"/>
      <c r="PED27" s="280"/>
      <c r="PEE27" s="280"/>
      <c r="PEF27" s="280"/>
      <c r="PEG27" s="280"/>
      <c r="PEH27" s="280"/>
      <c r="PEI27" s="280"/>
      <c r="PEJ27" s="280"/>
      <c r="PEK27" s="280"/>
      <c r="PEL27" s="280"/>
      <c r="PEM27" s="280"/>
      <c r="PEN27" s="280"/>
      <c r="PEO27" s="280"/>
      <c r="PEP27" s="280"/>
      <c r="PEQ27" s="280"/>
      <c r="PER27" s="280"/>
      <c r="PES27" s="280"/>
      <c r="PET27" s="280"/>
      <c r="PEU27" s="280"/>
      <c r="PEV27" s="280"/>
      <c r="PEW27" s="280"/>
      <c r="PEX27" s="280"/>
      <c r="PEY27" s="280"/>
      <c r="PEZ27" s="280"/>
      <c r="PFA27" s="280"/>
      <c r="PFB27" s="280"/>
      <c r="PFC27" s="280"/>
      <c r="PFD27" s="280"/>
      <c r="PFE27" s="280"/>
      <c r="PFF27" s="280"/>
      <c r="PFG27" s="280"/>
      <c r="PFH27" s="280"/>
      <c r="PFI27" s="280"/>
      <c r="PFJ27" s="280"/>
      <c r="PFK27" s="280"/>
      <c r="PFL27" s="280"/>
      <c r="PFM27" s="280"/>
      <c r="PFN27" s="280"/>
      <c r="PFO27" s="280"/>
      <c r="PFP27" s="280"/>
      <c r="PFQ27" s="280"/>
      <c r="PFR27" s="280"/>
      <c r="PFS27" s="280"/>
      <c r="PFT27" s="280"/>
      <c r="PFU27" s="280"/>
      <c r="PFV27" s="280"/>
      <c r="PFW27" s="280"/>
      <c r="PFX27" s="280"/>
      <c r="PFY27" s="280"/>
      <c r="PFZ27" s="280"/>
      <c r="PGA27" s="280"/>
      <c r="PGB27" s="280"/>
      <c r="PGC27" s="280"/>
      <c r="PGD27" s="280"/>
      <c r="PGE27" s="280"/>
      <c r="PGF27" s="280"/>
      <c r="PGG27" s="280"/>
      <c r="PGH27" s="280"/>
      <c r="PGI27" s="280"/>
      <c r="PGJ27" s="280"/>
      <c r="PGK27" s="280"/>
      <c r="PGL27" s="280"/>
      <c r="PGM27" s="280"/>
      <c r="PGN27" s="280"/>
      <c r="PGO27" s="280"/>
      <c r="PGP27" s="280"/>
      <c r="PGQ27" s="280"/>
      <c r="PGR27" s="280"/>
      <c r="PGS27" s="280"/>
      <c r="PGT27" s="280"/>
      <c r="PGU27" s="280"/>
      <c r="PGV27" s="280"/>
      <c r="PGW27" s="280"/>
      <c r="PGX27" s="280"/>
      <c r="PGY27" s="280"/>
      <c r="PGZ27" s="280"/>
      <c r="PHA27" s="280"/>
      <c r="PHB27" s="280"/>
      <c r="PHC27" s="280"/>
      <c r="PHD27" s="280"/>
      <c r="PHE27" s="280"/>
      <c r="PHF27" s="280"/>
      <c r="PHG27" s="280"/>
      <c r="PHH27" s="280"/>
      <c r="PHI27" s="280"/>
      <c r="PHJ27" s="280"/>
      <c r="PHK27" s="280"/>
      <c r="PHL27" s="280"/>
      <c r="PHM27" s="280"/>
      <c r="PHN27" s="280"/>
      <c r="PHO27" s="280"/>
      <c r="PHP27" s="280"/>
      <c r="PHQ27" s="280"/>
      <c r="PHR27" s="280"/>
      <c r="PHS27" s="280"/>
      <c r="PHT27" s="280"/>
      <c r="PHU27" s="280"/>
      <c r="PHV27" s="280"/>
      <c r="PHW27" s="280"/>
      <c r="PHX27" s="280"/>
      <c r="PHY27" s="280"/>
      <c r="PHZ27" s="280"/>
      <c r="PIA27" s="280"/>
      <c r="PIB27" s="280"/>
      <c r="PIC27" s="280"/>
      <c r="PID27" s="280"/>
      <c r="PIE27" s="280"/>
      <c r="PIF27" s="280"/>
      <c r="PIG27" s="280"/>
      <c r="PIH27" s="280"/>
      <c r="PII27" s="280"/>
      <c r="PIJ27" s="280"/>
      <c r="PIK27" s="280"/>
      <c r="PIL27" s="280"/>
      <c r="PIM27" s="280"/>
      <c r="PIN27" s="280"/>
      <c r="PIO27" s="280"/>
      <c r="PIP27" s="280"/>
      <c r="PIQ27" s="280"/>
      <c r="PIR27" s="280"/>
      <c r="PIS27" s="280"/>
      <c r="PIT27" s="280"/>
      <c r="PIU27" s="280"/>
      <c r="PIV27" s="280"/>
      <c r="PIW27" s="280"/>
      <c r="PIX27" s="280"/>
      <c r="PIY27" s="280"/>
      <c r="PIZ27" s="280"/>
      <c r="PJA27" s="280"/>
      <c r="PJB27" s="280"/>
      <c r="PJC27" s="280"/>
      <c r="PJD27" s="280"/>
      <c r="PJE27" s="280"/>
      <c r="PJF27" s="280"/>
      <c r="PJG27" s="280"/>
      <c r="PJH27" s="280"/>
      <c r="PJI27" s="280"/>
      <c r="PJJ27" s="280"/>
      <c r="PJK27" s="280"/>
      <c r="PJL27" s="280"/>
      <c r="PJM27" s="280"/>
      <c r="PJN27" s="280"/>
      <c r="PJO27" s="280"/>
      <c r="PJP27" s="280"/>
      <c r="PJQ27" s="280"/>
      <c r="PJR27" s="280"/>
      <c r="PJS27" s="280"/>
      <c r="PJT27" s="280"/>
      <c r="PJU27" s="280"/>
      <c r="PJV27" s="280"/>
      <c r="PJW27" s="280"/>
      <c r="PJX27" s="280"/>
      <c r="PJY27" s="280"/>
      <c r="PJZ27" s="280"/>
      <c r="PKA27" s="280"/>
      <c r="PKB27" s="280"/>
      <c r="PKC27" s="280"/>
      <c r="PKD27" s="280"/>
      <c r="PKE27" s="280"/>
      <c r="PKF27" s="280"/>
      <c r="PKG27" s="280"/>
      <c r="PKH27" s="280"/>
      <c r="PKI27" s="280"/>
      <c r="PKJ27" s="280"/>
      <c r="PKK27" s="280"/>
      <c r="PKL27" s="280"/>
      <c r="PKM27" s="280"/>
      <c r="PKN27" s="280"/>
      <c r="PKO27" s="280"/>
      <c r="PKP27" s="280"/>
      <c r="PKQ27" s="280"/>
      <c r="PKR27" s="280"/>
      <c r="PKS27" s="280"/>
      <c r="PKT27" s="280"/>
      <c r="PKU27" s="280"/>
      <c r="PKV27" s="280"/>
      <c r="PKW27" s="280"/>
      <c r="PKX27" s="280"/>
      <c r="PKY27" s="280"/>
      <c r="PKZ27" s="280"/>
      <c r="PLA27" s="280"/>
      <c r="PLB27" s="280"/>
      <c r="PLC27" s="280"/>
      <c r="PLD27" s="280"/>
      <c r="PLE27" s="280"/>
      <c r="PLF27" s="280"/>
      <c r="PLG27" s="280"/>
      <c r="PLH27" s="280"/>
      <c r="PLI27" s="280"/>
      <c r="PLJ27" s="280"/>
      <c r="PLK27" s="280"/>
      <c r="PLL27" s="280"/>
      <c r="PLM27" s="280"/>
      <c r="PLN27" s="280"/>
      <c r="PLO27" s="280"/>
      <c r="PLP27" s="280"/>
      <c r="PLQ27" s="280"/>
      <c r="PLR27" s="280"/>
      <c r="PLS27" s="280"/>
      <c r="PLT27" s="280"/>
      <c r="PLU27" s="280"/>
      <c r="PLV27" s="280"/>
      <c r="PLW27" s="280"/>
      <c r="PLX27" s="280"/>
      <c r="PLY27" s="280"/>
      <c r="PLZ27" s="280"/>
      <c r="PMA27" s="280"/>
      <c r="PMB27" s="280"/>
      <c r="PMC27" s="280"/>
      <c r="PMD27" s="280"/>
      <c r="PME27" s="280"/>
      <c r="PMF27" s="280"/>
      <c r="PMG27" s="280"/>
      <c r="PMH27" s="280"/>
      <c r="PMI27" s="280"/>
      <c r="PMJ27" s="280"/>
      <c r="PMK27" s="280"/>
      <c r="PML27" s="280"/>
      <c r="PMM27" s="280"/>
      <c r="PMN27" s="280"/>
      <c r="PMO27" s="280"/>
      <c r="PMP27" s="280"/>
      <c r="PMQ27" s="280"/>
      <c r="PMR27" s="280"/>
      <c r="PMS27" s="280"/>
      <c r="PMT27" s="280"/>
      <c r="PMU27" s="280"/>
      <c r="PMV27" s="280"/>
      <c r="PMW27" s="280"/>
      <c r="PMX27" s="280"/>
      <c r="PMY27" s="280"/>
      <c r="PMZ27" s="280"/>
      <c r="PNA27" s="280"/>
      <c r="PNB27" s="280"/>
      <c r="PNC27" s="280"/>
      <c r="PND27" s="280"/>
      <c r="PNE27" s="280"/>
      <c r="PNF27" s="280"/>
      <c r="PNG27" s="280"/>
      <c r="PNH27" s="280"/>
      <c r="PNI27" s="280"/>
      <c r="PNJ27" s="280"/>
      <c r="PNK27" s="280"/>
      <c r="PNL27" s="280"/>
      <c r="PNM27" s="280"/>
      <c r="PNN27" s="280"/>
      <c r="PNO27" s="280"/>
      <c r="PNP27" s="280"/>
      <c r="PNQ27" s="280"/>
      <c r="PNR27" s="280"/>
      <c r="PNS27" s="280"/>
      <c r="PNT27" s="280"/>
      <c r="PNU27" s="280"/>
      <c r="PNV27" s="280"/>
      <c r="PNW27" s="280"/>
      <c r="PNX27" s="280"/>
      <c r="PNY27" s="280"/>
      <c r="PNZ27" s="280"/>
      <c r="POA27" s="280"/>
      <c r="POB27" s="280"/>
      <c r="POC27" s="280"/>
      <c r="POD27" s="280"/>
      <c r="POE27" s="280"/>
      <c r="POF27" s="280"/>
      <c r="POG27" s="280"/>
      <c r="POH27" s="280"/>
      <c r="POI27" s="280"/>
      <c r="POJ27" s="280"/>
      <c r="POK27" s="280"/>
      <c r="POL27" s="280"/>
      <c r="POM27" s="280"/>
      <c r="PON27" s="280"/>
      <c r="POO27" s="280"/>
      <c r="POP27" s="280"/>
      <c r="POQ27" s="280"/>
      <c r="POR27" s="280"/>
      <c r="POS27" s="280"/>
      <c r="POT27" s="280"/>
      <c r="POU27" s="280"/>
      <c r="POV27" s="280"/>
      <c r="POW27" s="280"/>
      <c r="POX27" s="280"/>
      <c r="POY27" s="280"/>
      <c r="POZ27" s="280"/>
      <c r="PPA27" s="280"/>
      <c r="PPB27" s="280"/>
      <c r="PPC27" s="280"/>
      <c r="PPD27" s="280"/>
      <c r="PPE27" s="280"/>
      <c r="PPF27" s="280"/>
      <c r="PPG27" s="280"/>
      <c r="PPH27" s="280"/>
      <c r="PPI27" s="280"/>
      <c r="PPJ27" s="280"/>
      <c r="PPK27" s="280"/>
      <c r="PPL27" s="280"/>
      <c r="PPM27" s="280"/>
      <c r="PPN27" s="280"/>
      <c r="PPO27" s="280"/>
      <c r="PPP27" s="280"/>
      <c r="PPQ27" s="280"/>
      <c r="PPR27" s="280"/>
      <c r="PPS27" s="280"/>
      <c r="PPT27" s="280"/>
      <c r="PPU27" s="280"/>
      <c r="PPV27" s="280"/>
      <c r="PPW27" s="280"/>
      <c r="PPX27" s="280"/>
      <c r="PPY27" s="280"/>
      <c r="PPZ27" s="280"/>
      <c r="PQA27" s="280"/>
      <c r="PQB27" s="280"/>
      <c r="PQC27" s="280"/>
      <c r="PQD27" s="280"/>
      <c r="PQE27" s="280"/>
      <c r="PQF27" s="280"/>
      <c r="PQG27" s="280"/>
      <c r="PQH27" s="280"/>
      <c r="PQI27" s="280"/>
      <c r="PQJ27" s="280"/>
      <c r="PQK27" s="280"/>
      <c r="PQL27" s="280"/>
      <c r="PQM27" s="280"/>
      <c r="PQN27" s="280"/>
      <c r="PQO27" s="280"/>
      <c r="PQP27" s="280"/>
      <c r="PQQ27" s="280"/>
      <c r="PQR27" s="280"/>
      <c r="PQS27" s="280"/>
      <c r="PQT27" s="280"/>
      <c r="PQU27" s="280"/>
      <c r="PQV27" s="280"/>
      <c r="PQW27" s="280"/>
      <c r="PQX27" s="280"/>
      <c r="PQY27" s="280"/>
      <c r="PQZ27" s="280"/>
      <c r="PRA27" s="280"/>
      <c r="PRB27" s="280"/>
      <c r="PRC27" s="280"/>
      <c r="PRD27" s="280"/>
      <c r="PRE27" s="280"/>
      <c r="PRF27" s="280"/>
      <c r="PRG27" s="280"/>
      <c r="PRH27" s="280"/>
      <c r="PRI27" s="280"/>
      <c r="PRJ27" s="280"/>
      <c r="PRK27" s="280"/>
      <c r="PRL27" s="280"/>
      <c r="PRM27" s="280"/>
      <c r="PRN27" s="280"/>
      <c r="PRO27" s="280"/>
      <c r="PRP27" s="280"/>
      <c r="PRQ27" s="280"/>
      <c r="PRR27" s="280"/>
      <c r="PRS27" s="280"/>
      <c r="PRT27" s="280"/>
      <c r="PRU27" s="280"/>
      <c r="PRV27" s="280"/>
      <c r="PRW27" s="280"/>
      <c r="PRX27" s="280"/>
      <c r="PRY27" s="280"/>
      <c r="PRZ27" s="280"/>
      <c r="PSA27" s="280"/>
      <c r="PSB27" s="280"/>
      <c r="PSC27" s="280"/>
      <c r="PSD27" s="280"/>
      <c r="PSE27" s="280"/>
      <c r="PSF27" s="280"/>
      <c r="PSG27" s="280"/>
      <c r="PSH27" s="280"/>
      <c r="PSI27" s="280"/>
      <c r="PSJ27" s="280"/>
      <c r="PSK27" s="280"/>
      <c r="PSL27" s="280"/>
      <c r="PSM27" s="280"/>
      <c r="PSN27" s="280"/>
      <c r="PSO27" s="280"/>
      <c r="PSP27" s="280"/>
      <c r="PSQ27" s="280"/>
      <c r="PSR27" s="280"/>
      <c r="PSS27" s="280"/>
      <c r="PST27" s="280"/>
      <c r="PSU27" s="280"/>
      <c r="PSV27" s="280"/>
      <c r="PSW27" s="280"/>
      <c r="PSX27" s="280"/>
      <c r="PSY27" s="280"/>
      <c r="PSZ27" s="280"/>
      <c r="PTA27" s="280"/>
      <c r="PTB27" s="280"/>
      <c r="PTC27" s="280"/>
      <c r="PTD27" s="280"/>
      <c r="PTE27" s="280"/>
      <c r="PTF27" s="280"/>
      <c r="PTG27" s="280"/>
      <c r="PTH27" s="280"/>
      <c r="PTI27" s="280"/>
      <c r="PTJ27" s="280"/>
      <c r="PTK27" s="280"/>
      <c r="PTL27" s="280"/>
      <c r="PTM27" s="280"/>
      <c r="PTN27" s="280"/>
      <c r="PTO27" s="280"/>
      <c r="PTP27" s="280"/>
      <c r="PTQ27" s="280"/>
      <c r="PTR27" s="280"/>
      <c r="PTS27" s="280"/>
      <c r="PTT27" s="280"/>
      <c r="PTU27" s="280"/>
      <c r="PTV27" s="280"/>
      <c r="PTW27" s="280"/>
      <c r="PTX27" s="280"/>
      <c r="PTY27" s="280"/>
      <c r="PTZ27" s="280"/>
      <c r="PUA27" s="280"/>
      <c r="PUB27" s="280"/>
      <c r="PUC27" s="280"/>
      <c r="PUD27" s="280"/>
      <c r="PUE27" s="280"/>
      <c r="PUF27" s="280"/>
      <c r="PUG27" s="280"/>
      <c r="PUH27" s="280"/>
      <c r="PUI27" s="280"/>
      <c r="PUJ27" s="280"/>
      <c r="PUK27" s="280"/>
      <c r="PUL27" s="280"/>
      <c r="PUM27" s="280"/>
      <c r="PUN27" s="280"/>
      <c r="PUO27" s="280"/>
      <c r="PUP27" s="280"/>
      <c r="PUQ27" s="280"/>
      <c r="PUR27" s="280"/>
      <c r="PUS27" s="280"/>
      <c r="PUT27" s="280"/>
      <c r="PUU27" s="280"/>
      <c r="PUV27" s="280"/>
      <c r="PUW27" s="280"/>
      <c r="PUX27" s="280"/>
      <c r="PUY27" s="280"/>
      <c r="PUZ27" s="280"/>
      <c r="PVA27" s="280"/>
      <c r="PVB27" s="280"/>
      <c r="PVC27" s="280"/>
      <c r="PVD27" s="280"/>
      <c r="PVE27" s="280"/>
      <c r="PVF27" s="280"/>
      <c r="PVG27" s="280"/>
      <c r="PVH27" s="280"/>
      <c r="PVI27" s="280"/>
      <c r="PVJ27" s="280"/>
      <c r="PVK27" s="280"/>
      <c r="PVL27" s="280"/>
      <c r="PVM27" s="280"/>
      <c r="PVN27" s="280"/>
      <c r="PVO27" s="280"/>
      <c r="PVP27" s="280"/>
      <c r="PVQ27" s="280"/>
      <c r="PVR27" s="280"/>
      <c r="PVS27" s="280"/>
      <c r="PVT27" s="280"/>
      <c r="PVU27" s="280"/>
      <c r="PVV27" s="280"/>
      <c r="PVW27" s="280"/>
      <c r="PVX27" s="280"/>
      <c r="PVY27" s="280"/>
      <c r="PVZ27" s="280"/>
      <c r="PWA27" s="280"/>
      <c r="PWB27" s="280"/>
      <c r="PWC27" s="280"/>
      <c r="PWD27" s="280"/>
      <c r="PWE27" s="280"/>
      <c r="PWF27" s="280"/>
      <c r="PWG27" s="280"/>
      <c r="PWH27" s="280"/>
      <c r="PWI27" s="280"/>
      <c r="PWJ27" s="280"/>
      <c r="PWK27" s="280"/>
      <c r="PWL27" s="280"/>
      <c r="PWM27" s="280"/>
      <c r="PWN27" s="280"/>
      <c r="PWO27" s="280"/>
      <c r="PWP27" s="280"/>
      <c r="PWQ27" s="280"/>
      <c r="PWR27" s="280"/>
      <c r="PWS27" s="280"/>
      <c r="PWT27" s="280"/>
      <c r="PWU27" s="280"/>
      <c r="PWV27" s="280"/>
      <c r="PWW27" s="280"/>
      <c r="PWX27" s="280"/>
      <c r="PWY27" s="280"/>
      <c r="PWZ27" s="280"/>
      <c r="PXA27" s="280"/>
      <c r="PXB27" s="280"/>
      <c r="PXC27" s="280"/>
      <c r="PXD27" s="280"/>
      <c r="PXE27" s="280"/>
      <c r="PXF27" s="280"/>
      <c r="PXG27" s="280"/>
      <c r="PXH27" s="280"/>
      <c r="PXI27" s="280"/>
      <c r="PXJ27" s="280"/>
      <c r="PXK27" s="280"/>
      <c r="PXL27" s="280"/>
      <c r="PXM27" s="280"/>
      <c r="PXN27" s="280"/>
      <c r="PXO27" s="280"/>
      <c r="PXP27" s="280"/>
      <c r="PXQ27" s="280"/>
      <c r="PXR27" s="280"/>
      <c r="PXS27" s="280"/>
      <c r="PXT27" s="280"/>
      <c r="PXU27" s="280"/>
      <c r="PXV27" s="280"/>
      <c r="PXW27" s="280"/>
      <c r="PXX27" s="280"/>
      <c r="PXY27" s="280"/>
      <c r="PXZ27" s="280"/>
      <c r="PYA27" s="280"/>
      <c r="PYB27" s="280"/>
      <c r="PYC27" s="280"/>
      <c r="PYD27" s="280"/>
      <c r="PYE27" s="280"/>
      <c r="PYF27" s="280"/>
      <c r="PYG27" s="280"/>
      <c r="PYH27" s="280"/>
      <c r="PYI27" s="280"/>
      <c r="PYJ27" s="280"/>
      <c r="PYK27" s="280"/>
      <c r="PYL27" s="280"/>
      <c r="PYM27" s="280"/>
      <c r="PYN27" s="280"/>
      <c r="PYO27" s="280"/>
      <c r="PYP27" s="280"/>
      <c r="PYQ27" s="280"/>
      <c r="PYR27" s="280"/>
      <c r="PYS27" s="280"/>
      <c r="PYT27" s="280"/>
      <c r="PYU27" s="280"/>
      <c r="PYV27" s="280"/>
      <c r="PYW27" s="280"/>
      <c r="PYX27" s="280"/>
      <c r="PYY27" s="280"/>
      <c r="PYZ27" s="280"/>
      <c r="PZA27" s="280"/>
      <c r="PZB27" s="280"/>
      <c r="PZC27" s="280"/>
      <c r="PZD27" s="280"/>
      <c r="PZE27" s="280"/>
      <c r="PZF27" s="280"/>
      <c r="PZG27" s="280"/>
      <c r="PZH27" s="280"/>
      <c r="PZI27" s="280"/>
      <c r="PZJ27" s="280"/>
      <c r="PZK27" s="280"/>
      <c r="PZL27" s="280"/>
      <c r="PZM27" s="280"/>
      <c r="PZN27" s="280"/>
      <c r="PZO27" s="280"/>
      <c r="PZP27" s="280"/>
      <c r="PZQ27" s="280"/>
      <c r="PZR27" s="280"/>
      <c r="PZS27" s="280"/>
      <c r="PZT27" s="280"/>
      <c r="PZU27" s="280"/>
      <c r="PZV27" s="280"/>
      <c r="PZW27" s="280"/>
      <c r="PZX27" s="280"/>
      <c r="PZY27" s="280"/>
      <c r="PZZ27" s="280"/>
      <c r="QAA27" s="280"/>
      <c r="QAB27" s="280"/>
      <c r="QAC27" s="280"/>
      <c r="QAD27" s="280"/>
      <c r="QAE27" s="280"/>
      <c r="QAF27" s="280"/>
      <c r="QAG27" s="280"/>
      <c r="QAH27" s="280"/>
      <c r="QAI27" s="280"/>
      <c r="QAJ27" s="280"/>
      <c r="QAK27" s="280"/>
      <c r="QAL27" s="280"/>
      <c r="QAM27" s="280"/>
      <c r="QAN27" s="280"/>
      <c r="QAO27" s="280"/>
      <c r="QAP27" s="280"/>
      <c r="QAQ27" s="280"/>
      <c r="QAR27" s="280"/>
      <c r="QAS27" s="280"/>
      <c r="QAT27" s="280"/>
      <c r="QAU27" s="280"/>
      <c r="QAV27" s="280"/>
      <c r="QAW27" s="280"/>
      <c r="QAX27" s="280"/>
      <c r="QAY27" s="280"/>
      <c r="QAZ27" s="280"/>
      <c r="QBA27" s="280"/>
      <c r="QBB27" s="280"/>
      <c r="QBC27" s="280"/>
      <c r="QBD27" s="280"/>
      <c r="QBE27" s="280"/>
      <c r="QBF27" s="280"/>
      <c r="QBG27" s="280"/>
      <c r="QBH27" s="280"/>
      <c r="QBI27" s="280"/>
      <c r="QBJ27" s="280"/>
      <c r="QBK27" s="280"/>
      <c r="QBL27" s="280"/>
      <c r="QBM27" s="280"/>
      <c r="QBN27" s="280"/>
      <c r="QBO27" s="280"/>
      <c r="QBP27" s="280"/>
      <c r="QBQ27" s="280"/>
      <c r="QBR27" s="280"/>
      <c r="QBS27" s="280"/>
      <c r="QBT27" s="280"/>
      <c r="QBU27" s="280"/>
      <c r="QBV27" s="280"/>
      <c r="QBW27" s="280"/>
      <c r="QBX27" s="280"/>
      <c r="QBY27" s="280"/>
      <c r="QBZ27" s="280"/>
      <c r="QCA27" s="280"/>
      <c r="QCB27" s="280"/>
      <c r="QCC27" s="280"/>
      <c r="QCD27" s="280"/>
      <c r="QCE27" s="280"/>
      <c r="QCF27" s="280"/>
      <c r="QCG27" s="280"/>
      <c r="QCH27" s="280"/>
      <c r="QCI27" s="280"/>
      <c r="QCJ27" s="280"/>
      <c r="QCK27" s="280"/>
      <c r="QCL27" s="280"/>
      <c r="QCM27" s="280"/>
      <c r="QCN27" s="280"/>
      <c r="QCO27" s="280"/>
      <c r="QCP27" s="280"/>
      <c r="QCQ27" s="280"/>
      <c r="QCR27" s="280"/>
      <c r="QCS27" s="280"/>
      <c r="QCT27" s="280"/>
      <c r="QCU27" s="280"/>
      <c r="QCV27" s="280"/>
      <c r="QCW27" s="280"/>
      <c r="QCX27" s="280"/>
      <c r="QCY27" s="280"/>
      <c r="QCZ27" s="280"/>
      <c r="QDA27" s="280"/>
      <c r="QDB27" s="280"/>
      <c r="QDC27" s="280"/>
      <c r="QDD27" s="280"/>
      <c r="QDE27" s="280"/>
      <c r="QDF27" s="280"/>
      <c r="QDG27" s="280"/>
      <c r="QDH27" s="280"/>
      <c r="QDI27" s="280"/>
      <c r="QDJ27" s="280"/>
      <c r="QDK27" s="280"/>
      <c r="QDL27" s="280"/>
      <c r="QDM27" s="280"/>
      <c r="QDN27" s="280"/>
      <c r="QDO27" s="280"/>
      <c r="QDP27" s="280"/>
      <c r="QDQ27" s="280"/>
      <c r="QDR27" s="280"/>
      <c r="QDS27" s="280"/>
      <c r="QDT27" s="280"/>
      <c r="QDU27" s="280"/>
      <c r="QDV27" s="280"/>
      <c r="QDW27" s="280"/>
      <c r="QDX27" s="280"/>
      <c r="QDY27" s="280"/>
      <c r="QDZ27" s="280"/>
      <c r="QEA27" s="280"/>
      <c r="QEB27" s="280"/>
      <c r="QEC27" s="280"/>
      <c r="QED27" s="280"/>
      <c r="QEE27" s="280"/>
      <c r="QEF27" s="280"/>
      <c r="QEG27" s="280"/>
      <c r="QEH27" s="280"/>
      <c r="QEI27" s="280"/>
      <c r="QEJ27" s="280"/>
      <c r="QEK27" s="280"/>
      <c r="QEL27" s="280"/>
      <c r="QEM27" s="280"/>
      <c r="QEN27" s="280"/>
      <c r="QEO27" s="280"/>
      <c r="QEP27" s="280"/>
      <c r="QEQ27" s="280"/>
      <c r="QER27" s="280"/>
      <c r="QES27" s="280"/>
      <c r="QET27" s="280"/>
      <c r="QEU27" s="280"/>
      <c r="QEV27" s="280"/>
      <c r="QEW27" s="280"/>
      <c r="QEX27" s="280"/>
      <c r="QEY27" s="280"/>
      <c r="QEZ27" s="280"/>
      <c r="QFA27" s="280"/>
      <c r="QFB27" s="280"/>
      <c r="QFC27" s="280"/>
      <c r="QFD27" s="280"/>
      <c r="QFE27" s="280"/>
      <c r="QFF27" s="280"/>
      <c r="QFG27" s="280"/>
      <c r="QFH27" s="280"/>
      <c r="QFI27" s="280"/>
      <c r="QFJ27" s="280"/>
      <c r="QFK27" s="280"/>
      <c r="QFL27" s="280"/>
      <c r="QFM27" s="280"/>
      <c r="QFN27" s="280"/>
      <c r="QFO27" s="280"/>
      <c r="QFP27" s="280"/>
      <c r="QFQ27" s="280"/>
      <c r="QFR27" s="280"/>
      <c r="QFS27" s="280"/>
      <c r="QFT27" s="280"/>
      <c r="QFU27" s="280"/>
      <c r="QFV27" s="280"/>
      <c r="QFW27" s="280"/>
      <c r="QFX27" s="280"/>
      <c r="QFY27" s="280"/>
      <c r="QFZ27" s="280"/>
      <c r="QGA27" s="280"/>
      <c r="QGB27" s="280"/>
      <c r="QGC27" s="280"/>
      <c r="QGD27" s="280"/>
      <c r="QGE27" s="280"/>
      <c r="QGF27" s="280"/>
      <c r="QGG27" s="280"/>
      <c r="QGH27" s="280"/>
      <c r="QGI27" s="280"/>
      <c r="QGJ27" s="280"/>
      <c r="QGK27" s="280"/>
      <c r="QGL27" s="280"/>
      <c r="QGM27" s="280"/>
      <c r="QGN27" s="280"/>
      <c r="QGO27" s="280"/>
      <c r="QGP27" s="280"/>
      <c r="QGQ27" s="280"/>
      <c r="QGR27" s="280"/>
      <c r="QGS27" s="280"/>
      <c r="QGT27" s="280"/>
      <c r="QGU27" s="280"/>
      <c r="QGV27" s="280"/>
      <c r="QGW27" s="280"/>
      <c r="QGX27" s="280"/>
      <c r="QGY27" s="280"/>
      <c r="QGZ27" s="280"/>
      <c r="QHA27" s="280"/>
      <c r="QHB27" s="280"/>
      <c r="QHC27" s="280"/>
      <c r="QHD27" s="280"/>
      <c r="QHE27" s="280"/>
      <c r="QHF27" s="280"/>
      <c r="QHG27" s="280"/>
      <c r="QHH27" s="280"/>
      <c r="QHI27" s="280"/>
      <c r="QHJ27" s="280"/>
      <c r="QHK27" s="280"/>
      <c r="QHL27" s="280"/>
      <c r="QHM27" s="280"/>
      <c r="QHN27" s="280"/>
      <c r="QHO27" s="280"/>
      <c r="QHP27" s="280"/>
      <c r="QHQ27" s="280"/>
      <c r="QHR27" s="280"/>
      <c r="QHS27" s="280"/>
      <c r="QHT27" s="280"/>
      <c r="QHU27" s="280"/>
      <c r="QHV27" s="280"/>
      <c r="QHW27" s="280"/>
      <c r="QHX27" s="280"/>
      <c r="QHY27" s="280"/>
      <c r="QHZ27" s="280"/>
      <c r="QIA27" s="280"/>
      <c r="QIB27" s="280"/>
      <c r="QIC27" s="280"/>
      <c r="QID27" s="280"/>
      <c r="QIE27" s="280"/>
      <c r="QIF27" s="280"/>
      <c r="QIG27" s="280"/>
      <c r="QIH27" s="280"/>
      <c r="QII27" s="280"/>
      <c r="QIJ27" s="280"/>
      <c r="QIK27" s="280"/>
      <c r="QIL27" s="280"/>
      <c r="QIM27" s="280"/>
      <c r="QIN27" s="280"/>
      <c r="QIO27" s="280"/>
      <c r="QIP27" s="280"/>
      <c r="QIQ27" s="280"/>
      <c r="QIR27" s="280"/>
      <c r="QIS27" s="280"/>
      <c r="QIT27" s="280"/>
      <c r="QIU27" s="280"/>
      <c r="QIV27" s="280"/>
      <c r="QIW27" s="280"/>
      <c r="QIX27" s="280"/>
      <c r="QIY27" s="280"/>
      <c r="QIZ27" s="280"/>
      <c r="QJA27" s="280"/>
      <c r="QJB27" s="280"/>
      <c r="QJC27" s="280"/>
      <c r="QJD27" s="280"/>
      <c r="QJE27" s="280"/>
      <c r="QJF27" s="280"/>
      <c r="QJG27" s="280"/>
      <c r="QJH27" s="280"/>
      <c r="QJI27" s="280"/>
      <c r="QJJ27" s="280"/>
      <c r="QJK27" s="280"/>
      <c r="QJL27" s="280"/>
      <c r="QJM27" s="280"/>
      <c r="QJN27" s="280"/>
      <c r="QJO27" s="280"/>
      <c r="QJP27" s="280"/>
      <c r="QJQ27" s="280"/>
      <c r="QJR27" s="280"/>
      <c r="QJS27" s="280"/>
      <c r="QJT27" s="280"/>
      <c r="QJU27" s="280"/>
      <c r="QJV27" s="280"/>
      <c r="QJW27" s="280"/>
      <c r="QJX27" s="280"/>
      <c r="QJY27" s="280"/>
      <c r="QJZ27" s="280"/>
      <c r="QKA27" s="280"/>
      <c r="QKB27" s="280"/>
      <c r="QKC27" s="280"/>
      <c r="QKD27" s="280"/>
      <c r="QKE27" s="280"/>
      <c r="QKF27" s="280"/>
      <c r="QKG27" s="280"/>
      <c r="QKH27" s="280"/>
      <c r="QKI27" s="280"/>
      <c r="QKJ27" s="280"/>
      <c r="QKK27" s="280"/>
      <c r="QKL27" s="280"/>
      <c r="QKM27" s="280"/>
      <c r="QKN27" s="280"/>
      <c r="QKO27" s="280"/>
      <c r="QKP27" s="280"/>
      <c r="QKQ27" s="280"/>
      <c r="QKR27" s="280"/>
      <c r="QKS27" s="280"/>
      <c r="QKT27" s="280"/>
      <c r="QKU27" s="280"/>
      <c r="QKV27" s="280"/>
      <c r="QKW27" s="280"/>
      <c r="QKX27" s="280"/>
      <c r="QKY27" s="280"/>
      <c r="QKZ27" s="280"/>
      <c r="QLA27" s="280"/>
      <c r="QLB27" s="280"/>
      <c r="QLC27" s="280"/>
      <c r="QLD27" s="280"/>
      <c r="QLE27" s="280"/>
      <c r="QLF27" s="280"/>
      <c r="QLG27" s="280"/>
      <c r="QLH27" s="280"/>
      <c r="QLI27" s="280"/>
      <c r="QLJ27" s="280"/>
      <c r="QLK27" s="280"/>
      <c r="QLL27" s="280"/>
      <c r="QLM27" s="280"/>
      <c r="QLN27" s="280"/>
      <c r="QLO27" s="280"/>
      <c r="QLP27" s="280"/>
      <c r="QLQ27" s="280"/>
      <c r="QLR27" s="280"/>
      <c r="QLS27" s="280"/>
      <c r="QLT27" s="280"/>
      <c r="QLU27" s="280"/>
      <c r="QLV27" s="280"/>
      <c r="QLW27" s="280"/>
      <c r="QLX27" s="280"/>
      <c r="QLY27" s="280"/>
      <c r="QLZ27" s="280"/>
      <c r="QMA27" s="280"/>
      <c r="QMB27" s="280"/>
      <c r="QMC27" s="280"/>
      <c r="QMD27" s="280"/>
      <c r="QME27" s="280"/>
      <c r="QMF27" s="280"/>
      <c r="QMG27" s="280"/>
      <c r="QMH27" s="280"/>
      <c r="QMI27" s="280"/>
      <c r="QMJ27" s="280"/>
      <c r="QMK27" s="280"/>
      <c r="QML27" s="280"/>
      <c r="QMM27" s="280"/>
      <c r="QMN27" s="280"/>
      <c r="QMO27" s="280"/>
      <c r="QMP27" s="280"/>
      <c r="QMQ27" s="280"/>
      <c r="QMR27" s="280"/>
      <c r="QMS27" s="280"/>
      <c r="QMT27" s="280"/>
      <c r="QMU27" s="280"/>
      <c r="QMV27" s="280"/>
      <c r="QMW27" s="280"/>
      <c r="QMX27" s="280"/>
      <c r="QMY27" s="280"/>
      <c r="QMZ27" s="280"/>
      <c r="QNA27" s="280"/>
      <c r="QNB27" s="280"/>
      <c r="QNC27" s="280"/>
      <c r="QND27" s="280"/>
      <c r="QNE27" s="280"/>
      <c r="QNF27" s="280"/>
      <c r="QNG27" s="280"/>
      <c r="QNH27" s="280"/>
      <c r="QNI27" s="280"/>
      <c r="QNJ27" s="280"/>
      <c r="QNK27" s="280"/>
      <c r="QNL27" s="280"/>
      <c r="QNM27" s="280"/>
      <c r="QNN27" s="280"/>
      <c r="QNO27" s="280"/>
      <c r="QNP27" s="280"/>
      <c r="QNQ27" s="280"/>
      <c r="QNR27" s="280"/>
      <c r="QNS27" s="280"/>
      <c r="QNT27" s="280"/>
      <c r="QNU27" s="280"/>
      <c r="QNV27" s="280"/>
      <c r="QNW27" s="280"/>
      <c r="QNX27" s="280"/>
      <c r="QNY27" s="280"/>
      <c r="QNZ27" s="280"/>
      <c r="QOA27" s="280"/>
      <c r="QOB27" s="280"/>
      <c r="QOC27" s="280"/>
      <c r="QOD27" s="280"/>
      <c r="QOE27" s="280"/>
      <c r="QOF27" s="280"/>
      <c r="QOG27" s="280"/>
      <c r="QOH27" s="280"/>
      <c r="QOI27" s="280"/>
      <c r="QOJ27" s="280"/>
      <c r="QOK27" s="280"/>
      <c r="QOL27" s="280"/>
      <c r="QOM27" s="280"/>
      <c r="QON27" s="280"/>
      <c r="QOO27" s="280"/>
      <c r="QOP27" s="280"/>
      <c r="QOQ27" s="280"/>
      <c r="QOR27" s="280"/>
      <c r="QOS27" s="280"/>
      <c r="QOT27" s="280"/>
      <c r="QOU27" s="280"/>
      <c r="QOV27" s="280"/>
      <c r="QOW27" s="280"/>
      <c r="QOX27" s="280"/>
      <c r="QOY27" s="280"/>
      <c r="QOZ27" s="280"/>
      <c r="QPA27" s="280"/>
      <c r="QPB27" s="280"/>
      <c r="QPC27" s="280"/>
      <c r="QPD27" s="280"/>
      <c r="QPE27" s="280"/>
      <c r="QPF27" s="280"/>
      <c r="QPG27" s="280"/>
      <c r="QPH27" s="280"/>
      <c r="QPI27" s="280"/>
      <c r="QPJ27" s="280"/>
      <c r="QPK27" s="280"/>
      <c r="QPL27" s="280"/>
      <c r="QPM27" s="280"/>
      <c r="QPN27" s="280"/>
      <c r="QPO27" s="280"/>
      <c r="QPP27" s="280"/>
      <c r="QPQ27" s="280"/>
      <c r="QPR27" s="280"/>
      <c r="QPS27" s="280"/>
      <c r="QPT27" s="280"/>
      <c r="QPU27" s="280"/>
      <c r="QPV27" s="280"/>
      <c r="QPW27" s="280"/>
      <c r="QPX27" s="280"/>
      <c r="QPY27" s="280"/>
      <c r="QPZ27" s="280"/>
      <c r="QQA27" s="280"/>
      <c r="QQB27" s="280"/>
      <c r="QQC27" s="280"/>
      <c r="QQD27" s="280"/>
      <c r="QQE27" s="280"/>
      <c r="QQF27" s="280"/>
      <c r="QQG27" s="280"/>
      <c r="QQH27" s="280"/>
      <c r="QQI27" s="280"/>
      <c r="QQJ27" s="280"/>
      <c r="QQK27" s="280"/>
      <c r="QQL27" s="280"/>
      <c r="QQM27" s="280"/>
      <c r="QQN27" s="280"/>
      <c r="QQO27" s="280"/>
      <c r="QQP27" s="280"/>
      <c r="QQQ27" s="280"/>
      <c r="QQR27" s="280"/>
      <c r="QQS27" s="280"/>
      <c r="QQT27" s="280"/>
      <c r="QQU27" s="280"/>
      <c r="QQV27" s="280"/>
      <c r="QQW27" s="280"/>
      <c r="QQX27" s="280"/>
      <c r="QQY27" s="280"/>
      <c r="QQZ27" s="280"/>
      <c r="QRA27" s="280"/>
      <c r="QRB27" s="280"/>
      <c r="QRC27" s="280"/>
      <c r="QRD27" s="280"/>
      <c r="QRE27" s="280"/>
      <c r="QRF27" s="280"/>
      <c r="QRG27" s="280"/>
      <c r="QRH27" s="280"/>
      <c r="QRI27" s="280"/>
      <c r="QRJ27" s="280"/>
      <c r="QRK27" s="280"/>
      <c r="QRL27" s="280"/>
      <c r="QRM27" s="280"/>
      <c r="QRN27" s="280"/>
      <c r="QRO27" s="280"/>
      <c r="QRP27" s="280"/>
      <c r="QRQ27" s="280"/>
      <c r="QRR27" s="280"/>
      <c r="QRS27" s="280"/>
      <c r="QRT27" s="280"/>
      <c r="QRU27" s="280"/>
      <c r="QRV27" s="280"/>
      <c r="QRW27" s="280"/>
      <c r="QRX27" s="280"/>
      <c r="QRY27" s="280"/>
      <c r="QRZ27" s="280"/>
      <c r="QSA27" s="280"/>
      <c r="QSB27" s="280"/>
      <c r="QSC27" s="280"/>
      <c r="QSD27" s="280"/>
      <c r="QSE27" s="280"/>
      <c r="QSF27" s="280"/>
      <c r="QSG27" s="280"/>
      <c r="QSH27" s="280"/>
      <c r="QSI27" s="280"/>
      <c r="QSJ27" s="280"/>
      <c r="QSK27" s="280"/>
      <c r="QSL27" s="280"/>
      <c r="QSM27" s="280"/>
      <c r="QSN27" s="280"/>
      <c r="QSO27" s="280"/>
      <c r="QSP27" s="280"/>
      <c r="QSQ27" s="280"/>
      <c r="QSR27" s="280"/>
      <c r="QSS27" s="280"/>
      <c r="QST27" s="280"/>
      <c r="QSU27" s="280"/>
      <c r="QSV27" s="280"/>
      <c r="QSW27" s="280"/>
      <c r="QSX27" s="280"/>
      <c r="QSY27" s="280"/>
      <c r="QSZ27" s="280"/>
      <c r="QTA27" s="280"/>
      <c r="QTB27" s="280"/>
      <c r="QTC27" s="280"/>
      <c r="QTD27" s="280"/>
      <c r="QTE27" s="280"/>
      <c r="QTF27" s="280"/>
      <c r="QTG27" s="280"/>
      <c r="QTH27" s="280"/>
      <c r="QTI27" s="280"/>
      <c r="QTJ27" s="280"/>
      <c r="QTK27" s="280"/>
      <c r="QTL27" s="280"/>
      <c r="QTM27" s="280"/>
      <c r="QTN27" s="280"/>
      <c r="QTO27" s="280"/>
      <c r="QTP27" s="280"/>
      <c r="QTQ27" s="280"/>
      <c r="QTR27" s="280"/>
      <c r="QTS27" s="280"/>
      <c r="QTT27" s="280"/>
      <c r="QTU27" s="280"/>
      <c r="QTV27" s="280"/>
      <c r="QTW27" s="280"/>
      <c r="QTX27" s="280"/>
      <c r="QTY27" s="280"/>
      <c r="QTZ27" s="280"/>
      <c r="QUA27" s="280"/>
      <c r="QUB27" s="280"/>
      <c r="QUC27" s="280"/>
      <c r="QUD27" s="280"/>
      <c r="QUE27" s="280"/>
      <c r="QUF27" s="280"/>
      <c r="QUG27" s="280"/>
      <c r="QUH27" s="280"/>
      <c r="QUI27" s="280"/>
      <c r="QUJ27" s="280"/>
      <c r="QUK27" s="280"/>
      <c r="QUL27" s="280"/>
      <c r="QUM27" s="280"/>
      <c r="QUN27" s="280"/>
      <c r="QUO27" s="280"/>
      <c r="QUP27" s="280"/>
      <c r="QUQ27" s="280"/>
      <c r="QUR27" s="280"/>
      <c r="QUS27" s="280"/>
      <c r="QUT27" s="280"/>
      <c r="QUU27" s="280"/>
      <c r="QUV27" s="280"/>
      <c r="QUW27" s="280"/>
      <c r="QUX27" s="280"/>
      <c r="QUY27" s="280"/>
      <c r="QUZ27" s="280"/>
      <c r="QVA27" s="280"/>
      <c r="QVB27" s="280"/>
      <c r="QVC27" s="280"/>
      <c r="QVD27" s="280"/>
      <c r="QVE27" s="280"/>
      <c r="QVF27" s="280"/>
      <c r="QVG27" s="280"/>
      <c r="QVH27" s="280"/>
      <c r="QVI27" s="280"/>
      <c r="QVJ27" s="280"/>
      <c r="QVK27" s="280"/>
      <c r="QVL27" s="280"/>
      <c r="QVM27" s="280"/>
      <c r="QVN27" s="280"/>
      <c r="QVO27" s="280"/>
      <c r="QVP27" s="280"/>
      <c r="QVQ27" s="280"/>
      <c r="QVR27" s="280"/>
      <c r="QVS27" s="280"/>
      <c r="QVT27" s="280"/>
      <c r="QVU27" s="280"/>
      <c r="QVV27" s="280"/>
      <c r="QVW27" s="280"/>
      <c r="QVX27" s="280"/>
      <c r="QVY27" s="280"/>
      <c r="QVZ27" s="280"/>
      <c r="QWA27" s="280"/>
      <c r="QWB27" s="280"/>
      <c r="QWC27" s="280"/>
      <c r="QWD27" s="280"/>
      <c r="QWE27" s="280"/>
      <c r="QWF27" s="280"/>
      <c r="QWG27" s="280"/>
      <c r="QWH27" s="280"/>
      <c r="QWI27" s="280"/>
      <c r="QWJ27" s="280"/>
      <c r="QWK27" s="280"/>
      <c r="QWL27" s="280"/>
      <c r="QWM27" s="280"/>
      <c r="QWN27" s="280"/>
      <c r="QWO27" s="280"/>
      <c r="QWP27" s="280"/>
      <c r="QWQ27" s="280"/>
      <c r="QWR27" s="280"/>
      <c r="QWS27" s="280"/>
      <c r="QWT27" s="280"/>
      <c r="QWU27" s="280"/>
      <c r="QWV27" s="280"/>
      <c r="QWW27" s="280"/>
      <c r="QWX27" s="280"/>
      <c r="QWY27" s="280"/>
      <c r="QWZ27" s="280"/>
      <c r="QXA27" s="280"/>
      <c r="QXB27" s="280"/>
      <c r="QXC27" s="280"/>
      <c r="QXD27" s="280"/>
      <c r="QXE27" s="280"/>
      <c r="QXF27" s="280"/>
      <c r="QXG27" s="280"/>
      <c r="QXH27" s="280"/>
      <c r="QXI27" s="280"/>
      <c r="QXJ27" s="280"/>
      <c r="QXK27" s="280"/>
      <c r="QXL27" s="280"/>
      <c r="QXM27" s="280"/>
      <c r="QXN27" s="280"/>
      <c r="QXO27" s="280"/>
      <c r="QXP27" s="280"/>
      <c r="QXQ27" s="280"/>
      <c r="QXR27" s="280"/>
      <c r="QXS27" s="280"/>
      <c r="QXT27" s="280"/>
      <c r="QXU27" s="280"/>
      <c r="QXV27" s="280"/>
      <c r="QXW27" s="280"/>
      <c r="QXX27" s="280"/>
      <c r="QXY27" s="280"/>
      <c r="QXZ27" s="280"/>
      <c r="QYA27" s="280"/>
      <c r="QYB27" s="280"/>
      <c r="QYC27" s="280"/>
      <c r="QYD27" s="280"/>
      <c r="QYE27" s="280"/>
      <c r="QYF27" s="280"/>
      <c r="QYG27" s="280"/>
      <c r="QYH27" s="280"/>
      <c r="QYI27" s="280"/>
      <c r="QYJ27" s="280"/>
      <c r="QYK27" s="280"/>
      <c r="QYL27" s="280"/>
      <c r="QYM27" s="280"/>
      <c r="QYN27" s="280"/>
      <c r="QYO27" s="280"/>
      <c r="QYP27" s="280"/>
      <c r="QYQ27" s="280"/>
      <c r="QYR27" s="280"/>
      <c r="QYS27" s="280"/>
      <c r="QYT27" s="280"/>
      <c r="QYU27" s="280"/>
      <c r="QYV27" s="280"/>
      <c r="QYW27" s="280"/>
      <c r="QYX27" s="280"/>
      <c r="QYY27" s="280"/>
      <c r="QYZ27" s="280"/>
      <c r="QZA27" s="280"/>
      <c r="QZB27" s="280"/>
      <c r="QZC27" s="280"/>
      <c r="QZD27" s="280"/>
      <c r="QZE27" s="280"/>
      <c r="QZF27" s="280"/>
      <c r="QZG27" s="280"/>
      <c r="QZH27" s="280"/>
      <c r="QZI27" s="280"/>
      <c r="QZJ27" s="280"/>
      <c r="QZK27" s="280"/>
      <c r="QZL27" s="280"/>
      <c r="QZM27" s="280"/>
      <c r="QZN27" s="280"/>
      <c r="QZO27" s="280"/>
      <c r="QZP27" s="280"/>
      <c r="QZQ27" s="280"/>
      <c r="QZR27" s="280"/>
      <c r="QZS27" s="280"/>
      <c r="QZT27" s="280"/>
      <c r="QZU27" s="280"/>
      <c r="QZV27" s="280"/>
      <c r="QZW27" s="280"/>
      <c r="QZX27" s="280"/>
      <c r="QZY27" s="280"/>
      <c r="QZZ27" s="280"/>
      <c r="RAA27" s="280"/>
      <c r="RAB27" s="280"/>
      <c r="RAC27" s="280"/>
      <c r="RAD27" s="280"/>
      <c r="RAE27" s="280"/>
      <c r="RAF27" s="280"/>
      <c r="RAG27" s="280"/>
      <c r="RAH27" s="280"/>
      <c r="RAI27" s="280"/>
      <c r="RAJ27" s="280"/>
      <c r="RAK27" s="280"/>
      <c r="RAL27" s="280"/>
      <c r="RAM27" s="280"/>
      <c r="RAN27" s="280"/>
      <c r="RAO27" s="280"/>
      <c r="RAP27" s="280"/>
      <c r="RAQ27" s="280"/>
      <c r="RAR27" s="280"/>
      <c r="RAS27" s="280"/>
      <c r="RAT27" s="280"/>
      <c r="RAU27" s="280"/>
      <c r="RAV27" s="280"/>
      <c r="RAW27" s="280"/>
      <c r="RAX27" s="280"/>
      <c r="RAY27" s="280"/>
      <c r="RAZ27" s="280"/>
      <c r="RBA27" s="280"/>
      <c r="RBB27" s="280"/>
      <c r="RBC27" s="280"/>
      <c r="RBD27" s="280"/>
      <c r="RBE27" s="280"/>
      <c r="RBF27" s="280"/>
      <c r="RBG27" s="280"/>
      <c r="RBH27" s="280"/>
      <c r="RBI27" s="280"/>
      <c r="RBJ27" s="280"/>
      <c r="RBK27" s="280"/>
      <c r="RBL27" s="280"/>
      <c r="RBM27" s="280"/>
      <c r="RBN27" s="280"/>
      <c r="RBO27" s="280"/>
      <c r="RBP27" s="280"/>
      <c r="RBQ27" s="280"/>
      <c r="RBR27" s="280"/>
      <c r="RBS27" s="280"/>
      <c r="RBT27" s="280"/>
      <c r="RBU27" s="280"/>
      <c r="RBV27" s="280"/>
      <c r="RBW27" s="280"/>
      <c r="RBX27" s="280"/>
      <c r="RBY27" s="280"/>
      <c r="RBZ27" s="280"/>
      <c r="RCA27" s="280"/>
      <c r="RCB27" s="280"/>
      <c r="RCC27" s="280"/>
      <c r="RCD27" s="280"/>
      <c r="RCE27" s="280"/>
      <c r="RCF27" s="280"/>
      <c r="RCG27" s="280"/>
      <c r="RCH27" s="280"/>
      <c r="RCI27" s="280"/>
      <c r="RCJ27" s="280"/>
      <c r="RCK27" s="280"/>
      <c r="RCL27" s="280"/>
      <c r="RCM27" s="280"/>
      <c r="RCN27" s="280"/>
      <c r="RCO27" s="280"/>
      <c r="RCP27" s="280"/>
      <c r="RCQ27" s="280"/>
      <c r="RCR27" s="280"/>
      <c r="RCS27" s="280"/>
      <c r="RCT27" s="280"/>
      <c r="RCU27" s="280"/>
      <c r="RCV27" s="280"/>
      <c r="RCW27" s="280"/>
      <c r="RCX27" s="280"/>
      <c r="RCY27" s="280"/>
      <c r="RCZ27" s="280"/>
      <c r="RDA27" s="280"/>
      <c r="RDB27" s="280"/>
      <c r="RDC27" s="280"/>
      <c r="RDD27" s="280"/>
      <c r="RDE27" s="280"/>
      <c r="RDF27" s="280"/>
      <c r="RDG27" s="280"/>
      <c r="RDH27" s="280"/>
      <c r="RDI27" s="280"/>
      <c r="RDJ27" s="280"/>
      <c r="RDK27" s="280"/>
      <c r="RDL27" s="280"/>
      <c r="RDM27" s="280"/>
      <c r="RDN27" s="280"/>
      <c r="RDO27" s="280"/>
      <c r="RDP27" s="280"/>
      <c r="RDQ27" s="280"/>
      <c r="RDR27" s="280"/>
      <c r="RDS27" s="280"/>
      <c r="RDT27" s="280"/>
      <c r="RDU27" s="280"/>
      <c r="RDV27" s="280"/>
      <c r="RDW27" s="280"/>
      <c r="RDX27" s="280"/>
      <c r="RDY27" s="280"/>
      <c r="RDZ27" s="280"/>
      <c r="REA27" s="280"/>
      <c r="REB27" s="280"/>
      <c r="REC27" s="280"/>
      <c r="RED27" s="280"/>
      <c r="REE27" s="280"/>
      <c r="REF27" s="280"/>
      <c r="REG27" s="280"/>
      <c r="REH27" s="280"/>
      <c r="REI27" s="280"/>
      <c r="REJ27" s="280"/>
      <c r="REK27" s="280"/>
      <c r="REL27" s="280"/>
      <c r="REM27" s="280"/>
      <c r="REN27" s="280"/>
      <c r="REO27" s="280"/>
      <c r="REP27" s="280"/>
      <c r="REQ27" s="280"/>
      <c r="RER27" s="280"/>
      <c r="RES27" s="280"/>
      <c r="RET27" s="280"/>
      <c r="REU27" s="280"/>
      <c r="REV27" s="280"/>
      <c r="REW27" s="280"/>
      <c r="REX27" s="280"/>
      <c r="REY27" s="280"/>
      <c r="REZ27" s="280"/>
      <c r="RFA27" s="280"/>
      <c r="RFB27" s="280"/>
      <c r="RFC27" s="280"/>
      <c r="RFD27" s="280"/>
      <c r="RFE27" s="280"/>
      <c r="RFF27" s="280"/>
      <c r="RFG27" s="280"/>
      <c r="RFH27" s="280"/>
      <c r="RFI27" s="280"/>
      <c r="RFJ27" s="280"/>
      <c r="RFK27" s="280"/>
      <c r="RFL27" s="280"/>
      <c r="RFM27" s="280"/>
      <c r="RFN27" s="280"/>
      <c r="RFO27" s="280"/>
      <c r="RFP27" s="280"/>
      <c r="RFQ27" s="280"/>
      <c r="RFR27" s="280"/>
      <c r="RFS27" s="280"/>
      <c r="RFT27" s="280"/>
      <c r="RFU27" s="280"/>
      <c r="RFV27" s="280"/>
      <c r="RFW27" s="280"/>
      <c r="RFX27" s="280"/>
      <c r="RFY27" s="280"/>
      <c r="RFZ27" s="280"/>
      <c r="RGA27" s="280"/>
      <c r="RGB27" s="280"/>
      <c r="RGC27" s="280"/>
      <c r="RGD27" s="280"/>
      <c r="RGE27" s="280"/>
      <c r="RGF27" s="280"/>
      <c r="RGG27" s="280"/>
      <c r="RGH27" s="280"/>
      <c r="RGI27" s="280"/>
      <c r="RGJ27" s="280"/>
      <c r="RGK27" s="280"/>
      <c r="RGL27" s="280"/>
      <c r="RGM27" s="280"/>
      <c r="RGN27" s="280"/>
      <c r="RGO27" s="280"/>
      <c r="RGP27" s="280"/>
      <c r="RGQ27" s="280"/>
      <c r="RGR27" s="280"/>
      <c r="RGS27" s="280"/>
      <c r="RGT27" s="280"/>
      <c r="RGU27" s="280"/>
      <c r="RGV27" s="280"/>
      <c r="RGW27" s="280"/>
      <c r="RGX27" s="280"/>
      <c r="RGY27" s="280"/>
      <c r="RGZ27" s="280"/>
      <c r="RHA27" s="280"/>
      <c r="RHB27" s="280"/>
      <c r="RHC27" s="280"/>
      <c r="RHD27" s="280"/>
      <c r="RHE27" s="280"/>
      <c r="RHF27" s="280"/>
      <c r="RHG27" s="280"/>
      <c r="RHH27" s="280"/>
      <c r="RHI27" s="280"/>
      <c r="RHJ27" s="280"/>
      <c r="RHK27" s="280"/>
      <c r="RHL27" s="280"/>
      <c r="RHM27" s="280"/>
      <c r="RHN27" s="280"/>
      <c r="RHO27" s="280"/>
      <c r="RHP27" s="280"/>
      <c r="RHQ27" s="280"/>
      <c r="RHR27" s="280"/>
      <c r="RHS27" s="280"/>
      <c r="RHT27" s="280"/>
      <c r="RHU27" s="280"/>
      <c r="RHV27" s="280"/>
      <c r="RHW27" s="280"/>
      <c r="RHX27" s="280"/>
      <c r="RHY27" s="280"/>
      <c r="RHZ27" s="280"/>
      <c r="RIA27" s="280"/>
      <c r="RIB27" s="280"/>
      <c r="RIC27" s="280"/>
      <c r="RID27" s="280"/>
      <c r="RIE27" s="280"/>
      <c r="RIF27" s="280"/>
      <c r="RIG27" s="280"/>
      <c r="RIH27" s="280"/>
      <c r="RII27" s="280"/>
      <c r="RIJ27" s="280"/>
      <c r="RIK27" s="280"/>
      <c r="RIL27" s="280"/>
      <c r="RIM27" s="280"/>
      <c r="RIN27" s="280"/>
      <c r="RIO27" s="280"/>
      <c r="RIP27" s="280"/>
      <c r="RIQ27" s="280"/>
      <c r="RIR27" s="280"/>
      <c r="RIS27" s="280"/>
      <c r="RIT27" s="280"/>
      <c r="RIU27" s="280"/>
      <c r="RIV27" s="280"/>
      <c r="RIW27" s="280"/>
      <c r="RIX27" s="280"/>
      <c r="RIY27" s="280"/>
      <c r="RIZ27" s="280"/>
      <c r="RJA27" s="280"/>
      <c r="RJB27" s="280"/>
      <c r="RJC27" s="280"/>
      <c r="RJD27" s="280"/>
      <c r="RJE27" s="280"/>
      <c r="RJF27" s="280"/>
      <c r="RJG27" s="280"/>
      <c r="RJH27" s="280"/>
      <c r="RJI27" s="280"/>
      <c r="RJJ27" s="280"/>
      <c r="RJK27" s="280"/>
      <c r="RJL27" s="280"/>
      <c r="RJM27" s="280"/>
      <c r="RJN27" s="280"/>
      <c r="RJO27" s="280"/>
      <c r="RJP27" s="280"/>
      <c r="RJQ27" s="280"/>
      <c r="RJR27" s="280"/>
      <c r="RJS27" s="280"/>
      <c r="RJT27" s="280"/>
      <c r="RJU27" s="280"/>
      <c r="RJV27" s="280"/>
      <c r="RJW27" s="280"/>
      <c r="RJX27" s="280"/>
      <c r="RJY27" s="280"/>
      <c r="RJZ27" s="280"/>
      <c r="RKA27" s="280"/>
      <c r="RKB27" s="280"/>
      <c r="RKC27" s="280"/>
      <c r="RKD27" s="280"/>
      <c r="RKE27" s="280"/>
      <c r="RKF27" s="280"/>
      <c r="RKG27" s="280"/>
      <c r="RKH27" s="280"/>
      <c r="RKI27" s="280"/>
      <c r="RKJ27" s="280"/>
      <c r="RKK27" s="280"/>
      <c r="RKL27" s="280"/>
      <c r="RKM27" s="280"/>
      <c r="RKN27" s="280"/>
      <c r="RKO27" s="280"/>
      <c r="RKP27" s="280"/>
      <c r="RKQ27" s="280"/>
      <c r="RKR27" s="280"/>
      <c r="RKS27" s="280"/>
      <c r="RKT27" s="280"/>
      <c r="RKU27" s="280"/>
      <c r="RKV27" s="280"/>
      <c r="RKW27" s="280"/>
      <c r="RKX27" s="280"/>
      <c r="RKY27" s="280"/>
      <c r="RKZ27" s="280"/>
      <c r="RLA27" s="280"/>
      <c r="RLB27" s="280"/>
      <c r="RLC27" s="280"/>
      <c r="RLD27" s="280"/>
      <c r="RLE27" s="280"/>
      <c r="RLF27" s="280"/>
      <c r="RLG27" s="280"/>
      <c r="RLH27" s="280"/>
      <c r="RLI27" s="280"/>
      <c r="RLJ27" s="280"/>
      <c r="RLK27" s="280"/>
      <c r="RLL27" s="280"/>
      <c r="RLM27" s="280"/>
      <c r="RLN27" s="280"/>
      <c r="RLO27" s="280"/>
      <c r="RLP27" s="280"/>
      <c r="RLQ27" s="280"/>
      <c r="RLR27" s="280"/>
      <c r="RLS27" s="280"/>
      <c r="RLT27" s="280"/>
      <c r="RLU27" s="280"/>
      <c r="RLV27" s="280"/>
      <c r="RLW27" s="280"/>
      <c r="RLX27" s="280"/>
      <c r="RLY27" s="280"/>
      <c r="RLZ27" s="280"/>
      <c r="RMA27" s="280"/>
      <c r="RMB27" s="280"/>
      <c r="RMC27" s="280"/>
      <c r="RMD27" s="280"/>
      <c r="RME27" s="280"/>
      <c r="RMF27" s="280"/>
      <c r="RMG27" s="280"/>
      <c r="RMH27" s="280"/>
      <c r="RMI27" s="280"/>
      <c r="RMJ27" s="280"/>
      <c r="RMK27" s="280"/>
      <c r="RML27" s="280"/>
      <c r="RMM27" s="280"/>
      <c r="RMN27" s="280"/>
      <c r="RMO27" s="280"/>
      <c r="RMP27" s="280"/>
      <c r="RMQ27" s="280"/>
      <c r="RMR27" s="280"/>
      <c r="RMS27" s="280"/>
      <c r="RMT27" s="280"/>
      <c r="RMU27" s="280"/>
      <c r="RMV27" s="280"/>
      <c r="RMW27" s="280"/>
      <c r="RMX27" s="280"/>
      <c r="RMY27" s="280"/>
      <c r="RMZ27" s="280"/>
      <c r="RNA27" s="280"/>
      <c r="RNB27" s="280"/>
      <c r="RNC27" s="280"/>
      <c r="RND27" s="280"/>
      <c r="RNE27" s="280"/>
      <c r="RNF27" s="280"/>
      <c r="RNG27" s="280"/>
      <c r="RNH27" s="280"/>
      <c r="RNI27" s="280"/>
      <c r="RNJ27" s="280"/>
      <c r="RNK27" s="280"/>
      <c r="RNL27" s="280"/>
      <c r="RNM27" s="280"/>
      <c r="RNN27" s="280"/>
      <c r="RNO27" s="280"/>
      <c r="RNP27" s="280"/>
      <c r="RNQ27" s="280"/>
      <c r="RNR27" s="280"/>
      <c r="RNS27" s="280"/>
      <c r="RNT27" s="280"/>
      <c r="RNU27" s="280"/>
      <c r="RNV27" s="280"/>
      <c r="RNW27" s="280"/>
      <c r="RNX27" s="280"/>
      <c r="RNY27" s="280"/>
      <c r="RNZ27" s="280"/>
      <c r="ROA27" s="280"/>
      <c r="ROB27" s="280"/>
      <c r="ROC27" s="280"/>
      <c r="ROD27" s="280"/>
      <c r="ROE27" s="280"/>
      <c r="ROF27" s="280"/>
      <c r="ROG27" s="280"/>
      <c r="ROH27" s="280"/>
      <c r="ROI27" s="280"/>
      <c r="ROJ27" s="280"/>
      <c r="ROK27" s="280"/>
      <c r="ROL27" s="280"/>
      <c r="ROM27" s="280"/>
      <c r="RON27" s="280"/>
      <c r="ROO27" s="280"/>
      <c r="ROP27" s="280"/>
      <c r="ROQ27" s="280"/>
      <c r="ROR27" s="280"/>
      <c r="ROS27" s="280"/>
      <c r="ROT27" s="280"/>
      <c r="ROU27" s="280"/>
      <c r="ROV27" s="280"/>
      <c r="ROW27" s="280"/>
      <c r="ROX27" s="280"/>
      <c r="ROY27" s="280"/>
      <c r="ROZ27" s="280"/>
      <c r="RPA27" s="280"/>
      <c r="RPB27" s="280"/>
      <c r="RPC27" s="280"/>
      <c r="RPD27" s="280"/>
      <c r="RPE27" s="280"/>
      <c r="RPF27" s="280"/>
      <c r="RPG27" s="280"/>
      <c r="RPH27" s="280"/>
      <c r="RPI27" s="280"/>
      <c r="RPJ27" s="280"/>
      <c r="RPK27" s="280"/>
      <c r="RPL27" s="280"/>
      <c r="RPM27" s="280"/>
      <c r="RPN27" s="280"/>
      <c r="RPO27" s="280"/>
      <c r="RPP27" s="280"/>
      <c r="RPQ27" s="280"/>
      <c r="RPR27" s="280"/>
      <c r="RPS27" s="280"/>
      <c r="RPT27" s="280"/>
      <c r="RPU27" s="280"/>
      <c r="RPV27" s="280"/>
      <c r="RPW27" s="280"/>
      <c r="RPX27" s="280"/>
      <c r="RPY27" s="280"/>
      <c r="RPZ27" s="280"/>
      <c r="RQA27" s="280"/>
      <c r="RQB27" s="280"/>
      <c r="RQC27" s="280"/>
      <c r="RQD27" s="280"/>
      <c r="RQE27" s="280"/>
      <c r="RQF27" s="280"/>
      <c r="RQG27" s="280"/>
      <c r="RQH27" s="280"/>
      <c r="RQI27" s="280"/>
      <c r="RQJ27" s="280"/>
      <c r="RQK27" s="280"/>
      <c r="RQL27" s="280"/>
      <c r="RQM27" s="280"/>
      <c r="RQN27" s="280"/>
      <c r="RQO27" s="280"/>
      <c r="RQP27" s="280"/>
      <c r="RQQ27" s="280"/>
      <c r="RQR27" s="280"/>
      <c r="RQS27" s="280"/>
      <c r="RQT27" s="280"/>
      <c r="RQU27" s="280"/>
      <c r="RQV27" s="280"/>
      <c r="RQW27" s="280"/>
      <c r="RQX27" s="280"/>
      <c r="RQY27" s="280"/>
      <c r="RQZ27" s="280"/>
      <c r="RRA27" s="280"/>
      <c r="RRB27" s="280"/>
      <c r="RRC27" s="280"/>
      <c r="RRD27" s="280"/>
      <c r="RRE27" s="280"/>
      <c r="RRF27" s="280"/>
      <c r="RRG27" s="280"/>
      <c r="RRH27" s="280"/>
      <c r="RRI27" s="280"/>
      <c r="RRJ27" s="280"/>
      <c r="RRK27" s="280"/>
      <c r="RRL27" s="280"/>
      <c r="RRM27" s="280"/>
      <c r="RRN27" s="280"/>
      <c r="RRO27" s="280"/>
      <c r="RRP27" s="280"/>
      <c r="RRQ27" s="280"/>
      <c r="RRR27" s="280"/>
      <c r="RRS27" s="280"/>
      <c r="RRT27" s="280"/>
      <c r="RRU27" s="280"/>
      <c r="RRV27" s="280"/>
      <c r="RRW27" s="280"/>
      <c r="RRX27" s="280"/>
      <c r="RRY27" s="280"/>
      <c r="RRZ27" s="280"/>
      <c r="RSA27" s="280"/>
      <c r="RSB27" s="280"/>
      <c r="RSC27" s="280"/>
      <c r="RSD27" s="280"/>
      <c r="RSE27" s="280"/>
      <c r="RSF27" s="280"/>
      <c r="RSG27" s="280"/>
      <c r="RSH27" s="280"/>
      <c r="RSI27" s="280"/>
      <c r="RSJ27" s="280"/>
      <c r="RSK27" s="280"/>
      <c r="RSL27" s="280"/>
      <c r="RSM27" s="280"/>
      <c r="RSN27" s="280"/>
      <c r="RSO27" s="280"/>
      <c r="RSP27" s="280"/>
      <c r="RSQ27" s="280"/>
      <c r="RSR27" s="280"/>
      <c r="RSS27" s="280"/>
      <c r="RST27" s="280"/>
      <c r="RSU27" s="280"/>
      <c r="RSV27" s="280"/>
      <c r="RSW27" s="280"/>
      <c r="RSX27" s="280"/>
      <c r="RSY27" s="280"/>
      <c r="RSZ27" s="280"/>
      <c r="RTA27" s="280"/>
      <c r="RTB27" s="280"/>
      <c r="RTC27" s="280"/>
      <c r="RTD27" s="280"/>
      <c r="RTE27" s="280"/>
      <c r="RTF27" s="280"/>
      <c r="RTG27" s="280"/>
      <c r="RTH27" s="280"/>
      <c r="RTI27" s="280"/>
      <c r="RTJ27" s="280"/>
      <c r="RTK27" s="280"/>
      <c r="RTL27" s="280"/>
      <c r="RTM27" s="280"/>
      <c r="RTN27" s="280"/>
      <c r="RTO27" s="280"/>
      <c r="RTP27" s="280"/>
      <c r="RTQ27" s="280"/>
      <c r="RTR27" s="280"/>
      <c r="RTS27" s="280"/>
      <c r="RTT27" s="280"/>
      <c r="RTU27" s="280"/>
      <c r="RTV27" s="280"/>
      <c r="RTW27" s="280"/>
      <c r="RTX27" s="280"/>
      <c r="RTY27" s="280"/>
      <c r="RTZ27" s="280"/>
      <c r="RUA27" s="280"/>
      <c r="RUB27" s="280"/>
      <c r="RUC27" s="280"/>
      <c r="RUD27" s="280"/>
      <c r="RUE27" s="280"/>
      <c r="RUF27" s="280"/>
      <c r="RUG27" s="280"/>
      <c r="RUH27" s="280"/>
      <c r="RUI27" s="280"/>
      <c r="RUJ27" s="280"/>
      <c r="RUK27" s="280"/>
      <c r="RUL27" s="280"/>
      <c r="RUM27" s="280"/>
      <c r="RUN27" s="280"/>
      <c r="RUO27" s="280"/>
      <c r="RUP27" s="280"/>
      <c r="RUQ27" s="280"/>
      <c r="RUR27" s="280"/>
      <c r="RUS27" s="280"/>
      <c r="RUT27" s="280"/>
      <c r="RUU27" s="280"/>
      <c r="RUV27" s="280"/>
      <c r="RUW27" s="280"/>
      <c r="RUX27" s="280"/>
      <c r="RUY27" s="280"/>
      <c r="RUZ27" s="280"/>
      <c r="RVA27" s="280"/>
      <c r="RVB27" s="280"/>
      <c r="RVC27" s="280"/>
      <c r="RVD27" s="280"/>
      <c r="RVE27" s="280"/>
      <c r="RVF27" s="280"/>
      <c r="RVG27" s="280"/>
      <c r="RVH27" s="280"/>
      <c r="RVI27" s="280"/>
      <c r="RVJ27" s="280"/>
      <c r="RVK27" s="280"/>
      <c r="RVL27" s="280"/>
      <c r="RVM27" s="280"/>
      <c r="RVN27" s="280"/>
      <c r="RVO27" s="280"/>
      <c r="RVP27" s="280"/>
      <c r="RVQ27" s="280"/>
      <c r="RVR27" s="280"/>
      <c r="RVS27" s="280"/>
      <c r="RVT27" s="280"/>
      <c r="RVU27" s="280"/>
      <c r="RVV27" s="280"/>
      <c r="RVW27" s="280"/>
      <c r="RVX27" s="280"/>
      <c r="RVY27" s="280"/>
      <c r="RVZ27" s="280"/>
      <c r="RWA27" s="280"/>
      <c r="RWB27" s="280"/>
      <c r="RWC27" s="280"/>
      <c r="RWD27" s="280"/>
      <c r="RWE27" s="280"/>
      <c r="RWF27" s="280"/>
      <c r="RWG27" s="280"/>
      <c r="RWH27" s="280"/>
      <c r="RWI27" s="280"/>
      <c r="RWJ27" s="280"/>
      <c r="RWK27" s="280"/>
      <c r="RWL27" s="280"/>
      <c r="RWM27" s="280"/>
      <c r="RWN27" s="280"/>
      <c r="RWO27" s="280"/>
      <c r="RWP27" s="280"/>
      <c r="RWQ27" s="280"/>
      <c r="RWR27" s="280"/>
      <c r="RWS27" s="280"/>
      <c r="RWT27" s="280"/>
      <c r="RWU27" s="280"/>
      <c r="RWV27" s="280"/>
      <c r="RWW27" s="280"/>
      <c r="RWX27" s="280"/>
      <c r="RWY27" s="280"/>
      <c r="RWZ27" s="280"/>
      <c r="RXA27" s="280"/>
      <c r="RXB27" s="280"/>
      <c r="RXC27" s="280"/>
      <c r="RXD27" s="280"/>
      <c r="RXE27" s="280"/>
      <c r="RXF27" s="280"/>
      <c r="RXG27" s="280"/>
      <c r="RXH27" s="280"/>
      <c r="RXI27" s="280"/>
      <c r="RXJ27" s="280"/>
      <c r="RXK27" s="280"/>
      <c r="RXL27" s="280"/>
      <c r="RXM27" s="280"/>
      <c r="RXN27" s="280"/>
      <c r="RXO27" s="280"/>
      <c r="RXP27" s="280"/>
      <c r="RXQ27" s="280"/>
      <c r="RXR27" s="280"/>
      <c r="RXS27" s="280"/>
      <c r="RXT27" s="280"/>
      <c r="RXU27" s="280"/>
      <c r="RXV27" s="280"/>
      <c r="RXW27" s="280"/>
      <c r="RXX27" s="280"/>
      <c r="RXY27" s="280"/>
      <c r="RXZ27" s="280"/>
      <c r="RYA27" s="280"/>
      <c r="RYB27" s="280"/>
      <c r="RYC27" s="280"/>
      <c r="RYD27" s="280"/>
      <c r="RYE27" s="280"/>
      <c r="RYF27" s="280"/>
      <c r="RYG27" s="280"/>
      <c r="RYH27" s="280"/>
      <c r="RYI27" s="280"/>
      <c r="RYJ27" s="280"/>
      <c r="RYK27" s="280"/>
      <c r="RYL27" s="280"/>
      <c r="RYM27" s="280"/>
      <c r="RYN27" s="280"/>
      <c r="RYO27" s="280"/>
      <c r="RYP27" s="280"/>
      <c r="RYQ27" s="280"/>
      <c r="RYR27" s="280"/>
      <c r="RYS27" s="280"/>
      <c r="RYT27" s="280"/>
      <c r="RYU27" s="280"/>
      <c r="RYV27" s="280"/>
      <c r="RYW27" s="280"/>
      <c r="RYX27" s="280"/>
      <c r="RYY27" s="280"/>
      <c r="RYZ27" s="280"/>
      <c r="RZA27" s="280"/>
      <c r="RZB27" s="280"/>
      <c r="RZC27" s="280"/>
      <c r="RZD27" s="280"/>
      <c r="RZE27" s="280"/>
      <c r="RZF27" s="280"/>
      <c r="RZG27" s="280"/>
      <c r="RZH27" s="280"/>
      <c r="RZI27" s="280"/>
      <c r="RZJ27" s="280"/>
      <c r="RZK27" s="280"/>
      <c r="RZL27" s="280"/>
      <c r="RZM27" s="280"/>
      <c r="RZN27" s="280"/>
      <c r="RZO27" s="280"/>
      <c r="RZP27" s="280"/>
      <c r="RZQ27" s="280"/>
      <c r="RZR27" s="280"/>
      <c r="RZS27" s="280"/>
      <c r="RZT27" s="280"/>
      <c r="RZU27" s="280"/>
      <c r="RZV27" s="280"/>
      <c r="RZW27" s="280"/>
      <c r="RZX27" s="280"/>
      <c r="RZY27" s="280"/>
      <c r="RZZ27" s="280"/>
      <c r="SAA27" s="280"/>
      <c r="SAB27" s="280"/>
      <c r="SAC27" s="280"/>
      <c r="SAD27" s="280"/>
      <c r="SAE27" s="280"/>
      <c r="SAF27" s="280"/>
      <c r="SAG27" s="280"/>
      <c r="SAH27" s="280"/>
      <c r="SAI27" s="280"/>
      <c r="SAJ27" s="280"/>
      <c r="SAK27" s="280"/>
      <c r="SAL27" s="280"/>
      <c r="SAM27" s="280"/>
      <c r="SAN27" s="280"/>
      <c r="SAO27" s="280"/>
      <c r="SAP27" s="280"/>
      <c r="SAQ27" s="280"/>
      <c r="SAR27" s="280"/>
      <c r="SAS27" s="280"/>
      <c r="SAT27" s="280"/>
      <c r="SAU27" s="280"/>
      <c r="SAV27" s="280"/>
      <c r="SAW27" s="280"/>
      <c r="SAX27" s="280"/>
      <c r="SAY27" s="280"/>
      <c r="SAZ27" s="280"/>
      <c r="SBA27" s="280"/>
      <c r="SBB27" s="280"/>
      <c r="SBC27" s="280"/>
      <c r="SBD27" s="280"/>
      <c r="SBE27" s="280"/>
      <c r="SBF27" s="280"/>
      <c r="SBG27" s="280"/>
      <c r="SBH27" s="280"/>
      <c r="SBI27" s="280"/>
      <c r="SBJ27" s="280"/>
      <c r="SBK27" s="280"/>
      <c r="SBL27" s="280"/>
      <c r="SBM27" s="280"/>
      <c r="SBN27" s="280"/>
      <c r="SBO27" s="280"/>
      <c r="SBP27" s="280"/>
      <c r="SBQ27" s="280"/>
      <c r="SBR27" s="280"/>
      <c r="SBS27" s="280"/>
      <c r="SBT27" s="280"/>
      <c r="SBU27" s="280"/>
      <c r="SBV27" s="280"/>
      <c r="SBW27" s="280"/>
      <c r="SBX27" s="280"/>
      <c r="SBY27" s="280"/>
      <c r="SBZ27" s="280"/>
      <c r="SCA27" s="280"/>
      <c r="SCB27" s="280"/>
      <c r="SCC27" s="280"/>
      <c r="SCD27" s="280"/>
      <c r="SCE27" s="280"/>
      <c r="SCF27" s="280"/>
      <c r="SCG27" s="280"/>
      <c r="SCH27" s="280"/>
      <c r="SCI27" s="280"/>
      <c r="SCJ27" s="280"/>
      <c r="SCK27" s="280"/>
      <c r="SCL27" s="280"/>
      <c r="SCM27" s="280"/>
      <c r="SCN27" s="280"/>
      <c r="SCO27" s="280"/>
      <c r="SCP27" s="280"/>
      <c r="SCQ27" s="280"/>
      <c r="SCR27" s="280"/>
      <c r="SCS27" s="280"/>
      <c r="SCT27" s="280"/>
      <c r="SCU27" s="280"/>
      <c r="SCV27" s="280"/>
      <c r="SCW27" s="280"/>
      <c r="SCX27" s="280"/>
      <c r="SCY27" s="280"/>
      <c r="SCZ27" s="280"/>
      <c r="SDA27" s="280"/>
      <c r="SDB27" s="280"/>
      <c r="SDC27" s="280"/>
      <c r="SDD27" s="280"/>
      <c r="SDE27" s="280"/>
      <c r="SDF27" s="280"/>
      <c r="SDG27" s="280"/>
      <c r="SDH27" s="280"/>
      <c r="SDI27" s="280"/>
      <c r="SDJ27" s="280"/>
      <c r="SDK27" s="280"/>
      <c r="SDL27" s="280"/>
      <c r="SDM27" s="280"/>
      <c r="SDN27" s="280"/>
      <c r="SDO27" s="280"/>
      <c r="SDP27" s="280"/>
      <c r="SDQ27" s="280"/>
      <c r="SDR27" s="280"/>
      <c r="SDS27" s="280"/>
      <c r="SDT27" s="280"/>
      <c r="SDU27" s="280"/>
      <c r="SDV27" s="280"/>
      <c r="SDW27" s="280"/>
      <c r="SDX27" s="280"/>
      <c r="SDY27" s="280"/>
      <c r="SDZ27" s="280"/>
      <c r="SEA27" s="280"/>
      <c r="SEB27" s="280"/>
      <c r="SEC27" s="280"/>
      <c r="SED27" s="280"/>
      <c r="SEE27" s="280"/>
      <c r="SEF27" s="280"/>
      <c r="SEG27" s="280"/>
      <c r="SEH27" s="280"/>
      <c r="SEI27" s="280"/>
      <c r="SEJ27" s="280"/>
      <c r="SEK27" s="280"/>
      <c r="SEL27" s="280"/>
      <c r="SEM27" s="280"/>
      <c r="SEN27" s="280"/>
      <c r="SEO27" s="280"/>
      <c r="SEP27" s="280"/>
      <c r="SEQ27" s="280"/>
      <c r="SER27" s="280"/>
      <c r="SES27" s="280"/>
      <c r="SET27" s="280"/>
      <c r="SEU27" s="280"/>
      <c r="SEV27" s="280"/>
      <c r="SEW27" s="280"/>
      <c r="SEX27" s="280"/>
      <c r="SEY27" s="280"/>
      <c r="SEZ27" s="280"/>
      <c r="SFA27" s="280"/>
      <c r="SFB27" s="280"/>
      <c r="SFC27" s="280"/>
      <c r="SFD27" s="280"/>
      <c r="SFE27" s="280"/>
      <c r="SFF27" s="280"/>
      <c r="SFG27" s="280"/>
      <c r="SFH27" s="280"/>
      <c r="SFI27" s="280"/>
      <c r="SFJ27" s="280"/>
      <c r="SFK27" s="280"/>
      <c r="SFL27" s="280"/>
      <c r="SFM27" s="280"/>
      <c r="SFN27" s="280"/>
      <c r="SFO27" s="280"/>
      <c r="SFP27" s="280"/>
      <c r="SFQ27" s="280"/>
      <c r="SFR27" s="280"/>
      <c r="SFS27" s="280"/>
      <c r="SFT27" s="280"/>
      <c r="SFU27" s="280"/>
      <c r="SFV27" s="280"/>
      <c r="SFW27" s="280"/>
      <c r="SFX27" s="280"/>
      <c r="SFY27" s="280"/>
      <c r="SFZ27" s="280"/>
      <c r="SGA27" s="280"/>
      <c r="SGB27" s="280"/>
      <c r="SGC27" s="280"/>
      <c r="SGD27" s="280"/>
      <c r="SGE27" s="280"/>
      <c r="SGF27" s="280"/>
      <c r="SGG27" s="280"/>
      <c r="SGH27" s="280"/>
      <c r="SGI27" s="280"/>
      <c r="SGJ27" s="280"/>
      <c r="SGK27" s="280"/>
      <c r="SGL27" s="280"/>
      <c r="SGM27" s="280"/>
      <c r="SGN27" s="280"/>
      <c r="SGO27" s="280"/>
      <c r="SGP27" s="280"/>
      <c r="SGQ27" s="280"/>
      <c r="SGR27" s="280"/>
      <c r="SGS27" s="280"/>
      <c r="SGT27" s="280"/>
      <c r="SGU27" s="280"/>
      <c r="SGV27" s="280"/>
      <c r="SGW27" s="280"/>
      <c r="SGX27" s="280"/>
      <c r="SGY27" s="280"/>
      <c r="SGZ27" s="280"/>
      <c r="SHA27" s="280"/>
      <c r="SHB27" s="280"/>
      <c r="SHC27" s="280"/>
      <c r="SHD27" s="280"/>
      <c r="SHE27" s="280"/>
      <c r="SHF27" s="280"/>
      <c r="SHG27" s="280"/>
      <c r="SHH27" s="280"/>
      <c r="SHI27" s="280"/>
      <c r="SHJ27" s="280"/>
      <c r="SHK27" s="280"/>
      <c r="SHL27" s="280"/>
      <c r="SHM27" s="280"/>
      <c r="SHN27" s="280"/>
      <c r="SHO27" s="280"/>
      <c r="SHP27" s="280"/>
      <c r="SHQ27" s="280"/>
      <c r="SHR27" s="280"/>
      <c r="SHS27" s="280"/>
      <c r="SHT27" s="280"/>
      <c r="SHU27" s="280"/>
      <c r="SHV27" s="280"/>
      <c r="SHW27" s="280"/>
      <c r="SHX27" s="280"/>
      <c r="SHY27" s="280"/>
      <c r="SHZ27" s="280"/>
      <c r="SIA27" s="280"/>
      <c r="SIB27" s="280"/>
      <c r="SIC27" s="280"/>
      <c r="SID27" s="280"/>
      <c r="SIE27" s="280"/>
      <c r="SIF27" s="280"/>
      <c r="SIG27" s="280"/>
      <c r="SIH27" s="280"/>
      <c r="SII27" s="280"/>
      <c r="SIJ27" s="280"/>
      <c r="SIK27" s="280"/>
      <c r="SIL27" s="280"/>
      <c r="SIM27" s="280"/>
      <c r="SIN27" s="280"/>
      <c r="SIO27" s="280"/>
      <c r="SIP27" s="280"/>
      <c r="SIQ27" s="280"/>
      <c r="SIR27" s="280"/>
      <c r="SIS27" s="280"/>
      <c r="SIT27" s="280"/>
      <c r="SIU27" s="280"/>
      <c r="SIV27" s="280"/>
      <c r="SIW27" s="280"/>
      <c r="SIX27" s="280"/>
      <c r="SIY27" s="280"/>
      <c r="SIZ27" s="280"/>
      <c r="SJA27" s="280"/>
      <c r="SJB27" s="280"/>
      <c r="SJC27" s="280"/>
      <c r="SJD27" s="280"/>
      <c r="SJE27" s="280"/>
      <c r="SJF27" s="280"/>
      <c r="SJG27" s="280"/>
      <c r="SJH27" s="280"/>
      <c r="SJI27" s="280"/>
      <c r="SJJ27" s="280"/>
      <c r="SJK27" s="280"/>
      <c r="SJL27" s="280"/>
      <c r="SJM27" s="280"/>
      <c r="SJN27" s="280"/>
      <c r="SJO27" s="280"/>
      <c r="SJP27" s="280"/>
      <c r="SJQ27" s="280"/>
      <c r="SJR27" s="280"/>
      <c r="SJS27" s="280"/>
      <c r="SJT27" s="280"/>
      <c r="SJU27" s="280"/>
      <c r="SJV27" s="280"/>
      <c r="SJW27" s="280"/>
      <c r="SJX27" s="280"/>
      <c r="SJY27" s="280"/>
      <c r="SJZ27" s="280"/>
      <c r="SKA27" s="280"/>
      <c r="SKB27" s="280"/>
      <c r="SKC27" s="280"/>
      <c r="SKD27" s="280"/>
      <c r="SKE27" s="280"/>
      <c r="SKF27" s="280"/>
      <c r="SKG27" s="280"/>
      <c r="SKH27" s="280"/>
      <c r="SKI27" s="280"/>
      <c r="SKJ27" s="280"/>
      <c r="SKK27" s="280"/>
      <c r="SKL27" s="280"/>
      <c r="SKM27" s="280"/>
      <c r="SKN27" s="280"/>
      <c r="SKO27" s="280"/>
      <c r="SKP27" s="280"/>
      <c r="SKQ27" s="280"/>
      <c r="SKR27" s="280"/>
      <c r="SKS27" s="280"/>
      <c r="SKT27" s="280"/>
      <c r="SKU27" s="280"/>
      <c r="SKV27" s="280"/>
      <c r="SKW27" s="280"/>
      <c r="SKX27" s="280"/>
      <c r="SKY27" s="280"/>
      <c r="SKZ27" s="280"/>
      <c r="SLA27" s="280"/>
      <c r="SLB27" s="280"/>
      <c r="SLC27" s="280"/>
      <c r="SLD27" s="280"/>
      <c r="SLE27" s="280"/>
      <c r="SLF27" s="280"/>
      <c r="SLG27" s="280"/>
      <c r="SLH27" s="280"/>
      <c r="SLI27" s="280"/>
      <c r="SLJ27" s="280"/>
      <c r="SLK27" s="280"/>
      <c r="SLL27" s="280"/>
      <c r="SLM27" s="280"/>
      <c r="SLN27" s="280"/>
      <c r="SLO27" s="280"/>
      <c r="SLP27" s="280"/>
      <c r="SLQ27" s="280"/>
      <c r="SLR27" s="280"/>
      <c r="SLS27" s="280"/>
      <c r="SLT27" s="280"/>
      <c r="SLU27" s="280"/>
      <c r="SLV27" s="280"/>
      <c r="SLW27" s="280"/>
      <c r="SLX27" s="280"/>
      <c r="SLY27" s="280"/>
      <c r="SLZ27" s="280"/>
      <c r="SMA27" s="280"/>
      <c r="SMB27" s="280"/>
      <c r="SMC27" s="280"/>
      <c r="SMD27" s="280"/>
      <c r="SME27" s="280"/>
      <c r="SMF27" s="280"/>
      <c r="SMG27" s="280"/>
      <c r="SMH27" s="280"/>
      <c r="SMI27" s="280"/>
      <c r="SMJ27" s="280"/>
      <c r="SMK27" s="280"/>
      <c r="SML27" s="280"/>
      <c r="SMM27" s="280"/>
      <c r="SMN27" s="280"/>
      <c r="SMO27" s="280"/>
      <c r="SMP27" s="280"/>
      <c r="SMQ27" s="280"/>
      <c r="SMR27" s="280"/>
      <c r="SMS27" s="280"/>
      <c r="SMT27" s="280"/>
      <c r="SMU27" s="280"/>
      <c r="SMV27" s="280"/>
      <c r="SMW27" s="280"/>
      <c r="SMX27" s="280"/>
      <c r="SMY27" s="280"/>
      <c r="SMZ27" s="280"/>
      <c r="SNA27" s="280"/>
      <c r="SNB27" s="280"/>
      <c r="SNC27" s="280"/>
      <c r="SND27" s="280"/>
      <c r="SNE27" s="280"/>
      <c r="SNF27" s="280"/>
      <c r="SNG27" s="280"/>
      <c r="SNH27" s="280"/>
      <c r="SNI27" s="280"/>
      <c r="SNJ27" s="280"/>
      <c r="SNK27" s="280"/>
      <c r="SNL27" s="280"/>
      <c r="SNM27" s="280"/>
      <c r="SNN27" s="280"/>
      <c r="SNO27" s="280"/>
      <c r="SNP27" s="280"/>
      <c r="SNQ27" s="280"/>
      <c r="SNR27" s="280"/>
      <c r="SNS27" s="280"/>
      <c r="SNT27" s="280"/>
      <c r="SNU27" s="280"/>
      <c r="SNV27" s="280"/>
      <c r="SNW27" s="280"/>
      <c r="SNX27" s="280"/>
      <c r="SNY27" s="280"/>
      <c r="SNZ27" s="280"/>
      <c r="SOA27" s="280"/>
      <c r="SOB27" s="280"/>
      <c r="SOC27" s="280"/>
      <c r="SOD27" s="280"/>
      <c r="SOE27" s="280"/>
      <c r="SOF27" s="280"/>
      <c r="SOG27" s="280"/>
      <c r="SOH27" s="280"/>
      <c r="SOI27" s="280"/>
      <c r="SOJ27" s="280"/>
      <c r="SOK27" s="280"/>
      <c r="SOL27" s="280"/>
      <c r="SOM27" s="280"/>
      <c r="SON27" s="280"/>
      <c r="SOO27" s="280"/>
      <c r="SOP27" s="280"/>
      <c r="SOQ27" s="280"/>
      <c r="SOR27" s="280"/>
      <c r="SOS27" s="280"/>
      <c r="SOT27" s="280"/>
      <c r="SOU27" s="280"/>
      <c r="SOV27" s="280"/>
      <c r="SOW27" s="280"/>
      <c r="SOX27" s="280"/>
      <c r="SOY27" s="280"/>
      <c r="SOZ27" s="280"/>
      <c r="SPA27" s="280"/>
      <c r="SPB27" s="280"/>
      <c r="SPC27" s="280"/>
      <c r="SPD27" s="280"/>
      <c r="SPE27" s="280"/>
      <c r="SPF27" s="280"/>
      <c r="SPG27" s="280"/>
      <c r="SPH27" s="280"/>
      <c r="SPI27" s="280"/>
      <c r="SPJ27" s="280"/>
      <c r="SPK27" s="280"/>
      <c r="SPL27" s="280"/>
      <c r="SPM27" s="280"/>
      <c r="SPN27" s="280"/>
      <c r="SPO27" s="280"/>
      <c r="SPP27" s="280"/>
      <c r="SPQ27" s="280"/>
      <c r="SPR27" s="280"/>
      <c r="SPS27" s="280"/>
      <c r="SPT27" s="280"/>
      <c r="SPU27" s="280"/>
      <c r="SPV27" s="280"/>
      <c r="SPW27" s="280"/>
      <c r="SPX27" s="280"/>
      <c r="SPY27" s="280"/>
      <c r="SPZ27" s="280"/>
      <c r="SQA27" s="280"/>
      <c r="SQB27" s="280"/>
      <c r="SQC27" s="280"/>
      <c r="SQD27" s="280"/>
      <c r="SQE27" s="280"/>
      <c r="SQF27" s="280"/>
      <c r="SQG27" s="280"/>
      <c r="SQH27" s="280"/>
      <c r="SQI27" s="280"/>
      <c r="SQJ27" s="280"/>
      <c r="SQK27" s="280"/>
      <c r="SQL27" s="280"/>
      <c r="SQM27" s="280"/>
      <c r="SQN27" s="280"/>
      <c r="SQO27" s="280"/>
      <c r="SQP27" s="280"/>
      <c r="SQQ27" s="280"/>
      <c r="SQR27" s="280"/>
      <c r="SQS27" s="280"/>
      <c r="SQT27" s="280"/>
      <c r="SQU27" s="280"/>
      <c r="SQV27" s="280"/>
      <c r="SQW27" s="280"/>
      <c r="SQX27" s="280"/>
      <c r="SQY27" s="280"/>
      <c r="SQZ27" s="280"/>
      <c r="SRA27" s="280"/>
      <c r="SRB27" s="280"/>
      <c r="SRC27" s="280"/>
      <c r="SRD27" s="280"/>
      <c r="SRE27" s="280"/>
      <c r="SRF27" s="280"/>
      <c r="SRG27" s="280"/>
      <c r="SRH27" s="280"/>
      <c r="SRI27" s="280"/>
      <c r="SRJ27" s="280"/>
      <c r="SRK27" s="280"/>
      <c r="SRL27" s="280"/>
      <c r="SRM27" s="280"/>
      <c r="SRN27" s="280"/>
      <c r="SRO27" s="280"/>
      <c r="SRP27" s="280"/>
      <c r="SRQ27" s="280"/>
      <c r="SRR27" s="280"/>
      <c r="SRS27" s="280"/>
      <c r="SRT27" s="280"/>
      <c r="SRU27" s="280"/>
      <c r="SRV27" s="280"/>
      <c r="SRW27" s="280"/>
      <c r="SRX27" s="280"/>
      <c r="SRY27" s="280"/>
      <c r="SRZ27" s="280"/>
      <c r="SSA27" s="280"/>
      <c r="SSB27" s="280"/>
      <c r="SSC27" s="280"/>
      <c r="SSD27" s="280"/>
      <c r="SSE27" s="280"/>
      <c r="SSF27" s="280"/>
      <c r="SSG27" s="280"/>
      <c r="SSH27" s="280"/>
      <c r="SSI27" s="280"/>
      <c r="SSJ27" s="280"/>
      <c r="SSK27" s="280"/>
      <c r="SSL27" s="280"/>
      <c r="SSM27" s="280"/>
      <c r="SSN27" s="280"/>
      <c r="SSO27" s="280"/>
      <c r="SSP27" s="280"/>
      <c r="SSQ27" s="280"/>
      <c r="SSR27" s="280"/>
      <c r="SSS27" s="280"/>
      <c r="SST27" s="280"/>
      <c r="SSU27" s="280"/>
      <c r="SSV27" s="280"/>
      <c r="SSW27" s="280"/>
      <c r="SSX27" s="280"/>
      <c r="SSY27" s="280"/>
      <c r="SSZ27" s="280"/>
      <c r="STA27" s="280"/>
      <c r="STB27" s="280"/>
      <c r="STC27" s="280"/>
      <c r="STD27" s="280"/>
      <c r="STE27" s="280"/>
      <c r="STF27" s="280"/>
      <c r="STG27" s="280"/>
      <c r="STH27" s="280"/>
      <c r="STI27" s="280"/>
      <c r="STJ27" s="280"/>
      <c r="STK27" s="280"/>
      <c r="STL27" s="280"/>
      <c r="STM27" s="280"/>
      <c r="STN27" s="280"/>
      <c r="STO27" s="280"/>
      <c r="STP27" s="280"/>
      <c r="STQ27" s="280"/>
      <c r="STR27" s="280"/>
      <c r="STS27" s="280"/>
      <c r="STT27" s="280"/>
      <c r="STU27" s="280"/>
      <c r="STV27" s="280"/>
      <c r="STW27" s="280"/>
      <c r="STX27" s="280"/>
      <c r="STY27" s="280"/>
      <c r="STZ27" s="280"/>
      <c r="SUA27" s="280"/>
      <c r="SUB27" s="280"/>
      <c r="SUC27" s="280"/>
      <c r="SUD27" s="280"/>
      <c r="SUE27" s="280"/>
      <c r="SUF27" s="280"/>
      <c r="SUG27" s="280"/>
      <c r="SUH27" s="280"/>
      <c r="SUI27" s="280"/>
      <c r="SUJ27" s="280"/>
      <c r="SUK27" s="280"/>
      <c r="SUL27" s="280"/>
      <c r="SUM27" s="280"/>
      <c r="SUN27" s="280"/>
      <c r="SUO27" s="280"/>
      <c r="SUP27" s="280"/>
      <c r="SUQ27" s="280"/>
      <c r="SUR27" s="280"/>
      <c r="SUS27" s="280"/>
      <c r="SUT27" s="280"/>
      <c r="SUU27" s="280"/>
      <c r="SUV27" s="280"/>
      <c r="SUW27" s="280"/>
      <c r="SUX27" s="280"/>
      <c r="SUY27" s="280"/>
      <c r="SUZ27" s="280"/>
      <c r="SVA27" s="280"/>
      <c r="SVB27" s="280"/>
      <c r="SVC27" s="280"/>
      <c r="SVD27" s="280"/>
      <c r="SVE27" s="280"/>
      <c r="SVF27" s="280"/>
      <c r="SVG27" s="280"/>
      <c r="SVH27" s="280"/>
      <c r="SVI27" s="280"/>
      <c r="SVJ27" s="280"/>
      <c r="SVK27" s="280"/>
      <c r="SVL27" s="280"/>
      <c r="SVM27" s="280"/>
      <c r="SVN27" s="280"/>
      <c r="SVO27" s="280"/>
      <c r="SVP27" s="280"/>
      <c r="SVQ27" s="280"/>
      <c r="SVR27" s="280"/>
      <c r="SVS27" s="280"/>
      <c r="SVT27" s="280"/>
      <c r="SVU27" s="280"/>
      <c r="SVV27" s="280"/>
      <c r="SVW27" s="280"/>
      <c r="SVX27" s="280"/>
      <c r="SVY27" s="280"/>
      <c r="SVZ27" s="280"/>
      <c r="SWA27" s="280"/>
      <c r="SWB27" s="280"/>
      <c r="SWC27" s="280"/>
      <c r="SWD27" s="280"/>
      <c r="SWE27" s="280"/>
      <c r="SWF27" s="280"/>
      <c r="SWG27" s="280"/>
      <c r="SWH27" s="280"/>
      <c r="SWI27" s="280"/>
      <c r="SWJ27" s="280"/>
      <c r="SWK27" s="280"/>
      <c r="SWL27" s="280"/>
      <c r="SWM27" s="280"/>
      <c r="SWN27" s="280"/>
      <c r="SWO27" s="280"/>
      <c r="SWP27" s="280"/>
      <c r="SWQ27" s="280"/>
      <c r="SWR27" s="280"/>
      <c r="SWS27" s="280"/>
      <c r="SWT27" s="280"/>
      <c r="SWU27" s="280"/>
      <c r="SWV27" s="280"/>
      <c r="SWW27" s="280"/>
      <c r="SWX27" s="280"/>
      <c r="SWY27" s="280"/>
      <c r="SWZ27" s="280"/>
      <c r="SXA27" s="280"/>
      <c r="SXB27" s="280"/>
      <c r="SXC27" s="280"/>
      <c r="SXD27" s="280"/>
      <c r="SXE27" s="280"/>
      <c r="SXF27" s="280"/>
      <c r="SXG27" s="280"/>
      <c r="SXH27" s="280"/>
      <c r="SXI27" s="280"/>
      <c r="SXJ27" s="280"/>
      <c r="SXK27" s="280"/>
      <c r="SXL27" s="280"/>
      <c r="SXM27" s="280"/>
      <c r="SXN27" s="280"/>
      <c r="SXO27" s="280"/>
      <c r="SXP27" s="280"/>
      <c r="SXQ27" s="280"/>
      <c r="SXR27" s="280"/>
      <c r="SXS27" s="280"/>
      <c r="SXT27" s="280"/>
      <c r="SXU27" s="280"/>
      <c r="SXV27" s="280"/>
      <c r="SXW27" s="280"/>
      <c r="SXX27" s="280"/>
      <c r="SXY27" s="280"/>
      <c r="SXZ27" s="280"/>
      <c r="SYA27" s="280"/>
      <c r="SYB27" s="280"/>
      <c r="SYC27" s="280"/>
      <c r="SYD27" s="280"/>
      <c r="SYE27" s="280"/>
      <c r="SYF27" s="280"/>
      <c r="SYG27" s="280"/>
      <c r="SYH27" s="280"/>
      <c r="SYI27" s="280"/>
      <c r="SYJ27" s="280"/>
      <c r="SYK27" s="280"/>
      <c r="SYL27" s="280"/>
      <c r="SYM27" s="280"/>
      <c r="SYN27" s="280"/>
      <c r="SYO27" s="280"/>
      <c r="SYP27" s="280"/>
      <c r="SYQ27" s="280"/>
      <c r="SYR27" s="280"/>
      <c r="SYS27" s="280"/>
      <c r="SYT27" s="280"/>
      <c r="SYU27" s="280"/>
      <c r="SYV27" s="280"/>
      <c r="SYW27" s="280"/>
      <c r="SYX27" s="280"/>
      <c r="SYY27" s="280"/>
      <c r="SYZ27" s="280"/>
      <c r="SZA27" s="280"/>
      <c r="SZB27" s="280"/>
      <c r="SZC27" s="280"/>
      <c r="SZD27" s="280"/>
      <c r="SZE27" s="280"/>
      <c r="SZF27" s="280"/>
      <c r="SZG27" s="280"/>
      <c r="SZH27" s="280"/>
      <c r="SZI27" s="280"/>
      <c r="SZJ27" s="280"/>
      <c r="SZK27" s="280"/>
      <c r="SZL27" s="280"/>
      <c r="SZM27" s="280"/>
      <c r="SZN27" s="280"/>
      <c r="SZO27" s="280"/>
      <c r="SZP27" s="280"/>
      <c r="SZQ27" s="280"/>
      <c r="SZR27" s="280"/>
      <c r="SZS27" s="280"/>
      <c r="SZT27" s="280"/>
      <c r="SZU27" s="280"/>
      <c r="SZV27" s="280"/>
      <c r="SZW27" s="280"/>
      <c r="SZX27" s="280"/>
      <c r="SZY27" s="280"/>
      <c r="SZZ27" s="280"/>
      <c r="TAA27" s="280"/>
      <c r="TAB27" s="280"/>
      <c r="TAC27" s="280"/>
      <c r="TAD27" s="280"/>
      <c r="TAE27" s="280"/>
      <c r="TAF27" s="280"/>
      <c r="TAG27" s="280"/>
      <c r="TAH27" s="280"/>
      <c r="TAI27" s="280"/>
      <c r="TAJ27" s="280"/>
      <c r="TAK27" s="280"/>
      <c r="TAL27" s="280"/>
      <c r="TAM27" s="280"/>
      <c r="TAN27" s="280"/>
      <c r="TAO27" s="280"/>
      <c r="TAP27" s="280"/>
      <c r="TAQ27" s="280"/>
      <c r="TAR27" s="280"/>
      <c r="TAS27" s="280"/>
      <c r="TAT27" s="280"/>
      <c r="TAU27" s="280"/>
      <c r="TAV27" s="280"/>
      <c r="TAW27" s="280"/>
      <c r="TAX27" s="280"/>
      <c r="TAY27" s="280"/>
      <c r="TAZ27" s="280"/>
      <c r="TBA27" s="280"/>
      <c r="TBB27" s="280"/>
      <c r="TBC27" s="280"/>
      <c r="TBD27" s="280"/>
      <c r="TBE27" s="280"/>
      <c r="TBF27" s="280"/>
      <c r="TBG27" s="280"/>
      <c r="TBH27" s="280"/>
      <c r="TBI27" s="280"/>
      <c r="TBJ27" s="280"/>
      <c r="TBK27" s="280"/>
      <c r="TBL27" s="280"/>
      <c r="TBM27" s="280"/>
      <c r="TBN27" s="280"/>
      <c r="TBO27" s="280"/>
      <c r="TBP27" s="280"/>
      <c r="TBQ27" s="280"/>
      <c r="TBR27" s="280"/>
      <c r="TBS27" s="280"/>
      <c r="TBT27" s="280"/>
      <c r="TBU27" s="280"/>
      <c r="TBV27" s="280"/>
      <c r="TBW27" s="280"/>
      <c r="TBX27" s="280"/>
      <c r="TBY27" s="280"/>
      <c r="TBZ27" s="280"/>
      <c r="TCA27" s="280"/>
      <c r="TCB27" s="280"/>
      <c r="TCC27" s="280"/>
      <c r="TCD27" s="280"/>
      <c r="TCE27" s="280"/>
      <c r="TCF27" s="280"/>
      <c r="TCG27" s="280"/>
      <c r="TCH27" s="280"/>
      <c r="TCI27" s="280"/>
      <c r="TCJ27" s="280"/>
      <c r="TCK27" s="280"/>
      <c r="TCL27" s="280"/>
      <c r="TCM27" s="280"/>
      <c r="TCN27" s="280"/>
      <c r="TCO27" s="280"/>
      <c r="TCP27" s="280"/>
      <c r="TCQ27" s="280"/>
      <c r="TCR27" s="280"/>
      <c r="TCS27" s="280"/>
      <c r="TCT27" s="280"/>
      <c r="TCU27" s="280"/>
      <c r="TCV27" s="280"/>
      <c r="TCW27" s="280"/>
      <c r="TCX27" s="280"/>
      <c r="TCY27" s="280"/>
      <c r="TCZ27" s="280"/>
      <c r="TDA27" s="280"/>
      <c r="TDB27" s="280"/>
      <c r="TDC27" s="280"/>
      <c r="TDD27" s="280"/>
      <c r="TDE27" s="280"/>
      <c r="TDF27" s="280"/>
      <c r="TDG27" s="280"/>
      <c r="TDH27" s="280"/>
      <c r="TDI27" s="280"/>
      <c r="TDJ27" s="280"/>
      <c r="TDK27" s="280"/>
      <c r="TDL27" s="280"/>
      <c r="TDM27" s="280"/>
      <c r="TDN27" s="280"/>
      <c r="TDO27" s="280"/>
      <c r="TDP27" s="280"/>
      <c r="TDQ27" s="280"/>
      <c r="TDR27" s="280"/>
      <c r="TDS27" s="280"/>
      <c r="TDT27" s="280"/>
      <c r="TDU27" s="280"/>
      <c r="TDV27" s="280"/>
      <c r="TDW27" s="280"/>
      <c r="TDX27" s="280"/>
      <c r="TDY27" s="280"/>
      <c r="TDZ27" s="280"/>
      <c r="TEA27" s="280"/>
      <c r="TEB27" s="280"/>
      <c r="TEC27" s="280"/>
      <c r="TED27" s="280"/>
      <c r="TEE27" s="280"/>
      <c r="TEF27" s="280"/>
      <c r="TEG27" s="280"/>
      <c r="TEH27" s="280"/>
      <c r="TEI27" s="280"/>
      <c r="TEJ27" s="280"/>
      <c r="TEK27" s="280"/>
      <c r="TEL27" s="280"/>
      <c r="TEM27" s="280"/>
      <c r="TEN27" s="280"/>
      <c r="TEO27" s="280"/>
      <c r="TEP27" s="280"/>
      <c r="TEQ27" s="280"/>
      <c r="TER27" s="280"/>
      <c r="TES27" s="280"/>
      <c r="TET27" s="280"/>
      <c r="TEU27" s="280"/>
      <c r="TEV27" s="280"/>
      <c r="TEW27" s="280"/>
      <c r="TEX27" s="280"/>
      <c r="TEY27" s="280"/>
      <c r="TEZ27" s="280"/>
      <c r="TFA27" s="280"/>
      <c r="TFB27" s="280"/>
      <c r="TFC27" s="280"/>
      <c r="TFD27" s="280"/>
      <c r="TFE27" s="280"/>
      <c r="TFF27" s="280"/>
      <c r="TFG27" s="280"/>
      <c r="TFH27" s="280"/>
      <c r="TFI27" s="280"/>
      <c r="TFJ27" s="280"/>
      <c r="TFK27" s="280"/>
      <c r="TFL27" s="280"/>
      <c r="TFM27" s="280"/>
      <c r="TFN27" s="280"/>
      <c r="TFO27" s="280"/>
      <c r="TFP27" s="280"/>
      <c r="TFQ27" s="280"/>
      <c r="TFR27" s="280"/>
      <c r="TFS27" s="280"/>
      <c r="TFT27" s="280"/>
      <c r="TFU27" s="280"/>
      <c r="TFV27" s="280"/>
      <c r="TFW27" s="280"/>
      <c r="TFX27" s="280"/>
      <c r="TFY27" s="280"/>
      <c r="TFZ27" s="280"/>
      <c r="TGA27" s="280"/>
      <c r="TGB27" s="280"/>
      <c r="TGC27" s="280"/>
      <c r="TGD27" s="280"/>
      <c r="TGE27" s="280"/>
      <c r="TGF27" s="280"/>
      <c r="TGG27" s="280"/>
      <c r="TGH27" s="280"/>
      <c r="TGI27" s="280"/>
      <c r="TGJ27" s="280"/>
      <c r="TGK27" s="280"/>
      <c r="TGL27" s="280"/>
      <c r="TGM27" s="280"/>
      <c r="TGN27" s="280"/>
      <c r="TGO27" s="280"/>
      <c r="TGP27" s="280"/>
      <c r="TGQ27" s="280"/>
      <c r="TGR27" s="280"/>
      <c r="TGS27" s="280"/>
      <c r="TGT27" s="280"/>
      <c r="TGU27" s="280"/>
      <c r="TGV27" s="280"/>
      <c r="TGW27" s="280"/>
      <c r="TGX27" s="280"/>
      <c r="TGY27" s="280"/>
      <c r="TGZ27" s="280"/>
      <c r="THA27" s="280"/>
      <c r="THB27" s="280"/>
      <c r="THC27" s="280"/>
      <c r="THD27" s="280"/>
      <c r="THE27" s="280"/>
      <c r="THF27" s="280"/>
      <c r="THG27" s="280"/>
      <c r="THH27" s="280"/>
      <c r="THI27" s="280"/>
      <c r="THJ27" s="280"/>
      <c r="THK27" s="280"/>
      <c r="THL27" s="280"/>
      <c r="THM27" s="280"/>
      <c r="THN27" s="280"/>
      <c r="THO27" s="280"/>
      <c r="THP27" s="280"/>
      <c r="THQ27" s="280"/>
      <c r="THR27" s="280"/>
      <c r="THS27" s="280"/>
      <c r="THT27" s="280"/>
      <c r="THU27" s="280"/>
      <c r="THV27" s="280"/>
      <c r="THW27" s="280"/>
      <c r="THX27" s="280"/>
      <c r="THY27" s="280"/>
      <c r="THZ27" s="280"/>
      <c r="TIA27" s="280"/>
      <c r="TIB27" s="280"/>
      <c r="TIC27" s="280"/>
      <c r="TID27" s="280"/>
      <c r="TIE27" s="280"/>
      <c r="TIF27" s="280"/>
      <c r="TIG27" s="280"/>
      <c r="TIH27" s="280"/>
      <c r="TII27" s="280"/>
      <c r="TIJ27" s="280"/>
      <c r="TIK27" s="280"/>
      <c r="TIL27" s="280"/>
      <c r="TIM27" s="280"/>
      <c r="TIN27" s="280"/>
      <c r="TIO27" s="280"/>
      <c r="TIP27" s="280"/>
      <c r="TIQ27" s="280"/>
      <c r="TIR27" s="280"/>
      <c r="TIS27" s="280"/>
      <c r="TIT27" s="280"/>
      <c r="TIU27" s="280"/>
      <c r="TIV27" s="280"/>
      <c r="TIW27" s="280"/>
      <c r="TIX27" s="280"/>
      <c r="TIY27" s="280"/>
      <c r="TIZ27" s="280"/>
      <c r="TJA27" s="280"/>
      <c r="TJB27" s="280"/>
      <c r="TJC27" s="280"/>
      <c r="TJD27" s="280"/>
      <c r="TJE27" s="280"/>
      <c r="TJF27" s="280"/>
      <c r="TJG27" s="280"/>
      <c r="TJH27" s="280"/>
      <c r="TJI27" s="280"/>
      <c r="TJJ27" s="280"/>
      <c r="TJK27" s="280"/>
      <c r="TJL27" s="280"/>
      <c r="TJM27" s="280"/>
      <c r="TJN27" s="280"/>
      <c r="TJO27" s="280"/>
      <c r="TJP27" s="280"/>
      <c r="TJQ27" s="280"/>
      <c r="TJR27" s="280"/>
      <c r="TJS27" s="280"/>
      <c r="TJT27" s="280"/>
      <c r="TJU27" s="280"/>
      <c r="TJV27" s="280"/>
      <c r="TJW27" s="280"/>
      <c r="TJX27" s="280"/>
      <c r="TJY27" s="280"/>
      <c r="TJZ27" s="280"/>
      <c r="TKA27" s="280"/>
      <c r="TKB27" s="280"/>
      <c r="TKC27" s="280"/>
      <c r="TKD27" s="280"/>
      <c r="TKE27" s="280"/>
      <c r="TKF27" s="280"/>
      <c r="TKG27" s="280"/>
      <c r="TKH27" s="280"/>
      <c r="TKI27" s="280"/>
      <c r="TKJ27" s="280"/>
      <c r="TKK27" s="280"/>
      <c r="TKL27" s="280"/>
      <c r="TKM27" s="280"/>
      <c r="TKN27" s="280"/>
      <c r="TKO27" s="280"/>
      <c r="TKP27" s="280"/>
      <c r="TKQ27" s="280"/>
      <c r="TKR27" s="280"/>
      <c r="TKS27" s="280"/>
      <c r="TKT27" s="280"/>
      <c r="TKU27" s="280"/>
      <c r="TKV27" s="280"/>
      <c r="TKW27" s="280"/>
      <c r="TKX27" s="280"/>
      <c r="TKY27" s="280"/>
      <c r="TKZ27" s="280"/>
      <c r="TLA27" s="280"/>
      <c r="TLB27" s="280"/>
      <c r="TLC27" s="280"/>
      <c r="TLD27" s="280"/>
      <c r="TLE27" s="280"/>
      <c r="TLF27" s="280"/>
      <c r="TLG27" s="280"/>
      <c r="TLH27" s="280"/>
      <c r="TLI27" s="280"/>
      <c r="TLJ27" s="280"/>
      <c r="TLK27" s="280"/>
      <c r="TLL27" s="280"/>
      <c r="TLM27" s="280"/>
      <c r="TLN27" s="280"/>
      <c r="TLO27" s="280"/>
      <c r="TLP27" s="280"/>
      <c r="TLQ27" s="280"/>
      <c r="TLR27" s="280"/>
      <c r="TLS27" s="280"/>
      <c r="TLT27" s="280"/>
      <c r="TLU27" s="280"/>
      <c r="TLV27" s="280"/>
      <c r="TLW27" s="280"/>
      <c r="TLX27" s="280"/>
      <c r="TLY27" s="280"/>
      <c r="TLZ27" s="280"/>
      <c r="TMA27" s="280"/>
      <c r="TMB27" s="280"/>
      <c r="TMC27" s="280"/>
      <c r="TMD27" s="280"/>
      <c r="TME27" s="280"/>
      <c r="TMF27" s="280"/>
      <c r="TMG27" s="280"/>
      <c r="TMH27" s="280"/>
      <c r="TMI27" s="280"/>
      <c r="TMJ27" s="280"/>
      <c r="TMK27" s="280"/>
      <c r="TML27" s="280"/>
      <c r="TMM27" s="280"/>
      <c r="TMN27" s="280"/>
      <c r="TMO27" s="280"/>
      <c r="TMP27" s="280"/>
      <c r="TMQ27" s="280"/>
      <c r="TMR27" s="280"/>
      <c r="TMS27" s="280"/>
      <c r="TMT27" s="280"/>
      <c r="TMU27" s="280"/>
      <c r="TMV27" s="280"/>
      <c r="TMW27" s="280"/>
      <c r="TMX27" s="280"/>
      <c r="TMY27" s="280"/>
      <c r="TMZ27" s="280"/>
      <c r="TNA27" s="280"/>
      <c r="TNB27" s="280"/>
      <c r="TNC27" s="280"/>
      <c r="TND27" s="280"/>
      <c r="TNE27" s="280"/>
      <c r="TNF27" s="280"/>
      <c r="TNG27" s="280"/>
      <c r="TNH27" s="280"/>
      <c r="TNI27" s="280"/>
      <c r="TNJ27" s="280"/>
      <c r="TNK27" s="280"/>
      <c r="TNL27" s="280"/>
      <c r="TNM27" s="280"/>
      <c r="TNN27" s="280"/>
      <c r="TNO27" s="280"/>
      <c r="TNP27" s="280"/>
      <c r="TNQ27" s="280"/>
      <c r="TNR27" s="280"/>
      <c r="TNS27" s="280"/>
      <c r="TNT27" s="280"/>
      <c r="TNU27" s="280"/>
      <c r="TNV27" s="280"/>
      <c r="TNW27" s="280"/>
      <c r="TNX27" s="280"/>
      <c r="TNY27" s="280"/>
      <c r="TNZ27" s="280"/>
      <c r="TOA27" s="280"/>
      <c r="TOB27" s="280"/>
      <c r="TOC27" s="280"/>
      <c r="TOD27" s="280"/>
      <c r="TOE27" s="280"/>
      <c r="TOF27" s="280"/>
      <c r="TOG27" s="280"/>
      <c r="TOH27" s="280"/>
      <c r="TOI27" s="280"/>
      <c r="TOJ27" s="280"/>
      <c r="TOK27" s="280"/>
      <c r="TOL27" s="280"/>
      <c r="TOM27" s="280"/>
      <c r="TON27" s="280"/>
      <c r="TOO27" s="280"/>
      <c r="TOP27" s="280"/>
      <c r="TOQ27" s="280"/>
      <c r="TOR27" s="280"/>
      <c r="TOS27" s="280"/>
      <c r="TOT27" s="280"/>
      <c r="TOU27" s="280"/>
      <c r="TOV27" s="280"/>
      <c r="TOW27" s="280"/>
      <c r="TOX27" s="280"/>
      <c r="TOY27" s="280"/>
      <c r="TOZ27" s="280"/>
      <c r="TPA27" s="280"/>
      <c r="TPB27" s="280"/>
      <c r="TPC27" s="280"/>
      <c r="TPD27" s="280"/>
      <c r="TPE27" s="280"/>
      <c r="TPF27" s="280"/>
      <c r="TPG27" s="280"/>
      <c r="TPH27" s="280"/>
      <c r="TPI27" s="280"/>
      <c r="TPJ27" s="280"/>
      <c r="TPK27" s="280"/>
      <c r="TPL27" s="280"/>
      <c r="TPM27" s="280"/>
      <c r="TPN27" s="280"/>
      <c r="TPO27" s="280"/>
      <c r="TPP27" s="280"/>
      <c r="TPQ27" s="280"/>
      <c r="TPR27" s="280"/>
      <c r="TPS27" s="280"/>
      <c r="TPT27" s="280"/>
      <c r="TPU27" s="280"/>
      <c r="TPV27" s="280"/>
      <c r="TPW27" s="280"/>
      <c r="TPX27" s="280"/>
      <c r="TPY27" s="280"/>
      <c r="TPZ27" s="280"/>
      <c r="TQA27" s="280"/>
      <c r="TQB27" s="280"/>
      <c r="TQC27" s="280"/>
      <c r="TQD27" s="280"/>
      <c r="TQE27" s="280"/>
      <c r="TQF27" s="280"/>
      <c r="TQG27" s="280"/>
      <c r="TQH27" s="280"/>
      <c r="TQI27" s="280"/>
      <c r="TQJ27" s="280"/>
      <c r="TQK27" s="280"/>
      <c r="TQL27" s="280"/>
      <c r="TQM27" s="280"/>
      <c r="TQN27" s="280"/>
      <c r="TQO27" s="280"/>
      <c r="TQP27" s="280"/>
      <c r="TQQ27" s="280"/>
      <c r="TQR27" s="280"/>
      <c r="TQS27" s="280"/>
      <c r="TQT27" s="280"/>
      <c r="TQU27" s="280"/>
      <c r="TQV27" s="280"/>
      <c r="TQW27" s="280"/>
      <c r="TQX27" s="280"/>
      <c r="TQY27" s="280"/>
      <c r="TQZ27" s="280"/>
      <c r="TRA27" s="280"/>
      <c r="TRB27" s="280"/>
      <c r="TRC27" s="280"/>
      <c r="TRD27" s="280"/>
      <c r="TRE27" s="280"/>
      <c r="TRF27" s="280"/>
      <c r="TRG27" s="280"/>
      <c r="TRH27" s="280"/>
      <c r="TRI27" s="280"/>
      <c r="TRJ27" s="280"/>
      <c r="TRK27" s="280"/>
      <c r="TRL27" s="280"/>
      <c r="TRM27" s="280"/>
      <c r="TRN27" s="280"/>
      <c r="TRO27" s="280"/>
      <c r="TRP27" s="280"/>
      <c r="TRQ27" s="280"/>
      <c r="TRR27" s="280"/>
      <c r="TRS27" s="280"/>
      <c r="TRT27" s="280"/>
      <c r="TRU27" s="280"/>
      <c r="TRV27" s="280"/>
      <c r="TRW27" s="280"/>
      <c r="TRX27" s="280"/>
      <c r="TRY27" s="280"/>
      <c r="TRZ27" s="280"/>
      <c r="TSA27" s="280"/>
      <c r="TSB27" s="280"/>
      <c r="TSC27" s="280"/>
      <c r="TSD27" s="280"/>
      <c r="TSE27" s="280"/>
      <c r="TSF27" s="280"/>
      <c r="TSG27" s="280"/>
      <c r="TSH27" s="280"/>
      <c r="TSI27" s="280"/>
      <c r="TSJ27" s="280"/>
      <c r="TSK27" s="280"/>
      <c r="TSL27" s="280"/>
      <c r="TSM27" s="280"/>
      <c r="TSN27" s="280"/>
      <c r="TSO27" s="280"/>
      <c r="TSP27" s="280"/>
      <c r="TSQ27" s="280"/>
      <c r="TSR27" s="280"/>
      <c r="TSS27" s="280"/>
      <c r="TST27" s="280"/>
      <c r="TSU27" s="280"/>
      <c r="TSV27" s="280"/>
      <c r="TSW27" s="280"/>
      <c r="TSX27" s="280"/>
      <c r="TSY27" s="280"/>
      <c r="TSZ27" s="280"/>
      <c r="TTA27" s="280"/>
      <c r="TTB27" s="280"/>
      <c r="TTC27" s="280"/>
      <c r="TTD27" s="280"/>
      <c r="TTE27" s="280"/>
      <c r="TTF27" s="280"/>
      <c r="TTG27" s="280"/>
      <c r="TTH27" s="280"/>
      <c r="TTI27" s="280"/>
      <c r="TTJ27" s="280"/>
      <c r="TTK27" s="280"/>
      <c r="TTL27" s="280"/>
      <c r="TTM27" s="280"/>
      <c r="TTN27" s="280"/>
      <c r="TTO27" s="280"/>
      <c r="TTP27" s="280"/>
      <c r="TTQ27" s="280"/>
      <c r="TTR27" s="280"/>
      <c r="TTS27" s="280"/>
      <c r="TTT27" s="280"/>
      <c r="TTU27" s="280"/>
      <c r="TTV27" s="280"/>
      <c r="TTW27" s="280"/>
      <c r="TTX27" s="280"/>
      <c r="TTY27" s="280"/>
      <c r="TTZ27" s="280"/>
      <c r="TUA27" s="280"/>
      <c r="TUB27" s="280"/>
      <c r="TUC27" s="280"/>
      <c r="TUD27" s="280"/>
      <c r="TUE27" s="280"/>
      <c r="TUF27" s="280"/>
      <c r="TUG27" s="280"/>
      <c r="TUH27" s="280"/>
      <c r="TUI27" s="280"/>
      <c r="TUJ27" s="280"/>
      <c r="TUK27" s="280"/>
      <c r="TUL27" s="280"/>
      <c r="TUM27" s="280"/>
      <c r="TUN27" s="280"/>
      <c r="TUO27" s="280"/>
      <c r="TUP27" s="280"/>
      <c r="TUQ27" s="280"/>
      <c r="TUR27" s="280"/>
      <c r="TUS27" s="280"/>
      <c r="TUT27" s="280"/>
      <c r="TUU27" s="280"/>
      <c r="TUV27" s="280"/>
      <c r="TUW27" s="280"/>
      <c r="TUX27" s="280"/>
      <c r="TUY27" s="280"/>
      <c r="TUZ27" s="280"/>
      <c r="TVA27" s="280"/>
      <c r="TVB27" s="280"/>
      <c r="TVC27" s="280"/>
      <c r="TVD27" s="280"/>
      <c r="TVE27" s="280"/>
      <c r="TVF27" s="280"/>
      <c r="TVG27" s="280"/>
      <c r="TVH27" s="280"/>
      <c r="TVI27" s="280"/>
      <c r="TVJ27" s="280"/>
      <c r="TVK27" s="280"/>
      <c r="TVL27" s="280"/>
      <c r="TVM27" s="280"/>
      <c r="TVN27" s="280"/>
      <c r="TVO27" s="280"/>
      <c r="TVP27" s="280"/>
      <c r="TVQ27" s="280"/>
      <c r="TVR27" s="280"/>
      <c r="TVS27" s="280"/>
      <c r="TVT27" s="280"/>
      <c r="TVU27" s="280"/>
      <c r="TVV27" s="280"/>
      <c r="TVW27" s="280"/>
      <c r="TVX27" s="280"/>
      <c r="TVY27" s="280"/>
      <c r="TVZ27" s="280"/>
      <c r="TWA27" s="280"/>
      <c r="TWB27" s="280"/>
      <c r="TWC27" s="280"/>
      <c r="TWD27" s="280"/>
      <c r="TWE27" s="280"/>
      <c r="TWF27" s="280"/>
      <c r="TWG27" s="280"/>
      <c r="TWH27" s="280"/>
      <c r="TWI27" s="280"/>
      <c r="TWJ27" s="280"/>
      <c r="TWK27" s="280"/>
      <c r="TWL27" s="280"/>
      <c r="TWM27" s="280"/>
      <c r="TWN27" s="280"/>
      <c r="TWO27" s="280"/>
      <c r="TWP27" s="280"/>
      <c r="TWQ27" s="280"/>
      <c r="TWR27" s="280"/>
      <c r="TWS27" s="280"/>
      <c r="TWT27" s="280"/>
      <c r="TWU27" s="280"/>
      <c r="TWV27" s="280"/>
      <c r="TWW27" s="280"/>
      <c r="TWX27" s="280"/>
      <c r="TWY27" s="280"/>
      <c r="TWZ27" s="280"/>
      <c r="TXA27" s="280"/>
      <c r="TXB27" s="280"/>
      <c r="TXC27" s="280"/>
      <c r="TXD27" s="280"/>
      <c r="TXE27" s="280"/>
      <c r="TXF27" s="280"/>
      <c r="TXG27" s="280"/>
      <c r="TXH27" s="280"/>
      <c r="TXI27" s="280"/>
      <c r="TXJ27" s="280"/>
      <c r="TXK27" s="280"/>
      <c r="TXL27" s="280"/>
      <c r="TXM27" s="280"/>
      <c r="TXN27" s="280"/>
      <c r="TXO27" s="280"/>
      <c r="TXP27" s="280"/>
      <c r="TXQ27" s="280"/>
      <c r="TXR27" s="280"/>
      <c r="TXS27" s="280"/>
      <c r="TXT27" s="280"/>
      <c r="TXU27" s="280"/>
      <c r="TXV27" s="280"/>
      <c r="TXW27" s="280"/>
      <c r="TXX27" s="280"/>
      <c r="TXY27" s="280"/>
      <c r="TXZ27" s="280"/>
      <c r="TYA27" s="280"/>
      <c r="TYB27" s="280"/>
      <c r="TYC27" s="280"/>
      <c r="TYD27" s="280"/>
      <c r="TYE27" s="280"/>
      <c r="TYF27" s="280"/>
      <c r="TYG27" s="280"/>
      <c r="TYH27" s="280"/>
      <c r="TYI27" s="280"/>
      <c r="TYJ27" s="280"/>
      <c r="TYK27" s="280"/>
      <c r="TYL27" s="280"/>
      <c r="TYM27" s="280"/>
      <c r="TYN27" s="280"/>
      <c r="TYO27" s="280"/>
      <c r="TYP27" s="280"/>
      <c r="TYQ27" s="280"/>
      <c r="TYR27" s="280"/>
      <c r="TYS27" s="280"/>
      <c r="TYT27" s="280"/>
      <c r="TYU27" s="280"/>
      <c r="TYV27" s="280"/>
      <c r="TYW27" s="280"/>
      <c r="TYX27" s="280"/>
      <c r="TYY27" s="280"/>
      <c r="TYZ27" s="280"/>
      <c r="TZA27" s="280"/>
      <c r="TZB27" s="280"/>
      <c r="TZC27" s="280"/>
      <c r="TZD27" s="280"/>
      <c r="TZE27" s="280"/>
      <c r="TZF27" s="280"/>
      <c r="TZG27" s="280"/>
      <c r="TZH27" s="280"/>
      <c r="TZI27" s="280"/>
      <c r="TZJ27" s="280"/>
      <c r="TZK27" s="280"/>
      <c r="TZL27" s="280"/>
      <c r="TZM27" s="280"/>
      <c r="TZN27" s="280"/>
      <c r="TZO27" s="280"/>
      <c r="TZP27" s="280"/>
      <c r="TZQ27" s="280"/>
      <c r="TZR27" s="280"/>
      <c r="TZS27" s="280"/>
      <c r="TZT27" s="280"/>
      <c r="TZU27" s="280"/>
      <c r="TZV27" s="280"/>
      <c r="TZW27" s="280"/>
      <c r="TZX27" s="280"/>
      <c r="TZY27" s="280"/>
      <c r="TZZ27" s="280"/>
      <c r="UAA27" s="280"/>
      <c r="UAB27" s="280"/>
      <c r="UAC27" s="280"/>
      <c r="UAD27" s="280"/>
      <c r="UAE27" s="280"/>
      <c r="UAF27" s="280"/>
      <c r="UAG27" s="280"/>
      <c r="UAH27" s="280"/>
      <c r="UAI27" s="280"/>
      <c r="UAJ27" s="280"/>
      <c r="UAK27" s="280"/>
      <c r="UAL27" s="280"/>
      <c r="UAM27" s="280"/>
      <c r="UAN27" s="280"/>
      <c r="UAO27" s="280"/>
      <c r="UAP27" s="280"/>
      <c r="UAQ27" s="280"/>
      <c r="UAR27" s="280"/>
      <c r="UAS27" s="280"/>
      <c r="UAT27" s="280"/>
      <c r="UAU27" s="280"/>
      <c r="UAV27" s="280"/>
      <c r="UAW27" s="280"/>
      <c r="UAX27" s="280"/>
      <c r="UAY27" s="280"/>
      <c r="UAZ27" s="280"/>
      <c r="UBA27" s="280"/>
      <c r="UBB27" s="280"/>
      <c r="UBC27" s="280"/>
      <c r="UBD27" s="280"/>
      <c r="UBE27" s="280"/>
      <c r="UBF27" s="280"/>
      <c r="UBG27" s="280"/>
      <c r="UBH27" s="280"/>
      <c r="UBI27" s="280"/>
      <c r="UBJ27" s="280"/>
      <c r="UBK27" s="280"/>
      <c r="UBL27" s="280"/>
      <c r="UBM27" s="280"/>
      <c r="UBN27" s="280"/>
      <c r="UBO27" s="280"/>
      <c r="UBP27" s="280"/>
      <c r="UBQ27" s="280"/>
      <c r="UBR27" s="280"/>
      <c r="UBS27" s="280"/>
      <c r="UBT27" s="280"/>
      <c r="UBU27" s="280"/>
      <c r="UBV27" s="280"/>
      <c r="UBW27" s="280"/>
      <c r="UBX27" s="280"/>
      <c r="UBY27" s="280"/>
      <c r="UBZ27" s="280"/>
      <c r="UCA27" s="280"/>
      <c r="UCB27" s="280"/>
      <c r="UCC27" s="280"/>
      <c r="UCD27" s="280"/>
      <c r="UCE27" s="280"/>
      <c r="UCF27" s="280"/>
      <c r="UCG27" s="280"/>
      <c r="UCH27" s="280"/>
      <c r="UCI27" s="280"/>
      <c r="UCJ27" s="280"/>
      <c r="UCK27" s="280"/>
      <c r="UCL27" s="280"/>
      <c r="UCM27" s="280"/>
      <c r="UCN27" s="280"/>
      <c r="UCO27" s="280"/>
      <c r="UCP27" s="280"/>
      <c r="UCQ27" s="280"/>
      <c r="UCR27" s="280"/>
      <c r="UCS27" s="280"/>
      <c r="UCT27" s="280"/>
      <c r="UCU27" s="280"/>
      <c r="UCV27" s="280"/>
      <c r="UCW27" s="280"/>
      <c r="UCX27" s="280"/>
      <c r="UCY27" s="280"/>
      <c r="UCZ27" s="280"/>
      <c r="UDA27" s="280"/>
      <c r="UDB27" s="280"/>
      <c r="UDC27" s="280"/>
      <c r="UDD27" s="280"/>
      <c r="UDE27" s="280"/>
      <c r="UDF27" s="280"/>
      <c r="UDG27" s="280"/>
      <c r="UDH27" s="280"/>
      <c r="UDI27" s="280"/>
      <c r="UDJ27" s="280"/>
      <c r="UDK27" s="280"/>
      <c r="UDL27" s="280"/>
      <c r="UDM27" s="280"/>
      <c r="UDN27" s="280"/>
      <c r="UDO27" s="280"/>
      <c r="UDP27" s="280"/>
      <c r="UDQ27" s="280"/>
      <c r="UDR27" s="280"/>
      <c r="UDS27" s="280"/>
      <c r="UDT27" s="280"/>
      <c r="UDU27" s="280"/>
      <c r="UDV27" s="280"/>
      <c r="UDW27" s="280"/>
      <c r="UDX27" s="280"/>
      <c r="UDY27" s="280"/>
      <c r="UDZ27" s="280"/>
      <c r="UEA27" s="280"/>
      <c r="UEB27" s="280"/>
      <c r="UEC27" s="280"/>
      <c r="UED27" s="280"/>
      <c r="UEE27" s="280"/>
      <c r="UEF27" s="280"/>
      <c r="UEG27" s="280"/>
      <c r="UEH27" s="280"/>
      <c r="UEI27" s="280"/>
      <c r="UEJ27" s="280"/>
      <c r="UEK27" s="280"/>
      <c r="UEL27" s="280"/>
      <c r="UEM27" s="280"/>
      <c r="UEN27" s="280"/>
      <c r="UEO27" s="280"/>
      <c r="UEP27" s="280"/>
      <c r="UEQ27" s="280"/>
      <c r="UER27" s="280"/>
      <c r="UES27" s="280"/>
      <c r="UET27" s="280"/>
      <c r="UEU27" s="280"/>
      <c r="UEV27" s="280"/>
      <c r="UEW27" s="280"/>
      <c r="UEX27" s="280"/>
      <c r="UEY27" s="280"/>
      <c r="UEZ27" s="280"/>
      <c r="UFA27" s="280"/>
      <c r="UFB27" s="280"/>
      <c r="UFC27" s="280"/>
      <c r="UFD27" s="280"/>
      <c r="UFE27" s="280"/>
      <c r="UFF27" s="280"/>
      <c r="UFG27" s="280"/>
      <c r="UFH27" s="280"/>
      <c r="UFI27" s="280"/>
      <c r="UFJ27" s="280"/>
      <c r="UFK27" s="280"/>
      <c r="UFL27" s="280"/>
      <c r="UFM27" s="280"/>
      <c r="UFN27" s="280"/>
      <c r="UFO27" s="280"/>
      <c r="UFP27" s="280"/>
      <c r="UFQ27" s="280"/>
      <c r="UFR27" s="280"/>
      <c r="UFS27" s="280"/>
      <c r="UFT27" s="280"/>
      <c r="UFU27" s="280"/>
      <c r="UFV27" s="280"/>
      <c r="UFW27" s="280"/>
      <c r="UFX27" s="280"/>
      <c r="UFY27" s="280"/>
      <c r="UFZ27" s="280"/>
      <c r="UGA27" s="280"/>
      <c r="UGB27" s="280"/>
      <c r="UGC27" s="280"/>
      <c r="UGD27" s="280"/>
      <c r="UGE27" s="280"/>
      <c r="UGF27" s="280"/>
      <c r="UGG27" s="280"/>
      <c r="UGH27" s="280"/>
      <c r="UGI27" s="280"/>
      <c r="UGJ27" s="280"/>
      <c r="UGK27" s="280"/>
      <c r="UGL27" s="280"/>
      <c r="UGM27" s="280"/>
      <c r="UGN27" s="280"/>
      <c r="UGO27" s="280"/>
      <c r="UGP27" s="280"/>
      <c r="UGQ27" s="280"/>
      <c r="UGR27" s="280"/>
      <c r="UGS27" s="280"/>
      <c r="UGT27" s="280"/>
      <c r="UGU27" s="280"/>
      <c r="UGV27" s="280"/>
      <c r="UGW27" s="280"/>
      <c r="UGX27" s="280"/>
      <c r="UGY27" s="280"/>
      <c r="UGZ27" s="280"/>
      <c r="UHA27" s="280"/>
      <c r="UHB27" s="280"/>
      <c r="UHC27" s="280"/>
      <c r="UHD27" s="280"/>
      <c r="UHE27" s="280"/>
      <c r="UHF27" s="280"/>
      <c r="UHG27" s="280"/>
      <c r="UHH27" s="280"/>
      <c r="UHI27" s="280"/>
      <c r="UHJ27" s="280"/>
      <c r="UHK27" s="280"/>
      <c r="UHL27" s="280"/>
      <c r="UHM27" s="280"/>
      <c r="UHN27" s="280"/>
      <c r="UHO27" s="280"/>
      <c r="UHP27" s="280"/>
      <c r="UHQ27" s="280"/>
      <c r="UHR27" s="280"/>
      <c r="UHS27" s="280"/>
      <c r="UHT27" s="280"/>
      <c r="UHU27" s="280"/>
      <c r="UHV27" s="280"/>
      <c r="UHW27" s="280"/>
      <c r="UHX27" s="280"/>
      <c r="UHY27" s="280"/>
      <c r="UHZ27" s="280"/>
      <c r="UIA27" s="280"/>
      <c r="UIB27" s="280"/>
      <c r="UIC27" s="280"/>
      <c r="UID27" s="280"/>
      <c r="UIE27" s="280"/>
      <c r="UIF27" s="280"/>
      <c r="UIG27" s="280"/>
      <c r="UIH27" s="280"/>
      <c r="UII27" s="280"/>
      <c r="UIJ27" s="280"/>
      <c r="UIK27" s="280"/>
      <c r="UIL27" s="280"/>
      <c r="UIM27" s="280"/>
      <c r="UIN27" s="280"/>
      <c r="UIO27" s="280"/>
      <c r="UIP27" s="280"/>
      <c r="UIQ27" s="280"/>
      <c r="UIR27" s="280"/>
      <c r="UIS27" s="280"/>
      <c r="UIT27" s="280"/>
      <c r="UIU27" s="280"/>
      <c r="UIV27" s="280"/>
      <c r="UIW27" s="280"/>
      <c r="UIX27" s="280"/>
      <c r="UIY27" s="280"/>
      <c r="UIZ27" s="280"/>
      <c r="UJA27" s="280"/>
      <c r="UJB27" s="280"/>
      <c r="UJC27" s="280"/>
      <c r="UJD27" s="280"/>
      <c r="UJE27" s="280"/>
      <c r="UJF27" s="280"/>
      <c r="UJG27" s="280"/>
      <c r="UJH27" s="280"/>
      <c r="UJI27" s="280"/>
      <c r="UJJ27" s="280"/>
      <c r="UJK27" s="280"/>
      <c r="UJL27" s="280"/>
      <c r="UJM27" s="280"/>
      <c r="UJN27" s="280"/>
      <c r="UJO27" s="280"/>
      <c r="UJP27" s="280"/>
      <c r="UJQ27" s="280"/>
      <c r="UJR27" s="280"/>
      <c r="UJS27" s="280"/>
      <c r="UJT27" s="280"/>
      <c r="UJU27" s="280"/>
      <c r="UJV27" s="280"/>
      <c r="UJW27" s="280"/>
      <c r="UJX27" s="280"/>
      <c r="UJY27" s="280"/>
      <c r="UJZ27" s="280"/>
      <c r="UKA27" s="280"/>
      <c r="UKB27" s="280"/>
      <c r="UKC27" s="280"/>
      <c r="UKD27" s="280"/>
      <c r="UKE27" s="280"/>
      <c r="UKF27" s="280"/>
      <c r="UKG27" s="280"/>
      <c r="UKH27" s="280"/>
      <c r="UKI27" s="280"/>
      <c r="UKJ27" s="280"/>
      <c r="UKK27" s="280"/>
      <c r="UKL27" s="280"/>
      <c r="UKM27" s="280"/>
      <c r="UKN27" s="280"/>
      <c r="UKO27" s="280"/>
      <c r="UKP27" s="280"/>
      <c r="UKQ27" s="280"/>
      <c r="UKR27" s="280"/>
      <c r="UKS27" s="280"/>
      <c r="UKT27" s="280"/>
      <c r="UKU27" s="280"/>
      <c r="UKV27" s="280"/>
      <c r="UKW27" s="280"/>
      <c r="UKX27" s="280"/>
      <c r="UKY27" s="280"/>
      <c r="UKZ27" s="280"/>
      <c r="ULA27" s="280"/>
      <c r="ULB27" s="280"/>
      <c r="ULC27" s="280"/>
      <c r="ULD27" s="280"/>
      <c r="ULE27" s="280"/>
      <c r="ULF27" s="280"/>
      <c r="ULG27" s="280"/>
      <c r="ULH27" s="280"/>
      <c r="ULI27" s="280"/>
      <c r="ULJ27" s="280"/>
      <c r="ULK27" s="280"/>
      <c r="ULL27" s="280"/>
      <c r="ULM27" s="280"/>
      <c r="ULN27" s="280"/>
      <c r="ULO27" s="280"/>
      <c r="ULP27" s="280"/>
      <c r="ULQ27" s="280"/>
      <c r="ULR27" s="280"/>
      <c r="ULS27" s="280"/>
      <c r="ULT27" s="280"/>
      <c r="ULU27" s="280"/>
      <c r="ULV27" s="280"/>
      <c r="ULW27" s="280"/>
      <c r="ULX27" s="280"/>
      <c r="ULY27" s="280"/>
      <c r="ULZ27" s="280"/>
      <c r="UMA27" s="280"/>
      <c r="UMB27" s="280"/>
      <c r="UMC27" s="280"/>
      <c r="UMD27" s="280"/>
      <c r="UME27" s="280"/>
      <c r="UMF27" s="280"/>
      <c r="UMG27" s="280"/>
      <c r="UMH27" s="280"/>
      <c r="UMI27" s="280"/>
      <c r="UMJ27" s="280"/>
      <c r="UMK27" s="280"/>
      <c r="UML27" s="280"/>
      <c r="UMM27" s="280"/>
      <c r="UMN27" s="280"/>
      <c r="UMO27" s="280"/>
      <c r="UMP27" s="280"/>
      <c r="UMQ27" s="280"/>
      <c r="UMR27" s="280"/>
      <c r="UMS27" s="280"/>
      <c r="UMT27" s="280"/>
      <c r="UMU27" s="280"/>
      <c r="UMV27" s="280"/>
      <c r="UMW27" s="280"/>
      <c r="UMX27" s="280"/>
      <c r="UMY27" s="280"/>
      <c r="UMZ27" s="280"/>
      <c r="UNA27" s="280"/>
      <c r="UNB27" s="280"/>
      <c r="UNC27" s="280"/>
      <c r="UND27" s="280"/>
      <c r="UNE27" s="280"/>
      <c r="UNF27" s="280"/>
      <c r="UNG27" s="280"/>
      <c r="UNH27" s="280"/>
      <c r="UNI27" s="280"/>
      <c r="UNJ27" s="280"/>
      <c r="UNK27" s="280"/>
      <c r="UNL27" s="280"/>
      <c r="UNM27" s="280"/>
      <c r="UNN27" s="280"/>
      <c r="UNO27" s="280"/>
      <c r="UNP27" s="280"/>
      <c r="UNQ27" s="280"/>
      <c r="UNR27" s="280"/>
      <c r="UNS27" s="280"/>
      <c r="UNT27" s="280"/>
      <c r="UNU27" s="280"/>
      <c r="UNV27" s="280"/>
      <c r="UNW27" s="280"/>
      <c r="UNX27" s="280"/>
      <c r="UNY27" s="280"/>
      <c r="UNZ27" s="280"/>
      <c r="UOA27" s="280"/>
      <c r="UOB27" s="280"/>
      <c r="UOC27" s="280"/>
      <c r="UOD27" s="280"/>
      <c r="UOE27" s="280"/>
      <c r="UOF27" s="280"/>
      <c r="UOG27" s="280"/>
      <c r="UOH27" s="280"/>
      <c r="UOI27" s="280"/>
      <c r="UOJ27" s="280"/>
      <c r="UOK27" s="280"/>
      <c r="UOL27" s="280"/>
      <c r="UOM27" s="280"/>
      <c r="UON27" s="280"/>
      <c r="UOO27" s="280"/>
      <c r="UOP27" s="280"/>
      <c r="UOQ27" s="280"/>
      <c r="UOR27" s="280"/>
      <c r="UOS27" s="280"/>
      <c r="UOT27" s="280"/>
      <c r="UOU27" s="280"/>
      <c r="UOV27" s="280"/>
      <c r="UOW27" s="280"/>
      <c r="UOX27" s="280"/>
      <c r="UOY27" s="280"/>
      <c r="UOZ27" s="280"/>
      <c r="UPA27" s="280"/>
      <c r="UPB27" s="280"/>
      <c r="UPC27" s="280"/>
      <c r="UPD27" s="280"/>
      <c r="UPE27" s="280"/>
      <c r="UPF27" s="280"/>
      <c r="UPG27" s="280"/>
      <c r="UPH27" s="280"/>
      <c r="UPI27" s="280"/>
      <c r="UPJ27" s="280"/>
      <c r="UPK27" s="280"/>
      <c r="UPL27" s="280"/>
      <c r="UPM27" s="280"/>
      <c r="UPN27" s="280"/>
      <c r="UPO27" s="280"/>
      <c r="UPP27" s="280"/>
      <c r="UPQ27" s="280"/>
      <c r="UPR27" s="280"/>
      <c r="UPS27" s="280"/>
      <c r="UPT27" s="280"/>
      <c r="UPU27" s="280"/>
      <c r="UPV27" s="280"/>
      <c r="UPW27" s="280"/>
      <c r="UPX27" s="280"/>
      <c r="UPY27" s="280"/>
      <c r="UPZ27" s="280"/>
      <c r="UQA27" s="280"/>
      <c r="UQB27" s="280"/>
      <c r="UQC27" s="280"/>
      <c r="UQD27" s="280"/>
      <c r="UQE27" s="280"/>
      <c r="UQF27" s="280"/>
      <c r="UQG27" s="280"/>
      <c r="UQH27" s="280"/>
      <c r="UQI27" s="280"/>
      <c r="UQJ27" s="280"/>
      <c r="UQK27" s="280"/>
      <c r="UQL27" s="280"/>
      <c r="UQM27" s="280"/>
      <c r="UQN27" s="280"/>
      <c r="UQO27" s="280"/>
      <c r="UQP27" s="280"/>
      <c r="UQQ27" s="280"/>
      <c r="UQR27" s="280"/>
      <c r="UQS27" s="280"/>
      <c r="UQT27" s="280"/>
      <c r="UQU27" s="280"/>
      <c r="UQV27" s="280"/>
      <c r="UQW27" s="280"/>
      <c r="UQX27" s="280"/>
      <c r="UQY27" s="280"/>
      <c r="UQZ27" s="280"/>
      <c r="URA27" s="280"/>
      <c r="URB27" s="280"/>
      <c r="URC27" s="280"/>
      <c r="URD27" s="280"/>
      <c r="URE27" s="280"/>
      <c r="URF27" s="280"/>
      <c r="URG27" s="280"/>
      <c r="URH27" s="280"/>
      <c r="URI27" s="280"/>
      <c r="URJ27" s="280"/>
      <c r="URK27" s="280"/>
      <c r="URL27" s="280"/>
      <c r="URM27" s="280"/>
      <c r="URN27" s="280"/>
      <c r="URO27" s="280"/>
      <c r="URP27" s="280"/>
      <c r="URQ27" s="280"/>
      <c r="URR27" s="280"/>
      <c r="URS27" s="280"/>
      <c r="URT27" s="280"/>
      <c r="URU27" s="280"/>
      <c r="URV27" s="280"/>
      <c r="URW27" s="280"/>
      <c r="URX27" s="280"/>
      <c r="URY27" s="280"/>
      <c r="URZ27" s="280"/>
      <c r="USA27" s="280"/>
      <c r="USB27" s="280"/>
      <c r="USC27" s="280"/>
      <c r="USD27" s="280"/>
      <c r="USE27" s="280"/>
      <c r="USF27" s="280"/>
      <c r="USG27" s="280"/>
      <c r="USH27" s="280"/>
      <c r="USI27" s="280"/>
      <c r="USJ27" s="280"/>
      <c r="USK27" s="280"/>
      <c r="USL27" s="280"/>
      <c r="USM27" s="280"/>
      <c r="USN27" s="280"/>
      <c r="USO27" s="280"/>
      <c r="USP27" s="280"/>
      <c r="USQ27" s="280"/>
      <c r="USR27" s="280"/>
      <c r="USS27" s="280"/>
      <c r="UST27" s="280"/>
      <c r="USU27" s="280"/>
      <c r="USV27" s="280"/>
      <c r="USW27" s="280"/>
      <c r="USX27" s="280"/>
      <c r="USY27" s="280"/>
      <c r="USZ27" s="280"/>
      <c r="UTA27" s="280"/>
      <c r="UTB27" s="280"/>
      <c r="UTC27" s="280"/>
      <c r="UTD27" s="280"/>
      <c r="UTE27" s="280"/>
      <c r="UTF27" s="280"/>
      <c r="UTG27" s="280"/>
      <c r="UTH27" s="280"/>
      <c r="UTI27" s="280"/>
      <c r="UTJ27" s="280"/>
      <c r="UTK27" s="280"/>
      <c r="UTL27" s="280"/>
      <c r="UTM27" s="280"/>
      <c r="UTN27" s="280"/>
      <c r="UTO27" s="280"/>
      <c r="UTP27" s="280"/>
      <c r="UTQ27" s="280"/>
      <c r="UTR27" s="280"/>
      <c r="UTS27" s="280"/>
      <c r="UTT27" s="280"/>
      <c r="UTU27" s="280"/>
      <c r="UTV27" s="280"/>
      <c r="UTW27" s="280"/>
      <c r="UTX27" s="280"/>
      <c r="UTY27" s="280"/>
      <c r="UTZ27" s="280"/>
      <c r="UUA27" s="280"/>
      <c r="UUB27" s="280"/>
      <c r="UUC27" s="280"/>
      <c r="UUD27" s="280"/>
      <c r="UUE27" s="280"/>
      <c r="UUF27" s="280"/>
      <c r="UUG27" s="280"/>
      <c r="UUH27" s="280"/>
      <c r="UUI27" s="280"/>
      <c r="UUJ27" s="280"/>
      <c r="UUK27" s="280"/>
      <c r="UUL27" s="280"/>
      <c r="UUM27" s="280"/>
      <c r="UUN27" s="280"/>
      <c r="UUO27" s="280"/>
      <c r="UUP27" s="280"/>
      <c r="UUQ27" s="280"/>
      <c r="UUR27" s="280"/>
      <c r="UUS27" s="280"/>
      <c r="UUT27" s="280"/>
      <c r="UUU27" s="280"/>
      <c r="UUV27" s="280"/>
      <c r="UUW27" s="280"/>
      <c r="UUX27" s="280"/>
      <c r="UUY27" s="280"/>
      <c r="UUZ27" s="280"/>
      <c r="UVA27" s="280"/>
      <c r="UVB27" s="280"/>
      <c r="UVC27" s="280"/>
      <c r="UVD27" s="280"/>
      <c r="UVE27" s="280"/>
      <c r="UVF27" s="280"/>
      <c r="UVG27" s="280"/>
      <c r="UVH27" s="280"/>
      <c r="UVI27" s="280"/>
      <c r="UVJ27" s="280"/>
      <c r="UVK27" s="280"/>
      <c r="UVL27" s="280"/>
      <c r="UVM27" s="280"/>
      <c r="UVN27" s="280"/>
      <c r="UVO27" s="280"/>
      <c r="UVP27" s="280"/>
      <c r="UVQ27" s="280"/>
      <c r="UVR27" s="280"/>
      <c r="UVS27" s="280"/>
      <c r="UVT27" s="280"/>
      <c r="UVU27" s="280"/>
      <c r="UVV27" s="280"/>
      <c r="UVW27" s="280"/>
      <c r="UVX27" s="280"/>
      <c r="UVY27" s="280"/>
      <c r="UVZ27" s="280"/>
      <c r="UWA27" s="280"/>
      <c r="UWB27" s="280"/>
      <c r="UWC27" s="280"/>
      <c r="UWD27" s="280"/>
      <c r="UWE27" s="280"/>
      <c r="UWF27" s="280"/>
      <c r="UWG27" s="280"/>
      <c r="UWH27" s="280"/>
      <c r="UWI27" s="280"/>
      <c r="UWJ27" s="280"/>
      <c r="UWK27" s="280"/>
      <c r="UWL27" s="280"/>
      <c r="UWM27" s="280"/>
      <c r="UWN27" s="280"/>
      <c r="UWO27" s="280"/>
      <c r="UWP27" s="280"/>
      <c r="UWQ27" s="280"/>
      <c r="UWR27" s="280"/>
      <c r="UWS27" s="280"/>
      <c r="UWT27" s="280"/>
      <c r="UWU27" s="280"/>
      <c r="UWV27" s="280"/>
      <c r="UWW27" s="280"/>
      <c r="UWX27" s="280"/>
      <c r="UWY27" s="280"/>
      <c r="UWZ27" s="280"/>
      <c r="UXA27" s="280"/>
      <c r="UXB27" s="280"/>
      <c r="UXC27" s="280"/>
      <c r="UXD27" s="280"/>
      <c r="UXE27" s="280"/>
      <c r="UXF27" s="280"/>
      <c r="UXG27" s="280"/>
      <c r="UXH27" s="280"/>
      <c r="UXI27" s="280"/>
      <c r="UXJ27" s="280"/>
      <c r="UXK27" s="280"/>
      <c r="UXL27" s="280"/>
      <c r="UXM27" s="280"/>
      <c r="UXN27" s="280"/>
      <c r="UXO27" s="280"/>
      <c r="UXP27" s="280"/>
      <c r="UXQ27" s="280"/>
      <c r="UXR27" s="280"/>
      <c r="UXS27" s="280"/>
      <c r="UXT27" s="280"/>
      <c r="UXU27" s="280"/>
      <c r="UXV27" s="280"/>
      <c r="UXW27" s="280"/>
      <c r="UXX27" s="280"/>
      <c r="UXY27" s="280"/>
      <c r="UXZ27" s="280"/>
      <c r="UYA27" s="280"/>
      <c r="UYB27" s="280"/>
      <c r="UYC27" s="280"/>
      <c r="UYD27" s="280"/>
      <c r="UYE27" s="280"/>
      <c r="UYF27" s="280"/>
      <c r="UYG27" s="280"/>
      <c r="UYH27" s="280"/>
      <c r="UYI27" s="280"/>
      <c r="UYJ27" s="280"/>
      <c r="UYK27" s="280"/>
      <c r="UYL27" s="280"/>
      <c r="UYM27" s="280"/>
      <c r="UYN27" s="280"/>
      <c r="UYO27" s="280"/>
      <c r="UYP27" s="280"/>
      <c r="UYQ27" s="280"/>
      <c r="UYR27" s="280"/>
      <c r="UYS27" s="280"/>
      <c r="UYT27" s="280"/>
      <c r="UYU27" s="280"/>
      <c r="UYV27" s="280"/>
      <c r="UYW27" s="280"/>
      <c r="UYX27" s="280"/>
      <c r="UYY27" s="280"/>
      <c r="UYZ27" s="280"/>
      <c r="UZA27" s="280"/>
      <c r="UZB27" s="280"/>
      <c r="UZC27" s="280"/>
      <c r="UZD27" s="280"/>
      <c r="UZE27" s="280"/>
      <c r="UZF27" s="280"/>
      <c r="UZG27" s="280"/>
      <c r="UZH27" s="280"/>
      <c r="UZI27" s="280"/>
      <c r="UZJ27" s="280"/>
      <c r="UZK27" s="280"/>
      <c r="UZL27" s="280"/>
      <c r="UZM27" s="280"/>
      <c r="UZN27" s="280"/>
      <c r="UZO27" s="280"/>
      <c r="UZP27" s="280"/>
      <c r="UZQ27" s="280"/>
      <c r="UZR27" s="280"/>
      <c r="UZS27" s="280"/>
      <c r="UZT27" s="280"/>
      <c r="UZU27" s="280"/>
      <c r="UZV27" s="280"/>
      <c r="UZW27" s="280"/>
      <c r="UZX27" s="280"/>
      <c r="UZY27" s="280"/>
      <c r="UZZ27" s="280"/>
      <c r="VAA27" s="280"/>
      <c r="VAB27" s="280"/>
      <c r="VAC27" s="280"/>
      <c r="VAD27" s="280"/>
      <c r="VAE27" s="280"/>
      <c r="VAF27" s="280"/>
      <c r="VAG27" s="280"/>
      <c r="VAH27" s="280"/>
      <c r="VAI27" s="280"/>
      <c r="VAJ27" s="280"/>
      <c r="VAK27" s="280"/>
      <c r="VAL27" s="280"/>
      <c r="VAM27" s="280"/>
      <c r="VAN27" s="280"/>
      <c r="VAO27" s="280"/>
      <c r="VAP27" s="280"/>
      <c r="VAQ27" s="280"/>
      <c r="VAR27" s="280"/>
      <c r="VAS27" s="280"/>
      <c r="VAT27" s="280"/>
      <c r="VAU27" s="280"/>
      <c r="VAV27" s="280"/>
      <c r="VAW27" s="280"/>
      <c r="VAX27" s="280"/>
      <c r="VAY27" s="280"/>
      <c r="VAZ27" s="280"/>
      <c r="VBA27" s="280"/>
      <c r="VBB27" s="280"/>
      <c r="VBC27" s="280"/>
      <c r="VBD27" s="280"/>
      <c r="VBE27" s="280"/>
      <c r="VBF27" s="280"/>
      <c r="VBG27" s="280"/>
      <c r="VBH27" s="280"/>
      <c r="VBI27" s="280"/>
      <c r="VBJ27" s="280"/>
      <c r="VBK27" s="280"/>
      <c r="VBL27" s="280"/>
      <c r="VBM27" s="280"/>
      <c r="VBN27" s="280"/>
      <c r="VBO27" s="280"/>
      <c r="VBP27" s="280"/>
      <c r="VBQ27" s="280"/>
      <c r="VBR27" s="280"/>
      <c r="VBS27" s="280"/>
      <c r="VBT27" s="280"/>
      <c r="VBU27" s="280"/>
      <c r="VBV27" s="280"/>
      <c r="VBW27" s="280"/>
      <c r="VBX27" s="280"/>
      <c r="VBY27" s="280"/>
      <c r="VBZ27" s="280"/>
      <c r="VCA27" s="280"/>
      <c r="VCB27" s="280"/>
      <c r="VCC27" s="280"/>
      <c r="VCD27" s="280"/>
      <c r="VCE27" s="280"/>
      <c r="VCF27" s="280"/>
      <c r="VCG27" s="280"/>
      <c r="VCH27" s="280"/>
      <c r="VCI27" s="280"/>
      <c r="VCJ27" s="280"/>
      <c r="VCK27" s="280"/>
      <c r="VCL27" s="280"/>
      <c r="VCM27" s="280"/>
      <c r="VCN27" s="280"/>
      <c r="VCO27" s="280"/>
      <c r="VCP27" s="280"/>
      <c r="VCQ27" s="280"/>
      <c r="VCR27" s="280"/>
      <c r="VCS27" s="280"/>
      <c r="VCT27" s="280"/>
      <c r="VCU27" s="280"/>
      <c r="VCV27" s="280"/>
      <c r="VCW27" s="280"/>
      <c r="VCX27" s="280"/>
      <c r="VCY27" s="280"/>
      <c r="VCZ27" s="280"/>
      <c r="VDA27" s="280"/>
      <c r="VDB27" s="280"/>
      <c r="VDC27" s="280"/>
      <c r="VDD27" s="280"/>
      <c r="VDE27" s="280"/>
      <c r="VDF27" s="280"/>
      <c r="VDG27" s="280"/>
      <c r="VDH27" s="280"/>
      <c r="VDI27" s="280"/>
      <c r="VDJ27" s="280"/>
      <c r="VDK27" s="280"/>
      <c r="VDL27" s="280"/>
      <c r="VDM27" s="280"/>
      <c r="VDN27" s="280"/>
      <c r="VDO27" s="280"/>
      <c r="VDP27" s="280"/>
      <c r="VDQ27" s="280"/>
      <c r="VDR27" s="280"/>
      <c r="VDS27" s="280"/>
      <c r="VDT27" s="280"/>
      <c r="VDU27" s="280"/>
      <c r="VDV27" s="280"/>
      <c r="VDW27" s="280"/>
      <c r="VDX27" s="280"/>
      <c r="VDY27" s="280"/>
      <c r="VDZ27" s="280"/>
      <c r="VEA27" s="280"/>
      <c r="VEB27" s="280"/>
      <c r="VEC27" s="280"/>
      <c r="VED27" s="280"/>
      <c r="VEE27" s="280"/>
      <c r="VEF27" s="280"/>
      <c r="VEG27" s="280"/>
      <c r="VEH27" s="280"/>
      <c r="VEI27" s="280"/>
      <c r="VEJ27" s="280"/>
      <c r="VEK27" s="280"/>
      <c r="VEL27" s="280"/>
      <c r="VEM27" s="280"/>
      <c r="VEN27" s="280"/>
      <c r="VEO27" s="280"/>
      <c r="VEP27" s="280"/>
      <c r="VEQ27" s="280"/>
      <c r="VER27" s="280"/>
      <c r="VES27" s="280"/>
      <c r="VET27" s="280"/>
      <c r="VEU27" s="280"/>
      <c r="VEV27" s="280"/>
      <c r="VEW27" s="280"/>
      <c r="VEX27" s="280"/>
      <c r="VEY27" s="280"/>
      <c r="VEZ27" s="280"/>
      <c r="VFA27" s="280"/>
      <c r="VFB27" s="280"/>
      <c r="VFC27" s="280"/>
      <c r="VFD27" s="280"/>
      <c r="VFE27" s="280"/>
      <c r="VFF27" s="280"/>
      <c r="VFG27" s="280"/>
      <c r="VFH27" s="280"/>
      <c r="VFI27" s="280"/>
      <c r="VFJ27" s="280"/>
      <c r="VFK27" s="280"/>
      <c r="VFL27" s="280"/>
      <c r="VFM27" s="280"/>
      <c r="VFN27" s="280"/>
      <c r="VFO27" s="280"/>
      <c r="VFP27" s="280"/>
      <c r="VFQ27" s="280"/>
      <c r="VFR27" s="280"/>
      <c r="VFS27" s="280"/>
      <c r="VFT27" s="280"/>
      <c r="VFU27" s="280"/>
      <c r="VFV27" s="280"/>
      <c r="VFW27" s="280"/>
      <c r="VFX27" s="280"/>
      <c r="VFY27" s="280"/>
      <c r="VFZ27" s="280"/>
      <c r="VGA27" s="280"/>
      <c r="VGB27" s="280"/>
      <c r="VGC27" s="280"/>
      <c r="VGD27" s="280"/>
      <c r="VGE27" s="280"/>
      <c r="VGF27" s="280"/>
      <c r="VGG27" s="280"/>
      <c r="VGH27" s="280"/>
      <c r="VGI27" s="280"/>
      <c r="VGJ27" s="280"/>
      <c r="VGK27" s="280"/>
      <c r="VGL27" s="280"/>
      <c r="VGM27" s="280"/>
      <c r="VGN27" s="280"/>
      <c r="VGO27" s="280"/>
      <c r="VGP27" s="280"/>
      <c r="VGQ27" s="280"/>
      <c r="VGR27" s="280"/>
      <c r="VGS27" s="280"/>
      <c r="VGT27" s="280"/>
      <c r="VGU27" s="280"/>
      <c r="VGV27" s="280"/>
      <c r="VGW27" s="280"/>
      <c r="VGX27" s="280"/>
      <c r="VGY27" s="280"/>
      <c r="VGZ27" s="280"/>
      <c r="VHA27" s="280"/>
      <c r="VHB27" s="280"/>
      <c r="VHC27" s="280"/>
      <c r="VHD27" s="280"/>
      <c r="VHE27" s="280"/>
      <c r="VHF27" s="280"/>
      <c r="VHG27" s="280"/>
      <c r="VHH27" s="280"/>
      <c r="VHI27" s="280"/>
      <c r="VHJ27" s="280"/>
      <c r="VHK27" s="280"/>
      <c r="VHL27" s="280"/>
      <c r="VHM27" s="280"/>
      <c r="VHN27" s="280"/>
      <c r="VHO27" s="280"/>
      <c r="VHP27" s="280"/>
      <c r="VHQ27" s="280"/>
      <c r="VHR27" s="280"/>
      <c r="VHS27" s="280"/>
      <c r="VHT27" s="280"/>
      <c r="VHU27" s="280"/>
      <c r="VHV27" s="280"/>
      <c r="VHW27" s="280"/>
      <c r="VHX27" s="280"/>
      <c r="VHY27" s="280"/>
      <c r="VHZ27" s="280"/>
      <c r="VIA27" s="280"/>
      <c r="VIB27" s="280"/>
      <c r="VIC27" s="280"/>
      <c r="VID27" s="280"/>
      <c r="VIE27" s="280"/>
      <c r="VIF27" s="280"/>
      <c r="VIG27" s="280"/>
      <c r="VIH27" s="280"/>
      <c r="VII27" s="280"/>
      <c r="VIJ27" s="280"/>
      <c r="VIK27" s="280"/>
      <c r="VIL27" s="280"/>
      <c r="VIM27" s="280"/>
      <c r="VIN27" s="280"/>
      <c r="VIO27" s="280"/>
      <c r="VIP27" s="280"/>
      <c r="VIQ27" s="280"/>
      <c r="VIR27" s="280"/>
      <c r="VIS27" s="280"/>
      <c r="VIT27" s="280"/>
      <c r="VIU27" s="280"/>
      <c r="VIV27" s="280"/>
      <c r="VIW27" s="280"/>
      <c r="VIX27" s="280"/>
      <c r="VIY27" s="280"/>
      <c r="VIZ27" s="280"/>
      <c r="VJA27" s="280"/>
      <c r="VJB27" s="280"/>
      <c r="VJC27" s="280"/>
      <c r="VJD27" s="280"/>
      <c r="VJE27" s="280"/>
      <c r="VJF27" s="280"/>
      <c r="VJG27" s="280"/>
      <c r="VJH27" s="280"/>
      <c r="VJI27" s="280"/>
      <c r="VJJ27" s="280"/>
      <c r="VJK27" s="280"/>
      <c r="VJL27" s="280"/>
      <c r="VJM27" s="280"/>
      <c r="VJN27" s="280"/>
      <c r="VJO27" s="280"/>
      <c r="VJP27" s="280"/>
      <c r="VJQ27" s="280"/>
      <c r="VJR27" s="280"/>
      <c r="VJS27" s="280"/>
      <c r="VJT27" s="280"/>
      <c r="VJU27" s="280"/>
      <c r="VJV27" s="280"/>
      <c r="VJW27" s="280"/>
      <c r="VJX27" s="280"/>
      <c r="VJY27" s="280"/>
      <c r="VJZ27" s="280"/>
      <c r="VKA27" s="280"/>
      <c r="VKB27" s="280"/>
      <c r="VKC27" s="280"/>
      <c r="VKD27" s="280"/>
      <c r="VKE27" s="280"/>
      <c r="VKF27" s="280"/>
      <c r="VKG27" s="280"/>
      <c r="VKH27" s="280"/>
      <c r="VKI27" s="280"/>
      <c r="VKJ27" s="280"/>
      <c r="VKK27" s="280"/>
      <c r="VKL27" s="280"/>
      <c r="VKM27" s="280"/>
      <c r="VKN27" s="280"/>
      <c r="VKO27" s="280"/>
      <c r="VKP27" s="280"/>
      <c r="VKQ27" s="280"/>
      <c r="VKR27" s="280"/>
      <c r="VKS27" s="280"/>
      <c r="VKT27" s="280"/>
      <c r="VKU27" s="280"/>
      <c r="VKV27" s="280"/>
      <c r="VKW27" s="280"/>
      <c r="VKX27" s="280"/>
      <c r="VKY27" s="280"/>
      <c r="VKZ27" s="280"/>
      <c r="VLA27" s="280"/>
      <c r="VLB27" s="280"/>
      <c r="VLC27" s="280"/>
      <c r="VLD27" s="280"/>
      <c r="VLE27" s="280"/>
      <c r="VLF27" s="280"/>
      <c r="VLG27" s="280"/>
      <c r="VLH27" s="280"/>
      <c r="VLI27" s="280"/>
      <c r="VLJ27" s="280"/>
      <c r="VLK27" s="280"/>
      <c r="VLL27" s="280"/>
      <c r="VLM27" s="280"/>
      <c r="VLN27" s="280"/>
      <c r="VLO27" s="280"/>
      <c r="VLP27" s="280"/>
      <c r="VLQ27" s="280"/>
      <c r="VLR27" s="280"/>
      <c r="VLS27" s="280"/>
      <c r="VLT27" s="280"/>
      <c r="VLU27" s="280"/>
      <c r="VLV27" s="280"/>
      <c r="VLW27" s="280"/>
      <c r="VLX27" s="280"/>
      <c r="VLY27" s="280"/>
      <c r="VLZ27" s="280"/>
      <c r="VMA27" s="280"/>
      <c r="VMB27" s="280"/>
      <c r="VMC27" s="280"/>
      <c r="VMD27" s="280"/>
      <c r="VME27" s="280"/>
      <c r="VMF27" s="280"/>
      <c r="VMG27" s="280"/>
      <c r="VMH27" s="280"/>
      <c r="VMI27" s="280"/>
      <c r="VMJ27" s="280"/>
      <c r="VMK27" s="280"/>
      <c r="VML27" s="280"/>
      <c r="VMM27" s="280"/>
      <c r="VMN27" s="280"/>
      <c r="VMO27" s="280"/>
      <c r="VMP27" s="280"/>
      <c r="VMQ27" s="280"/>
      <c r="VMR27" s="280"/>
      <c r="VMS27" s="280"/>
      <c r="VMT27" s="280"/>
      <c r="VMU27" s="280"/>
      <c r="VMV27" s="280"/>
      <c r="VMW27" s="280"/>
      <c r="VMX27" s="280"/>
      <c r="VMY27" s="280"/>
      <c r="VMZ27" s="280"/>
      <c r="VNA27" s="280"/>
      <c r="VNB27" s="280"/>
      <c r="VNC27" s="280"/>
      <c r="VND27" s="280"/>
      <c r="VNE27" s="280"/>
      <c r="VNF27" s="280"/>
      <c r="VNG27" s="280"/>
      <c r="VNH27" s="280"/>
      <c r="VNI27" s="280"/>
      <c r="VNJ27" s="280"/>
      <c r="VNK27" s="280"/>
      <c r="VNL27" s="280"/>
      <c r="VNM27" s="280"/>
      <c r="VNN27" s="280"/>
      <c r="VNO27" s="280"/>
      <c r="VNP27" s="280"/>
      <c r="VNQ27" s="280"/>
      <c r="VNR27" s="280"/>
      <c r="VNS27" s="280"/>
      <c r="VNT27" s="280"/>
      <c r="VNU27" s="280"/>
      <c r="VNV27" s="280"/>
      <c r="VNW27" s="280"/>
      <c r="VNX27" s="280"/>
      <c r="VNY27" s="280"/>
      <c r="VNZ27" s="280"/>
      <c r="VOA27" s="280"/>
      <c r="VOB27" s="280"/>
      <c r="VOC27" s="280"/>
      <c r="VOD27" s="280"/>
      <c r="VOE27" s="280"/>
      <c r="VOF27" s="280"/>
      <c r="VOG27" s="280"/>
      <c r="VOH27" s="280"/>
      <c r="VOI27" s="280"/>
      <c r="VOJ27" s="280"/>
      <c r="VOK27" s="280"/>
      <c r="VOL27" s="280"/>
      <c r="VOM27" s="280"/>
      <c r="VON27" s="280"/>
      <c r="VOO27" s="280"/>
      <c r="VOP27" s="280"/>
      <c r="VOQ27" s="280"/>
      <c r="VOR27" s="280"/>
      <c r="VOS27" s="280"/>
      <c r="VOT27" s="280"/>
      <c r="VOU27" s="280"/>
      <c r="VOV27" s="280"/>
      <c r="VOW27" s="280"/>
      <c r="VOX27" s="280"/>
      <c r="VOY27" s="280"/>
      <c r="VOZ27" s="280"/>
      <c r="VPA27" s="280"/>
      <c r="VPB27" s="280"/>
      <c r="VPC27" s="280"/>
      <c r="VPD27" s="280"/>
      <c r="VPE27" s="280"/>
      <c r="VPF27" s="280"/>
      <c r="VPG27" s="280"/>
      <c r="VPH27" s="280"/>
      <c r="VPI27" s="280"/>
      <c r="VPJ27" s="280"/>
      <c r="VPK27" s="280"/>
      <c r="VPL27" s="280"/>
      <c r="VPM27" s="280"/>
      <c r="VPN27" s="280"/>
      <c r="VPO27" s="280"/>
      <c r="VPP27" s="280"/>
      <c r="VPQ27" s="280"/>
      <c r="VPR27" s="280"/>
      <c r="VPS27" s="280"/>
      <c r="VPT27" s="280"/>
      <c r="VPU27" s="280"/>
      <c r="VPV27" s="280"/>
      <c r="VPW27" s="280"/>
      <c r="VPX27" s="280"/>
      <c r="VPY27" s="280"/>
      <c r="VPZ27" s="280"/>
      <c r="VQA27" s="280"/>
      <c r="VQB27" s="280"/>
      <c r="VQC27" s="280"/>
      <c r="VQD27" s="280"/>
      <c r="VQE27" s="280"/>
      <c r="VQF27" s="280"/>
      <c r="VQG27" s="280"/>
      <c r="VQH27" s="280"/>
      <c r="VQI27" s="280"/>
      <c r="VQJ27" s="280"/>
      <c r="VQK27" s="280"/>
      <c r="VQL27" s="280"/>
      <c r="VQM27" s="280"/>
      <c r="VQN27" s="280"/>
      <c r="VQO27" s="280"/>
      <c r="VQP27" s="280"/>
      <c r="VQQ27" s="280"/>
      <c r="VQR27" s="280"/>
      <c r="VQS27" s="280"/>
      <c r="VQT27" s="280"/>
      <c r="VQU27" s="280"/>
      <c r="VQV27" s="280"/>
      <c r="VQW27" s="280"/>
      <c r="VQX27" s="280"/>
      <c r="VQY27" s="280"/>
      <c r="VQZ27" s="280"/>
      <c r="VRA27" s="280"/>
      <c r="VRB27" s="280"/>
      <c r="VRC27" s="280"/>
      <c r="VRD27" s="280"/>
      <c r="VRE27" s="280"/>
      <c r="VRF27" s="280"/>
      <c r="VRG27" s="280"/>
      <c r="VRH27" s="280"/>
      <c r="VRI27" s="280"/>
      <c r="VRJ27" s="280"/>
      <c r="VRK27" s="280"/>
      <c r="VRL27" s="280"/>
      <c r="VRM27" s="280"/>
      <c r="VRN27" s="280"/>
      <c r="VRO27" s="280"/>
      <c r="VRP27" s="280"/>
      <c r="VRQ27" s="280"/>
      <c r="VRR27" s="280"/>
      <c r="VRS27" s="280"/>
      <c r="VRT27" s="280"/>
      <c r="VRU27" s="280"/>
      <c r="VRV27" s="280"/>
      <c r="VRW27" s="280"/>
      <c r="VRX27" s="280"/>
      <c r="VRY27" s="280"/>
      <c r="VRZ27" s="280"/>
      <c r="VSA27" s="280"/>
      <c r="VSB27" s="280"/>
      <c r="VSC27" s="280"/>
      <c r="VSD27" s="280"/>
      <c r="VSE27" s="280"/>
      <c r="VSF27" s="280"/>
      <c r="VSG27" s="280"/>
      <c r="VSH27" s="280"/>
      <c r="VSI27" s="280"/>
      <c r="VSJ27" s="280"/>
      <c r="VSK27" s="280"/>
      <c r="VSL27" s="280"/>
      <c r="VSM27" s="280"/>
      <c r="VSN27" s="280"/>
      <c r="VSO27" s="280"/>
      <c r="VSP27" s="280"/>
      <c r="VSQ27" s="280"/>
      <c r="VSR27" s="280"/>
      <c r="VSS27" s="280"/>
      <c r="VST27" s="280"/>
      <c r="VSU27" s="280"/>
      <c r="VSV27" s="280"/>
      <c r="VSW27" s="280"/>
      <c r="VSX27" s="280"/>
      <c r="VSY27" s="280"/>
      <c r="VSZ27" s="280"/>
      <c r="VTA27" s="280"/>
      <c r="VTB27" s="280"/>
      <c r="VTC27" s="280"/>
      <c r="VTD27" s="280"/>
      <c r="VTE27" s="280"/>
      <c r="VTF27" s="280"/>
      <c r="VTG27" s="280"/>
      <c r="VTH27" s="280"/>
      <c r="VTI27" s="280"/>
      <c r="VTJ27" s="280"/>
      <c r="VTK27" s="280"/>
      <c r="VTL27" s="280"/>
      <c r="VTM27" s="280"/>
      <c r="VTN27" s="280"/>
      <c r="VTO27" s="280"/>
      <c r="VTP27" s="280"/>
      <c r="VTQ27" s="280"/>
      <c r="VTR27" s="280"/>
      <c r="VTS27" s="280"/>
      <c r="VTT27" s="280"/>
      <c r="VTU27" s="280"/>
      <c r="VTV27" s="280"/>
      <c r="VTW27" s="280"/>
      <c r="VTX27" s="280"/>
      <c r="VTY27" s="280"/>
      <c r="VTZ27" s="280"/>
      <c r="VUA27" s="280"/>
      <c r="VUB27" s="280"/>
      <c r="VUC27" s="280"/>
      <c r="VUD27" s="280"/>
      <c r="VUE27" s="280"/>
      <c r="VUF27" s="280"/>
      <c r="VUG27" s="280"/>
      <c r="VUH27" s="280"/>
      <c r="VUI27" s="280"/>
      <c r="VUJ27" s="280"/>
      <c r="VUK27" s="280"/>
      <c r="VUL27" s="280"/>
      <c r="VUM27" s="280"/>
      <c r="VUN27" s="280"/>
      <c r="VUO27" s="280"/>
      <c r="VUP27" s="280"/>
      <c r="VUQ27" s="280"/>
      <c r="VUR27" s="280"/>
      <c r="VUS27" s="280"/>
      <c r="VUT27" s="280"/>
      <c r="VUU27" s="280"/>
      <c r="VUV27" s="280"/>
      <c r="VUW27" s="280"/>
      <c r="VUX27" s="280"/>
      <c r="VUY27" s="280"/>
      <c r="VUZ27" s="280"/>
      <c r="VVA27" s="280"/>
      <c r="VVB27" s="280"/>
      <c r="VVC27" s="280"/>
      <c r="VVD27" s="280"/>
      <c r="VVE27" s="280"/>
      <c r="VVF27" s="280"/>
      <c r="VVG27" s="280"/>
      <c r="VVH27" s="280"/>
      <c r="VVI27" s="280"/>
      <c r="VVJ27" s="280"/>
      <c r="VVK27" s="280"/>
      <c r="VVL27" s="280"/>
      <c r="VVM27" s="280"/>
      <c r="VVN27" s="280"/>
      <c r="VVO27" s="280"/>
      <c r="VVP27" s="280"/>
      <c r="VVQ27" s="280"/>
      <c r="VVR27" s="280"/>
      <c r="VVS27" s="280"/>
      <c r="VVT27" s="280"/>
      <c r="VVU27" s="280"/>
      <c r="VVV27" s="280"/>
      <c r="VVW27" s="280"/>
      <c r="VVX27" s="280"/>
      <c r="VVY27" s="280"/>
      <c r="VVZ27" s="280"/>
      <c r="VWA27" s="280"/>
      <c r="VWB27" s="280"/>
      <c r="VWC27" s="280"/>
      <c r="VWD27" s="280"/>
      <c r="VWE27" s="280"/>
      <c r="VWF27" s="280"/>
      <c r="VWG27" s="280"/>
      <c r="VWH27" s="280"/>
      <c r="VWI27" s="280"/>
      <c r="VWJ27" s="280"/>
      <c r="VWK27" s="280"/>
      <c r="VWL27" s="280"/>
      <c r="VWM27" s="280"/>
      <c r="VWN27" s="280"/>
      <c r="VWO27" s="280"/>
      <c r="VWP27" s="280"/>
      <c r="VWQ27" s="280"/>
      <c r="VWR27" s="280"/>
      <c r="VWS27" s="280"/>
      <c r="VWT27" s="280"/>
      <c r="VWU27" s="280"/>
      <c r="VWV27" s="280"/>
      <c r="VWW27" s="280"/>
      <c r="VWX27" s="280"/>
      <c r="VWY27" s="280"/>
      <c r="VWZ27" s="280"/>
      <c r="VXA27" s="280"/>
      <c r="VXB27" s="280"/>
      <c r="VXC27" s="280"/>
      <c r="VXD27" s="280"/>
      <c r="VXE27" s="280"/>
      <c r="VXF27" s="280"/>
      <c r="VXG27" s="280"/>
      <c r="VXH27" s="280"/>
      <c r="VXI27" s="280"/>
      <c r="VXJ27" s="280"/>
      <c r="VXK27" s="280"/>
      <c r="VXL27" s="280"/>
      <c r="VXM27" s="280"/>
      <c r="VXN27" s="280"/>
      <c r="VXO27" s="280"/>
      <c r="VXP27" s="280"/>
      <c r="VXQ27" s="280"/>
      <c r="VXR27" s="280"/>
      <c r="VXS27" s="280"/>
      <c r="VXT27" s="280"/>
      <c r="VXU27" s="280"/>
      <c r="VXV27" s="280"/>
      <c r="VXW27" s="280"/>
      <c r="VXX27" s="280"/>
      <c r="VXY27" s="280"/>
      <c r="VXZ27" s="280"/>
      <c r="VYA27" s="280"/>
      <c r="VYB27" s="280"/>
      <c r="VYC27" s="280"/>
      <c r="VYD27" s="280"/>
      <c r="VYE27" s="280"/>
      <c r="VYF27" s="280"/>
      <c r="VYG27" s="280"/>
      <c r="VYH27" s="280"/>
      <c r="VYI27" s="280"/>
      <c r="VYJ27" s="280"/>
      <c r="VYK27" s="280"/>
      <c r="VYL27" s="280"/>
      <c r="VYM27" s="280"/>
      <c r="VYN27" s="280"/>
      <c r="VYO27" s="280"/>
      <c r="VYP27" s="280"/>
      <c r="VYQ27" s="280"/>
      <c r="VYR27" s="280"/>
      <c r="VYS27" s="280"/>
      <c r="VYT27" s="280"/>
      <c r="VYU27" s="280"/>
      <c r="VYV27" s="280"/>
      <c r="VYW27" s="280"/>
      <c r="VYX27" s="280"/>
      <c r="VYY27" s="280"/>
      <c r="VYZ27" s="280"/>
      <c r="VZA27" s="280"/>
      <c r="VZB27" s="280"/>
      <c r="VZC27" s="280"/>
      <c r="VZD27" s="280"/>
      <c r="VZE27" s="280"/>
      <c r="VZF27" s="280"/>
      <c r="VZG27" s="280"/>
      <c r="VZH27" s="280"/>
      <c r="VZI27" s="280"/>
      <c r="VZJ27" s="280"/>
      <c r="VZK27" s="280"/>
      <c r="VZL27" s="280"/>
      <c r="VZM27" s="280"/>
      <c r="VZN27" s="280"/>
      <c r="VZO27" s="280"/>
      <c r="VZP27" s="280"/>
      <c r="VZQ27" s="280"/>
      <c r="VZR27" s="280"/>
      <c r="VZS27" s="280"/>
      <c r="VZT27" s="280"/>
      <c r="VZU27" s="280"/>
      <c r="VZV27" s="280"/>
      <c r="VZW27" s="280"/>
      <c r="VZX27" s="280"/>
      <c r="VZY27" s="280"/>
      <c r="VZZ27" s="280"/>
      <c r="WAA27" s="280"/>
      <c r="WAB27" s="280"/>
      <c r="WAC27" s="280"/>
      <c r="WAD27" s="280"/>
      <c r="WAE27" s="280"/>
      <c r="WAF27" s="280"/>
      <c r="WAG27" s="280"/>
      <c r="WAH27" s="280"/>
      <c r="WAI27" s="280"/>
      <c r="WAJ27" s="280"/>
      <c r="WAK27" s="280"/>
      <c r="WAL27" s="280"/>
      <c r="WAM27" s="280"/>
      <c r="WAN27" s="280"/>
      <c r="WAO27" s="280"/>
      <c r="WAP27" s="280"/>
      <c r="WAQ27" s="280"/>
      <c r="WAR27" s="280"/>
      <c r="WAS27" s="280"/>
      <c r="WAT27" s="280"/>
      <c r="WAU27" s="280"/>
      <c r="WAV27" s="280"/>
      <c r="WAW27" s="280"/>
      <c r="WAX27" s="280"/>
      <c r="WAY27" s="280"/>
      <c r="WAZ27" s="280"/>
      <c r="WBA27" s="280"/>
      <c r="WBB27" s="280"/>
      <c r="WBC27" s="280"/>
      <c r="WBD27" s="280"/>
      <c r="WBE27" s="280"/>
      <c r="WBF27" s="280"/>
      <c r="WBG27" s="280"/>
      <c r="WBH27" s="280"/>
      <c r="WBI27" s="280"/>
      <c r="WBJ27" s="280"/>
      <c r="WBK27" s="280"/>
      <c r="WBL27" s="280"/>
      <c r="WBM27" s="280"/>
      <c r="WBN27" s="280"/>
      <c r="WBO27" s="280"/>
      <c r="WBP27" s="280"/>
      <c r="WBQ27" s="280"/>
      <c r="WBR27" s="280"/>
      <c r="WBS27" s="280"/>
      <c r="WBT27" s="280"/>
      <c r="WBU27" s="280"/>
      <c r="WBV27" s="280"/>
      <c r="WBW27" s="280"/>
      <c r="WBX27" s="280"/>
      <c r="WBY27" s="280"/>
      <c r="WBZ27" s="280"/>
      <c r="WCA27" s="280"/>
      <c r="WCB27" s="280"/>
      <c r="WCC27" s="280"/>
      <c r="WCD27" s="280"/>
      <c r="WCE27" s="280"/>
      <c r="WCF27" s="280"/>
      <c r="WCG27" s="280"/>
      <c r="WCH27" s="280"/>
      <c r="WCI27" s="280"/>
      <c r="WCJ27" s="280"/>
      <c r="WCK27" s="280"/>
      <c r="WCL27" s="280"/>
      <c r="WCM27" s="280"/>
      <c r="WCN27" s="280"/>
      <c r="WCO27" s="280"/>
      <c r="WCP27" s="280"/>
      <c r="WCQ27" s="280"/>
      <c r="WCR27" s="280"/>
      <c r="WCS27" s="280"/>
      <c r="WCT27" s="280"/>
      <c r="WCU27" s="280"/>
      <c r="WCV27" s="280"/>
      <c r="WCW27" s="280"/>
      <c r="WCX27" s="280"/>
      <c r="WCY27" s="280"/>
      <c r="WCZ27" s="280"/>
      <c r="WDA27" s="280"/>
      <c r="WDB27" s="280"/>
      <c r="WDC27" s="280"/>
      <c r="WDD27" s="280"/>
      <c r="WDE27" s="280"/>
      <c r="WDF27" s="280"/>
      <c r="WDG27" s="280"/>
      <c r="WDH27" s="280"/>
      <c r="WDI27" s="280"/>
      <c r="WDJ27" s="280"/>
      <c r="WDK27" s="280"/>
      <c r="WDL27" s="280"/>
      <c r="WDM27" s="280"/>
      <c r="WDN27" s="280"/>
      <c r="WDO27" s="280"/>
      <c r="WDP27" s="280"/>
      <c r="WDQ27" s="280"/>
      <c r="WDR27" s="280"/>
      <c r="WDS27" s="280"/>
      <c r="WDT27" s="280"/>
      <c r="WDU27" s="280"/>
      <c r="WDV27" s="280"/>
      <c r="WDW27" s="280"/>
      <c r="WDX27" s="280"/>
      <c r="WDY27" s="280"/>
      <c r="WDZ27" s="280"/>
      <c r="WEA27" s="280"/>
      <c r="WEB27" s="280"/>
      <c r="WEC27" s="280"/>
      <c r="WED27" s="280"/>
      <c r="WEE27" s="280"/>
      <c r="WEF27" s="280"/>
      <c r="WEG27" s="280"/>
      <c r="WEH27" s="280"/>
      <c r="WEI27" s="280"/>
      <c r="WEJ27" s="280"/>
      <c r="WEK27" s="280"/>
      <c r="WEL27" s="280"/>
      <c r="WEM27" s="280"/>
      <c r="WEN27" s="280"/>
      <c r="WEO27" s="280"/>
      <c r="WEP27" s="280"/>
      <c r="WEQ27" s="280"/>
      <c r="WER27" s="280"/>
      <c r="WES27" s="280"/>
      <c r="WET27" s="280"/>
      <c r="WEU27" s="280"/>
      <c r="WEV27" s="280"/>
      <c r="WEW27" s="280"/>
      <c r="WEX27" s="280"/>
      <c r="WEY27" s="280"/>
      <c r="WEZ27" s="280"/>
      <c r="WFA27" s="280"/>
      <c r="WFB27" s="280"/>
      <c r="WFC27" s="280"/>
      <c r="WFD27" s="280"/>
      <c r="WFE27" s="280"/>
      <c r="WFF27" s="280"/>
      <c r="WFG27" s="280"/>
      <c r="WFH27" s="280"/>
      <c r="WFI27" s="280"/>
      <c r="WFJ27" s="280"/>
      <c r="WFK27" s="280"/>
      <c r="WFL27" s="280"/>
      <c r="WFM27" s="280"/>
      <c r="WFN27" s="280"/>
      <c r="WFO27" s="280"/>
      <c r="WFP27" s="280"/>
      <c r="WFQ27" s="280"/>
      <c r="WFR27" s="280"/>
      <c r="WFS27" s="280"/>
      <c r="WFT27" s="280"/>
      <c r="WFU27" s="280"/>
      <c r="WFV27" s="280"/>
      <c r="WFW27" s="280"/>
      <c r="WFX27" s="280"/>
      <c r="WFY27" s="280"/>
      <c r="WFZ27" s="280"/>
      <c r="WGA27" s="280"/>
      <c r="WGB27" s="280"/>
      <c r="WGC27" s="280"/>
      <c r="WGD27" s="280"/>
      <c r="WGE27" s="280"/>
      <c r="WGF27" s="280"/>
      <c r="WGG27" s="280"/>
      <c r="WGH27" s="280"/>
      <c r="WGI27" s="280"/>
      <c r="WGJ27" s="280"/>
      <c r="WGK27" s="280"/>
      <c r="WGL27" s="280"/>
      <c r="WGM27" s="280"/>
      <c r="WGN27" s="280"/>
      <c r="WGO27" s="280"/>
      <c r="WGP27" s="280"/>
      <c r="WGQ27" s="280"/>
      <c r="WGR27" s="280"/>
      <c r="WGS27" s="280"/>
      <c r="WGT27" s="280"/>
      <c r="WGU27" s="280"/>
      <c r="WGV27" s="280"/>
      <c r="WGW27" s="280"/>
      <c r="WGX27" s="280"/>
      <c r="WGY27" s="280"/>
      <c r="WGZ27" s="280"/>
      <c r="WHA27" s="280"/>
      <c r="WHB27" s="280"/>
      <c r="WHC27" s="280"/>
      <c r="WHD27" s="280"/>
      <c r="WHE27" s="280"/>
      <c r="WHF27" s="280"/>
      <c r="WHG27" s="280"/>
      <c r="WHH27" s="280"/>
      <c r="WHI27" s="280"/>
      <c r="WHJ27" s="280"/>
      <c r="WHK27" s="280"/>
      <c r="WHL27" s="280"/>
      <c r="WHM27" s="280"/>
      <c r="WHN27" s="280"/>
      <c r="WHO27" s="280"/>
      <c r="WHP27" s="280"/>
      <c r="WHQ27" s="280"/>
      <c r="WHR27" s="280"/>
      <c r="WHS27" s="280"/>
      <c r="WHT27" s="280"/>
      <c r="WHU27" s="280"/>
      <c r="WHV27" s="280"/>
      <c r="WHW27" s="280"/>
      <c r="WHX27" s="280"/>
      <c r="WHY27" s="280"/>
      <c r="WHZ27" s="280"/>
      <c r="WIA27" s="280"/>
      <c r="WIB27" s="280"/>
      <c r="WIC27" s="280"/>
      <c r="WID27" s="280"/>
      <c r="WIE27" s="280"/>
      <c r="WIF27" s="280"/>
      <c r="WIG27" s="280"/>
      <c r="WIH27" s="280"/>
      <c r="WII27" s="280"/>
      <c r="WIJ27" s="280"/>
      <c r="WIK27" s="280"/>
      <c r="WIL27" s="280"/>
      <c r="WIM27" s="280"/>
      <c r="WIN27" s="280"/>
      <c r="WIO27" s="280"/>
      <c r="WIP27" s="280"/>
      <c r="WIQ27" s="280"/>
      <c r="WIR27" s="280"/>
      <c r="WIS27" s="280"/>
      <c r="WIT27" s="280"/>
      <c r="WIU27" s="280"/>
      <c r="WIV27" s="280"/>
      <c r="WIW27" s="280"/>
      <c r="WIX27" s="280"/>
      <c r="WIY27" s="280"/>
      <c r="WIZ27" s="280"/>
      <c r="WJA27" s="280"/>
      <c r="WJB27" s="280"/>
      <c r="WJC27" s="280"/>
      <c r="WJD27" s="280"/>
      <c r="WJE27" s="280"/>
      <c r="WJF27" s="280"/>
      <c r="WJG27" s="280"/>
      <c r="WJH27" s="280"/>
      <c r="WJI27" s="280"/>
      <c r="WJJ27" s="280"/>
      <c r="WJK27" s="280"/>
      <c r="WJL27" s="280"/>
      <c r="WJM27" s="280"/>
      <c r="WJN27" s="280"/>
      <c r="WJO27" s="280"/>
      <c r="WJP27" s="280"/>
      <c r="WJQ27" s="280"/>
      <c r="WJR27" s="280"/>
      <c r="WJS27" s="280"/>
      <c r="WJT27" s="280"/>
      <c r="WJU27" s="280"/>
      <c r="WJV27" s="280"/>
      <c r="WJW27" s="280"/>
      <c r="WJX27" s="280"/>
      <c r="WJY27" s="280"/>
      <c r="WJZ27" s="280"/>
      <c r="WKA27" s="280"/>
      <c r="WKB27" s="280"/>
      <c r="WKC27" s="280"/>
      <c r="WKD27" s="280"/>
      <c r="WKE27" s="280"/>
      <c r="WKF27" s="280"/>
      <c r="WKG27" s="280"/>
      <c r="WKH27" s="280"/>
      <c r="WKI27" s="280"/>
      <c r="WKJ27" s="280"/>
      <c r="WKK27" s="280"/>
      <c r="WKL27" s="280"/>
      <c r="WKM27" s="280"/>
      <c r="WKN27" s="280"/>
      <c r="WKO27" s="280"/>
      <c r="WKP27" s="280"/>
      <c r="WKQ27" s="280"/>
      <c r="WKR27" s="280"/>
      <c r="WKS27" s="280"/>
      <c r="WKT27" s="280"/>
      <c r="WKU27" s="280"/>
      <c r="WKV27" s="280"/>
      <c r="WKW27" s="280"/>
      <c r="WKX27" s="280"/>
      <c r="WKY27" s="280"/>
      <c r="WKZ27" s="280"/>
      <c r="WLA27" s="280"/>
      <c r="WLB27" s="280"/>
      <c r="WLC27" s="280"/>
      <c r="WLD27" s="280"/>
      <c r="WLE27" s="280"/>
      <c r="WLF27" s="280"/>
      <c r="WLG27" s="280"/>
      <c r="WLH27" s="280"/>
      <c r="WLI27" s="280"/>
      <c r="WLJ27" s="280"/>
      <c r="WLK27" s="280"/>
      <c r="WLL27" s="280"/>
      <c r="WLM27" s="280"/>
      <c r="WLN27" s="280"/>
      <c r="WLO27" s="280"/>
      <c r="WLP27" s="280"/>
      <c r="WLQ27" s="280"/>
      <c r="WLR27" s="280"/>
      <c r="WLS27" s="280"/>
      <c r="WLT27" s="280"/>
      <c r="WLU27" s="280"/>
      <c r="WLV27" s="280"/>
      <c r="WLW27" s="280"/>
      <c r="WLX27" s="280"/>
      <c r="WLY27" s="280"/>
      <c r="WLZ27" s="280"/>
      <c r="WMA27" s="280"/>
      <c r="WMB27" s="280"/>
      <c r="WMC27" s="280"/>
      <c r="WMD27" s="280"/>
      <c r="WME27" s="280"/>
      <c r="WMF27" s="280"/>
      <c r="WMG27" s="280"/>
      <c r="WMH27" s="280"/>
      <c r="WMI27" s="280"/>
      <c r="WMJ27" s="280"/>
      <c r="WMK27" s="280"/>
      <c r="WML27" s="280"/>
      <c r="WMM27" s="280"/>
      <c r="WMN27" s="280"/>
      <c r="WMO27" s="280"/>
      <c r="WMP27" s="280"/>
      <c r="WMQ27" s="280"/>
      <c r="WMR27" s="280"/>
      <c r="WMS27" s="280"/>
      <c r="WMT27" s="280"/>
      <c r="WMU27" s="280"/>
      <c r="WMV27" s="280"/>
      <c r="WMW27" s="280"/>
      <c r="WMX27" s="280"/>
      <c r="WMY27" s="280"/>
      <c r="WMZ27" s="280"/>
      <c r="WNA27" s="280"/>
      <c r="WNB27" s="280"/>
      <c r="WNC27" s="280"/>
      <c r="WND27" s="280"/>
      <c r="WNE27" s="280"/>
      <c r="WNF27" s="280"/>
      <c r="WNG27" s="280"/>
      <c r="WNH27" s="280"/>
      <c r="WNI27" s="280"/>
      <c r="WNJ27" s="280"/>
      <c r="WNK27" s="280"/>
      <c r="WNL27" s="280"/>
      <c r="WNM27" s="280"/>
      <c r="WNN27" s="280"/>
      <c r="WNO27" s="280"/>
      <c r="WNP27" s="280"/>
      <c r="WNQ27" s="280"/>
      <c r="WNR27" s="280"/>
      <c r="WNS27" s="280"/>
      <c r="WNT27" s="280"/>
      <c r="WNU27" s="280"/>
      <c r="WNV27" s="280"/>
      <c r="WNW27" s="280"/>
      <c r="WNX27" s="280"/>
      <c r="WNY27" s="280"/>
      <c r="WNZ27" s="280"/>
      <c r="WOA27" s="280"/>
      <c r="WOB27" s="280"/>
      <c r="WOC27" s="280"/>
      <c r="WOD27" s="280"/>
      <c r="WOE27" s="280"/>
      <c r="WOF27" s="280"/>
      <c r="WOG27" s="280"/>
      <c r="WOH27" s="280"/>
      <c r="WOI27" s="280"/>
      <c r="WOJ27" s="280"/>
      <c r="WOK27" s="280"/>
      <c r="WOL27" s="280"/>
      <c r="WOM27" s="280"/>
      <c r="WON27" s="280"/>
      <c r="WOO27" s="280"/>
      <c r="WOP27" s="280"/>
      <c r="WOQ27" s="280"/>
      <c r="WOR27" s="280"/>
      <c r="WOS27" s="280"/>
      <c r="WOT27" s="280"/>
      <c r="WOU27" s="280"/>
      <c r="WOV27" s="280"/>
      <c r="WOW27" s="280"/>
      <c r="WOX27" s="280"/>
      <c r="WOY27" s="280"/>
      <c r="WOZ27" s="280"/>
      <c r="WPA27" s="280"/>
      <c r="WPB27" s="280"/>
      <c r="WPC27" s="280"/>
      <c r="WPD27" s="280"/>
      <c r="WPE27" s="280"/>
      <c r="WPF27" s="280"/>
      <c r="WPG27" s="280"/>
      <c r="WPH27" s="280"/>
      <c r="WPI27" s="280"/>
      <c r="WPJ27" s="280"/>
      <c r="WPK27" s="280"/>
      <c r="WPL27" s="280"/>
      <c r="WPM27" s="280"/>
      <c r="WPN27" s="280"/>
      <c r="WPO27" s="280"/>
      <c r="WPP27" s="280"/>
      <c r="WPQ27" s="280"/>
      <c r="WPR27" s="280"/>
      <c r="WPS27" s="280"/>
      <c r="WPT27" s="280"/>
      <c r="WPU27" s="280"/>
      <c r="WPV27" s="280"/>
      <c r="WPW27" s="280"/>
      <c r="WPX27" s="280"/>
      <c r="WPY27" s="280"/>
      <c r="WPZ27" s="280"/>
      <c r="WQA27" s="280"/>
      <c r="WQB27" s="280"/>
      <c r="WQC27" s="280"/>
      <c r="WQD27" s="280"/>
      <c r="WQE27" s="280"/>
      <c r="WQF27" s="280"/>
      <c r="WQG27" s="280"/>
      <c r="WQH27" s="280"/>
      <c r="WQI27" s="280"/>
      <c r="WQJ27" s="280"/>
      <c r="WQK27" s="280"/>
      <c r="WQL27" s="280"/>
      <c r="WQM27" s="280"/>
      <c r="WQN27" s="280"/>
      <c r="WQO27" s="280"/>
      <c r="WQP27" s="280"/>
      <c r="WQQ27" s="280"/>
      <c r="WQR27" s="280"/>
      <c r="WQS27" s="280"/>
      <c r="WQT27" s="280"/>
      <c r="WQU27" s="280"/>
      <c r="WQV27" s="280"/>
      <c r="WQW27" s="280"/>
      <c r="WQX27" s="280"/>
      <c r="WQY27" s="280"/>
      <c r="WQZ27" s="280"/>
      <c r="WRA27" s="280"/>
      <c r="WRB27" s="280"/>
      <c r="WRC27" s="280"/>
      <c r="WRD27" s="280"/>
      <c r="WRE27" s="280"/>
      <c r="WRF27" s="280"/>
      <c r="WRG27" s="280"/>
      <c r="WRH27" s="280"/>
      <c r="WRI27" s="280"/>
      <c r="WRJ27" s="280"/>
      <c r="WRK27" s="280"/>
      <c r="WRL27" s="280"/>
      <c r="WRM27" s="280"/>
      <c r="WRN27" s="280"/>
      <c r="WRO27" s="280"/>
      <c r="WRP27" s="280"/>
      <c r="WRQ27" s="280"/>
      <c r="WRR27" s="280"/>
      <c r="WRS27" s="280"/>
      <c r="WRT27" s="280"/>
      <c r="WRU27" s="280"/>
      <c r="WRV27" s="280"/>
      <c r="WRW27" s="280"/>
      <c r="WRX27" s="280"/>
      <c r="WRY27" s="280"/>
      <c r="WRZ27" s="280"/>
      <c r="WSA27" s="280"/>
      <c r="WSB27" s="280"/>
      <c r="WSC27" s="280"/>
      <c r="WSD27" s="280"/>
      <c r="WSE27" s="280"/>
      <c r="WSF27" s="280"/>
      <c r="WSG27" s="280"/>
      <c r="WSH27" s="280"/>
      <c r="WSI27" s="280"/>
      <c r="WSJ27" s="280"/>
      <c r="WSK27" s="280"/>
      <c r="WSL27" s="280"/>
      <c r="WSM27" s="280"/>
      <c r="WSN27" s="280"/>
      <c r="WSO27" s="280"/>
      <c r="WSP27" s="280"/>
      <c r="WSQ27" s="280"/>
      <c r="WSR27" s="280"/>
      <c r="WSS27" s="280"/>
      <c r="WST27" s="280"/>
      <c r="WSU27" s="280"/>
      <c r="WSV27" s="280"/>
      <c r="WSW27" s="280"/>
      <c r="WSX27" s="280"/>
      <c r="WSY27" s="280"/>
      <c r="WSZ27" s="280"/>
      <c r="WTA27" s="280"/>
      <c r="WTB27" s="280"/>
      <c r="WTC27" s="280"/>
      <c r="WTD27" s="280"/>
      <c r="WTE27" s="280"/>
      <c r="WTF27" s="280"/>
      <c r="WTG27" s="280"/>
      <c r="WTH27" s="280"/>
      <c r="WTI27" s="280"/>
      <c r="WTJ27" s="280"/>
      <c r="WTK27" s="280"/>
      <c r="WTL27" s="280"/>
      <c r="WTM27" s="280"/>
      <c r="WTN27" s="280"/>
      <c r="WTO27" s="280"/>
      <c r="WTP27" s="280"/>
      <c r="WTQ27" s="280"/>
      <c r="WTR27" s="280"/>
      <c r="WTS27" s="280"/>
      <c r="WTT27" s="280"/>
      <c r="WTU27" s="280"/>
      <c r="WTV27" s="280"/>
      <c r="WTW27" s="280"/>
      <c r="WTX27" s="280"/>
      <c r="WTY27" s="280"/>
      <c r="WTZ27" s="280"/>
      <c r="WUA27" s="280"/>
      <c r="WUB27" s="280"/>
      <c r="WUC27" s="280"/>
      <c r="WUD27" s="280"/>
      <c r="WUE27" s="280"/>
      <c r="WUF27" s="280"/>
      <c r="WUG27" s="280"/>
      <c r="WUH27" s="280"/>
      <c r="WUI27" s="280"/>
      <c r="WUJ27" s="280"/>
      <c r="WUK27" s="280"/>
      <c r="WUL27" s="280"/>
      <c r="WUM27" s="280"/>
      <c r="WUN27" s="280"/>
      <c r="WUO27" s="280"/>
      <c r="WUP27" s="280"/>
      <c r="WUQ27" s="280"/>
      <c r="WUR27" s="280"/>
      <c r="WUS27" s="280"/>
      <c r="WUT27" s="280"/>
      <c r="WUU27" s="280"/>
      <c r="WUV27" s="280"/>
      <c r="WUW27" s="280"/>
      <c r="WUX27" s="280"/>
      <c r="WUY27" s="280"/>
      <c r="WUZ27" s="280"/>
      <c r="WVA27" s="280"/>
      <c r="WVB27" s="280"/>
      <c r="WVC27" s="280"/>
      <c r="WVD27" s="280"/>
      <c r="WVE27" s="280"/>
      <c r="WVF27" s="280"/>
      <c r="WVG27" s="280"/>
      <c r="WVH27" s="280"/>
      <c r="WVI27" s="280"/>
      <c r="WVJ27" s="280"/>
      <c r="WVK27" s="280"/>
      <c r="WVL27" s="280"/>
      <c r="WVM27" s="280"/>
      <c r="WVN27" s="280"/>
      <c r="WVO27" s="280"/>
      <c r="WVP27" s="280"/>
      <c r="WVQ27" s="280"/>
      <c r="WVR27" s="280"/>
      <c r="WVS27" s="280"/>
      <c r="WVT27" s="280"/>
      <c r="WVU27" s="280"/>
      <c r="WVV27" s="280"/>
      <c r="WVW27" s="280"/>
      <c r="WVX27" s="280"/>
      <c r="WVY27" s="280"/>
      <c r="WVZ27" s="280"/>
      <c r="WWA27" s="280"/>
      <c r="WWB27" s="280"/>
      <c r="WWC27" s="280"/>
      <c r="WWD27" s="280"/>
      <c r="WWE27" s="280"/>
      <c r="WWF27" s="280"/>
      <c r="WWG27" s="280"/>
      <c r="WWH27" s="280"/>
      <c r="WWI27" s="280"/>
      <c r="WWJ27" s="280"/>
      <c r="WWK27" s="280"/>
      <c r="WWL27" s="280"/>
      <c r="WWM27" s="280"/>
      <c r="WWN27" s="280"/>
      <c r="WWO27" s="280"/>
      <c r="WWP27" s="280"/>
      <c r="WWQ27" s="280"/>
      <c r="WWR27" s="280"/>
      <c r="WWS27" s="280"/>
      <c r="WWT27" s="280"/>
      <c r="WWU27" s="280"/>
      <c r="WWV27" s="280"/>
      <c r="WWW27" s="280"/>
      <c r="WWX27" s="280"/>
      <c r="WWY27" s="280"/>
      <c r="WWZ27" s="280"/>
      <c r="WXA27" s="280"/>
      <c r="WXB27" s="280"/>
      <c r="WXC27" s="280"/>
      <c r="WXD27" s="280"/>
      <c r="WXE27" s="280"/>
      <c r="WXF27" s="280"/>
      <c r="WXG27" s="280"/>
      <c r="WXH27" s="280"/>
      <c r="WXI27" s="280"/>
      <c r="WXJ27" s="280"/>
      <c r="WXK27" s="280"/>
      <c r="WXL27" s="280"/>
      <c r="WXM27" s="280"/>
      <c r="WXN27" s="280"/>
      <c r="WXO27" s="280"/>
      <c r="WXP27" s="280"/>
      <c r="WXQ27" s="280"/>
      <c r="WXR27" s="280"/>
      <c r="WXS27" s="280"/>
      <c r="WXT27" s="280"/>
      <c r="WXU27" s="280"/>
      <c r="WXV27" s="280"/>
      <c r="WXW27" s="280"/>
      <c r="WXX27" s="280"/>
      <c r="WXY27" s="280"/>
      <c r="WXZ27" s="280"/>
      <c r="WYA27" s="280"/>
      <c r="WYB27" s="280"/>
      <c r="WYC27" s="280"/>
      <c r="WYD27" s="280"/>
      <c r="WYE27" s="280"/>
      <c r="WYF27" s="280"/>
      <c r="WYG27" s="280"/>
      <c r="WYH27" s="280"/>
      <c r="WYI27" s="280"/>
      <c r="WYJ27" s="280"/>
      <c r="WYK27" s="280"/>
      <c r="WYL27" s="280"/>
      <c r="WYM27" s="280"/>
      <c r="WYN27" s="280"/>
      <c r="WYO27" s="280"/>
      <c r="WYP27" s="280"/>
      <c r="WYQ27" s="280"/>
      <c r="WYR27" s="280"/>
      <c r="WYS27" s="280"/>
      <c r="WYT27" s="280"/>
      <c r="WYU27" s="280"/>
      <c r="WYV27" s="280"/>
      <c r="WYW27" s="280"/>
      <c r="WYX27" s="280"/>
      <c r="WYY27" s="280"/>
      <c r="WYZ27" s="280"/>
      <c r="WZA27" s="280"/>
      <c r="WZB27" s="280"/>
      <c r="WZC27" s="280"/>
      <c r="WZD27" s="280"/>
      <c r="WZE27" s="280"/>
      <c r="WZF27" s="280"/>
      <c r="WZG27" s="280"/>
      <c r="WZH27" s="280"/>
      <c r="WZI27" s="280"/>
      <c r="WZJ27" s="280"/>
      <c r="WZK27" s="280"/>
      <c r="WZL27" s="280"/>
      <c r="WZM27" s="280"/>
      <c r="WZN27" s="280"/>
      <c r="WZO27" s="280"/>
      <c r="WZP27" s="280"/>
      <c r="WZQ27" s="280"/>
      <c r="WZR27" s="280"/>
      <c r="WZS27" s="280"/>
      <c r="WZT27" s="280"/>
      <c r="WZU27" s="280"/>
      <c r="WZV27" s="280"/>
      <c r="WZW27" s="280"/>
      <c r="WZX27" s="280"/>
      <c r="WZY27" s="280"/>
      <c r="WZZ27" s="280"/>
      <c r="XAA27" s="280"/>
      <c r="XAB27" s="280"/>
      <c r="XAC27" s="280"/>
      <c r="XAD27" s="280"/>
      <c r="XAE27" s="280"/>
      <c r="XAF27" s="280"/>
      <c r="XAG27" s="280"/>
      <c r="XAH27" s="280"/>
      <c r="XAI27" s="280"/>
      <c r="XAJ27" s="280"/>
      <c r="XAK27" s="280"/>
      <c r="XAL27" s="280"/>
      <c r="XAM27" s="280"/>
      <c r="XAN27" s="280"/>
      <c r="XAO27" s="280"/>
      <c r="XAP27" s="280"/>
      <c r="XAQ27" s="280"/>
      <c r="XAR27" s="280"/>
      <c r="XAS27" s="280"/>
      <c r="XAT27" s="280"/>
      <c r="XAU27" s="280"/>
      <c r="XAV27" s="280"/>
      <c r="XAW27" s="280"/>
      <c r="XAX27" s="280"/>
      <c r="XAY27" s="280"/>
      <c r="XAZ27" s="280"/>
      <c r="XBA27" s="280"/>
      <c r="XBB27" s="280"/>
      <c r="XBC27" s="280"/>
      <c r="XBD27" s="280"/>
      <c r="XBE27" s="280"/>
      <c r="XBF27" s="280"/>
      <c r="XBG27" s="280"/>
      <c r="XBH27" s="280"/>
      <c r="XBI27" s="280"/>
      <c r="XBJ27" s="280"/>
      <c r="XBK27" s="280"/>
      <c r="XBL27" s="280"/>
      <c r="XBM27" s="280"/>
      <c r="XBN27" s="280"/>
      <c r="XBO27" s="280"/>
      <c r="XBP27" s="280"/>
      <c r="XBQ27" s="280"/>
      <c r="XBR27" s="280"/>
      <c r="XBS27" s="280"/>
      <c r="XBT27" s="280"/>
      <c r="XBU27" s="280"/>
      <c r="XBV27" s="280"/>
      <c r="XBW27" s="280"/>
      <c r="XBX27" s="280"/>
      <c r="XBY27" s="280"/>
      <c r="XBZ27" s="280"/>
      <c r="XCA27" s="280"/>
      <c r="XCB27" s="280"/>
      <c r="XCC27" s="280"/>
      <c r="XCD27" s="280"/>
      <c r="XCE27" s="280"/>
      <c r="XCF27" s="280"/>
      <c r="XCG27" s="280"/>
      <c r="XCH27" s="280"/>
      <c r="XCI27" s="280"/>
      <c r="XCJ27" s="280"/>
      <c r="XCK27" s="280"/>
      <c r="XCL27" s="280"/>
      <c r="XCM27" s="280"/>
      <c r="XCN27" s="280"/>
      <c r="XCO27" s="280"/>
      <c r="XCP27" s="280"/>
      <c r="XCQ27" s="280"/>
      <c r="XCR27" s="280"/>
      <c r="XCS27" s="280"/>
      <c r="XCT27" s="280"/>
      <c r="XCU27" s="280"/>
      <c r="XCV27" s="280"/>
      <c r="XCW27" s="280"/>
      <c r="XCX27" s="280"/>
      <c r="XCY27" s="280"/>
      <c r="XCZ27" s="280"/>
      <c r="XDA27" s="280"/>
      <c r="XDB27" s="280"/>
      <c r="XDC27" s="280"/>
      <c r="XDD27" s="280"/>
      <c r="XDE27" s="280"/>
      <c r="XDF27" s="280"/>
      <c r="XDG27" s="280"/>
      <c r="XDH27" s="280"/>
      <c r="XDI27" s="280"/>
      <c r="XDJ27" s="280"/>
      <c r="XDK27" s="280"/>
      <c r="XDL27" s="280"/>
      <c r="XDM27" s="280"/>
      <c r="XDN27" s="280"/>
      <c r="XDO27" s="280"/>
      <c r="XDP27" s="280"/>
      <c r="XDQ27" s="280"/>
      <c r="XDR27" s="280"/>
      <c r="XDS27" s="280"/>
      <c r="XDT27" s="280"/>
      <c r="XDU27" s="280"/>
      <c r="XDV27" s="280"/>
      <c r="XDW27" s="280"/>
      <c r="XDX27" s="280"/>
      <c r="XDY27" s="280"/>
      <c r="XDZ27" s="280"/>
      <c r="XEA27" s="280"/>
      <c r="XEB27" s="280"/>
      <c r="XEC27" s="280"/>
      <c r="XED27" s="280"/>
      <c r="XEE27" s="280"/>
      <c r="XEF27" s="280"/>
      <c r="XEG27" s="280"/>
      <c r="XEH27" s="280"/>
      <c r="XEI27" s="280"/>
      <c r="XEJ27" s="280"/>
      <c r="XEK27" s="280"/>
      <c r="XEL27" s="280"/>
      <c r="XEM27" s="280"/>
      <c r="XEN27" s="280"/>
      <c r="XEO27" s="280"/>
      <c r="XEP27" s="280"/>
      <c r="XEQ27" s="280"/>
      <c r="XER27" s="280"/>
      <c r="XES27" s="280"/>
      <c r="XET27" s="280"/>
      <c r="XEU27" s="280"/>
      <c r="XEV27" s="280"/>
      <c r="XEW27" s="280"/>
      <c r="XEX27" s="280"/>
      <c r="XEY27" s="280"/>
    </row>
    <row r="28" spans="1:16379">
      <c r="A28" s="95"/>
      <c r="B28" s="80"/>
      <c r="C28" s="80"/>
      <c r="D28" s="80"/>
      <c r="E28" s="80"/>
      <c r="F28" s="80"/>
      <c r="G28" s="80"/>
      <c r="H28" s="80"/>
      <c r="I28" s="80"/>
      <c r="J28" s="80"/>
      <c r="K28" s="80"/>
      <c r="L28" s="80"/>
      <c r="M28" s="80"/>
      <c r="N28" s="80"/>
      <c r="O28" s="80"/>
      <c r="P28" s="80"/>
      <c r="Q28" s="80"/>
      <c r="R28" s="80"/>
      <c r="S28" s="80"/>
      <c r="T28" s="80"/>
      <c r="U28" s="80"/>
      <c r="V28" s="80"/>
      <c r="W28" s="80"/>
      <c r="AA28" s="71"/>
    </row>
    <row r="29" spans="1:16379">
      <c r="A29" s="1025" t="s">
        <v>23</v>
      </c>
      <c r="B29" s="984">
        <f ca="1">+B15-B18-B24</f>
        <v>0</v>
      </c>
      <c r="C29" s="984">
        <f t="shared" ref="C29:T29" ca="1" si="14">+C15-C18-C24</f>
        <v>-1.416E-4</v>
      </c>
      <c r="D29" s="984">
        <f t="shared" ca="1" si="14"/>
        <v>0</v>
      </c>
      <c r="E29" s="984">
        <f t="shared" ca="1" si="14"/>
        <v>-3.0709365085896496</v>
      </c>
      <c r="F29" s="984">
        <f t="shared" ca="1" si="14"/>
        <v>-2.1475445933683086</v>
      </c>
      <c r="G29" s="984">
        <f t="shared" ca="1" si="14"/>
        <v>-1.3381705507722512</v>
      </c>
      <c r="H29" s="984">
        <f t="shared" ca="1" si="14"/>
        <v>-0.62450856950291023</v>
      </c>
      <c r="I29" s="984">
        <f t="shared" ca="1" si="14"/>
        <v>7.5358368205220572E-3</v>
      </c>
      <c r="J29" s="984">
        <f t="shared" ca="1" si="14"/>
        <v>0.57205674601641832</v>
      </c>
      <c r="K29" s="984">
        <f t="shared" ca="1" si="14"/>
        <v>1.0840012855007619</v>
      </c>
      <c r="L29" s="984">
        <f t="shared" ca="1" si="14"/>
        <v>1.5557244323016466</v>
      </c>
      <c r="M29" s="984">
        <f t="shared" ca="1" si="14"/>
        <v>1.9970358368545378</v>
      </c>
      <c r="N29" s="984">
        <f t="shared" ca="1" si="14"/>
        <v>2.4149820308186234</v>
      </c>
      <c r="O29" s="984">
        <f t="shared" ca="1" si="14"/>
        <v>2.813638732557505</v>
      </c>
      <c r="P29" s="984">
        <f t="shared" ca="1" si="14"/>
        <v>3.1123303488240053</v>
      </c>
      <c r="Q29" s="984">
        <f t="shared" ca="1" si="14"/>
        <v>3.254414046812979</v>
      </c>
      <c r="R29" s="984">
        <f t="shared" ca="1" si="14"/>
        <v>3.3211791064424627</v>
      </c>
      <c r="S29" s="984">
        <f t="shared" ca="1" si="14"/>
        <v>3.3696559407767572</v>
      </c>
      <c r="T29" s="984">
        <f t="shared" ca="1" si="14"/>
        <v>3.4024676329518795</v>
      </c>
      <c r="U29" s="984">
        <f t="shared" ref="U29:AA29" ca="1" si="15">+U15-U18-U24</f>
        <v>3.4218396450201749</v>
      </c>
      <c r="V29" s="984">
        <f t="shared" ca="1" si="15"/>
        <v>3.4296593412792644</v>
      </c>
      <c r="W29" s="984">
        <f t="shared" ca="1" si="15"/>
        <v>3.427526579535876</v>
      </c>
      <c r="X29" s="984">
        <f t="shared" ca="1" si="15"/>
        <v>3.4167967100085526</v>
      </c>
      <c r="Y29" s="984">
        <f t="shared" ca="1" si="15"/>
        <v>3.398617120614432</v>
      </c>
      <c r="Z29" s="984">
        <f t="shared" ca="1" si="15"/>
        <v>3.3739582965694637</v>
      </c>
      <c r="AA29" s="985">
        <f t="shared" ca="1" si="15"/>
        <v>3.5117299722002642</v>
      </c>
    </row>
    <row r="30" spans="1:16379">
      <c r="A30" s="221"/>
      <c r="B30" s="382"/>
      <c r="C30" s="382"/>
      <c r="D30" s="382"/>
      <c r="E30" s="382"/>
      <c r="F30" s="382"/>
      <c r="G30" s="382"/>
      <c r="H30" s="382"/>
      <c r="I30" s="382"/>
      <c r="J30" s="382"/>
      <c r="K30" s="382"/>
      <c r="L30" s="382"/>
      <c r="M30" s="382"/>
      <c r="N30" s="382"/>
      <c r="O30" s="382"/>
      <c r="P30" s="382"/>
      <c r="Q30" s="382"/>
      <c r="R30" s="382"/>
      <c r="S30" s="382"/>
      <c r="T30" s="382"/>
      <c r="U30" s="382"/>
      <c r="V30" s="382"/>
      <c r="W30" s="382"/>
      <c r="X30" s="382"/>
      <c r="Y30" s="382"/>
      <c r="Z30" s="382"/>
      <c r="AA30" s="1033"/>
    </row>
    <row r="31" spans="1:16379">
      <c r="A31" s="1022" t="s">
        <v>20</v>
      </c>
      <c r="B31" s="249">
        <f ca="1">SUM(B32:B34)</f>
        <v>0</v>
      </c>
      <c r="C31" s="249">
        <f t="shared" ref="C31:AA31" ca="1" si="16">SUM(C32:C34)</f>
        <v>0</v>
      </c>
      <c r="D31" s="249">
        <f t="shared" ca="1" si="16"/>
        <v>0</v>
      </c>
      <c r="E31" s="249">
        <f t="shared" ca="1" si="16"/>
        <v>0</v>
      </c>
      <c r="F31" s="249">
        <f t="shared" ca="1" si="16"/>
        <v>0</v>
      </c>
      <c r="G31" s="249">
        <f t="shared" ca="1" si="16"/>
        <v>0</v>
      </c>
      <c r="H31" s="249">
        <f t="shared" ca="1" si="16"/>
        <v>0</v>
      </c>
      <c r="I31" s="249">
        <f t="shared" ca="1" si="16"/>
        <v>0</v>
      </c>
      <c r="J31" s="249">
        <f t="shared" ca="1" si="16"/>
        <v>0</v>
      </c>
      <c r="K31" s="249">
        <f t="shared" ca="1" si="16"/>
        <v>0</v>
      </c>
      <c r="L31" s="249">
        <f t="shared" ca="1" si="16"/>
        <v>0</v>
      </c>
      <c r="M31" s="249">
        <f t="shared" ca="1" si="16"/>
        <v>0</v>
      </c>
      <c r="N31" s="249">
        <f t="shared" ca="1" si="16"/>
        <v>0</v>
      </c>
      <c r="O31" s="249">
        <f t="shared" ca="1" si="16"/>
        <v>0</v>
      </c>
      <c r="P31" s="249">
        <f t="shared" ca="1" si="16"/>
        <v>0.31487640595408195</v>
      </c>
      <c r="Q31" s="249">
        <f t="shared" ca="1" si="16"/>
        <v>1.0266955662642216</v>
      </c>
      <c r="R31" s="249">
        <f t="shared" ca="1" si="16"/>
        <v>1.0169446120805479</v>
      </c>
      <c r="S31" s="249">
        <f t="shared" ca="1" si="16"/>
        <v>1.0057161897358309</v>
      </c>
      <c r="T31" s="249">
        <f t="shared" ca="1" si="16"/>
        <v>0.99352912448530861</v>
      </c>
      <c r="U31" s="249">
        <f t="shared" ca="1" si="16"/>
        <v>0.98069215438306545</v>
      </c>
      <c r="V31" s="249">
        <f t="shared" ca="1" si="16"/>
        <v>0.96738789175143092</v>
      </c>
      <c r="W31" s="249">
        <f t="shared" ca="1" si="16"/>
        <v>0.95372319787728044</v>
      </c>
      <c r="X31" s="249">
        <f t="shared" ca="1" si="16"/>
        <v>0.93975940557944526</v>
      </c>
      <c r="Y31" s="249">
        <f t="shared" ca="1" si="16"/>
        <v>0.9255304504285683</v>
      </c>
      <c r="Z31" s="249">
        <f t="shared" ca="1" si="16"/>
        <v>0.9110537470389104</v>
      </c>
      <c r="AA31" s="306">
        <f t="shared" ca="1" si="16"/>
        <v>0.93941071994601899</v>
      </c>
    </row>
    <row r="32" spans="1:16379">
      <c r="A32" s="1026" t="str">
        <f>A25</f>
        <v>Solar Project - Kusum Scheme</v>
      </c>
      <c r="B32" s="246">
        <f>'CFS Raj'!C31</f>
        <v>0</v>
      </c>
      <c r="C32" s="246">
        <f>'CFS Raj'!D31</f>
        <v>0</v>
      </c>
      <c r="D32" s="246">
        <f>'CFS Raj'!E31</f>
        <v>0</v>
      </c>
      <c r="E32" s="246">
        <f ca="1">'CFS Raj'!F31</f>
        <v>0</v>
      </c>
      <c r="F32" s="246">
        <f ca="1">'CFS Raj'!G31</f>
        <v>0</v>
      </c>
      <c r="G32" s="246">
        <f ca="1">'CFS Raj'!H31</f>
        <v>0</v>
      </c>
      <c r="H32" s="246">
        <f ca="1">'CFS Raj'!I31</f>
        <v>0</v>
      </c>
      <c r="I32" s="246">
        <f ca="1">'CFS Raj'!J31</f>
        <v>0</v>
      </c>
      <c r="J32" s="246">
        <f ca="1">'CFS Raj'!K31</f>
        <v>0</v>
      </c>
      <c r="K32" s="246">
        <f ca="1">'CFS Raj'!L31</f>
        <v>0</v>
      </c>
      <c r="L32" s="246">
        <f ca="1">'CFS Raj'!M31</f>
        <v>0</v>
      </c>
      <c r="M32" s="246">
        <f ca="1">'CFS Raj'!N31</f>
        <v>0</v>
      </c>
      <c r="N32" s="246">
        <f ca="1">'CFS Raj'!O31</f>
        <v>0</v>
      </c>
      <c r="O32" s="246">
        <f ca="1">'CFS Raj'!P31</f>
        <v>0</v>
      </c>
      <c r="P32" s="246">
        <f ca="1">'CFS Raj'!Q31</f>
        <v>0.31487640595408195</v>
      </c>
      <c r="Q32" s="246">
        <f ca="1">'CFS Raj'!R31</f>
        <v>1.0266955662642216</v>
      </c>
      <c r="R32" s="246">
        <f ca="1">'CFS Raj'!S31</f>
        <v>1.0169446120805479</v>
      </c>
      <c r="S32" s="246">
        <f ca="1">'CFS Raj'!T31</f>
        <v>1.0057161897358309</v>
      </c>
      <c r="T32" s="246">
        <f ca="1">'CFS Raj'!U31</f>
        <v>0.99352912448530861</v>
      </c>
      <c r="U32" s="246">
        <f ca="1">'CFS Raj'!V31</f>
        <v>0.98069215438306556</v>
      </c>
      <c r="V32" s="246">
        <f ca="1">'CFS Raj'!W31</f>
        <v>0.96738789175143203</v>
      </c>
      <c r="W32" s="246">
        <f ca="1">'CFS Raj'!X31</f>
        <v>0.95372319787729964</v>
      </c>
      <c r="X32" s="246">
        <f ca="1">'CFS Raj'!Y31</f>
        <v>0.93975940557976512</v>
      </c>
      <c r="Y32" s="246">
        <f ca="1">'CFS Raj'!Z31</f>
        <v>0.92553045043361448</v>
      </c>
      <c r="Z32" s="246">
        <f ca="1">'CFS Raj'!AA31</f>
        <v>0.91105374711409914</v>
      </c>
      <c r="AA32" s="74">
        <f ca="1">'CFS Raj'!AB31</f>
        <v>0.93941072099483247</v>
      </c>
    </row>
    <row r="33" spans="1:27" hidden="1">
      <c r="A33" s="1026" t="str">
        <f t="shared" ref="A33:A34" si="17">A26</f>
        <v>Karnataka</v>
      </c>
      <c r="B33" s="246">
        <f ca="1">'Tax K''ka'!C13</f>
        <v>0</v>
      </c>
      <c r="C33" s="246">
        <f ca="1">'Tax K''ka'!D13</f>
        <v>0</v>
      </c>
      <c r="D33" s="246">
        <f ca="1">'Tax K''ka'!E13</f>
        <v>0</v>
      </c>
      <c r="E33" s="246">
        <f ca="1">'Tax K''ka'!F13</f>
        <v>0</v>
      </c>
      <c r="F33" s="246">
        <f ca="1">'Tax K''ka'!G13</f>
        <v>0</v>
      </c>
      <c r="G33" s="246">
        <f ca="1">'Tax K''ka'!H13</f>
        <v>0</v>
      </c>
      <c r="H33" s="246">
        <f ca="1">'Tax K''ka'!I13</f>
        <v>0</v>
      </c>
      <c r="I33" s="246">
        <f ca="1">'Tax K''ka'!J13</f>
        <v>0</v>
      </c>
      <c r="J33" s="246">
        <f ca="1">'Tax K''ka'!K13</f>
        <v>0</v>
      </c>
      <c r="K33" s="246">
        <f ca="1">'Tax K''ka'!L13</f>
        <v>0</v>
      </c>
      <c r="L33" s="246">
        <f ca="1">'Tax K''ka'!M13</f>
        <v>0</v>
      </c>
      <c r="M33" s="246">
        <f ca="1">'Tax K''ka'!N13</f>
        <v>0</v>
      </c>
      <c r="N33" s="246">
        <f ca="1">'Tax K''ka'!O13</f>
        <v>0</v>
      </c>
      <c r="O33" s="246">
        <f ca="1">'Tax K''ka'!P13</f>
        <v>0</v>
      </c>
      <c r="P33" s="246">
        <f ca="1">'Tax K''ka'!Q13</f>
        <v>0</v>
      </c>
      <c r="Q33" s="246">
        <f ca="1">'Tax K''ka'!R13</f>
        <v>0</v>
      </c>
      <c r="R33" s="246">
        <f ca="1">'Tax K''ka'!S13</f>
        <v>0</v>
      </c>
      <c r="S33" s="246">
        <f ca="1">'Tax K''ka'!T13</f>
        <v>0</v>
      </c>
      <c r="T33" s="246">
        <f ca="1">'Tax K''ka'!U13</f>
        <v>0</v>
      </c>
      <c r="U33" s="246">
        <f ca="1">'Tax K''ka'!V13</f>
        <v>0</v>
      </c>
      <c r="V33" s="246">
        <f ca="1">'Tax K''ka'!W13</f>
        <v>0</v>
      </c>
      <c r="W33" s="246">
        <f ca="1">'Tax K''ka'!X13</f>
        <v>0</v>
      </c>
      <c r="X33" s="246">
        <f ca="1">'Tax K''ka'!Y13</f>
        <v>0</v>
      </c>
      <c r="Y33" s="246">
        <f ca="1">'Tax K''ka'!Z13</f>
        <v>0</v>
      </c>
      <c r="Z33" s="246">
        <f ca="1">'Tax K''ka'!AA13</f>
        <v>0</v>
      </c>
      <c r="AA33" s="74">
        <f ca="1">'Tax K''ka'!AB13</f>
        <v>0</v>
      </c>
    </row>
    <row r="34" spans="1:27" hidden="1">
      <c r="A34" s="1026" t="str">
        <f t="shared" si="17"/>
        <v>Uttar Pradesh</v>
      </c>
      <c r="B34" s="246">
        <f ca="1">'Tax UP'!C13</f>
        <v>0</v>
      </c>
      <c r="C34" s="246">
        <f ca="1">'Tax UP'!D13</f>
        <v>0</v>
      </c>
      <c r="D34" s="246">
        <f ca="1">'Tax UP'!E13</f>
        <v>0</v>
      </c>
      <c r="E34" s="246">
        <f ca="1">'Tax UP'!F13</f>
        <v>0</v>
      </c>
      <c r="F34" s="246">
        <f ca="1">'Tax UP'!G13</f>
        <v>0</v>
      </c>
      <c r="G34" s="246">
        <f ca="1">'Tax UP'!H13</f>
        <v>0</v>
      </c>
      <c r="H34" s="246">
        <f ca="1">'Tax UP'!I13</f>
        <v>0</v>
      </c>
      <c r="I34" s="246">
        <f ca="1">'Tax UP'!J13</f>
        <v>0</v>
      </c>
      <c r="J34" s="246">
        <f ca="1">'Tax UP'!K13</f>
        <v>0</v>
      </c>
      <c r="K34" s="246">
        <f ca="1">'Tax UP'!L13</f>
        <v>0</v>
      </c>
      <c r="L34" s="246">
        <f ca="1">'Tax UP'!M13</f>
        <v>0</v>
      </c>
      <c r="M34" s="246">
        <f ca="1">'Tax UP'!N13</f>
        <v>0</v>
      </c>
      <c r="N34" s="246">
        <f ca="1">'Tax UP'!O13</f>
        <v>0</v>
      </c>
      <c r="O34" s="246">
        <f ca="1">'Tax UP'!P13</f>
        <v>0</v>
      </c>
      <c r="P34" s="246">
        <f ca="1">'Tax UP'!Q13</f>
        <v>0</v>
      </c>
      <c r="Q34" s="246">
        <f ca="1">'Tax UP'!R13</f>
        <v>0</v>
      </c>
      <c r="R34" s="246">
        <f ca="1">'Tax UP'!S13</f>
        <v>0</v>
      </c>
      <c r="S34" s="246">
        <f ca="1">'Tax UP'!T13</f>
        <v>0</v>
      </c>
      <c r="T34" s="246">
        <f ca="1">'Tax UP'!U13</f>
        <v>0</v>
      </c>
      <c r="U34" s="246">
        <f ca="1">'Tax UP'!V13</f>
        <v>0</v>
      </c>
      <c r="V34" s="246">
        <f ca="1">'Tax UP'!W13</f>
        <v>0</v>
      </c>
      <c r="W34" s="246">
        <f ca="1">'Tax UP'!X13</f>
        <v>0</v>
      </c>
      <c r="X34" s="246">
        <f ca="1">'Tax UP'!Y13</f>
        <v>0</v>
      </c>
      <c r="Y34" s="246">
        <f ca="1">'Tax UP'!Z13</f>
        <v>0</v>
      </c>
      <c r="Z34" s="246">
        <f ca="1">'Tax UP'!AA13</f>
        <v>0</v>
      </c>
      <c r="AA34" s="74">
        <f ca="1">'Tax UP'!AB13</f>
        <v>0</v>
      </c>
    </row>
    <row r="35" spans="1:27">
      <c r="A35" s="95"/>
      <c r="B35" s="806" t="e">
        <f t="shared" ref="B35:AA35" ca="1" si="18">+B31/B29</f>
        <v>#DIV/0!</v>
      </c>
      <c r="C35" s="806">
        <f t="shared" ca="1" si="18"/>
        <v>0</v>
      </c>
      <c r="D35" s="806" t="e">
        <f t="shared" ca="1" si="18"/>
        <v>#DIV/0!</v>
      </c>
      <c r="E35" s="806">
        <f t="shared" ca="1" si="18"/>
        <v>0</v>
      </c>
      <c r="F35" s="806">
        <f t="shared" ca="1" si="18"/>
        <v>0</v>
      </c>
      <c r="G35" s="806">
        <f t="shared" ca="1" si="18"/>
        <v>0</v>
      </c>
      <c r="H35" s="806">
        <f t="shared" ca="1" si="18"/>
        <v>0</v>
      </c>
      <c r="I35" s="806">
        <f t="shared" ca="1" si="18"/>
        <v>0</v>
      </c>
      <c r="J35" s="806">
        <f t="shared" ca="1" si="18"/>
        <v>0</v>
      </c>
      <c r="K35" s="806">
        <f t="shared" ca="1" si="18"/>
        <v>0</v>
      </c>
      <c r="L35" s="806">
        <f t="shared" ca="1" si="18"/>
        <v>0</v>
      </c>
      <c r="M35" s="806">
        <f t="shared" ca="1" si="18"/>
        <v>0</v>
      </c>
      <c r="N35" s="806">
        <f t="shared" ca="1" si="18"/>
        <v>0</v>
      </c>
      <c r="O35" s="806">
        <f t="shared" ca="1" si="18"/>
        <v>0</v>
      </c>
      <c r="P35" s="806">
        <f t="shared" ca="1" si="18"/>
        <v>0.1011706247934311</v>
      </c>
      <c r="Q35" s="806">
        <f t="shared" ca="1" si="18"/>
        <v>0.31547785607355533</v>
      </c>
      <c r="R35" s="806">
        <f t="shared" ca="1" si="18"/>
        <v>0.3061998704339271</v>
      </c>
      <c r="S35" s="806">
        <f t="shared" ca="1" si="18"/>
        <v>0.29846257523371894</v>
      </c>
      <c r="T35" s="806">
        <f t="shared" ca="1" si="18"/>
        <v>0.29200252042466968</v>
      </c>
      <c r="U35" s="806">
        <f t="shared" ca="1" si="18"/>
        <v>0.28659792863475442</v>
      </c>
      <c r="V35" s="806">
        <f t="shared" ca="1" si="18"/>
        <v>0.28206530022034049</v>
      </c>
      <c r="W35" s="806">
        <f t="shared" ca="1" si="18"/>
        <v>0.27825406331536745</v>
      </c>
      <c r="X35" s="806">
        <f t="shared" ca="1" si="18"/>
        <v>0.27504106487420871</v>
      </c>
      <c r="Y35" s="806">
        <f t="shared" ca="1" si="18"/>
        <v>0.27232560114369186</v>
      </c>
      <c r="Z35" s="806">
        <f t="shared" ca="1" si="18"/>
        <v>0.27002519502545175</v>
      </c>
      <c r="AA35" s="995">
        <f t="shared" ca="1" si="18"/>
        <v>0.26750653591894308</v>
      </c>
    </row>
    <row r="36" spans="1:27">
      <c r="A36" s="95"/>
      <c r="B36" s="343"/>
      <c r="C36" s="343"/>
      <c r="D36" s="343"/>
      <c r="E36" s="343"/>
      <c r="F36" s="343"/>
      <c r="G36" s="343"/>
      <c r="H36" s="343"/>
      <c r="I36" s="343"/>
      <c r="J36" s="343"/>
      <c r="K36" s="343"/>
      <c r="L36" s="343"/>
      <c r="M36" s="343"/>
      <c r="N36" s="343"/>
      <c r="O36" s="343"/>
      <c r="P36" s="343"/>
      <c r="Q36" s="343"/>
      <c r="R36" s="343"/>
      <c r="S36" s="343"/>
      <c r="T36" s="343"/>
      <c r="U36" s="343"/>
      <c r="V36" s="343"/>
      <c r="W36" s="343"/>
      <c r="X36" s="343"/>
      <c r="Y36" s="343"/>
      <c r="Z36" s="343"/>
      <c r="AA36" s="370"/>
    </row>
    <row r="37" spans="1:27">
      <c r="A37" s="1022" t="s">
        <v>75</v>
      </c>
      <c r="B37" s="247">
        <f ca="1">B29-B31</f>
        <v>0</v>
      </c>
      <c r="C37" s="247">
        <f t="shared" ref="C37:AA37" ca="1" si="19">C29-C31</f>
        <v>-1.416E-4</v>
      </c>
      <c r="D37" s="247">
        <f t="shared" ca="1" si="19"/>
        <v>0</v>
      </c>
      <c r="E37" s="247">
        <f t="shared" ca="1" si="19"/>
        <v>-3.0709365085896496</v>
      </c>
      <c r="F37" s="247">
        <f t="shared" ca="1" si="19"/>
        <v>-2.1475445933683086</v>
      </c>
      <c r="G37" s="247">
        <f t="shared" ca="1" si="19"/>
        <v>-1.3381705507722512</v>
      </c>
      <c r="H37" s="247">
        <f t="shared" ca="1" si="19"/>
        <v>-0.62450856950291023</v>
      </c>
      <c r="I37" s="247">
        <f t="shared" ca="1" si="19"/>
        <v>7.5358368205220572E-3</v>
      </c>
      <c r="J37" s="247">
        <f t="shared" ca="1" si="19"/>
        <v>0.57205674601641832</v>
      </c>
      <c r="K37" s="247">
        <f t="shared" ca="1" si="19"/>
        <v>1.0840012855007619</v>
      </c>
      <c r="L37" s="247">
        <f t="shared" ca="1" si="19"/>
        <v>1.5557244323016466</v>
      </c>
      <c r="M37" s="247">
        <f t="shared" ca="1" si="19"/>
        <v>1.9970358368545378</v>
      </c>
      <c r="N37" s="247">
        <f t="shared" ca="1" si="19"/>
        <v>2.4149820308186234</v>
      </c>
      <c r="O37" s="247">
        <f t="shared" ca="1" si="19"/>
        <v>2.813638732557505</v>
      </c>
      <c r="P37" s="247">
        <f t="shared" ca="1" si="19"/>
        <v>2.7974539428699234</v>
      </c>
      <c r="Q37" s="247">
        <f t="shared" ca="1" si="19"/>
        <v>2.2277184805487575</v>
      </c>
      <c r="R37" s="247">
        <f t="shared" ca="1" si="19"/>
        <v>2.3042344943619151</v>
      </c>
      <c r="S37" s="247">
        <f t="shared" ca="1" si="19"/>
        <v>2.3639397510409266</v>
      </c>
      <c r="T37" s="247">
        <f t="shared" ca="1" si="19"/>
        <v>2.4089385084665711</v>
      </c>
      <c r="U37" s="247">
        <f t="shared" ca="1" si="19"/>
        <v>2.4411474906371096</v>
      </c>
      <c r="V37" s="247">
        <f t="shared" ca="1" si="19"/>
        <v>2.4622714495278335</v>
      </c>
      <c r="W37" s="247">
        <f t="shared" ca="1" si="19"/>
        <v>2.4738033816585956</v>
      </c>
      <c r="X37" s="247">
        <f t="shared" ca="1" si="19"/>
        <v>2.4770373044291074</v>
      </c>
      <c r="Y37" s="247">
        <f t="shared" ca="1" si="19"/>
        <v>2.4730866701858636</v>
      </c>
      <c r="Z37" s="247">
        <f t="shared" ca="1" si="19"/>
        <v>2.4629045495305535</v>
      </c>
      <c r="AA37" s="298">
        <f t="shared" ca="1" si="19"/>
        <v>2.5723192522542453</v>
      </c>
    </row>
    <row r="38" spans="1:27" s="226" customFormat="1">
      <c r="A38" s="1027" t="s">
        <v>89</v>
      </c>
      <c r="B38" s="996" t="e">
        <f ca="1">B37/B5</f>
        <v>#DIV/0!</v>
      </c>
      <c r="C38" s="996"/>
      <c r="D38" s="996" t="e">
        <f t="shared" ref="D38:AA38" ca="1" si="20">D37/D5</f>
        <v>#DIV/0!</v>
      </c>
      <c r="E38" s="996">
        <f t="shared" ca="1" si="20"/>
        <v>-0.58615949910855525</v>
      </c>
      <c r="F38" s="996">
        <f t="shared" ca="1" si="20"/>
        <v>-0.41196856599670528</v>
      </c>
      <c r="G38" s="996">
        <f t="shared" ca="1" si="20"/>
        <v>-0.25799439832252569</v>
      </c>
      <c r="H38" s="996">
        <f t="shared" ca="1" si="20"/>
        <v>-0.12100801302186975</v>
      </c>
      <c r="I38" s="996">
        <f t="shared" ca="1" si="20"/>
        <v>1.4675203512648871E-3</v>
      </c>
      <c r="J38" s="996">
        <f t="shared" ca="1" si="20"/>
        <v>0.11196149208438708</v>
      </c>
      <c r="K38" s="996">
        <f t="shared" ca="1" si="20"/>
        <v>0.21322409640171869</v>
      </c>
      <c r="L38" s="996">
        <f t="shared" ca="1" si="20"/>
        <v>0.30755024471833503</v>
      </c>
      <c r="M38" s="996">
        <f t="shared" ca="1" si="20"/>
        <v>0.39677671938676873</v>
      </c>
      <c r="N38" s="996">
        <f t="shared" ca="1" si="20"/>
        <v>0.48222658233065374</v>
      </c>
      <c r="O38" s="996">
        <f t="shared" ca="1" si="20"/>
        <v>0.56465411344701844</v>
      </c>
      <c r="P38" s="996">
        <f t="shared" ca="1" si="20"/>
        <v>0.5642272105934194</v>
      </c>
      <c r="Q38" s="996">
        <f t="shared" ca="1" si="20"/>
        <v>0.45157335505025581</v>
      </c>
      <c r="R38" s="996">
        <f t="shared" ca="1" si="20"/>
        <v>0.46943081411419746</v>
      </c>
      <c r="S38" s="996">
        <f t="shared" ca="1" si="20"/>
        <v>0.48401435593928377</v>
      </c>
      <c r="T38" s="996">
        <f t="shared" ca="1" si="20"/>
        <v>0.49570633928303937</v>
      </c>
      <c r="U38" s="996">
        <f t="shared" ca="1" si="20"/>
        <v>0.504858529065498</v>
      </c>
      <c r="V38" s="996">
        <f t="shared" ca="1" si="20"/>
        <v>0.5117861474195935</v>
      </c>
      <c r="W38" s="996">
        <f t="shared" ca="1" si="20"/>
        <v>0.51676690822922178</v>
      </c>
      <c r="X38" s="996">
        <f t="shared" ca="1" si="20"/>
        <v>0.5200426741860853</v>
      </c>
      <c r="Y38" s="996">
        <f t="shared" ca="1" si="20"/>
        <v>0.52182236840370466</v>
      </c>
      <c r="Z38" s="996">
        <f t="shared" ca="1" si="20"/>
        <v>0.52228536331135189</v>
      </c>
      <c r="AA38" s="997">
        <f t="shared" ca="1" si="20"/>
        <v>0.54822907158407919</v>
      </c>
    </row>
    <row r="39" spans="1:27">
      <c r="A39" s="93"/>
      <c r="B39" s="85"/>
      <c r="C39" s="85"/>
      <c r="D39" s="85"/>
      <c r="E39" s="85"/>
      <c r="F39" s="85"/>
      <c r="G39" s="85"/>
      <c r="H39" s="85"/>
      <c r="I39" s="85"/>
      <c r="J39" s="85"/>
      <c r="K39" s="85"/>
      <c r="L39" s="85"/>
      <c r="M39" s="85"/>
      <c r="N39" s="85"/>
      <c r="O39" s="85"/>
      <c r="P39" s="85"/>
      <c r="Q39" s="85"/>
      <c r="R39" s="85"/>
      <c r="S39" s="85"/>
      <c r="T39" s="85"/>
      <c r="U39" s="85"/>
      <c r="V39" s="85"/>
      <c r="W39" s="85"/>
      <c r="X39" s="85"/>
      <c r="Y39" s="85"/>
      <c r="Z39" s="85"/>
      <c r="AA39" s="85"/>
    </row>
    <row r="40" spans="1:27">
      <c r="A40" s="85" t="s">
        <v>352</v>
      </c>
      <c r="B40" s="85"/>
      <c r="C40" s="85"/>
      <c r="D40" s="85">
        <f ca="1">Debt!E11</f>
        <v>0</v>
      </c>
      <c r="E40" s="85">
        <f ca="1">Debt!F11</f>
        <v>1.5137693646744161</v>
      </c>
      <c r="F40" s="85">
        <f ca="1">Debt!G11</f>
        <v>1.6243714602442818</v>
      </c>
      <c r="G40" s="85">
        <f ca="1">Debt!H11</f>
        <v>1.7454430614903136</v>
      </c>
      <c r="H40" s="85">
        <f ca="1">Debt!I11</f>
        <v>1.8497731803080499</v>
      </c>
      <c r="I40" s="85">
        <f ca="1">Debt!J11</f>
        <v>1.9330138442634996</v>
      </c>
      <c r="J40" s="85">
        <f ca="1">Debt!K11</f>
        <v>2.0522279511974144</v>
      </c>
      <c r="K40" s="85">
        <f ca="1">Debt!L11</f>
        <v>2.2141265932685017</v>
      </c>
      <c r="L40" s="85">
        <f ca="1">Debt!M11</f>
        <v>2.3924920546454667</v>
      </c>
      <c r="M40" s="85">
        <f ca="1">Debt!N11</f>
        <v>2.5893634935379537</v>
      </c>
      <c r="N40" s="85">
        <f ca="1">Debt!O11</f>
        <v>2.7688278354035853</v>
      </c>
      <c r="O40" s="85">
        <f ca="1">Debt!P11</f>
        <v>2.924181664864304</v>
      </c>
      <c r="P40" s="85">
        <f ca="1">Debt!Q11</f>
        <v>1.1986594961022128</v>
      </c>
      <c r="Q40" s="85">
        <f ca="1">Debt!R11</f>
        <v>0</v>
      </c>
      <c r="R40" s="85">
        <f ca="1">Debt!S11</f>
        <v>0</v>
      </c>
      <c r="S40" s="85">
        <f ca="1">Debt!T11</f>
        <v>0</v>
      </c>
      <c r="T40" s="85">
        <f ca="1">Debt!U11</f>
        <v>0</v>
      </c>
      <c r="U40" s="85">
        <f ca="1">Debt!V11</f>
        <v>0</v>
      </c>
      <c r="V40" s="85">
        <f ca="1">Debt!W11</f>
        <v>0</v>
      </c>
      <c r="W40" s="85">
        <f ca="1">Debt!X11</f>
        <v>0</v>
      </c>
      <c r="X40" s="85">
        <f ca="1">Debt!Y11</f>
        <v>0</v>
      </c>
      <c r="Y40" s="85">
        <f ca="1">Debt!Z11</f>
        <v>0</v>
      </c>
      <c r="Z40" s="85">
        <f ca="1">Debt!AA11</f>
        <v>0</v>
      </c>
      <c r="AA40" s="85">
        <f ca="1">Debt!AB11</f>
        <v>0</v>
      </c>
    </row>
    <row r="41" spans="1:27">
      <c r="A41" s="85" t="s">
        <v>351</v>
      </c>
      <c r="B41" s="85"/>
      <c r="C41" s="85"/>
      <c r="D41" s="85" t="e">
        <f ca="1">D15/D18</f>
        <v>#DIV/0!</v>
      </c>
      <c r="E41" s="85">
        <f t="shared" ref="E41:Q41" ca="1" si="21">E15/E18</f>
        <v>2.1280332299650566</v>
      </c>
      <c r="F41" s="85">
        <f t="shared" ca="1" si="21"/>
        <v>2.2544716840209786</v>
      </c>
      <c r="G41" s="85">
        <f t="shared" ca="1" si="21"/>
        <v>2.4130327276085173</v>
      </c>
      <c r="H41" s="85">
        <f t="shared" ca="1" si="21"/>
        <v>2.6147240842840542</v>
      </c>
      <c r="I41" s="85">
        <f t="shared" ca="1" si="21"/>
        <v>2.8739559783013893</v>
      </c>
      <c r="J41" s="85">
        <f t="shared" ca="1" si="21"/>
        <v>3.2187149400447752</v>
      </c>
      <c r="K41" s="85">
        <f t="shared" ca="1" si="21"/>
        <v>3.7074942205854371</v>
      </c>
      <c r="L41" s="85">
        <f t="shared" ca="1" si="21"/>
        <v>4.4579198831628979</v>
      </c>
      <c r="M41" s="85">
        <f t="shared" ca="1" si="21"/>
        <v>5.7492873143004024</v>
      </c>
      <c r="N41" s="85">
        <f t="shared" ca="1" si="21"/>
        <v>8.4482970281317513</v>
      </c>
      <c r="O41" s="85">
        <f t="shared" ca="1" si="21"/>
        <v>17.281576435510352</v>
      </c>
      <c r="P41" s="85">
        <f t="shared" ca="1" si="21"/>
        <v>75.802263932396571</v>
      </c>
      <c r="Q41" s="85" t="e">
        <f t="shared" ca="1" si="21"/>
        <v>#DIV/0!</v>
      </c>
      <c r="R41" s="85"/>
      <c r="S41" s="85"/>
      <c r="T41" s="85"/>
      <c r="U41" s="85"/>
      <c r="V41" s="85"/>
      <c r="W41" s="85"/>
      <c r="X41" s="85"/>
      <c r="Y41" s="85"/>
      <c r="Z41" s="85"/>
      <c r="AA41" s="85"/>
    </row>
    <row r="42" spans="1:27">
      <c r="A42" s="85" t="s">
        <v>231</v>
      </c>
      <c r="B42" s="85"/>
      <c r="C42" s="85"/>
      <c r="D42" s="85" t="e">
        <f ca="1">(D15-D31)/(D19+D40)</f>
        <v>#DIV/0!</v>
      </c>
      <c r="E42" s="85">
        <f t="shared" ref="E42:Q42" ca="1" si="22">(E15-E31)/(E19+E40)</f>
        <v>1.2522405085337334</v>
      </c>
      <c r="F42" s="85">
        <f t="shared" ca="1" si="22"/>
        <v>1.2504960650703316</v>
      </c>
      <c r="G42" s="85">
        <f t="shared" ca="1" si="22"/>
        <v>1.2485929471091206</v>
      </c>
      <c r="H42" s="85">
        <f t="shared" ca="1" si="22"/>
        <v>1.2559526736285953</v>
      </c>
      <c r="I42" s="85">
        <f t="shared" ca="1" si="22"/>
        <v>1.2741705279229874</v>
      </c>
      <c r="J42" s="85">
        <f t="shared" ca="1" si="22"/>
        <v>1.2830076842791471</v>
      </c>
      <c r="K42" s="85">
        <f t="shared" ca="1" si="22"/>
        <v>1.2805455146007476</v>
      </c>
      <c r="L42" s="85">
        <f t="shared" ca="1" si="22"/>
        <v>1.2774499024975454</v>
      </c>
      <c r="M42" s="85">
        <f t="shared" ca="1" si="22"/>
        <v>1.2735235779870608</v>
      </c>
      <c r="N42" s="85">
        <f t="shared" ca="1" si="22"/>
        <v>1.2827226350745313</v>
      </c>
      <c r="O42" s="85">
        <f t="shared" ca="1" si="22"/>
        <v>1.3081021825481869</v>
      </c>
      <c r="P42" s="85">
        <f t="shared" ca="1" si="22"/>
        <v>3.012833898579947</v>
      </c>
      <c r="Q42" s="85" t="e">
        <f t="shared" ca="1" si="22"/>
        <v>#DIV/0!</v>
      </c>
      <c r="R42" s="85"/>
      <c r="S42" s="85"/>
      <c r="T42" s="85"/>
      <c r="U42" s="85"/>
      <c r="V42" s="85"/>
      <c r="W42" s="85"/>
      <c r="X42" s="85"/>
      <c r="Y42" s="85"/>
      <c r="Z42" s="85"/>
      <c r="AA42" s="85"/>
    </row>
    <row r="43" spans="1:27">
      <c r="A43" s="85" t="s">
        <v>233</v>
      </c>
      <c r="B43" s="85"/>
      <c r="C43" s="85"/>
      <c r="D43" s="1118">
        <f ca="1">SUM(E15:Q15)/((SUM(E19:Q19)+SUM(E40:Q40)))</f>
        <v>1.4377961440036242</v>
      </c>
      <c r="E43" s="85"/>
      <c r="F43" s="85"/>
      <c r="G43" s="85"/>
      <c r="H43" s="85"/>
      <c r="I43" s="85"/>
      <c r="J43" s="85"/>
      <c r="K43" s="85"/>
      <c r="L43" s="85"/>
      <c r="M43" s="85"/>
      <c r="N43" s="85"/>
      <c r="O43" s="85"/>
      <c r="P43" s="85"/>
      <c r="Q43" s="85"/>
      <c r="R43" s="85"/>
      <c r="S43" s="85"/>
      <c r="T43" s="85"/>
      <c r="U43" s="85"/>
      <c r="V43" s="85"/>
      <c r="W43" s="85"/>
      <c r="X43" s="85"/>
      <c r="Y43" s="85"/>
      <c r="Z43" s="85"/>
      <c r="AA43" s="85"/>
    </row>
    <row r="44" spans="1:27">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row>
    <row r="45" spans="1:27">
      <c r="A45" s="85"/>
      <c r="B45" s="85"/>
      <c r="C45" s="85"/>
      <c r="D45" s="85"/>
      <c r="E45" s="85"/>
      <c r="F45" s="85"/>
      <c r="G45" s="85"/>
      <c r="H45" s="85"/>
      <c r="I45" s="85"/>
      <c r="J45" s="85"/>
      <c r="K45" s="85"/>
      <c r="L45" s="85"/>
      <c r="M45" s="85"/>
      <c r="N45" s="85"/>
      <c r="O45" s="85"/>
      <c r="P45" s="85"/>
      <c r="Q45" s="85"/>
      <c r="R45" s="85"/>
      <c r="S45" s="85"/>
      <c r="T45" s="85"/>
      <c r="U45" s="85"/>
      <c r="V45" s="85"/>
      <c r="W45" s="85"/>
      <c r="X45" s="85"/>
      <c r="Y45" s="85"/>
      <c r="Z45" s="85"/>
      <c r="AA45" s="85"/>
    </row>
    <row r="46" spans="1:27" ht="14.25">
      <c r="A46" s="1051" t="s">
        <v>324</v>
      </c>
      <c r="C46" s="79"/>
    </row>
    <row r="47" spans="1:27" s="403" customFormat="1">
      <c r="A47" s="998"/>
      <c r="B47" s="1006">
        <f>+B3</f>
        <v>0</v>
      </c>
      <c r="C47" s="1006">
        <f t="shared" ref="C47:AA47" si="23">+C3</f>
        <v>45382</v>
      </c>
      <c r="D47" s="1006">
        <f t="shared" si="23"/>
        <v>45747</v>
      </c>
      <c r="E47" s="1006">
        <f t="shared" si="23"/>
        <v>46112</v>
      </c>
      <c r="F47" s="1006">
        <f t="shared" si="23"/>
        <v>46477</v>
      </c>
      <c r="G47" s="1006">
        <f t="shared" si="23"/>
        <v>46843</v>
      </c>
      <c r="H47" s="1006">
        <f t="shared" si="23"/>
        <v>47208</v>
      </c>
      <c r="I47" s="1006">
        <f t="shared" si="23"/>
        <v>47573</v>
      </c>
      <c r="J47" s="1006">
        <f t="shared" si="23"/>
        <v>47938</v>
      </c>
      <c r="K47" s="1006">
        <f t="shared" si="23"/>
        <v>48304</v>
      </c>
      <c r="L47" s="1006">
        <f t="shared" si="23"/>
        <v>48669</v>
      </c>
      <c r="M47" s="1006">
        <f t="shared" si="23"/>
        <v>49034</v>
      </c>
      <c r="N47" s="1006">
        <f t="shared" si="23"/>
        <v>49399</v>
      </c>
      <c r="O47" s="1006">
        <f t="shared" si="23"/>
        <v>49765</v>
      </c>
      <c r="P47" s="1006">
        <f t="shared" si="23"/>
        <v>50130</v>
      </c>
      <c r="Q47" s="1006">
        <f t="shared" si="23"/>
        <v>50495</v>
      </c>
      <c r="R47" s="1006">
        <f t="shared" si="23"/>
        <v>50860</v>
      </c>
      <c r="S47" s="1006">
        <f t="shared" si="23"/>
        <v>51226</v>
      </c>
      <c r="T47" s="1006">
        <f t="shared" si="23"/>
        <v>51591</v>
      </c>
      <c r="U47" s="1006">
        <f t="shared" si="23"/>
        <v>51956</v>
      </c>
      <c r="V47" s="1006">
        <f t="shared" si="23"/>
        <v>52321</v>
      </c>
      <c r="W47" s="1006">
        <f t="shared" si="23"/>
        <v>52687</v>
      </c>
      <c r="X47" s="1006">
        <f t="shared" si="23"/>
        <v>53052</v>
      </c>
      <c r="Y47" s="1006">
        <f t="shared" si="23"/>
        <v>53417</v>
      </c>
      <c r="Z47" s="1006">
        <f t="shared" si="23"/>
        <v>53782</v>
      </c>
      <c r="AA47" s="1007">
        <f t="shared" si="23"/>
        <v>54148</v>
      </c>
    </row>
    <row r="48" spans="1:27" s="403" customFormat="1">
      <c r="A48" s="999" t="s">
        <v>75</v>
      </c>
      <c r="B48" s="1060">
        <f t="shared" ref="B48" ca="1" si="24">B37</f>
        <v>0</v>
      </c>
      <c r="C48" s="1060">
        <f ca="1">C37</f>
        <v>-1.416E-4</v>
      </c>
      <c r="D48" s="1060">
        <f t="shared" ref="D48:AA48" ca="1" si="25">D37</f>
        <v>0</v>
      </c>
      <c r="E48" s="1060">
        <f t="shared" ca="1" si="25"/>
        <v>-3.0709365085896496</v>
      </c>
      <c r="F48" s="1060">
        <f t="shared" ca="1" si="25"/>
        <v>-2.1475445933683086</v>
      </c>
      <c r="G48" s="1060">
        <f t="shared" ca="1" si="25"/>
        <v>-1.3381705507722512</v>
      </c>
      <c r="H48" s="1060">
        <f t="shared" ca="1" si="25"/>
        <v>-0.62450856950291023</v>
      </c>
      <c r="I48" s="1060">
        <f t="shared" ca="1" si="25"/>
        <v>7.5358368205220572E-3</v>
      </c>
      <c r="J48" s="1060">
        <f t="shared" ca="1" si="25"/>
        <v>0.57205674601641832</v>
      </c>
      <c r="K48" s="1060">
        <f t="shared" ca="1" si="25"/>
        <v>1.0840012855007619</v>
      </c>
      <c r="L48" s="1060">
        <f t="shared" ca="1" si="25"/>
        <v>1.5557244323016466</v>
      </c>
      <c r="M48" s="1060">
        <f t="shared" ca="1" si="25"/>
        <v>1.9970358368545378</v>
      </c>
      <c r="N48" s="1060">
        <f t="shared" ca="1" si="25"/>
        <v>2.4149820308186234</v>
      </c>
      <c r="O48" s="1060">
        <f t="shared" ca="1" si="25"/>
        <v>2.813638732557505</v>
      </c>
      <c r="P48" s="1060">
        <f t="shared" ca="1" si="25"/>
        <v>2.7974539428699234</v>
      </c>
      <c r="Q48" s="1060">
        <f t="shared" ca="1" si="25"/>
        <v>2.2277184805487575</v>
      </c>
      <c r="R48" s="1060">
        <f t="shared" ca="1" si="25"/>
        <v>2.3042344943619151</v>
      </c>
      <c r="S48" s="1060">
        <f t="shared" ca="1" si="25"/>
        <v>2.3639397510409266</v>
      </c>
      <c r="T48" s="1060">
        <f t="shared" ca="1" si="25"/>
        <v>2.4089385084665711</v>
      </c>
      <c r="U48" s="1060">
        <f t="shared" ca="1" si="25"/>
        <v>2.4411474906371096</v>
      </c>
      <c r="V48" s="1060">
        <f t="shared" ca="1" si="25"/>
        <v>2.4622714495278335</v>
      </c>
      <c r="W48" s="1060">
        <f t="shared" ca="1" si="25"/>
        <v>2.4738033816585956</v>
      </c>
      <c r="X48" s="1060">
        <f t="shared" ca="1" si="25"/>
        <v>2.4770373044291074</v>
      </c>
      <c r="Y48" s="1060">
        <f t="shared" ca="1" si="25"/>
        <v>2.4730866701858636</v>
      </c>
      <c r="Z48" s="1060">
        <f t="shared" ca="1" si="25"/>
        <v>2.4629045495305535</v>
      </c>
      <c r="AA48" s="1061">
        <f t="shared" ca="1" si="25"/>
        <v>2.5723192522542453</v>
      </c>
    </row>
    <row r="49" spans="1:27" s="403" customFormat="1">
      <c r="A49" s="999" t="s">
        <v>160</v>
      </c>
      <c r="B49" s="1010">
        <f ca="1">B24</f>
        <v>0</v>
      </c>
      <c r="C49" s="1010">
        <f t="shared" ref="C49:AA49" ca="1" si="26">C24</f>
        <v>0</v>
      </c>
      <c r="D49" s="1219">
        <f t="shared" ca="1" si="26"/>
        <v>0</v>
      </c>
      <c r="E49" s="1010">
        <f t="shared" ca="1" si="26"/>
        <v>5.5124999999999984</v>
      </c>
      <c r="F49" s="1010">
        <f t="shared" ca="1" si="26"/>
        <v>4.685624999999999</v>
      </c>
      <c r="G49" s="1010">
        <f t="shared" ca="1" si="26"/>
        <v>3.9827812499999991</v>
      </c>
      <c r="H49" s="1010">
        <f t="shared" ca="1" si="26"/>
        <v>3.3853640624999994</v>
      </c>
      <c r="I49" s="1010">
        <f t="shared" ca="1" si="26"/>
        <v>2.8775594531249995</v>
      </c>
      <c r="J49" s="1010">
        <f t="shared" ca="1" si="26"/>
        <v>2.4459255351562499</v>
      </c>
      <c r="K49" s="1010">
        <f t="shared" ca="1" si="26"/>
        <v>2.0790367048828124</v>
      </c>
      <c r="L49" s="1010">
        <f t="shared" ca="1" si="26"/>
        <v>1.7671811991503907</v>
      </c>
      <c r="M49" s="1010">
        <f t="shared" ca="1" si="26"/>
        <v>1.5021040192778321</v>
      </c>
      <c r="N49" s="1010">
        <f t="shared" ca="1" si="26"/>
        <v>1.2767884163861571</v>
      </c>
      <c r="O49" s="1010">
        <f t="shared" ca="1" si="26"/>
        <v>1.0852701539282337</v>
      </c>
      <c r="P49" s="1010">
        <f t="shared" ca="1" si="26"/>
        <v>0.92247963083899864</v>
      </c>
      <c r="Q49" s="1010">
        <f t="shared" ca="1" si="26"/>
        <v>0.78410768621314886</v>
      </c>
      <c r="R49" s="1010">
        <f t="shared" ca="1" si="26"/>
        <v>0.6664915332811765</v>
      </c>
      <c r="S49" s="1010">
        <f t="shared" ca="1" si="26"/>
        <v>0.56651780328900003</v>
      </c>
      <c r="T49" s="1010">
        <f t="shared" ca="1" si="26"/>
        <v>0.48154013279565006</v>
      </c>
      <c r="U49" s="1010">
        <f t="shared" ca="1" si="26"/>
        <v>0.40930911287630256</v>
      </c>
      <c r="V49" s="1010">
        <f t="shared" ca="1" si="26"/>
        <v>0.34791274594485722</v>
      </c>
      <c r="W49" s="1010">
        <f t="shared" ca="1" si="26"/>
        <v>0.29572583405312863</v>
      </c>
      <c r="X49" s="1010">
        <f t="shared" ca="1" si="26"/>
        <v>0.25136695894515931</v>
      </c>
      <c r="Y49" s="1010">
        <f t="shared" ca="1" si="26"/>
        <v>0.21366191510338545</v>
      </c>
      <c r="Z49" s="1010">
        <f t="shared" ca="1" si="26"/>
        <v>0.18161262783787765</v>
      </c>
      <c r="AA49" s="1062">
        <f t="shared" ca="1" si="26"/>
        <v>0.154370733662196</v>
      </c>
    </row>
    <row r="50" spans="1:27" s="403" customFormat="1">
      <c r="A50" s="999" t="s">
        <v>161</v>
      </c>
      <c r="B50" s="1010">
        <f ca="1">B18</f>
        <v>0</v>
      </c>
      <c r="C50" s="1010">
        <f t="shared" ref="C50:AA50" ca="1" si="27">C18</f>
        <v>0</v>
      </c>
      <c r="D50" s="1219">
        <f t="shared" ca="1" si="27"/>
        <v>0</v>
      </c>
      <c r="E50" s="1010">
        <f t="shared" ca="1" si="27"/>
        <v>2.1644428785896506</v>
      </c>
      <c r="F50" s="1010">
        <f t="shared" ca="1" si="27"/>
        <v>2.023226541468309</v>
      </c>
      <c r="G50" s="1010">
        <f t="shared" ca="1" si="27"/>
        <v>1.8715848879902526</v>
      </c>
      <c r="H50" s="1010">
        <f t="shared" ca="1" si="27"/>
        <v>1.7098001571093264</v>
      </c>
      <c r="I50" s="1010">
        <f t="shared" ca="1" si="27"/>
        <v>1.5395747410036067</v>
      </c>
      <c r="J50" s="1010">
        <f t="shared" ca="1" si="27"/>
        <v>1.3602388602078657</v>
      </c>
      <c r="K50" s="1010">
        <f t="shared" ca="1" si="27"/>
        <v>1.1682529057068995</v>
      </c>
      <c r="L50" s="1010">
        <f t="shared" ca="1" si="27"/>
        <v>0.96095506655077101</v>
      </c>
      <c r="M50" s="1010">
        <f t="shared" ca="1" si="27"/>
        <v>0.73677156688251721</v>
      </c>
      <c r="N50" s="1010">
        <f t="shared" ca="1" si="27"/>
        <v>0.49565295708014789</v>
      </c>
      <c r="O50" s="1010">
        <f t="shared" ca="1" si="27"/>
        <v>0.23946752956809281</v>
      </c>
      <c r="P50" s="1010">
        <f t="shared" ca="1" si="27"/>
        <v>5.3939677324599575E-2</v>
      </c>
      <c r="Q50" s="1010">
        <f t="shared" ca="1" si="27"/>
        <v>0</v>
      </c>
      <c r="R50" s="1010">
        <f t="shared" ca="1" si="27"/>
        <v>0</v>
      </c>
      <c r="S50" s="1010">
        <f t="shared" ca="1" si="27"/>
        <v>0</v>
      </c>
      <c r="T50" s="1010">
        <f t="shared" ca="1" si="27"/>
        <v>0</v>
      </c>
      <c r="U50" s="1010">
        <f t="shared" ca="1" si="27"/>
        <v>0</v>
      </c>
      <c r="V50" s="1010">
        <f t="shared" ca="1" si="27"/>
        <v>1.5987211554602254E-16</v>
      </c>
      <c r="W50" s="1010">
        <f t="shared" ca="1" si="27"/>
        <v>4.7961634663806766E-16</v>
      </c>
      <c r="X50" s="1010">
        <f t="shared" ca="1" si="27"/>
        <v>4.5963233219481479E-15</v>
      </c>
      <c r="Y50" s="1010">
        <f t="shared" ca="1" si="27"/>
        <v>7.9696249599692228E-14</v>
      </c>
      <c r="Z50" s="1010">
        <f t="shared" ca="1" si="27"/>
        <v>1.3276579835519442E-12</v>
      </c>
      <c r="AA50" s="1062">
        <f t="shared" ca="1" si="27"/>
        <v>2.1019466167615518E-11</v>
      </c>
    </row>
    <row r="51" spans="1:27" s="989" customFormat="1">
      <c r="A51" s="1000"/>
      <c r="B51" s="988"/>
      <c r="C51" s="988"/>
      <c r="D51" s="1235"/>
      <c r="E51" s="988"/>
      <c r="F51" s="988"/>
      <c r="G51" s="988"/>
      <c r="H51" s="988"/>
      <c r="I51" s="988"/>
      <c r="J51" s="988"/>
      <c r="K51" s="988"/>
      <c r="L51" s="988"/>
      <c r="M51" s="988"/>
      <c r="N51" s="988"/>
      <c r="O51" s="988"/>
      <c r="P51" s="988"/>
      <c r="Q51" s="988"/>
      <c r="R51" s="988"/>
      <c r="S51" s="988"/>
      <c r="T51" s="988"/>
      <c r="U51" s="988"/>
      <c r="V51" s="988"/>
      <c r="W51" s="988"/>
      <c r="X51" s="988"/>
      <c r="Y51" s="988"/>
      <c r="Z51" s="988"/>
      <c r="AA51" s="1008"/>
    </row>
    <row r="52" spans="1:27" s="403" customFormat="1">
      <c r="A52" s="1001" t="s">
        <v>162</v>
      </c>
      <c r="B52" s="1083">
        <f ca="1">SUM(B48:B51)</f>
        <v>0</v>
      </c>
      <c r="C52" s="1083">
        <f t="shared" ref="C52:AA52" ca="1" si="28">SUM(C48:C51)</f>
        <v>-1.416E-4</v>
      </c>
      <c r="D52" s="1222">
        <f t="shared" ca="1" si="28"/>
        <v>0</v>
      </c>
      <c r="E52" s="1083">
        <f t="shared" ca="1" si="28"/>
        <v>4.6060063699999994</v>
      </c>
      <c r="F52" s="1083">
        <f t="shared" ca="1" si="28"/>
        <v>4.5613069480999995</v>
      </c>
      <c r="G52" s="1083">
        <f t="shared" ca="1" si="28"/>
        <v>4.5161955872180002</v>
      </c>
      <c r="H52" s="1083">
        <f t="shared" ca="1" si="28"/>
        <v>4.4706556501064156</v>
      </c>
      <c r="I52" s="1083">
        <f t="shared" ca="1" si="28"/>
        <v>4.4246700309491285</v>
      </c>
      <c r="J52" s="1083">
        <f t="shared" ca="1" si="28"/>
        <v>4.3782211413805339</v>
      </c>
      <c r="K52" s="1083">
        <f t="shared" ca="1" si="28"/>
        <v>4.3312908960904739</v>
      </c>
      <c r="L52" s="1083">
        <f t="shared" ca="1" si="28"/>
        <v>4.2838606980028082</v>
      </c>
      <c r="M52" s="1083">
        <f t="shared" ca="1" si="28"/>
        <v>4.2359114230148869</v>
      </c>
      <c r="N52" s="1083">
        <f t="shared" ca="1" si="28"/>
        <v>4.187423404284929</v>
      </c>
      <c r="O52" s="1083">
        <f t="shared" ca="1" si="28"/>
        <v>4.1383764160538314</v>
      </c>
      <c r="P52" s="1083">
        <f t="shared" ca="1" si="28"/>
        <v>3.773873251033522</v>
      </c>
      <c r="Q52" s="1083">
        <f t="shared" ca="1" si="28"/>
        <v>3.0118261667619066</v>
      </c>
      <c r="R52" s="1083">
        <f t="shared" ca="1" si="28"/>
        <v>2.9707260276430913</v>
      </c>
      <c r="S52" s="1083">
        <f t="shared" ca="1" si="28"/>
        <v>2.9304575543299265</v>
      </c>
      <c r="T52" s="1083">
        <f t="shared" ca="1" si="28"/>
        <v>2.890478641262221</v>
      </c>
      <c r="U52" s="1083">
        <f t="shared" ca="1" si="28"/>
        <v>2.850456603513412</v>
      </c>
      <c r="V52" s="1083">
        <f t="shared" ca="1" si="28"/>
        <v>2.8101841954726909</v>
      </c>
      <c r="W52" s="1083">
        <f t="shared" ca="1" si="28"/>
        <v>2.7695292157117248</v>
      </c>
      <c r="X52" s="1083">
        <f t="shared" ca="1" si="28"/>
        <v>2.7284042633742711</v>
      </c>
      <c r="Y52" s="1083">
        <f t="shared" ca="1" si="28"/>
        <v>2.6867485852893287</v>
      </c>
      <c r="Z52" s="1083">
        <f t="shared" ca="1" si="28"/>
        <v>2.6445171773697589</v>
      </c>
      <c r="AA52" s="1084">
        <f t="shared" ca="1" si="28"/>
        <v>2.7266899859374609</v>
      </c>
    </row>
    <row r="53" spans="1:27" s="403" customFormat="1">
      <c r="A53" s="999"/>
      <c r="B53" s="987"/>
      <c r="C53" s="986"/>
      <c r="D53" s="1223"/>
      <c r="E53" s="986"/>
      <c r="F53" s="986"/>
      <c r="G53" s="986"/>
      <c r="H53" s="986"/>
      <c r="I53" s="986"/>
      <c r="J53" s="986"/>
      <c r="K53" s="986"/>
      <c r="L53" s="986"/>
      <c r="M53" s="986"/>
      <c r="N53" s="986"/>
      <c r="O53" s="986"/>
      <c r="P53" s="986"/>
      <c r="Q53" s="986"/>
      <c r="R53" s="986"/>
      <c r="S53" s="986"/>
      <c r="T53" s="986"/>
      <c r="U53" s="986"/>
      <c r="V53" s="986"/>
      <c r="W53" s="986"/>
      <c r="X53" s="986"/>
      <c r="Y53" s="986"/>
      <c r="Z53" s="986"/>
      <c r="AA53" s="1009"/>
    </row>
    <row r="54" spans="1:27" s="403" customFormat="1">
      <c r="A54" s="999" t="s">
        <v>163</v>
      </c>
      <c r="B54" s="1010">
        <f ca="1">-'Capex &amp; MoF'!D8</f>
        <v>0</v>
      </c>
      <c r="C54" s="1010">
        <f ca="1">-'Capex &amp; MoF'!E8</f>
        <v>0</v>
      </c>
      <c r="D54" s="1219">
        <f ca="1">-'Capex &amp; MoF'!F8</f>
        <v>-36.749999999999993</v>
      </c>
      <c r="E54" s="1010">
        <f ca="1">-'Capex &amp; MoF'!G8</f>
        <v>0</v>
      </c>
      <c r="F54" s="1010">
        <f ca="1">-'Capex &amp; MoF'!H8</f>
        <v>0</v>
      </c>
      <c r="G54" s="1010">
        <f ca="1">-'Capex &amp; MoF'!I8</f>
        <v>0</v>
      </c>
      <c r="H54" s="1010">
        <f ca="1">-'Capex &amp; MoF'!J8</f>
        <v>0</v>
      </c>
      <c r="I54" s="1010">
        <f ca="1">-'Capex &amp; MoF'!K8</f>
        <v>0</v>
      </c>
      <c r="J54" s="1010">
        <f ca="1">-'Capex &amp; MoF'!L8</f>
        <v>0</v>
      </c>
      <c r="K54" s="1010">
        <f ca="1">-'Capex &amp; MoF'!M8</f>
        <v>0</v>
      </c>
      <c r="L54" s="1011"/>
      <c r="M54" s="1011"/>
      <c r="N54" s="1011"/>
      <c r="O54" s="1011"/>
      <c r="P54" s="1011"/>
      <c r="Q54" s="1011"/>
      <c r="R54" s="1011"/>
      <c r="S54" s="1011"/>
      <c r="T54" s="1011"/>
      <c r="U54" s="1011"/>
      <c r="V54" s="1011"/>
      <c r="W54" s="1011"/>
      <c r="X54" s="1011"/>
      <c r="Y54" s="1011"/>
      <c r="Z54" s="1011"/>
      <c r="AA54" s="1012"/>
    </row>
    <row r="55" spans="1:27" s="403" customFormat="1">
      <c r="A55" s="1001" t="s">
        <v>164</v>
      </c>
      <c r="B55" s="1013">
        <f ca="1">B54</f>
        <v>0</v>
      </c>
      <c r="C55" s="1013">
        <f t="shared" ref="C55:AA55" ca="1" si="29">C54</f>
        <v>0</v>
      </c>
      <c r="D55" s="1224">
        <f t="shared" ca="1" si="29"/>
        <v>-36.749999999999993</v>
      </c>
      <c r="E55" s="1013">
        <f t="shared" ca="1" si="29"/>
        <v>0</v>
      </c>
      <c r="F55" s="1013">
        <f t="shared" ca="1" si="29"/>
        <v>0</v>
      </c>
      <c r="G55" s="1013">
        <f t="shared" ca="1" si="29"/>
        <v>0</v>
      </c>
      <c r="H55" s="1013">
        <f t="shared" ca="1" si="29"/>
        <v>0</v>
      </c>
      <c r="I55" s="1013">
        <f t="shared" ca="1" si="29"/>
        <v>0</v>
      </c>
      <c r="J55" s="1013">
        <f t="shared" ca="1" si="29"/>
        <v>0</v>
      </c>
      <c r="K55" s="1013">
        <f t="shared" ca="1" si="29"/>
        <v>0</v>
      </c>
      <c r="L55" s="1013">
        <f t="shared" si="29"/>
        <v>0</v>
      </c>
      <c r="M55" s="1013">
        <f t="shared" si="29"/>
        <v>0</v>
      </c>
      <c r="N55" s="1013">
        <f t="shared" si="29"/>
        <v>0</v>
      </c>
      <c r="O55" s="1013">
        <f t="shared" si="29"/>
        <v>0</v>
      </c>
      <c r="P55" s="1013">
        <f t="shared" si="29"/>
        <v>0</v>
      </c>
      <c r="Q55" s="1013">
        <f t="shared" si="29"/>
        <v>0</v>
      </c>
      <c r="R55" s="1013">
        <f t="shared" si="29"/>
        <v>0</v>
      </c>
      <c r="S55" s="1013">
        <f t="shared" si="29"/>
        <v>0</v>
      </c>
      <c r="T55" s="1013">
        <f t="shared" si="29"/>
        <v>0</v>
      </c>
      <c r="U55" s="1013">
        <f t="shared" si="29"/>
        <v>0</v>
      </c>
      <c r="V55" s="1013">
        <f t="shared" si="29"/>
        <v>0</v>
      </c>
      <c r="W55" s="1013">
        <f t="shared" si="29"/>
        <v>0</v>
      </c>
      <c r="X55" s="1013">
        <f t="shared" si="29"/>
        <v>0</v>
      </c>
      <c r="Y55" s="1013">
        <f t="shared" si="29"/>
        <v>0</v>
      </c>
      <c r="Z55" s="1013">
        <f t="shared" si="29"/>
        <v>0</v>
      </c>
      <c r="AA55" s="1014">
        <f t="shared" si="29"/>
        <v>0</v>
      </c>
    </row>
    <row r="56" spans="1:27" s="403" customFormat="1">
      <c r="A56" s="999"/>
      <c r="B56" s="987"/>
      <c r="C56" s="986"/>
      <c r="D56" s="1223"/>
      <c r="E56" s="986"/>
      <c r="F56" s="986"/>
      <c r="G56" s="986"/>
      <c r="H56" s="986"/>
      <c r="I56" s="986"/>
      <c r="J56" s="986"/>
      <c r="K56" s="986"/>
      <c r="L56" s="986"/>
      <c r="M56" s="986"/>
      <c r="N56" s="986"/>
      <c r="O56" s="986"/>
      <c r="P56" s="986"/>
      <c r="Q56" s="986"/>
      <c r="R56" s="986"/>
      <c r="S56" s="986"/>
      <c r="T56" s="986"/>
      <c r="U56" s="986"/>
      <c r="V56" s="986"/>
      <c r="W56" s="986"/>
      <c r="X56" s="986"/>
      <c r="Y56" s="986"/>
      <c r="Z56" s="986"/>
      <c r="AA56" s="1009"/>
    </row>
    <row r="57" spans="1:27" s="403" customFormat="1">
      <c r="A57" s="999" t="s">
        <v>173</v>
      </c>
      <c r="B57" s="1015">
        <f ca="1">'Capex &amp; MoF'!D10</f>
        <v>0</v>
      </c>
      <c r="C57" s="1225">
        <f ca="1">'Capex &amp; MoF'!E10</f>
        <v>0</v>
      </c>
      <c r="D57" s="1225">
        <f ca="1">'Capex &amp; MoF'!F10</f>
        <v>24.806249999999995</v>
      </c>
      <c r="E57" s="1225">
        <f ca="1">'Capex &amp; MoF'!G10</f>
        <v>0</v>
      </c>
      <c r="F57" s="1225">
        <f ca="1">'Capex &amp; MoF'!H10</f>
        <v>0</v>
      </c>
      <c r="G57" s="1225">
        <f ca="1">'Capex &amp; MoF'!I10</f>
        <v>0</v>
      </c>
      <c r="H57" s="1225">
        <f ca="1">'Capex &amp; MoF'!J10</f>
        <v>0</v>
      </c>
      <c r="I57" s="1225">
        <f ca="1">'Capex &amp; MoF'!K10</f>
        <v>0</v>
      </c>
      <c r="J57" s="1225">
        <f ca="1">'Capex &amp; MoF'!L10</f>
        <v>0</v>
      </c>
      <c r="K57" s="1225">
        <f ca="1">'Capex &amp; MoF'!M10</f>
        <v>0</v>
      </c>
      <c r="L57" s="1229"/>
      <c r="M57" s="1229"/>
      <c r="N57" s="1229"/>
      <c r="O57" s="1229"/>
      <c r="P57" s="1229"/>
      <c r="Q57" s="1229"/>
      <c r="R57" s="1229"/>
      <c r="S57" s="1229"/>
      <c r="T57" s="1229"/>
      <c r="U57" s="1229"/>
      <c r="V57" s="1229"/>
      <c r="W57" s="1229"/>
      <c r="X57" s="1229"/>
      <c r="Y57" s="1229"/>
      <c r="Z57" s="1229"/>
      <c r="AA57" s="1230"/>
    </row>
    <row r="58" spans="1:27" s="403" customFormat="1">
      <c r="A58" s="999" t="s">
        <v>166</v>
      </c>
      <c r="B58" s="1015">
        <f ca="1">'Capex &amp; MoF'!D9</f>
        <v>0</v>
      </c>
      <c r="C58" s="1228">
        <f>100000/10^7</f>
        <v>0.01</v>
      </c>
      <c r="D58" s="1225">
        <f ca="1">'Capex &amp; MoF'!F9</f>
        <v>11.943749999999996</v>
      </c>
      <c r="E58" s="1225">
        <f ca="1">'Capex &amp; MoF'!G9</f>
        <v>0</v>
      </c>
      <c r="F58" s="1225">
        <f ca="1">'Capex &amp; MoF'!H9</f>
        <v>0</v>
      </c>
      <c r="G58" s="1225">
        <f ca="1">'Capex &amp; MoF'!I9</f>
        <v>0</v>
      </c>
      <c r="H58" s="1225">
        <f ca="1">'Capex &amp; MoF'!J9</f>
        <v>0</v>
      </c>
      <c r="I58" s="1225">
        <f ca="1">'Capex &amp; MoF'!K9</f>
        <v>0</v>
      </c>
      <c r="J58" s="1225">
        <f ca="1">'Capex &amp; MoF'!L9</f>
        <v>0</v>
      </c>
      <c r="K58" s="1225">
        <f ca="1">'Capex &amp; MoF'!M9</f>
        <v>0</v>
      </c>
      <c r="L58" s="1228"/>
      <c r="M58" s="1228"/>
      <c r="N58" s="1228"/>
      <c r="O58" s="1228"/>
      <c r="P58" s="1228"/>
      <c r="Q58" s="1228"/>
      <c r="R58" s="1228"/>
      <c r="S58" s="1228"/>
      <c r="T58" s="1228"/>
      <c r="U58" s="1228"/>
      <c r="V58" s="1228"/>
      <c r="W58" s="1228"/>
      <c r="X58" s="1228"/>
      <c r="Y58" s="1228"/>
      <c r="Z58" s="1228"/>
      <c r="AA58" s="1231"/>
    </row>
    <row r="59" spans="1:27" s="403" customFormat="1">
      <c r="A59" s="999"/>
      <c r="B59" s="1015"/>
      <c r="C59" s="1225"/>
      <c r="D59" s="1225"/>
      <c r="E59" s="1225"/>
      <c r="F59" s="1225"/>
      <c r="G59" s="1225"/>
      <c r="H59" s="1225"/>
      <c r="I59" s="1225"/>
      <c r="J59" s="1225"/>
      <c r="K59" s="1225"/>
      <c r="L59" s="1228"/>
      <c r="M59" s="1228"/>
      <c r="N59" s="1228"/>
      <c r="O59" s="1228"/>
      <c r="P59" s="1228"/>
      <c r="Q59" s="1228"/>
      <c r="R59" s="1228"/>
      <c r="S59" s="1228"/>
      <c r="T59" s="1228"/>
      <c r="U59" s="1228"/>
      <c r="V59" s="1228"/>
      <c r="W59" s="1228"/>
      <c r="X59" s="1228"/>
      <c r="Y59" s="1228"/>
      <c r="Z59" s="1228"/>
      <c r="AA59" s="1231"/>
    </row>
    <row r="60" spans="1:27" s="403" customFormat="1">
      <c r="A60" s="1002" t="s">
        <v>174</v>
      </c>
      <c r="B60" s="1016">
        <f ca="1">SUM(B61:B63)</f>
        <v>0</v>
      </c>
      <c r="C60" s="1227">
        <f t="shared" ref="C60:AA60" ca="1" si="30">SUM(C61:C63)</f>
        <v>0</v>
      </c>
      <c r="D60" s="1227">
        <f t="shared" ca="1" si="30"/>
        <v>0</v>
      </c>
      <c r="E60" s="1227">
        <f t="shared" ca="1" si="30"/>
        <v>-1.5137693646744161</v>
      </c>
      <c r="F60" s="1227">
        <f t="shared" ca="1" si="30"/>
        <v>-1.6243714602442818</v>
      </c>
      <c r="G60" s="1227">
        <f t="shared" ca="1" si="30"/>
        <v>-1.7454430614903136</v>
      </c>
      <c r="H60" s="1227">
        <f t="shared" ca="1" si="30"/>
        <v>-1.8497731803080499</v>
      </c>
      <c r="I60" s="1227">
        <f t="shared" ca="1" si="30"/>
        <v>-1.9330138442634996</v>
      </c>
      <c r="J60" s="1227">
        <f t="shared" ca="1" si="30"/>
        <v>-2.0522279511974144</v>
      </c>
      <c r="K60" s="1227">
        <f t="shared" ca="1" si="30"/>
        <v>-2.2141265932685017</v>
      </c>
      <c r="L60" s="1227">
        <f t="shared" ca="1" si="30"/>
        <v>-2.3924920546454667</v>
      </c>
      <c r="M60" s="1227">
        <f t="shared" ca="1" si="30"/>
        <v>-2.5893634935379537</v>
      </c>
      <c r="N60" s="1227">
        <f t="shared" ca="1" si="30"/>
        <v>-2.7688278354035853</v>
      </c>
      <c r="O60" s="1227">
        <f t="shared" ca="1" si="30"/>
        <v>-2.924181664864304</v>
      </c>
      <c r="P60" s="1227">
        <f t="shared" ca="1" si="30"/>
        <v>-1.1986594961022128</v>
      </c>
      <c r="Q60" s="1227">
        <f t="shared" ca="1" si="30"/>
        <v>0</v>
      </c>
      <c r="R60" s="1227">
        <f t="shared" ca="1" si="30"/>
        <v>0</v>
      </c>
      <c r="S60" s="1227">
        <f t="shared" ca="1" si="30"/>
        <v>0</v>
      </c>
      <c r="T60" s="1227">
        <f t="shared" ca="1" si="30"/>
        <v>0</v>
      </c>
      <c r="U60" s="1227">
        <f t="shared" ca="1" si="30"/>
        <v>0</v>
      </c>
      <c r="V60" s="1227">
        <f t="shared" ca="1" si="30"/>
        <v>0</v>
      </c>
      <c r="W60" s="1227">
        <f t="shared" ca="1" si="30"/>
        <v>0</v>
      </c>
      <c r="X60" s="1227">
        <f t="shared" ca="1" si="30"/>
        <v>0</v>
      </c>
      <c r="Y60" s="1227">
        <f t="shared" ca="1" si="30"/>
        <v>0</v>
      </c>
      <c r="Z60" s="1227">
        <f t="shared" ca="1" si="30"/>
        <v>0</v>
      </c>
      <c r="AA60" s="1232">
        <f t="shared" ca="1" si="30"/>
        <v>0</v>
      </c>
    </row>
    <row r="61" spans="1:27" s="403" customFormat="1">
      <c r="A61" s="1003" t="str">
        <f>A6</f>
        <v>Solar Project - Kusum Scheme</v>
      </c>
      <c r="B61" s="1010">
        <f ca="1">-Debt!C20</f>
        <v>0</v>
      </c>
      <c r="C61" s="1219">
        <f>-Debt!D20</f>
        <v>0</v>
      </c>
      <c r="D61" s="1219">
        <f ca="1">-Debt!E20</f>
        <v>0</v>
      </c>
      <c r="E61" s="1219">
        <f ca="1">-Debt!F20</f>
        <v>-1.5137693646744161</v>
      </c>
      <c r="F61" s="1219">
        <f ca="1">-Debt!G20</f>
        <v>-1.6243714602442818</v>
      </c>
      <c r="G61" s="1219">
        <f ca="1">-Debt!H20</f>
        <v>-1.7454430614903136</v>
      </c>
      <c r="H61" s="1219">
        <f ca="1">-Debt!I20</f>
        <v>-1.8497731803080499</v>
      </c>
      <c r="I61" s="1219">
        <f ca="1">-Debt!J20</f>
        <v>-1.9330138442634996</v>
      </c>
      <c r="J61" s="1219">
        <f ca="1">-Debt!K20</f>
        <v>-2.0522279511974144</v>
      </c>
      <c r="K61" s="1219">
        <f ca="1">-Debt!L20</f>
        <v>-2.2141265932685017</v>
      </c>
      <c r="L61" s="1219">
        <f ca="1">-Debt!M20</f>
        <v>-2.3924920546454667</v>
      </c>
      <c r="M61" s="1219">
        <f ca="1">-Debt!N20</f>
        <v>-2.5893634935379537</v>
      </c>
      <c r="N61" s="1219">
        <f ca="1">-Debt!O20</f>
        <v>-2.7688278354035853</v>
      </c>
      <c r="O61" s="1219">
        <f ca="1">-Debt!P20</f>
        <v>-2.924181664864304</v>
      </c>
      <c r="P61" s="1219">
        <f ca="1">-Debt!Q20</f>
        <v>-1.1986594961022128</v>
      </c>
      <c r="Q61" s="1219">
        <f ca="1">-Debt!R20</f>
        <v>0</v>
      </c>
      <c r="R61" s="1219">
        <f ca="1">-Debt!S20</f>
        <v>0</v>
      </c>
      <c r="S61" s="1219">
        <f ca="1">-Debt!T20</f>
        <v>0</v>
      </c>
      <c r="T61" s="1219">
        <f ca="1">-Debt!U20</f>
        <v>0</v>
      </c>
      <c r="U61" s="1219">
        <f ca="1">-Debt!V20</f>
        <v>0</v>
      </c>
      <c r="V61" s="1219">
        <f ca="1">-Debt!W20</f>
        <v>0</v>
      </c>
      <c r="W61" s="1219">
        <f ca="1">-Debt!X20</f>
        <v>0</v>
      </c>
      <c r="X61" s="1219">
        <f ca="1">-Debt!Y20</f>
        <v>0</v>
      </c>
      <c r="Y61" s="1219">
        <f ca="1">-Debt!Z20</f>
        <v>0</v>
      </c>
      <c r="Z61" s="1219">
        <f ca="1">-Debt!AA20</f>
        <v>0</v>
      </c>
      <c r="AA61" s="1219">
        <f ca="1">-Debt!AB20</f>
        <v>0</v>
      </c>
    </row>
    <row r="62" spans="1:27" s="403" customFormat="1" hidden="1">
      <c r="A62" s="1003" t="str">
        <f>A7</f>
        <v>Karnataka</v>
      </c>
      <c r="B62" s="1010">
        <f ca="1">-'Debt K''ka'!C19</f>
        <v>0</v>
      </c>
      <c r="C62" s="1219">
        <f ca="1">-'Debt K''ka'!D19</f>
        <v>0</v>
      </c>
      <c r="D62" s="1219">
        <f ca="1">-'Debt K''ka'!E19</f>
        <v>0</v>
      </c>
      <c r="E62" s="1219">
        <f ca="1">-'Debt K''ka'!F19</f>
        <v>0</v>
      </c>
      <c r="F62" s="1219">
        <f ca="1">-'Debt K''ka'!G19</f>
        <v>0</v>
      </c>
      <c r="G62" s="1219">
        <f ca="1">-'Debt K''ka'!H19</f>
        <v>0</v>
      </c>
      <c r="H62" s="1219">
        <f ca="1">-'Debt K''ka'!I19</f>
        <v>0</v>
      </c>
      <c r="I62" s="1219">
        <f ca="1">-'Debt K''ka'!J19</f>
        <v>0</v>
      </c>
      <c r="J62" s="1219">
        <f ca="1">-'Debt K''ka'!K19</f>
        <v>0</v>
      </c>
      <c r="K62" s="1219">
        <f ca="1">-'Debt K''ka'!L19</f>
        <v>0</v>
      </c>
      <c r="L62" s="1219">
        <f ca="1">-'Debt K''ka'!M19</f>
        <v>0</v>
      </c>
      <c r="M62" s="1219">
        <f ca="1">-'Debt K''ka'!N19</f>
        <v>0</v>
      </c>
      <c r="N62" s="1219">
        <f ca="1">-'Debt K''ka'!O19</f>
        <v>0</v>
      </c>
      <c r="O62" s="1219">
        <f ca="1">-'Debt K''ka'!P19</f>
        <v>0</v>
      </c>
      <c r="P62" s="1219">
        <f ca="1">-'Debt K''ka'!Q19</f>
        <v>0</v>
      </c>
      <c r="Q62" s="1219">
        <f ca="1">-'Debt K''ka'!R19</f>
        <v>0</v>
      </c>
      <c r="R62" s="1219">
        <f ca="1">-'Debt K''ka'!S19</f>
        <v>0</v>
      </c>
      <c r="S62" s="1219">
        <f ca="1">-'Debt K''ka'!T19</f>
        <v>0</v>
      </c>
      <c r="T62" s="1219">
        <f ca="1">-'Debt K''ka'!U19</f>
        <v>0</v>
      </c>
      <c r="U62" s="1219">
        <f ca="1">-'Debt K''ka'!V19</f>
        <v>0</v>
      </c>
      <c r="V62" s="1219">
        <f ca="1">-'Debt K''ka'!W19</f>
        <v>0</v>
      </c>
      <c r="W62" s="1219">
        <f ca="1">-'Debt K''ka'!X19</f>
        <v>0</v>
      </c>
      <c r="X62" s="1219">
        <f ca="1">-'Debt K''ka'!Y19</f>
        <v>0</v>
      </c>
      <c r="Y62" s="1219">
        <f ca="1">-'Debt K''ka'!Z19</f>
        <v>0</v>
      </c>
      <c r="Z62" s="1219">
        <f ca="1">-'Debt K''ka'!AA19</f>
        <v>0</v>
      </c>
      <c r="AA62" s="1219">
        <f ca="1">-'Debt K''ka'!AB19</f>
        <v>0</v>
      </c>
    </row>
    <row r="63" spans="1:27" s="403" customFormat="1" hidden="1">
      <c r="A63" s="1003" t="str">
        <f>A8</f>
        <v>Uttar Pradesh</v>
      </c>
      <c r="B63" s="1015">
        <f ca="1">-'Debt UP'!C19</f>
        <v>0</v>
      </c>
      <c r="C63" s="1225">
        <f ca="1">-'Debt UP'!D19</f>
        <v>0</v>
      </c>
      <c r="D63" s="1225">
        <f ca="1">-'Debt UP'!E19</f>
        <v>0</v>
      </c>
      <c r="E63" s="1225">
        <f ca="1">-'Debt UP'!F19</f>
        <v>0</v>
      </c>
      <c r="F63" s="1225">
        <f ca="1">-'Debt UP'!G19</f>
        <v>0</v>
      </c>
      <c r="G63" s="1225">
        <f ca="1">-'Debt UP'!H19</f>
        <v>0</v>
      </c>
      <c r="H63" s="1225">
        <f ca="1">-'Debt UP'!I19</f>
        <v>0</v>
      </c>
      <c r="I63" s="1225">
        <f ca="1">-'Debt UP'!J19</f>
        <v>0</v>
      </c>
      <c r="J63" s="1225">
        <f ca="1">-'Debt UP'!K19</f>
        <v>0</v>
      </c>
      <c r="K63" s="1225">
        <f ca="1">-'Debt UP'!L19</f>
        <v>0</v>
      </c>
      <c r="L63" s="1225">
        <f ca="1">-'Debt UP'!M19</f>
        <v>0</v>
      </c>
      <c r="M63" s="1225">
        <f ca="1">-'Debt UP'!N19</f>
        <v>0</v>
      </c>
      <c r="N63" s="1225">
        <f ca="1">-'Debt UP'!O19</f>
        <v>0</v>
      </c>
      <c r="O63" s="1225">
        <f ca="1">-'Debt UP'!P19</f>
        <v>0</v>
      </c>
      <c r="P63" s="1225">
        <f ca="1">-'Debt UP'!Q19</f>
        <v>0</v>
      </c>
      <c r="Q63" s="1225">
        <f ca="1">-'Debt UP'!R19</f>
        <v>0</v>
      </c>
      <c r="R63" s="1225">
        <f ca="1">-'Debt UP'!S19</f>
        <v>0</v>
      </c>
      <c r="S63" s="1225">
        <f ca="1">-'Debt UP'!T19</f>
        <v>0</v>
      </c>
      <c r="T63" s="1225">
        <f ca="1">-'Debt UP'!U19</f>
        <v>0</v>
      </c>
      <c r="U63" s="1225">
        <f ca="1">-'Debt UP'!V19</f>
        <v>0</v>
      </c>
      <c r="V63" s="1225">
        <f ca="1">-'Debt UP'!W19</f>
        <v>0</v>
      </c>
      <c r="W63" s="1225">
        <f ca="1">-'Debt UP'!X19</f>
        <v>0</v>
      </c>
      <c r="X63" s="1225">
        <f ca="1">-'Debt UP'!Y19</f>
        <v>0</v>
      </c>
      <c r="Y63" s="1225">
        <f ca="1">-'Debt UP'!Z19</f>
        <v>0</v>
      </c>
      <c r="Z63" s="1225">
        <f ca="1">-'Debt UP'!AA19</f>
        <v>0</v>
      </c>
      <c r="AA63" s="1225">
        <f ca="1">-'Debt UP'!AB19</f>
        <v>0</v>
      </c>
    </row>
    <row r="64" spans="1:27" s="403" customFormat="1">
      <c r="A64" s="1003"/>
      <c r="B64" s="987"/>
      <c r="C64" s="1223"/>
      <c r="D64" s="1223"/>
      <c r="E64" s="1223"/>
      <c r="F64" s="1223"/>
      <c r="G64" s="1223"/>
      <c r="H64" s="1223"/>
      <c r="I64" s="1223"/>
      <c r="J64" s="1223"/>
      <c r="K64" s="1223"/>
      <c r="L64" s="1223"/>
      <c r="M64" s="1223"/>
      <c r="N64" s="1223"/>
      <c r="O64" s="1223"/>
      <c r="P64" s="1223"/>
      <c r="Q64" s="1223"/>
      <c r="R64" s="1223"/>
      <c r="S64" s="1223"/>
      <c r="T64" s="1223"/>
      <c r="U64" s="1223"/>
      <c r="V64" s="1223"/>
      <c r="W64" s="1223"/>
      <c r="X64" s="1223"/>
      <c r="Y64" s="1223"/>
      <c r="Z64" s="1223"/>
      <c r="AA64" s="1214"/>
    </row>
    <row r="65" spans="1:27" s="403" customFormat="1">
      <c r="A65" s="1213" t="s">
        <v>165</v>
      </c>
      <c r="B65" s="990">
        <f ca="1">-B18</f>
        <v>0</v>
      </c>
      <c r="C65" s="1225">
        <f t="shared" ref="C65:AA65" ca="1" si="31">-C18</f>
        <v>0</v>
      </c>
      <c r="D65" s="1225">
        <f t="shared" ca="1" si="31"/>
        <v>0</v>
      </c>
      <c r="E65" s="1225">
        <f t="shared" ca="1" si="31"/>
        <v>-2.1644428785896506</v>
      </c>
      <c r="F65" s="1225">
        <f t="shared" ca="1" si="31"/>
        <v>-2.023226541468309</v>
      </c>
      <c r="G65" s="1225">
        <f t="shared" ca="1" si="31"/>
        <v>-1.8715848879902526</v>
      </c>
      <c r="H65" s="1225">
        <f t="shared" ca="1" si="31"/>
        <v>-1.7098001571093264</v>
      </c>
      <c r="I65" s="1225">
        <f t="shared" ca="1" si="31"/>
        <v>-1.5395747410036067</v>
      </c>
      <c r="J65" s="1225">
        <f t="shared" ca="1" si="31"/>
        <v>-1.3602388602078657</v>
      </c>
      <c r="K65" s="1225">
        <f t="shared" ca="1" si="31"/>
        <v>-1.1682529057068995</v>
      </c>
      <c r="L65" s="1225">
        <f t="shared" ca="1" si="31"/>
        <v>-0.96095506655077101</v>
      </c>
      <c r="M65" s="1225">
        <f t="shared" ca="1" si="31"/>
        <v>-0.73677156688251721</v>
      </c>
      <c r="N65" s="1225">
        <f t="shared" ca="1" si="31"/>
        <v>-0.49565295708014789</v>
      </c>
      <c r="O65" s="1225">
        <f t="shared" ca="1" si="31"/>
        <v>-0.23946752956809281</v>
      </c>
      <c r="P65" s="1225">
        <f t="shared" ca="1" si="31"/>
        <v>-5.3939677324599575E-2</v>
      </c>
      <c r="Q65" s="1225">
        <f t="shared" ca="1" si="31"/>
        <v>0</v>
      </c>
      <c r="R65" s="1225">
        <f t="shared" ca="1" si="31"/>
        <v>0</v>
      </c>
      <c r="S65" s="1225">
        <f t="shared" ca="1" si="31"/>
        <v>0</v>
      </c>
      <c r="T65" s="1225">
        <f t="shared" ca="1" si="31"/>
        <v>0</v>
      </c>
      <c r="U65" s="1225">
        <f t="shared" ca="1" si="31"/>
        <v>0</v>
      </c>
      <c r="V65" s="1225">
        <f t="shared" ca="1" si="31"/>
        <v>-1.5987211554602254E-16</v>
      </c>
      <c r="W65" s="1225">
        <f t="shared" ca="1" si="31"/>
        <v>-4.7961634663806766E-16</v>
      </c>
      <c r="X65" s="1225">
        <f t="shared" ca="1" si="31"/>
        <v>-4.5963233219481479E-15</v>
      </c>
      <c r="Y65" s="1225">
        <f t="shared" ca="1" si="31"/>
        <v>-7.9696249599692228E-14</v>
      </c>
      <c r="Z65" s="1225">
        <f t="shared" ca="1" si="31"/>
        <v>-1.3276579835519442E-12</v>
      </c>
      <c r="AA65" s="1220">
        <f t="shared" ca="1" si="31"/>
        <v>-2.1019466167615518E-11</v>
      </c>
    </row>
    <row r="66" spans="1:27" s="403" customFormat="1">
      <c r="A66" s="999"/>
      <c r="B66" s="987"/>
      <c r="C66" s="1223"/>
      <c r="D66" s="1223"/>
      <c r="E66" s="1223"/>
      <c r="F66" s="1223"/>
      <c r="G66" s="1223"/>
      <c r="H66" s="1223"/>
      <c r="I66" s="1223"/>
      <c r="J66" s="1223"/>
      <c r="K66" s="1223"/>
      <c r="L66" s="1223"/>
      <c r="M66" s="1223"/>
      <c r="N66" s="1223"/>
      <c r="O66" s="1223"/>
      <c r="P66" s="1223"/>
      <c r="Q66" s="1223"/>
      <c r="R66" s="1223"/>
      <c r="S66" s="1223"/>
      <c r="T66" s="1223"/>
      <c r="U66" s="1223"/>
      <c r="V66" s="1223"/>
      <c r="W66" s="1223"/>
      <c r="X66" s="1223"/>
      <c r="Y66" s="1223"/>
      <c r="Z66" s="1223"/>
      <c r="AA66" s="1214"/>
    </row>
    <row r="67" spans="1:27" s="403" customFormat="1">
      <c r="A67" s="1004" t="s">
        <v>167</v>
      </c>
      <c r="B67" s="1063">
        <f t="shared" ref="B67:AA67" ca="1" si="32">B57+B60+B65+B58</f>
        <v>0</v>
      </c>
      <c r="C67" s="1233">
        <f t="shared" ca="1" si="32"/>
        <v>0.01</v>
      </c>
      <c r="D67" s="1233">
        <f t="shared" ca="1" si="32"/>
        <v>36.749999999999993</v>
      </c>
      <c r="E67" s="1233">
        <f t="shared" ca="1" si="32"/>
        <v>-3.6782122432640669</v>
      </c>
      <c r="F67" s="1233">
        <f t="shared" ca="1" si="32"/>
        <v>-3.6475980017125909</v>
      </c>
      <c r="G67" s="1233">
        <f t="shared" ca="1" si="32"/>
        <v>-3.6170279494805664</v>
      </c>
      <c r="H67" s="1233">
        <f t="shared" ca="1" si="32"/>
        <v>-3.5595733374173761</v>
      </c>
      <c r="I67" s="1233">
        <f t="shared" ca="1" si="32"/>
        <v>-3.4725885852671063</v>
      </c>
      <c r="J67" s="1233">
        <f t="shared" ca="1" si="32"/>
        <v>-3.4124668114052801</v>
      </c>
      <c r="K67" s="1233">
        <f t="shared" ca="1" si="32"/>
        <v>-3.3823794989754012</v>
      </c>
      <c r="L67" s="1233">
        <f t="shared" ca="1" si="32"/>
        <v>-3.3534471211962376</v>
      </c>
      <c r="M67" s="1233">
        <f t="shared" ca="1" si="32"/>
        <v>-3.3261350604204711</v>
      </c>
      <c r="N67" s="1233">
        <f t="shared" ca="1" si="32"/>
        <v>-3.2644807924837331</v>
      </c>
      <c r="O67" s="1233">
        <f t="shared" ca="1" si="32"/>
        <v>-3.1636491944323968</v>
      </c>
      <c r="P67" s="1233">
        <f t="shared" ca="1" si="32"/>
        <v>-1.2525991734268123</v>
      </c>
      <c r="Q67" s="1233">
        <f t="shared" ca="1" si="32"/>
        <v>0</v>
      </c>
      <c r="R67" s="1233">
        <f t="shared" ca="1" si="32"/>
        <v>0</v>
      </c>
      <c r="S67" s="1233">
        <f t="shared" ca="1" si="32"/>
        <v>0</v>
      </c>
      <c r="T67" s="1233">
        <f t="shared" ca="1" si="32"/>
        <v>0</v>
      </c>
      <c r="U67" s="1233">
        <f t="shared" ca="1" si="32"/>
        <v>0</v>
      </c>
      <c r="V67" s="1233">
        <f t="shared" ca="1" si="32"/>
        <v>-1.5987211554602254E-16</v>
      </c>
      <c r="W67" s="1233">
        <f t="shared" ca="1" si="32"/>
        <v>-4.7961634663806766E-16</v>
      </c>
      <c r="X67" s="1233">
        <f t="shared" ca="1" si="32"/>
        <v>-4.5963233219481479E-15</v>
      </c>
      <c r="Y67" s="1233">
        <f t="shared" ca="1" si="32"/>
        <v>-7.9696249599692228E-14</v>
      </c>
      <c r="Z67" s="1233">
        <f t="shared" ca="1" si="32"/>
        <v>-1.3276579835519442E-12</v>
      </c>
      <c r="AA67" s="1234">
        <f t="shared" ca="1" si="32"/>
        <v>-2.1019466167615518E-11</v>
      </c>
    </row>
    <row r="68" spans="1:27" s="403" customFormat="1">
      <c r="A68" s="999"/>
      <c r="B68" s="1010"/>
      <c r="C68" s="1064"/>
      <c r="D68" s="1064"/>
      <c r="E68" s="1064"/>
      <c r="F68" s="1064"/>
      <c r="G68" s="1064"/>
      <c r="H68" s="1064"/>
      <c r="I68" s="1064"/>
      <c r="J68" s="1064"/>
      <c r="K68" s="1064"/>
      <c r="L68" s="1064"/>
      <c r="M68" s="1064"/>
      <c r="N68" s="1064"/>
      <c r="O68" s="1064"/>
      <c r="P68" s="1064"/>
      <c r="Q68" s="1064"/>
      <c r="R68" s="1064"/>
      <c r="S68" s="1064"/>
      <c r="T68" s="1064"/>
      <c r="U68" s="1064"/>
      <c r="V68" s="1064"/>
      <c r="W68" s="1064"/>
      <c r="X68" s="1064"/>
      <c r="Y68" s="1064"/>
      <c r="Z68" s="1064"/>
      <c r="AA68" s="1065"/>
    </row>
    <row r="69" spans="1:27" s="403" customFormat="1">
      <c r="A69" s="999" t="s">
        <v>168</v>
      </c>
      <c r="B69" s="228">
        <v>0</v>
      </c>
      <c r="C69" s="1064">
        <f ca="1">B71</f>
        <v>0</v>
      </c>
      <c r="D69" s="1064">
        <f t="shared" ref="D69:AA69" ca="1" si="33">C71</f>
        <v>9.8583999999999998E-3</v>
      </c>
      <c r="E69" s="1064">
        <f t="shared" ca="1" si="33"/>
        <v>9.8583999999999998E-3</v>
      </c>
      <c r="F69" s="1064">
        <f t="shared" ca="1" si="33"/>
        <v>0.93765252673593247</v>
      </c>
      <c r="G69" s="1064">
        <f t="shared" ca="1" si="33"/>
        <v>1.8513614731233412</v>
      </c>
      <c r="H69" s="1064">
        <f t="shared" ca="1" si="33"/>
        <v>2.750529110860775</v>
      </c>
      <c r="I69" s="1064">
        <f t="shared" ca="1" si="33"/>
        <v>3.6616114235498145</v>
      </c>
      <c r="J69" s="1064">
        <f t="shared" ca="1" si="33"/>
        <v>4.6136928692318371</v>
      </c>
      <c r="K69" s="1064">
        <f t="shared" ca="1" si="33"/>
        <v>5.5794471992070909</v>
      </c>
      <c r="L69" s="1064">
        <f t="shared" ca="1" si="33"/>
        <v>6.528358596322164</v>
      </c>
      <c r="M69" s="1064">
        <f t="shared" ca="1" si="33"/>
        <v>7.4587721731287342</v>
      </c>
      <c r="N69" s="1064">
        <f t="shared" ca="1" si="33"/>
        <v>8.3685485357231499</v>
      </c>
      <c r="O69" s="1064">
        <f t="shared" ca="1" si="33"/>
        <v>9.2914911475243454</v>
      </c>
      <c r="P69" s="1064">
        <f t="shared" ca="1" si="33"/>
        <v>10.266218369145779</v>
      </c>
      <c r="Q69" s="1064">
        <f t="shared" ca="1" si="33"/>
        <v>12.787492446752488</v>
      </c>
      <c r="R69" s="1064">
        <f t="shared" ca="1" si="33"/>
        <v>15.799318613514394</v>
      </c>
      <c r="S69" s="1064">
        <f t="shared" ca="1" si="33"/>
        <v>18.770044641157487</v>
      </c>
      <c r="T69" s="1064">
        <f t="shared" ca="1" si="33"/>
        <v>21.700502195487413</v>
      </c>
      <c r="U69" s="1064">
        <f t="shared" ca="1" si="33"/>
        <v>24.590980836749633</v>
      </c>
      <c r="V69" s="1064">
        <f t="shared" ca="1" si="33"/>
        <v>27.441437440263059</v>
      </c>
      <c r="W69" s="1064">
        <f t="shared" ca="1" si="33"/>
        <v>30.251621635735962</v>
      </c>
      <c r="X69" s="1064">
        <f t="shared" ca="1" si="33"/>
        <v>33.021150851451516</v>
      </c>
      <c r="Y69" s="1064">
        <f t="shared" ca="1" si="33"/>
        <v>35.749555114890192</v>
      </c>
      <c r="Z69" s="1064">
        <f t="shared" ca="1" si="33"/>
        <v>38.436303701199606</v>
      </c>
      <c r="AA69" s="1065">
        <f t="shared" ca="1" si="33"/>
        <v>41.080820893656316</v>
      </c>
    </row>
    <row r="70" spans="1:27" s="403" customFormat="1">
      <c r="A70" s="999" t="s">
        <v>169</v>
      </c>
      <c r="B70" s="1010">
        <f ca="1">B52+B55+B67</f>
        <v>0</v>
      </c>
      <c r="C70" s="1010">
        <f t="shared" ref="C70:AA70" ca="1" si="34">C52+C55+C67</f>
        <v>9.8583999999999998E-3</v>
      </c>
      <c r="D70" s="1010">
        <f t="shared" ca="1" si="34"/>
        <v>0</v>
      </c>
      <c r="E70" s="1010">
        <f t="shared" ca="1" si="34"/>
        <v>0.92779412673593242</v>
      </c>
      <c r="F70" s="1010">
        <f t="shared" ca="1" si="34"/>
        <v>0.91370894638740863</v>
      </c>
      <c r="G70" s="1010">
        <f t="shared" ca="1" si="34"/>
        <v>0.8991676377374338</v>
      </c>
      <c r="H70" s="1010">
        <f t="shared" ca="1" si="34"/>
        <v>0.9110823126890395</v>
      </c>
      <c r="I70" s="1010">
        <f t="shared" ca="1" si="34"/>
        <v>0.95208144568202213</v>
      </c>
      <c r="J70" s="1010">
        <f t="shared" ca="1" si="34"/>
        <v>0.96575432997525379</v>
      </c>
      <c r="K70" s="1010">
        <f t="shared" ca="1" si="34"/>
        <v>0.94891139711507266</v>
      </c>
      <c r="L70" s="1010">
        <f t="shared" ca="1" si="34"/>
        <v>0.93041357680657066</v>
      </c>
      <c r="M70" s="1010">
        <f t="shared" ca="1" si="34"/>
        <v>0.90977636259441574</v>
      </c>
      <c r="N70" s="1010">
        <f t="shared" ca="1" si="34"/>
        <v>0.92294261180119586</v>
      </c>
      <c r="O70" s="1010">
        <f t="shared" ca="1" si="34"/>
        <v>0.97472722162143466</v>
      </c>
      <c r="P70" s="1010">
        <f t="shared" ca="1" si="34"/>
        <v>2.5212740776067095</v>
      </c>
      <c r="Q70" s="1010">
        <f t="shared" ca="1" si="34"/>
        <v>3.0118261667619066</v>
      </c>
      <c r="R70" s="1010">
        <f t="shared" ca="1" si="34"/>
        <v>2.9707260276430913</v>
      </c>
      <c r="S70" s="1010">
        <f t="shared" ca="1" si="34"/>
        <v>2.9304575543299265</v>
      </c>
      <c r="T70" s="1010">
        <f t="shared" ca="1" si="34"/>
        <v>2.890478641262221</v>
      </c>
      <c r="U70" s="1010">
        <f t="shared" ca="1" si="34"/>
        <v>2.850456603513412</v>
      </c>
      <c r="V70" s="1010">
        <f t="shared" ca="1" si="34"/>
        <v>2.8101841954726909</v>
      </c>
      <c r="W70" s="1010">
        <f t="shared" ca="1" si="34"/>
        <v>2.7695292157117244</v>
      </c>
      <c r="X70" s="1010">
        <f t="shared" ca="1" si="34"/>
        <v>2.7284042633742667</v>
      </c>
      <c r="Y70" s="1010">
        <f t="shared" ca="1" si="34"/>
        <v>2.6867485852892492</v>
      </c>
      <c r="Z70" s="1010">
        <f t="shared" ca="1" si="34"/>
        <v>2.6445171773684311</v>
      </c>
      <c r="AA70" s="1062">
        <f t="shared" ca="1" si="34"/>
        <v>2.7266899859164413</v>
      </c>
    </row>
    <row r="71" spans="1:27" s="404" customFormat="1">
      <c r="A71" s="1005" t="s">
        <v>170</v>
      </c>
      <c r="B71" s="1066">
        <f ca="1">B69+B70</f>
        <v>0</v>
      </c>
      <c r="C71" s="1067">
        <f t="shared" ref="C71:T71" ca="1" si="35">SUM(C69:C70)</f>
        <v>9.8583999999999998E-3</v>
      </c>
      <c r="D71" s="1068">
        <f t="shared" ca="1" si="35"/>
        <v>9.8583999999999998E-3</v>
      </c>
      <c r="E71" s="1068">
        <f t="shared" ca="1" si="35"/>
        <v>0.93765252673593247</v>
      </c>
      <c r="F71" s="1068">
        <f t="shared" ca="1" si="35"/>
        <v>1.8513614731233412</v>
      </c>
      <c r="G71" s="1068">
        <f t="shared" ca="1" si="35"/>
        <v>2.750529110860775</v>
      </c>
      <c r="H71" s="1068">
        <f t="shared" ca="1" si="35"/>
        <v>3.6616114235498145</v>
      </c>
      <c r="I71" s="1068">
        <f t="shared" ca="1" si="35"/>
        <v>4.6136928692318371</v>
      </c>
      <c r="J71" s="1068">
        <f t="shared" ca="1" si="35"/>
        <v>5.5794471992070909</v>
      </c>
      <c r="K71" s="1068">
        <f t="shared" ca="1" si="35"/>
        <v>6.528358596322164</v>
      </c>
      <c r="L71" s="1068">
        <f t="shared" ca="1" si="35"/>
        <v>7.4587721731287342</v>
      </c>
      <c r="M71" s="1068">
        <f t="shared" ca="1" si="35"/>
        <v>8.3685485357231499</v>
      </c>
      <c r="N71" s="1068">
        <f t="shared" ca="1" si="35"/>
        <v>9.2914911475243454</v>
      </c>
      <c r="O71" s="1068">
        <f t="shared" ca="1" si="35"/>
        <v>10.266218369145779</v>
      </c>
      <c r="P71" s="1068">
        <f t="shared" ca="1" si="35"/>
        <v>12.787492446752488</v>
      </c>
      <c r="Q71" s="1068">
        <f t="shared" ca="1" si="35"/>
        <v>15.799318613514394</v>
      </c>
      <c r="R71" s="1068">
        <f t="shared" ca="1" si="35"/>
        <v>18.770044641157487</v>
      </c>
      <c r="S71" s="1068">
        <f t="shared" ca="1" si="35"/>
        <v>21.700502195487413</v>
      </c>
      <c r="T71" s="1068">
        <f t="shared" ca="1" si="35"/>
        <v>24.590980836749633</v>
      </c>
      <c r="U71" s="1068">
        <f t="shared" ref="U71:AA71" ca="1" si="36">SUM(U69:U70)</f>
        <v>27.441437440263044</v>
      </c>
      <c r="V71" s="1068">
        <f t="shared" ca="1" si="36"/>
        <v>30.251621635735749</v>
      </c>
      <c r="W71" s="1068">
        <f t="shared" ca="1" si="36"/>
        <v>33.021150851447686</v>
      </c>
      <c r="X71" s="1068">
        <f t="shared" ca="1" si="36"/>
        <v>35.749555114825782</v>
      </c>
      <c r="Y71" s="1068">
        <f t="shared" ca="1" si="36"/>
        <v>38.436303700179444</v>
      </c>
      <c r="Z71" s="1068">
        <f t="shared" ca="1" si="36"/>
        <v>41.080820878568034</v>
      </c>
      <c r="AA71" s="1069">
        <f t="shared" ca="1" si="36"/>
        <v>43.80751087957276</v>
      </c>
    </row>
    <row r="74" spans="1:27" ht="14.25">
      <c r="A74" s="1051" t="s">
        <v>184</v>
      </c>
      <c r="C74" s="79"/>
    </row>
    <row r="75" spans="1:27" s="403" customFormat="1">
      <c r="A75" s="998"/>
      <c r="B75" s="1006">
        <f ca="1">+B31</f>
        <v>0</v>
      </c>
      <c r="C75" s="1006">
        <f>C3</f>
        <v>45382</v>
      </c>
      <c r="D75" s="1006">
        <f t="shared" ref="D75:AA75" si="37">D3</f>
        <v>45747</v>
      </c>
      <c r="E75" s="1006">
        <f t="shared" si="37"/>
        <v>46112</v>
      </c>
      <c r="F75" s="1006">
        <f t="shared" si="37"/>
        <v>46477</v>
      </c>
      <c r="G75" s="1006">
        <f t="shared" si="37"/>
        <v>46843</v>
      </c>
      <c r="H75" s="1006">
        <f t="shared" si="37"/>
        <v>47208</v>
      </c>
      <c r="I75" s="1006">
        <f t="shared" si="37"/>
        <v>47573</v>
      </c>
      <c r="J75" s="1006">
        <f t="shared" si="37"/>
        <v>47938</v>
      </c>
      <c r="K75" s="1006">
        <f t="shared" si="37"/>
        <v>48304</v>
      </c>
      <c r="L75" s="1006">
        <f t="shared" si="37"/>
        <v>48669</v>
      </c>
      <c r="M75" s="1006">
        <f t="shared" si="37"/>
        <v>49034</v>
      </c>
      <c r="N75" s="1006">
        <f t="shared" si="37"/>
        <v>49399</v>
      </c>
      <c r="O75" s="1006">
        <f t="shared" si="37"/>
        <v>49765</v>
      </c>
      <c r="P75" s="1006">
        <f t="shared" si="37"/>
        <v>50130</v>
      </c>
      <c r="Q75" s="1006">
        <f t="shared" si="37"/>
        <v>50495</v>
      </c>
      <c r="R75" s="1006">
        <f t="shared" si="37"/>
        <v>50860</v>
      </c>
      <c r="S75" s="1006">
        <f t="shared" si="37"/>
        <v>51226</v>
      </c>
      <c r="T75" s="1006">
        <f t="shared" si="37"/>
        <v>51591</v>
      </c>
      <c r="U75" s="1006">
        <f t="shared" si="37"/>
        <v>51956</v>
      </c>
      <c r="V75" s="1006">
        <f t="shared" si="37"/>
        <v>52321</v>
      </c>
      <c r="W75" s="1006">
        <f t="shared" si="37"/>
        <v>52687</v>
      </c>
      <c r="X75" s="1006">
        <f t="shared" si="37"/>
        <v>53052</v>
      </c>
      <c r="Y75" s="1006">
        <f t="shared" si="37"/>
        <v>53417</v>
      </c>
      <c r="Z75" s="1006">
        <f t="shared" si="37"/>
        <v>53782</v>
      </c>
      <c r="AA75" s="1007">
        <f t="shared" si="37"/>
        <v>54148</v>
      </c>
    </row>
    <row r="76" spans="1:27" s="403" customFormat="1">
      <c r="A76" s="999" t="s">
        <v>733</v>
      </c>
      <c r="B76" s="1060">
        <f t="shared" ref="B76" ca="1" si="38">B65</f>
        <v>0</v>
      </c>
      <c r="C76" s="1221">
        <f>100000/10^7</f>
        <v>0.01</v>
      </c>
      <c r="D76" s="1221">
        <f ca="1">C76+D58/2</f>
        <v>5.9818749999999978</v>
      </c>
      <c r="E76" s="1221">
        <f ca="1">D76</f>
        <v>5.9818749999999978</v>
      </c>
      <c r="F76" s="1221">
        <f t="shared" ref="F76:AA76" ca="1" si="39">E76</f>
        <v>5.9818749999999978</v>
      </c>
      <c r="G76" s="1221">
        <f t="shared" ca="1" si="39"/>
        <v>5.9818749999999978</v>
      </c>
      <c r="H76" s="1221">
        <f t="shared" ca="1" si="39"/>
        <v>5.9818749999999978</v>
      </c>
      <c r="I76" s="1221">
        <f t="shared" ca="1" si="39"/>
        <v>5.9818749999999978</v>
      </c>
      <c r="J76" s="1221">
        <f t="shared" ca="1" si="39"/>
        <v>5.9818749999999978</v>
      </c>
      <c r="K76" s="1221">
        <f t="shared" ca="1" si="39"/>
        <v>5.9818749999999978</v>
      </c>
      <c r="L76" s="1221">
        <f t="shared" ca="1" si="39"/>
        <v>5.9818749999999978</v>
      </c>
      <c r="M76" s="1221">
        <f t="shared" ca="1" si="39"/>
        <v>5.9818749999999978</v>
      </c>
      <c r="N76" s="1221">
        <f t="shared" ca="1" si="39"/>
        <v>5.9818749999999978</v>
      </c>
      <c r="O76" s="1221">
        <f t="shared" ca="1" si="39"/>
        <v>5.9818749999999978</v>
      </c>
      <c r="P76" s="1221">
        <f t="shared" ca="1" si="39"/>
        <v>5.9818749999999978</v>
      </c>
      <c r="Q76" s="1221">
        <f t="shared" ca="1" si="39"/>
        <v>5.9818749999999978</v>
      </c>
      <c r="R76" s="1221">
        <f t="shared" ca="1" si="39"/>
        <v>5.9818749999999978</v>
      </c>
      <c r="S76" s="1221">
        <f t="shared" ca="1" si="39"/>
        <v>5.9818749999999978</v>
      </c>
      <c r="T76" s="1221">
        <f t="shared" ca="1" si="39"/>
        <v>5.9818749999999978</v>
      </c>
      <c r="U76" s="1221">
        <f t="shared" ca="1" si="39"/>
        <v>5.9818749999999978</v>
      </c>
      <c r="V76" s="1221">
        <f t="shared" ca="1" si="39"/>
        <v>5.9818749999999978</v>
      </c>
      <c r="W76" s="1221">
        <f t="shared" ca="1" si="39"/>
        <v>5.9818749999999978</v>
      </c>
      <c r="X76" s="1221">
        <f t="shared" ca="1" si="39"/>
        <v>5.9818749999999978</v>
      </c>
      <c r="Y76" s="1221">
        <f t="shared" ca="1" si="39"/>
        <v>5.9818749999999978</v>
      </c>
      <c r="Z76" s="1221">
        <f t="shared" ca="1" si="39"/>
        <v>5.9818749999999978</v>
      </c>
      <c r="AA76" s="1236">
        <f t="shared" ca="1" si="39"/>
        <v>5.9818749999999978</v>
      </c>
    </row>
    <row r="77" spans="1:27" s="403" customFormat="1">
      <c r="A77" s="999" t="s">
        <v>746</v>
      </c>
      <c r="B77" s="1060"/>
      <c r="C77" s="1221">
        <f>-15787.9/10^7</f>
        <v>-1.5787900000000001E-3</v>
      </c>
      <c r="D77" s="1221">
        <f ca="1">C77+D37</f>
        <v>-1.5787900000000001E-3</v>
      </c>
      <c r="E77" s="1221">
        <f t="shared" ref="E77:AA77" ca="1" si="40">D77+E37</f>
        <v>-3.0725152985896496</v>
      </c>
      <c r="F77" s="1221">
        <f t="shared" ca="1" si="40"/>
        <v>-5.2200598919579582</v>
      </c>
      <c r="G77" s="1221">
        <f t="shared" ca="1" si="40"/>
        <v>-6.5582304427302098</v>
      </c>
      <c r="H77" s="1221">
        <f t="shared" ca="1" si="40"/>
        <v>-7.1827390122331201</v>
      </c>
      <c r="I77" s="1221">
        <f t="shared" ca="1" si="40"/>
        <v>-7.175203175412598</v>
      </c>
      <c r="J77" s="1221">
        <f t="shared" ca="1" si="40"/>
        <v>-6.6031464293961797</v>
      </c>
      <c r="K77" s="1221">
        <f t="shared" ca="1" si="40"/>
        <v>-5.5191451438954182</v>
      </c>
      <c r="L77" s="1221">
        <f t="shared" ca="1" si="40"/>
        <v>-3.9634207115937716</v>
      </c>
      <c r="M77" s="1221">
        <f t="shared" ca="1" si="40"/>
        <v>-1.9663848747392338</v>
      </c>
      <c r="N77" s="1221">
        <f t="shared" ca="1" si="40"/>
        <v>0.44859715607938955</v>
      </c>
      <c r="O77" s="1221">
        <f t="shared" ca="1" si="40"/>
        <v>3.2622358886368943</v>
      </c>
      <c r="P77" s="1221">
        <f t="shared" ca="1" si="40"/>
        <v>6.0596898315068177</v>
      </c>
      <c r="Q77" s="1221">
        <f t="shared" ca="1" si="40"/>
        <v>8.2874083120555753</v>
      </c>
      <c r="R77" s="1221">
        <f t="shared" ca="1" si="40"/>
        <v>10.591642806417489</v>
      </c>
      <c r="S77" s="1221">
        <f t="shared" ca="1" si="40"/>
        <v>12.955582557458417</v>
      </c>
      <c r="T77" s="1221">
        <f t="shared" ca="1" si="40"/>
        <v>15.364521065924988</v>
      </c>
      <c r="U77" s="1221">
        <f t="shared" ca="1" si="40"/>
        <v>17.805668556562097</v>
      </c>
      <c r="V77" s="1221">
        <f t="shared" ca="1" si="40"/>
        <v>20.26794000608993</v>
      </c>
      <c r="W77" s="1221">
        <f t="shared" ca="1" si="40"/>
        <v>22.741743387748524</v>
      </c>
      <c r="X77" s="1221">
        <f t="shared" ca="1" si="40"/>
        <v>25.218780692177631</v>
      </c>
      <c r="Y77" s="1221">
        <f t="shared" ca="1" si="40"/>
        <v>27.691867362363496</v>
      </c>
      <c r="Z77" s="1221">
        <f t="shared" ca="1" si="40"/>
        <v>30.154771911894048</v>
      </c>
      <c r="AA77" s="1221">
        <f t="shared" ca="1" si="40"/>
        <v>32.727091164148291</v>
      </c>
    </row>
    <row r="78" spans="1:27" s="403" customFormat="1">
      <c r="A78" s="999" t="s">
        <v>734</v>
      </c>
      <c r="B78" s="1010">
        <f ca="1">B52</f>
        <v>0</v>
      </c>
      <c r="C78" s="1219"/>
      <c r="D78" s="1219">
        <f ca="1">D58/2</f>
        <v>5.971874999999998</v>
      </c>
      <c r="E78" s="1219">
        <f ca="1">D78+E58</f>
        <v>5.971874999999998</v>
      </c>
      <c r="F78" s="1219">
        <f t="shared" ref="F78:AA78" ca="1" si="41">E78+F58</f>
        <v>5.971874999999998</v>
      </c>
      <c r="G78" s="1219">
        <f t="shared" ca="1" si="41"/>
        <v>5.971874999999998</v>
      </c>
      <c r="H78" s="1219">
        <f t="shared" ca="1" si="41"/>
        <v>5.971874999999998</v>
      </c>
      <c r="I78" s="1219">
        <f t="shared" ca="1" si="41"/>
        <v>5.971874999999998</v>
      </c>
      <c r="J78" s="1219">
        <f t="shared" ca="1" si="41"/>
        <v>5.971874999999998</v>
      </c>
      <c r="K78" s="1219">
        <f t="shared" ca="1" si="41"/>
        <v>5.971874999999998</v>
      </c>
      <c r="L78" s="1219">
        <f t="shared" ca="1" si="41"/>
        <v>5.971874999999998</v>
      </c>
      <c r="M78" s="1219">
        <f t="shared" ca="1" si="41"/>
        <v>5.971874999999998</v>
      </c>
      <c r="N78" s="1219">
        <f t="shared" ca="1" si="41"/>
        <v>5.971874999999998</v>
      </c>
      <c r="O78" s="1219">
        <f t="shared" ca="1" si="41"/>
        <v>5.971874999999998</v>
      </c>
      <c r="P78" s="1219">
        <f t="shared" ca="1" si="41"/>
        <v>5.971874999999998</v>
      </c>
      <c r="Q78" s="1219">
        <f t="shared" ca="1" si="41"/>
        <v>5.971874999999998</v>
      </c>
      <c r="R78" s="1219">
        <f t="shared" ca="1" si="41"/>
        <v>5.971874999999998</v>
      </c>
      <c r="S78" s="1219">
        <f t="shared" ca="1" si="41"/>
        <v>5.971874999999998</v>
      </c>
      <c r="T78" s="1219">
        <f t="shared" ca="1" si="41"/>
        <v>5.971874999999998</v>
      </c>
      <c r="U78" s="1219">
        <f t="shared" ca="1" si="41"/>
        <v>5.971874999999998</v>
      </c>
      <c r="V78" s="1219">
        <f t="shared" ca="1" si="41"/>
        <v>5.971874999999998</v>
      </c>
      <c r="W78" s="1219">
        <f t="shared" ca="1" si="41"/>
        <v>5.971874999999998</v>
      </c>
      <c r="X78" s="1219">
        <f t="shared" ca="1" si="41"/>
        <v>5.971874999999998</v>
      </c>
      <c r="Y78" s="1219">
        <f t="shared" ca="1" si="41"/>
        <v>5.971874999999998</v>
      </c>
      <c r="Z78" s="1219">
        <f t="shared" ca="1" si="41"/>
        <v>5.971874999999998</v>
      </c>
      <c r="AA78" s="1220">
        <f t="shared" ca="1" si="41"/>
        <v>5.971874999999998</v>
      </c>
    </row>
    <row r="79" spans="1:27" s="403" customFormat="1">
      <c r="A79" s="999" t="s">
        <v>735</v>
      </c>
      <c r="B79" s="1010">
        <f>B46</f>
        <v>0</v>
      </c>
      <c r="C79" s="1219"/>
      <c r="D79" s="1219"/>
      <c r="E79" s="1219"/>
      <c r="F79" s="1219"/>
      <c r="G79" s="1219"/>
      <c r="H79" s="1219"/>
      <c r="I79" s="1219"/>
      <c r="J79" s="1219"/>
      <c r="K79" s="1219"/>
      <c r="L79" s="1219"/>
      <c r="M79" s="1219"/>
      <c r="N79" s="1219"/>
      <c r="O79" s="1219"/>
      <c r="P79" s="1219"/>
      <c r="Q79" s="1219"/>
      <c r="R79" s="1219"/>
      <c r="S79" s="1219"/>
      <c r="T79" s="1219"/>
      <c r="U79" s="1219"/>
      <c r="V79" s="1219"/>
      <c r="W79" s="1219"/>
      <c r="X79" s="1219"/>
      <c r="Y79" s="1219"/>
      <c r="Z79" s="1219"/>
      <c r="AA79" s="1220"/>
    </row>
    <row r="80" spans="1:27" s="403" customFormat="1">
      <c r="A80" s="1001" t="s">
        <v>63</v>
      </c>
      <c r="B80" s="1083">
        <f t="shared" ref="B80:AA80" ca="1" si="42">SUM(B76:B79)</f>
        <v>0</v>
      </c>
      <c r="C80" s="1222">
        <f t="shared" si="42"/>
        <v>8.4212100000000002E-3</v>
      </c>
      <c r="D80" s="1222">
        <f t="shared" ca="1" si="42"/>
        <v>11.952171209999996</v>
      </c>
      <c r="E80" s="1222">
        <f t="shared" ca="1" si="42"/>
        <v>8.8812347014103459</v>
      </c>
      <c r="F80" s="1222">
        <f t="shared" ca="1" si="42"/>
        <v>6.7336901080420377</v>
      </c>
      <c r="G80" s="1222">
        <f t="shared" ca="1" si="42"/>
        <v>5.395519557269786</v>
      </c>
      <c r="H80" s="1222">
        <f t="shared" ca="1" si="42"/>
        <v>4.7710109877668758</v>
      </c>
      <c r="I80" s="1222">
        <f t="shared" ca="1" si="42"/>
        <v>4.7785468245873979</v>
      </c>
      <c r="J80" s="1222">
        <f t="shared" ca="1" si="42"/>
        <v>5.3506035706038162</v>
      </c>
      <c r="K80" s="1222">
        <f t="shared" ca="1" si="42"/>
        <v>6.4346048561045777</v>
      </c>
      <c r="L80" s="1222">
        <f t="shared" ca="1" si="42"/>
        <v>7.9903292884062243</v>
      </c>
      <c r="M80" s="1222">
        <f t="shared" ca="1" si="42"/>
        <v>9.9873651252607623</v>
      </c>
      <c r="N80" s="1222">
        <f t="shared" ca="1" si="42"/>
        <v>12.402347156079387</v>
      </c>
      <c r="O80" s="1222">
        <f t="shared" ca="1" si="42"/>
        <v>15.21598588863689</v>
      </c>
      <c r="P80" s="1222">
        <f t="shared" ca="1" si="42"/>
        <v>18.013439831506812</v>
      </c>
      <c r="Q80" s="1222">
        <f t="shared" ca="1" si="42"/>
        <v>20.241158312055571</v>
      </c>
      <c r="R80" s="1222">
        <f t="shared" ca="1" si="42"/>
        <v>22.545392806417485</v>
      </c>
      <c r="S80" s="1222">
        <f t="shared" ca="1" si="42"/>
        <v>24.909332557458413</v>
      </c>
      <c r="T80" s="1222">
        <f t="shared" ca="1" si="42"/>
        <v>27.318271065924982</v>
      </c>
      <c r="U80" s="1222">
        <f t="shared" ca="1" si="42"/>
        <v>29.759418556562093</v>
      </c>
      <c r="V80" s="1222">
        <f t="shared" ca="1" si="42"/>
        <v>32.221690006089929</v>
      </c>
      <c r="W80" s="1222">
        <f t="shared" ca="1" si="42"/>
        <v>34.69549338774852</v>
      </c>
      <c r="X80" s="1222">
        <f t="shared" ca="1" si="42"/>
        <v>37.172530692177631</v>
      </c>
      <c r="Y80" s="1222">
        <f t="shared" ca="1" si="42"/>
        <v>39.645617362363488</v>
      </c>
      <c r="Z80" s="1222">
        <f t="shared" ca="1" si="42"/>
        <v>42.108521911894044</v>
      </c>
      <c r="AA80" s="1237">
        <f t="shared" ca="1" si="42"/>
        <v>44.680841164148283</v>
      </c>
    </row>
    <row r="81" spans="1:34" s="403" customFormat="1">
      <c r="A81" s="999"/>
      <c r="B81" s="987"/>
      <c r="C81" s="1223"/>
      <c r="D81" s="1223"/>
      <c r="E81" s="1223"/>
      <c r="F81" s="1223"/>
      <c r="G81" s="1223"/>
      <c r="H81" s="1223"/>
      <c r="I81" s="1223"/>
      <c r="J81" s="1223"/>
      <c r="K81" s="1223"/>
      <c r="L81" s="1223"/>
      <c r="M81" s="1223"/>
      <c r="N81" s="1223"/>
      <c r="O81" s="1223"/>
      <c r="P81" s="1223"/>
      <c r="Q81" s="1223"/>
      <c r="R81" s="1223"/>
      <c r="S81" s="1223"/>
      <c r="T81" s="1223"/>
      <c r="U81" s="1223"/>
      <c r="V81" s="1223"/>
      <c r="W81" s="1223"/>
      <c r="X81" s="1223"/>
      <c r="Y81" s="1223"/>
      <c r="Z81" s="1223"/>
      <c r="AA81" s="1214"/>
    </row>
    <row r="82" spans="1:34" s="403" customFormat="1">
      <c r="A82" s="999" t="s">
        <v>749</v>
      </c>
      <c r="B82" s="1010">
        <f>-'Capex &amp; MoF'!D36</f>
        <v>-1</v>
      </c>
      <c r="C82" s="1219"/>
      <c r="D82" s="1219">
        <f ca="1">D107-D87</f>
        <v>23.292480635325578</v>
      </c>
      <c r="E82" s="1219">
        <f t="shared" ref="E82:AA82" ca="1" si="43">E107-E87</f>
        <v>21.668109175081298</v>
      </c>
      <c r="F82" s="1219">
        <f t="shared" ca="1" si="43"/>
        <v>19.922666113590985</v>
      </c>
      <c r="G82" s="1219">
        <f t="shared" ca="1" si="43"/>
        <v>18.072892933282937</v>
      </c>
      <c r="H82" s="1219">
        <f t="shared" ca="1" si="43"/>
        <v>16.139879089019438</v>
      </c>
      <c r="I82" s="1219">
        <f t="shared" ca="1" si="43"/>
        <v>14.087651137822023</v>
      </c>
      <c r="J82" s="1219">
        <f t="shared" ca="1" si="43"/>
        <v>11.873524544553522</v>
      </c>
      <c r="K82" s="1219">
        <f t="shared" ca="1" si="43"/>
        <v>9.4810324899080562</v>
      </c>
      <c r="L82" s="1219">
        <f t="shared" ca="1" si="43"/>
        <v>6.8916689963701021</v>
      </c>
      <c r="M82" s="1219">
        <f t="shared" ca="1" si="43"/>
        <v>4.1228411609665168</v>
      </c>
      <c r="N82" s="1219">
        <f t="shared" ca="1" si="43"/>
        <v>1.1986594961022128</v>
      </c>
      <c r="O82" s="1219">
        <f t="shared" ca="1" si="43"/>
        <v>0</v>
      </c>
      <c r="P82" s="1219">
        <f t="shared" ca="1" si="43"/>
        <v>0</v>
      </c>
      <c r="Q82" s="1219">
        <f t="shared" ca="1" si="43"/>
        <v>0</v>
      </c>
      <c r="R82" s="1219">
        <f t="shared" ca="1" si="43"/>
        <v>0</v>
      </c>
      <c r="S82" s="1219">
        <f t="shared" ca="1" si="43"/>
        <v>0</v>
      </c>
      <c r="T82" s="1219">
        <f t="shared" ca="1" si="43"/>
        <v>0</v>
      </c>
      <c r="U82" s="1219">
        <f t="shared" ca="1" si="43"/>
        <v>0</v>
      </c>
      <c r="V82" s="1219">
        <f t="shared" ca="1" si="43"/>
        <v>0</v>
      </c>
      <c r="W82" s="1219">
        <f t="shared" ca="1" si="43"/>
        <v>0</v>
      </c>
      <c r="X82" s="1219">
        <f t="shared" ca="1" si="43"/>
        <v>0</v>
      </c>
      <c r="Y82" s="1219">
        <f t="shared" ca="1" si="43"/>
        <v>0</v>
      </c>
      <c r="Z82" s="1219">
        <f t="shared" ca="1" si="43"/>
        <v>0</v>
      </c>
      <c r="AA82" s="1219">
        <f t="shared" ca="1" si="43"/>
        <v>0</v>
      </c>
    </row>
    <row r="83" spans="1:34" s="403" customFormat="1">
      <c r="A83" s="999" t="s">
        <v>736</v>
      </c>
      <c r="B83" s="1010"/>
      <c r="C83" s="1219"/>
      <c r="D83" s="1219"/>
      <c r="E83" s="1219"/>
      <c r="F83" s="1219"/>
      <c r="G83" s="1219"/>
      <c r="H83" s="1219"/>
      <c r="I83" s="1219"/>
      <c r="J83" s="1219"/>
      <c r="K83" s="1219"/>
      <c r="L83" s="1219"/>
      <c r="M83" s="1219"/>
      <c r="N83" s="1219"/>
      <c r="O83" s="1219"/>
      <c r="P83" s="1219"/>
      <c r="Q83" s="1219"/>
      <c r="R83" s="1219"/>
      <c r="S83" s="1219"/>
      <c r="T83" s="1219"/>
      <c r="U83" s="1219"/>
      <c r="V83" s="1219"/>
      <c r="W83" s="1219"/>
      <c r="X83" s="1219"/>
      <c r="Y83" s="1219"/>
      <c r="Z83" s="1219"/>
      <c r="AA83" s="1220"/>
      <c r="AB83" s="1010"/>
      <c r="AC83" s="1010"/>
      <c r="AD83" s="1010"/>
      <c r="AE83" s="1010"/>
      <c r="AF83" s="1010"/>
      <c r="AG83" s="1010"/>
      <c r="AH83" s="1010"/>
    </row>
    <row r="84" spans="1:34" s="403" customFormat="1">
      <c r="A84" s="999" t="s">
        <v>737</v>
      </c>
      <c r="B84" s="1010"/>
      <c r="C84" s="1219"/>
      <c r="D84" s="1219"/>
      <c r="E84" s="1219"/>
      <c r="F84" s="1219"/>
      <c r="G84" s="1219"/>
      <c r="H84" s="1219"/>
      <c r="I84" s="1219"/>
      <c r="J84" s="1219"/>
      <c r="K84" s="1219"/>
      <c r="L84" s="1219"/>
      <c r="M84" s="1219"/>
      <c r="N84" s="1219"/>
      <c r="O84" s="1219"/>
      <c r="P84" s="1219"/>
      <c r="Q84" s="1219"/>
      <c r="R84" s="1219"/>
      <c r="S84" s="1219"/>
      <c r="T84" s="1219"/>
      <c r="U84" s="1219"/>
      <c r="V84" s="1219"/>
      <c r="W84" s="1219"/>
      <c r="X84" s="1219"/>
      <c r="Y84" s="1219"/>
      <c r="Z84" s="1219"/>
      <c r="AA84" s="1220"/>
      <c r="AB84" s="1010"/>
      <c r="AC84" s="1010"/>
      <c r="AD84" s="1010"/>
      <c r="AE84" s="1010"/>
      <c r="AF84" s="1010"/>
      <c r="AG84" s="1010"/>
      <c r="AH84" s="1010"/>
    </row>
    <row r="85" spans="1:34" s="403" customFormat="1">
      <c r="A85" s="1001" t="s">
        <v>738</v>
      </c>
      <c r="B85" s="1013">
        <f t="shared" ref="B85:AA85" si="44">B82</f>
        <v>-1</v>
      </c>
      <c r="C85" s="1224">
        <f t="shared" si="44"/>
        <v>0</v>
      </c>
      <c r="D85" s="1224">
        <f t="shared" ca="1" si="44"/>
        <v>23.292480635325578</v>
      </c>
      <c r="E85" s="1224">
        <f t="shared" ca="1" si="44"/>
        <v>21.668109175081298</v>
      </c>
      <c r="F85" s="1224">
        <f t="shared" ca="1" si="44"/>
        <v>19.922666113590985</v>
      </c>
      <c r="G85" s="1224">
        <f t="shared" ca="1" si="44"/>
        <v>18.072892933282937</v>
      </c>
      <c r="H85" s="1224">
        <f t="shared" ca="1" si="44"/>
        <v>16.139879089019438</v>
      </c>
      <c r="I85" s="1224">
        <f t="shared" ca="1" si="44"/>
        <v>14.087651137822023</v>
      </c>
      <c r="J85" s="1224">
        <f t="shared" ca="1" si="44"/>
        <v>11.873524544553522</v>
      </c>
      <c r="K85" s="1224">
        <f t="shared" ca="1" si="44"/>
        <v>9.4810324899080562</v>
      </c>
      <c r="L85" s="1224">
        <f t="shared" ca="1" si="44"/>
        <v>6.8916689963701021</v>
      </c>
      <c r="M85" s="1224">
        <f t="shared" ca="1" si="44"/>
        <v>4.1228411609665168</v>
      </c>
      <c r="N85" s="1224">
        <f t="shared" ca="1" si="44"/>
        <v>1.1986594961022128</v>
      </c>
      <c r="O85" s="1224">
        <f t="shared" ca="1" si="44"/>
        <v>0</v>
      </c>
      <c r="P85" s="1224">
        <f t="shared" ca="1" si="44"/>
        <v>0</v>
      </c>
      <c r="Q85" s="1224">
        <f t="shared" ca="1" si="44"/>
        <v>0</v>
      </c>
      <c r="R85" s="1224">
        <f t="shared" ca="1" si="44"/>
        <v>0</v>
      </c>
      <c r="S85" s="1224">
        <f t="shared" ca="1" si="44"/>
        <v>0</v>
      </c>
      <c r="T85" s="1224">
        <f t="shared" ca="1" si="44"/>
        <v>0</v>
      </c>
      <c r="U85" s="1224">
        <f t="shared" ca="1" si="44"/>
        <v>0</v>
      </c>
      <c r="V85" s="1224">
        <f t="shared" ca="1" si="44"/>
        <v>0</v>
      </c>
      <c r="W85" s="1224">
        <f t="shared" ca="1" si="44"/>
        <v>0</v>
      </c>
      <c r="X85" s="1224">
        <f t="shared" ca="1" si="44"/>
        <v>0</v>
      </c>
      <c r="Y85" s="1224">
        <f t="shared" ca="1" si="44"/>
        <v>0</v>
      </c>
      <c r="Z85" s="1224">
        <f t="shared" ca="1" si="44"/>
        <v>0</v>
      </c>
      <c r="AA85" s="1237">
        <f t="shared" ca="1" si="44"/>
        <v>0</v>
      </c>
    </row>
    <row r="86" spans="1:34" s="403" customFormat="1">
      <c r="A86" s="999"/>
      <c r="B86" s="987"/>
      <c r="C86" s="1223"/>
      <c r="D86" s="1223"/>
      <c r="E86" s="1223"/>
      <c r="F86" s="1223"/>
      <c r="G86" s="1223"/>
      <c r="H86" s="1223"/>
      <c r="I86" s="1223"/>
      <c r="J86" s="1223"/>
      <c r="K86" s="1223"/>
      <c r="L86" s="1223"/>
      <c r="M86" s="1223"/>
      <c r="N86" s="1223"/>
      <c r="O86" s="1223"/>
      <c r="P86" s="1223"/>
      <c r="Q86" s="1223"/>
      <c r="R86" s="1223"/>
      <c r="S86" s="1223"/>
      <c r="T86" s="1223"/>
      <c r="U86" s="1223"/>
      <c r="V86" s="1223"/>
      <c r="W86" s="1223"/>
      <c r="X86" s="1223"/>
      <c r="Y86" s="1223"/>
      <c r="Z86" s="1223"/>
      <c r="AA86" s="1214"/>
    </row>
    <row r="87" spans="1:34" s="403" customFormat="1">
      <c r="A87" s="999" t="s">
        <v>749</v>
      </c>
      <c r="B87" s="1010"/>
      <c r="C87" s="1219"/>
      <c r="D87" s="1219">
        <f ca="1">-E61</f>
        <v>1.5137693646744161</v>
      </c>
      <c r="E87" s="1219">
        <f t="shared" ref="E87:AA87" ca="1" si="45">-F61</f>
        <v>1.6243714602442818</v>
      </c>
      <c r="F87" s="1219">
        <f t="shared" ca="1" si="45"/>
        <v>1.7454430614903136</v>
      </c>
      <c r="G87" s="1219">
        <f t="shared" ca="1" si="45"/>
        <v>1.8497731803080499</v>
      </c>
      <c r="H87" s="1219">
        <f t="shared" ca="1" si="45"/>
        <v>1.9330138442634996</v>
      </c>
      <c r="I87" s="1219">
        <f t="shared" ca="1" si="45"/>
        <v>2.0522279511974144</v>
      </c>
      <c r="J87" s="1219">
        <f t="shared" ca="1" si="45"/>
        <v>2.2141265932685017</v>
      </c>
      <c r="K87" s="1219">
        <f t="shared" ca="1" si="45"/>
        <v>2.3924920546454667</v>
      </c>
      <c r="L87" s="1219">
        <f t="shared" ca="1" si="45"/>
        <v>2.5893634935379537</v>
      </c>
      <c r="M87" s="1219">
        <f t="shared" ca="1" si="45"/>
        <v>2.7688278354035853</v>
      </c>
      <c r="N87" s="1219">
        <f t="shared" ca="1" si="45"/>
        <v>2.924181664864304</v>
      </c>
      <c r="O87" s="1219">
        <f t="shared" ca="1" si="45"/>
        <v>1.1986594961022128</v>
      </c>
      <c r="P87" s="1219">
        <f t="shared" ca="1" si="45"/>
        <v>0</v>
      </c>
      <c r="Q87" s="1219">
        <f t="shared" ca="1" si="45"/>
        <v>0</v>
      </c>
      <c r="R87" s="1219">
        <f t="shared" ca="1" si="45"/>
        <v>0</v>
      </c>
      <c r="S87" s="1219">
        <f t="shared" ca="1" si="45"/>
        <v>0</v>
      </c>
      <c r="T87" s="1219">
        <f t="shared" ca="1" si="45"/>
        <v>0</v>
      </c>
      <c r="U87" s="1219">
        <f t="shared" ca="1" si="45"/>
        <v>0</v>
      </c>
      <c r="V87" s="1219">
        <f t="shared" ca="1" si="45"/>
        <v>0</v>
      </c>
      <c r="W87" s="1219">
        <f t="shared" ca="1" si="45"/>
        <v>0</v>
      </c>
      <c r="X87" s="1219">
        <f t="shared" ca="1" si="45"/>
        <v>0</v>
      </c>
      <c r="Y87" s="1219">
        <f t="shared" ca="1" si="45"/>
        <v>0</v>
      </c>
      <c r="Z87" s="1219">
        <f t="shared" ca="1" si="45"/>
        <v>0</v>
      </c>
      <c r="AA87" s="1219">
        <f t="shared" si="45"/>
        <v>0</v>
      </c>
    </row>
    <row r="88" spans="1:34" s="403" customFormat="1">
      <c r="A88" s="999" t="s">
        <v>739</v>
      </c>
      <c r="B88" s="1015">
        <f>'Capex &amp; MoF'!D38</f>
        <v>0</v>
      </c>
      <c r="C88" s="1225"/>
      <c r="D88" s="1225">
        <v>0</v>
      </c>
      <c r="E88" s="1225">
        <v>0</v>
      </c>
      <c r="F88" s="1225">
        <v>0</v>
      </c>
      <c r="G88" s="1225">
        <v>0</v>
      </c>
      <c r="H88" s="1225">
        <v>0</v>
      </c>
      <c r="I88" s="1225">
        <v>0</v>
      </c>
      <c r="J88" s="1225">
        <v>0</v>
      </c>
      <c r="K88" s="1225">
        <v>0</v>
      </c>
      <c r="L88" s="1225">
        <v>0</v>
      </c>
      <c r="M88" s="1225">
        <v>0</v>
      </c>
      <c r="N88" s="1225">
        <v>0</v>
      </c>
      <c r="O88" s="1225">
        <v>0</v>
      </c>
      <c r="P88" s="1225">
        <v>0</v>
      </c>
      <c r="Q88" s="1225">
        <v>0</v>
      </c>
      <c r="R88" s="1225">
        <v>0</v>
      </c>
      <c r="S88" s="1225">
        <v>0</v>
      </c>
      <c r="T88" s="1225">
        <v>0</v>
      </c>
      <c r="U88" s="1225">
        <v>0</v>
      </c>
      <c r="V88" s="1225">
        <v>0</v>
      </c>
      <c r="W88" s="1225">
        <v>0</v>
      </c>
      <c r="X88" s="1225">
        <v>0</v>
      </c>
      <c r="Y88" s="1225">
        <v>0</v>
      </c>
      <c r="Z88" s="1225">
        <v>0</v>
      </c>
      <c r="AA88" s="1220">
        <v>0</v>
      </c>
    </row>
    <row r="89" spans="1:34" s="403" customFormat="1">
      <c r="A89" s="999"/>
      <c r="B89" s="1015"/>
      <c r="C89" s="1225"/>
      <c r="D89" s="1225"/>
      <c r="E89" s="1225"/>
      <c r="F89" s="1225"/>
      <c r="G89" s="1225"/>
      <c r="H89" s="1225"/>
      <c r="I89" s="1225"/>
      <c r="J89" s="1225"/>
      <c r="K89" s="1225"/>
      <c r="L89" s="1225"/>
      <c r="M89" s="1225"/>
      <c r="N89" s="1225"/>
      <c r="O89" s="1225"/>
      <c r="P89" s="1225"/>
      <c r="Q89" s="1225"/>
      <c r="R89" s="1225"/>
      <c r="S89" s="1225"/>
      <c r="T89" s="1225"/>
      <c r="U89" s="1225"/>
      <c r="V89" s="1225"/>
      <c r="W89" s="1225"/>
      <c r="X89" s="1225"/>
      <c r="Y89" s="1225"/>
      <c r="Z89" s="1225"/>
      <c r="AA89" s="1220"/>
      <c r="AB89" s="1015"/>
      <c r="AC89" s="1015"/>
    </row>
    <row r="90" spans="1:34" s="403" customFormat="1">
      <c r="A90" s="1005" t="s">
        <v>747</v>
      </c>
      <c r="B90" s="1066">
        <f>B86</f>
        <v>0</v>
      </c>
      <c r="C90" s="1226">
        <f t="shared" ref="C90" si="46">C80+C85+C87+C88</f>
        <v>8.4212100000000002E-3</v>
      </c>
      <c r="D90" s="1226">
        <f ca="1">D80+D85+D87+D88</f>
        <v>36.758421209999995</v>
      </c>
      <c r="E90" s="1226">
        <f t="shared" ref="E90:AA90" ca="1" si="47">E80+E85+E87+E88</f>
        <v>32.173715336735924</v>
      </c>
      <c r="F90" s="1226">
        <f t="shared" ca="1" si="47"/>
        <v>28.401799283123335</v>
      </c>
      <c r="G90" s="1226">
        <f t="shared" ca="1" si="47"/>
        <v>25.318185670860771</v>
      </c>
      <c r="H90" s="1226">
        <f t="shared" ca="1" si="47"/>
        <v>22.843903921049812</v>
      </c>
      <c r="I90" s="1226">
        <f t="shared" ca="1" si="47"/>
        <v>20.918425913606839</v>
      </c>
      <c r="J90" s="1226">
        <f t="shared" ca="1" si="47"/>
        <v>19.438254708425841</v>
      </c>
      <c r="K90" s="1226">
        <f t="shared" ca="1" si="47"/>
        <v>18.3081294006581</v>
      </c>
      <c r="L90" s="1226">
        <f t="shared" ca="1" si="47"/>
        <v>17.471361778314279</v>
      </c>
      <c r="M90" s="1226">
        <f t="shared" ca="1" si="47"/>
        <v>16.879034121630863</v>
      </c>
      <c r="N90" s="1226">
        <f t="shared" ca="1" si="47"/>
        <v>16.525188317045902</v>
      </c>
      <c r="O90" s="1226">
        <f t="shared" ca="1" si="47"/>
        <v>16.414645384739103</v>
      </c>
      <c r="P90" s="1226">
        <f t="shared" ca="1" si="47"/>
        <v>18.013439831506812</v>
      </c>
      <c r="Q90" s="1226">
        <f t="shared" ca="1" si="47"/>
        <v>20.241158312055571</v>
      </c>
      <c r="R90" s="1226">
        <f t="shared" ca="1" si="47"/>
        <v>22.545392806417485</v>
      </c>
      <c r="S90" s="1226">
        <f t="shared" ca="1" si="47"/>
        <v>24.909332557458413</v>
      </c>
      <c r="T90" s="1226">
        <f t="shared" ca="1" si="47"/>
        <v>27.318271065924982</v>
      </c>
      <c r="U90" s="1226">
        <f t="shared" ca="1" si="47"/>
        <v>29.759418556562093</v>
      </c>
      <c r="V90" s="1226">
        <f t="shared" ca="1" si="47"/>
        <v>32.221690006089929</v>
      </c>
      <c r="W90" s="1226">
        <f t="shared" ca="1" si="47"/>
        <v>34.69549338774852</v>
      </c>
      <c r="X90" s="1226">
        <f t="shared" ca="1" si="47"/>
        <v>37.172530692177631</v>
      </c>
      <c r="Y90" s="1226">
        <f t="shared" ca="1" si="47"/>
        <v>39.645617362363488</v>
      </c>
      <c r="Z90" s="1226">
        <f t="shared" ca="1" si="47"/>
        <v>42.108521911894044</v>
      </c>
      <c r="AA90" s="1226">
        <f t="shared" ca="1" si="47"/>
        <v>44.680841164148283</v>
      </c>
    </row>
    <row r="91" spans="1:34" s="403" customFormat="1">
      <c r="A91" s="1002"/>
      <c r="B91" s="1016"/>
      <c r="C91" s="1227"/>
      <c r="D91" s="1016"/>
      <c r="E91" s="1016"/>
      <c r="F91" s="1016"/>
      <c r="G91" s="1016"/>
      <c r="H91" s="1016"/>
      <c r="I91" s="1016"/>
      <c r="J91" s="1016"/>
      <c r="K91" s="1016"/>
      <c r="L91" s="1016"/>
      <c r="M91" s="1016"/>
      <c r="N91" s="1016"/>
      <c r="O91" s="1016"/>
      <c r="P91" s="1016"/>
      <c r="Q91" s="1016"/>
      <c r="R91" s="1016"/>
      <c r="S91" s="1016"/>
      <c r="T91" s="1016"/>
      <c r="U91" s="1016"/>
      <c r="V91" s="1016"/>
      <c r="W91" s="1016"/>
      <c r="X91" s="1016"/>
      <c r="Y91" s="1016"/>
      <c r="Z91" s="1016"/>
      <c r="AA91" s="1017"/>
    </row>
    <row r="92" spans="1:34" s="403" customFormat="1">
      <c r="A92" s="1003" t="s">
        <v>742</v>
      </c>
      <c r="B92" s="1010"/>
      <c r="C92" s="1219"/>
      <c r="D92" s="1238">
        <f ca="1">-D55</f>
        <v>36.749999999999993</v>
      </c>
      <c r="E92" s="1219">
        <f t="shared" ref="E92:AA92" ca="1" si="48">D92+E54</f>
        <v>36.749999999999993</v>
      </c>
      <c r="F92" s="1219">
        <f t="shared" ca="1" si="48"/>
        <v>36.749999999999993</v>
      </c>
      <c r="G92" s="1219">
        <f t="shared" ca="1" si="48"/>
        <v>36.749999999999993</v>
      </c>
      <c r="H92" s="1219">
        <f t="shared" ca="1" si="48"/>
        <v>36.749999999999993</v>
      </c>
      <c r="I92" s="1219">
        <f t="shared" ca="1" si="48"/>
        <v>36.749999999999993</v>
      </c>
      <c r="J92" s="1219">
        <f t="shared" ca="1" si="48"/>
        <v>36.749999999999993</v>
      </c>
      <c r="K92" s="1219">
        <f t="shared" ca="1" si="48"/>
        <v>36.749999999999993</v>
      </c>
      <c r="L92" s="1219">
        <f t="shared" ca="1" si="48"/>
        <v>36.749999999999993</v>
      </c>
      <c r="M92" s="1219">
        <f t="shared" ca="1" si="48"/>
        <v>36.749999999999993</v>
      </c>
      <c r="N92" s="1219">
        <f t="shared" ca="1" si="48"/>
        <v>36.749999999999993</v>
      </c>
      <c r="O92" s="1219">
        <f t="shared" ca="1" si="48"/>
        <v>36.749999999999993</v>
      </c>
      <c r="P92" s="1219">
        <f t="shared" ca="1" si="48"/>
        <v>36.749999999999993</v>
      </c>
      <c r="Q92" s="1219">
        <f t="shared" ca="1" si="48"/>
        <v>36.749999999999993</v>
      </c>
      <c r="R92" s="1219">
        <f t="shared" ca="1" si="48"/>
        <v>36.749999999999993</v>
      </c>
      <c r="S92" s="1219">
        <f t="shared" ca="1" si="48"/>
        <v>36.749999999999993</v>
      </c>
      <c r="T92" s="1219">
        <f t="shared" ca="1" si="48"/>
        <v>36.749999999999993</v>
      </c>
      <c r="U92" s="1219">
        <f t="shared" ca="1" si="48"/>
        <v>36.749999999999993</v>
      </c>
      <c r="V92" s="1219">
        <f t="shared" ca="1" si="48"/>
        <v>36.749999999999993</v>
      </c>
      <c r="W92" s="1219">
        <f t="shared" ca="1" si="48"/>
        <v>36.749999999999993</v>
      </c>
      <c r="X92" s="1219">
        <f t="shared" ca="1" si="48"/>
        <v>36.749999999999993</v>
      </c>
      <c r="Y92" s="1219">
        <f t="shared" ca="1" si="48"/>
        <v>36.749999999999993</v>
      </c>
      <c r="Z92" s="1219">
        <f t="shared" ca="1" si="48"/>
        <v>36.749999999999993</v>
      </c>
      <c r="AA92" s="1220">
        <f t="shared" ca="1" si="48"/>
        <v>36.749999999999993</v>
      </c>
    </row>
    <row r="93" spans="1:34" s="403" customFormat="1" hidden="1">
      <c r="A93" s="1003">
        <f>A35</f>
        <v>0</v>
      </c>
      <c r="B93" s="1010">
        <f>-'Debt K''ka'!C47</f>
        <v>0</v>
      </c>
      <c r="C93" s="1219">
        <f>-'Debt K''ka'!D47</f>
        <v>0</v>
      </c>
      <c r="D93" s="1219">
        <f>-'Debt K''ka'!E47</f>
        <v>0</v>
      </c>
      <c r="E93" s="1219">
        <f>-'Debt K''ka'!F47</f>
        <v>0</v>
      </c>
      <c r="F93" s="1219">
        <f>-'Debt K''ka'!G47</f>
        <v>0</v>
      </c>
      <c r="G93" s="1219">
        <f>-'Debt K''ka'!H47</f>
        <v>0</v>
      </c>
      <c r="H93" s="1219">
        <f>-'Debt K''ka'!I47</f>
        <v>0</v>
      </c>
      <c r="I93" s="1219">
        <f>-'Debt K''ka'!J47</f>
        <v>0</v>
      </c>
      <c r="J93" s="1219">
        <f>-'Debt K''ka'!K47</f>
        <v>0</v>
      </c>
      <c r="K93" s="1219">
        <f>-'Debt K''ka'!L47</f>
        <v>0</v>
      </c>
      <c r="L93" s="1219">
        <f>-'Debt K''ka'!M47</f>
        <v>0</v>
      </c>
      <c r="M93" s="1219">
        <f>-'Debt K''ka'!N47</f>
        <v>0</v>
      </c>
      <c r="N93" s="1219">
        <f>-'Debt K''ka'!O47</f>
        <v>0</v>
      </c>
      <c r="O93" s="1219">
        <f>-'Debt K''ka'!P47</f>
        <v>0</v>
      </c>
      <c r="P93" s="1219">
        <f>-'Debt K''ka'!Q47</f>
        <v>0</v>
      </c>
      <c r="Q93" s="1219">
        <f>-'Debt K''ka'!R47</f>
        <v>0</v>
      </c>
      <c r="R93" s="1219">
        <f>-'Debt K''ka'!S47</f>
        <v>0</v>
      </c>
      <c r="S93" s="1219">
        <f>-'Debt K''ka'!T47</f>
        <v>0</v>
      </c>
      <c r="T93" s="1219">
        <f>-'Debt K''ka'!U47</f>
        <v>0</v>
      </c>
      <c r="U93" s="1219">
        <f>-'Debt K''ka'!V47</f>
        <v>0</v>
      </c>
      <c r="V93" s="1219">
        <f>-'Debt K''ka'!W47</f>
        <v>0</v>
      </c>
      <c r="W93" s="1219">
        <f>-'Debt K''ka'!X47</f>
        <v>0</v>
      </c>
      <c r="X93" s="1219">
        <f>-'Debt K''ka'!Y47</f>
        <v>0</v>
      </c>
      <c r="Y93" s="1219">
        <f>-'Debt K''ka'!Z47</f>
        <v>0</v>
      </c>
      <c r="Z93" s="1219">
        <f>-'Debt K''ka'!AA47</f>
        <v>0</v>
      </c>
      <c r="AA93" s="1220">
        <f>-'Debt K''ka'!AB47</f>
        <v>0</v>
      </c>
    </row>
    <row r="94" spans="1:34" s="403" customFormat="1" hidden="1">
      <c r="A94" s="1003">
        <f>A36</f>
        <v>0</v>
      </c>
      <c r="B94" s="1015">
        <f>-'Debt UP'!C47</f>
        <v>0</v>
      </c>
      <c r="C94" s="1225">
        <f>-'Debt UP'!D47</f>
        <v>0</v>
      </c>
      <c r="D94" s="1219">
        <f>-'Debt UP'!E47</f>
        <v>0</v>
      </c>
      <c r="E94" s="1219">
        <f>-'Debt UP'!F47</f>
        <v>0</v>
      </c>
      <c r="F94" s="1219">
        <f>-'Debt UP'!G47</f>
        <v>0</v>
      </c>
      <c r="G94" s="1219">
        <f>-'Debt UP'!H47</f>
        <v>0</v>
      </c>
      <c r="H94" s="1219">
        <f>-'Debt UP'!I47</f>
        <v>0</v>
      </c>
      <c r="I94" s="1219">
        <f>-'Debt UP'!J47</f>
        <v>0</v>
      </c>
      <c r="J94" s="1219">
        <f>-'Debt UP'!K47</f>
        <v>0</v>
      </c>
      <c r="K94" s="1219">
        <f>-'Debt UP'!L47</f>
        <v>0</v>
      </c>
      <c r="L94" s="1219">
        <f>-'Debt UP'!M47</f>
        <v>0</v>
      </c>
      <c r="M94" s="1219">
        <f>-'Debt UP'!N47</f>
        <v>0</v>
      </c>
      <c r="N94" s="1219">
        <f>-'Debt UP'!O47</f>
        <v>0</v>
      </c>
      <c r="O94" s="1219">
        <f>-'Debt UP'!P47</f>
        <v>0</v>
      </c>
      <c r="P94" s="1219">
        <f>-'Debt UP'!Q47</f>
        <v>0</v>
      </c>
      <c r="Q94" s="1219">
        <f>-'Debt UP'!R47</f>
        <v>0</v>
      </c>
      <c r="R94" s="1219">
        <f>-'Debt UP'!S47</f>
        <v>0</v>
      </c>
      <c r="S94" s="1219">
        <f>-'Debt UP'!T47</f>
        <v>0</v>
      </c>
      <c r="T94" s="1219">
        <f>-'Debt UP'!U47</f>
        <v>0</v>
      </c>
      <c r="U94" s="1219">
        <f>-'Debt UP'!V47</f>
        <v>0</v>
      </c>
      <c r="V94" s="1219">
        <f>-'Debt UP'!W47</f>
        <v>0</v>
      </c>
      <c r="W94" s="1219">
        <f>-'Debt UP'!X47</f>
        <v>0</v>
      </c>
      <c r="X94" s="1219">
        <f>-'Debt UP'!Y47</f>
        <v>0</v>
      </c>
      <c r="Y94" s="1219">
        <f>-'Debt UP'!Z47</f>
        <v>0</v>
      </c>
      <c r="Z94" s="1219">
        <f>-'Debt UP'!AA47</f>
        <v>0</v>
      </c>
      <c r="AA94" s="1220">
        <f>-'Debt UP'!AB47</f>
        <v>0</v>
      </c>
    </row>
    <row r="95" spans="1:34" s="403" customFormat="1">
      <c r="A95" s="1003" t="s">
        <v>743</v>
      </c>
      <c r="B95" s="1015"/>
      <c r="C95" s="1225"/>
      <c r="D95" s="1219">
        <f>CFS!D25</f>
        <v>0</v>
      </c>
      <c r="E95" s="1219">
        <f t="shared" ref="E95:AA95" ca="1" si="49">D95+E25</f>
        <v>5.5124999999999984</v>
      </c>
      <c r="F95" s="1219">
        <f t="shared" ca="1" si="49"/>
        <v>10.198124999999997</v>
      </c>
      <c r="G95" s="1219">
        <f t="shared" ca="1" si="49"/>
        <v>14.180906249999996</v>
      </c>
      <c r="H95" s="1219">
        <f t="shared" ca="1" si="49"/>
        <v>17.566270312499995</v>
      </c>
      <c r="I95" s="1219">
        <f t="shared" ca="1" si="49"/>
        <v>20.443829765624994</v>
      </c>
      <c r="J95" s="1219">
        <f t="shared" ca="1" si="49"/>
        <v>22.889755300781243</v>
      </c>
      <c r="K95" s="1219">
        <f t="shared" ca="1" si="49"/>
        <v>24.968792005664056</v>
      </c>
      <c r="L95" s="1219">
        <f t="shared" ca="1" si="49"/>
        <v>26.735973204814446</v>
      </c>
      <c r="M95" s="1219">
        <f t="shared" ca="1" si="49"/>
        <v>28.238077224092279</v>
      </c>
      <c r="N95" s="1219">
        <f t="shared" ca="1" si="49"/>
        <v>29.514865640478437</v>
      </c>
      <c r="O95" s="1219">
        <f t="shared" ca="1" si="49"/>
        <v>30.600135794406672</v>
      </c>
      <c r="P95" s="1219">
        <f t="shared" ca="1" si="49"/>
        <v>31.522615425245672</v>
      </c>
      <c r="Q95" s="1219">
        <f t="shared" ca="1" si="49"/>
        <v>32.306723111458822</v>
      </c>
      <c r="R95" s="1219">
        <f t="shared" ca="1" si="49"/>
        <v>32.973214644739997</v>
      </c>
      <c r="S95" s="1219">
        <f t="shared" ca="1" si="49"/>
        <v>33.539732448029</v>
      </c>
      <c r="T95" s="1219">
        <f t="shared" ca="1" si="49"/>
        <v>34.02127258082465</v>
      </c>
      <c r="U95" s="1219">
        <f t="shared" ca="1" si="49"/>
        <v>34.430581693700951</v>
      </c>
      <c r="V95" s="1219">
        <f t="shared" ca="1" si="49"/>
        <v>34.778494439645812</v>
      </c>
      <c r="W95" s="1219">
        <f t="shared" ca="1" si="49"/>
        <v>35.074220273698941</v>
      </c>
      <c r="X95" s="1219">
        <f t="shared" ca="1" si="49"/>
        <v>35.325587232644104</v>
      </c>
      <c r="Y95" s="1219">
        <f t="shared" ca="1" si="49"/>
        <v>35.539249147747491</v>
      </c>
      <c r="Z95" s="1219">
        <f t="shared" ca="1" si="49"/>
        <v>35.720861775585369</v>
      </c>
      <c r="AA95" s="1220">
        <f t="shared" ca="1" si="49"/>
        <v>35.875232509247567</v>
      </c>
    </row>
    <row r="96" spans="1:34" s="403" customFormat="1">
      <c r="A96" s="1003" t="s">
        <v>744</v>
      </c>
      <c r="B96" s="1015"/>
      <c r="C96" s="1225"/>
      <c r="D96" s="1219">
        <f ca="1">D92-D95</f>
        <v>36.749999999999993</v>
      </c>
      <c r="E96" s="1219">
        <f t="shared" ref="E96:AA96" ca="1" si="50">E92-E95</f>
        <v>31.237499999999994</v>
      </c>
      <c r="F96" s="1219">
        <f t="shared" ca="1" si="50"/>
        <v>26.551874999999995</v>
      </c>
      <c r="G96" s="1219">
        <f t="shared" ca="1" si="50"/>
        <v>22.569093749999997</v>
      </c>
      <c r="H96" s="1219">
        <f t="shared" ca="1" si="50"/>
        <v>19.183729687499998</v>
      </c>
      <c r="I96" s="1219">
        <f t="shared" ca="1" si="50"/>
        <v>16.306170234374999</v>
      </c>
      <c r="J96" s="1219">
        <f t="shared" ca="1" si="50"/>
        <v>13.86024469921875</v>
      </c>
      <c r="K96" s="1219">
        <f t="shared" ca="1" si="50"/>
        <v>11.781207994335936</v>
      </c>
      <c r="L96" s="1219">
        <f t="shared" ca="1" si="50"/>
        <v>10.014026795185547</v>
      </c>
      <c r="M96" s="1219">
        <f t="shared" ca="1" si="50"/>
        <v>8.5119227759077134</v>
      </c>
      <c r="N96" s="1219">
        <f t="shared" ca="1" si="50"/>
        <v>7.235134359521556</v>
      </c>
      <c r="O96" s="1219">
        <f t="shared" ca="1" si="50"/>
        <v>6.149864205593321</v>
      </c>
      <c r="P96" s="1219">
        <f t="shared" ca="1" si="50"/>
        <v>5.2273845747543213</v>
      </c>
      <c r="Q96" s="1219">
        <f t="shared" ca="1" si="50"/>
        <v>4.4432768885411704</v>
      </c>
      <c r="R96" s="1219">
        <f t="shared" ca="1" si="50"/>
        <v>3.7767853552599959</v>
      </c>
      <c r="S96" s="1219">
        <f t="shared" ca="1" si="50"/>
        <v>3.2102675519709933</v>
      </c>
      <c r="T96" s="1219">
        <f t="shared" ca="1" si="50"/>
        <v>2.7287274191753426</v>
      </c>
      <c r="U96" s="1219">
        <f t="shared" ca="1" si="50"/>
        <v>2.3194183062990419</v>
      </c>
      <c r="V96" s="1219">
        <f t="shared" ca="1" si="50"/>
        <v>1.9715055603541813</v>
      </c>
      <c r="W96" s="1219">
        <f t="shared" ca="1" si="50"/>
        <v>1.6757797263010517</v>
      </c>
      <c r="X96" s="1219">
        <f t="shared" ca="1" si="50"/>
        <v>1.4244127673558893</v>
      </c>
      <c r="Y96" s="1219">
        <f t="shared" ca="1" si="50"/>
        <v>1.2107508522525023</v>
      </c>
      <c r="Z96" s="1219">
        <f t="shared" ca="1" si="50"/>
        <v>1.0291382244146234</v>
      </c>
      <c r="AA96" s="1220">
        <f t="shared" ca="1" si="50"/>
        <v>0.87476749075242566</v>
      </c>
    </row>
    <row r="97" spans="1:27" s="403" customFormat="1">
      <c r="A97" s="1003"/>
      <c r="B97" s="1015"/>
      <c r="C97" s="1225"/>
      <c r="D97" s="1219"/>
      <c r="E97" s="1219"/>
      <c r="F97" s="1219"/>
      <c r="G97" s="1219"/>
      <c r="H97" s="1219"/>
      <c r="I97" s="1219"/>
      <c r="J97" s="1219"/>
      <c r="K97" s="1219"/>
      <c r="L97" s="1219"/>
      <c r="M97" s="1219"/>
      <c r="N97" s="1219"/>
      <c r="O97" s="1219"/>
      <c r="P97" s="1219"/>
      <c r="Q97" s="1219"/>
      <c r="R97" s="1219"/>
      <c r="S97" s="1219"/>
      <c r="T97" s="1219"/>
      <c r="U97" s="1219"/>
      <c r="V97" s="1219"/>
      <c r="W97" s="1219"/>
      <c r="X97" s="1219"/>
      <c r="Y97" s="1219"/>
      <c r="Z97" s="1219"/>
      <c r="AA97" s="1220"/>
    </row>
    <row r="98" spans="1:27" s="403" customFormat="1">
      <c r="A98" s="1003" t="s">
        <v>740</v>
      </c>
      <c r="B98" s="987"/>
      <c r="C98" s="1223">
        <f>84212.1/10^7</f>
        <v>8.4212100000000002E-3</v>
      </c>
      <c r="D98" s="1218">
        <f t="shared" ref="D98:AA98" ca="1" si="51">D71-D99</f>
        <v>9.8583999999999998E-3</v>
      </c>
      <c r="E98" s="1218">
        <f t="shared" ca="1" si="51"/>
        <v>1.8099465919915736E-2</v>
      </c>
      <c r="F98" s="1218">
        <f t="shared" ca="1" si="51"/>
        <v>0.93946197269519338</v>
      </c>
      <c r="G98" s="1218">
        <f t="shared" ca="1" si="51"/>
        <v>1.8462721234906334</v>
      </c>
      <c r="H98" s="1218">
        <f t="shared" ca="1" si="51"/>
        <v>2.7717180891954705</v>
      </c>
      <c r="I98" s="1218">
        <f t="shared" ca="1" si="51"/>
        <v>3.7455457229150606</v>
      </c>
      <c r="J98" s="1218">
        <f t="shared" ca="1" si="51"/>
        <v>4.7263304963557706</v>
      </c>
      <c r="K98" s="1218">
        <f t="shared" ca="1" si="51"/>
        <v>5.682763721578314</v>
      </c>
      <c r="L98" s="1218">
        <f t="shared" ca="1" si="51"/>
        <v>6.6204103928296751</v>
      </c>
      <c r="M98" s="1218">
        <f t="shared" ca="1" si="51"/>
        <v>7.5370147706180326</v>
      </c>
      <c r="N98" s="1218">
        <f t="shared" ca="1" si="51"/>
        <v>8.4753709494034126</v>
      </c>
      <c r="O98" s="1218">
        <f t="shared" ca="1" si="51"/>
        <v>9.4753060705376804</v>
      </c>
      <c r="P98" s="1218">
        <f t="shared" ca="1" si="51"/>
        <v>12.474342653395786</v>
      </c>
      <c r="Q98" s="1218">
        <f t="shared" ca="1" si="51"/>
        <v>15.799318613514394</v>
      </c>
      <c r="R98" s="1218">
        <f t="shared" ca="1" si="51"/>
        <v>18.770044641157487</v>
      </c>
      <c r="S98" s="1218">
        <f t="shared" ca="1" si="51"/>
        <v>21.700502195487413</v>
      </c>
      <c r="T98" s="1218">
        <f t="shared" ca="1" si="51"/>
        <v>24.590980836749633</v>
      </c>
      <c r="U98" s="1218">
        <f t="shared" ca="1" si="51"/>
        <v>27.441437440263044</v>
      </c>
      <c r="V98" s="1218">
        <f t="shared" ca="1" si="51"/>
        <v>30.251621635735749</v>
      </c>
      <c r="W98" s="1218">
        <f t="shared" ca="1" si="51"/>
        <v>33.021150851447686</v>
      </c>
      <c r="X98" s="1218">
        <f t="shared" ca="1" si="51"/>
        <v>35.74955511482576</v>
      </c>
      <c r="Y98" s="1218">
        <f t="shared" ca="1" si="51"/>
        <v>38.43630370017911</v>
      </c>
      <c r="Z98" s="1218">
        <f t="shared" ca="1" si="51"/>
        <v>41.080820878562776</v>
      </c>
      <c r="AA98" s="1214">
        <f t="shared" ca="1" si="51"/>
        <v>43.807510879494153</v>
      </c>
    </row>
    <row r="99" spans="1:27" s="403" customFormat="1">
      <c r="A99" s="1003" t="s">
        <v>745</v>
      </c>
      <c r="B99" s="990">
        <f>-B46</f>
        <v>0</v>
      </c>
      <c r="C99" s="1225"/>
      <c r="D99" s="1219">
        <f t="shared" ref="D99:AA99" ca="1" si="52">-(D61+D65)/12*3</f>
        <v>0</v>
      </c>
      <c r="E99" s="1219">
        <f t="shared" ca="1" si="52"/>
        <v>0.91955306081601673</v>
      </c>
      <c r="F99" s="1219">
        <f t="shared" ca="1" si="52"/>
        <v>0.91189950042814782</v>
      </c>
      <c r="G99" s="1219">
        <f t="shared" ca="1" si="52"/>
        <v>0.9042569873701416</v>
      </c>
      <c r="H99" s="1219">
        <f t="shared" ca="1" si="52"/>
        <v>0.88989333435434403</v>
      </c>
      <c r="I99" s="1219">
        <f t="shared" ca="1" si="52"/>
        <v>0.86814714631677659</v>
      </c>
      <c r="J99" s="1219">
        <f t="shared" ca="1" si="52"/>
        <v>0.85311670285132002</v>
      </c>
      <c r="K99" s="1219">
        <f t="shared" ca="1" si="52"/>
        <v>0.84559487474385031</v>
      </c>
      <c r="L99" s="1219">
        <f t="shared" ca="1" si="52"/>
        <v>0.83836178029905928</v>
      </c>
      <c r="M99" s="1219">
        <f t="shared" ca="1" si="52"/>
        <v>0.83153376510511778</v>
      </c>
      <c r="N99" s="1219">
        <f t="shared" ca="1" si="52"/>
        <v>0.81612019812093339</v>
      </c>
      <c r="O99" s="1219">
        <f t="shared" ca="1" si="52"/>
        <v>0.7909122986080992</v>
      </c>
      <c r="P99" s="1219">
        <f t="shared" ca="1" si="52"/>
        <v>0.31314979335670307</v>
      </c>
      <c r="Q99" s="1219">
        <f t="shared" ca="1" si="52"/>
        <v>0</v>
      </c>
      <c r="R99" s="1219">
        <f t="shared" ca="1" si="52"/>
        <v>0</v>
      </c>
      <c r="S99" s="1219">
        <f t="shared" ca="1" si="52"/>
        <v>0</v>
      </c>
      <c r="T99" s="1219">
        <f t="shared" ca="1" si="52"/>
        <v>0</v>
      </c>
      <c r="U99" s="1219">
        <f t="shared" ca="1" si="52"/>
        <v>0</v>
      </c>
      <c r="V99" s="1219">
        <f t="shared" ca="1" si="52"/>
        <v>3.9968028886505634E-17</v>
      </c>
      <c r="W99" s="1219">
        <f t="shared" ca="1" si="52"/>
        <v>1.1990408665951691E-16</v>
      </c>
      <c r="X99" s="1219">
        <f t="shared" ca="1" si="52"/>
        <v>1.149080830487037E-15</v>
      </c>
      <c r="Y99" s="1219">
        <f t="shared" ca="1" si="52"/>
        <v>1.9924062399923057E-14</v>
      </c>
      <c r="Z99" s="1219">
        <f t="shared" ca="1" si="52"/>
        <v>3.3191449588798604E-13</v>
      </c>
      <c r="AA99" s="1220">
        <f t="shared" ca="1" si="52"/>
        <v>5.2548665419038795E-12</v>
      </c>
    </row>
    <row r="100" spans="1:27" s="403" customFormat="1">
      <c r="A100" s="1003" t="s">
        <v>741</v>
      </c>
      <c r="B100" s="990"/>
      <c r="C100" s="1225"/>
      <c r="D100" s="1219"/>
      <c r="E100" s="1219"/>
      <c r="F100" s="1219"/>
      <c r="G100" s="1219"/>
      <c r="H100" s="1219"/>
      <c r="I100" s="1219"/>
      <c r="J100" s="1219"/>
      <c r="K100" s="1219"/>
      <c r="L100" s="1219"/>
      <c r="M100" s="1219"/>
      <c r="N100" s="1219"/>
      <c r="O100" s="1219"/>
      <c r="P100" s="1219"/>
      <c r="Q100" s="1219"/>
      <c r="R100" s="1219"/>
      <c r="S100" s="1219"/>
      <c r="T100" s="1219"/>
      <c r="U100" s="1219"/>
      <c r="V100" s="1219"/>
      <c r="W100" s="1219"/>
      <c r="X100" s="1219"/>
      <c r="Y100" s="1219"/>
      <c r="Z100" s="1219"/>
      <c r="AA100" s="1220"/>
    </row>
    <row r="101" spans="1:27" s="403" customFormat="1">
      <c r="A101" s="999"/>
      <c r="B101" s="987"/>
      <c r="C101" s="1223"/>
      <c r="D101" s="1218"/>
      <c r="E101" s="1218"/>
      <c r="F101" s="1218"/>
      <c r="G101" s="1218"/>
      <c r="H101" s="1218"/>
      <c r="I101" s="1218"/>
      <c r="J101" s="1218"/>
      <c r="K101" s="1218"/>
      <c r="L101" s="1218"/>
      <c r="M101" s="1218"/>
      <c r="N101" s="1218"/>
      <c r="O101" s="1218"/>
      <c r="P101" s="1218"/>
      <c r="Q101" s="1218"/>
      <c r="R101" s="1218"/>
      <c r="S101" s="1218"/>
      <c r="T101" s="1218"/>
      <c r="U101" s="1218"/>
      <c r="V101" s="1218"/>
      <c r="W101" s="1218"/>
      <c r="X101" s="1218"/>
      <c r="Y101" s="1218"/>
      <c r="Z101" s="1218"/>
      <c r="AA101" s="1214"/>
    </row>
    <row r="102" spans="1:27" s="403" customFormat="1">
      <c r="A102" s="1215" t="s">
        <v>748</v>
      </c>
      <c r="B102" s="1068">
        <f t="shared" ref="B102" si="53">B88+B91+B99+B89</f>
        <v>0</v>
      </c>
      <c r="C102" s="1216">
        <f>SUM(C96:C100)</f>
        <v>8.4212100000000002E-3</v>
      </c>
      <c r="D102" s="1216">
        <f ca="1">SUM(D96:D100)</f>
        <v>36.759858399999992</v>
      </c>
      <c r="E102" s="1216">
        <f t="shared" ref="E102:AA102" ca="1" si="54">SUM(E96:E100)</f>
        <v>32.175152526735928</v>
      </c>
      <c r="F102" s="1216">
        <f t="shared" ca="1" si="54"/>
        <v>28.403236473123336</v>
      </c>
      <c r="G102" s="1216">
        <f t="shared" ca="1" si="54"/>
        <v>25.319622860860772</v>
      </c>
      <c r="H102" s="1216">
        <f t="shared" ca="1" si="54"/>
        <v>22.845341111049812</v>
      </c>
      <c r="I102" s="1216">
        <f t="shared" ca="1" si="54"/>
        <v>20.919863103606836</v>
      </c>
      <c r="J102" s="1216">
        <f t="shared" ca="1" si="54"/>
        <v>19.439691898425842</v>
      </c>
      <c r="K102" s="1216">
        <f t="shared" ca="1" si="54"/>
        <v>18.3095665906581</v>
      </c>
      <c r="L102" s="1216">
        <f t="shared" ca="1" si="54"/>
        <v>17.472798968314283</v>
      </c>
      <c r="M102" s="1216">
        <f t="shared" ca="1" si="54"/>
        <v>16.880471311630863</v>
      </c>
      <c r="N102" s="1216">
        <f t="shared" ca="1" si="54"/>
        <v>16.526625507045903</v>
      </c>
      <c r="O102" s="1216">
        <f t="shared" ca="1" si="54"/>
        <v>16.4160825747391</v>
      </c>
      <c r="P102" s="1216">
        <f t="shared" ca="1" si="54"/>
        <v>18.014877021506809</v>
      </c>
      <c r="Q102" s="1216">
        <f t="shared" ca="1" si="54"/>
        <v>20.242595502055565</v>
      </c>
      <c r="R102" s="1216">
        <f t="shared" ca="1" si="54"/>
        <v>22.546829996417483</v>
      </c>
      <c r="S102" s="1216">
        <f t="shared" ca="1" si="54"/>
        <v>24.910769747458406</v>
      </c>
      <c r="T102" s="1216">
        <f t="shared" ca="1" si="54"/>
        <v>27.319708255924976</v>
      </c>
      <c r="U102" s="1216">
        <f t="shared" ca="1" si="54"/>
        <v>29.760855746562086</v>
      </c>
      <c r="V102" s="1216">
        <f t="shared" ca="1" si="54"/>
        <v>32.223127196089933</v>
      </c>
      <c r="W102" s="1216">
        <f t="shared" ca="1" si="54"/>
        <v>34.696930577748738</v>
      </c>
      <c r="X102" s="1216">
        <f t="shared" ca="1" si="54"/>
        <v>37.17396788218165</v>
      </c>
      <c r="Y102" s="1216">
        <f t="shared" ca="1" si="54"/>
        <v>39.647054552431634</v>
      </c>
      <c r="Z102" s="1216">
        <f t="shared" ca="1" si="54"/>
        <v>42.109959102977733</v>
      </c>
      <c r="AA102" s="1217">
        <f t="shared" ca="1" si="54"/>
        <v>44.682278370251836</v>
      </c>
    </row>
    <row r="103" spans="1:27">
      <c r="C103" s="79">
        <f>C102-C90</f>
        <v>0</v>
      </c>
      <c r="D103" s="79">
        <f ca="1">D102-D90</f>
        <v>1.4371899999972015E-3</v>
      </c>
      <c r="E103" s="79">
        <f t="shared" ref="E103:AA103" ca="1" si="55">E102-E90</f>
        <v>1.437190000004307E-3</v>
      </c>
      <c r="F103" s="79">
        <f t="shared" ca="1" si="55"/>
        <v>1.4371900000007543E-3</v>
      </c>
      <c r="G103" s="79">
        <f t="shared" ca="1" si="55"/>
        <v>1.4371900000007543E-3</v>
      </c>
      <c r="H103" s="79">
        <f t="shared" ca="1" si="55"/>
        <v>1.4371900000007543E-3</v>
      </c>
      <c r="I103" s="79">
        <f t="shared" ca="1" si="55"/>
        <v>1.4371899999972015E-3</v>
      </c>
      <c r="J103" s="79">
        <f t="shared" ca="1" si="55"/>
        <v>1.4371900000007543E-3</v>
      </c>
      <c r="K103" s="79">
        <f t="shared" ca="1" si="55"/>
        <v>1.4371900000007543E-3</v>
      </c>
      <c r="L103" s="79">
        <f t="shared" ca="1" si="55"/>
        <v>1.437190000004307E-3</v>
      </c>
      <c r="M103" s="79">
        <f t="shared" ca="1" si="55"/>
        <v>1.4371900000007543E-3</v>
      </c>
      <c r="N103" s="79">
        <f t="shared" ca="1" si="55"/>
        <v>1.4371900000007543E-3</v>
      </c>
      <c r="O103" s="79">
        <f t="shared" ca="1" si="55"/>
        <v>1.4371899999972015E-3</v>
      </c>
      <c r="P103" s="79">
        <f t="shared" ca="1" si="55"/>
        <v>1.4371899999972015E-3</v>
      </c>
      <c r="Q103" s="79">
        <f t="shared" ca="1" si="55"/>
        <v>1.4371899999936488E-3</v>
      </c>
      <c r="R103" s="79">
        <f t="shared" ca="1" si="55"/>
        <v>1.4371899999972015E-3</v>
      </c>
      <c r="S103" s="79">
        <f t="shared" ca="1" si="55"/>
        <v>1.4371899999936488E-3</v>
      </c>
      <c r="T103" s="79">
        <f t="shared" ca="1" si="55"/>
        <v>1.4371899999936488E-3</v>
      </c>
      <c r="U103" s="79">
        <f t="shared" ca="1" si="55"/>
        <v>1.4371899999936488E-3</v>
      </c>
      <c r="V103" s="79">
        <f t="shared" ca="1" si="55"/>
        <v>1.437190000004307E-3</v>
      </c>
      <c r="W103" s="79">
        <f t="shared" ca="1" si="55"/>
        <v>1.4371900002174698E-3</v>
      </c>
      <c r="X103" s="79">
        <f t="shared" ca="1" si="55"/>
        <v>1.4371900040188734E-3</v>
      </c>
      <c r="Y103" s="79">
        <f t="shared" ca="1" si="55"/>
        <v>1.4371900681453553E-3</v>
      </c>
      <c r="Z103" s="79">
        <f t="shared" ca="1" si="55"/>
        <v>1.4371910836885604E-3</v>
      </c>
      <c r="AA103" s="79">
        <f t="shared" ca="1" si="55"/>
        <v>1.4372061035530237E-3</v>
      </c>
    </row>
    <row r="107" spans="1:27" s="403" customFormat="1">
      <c r="A107" s="999" t="s">
        <v>750</v>
      </c>
      <c r="B107" s="1010">
        <f>-'Capex &amp; MoF'!D61</f>
        <v>0</v>
      </c>
      <c r="C107" s="1010"/>
      <c r="D107" s="1010">
        <f ca="1">D57</f>
        <v>24.806249999999995</v>
      </c>
      <c r="E107" s="1010">
        <f ca="1">D107+E57+E60</f>
        <v>23.292480635325578</v>
      </c>
      <c r="F107" s="1010">
        <f ca="1">E107+F57+F60</f>
        <v>21.668109175081298</v>
      </c>
      <c r="G107" s="1010">
        <f t="shared" ref="G107:AA107" ca="1" si="56">F107+G57+G60</f>
        <v>19.922666113590985</v>
      </c>
      <c r="H107" s="1010">
        <f t="shared" ca="1" si="56"/>
        <v>18.072892933282937</v>
      </c>
      <c r="I107" s="1010">
        <f t="shared" ca="1" si="56"/>
        <v>16.139879089019438</v>
      </c>
      <c r="J107" s="1010">
        <f t="shared" ca="1" si="56"/>
        <v>14.087651137822023</v>
      </c>
      <c r="K107" s="1010">
        <f t="shared" ca="1" si="56"/>
        <v>11.873524544553522</v>
      </c>
      <c r="L107" s="1010">
        <f t="shared" ca="1" si="56"/>
        <v>9.4810324899080562</v>
      </c>
      <c r="M107" s="1010">
        <f t="shared" ca="1" si="56"/>
        <v>6.8916689963701021</v>
      </c>
      <c r="N107" s="1010">
        <f t="shared" ca="1" si="56"/>
        <v>4.1228411609665168</v>
      </c>
      <c r="O107" s="1010">
        <f t="shared" ca="1" si="56"/>
        <v>1.1986594961022128</v>
      </c>
      <c r="P107" s="1010">
        <f t="shared" ca="1" si="56"/>
        <v>0</v>
      </c>
      <c r="Q107" s="1010">
        <f t="shared" ca="1" si="56"/>
        <v>0</v>
      </c>
      <c r="R107" s="1010">
        <f t="shared" ca="1" si="56"/>
        <v>0</v>
      </c>
      <c r="S107" s="1010">
        <f t="shared" ca="1" si="56"/>
        <v>0</v>
      </c>
      <c r="T107" s="1010">
        <f t="shared" ca="1" si="56"/>
        <v>0</v>
      </c>
      <c r="U107" s="1010">
        <f t="shared" ca="1" si="56"/>
        <v>0</v>
      </c>
      <c r="V107" s="1010">
        <f t="shared" ca="1" si="56"/>
        <v>0</v>
      </c>
      <c r="W107" s="1010">
        <f t="shared" ca="1" si="56"/>
        <v>0</v>
      </c>
      <c r="X107" s="1010">
        <f t="shared" ca="1" si="56"/>
        <v>0</v>
      </c>
      <c r="Y107" s="1010">
        <f t="shared" ca="1" si="56"/>
        <v>0</v>
      </c>
      <c r="Z107" s="1010">
        <f t="shared" ca="1" si="56"/>
        <v>0</v>
      </c>
      <c r="AA107" s="1010">
        <f t="shared" ca="1" si="56"/>
        <v>0</v>
      </c>
    </row>
  </sheetData>
  <mergeCells count="1">
    <mergeCell ref="A2:A3"/>
  </mergeCells>
  <pageMargins left="0.16" right="0.15" top="0.23" bottom="0.19" header="0.19" footer="0.16"/>
  <pageSetup paperSize="9" scale="3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3"/>
  </sheetPr>
  <dimension ref="A2:BN56"/>
  <sheetViews>
    <sheetView showGridLines="0" topLeftCell="B15" zoomScale="90" zoomScaleNormal="90" workbookViewId="0">
      <selection activeCell="F49" sqref="F49"/>
    </sheetView>
  </sheetViews>
  <sheetFormatPr defaultColWidth="9" defaultRowHeight="15"/>
  <cols>
    <col min="1" max="1" width="5.25" style="149" bestFit="1" customWidth="1"/>
    <col min="2" max="2" width="19.75" style="149" bestFit="1" customWidth="1"/>
    <col min="3" max="3" width="7.75" style="149" customWidth="1"/>
    <col min="4" max="4" width="8.75" style="149" customWidth="1"/>
    <col min="5" max="5" width="8.875" style="149" customWidth="1"/>
    <col min="6" max="6" width="9.25" style="149" customWidth="1"/>
    <col min="7" max="7" width="8.875" style="149" bestFit="1" customWidth="1"/>
    <col min="8" max="8" width="9" style="149" bestFit="1" customWidth="1"/>
    <col min="9" max="10" width="8.75" style="149" bestFit="1" customWidth="1"/>
    <col min="11" max="11" width="8.875" style="149" bestFit="1" customWidth="1"/>
    <col min="12" max="13" width="8.75" style="149" bestFit="1" customWidth="1"/>
    <col min="14" max="14" width="8.5" style="149" bestFit="1" customWidth="1"/>
    <col min="15" max="15" width="8.75" style="149" bestFit="1" customWidth="1"/>
    <col min="16" max="16" width="8.25" style="149" bestFit="1" customWidth="1"/>
    <col min="17" max="18" width="8.875" style="149" bestFit="1" customWidth="1"/>
    <col min="19" max="19" width="8.25" style="149" bestFit="1" customWidth="1"/>
    <col min="20" max="20" width="8.75" style="149" bestFit="1" customWidth="1"/>
    <col min="21" max="21" width="8.5" style="149" bestFit="1" customWidth="1"/>
    <col min="22" max="22" width="8.125" style="149" bestFit="1" customWidth="1"/>
    <col min="23" max="23" width="8.875" style="149" bestFit="1" customWidth="1"/>
    <col min="24" max="24" width="8.5" style="149" bestFit="1" customWidth="1"/>
    <col min="25" max="25" width="8.125" style="149" bestFit="1" customWidth="1"/>
    <col min="26" max="26" width="8.5" style="149" bestFit="1" customWidth="1"/>
    <col min="27" max="27" width="8.75" style="149" bestFit="1" customWidth="1"/>
    <col min="28" max="28" width="8.25" style="149" bestFit="1" customWidth="1"/>
    <col min="29" max="29" width="8.875" style="149" bestFit="1" customWidth="1"/>
    <col min="30" max="30" width="8.125" style="149" bestFit="1" customWidth="1"/>
    <col min="31" max="31" width="7.875" style="149" bestFit="1" customWidth="1"/>
    <col min="32" max="32" width="8.75" style="149" bestFit="1" customWidth="1"/>
    <col min="33" max="33" width="8.5" style="149" bestFit="1" customWidth="1"/>
    <col min="34" max="34" width="8.125" style="149" bestFit="1" customWidth="1"/>
    <col min="35" max="35" width="8.875" style="149" bestFit="1" customWidth="1"/>
    <col min="36" max="36" width="8.5" style="149" bestFit="1" customWidth="1"/>
    <col min="37" max="37" width="8.125" style="149" bestFit="1" customWidth="1"/>
    <col min="38" max="38" width="8.5" style="149" bestFit="1" customWidth="1"/>
    <col min="39" max="39" width="8.75" style="149" bestFit="1" customWidth="1"/>
    <col min="40" max="40" width="8.25" style="149" bestFit="1" customWidth="1"/>
    <col min="41" max="41" width="8.875" style="149" bestFit="1" customWidth="1"/>
    <col min="42" max="42" width="8.125" style="149" bestFit="1" customWidth="1"/>
    <col min="43" max="43" width="7.875" style="149" bestFit="1" customWidth="1"/>
    <col min="44" max="44" width="8.75" style="149" bestFit="1" customWidth="1"/>
    <col min="45" max="45" width="8.5" style="149" bestFit="1" customWidth="1"/>
    <col min="46" max="46" width="8.125" style="149" bestFit="1" customWidth="1"/>
    <col min="47" max="47" width="8.875" style="149" bestFit="1" customWidth="1"/>
    <col min="48" max="48" width="8.5" style="149" bestFit="1" customWidth="1"/>
    <col min="49" max="49" width="8.125" style="149" bestFit="1" customWidth="1"/>
    <col min="50" max="50" width="8.5" style="149" bestFit="1" customWidth="1"/>
    <col min="51" max="51" width="8.75" style="149" bestFit="1" customWidth="1"/>
    <col min="52" max="52" width="8.25" style="149" bestFit="1" customWidth="1"/>
    <col min="53" max="54" width="8.875" style="149" bestFit="1" customWidth="1"/>
    <col min="55" max="55" width="8.25" style="149" bestFit="1" customWidth="1"/>
    <col min="56" max="56" width="9" style="149" bestFit="1" customWidth="1"/>
    <col min="57" max="57" width="8.5" style="149" bestFit="1" customWidth="1"/>
    <col min="58" max="58" width="8.125" style="149" bestFit="1" customWidth="1"/>
    <col min="59" max="59" width="8.875" style="149" bestFit="1" customWidth="1"/>
    <col min="60" max="60" width="8.5" style="149" bestFit="1" customWidth="1"/>
    <col min="61" max="61" width="8.125" style="149" bestFit="1" customWidth="1"/>
    <col min="62" max="62" width="8.5" style="149" bestFit="1" customWidth="1"/>
    <col min="63" max="63" width="8.75" style="149" bestFit="1" customWidth="1"/>
    <col min="64" max="16384" width="9" style="149"/>
  </cols>
  <sheetData>
    <row r="2" spans="1:18">
      <c r="B2" s="1244" t="s">
        <v>55</v>
      </c>
      <c r="C2" s="1244"/>
      <c r="D2" s="1244"/>
      <c r="E2" s="1244"/>
      <c r="F2" s="1244"/>
      <c r="G2" s="1244"/>
      <c r="H2" s="1244"/>
      <c r="I2" s="1244"/>
      <c r="J2" s="1244"/>
      <c r="K2" s="1244"/>
      <c r="L2" s="1244"/>
      <c r="M2" s="1244"/>
    </row>
    <row r="4" spans="1:18">
      <c r="B4" s="168" t="s">
        <v>56</v>
      </c>
      <c r="C4" s="164"/>
      <c r="D4" s="206">
        <v>44652</v>
      </c>
      <c r="E4" s="165">
        <f>D5+1</f>
        <v>45017</v>
      </c>
      <c r="F4" s="165">
        <f t="shared" ref="F4:M4" si="0">E5+1</f>
        <v>45383</v>
      </c>
      <c r="G4" s="165">
        <f t="shared" si="0"/>
        <v>45748</v>
      </c>
      <c r="H4" s="165">
        <f t="shared" si="0"/>
        <v>46113</v>
      </c>
      <c r="I4" s="165">
        <f t="shared" si="0"/>
        <v>46478</v>
      </c>
      <c r="J4" s="165">
        <f t="shared" si="0"/>
        <v>46844</v>
      </c>
      <c r="K4" s="165">
        <f t="shared" si="0"/>
        <v>47209</v>
      </c>
      <c r="L4" s="165">
        <f t="shared" si="0"/>
        <v>47574</v>
      </c>
      <c r="M4" s="169">
        <f t="shared" si="0"/>
        <v>47939</v>
      </c>
      <c r="N4" s="150"/>
      <c r="O4" s="150"/>
      <c r="P4" s="150"/>
      <c r="Q4" s="150"/>
      <c r="R4" s="150"/>
    </row>
    <row r="5" spans="1:18">
      <c r="B5" s="170" t="s">
        <v>57</v>
      </c>
      <c r="C5" s="166"/>
      <c r="D5" s="167">
        <f t="shared" ref="D5:M5" si="1">EOMONTH(D4,11)</f>
        <v>45016</v>
      </c>
      <c r="E5" s="167">
        <f t="shared" si="1"/>
        <v>45382</v>
      </c>
      <c r="F5" s="167">
        <f t="shared" si="1"/>
        <v>45747</v>
      </c>
      <c r="G5" s="167">
        <f t="shared" si="1"/>
        <v>46112</v>
      </c>
      <c r="H5" s="167">
        <f t="shared" si="1"/>
        <v>46477</v>
      </c>
      <c r="I5" s="167">
        <f t="shared" si="1"/>
        <v>46843</v>
      </c>
      <c r="J5" s="167">
        <f t="shared" si="1"/>
        <v>47208</v>
      </c>
      <c r="K5" s="167">
        <f t="shared" si="1"/>
        <v>47573</v>
      </c>
      <c r="L5" s="167">
        <f t="shared" si="1"/>
        <v>47938</v>
      </c>
      <c r="M5" s="171">
        <f t="shared" si="1"/>
        <v>48304</v>
      </c>
      <c r="N5" s="150"/>
      <c r="O5" s="150"/>
      <c r="P5" s="150"/>
      <c r="Q5" s="150"/>
      <c r="R5" s="150"/>
    </row>
    <row r="6" spans="1:18">
      <c r="B6" s="170" t="s">
        <v>58</v>
      </c>
      <c r="C6" s="166"/>
      <c r="D6" s="205">
        <v>1</v>
      </c>
      <c r="E6" s="166">
        <f>D6+1</f>
        <v>2</v>
      </c>
      <c r="F6" s="166">
        <f t="shared" ref="F6:M6" si="2">E6+1</f>
        <v>3</v>
      </c>
      <c r="G6" s="166">
        <f t="shared" si="2"/>
        <v>4</v>
      </c>
      <c r="H6" s="166">
        <f t="shared" si="2"/>
        <v>5</v>
      </c>
      <c r="I6" s="166">
        <f t="shared" si="2"/>
        <v>6</v>
      </c>
      <c r="J6" s="166">
        <f t="shared" si="2"/>
        <v>7</v>
      </c>
      <c r="K6" s="166">
        <f t="shared" si="2"/>
        <v>8</v>
      </c>
      <c r="L6" s="166">
        <f t="shared" si="2"/>
        <v>9</v>
      </c>
      <c r="M6" s="172">
        <f t="shared" si="2"/>
        <v>10</v>
      </c>
    </row>
    <row r="7" spans="1:18">
      <c r="B7" s="173" t="s">
        <v>59</v>
      </c>
      <c r="C7" s="395" t="s">
        <v>1</v>
      </c>
      <c r="D7" s="174">
        <f>YEAR(D5)</f>
        <v>2023</v>
      </c>
      <c r="E7" s="174">
        <f t="shared" ref="E7:M7" si="3">YEAR(E5)</f>
        <v>2024</v>
      </c>
      <c r="F7" s="174">
        <f t="shared" si="3"/>
        <v>2025</v>
      </c>
      <c r="G7" s="174">
        <f t="shared" si="3"/>
        <v>2026</v>
      </c>
      <c r="H7" s="174">
        <f t="shared" si="3"/>
        <v>2027</v>
      </c>
      <c r="I7" s="174">
        <f t="shared" si="3"/>
        <v>2028</v>
      </c>
      <c r="J7" s="174">
        <f t="shared" si="3"/>
        <v>2029</v>
      </c>
      <c r="K7" s="174">
        <f t="shared" si="3"/>
        <v>2030</v>
      </c>
      <c r="L7" s="174">
        <f t="shared" si="3"/>
        <v>2031</v>
      </c>
      <c r="M7" s="175">
        <f t="shared" si="3"/>
        <v>2032</v>
      </c>
    </row>
    <row r="8" spans="1:18">
      <c r="B8" s="163" t="s">
        <v>60</v>
      </c>
      <c r="C8" s="271">
        <f ca="1">SUM(D8:M8)</f>
        <v>36.749999999999993</v>
      </c>
      <c r="D8" s="271">
        <f ca="1">+D9+D10</f>
        <v>0</v>
      </c>
      <c r="E8" s="271">
        <f t="shared" ref="E8:M8" ca="1" si="4">+E9+E10</f>
        <v>0</v>
      </c>
      <c r="F8" s="271">
        <f t="shared" ca="1" si="4"/>
        <v>36.749999999999993</v>
      </c>
      <c r="G8" s="271">
        <f t="shared" ca="1" si="4"/>
        <v>0</v>
      </c>
      <c r="H8" s="271">
        <f t="shared" ca="1" si="4"/>
        <v>0</v>
      </c>
      <c r="I8" s="271">
        <f t="shared" ca="1" si="4"/>
        <v>0</v>
      </c>
      <c r="J8" s="271">
        <f t="shared" ca="1" si="4"/>
        <v>0</v>
      </c>
      <c r="K8" s="271">
        <f t="shared" ca="1" si="4"/>
        <v>0</v>
      </c>
      <c r="L8" s="271">
        <f t="shared" ca="1" si="4"/>
        <v>0</v>
      </c>
      <c r="M8" s="272">
        <f t="shared" ca="1" si="4"/>
        <v>0</v>
      </c>
      <c r="N8" s="273"/>
    </row>
    <row r="9" spans="1:18">
      <c r="B9" s="157" t="s">
        <v>61</v>
      </c>
      <c r="C9" s="178">
        <f t="shared" ref="C9:C10" ca="1" si="5">SUM(D9:M9)</f>
        <v>11.943749999999996</v>
      </c>
      <c r="D9" s="273">
        <f ca="1">+D18</f>
        <v>0</v>
      </c>
      <c r="E9" s="273">
        <f t="shared" ref="E9:M9" ca="1" si="6">+E18</f>
        <v>0</v>
      </c>
      <c r="F9" s="273">
        <f t="shared" ca="1" si="6"/>
        <v>11.943749999999996</v>
      </c>
      <c r="G9" s="273">
        <f t="shared" ca="1" si="6"/>
        <v>0</v>
      </c>
      <c r="H9" s="273">
        <f t="shared" ca="1" si="6"/>
        <v>0</v>
      </c>
      <c r="I9" s="273">
        <f t="shared" ca="1" si="6"/>
        <v>0</v>
      </c>
      <c r="J9" s="273">
        <f t="shared" ca="1" si="6"/>
        <v>0</v>
      </c>
      <c r="K9" s="273">
        <f t="shared" ca="1" si="6"/>
        <v>0</v>
      </c>
      <c r="L9" s="273">
        <f t="shared" ca="1" si="6"/>
        <v>0</v>
      </c>
      <c r="M9" s="274">
        <f t="shared" ca="1" si="6"/>
        <v>0</v>
      </c>
      <c r="N9" s="273"/>
    </row>
    <row r="10" spans="1:18">
      <c r="B10" s="157" t="s">
        <v>62</v>
      </c>
      <c r="C10" s="178">
        <f t="shared" ca="1" si="5"/>
        <v>24.806249999999995</v>
      </c>
      <c r="D10" s="273">
        <f ca="1">+D25</f>
        <v>0</v>
      </c>
      <c r="E10" s="273">
        <f t="shared" ref="E10:M10" ca="1" si="7">+E25</f>
        <v>0</v>
      </c>
      <c r="F10" s="273">
        <f t="shared" ca="1" si="7"/>
        <v>24.806249999999995</v>
      </c>
      <c r="G10" s="273">
        <f t="shared" ca="1" si="7"/>
        <v>0</v>
      </c>
      <c r="H10" s="273">
        <f t="shared" ca="1" si="7"/>
        <v>0</v>
      </c>
      <c r="I10" s="273">
        <f t="shared" ca="1" si="7"/>
        <v>0</v>
      </c>
      <c r="J10" s="273">
        <f t="shared" ca="1" si="7"/>
        <v>0</v>
      </c>
      <c r="K10" s="273">
        <f t="shared" ca="1" si="7"/>
        <v>0</v>
      </c>
      <c r="L10" s="273">
        <f t="shared" ca="1" si="7"/>
        <v>0</v>
      </c>
      <c r="M10" s="274">
        <f t="shared" ca="1" si="7"/>
        <v>0</v>
      </c>
      <c r="N10" s="273"/>
    </row>
    <row r="11" spans="1:18">
      <c r="B11" s="158"/>
      <c r="C11" s="387"/>
      <c r="D11" s="151"/>
      <c r="E11" s="151"/>
      <c r="F11" s="151"/>
      <c r="G11" s="151"/>
      <c r="H11" s="151"/>
      <c r="I11" s="151"/>
      <c r="J11" s="151"/>
      <c r="K11" s="151"/>
      <c r="L11" s="151"/>
      <c r="M11" s="176"/>
    </row>
    <row r="13" spans="1:18">
      <c r="B13" s="152" t="s">
        <v>69</v>
      </c>
      <c r="C13" s="152"/>
    </row>
    <row r="14" spans="1:18">
      <c r="B14" s="168" t="s">
        <v>59</v>
      </c>
      <c r="C14" s="396" t="str">
        <f>+C7</f>
        <v>Total</v>
      </c>
      <c r="D14" s="164">
        <f>+D7</f>
        <v>2023</v>
      </c>
      <c r="E14" s="164">
        <f t="shared" ref="E14:M14" si="8">+E7</f>
        <v>2024</v>
      </c>
      <c r="F14" s="164">
        <f t="shared" si="8"/>
        <v>2025</v>
      </c>
      <c r="G14" s="164">
        <f t="shared" si="8"/>
        <v>2026</v>
      </c>
      <c r="H14" s="164">
        <f t="shared" si="8"/>
        <v>2027</v>
      </c>
      <c r="I14" s="164">
        <f t="shared" si="8"/>
        <v>2028</v>
      </c>
      <c r="J14" s="164">
        <f t="shared" si="8"/>
        <v>2029</v>
      </c>
      <c r="K14" s="164">
        <f t="shared" si="8"/>
        <v>2030</v>
      </c>
      <c r="L14" s="164">
        <f t="shared" si="8"/>
        <v>2031</v>
      </c>
      <c r="M14" s="182">
        <f t="shared" si="8"/>
        <v>2032</v>
      </c>
    </row>
    <row r="15" spans="1:18">
      <c r="A15" s="149" t="b">
        <f ca="1">SUM(D15:M15)=Inputs!J17</f>
        <v>1</v>
      </c>
      <c r="B15" s="163" t="str">
        <f>+Inputs!A10</f>
        <v>Solar Project - Kusum Scheme</v>
      </c>
      <c r="C15" s="397">
        <f ca="1">SUM(D15:M15)</f>
        <v>11.943749999999996</v>
      </c>
      <c r="D15" s="271">
        <f ca="1">SUMIF($D$37:$BK52,D$14,$D52:$BK52)</f>
        <v>0</v>
      </c>
      <c r="E15" s="271">
        <f ca="1">SUMIF($D$37:$BK52,E$14,$D52:$BK52)</f>
        <v>0</v>
      </c>
      <c r="F15" s="271">
        <f ca="1">SUMIF($D$37:$BK52,F$14,$D52:$BK52)</f>
        <v>11.943749999999996</v>
      </c>
      <c r="G15" s="271">
        <f ca="1">SUMIF($D$37:$BK52,G$14,$D52:$BK52)</f>
        <v>0</v>
      </c>
      <c r="H15" s="271">
        <f ca="1">SUMIF($D$37:$BK52,H$14,$D52:$BK52)</f>
        <v>0</v>
      </c>
      <c r="I15" s="271">
        <f ca="1">SUMIF($D$37:$BK52,I$14,$D52:$BK52)</f>
        <v>0</v>
      </c>
      <c r="J15" s="271">
        <f ca="1">SUMIF($D$37:$BK52,J$14,$D52:$BK52)</f>
        <v>0</v>
      </c>
      <c r="K15" s="271">
        <f ca="1">SUMIF($D$37:$BK52,K$14,$D52:$BK52)</f>
        <v>0</v>
      </c>
      <c r="L15" s="271">
        <f ca="1">SUMIF($D$37:$BK52,L$14,$D52:$BK52)</f>
        <v>0</v>
      </c>
      <c r="M15" s="272">
        <f ca="1">SUMIF($D$37:$BK52,M$14,$D52:$BK52)</f>
        <v>0</v>
      </c>
      <c r="N15" s="273"/>
    </row>
    <row r="16" spans="1:18" hidden="1">
      <c r="A16" s="149" t="b">
        <f ca="1">SUM(D16:M16)=Inputs!J18</f>
        <v>1</v>
      </c>
      <c r="B16" s="157" t="str">
        <f>+Inputs!A11</f>
        <v>Karnataka</v>
      </c>
      <c r="C16" s="398">
        <f t="shared" ref="C16:C17" ca="1" si="9">SUM(D16:M16)</f>
        <v>0</v>
      </c>
      <c r="D16" s="273">
        <f ca="1">SUMIF($D$37:$BK53,D$14,$D53:$BK53)</f>
        <v>0</v>
      </c>
      <c r="E16" s="273">
        <f ca="1">SUMIF($D$37:$BK53,E$14,$D53:$BK53)</f>
        <v>0</v>
      </c>
      <c r="F16" s="273">
        <f ca="1">SUMIF($D$37:$BK53,F$14,$D53:$BK53)</f>
        <v>0</v>
      </c>
      <c r="G16" s="273">
        <f ca="1">SUMIF($D$37:$BK53,G$14,$D53:$BK53)</f>
        <v>0</v>
      </c>
      <c r="H16" s="273">
        <f ca="1">SUMIF($D$37:$BK53,H$14,$D53:$BK53)</f>
        <v>0</v>
      </c>
      <c r="I16" s="273">
        <f ca="1">SUMIF($D$37:$BK53,I$14,$D53:$BK53)</f>
        <v>0</v>
      </c>
      <c r="J16" s="273">
        <f ca="1">SUMIF($D$37:$BK53,J$14,$D53:$BK53)</f>
        <v>0</v>
      </c>
      <c r="K16" s="273">
        <f ca="1">SUMIF($D$37:$BK53,K$14,$D53:$BK53)</f>
        <v>0</v>
      </c>
      <c r="L16" s="273">
        <f ca="1">SUMIF($D$37:$BK53,L$14,$D53:$BK53)</f>
        <v>0</v>
      </c>
      <c r="M16" s="274">
        <f ca="1">SUMIF($D$37:$BK53,M$14,$D53:$BK53)</f>
        <v>0</v>
      </c>
      <c r="N16" s="273"/>
    </row>
    <row r="17" spans="1:66" hidden="1">
      <c r="A17" s="149" t="b">
        <f ca="1">SUM(D17:M17)=Inputs!J19</f>
        <v>1</v>
      </c>
      <c r="B17" s="157" t="str">
        <f>+Inputs!A12</f>
        <v>Uttar Pradesh</v>
      </c>
      <c r="C17" s="398">
        <f t="shared" ca="1" si="9"/>
        <v>0</v>
      </c>
      <c r="D17" s="273">
        <f ca="1">SUMIF($D$37:$BK54,D$14,$D54:$BK54)</f>
        <v>0</v>
      </c>
      <c r="E17" s="273">
        <f ca="1">SUMIF($D$37:$BK54,E$14,$D54:$BK54)</f>
        <v>0</v>
      </c>
      <c r="F17" s="273">
        <f ca="1">SUMIF($D$37:$BK54,F$14,$D54:$BK54)</f>
        <v>0</v>
      </c>
      <c r="G17" s="273">
        <f ca="1">SUMIF($D$37:$BK54,G$14,$D54:$BK54)</f>
        <v>0</v>
      </c>
      <c r="H17" s="273">
        <f ca="1">SUMIF($D$37:$BK54,H$14,$D54:$BK54)</f>
        <v>0</v>
      </c>
      <c r="I17" s="273">
        <f ca="1">SUMIF($D$37:$BK54,I$14,$D54:$BK54)</f>
        <v>0</v>
      </c>
      <c r="J17" s="273">
        <f ca="1">SUMIF($D$37:$BK54,J$14,$D54:$BK54)</f>
        <v>0</v>
      </c>
      <c r="K17" s="273">
        <f ca="1">SUMIF($D$37:$BK54,K$14,$D54:$BK54)</f>
        <v>0</v>
      </c>
      <c r="L17" s="273">
        <f ca="1">SUMIF($D$37:$BK54,L$14,$D54:$BK54)</f>
        <v>0</v>
      </c>
      <c r="M17" s="274">
        <f ca="1">SUMIF($D$37:$BK54,M$14,$D54:$BK54)</f>
        <v>0</v>
      </c>
      <c r="N17" s="273"/>
    </row>
    <row r="18" spans="1:66">
      <c r="A18" s="366" t="b">
        <f ca="1">ROUND(SUM(D18:M18),2)=ROUND(Inputs!J20,2)</f>
        <v>1</v>
      </c>
      <c r="B18" s="160" t="s">
        <v>1</v>
      </c>
      <c r="C18" s="277">
        <f t="shared" ref="C18:M18" ca="1" si="10">SUM(C15:C17)</f>
        <v>11.943749999999996</v>
      </c>
      <c r="D18" s="277">
        <f t="shared" ca="1" si="10"/>
        <v>0</v>
      </c>
      <c r="E18" s="277">
        <f t="shared" ca="1" si="10"/>
        <v>0</v>
      </c>
      <c r="F18" s="277">
        <f t="shared" ca="1" si="10"/>
        <v>11.943749999999996</v>
      </c>
      <c r="G18" s="277">
        <f t="shared" ca="1" si="10"/>
        <v>0</v>
      </c>
      <c r="H18" s="277">
        <f t="shared" ca="1" si="10"/>
        <v>0</v>
      </c>
      <c r="I18" s="277">
        <f t="shared" ca="1" si="10"/>
        <v>0</v>
      </c>
      <c r="J18" s="277">
        <f t="shared" ca="1" si="10"/>
        <v>0</v>
      </c>
      <c r="K18" s="277">
        <f t="shared" ca="1" si="10"/>
        <v>0</v>
      </c>
      <c r="L18" s="277">
        <f t="shared" ca="1" si="10"/>
        <v>0</v>
      </c>
      <c r="M18" s="278">
        <f t="shared" ca="1" si="10"/>
        <v>0</v>
      </c>
      <c r="N18" s="369"/>
    </row>
    <row r="20" spans="1:66">
      <c r="B20" s="152" t="s">
        <v>70</v>
      </c>
      <c r="C20" s="152"/>
    </row>
    <row r="21" spans="1:66">
      <c r="B21" s="179" t="s">
        <v>59</v>
      </c>
      <c r="C21" s="394" t="str">
        <f t="shared" ref="C21:M21" si="11">+C7</f>
        <v>Total</v>
      </c>
      <c r="D21" s="180">
        <f t="shared" si="11"/>
        <v>2023</v>
      </c>
      <c r="E21" s="180">
        <f t="shared" si="11"/>
        <v>2024</v>
      </c>
      <c r="F21" s="180">
        <f t="shared" si="11"/>
        <v>2025</v>
      </c>
      <c r="G21" s="180">
        <f t="shared" si="11"/>
        <v>2026</v>
      </c>
      <c r="H21" s="180">
        <f t="shared" si="11"/>
        <v>2027</v>
      </c>
      <c r="I21" s="180">
        <f t="shared" si="11"/>
        <v>2028</v>
      </c>
      <c r="J21" s="180">
        <f t="shared" si="11"/>
        <v>2029</v>
      </c>
      <c r="K21" s="180">
        <f t="shared" si="11"/>
        <v>2030</v>
      </c>
      <c r="L21" s="180">
        <f t="shared" si="11"/>
        <v>2031</v>
      </c>
      <c r="M21" s="181">
        <f t="shared" si="11"/>
        <v>2032</v>
      </c>
    </row>
    <row r="22" spans="1:66">
      <c r="A22" s="149" t="b">
        <f ca="1">ROUND(SUM(D22:M22),2)=ROUND(Inputs!I17,2)</f>
        <v>1</v>
      </c>
      <c r="B22" s="163" t="str">
        <f>+B15</f>
        <v>Solar Project - Kusum Scheme</v>
      </c>
      <c r="C22" s="397">
        <f ca="1">SUM(D22:M22)</f>
        <v>24.806249999999995</v>
      </c>
      <c r="D22" s="268">
        <f ca="1">SUMIF($D$37:$BK45,D$21,$D45:$BK49)</f>
        <v>0</v>
      </c>
      <c r="E22" s="268">
        <f ca="1">SUMIF($D$37:$BK45,E$21,$D45:$BK49)</f>
        <v>0</v>
      </c>
      <c r="F22" s="268">
        <f ca="1">SUMIF($D$37:$BK45,F$21,$D45:$BK49)</f>
        <v>24.806249999999995</v>
      </c>
      <c r="G22" s="268">
        <f ca="1">SUMIF($D$37:$BK45,G$21,$D45:$BK49)</f>
        <v>0</v>
      </c>
      <c r="H22" s="268">
        <f ca="1">SUMIF($D$37:$BK45,H$21,$D45:$BK49)</f>
        <v>0</v>
      </c>
      <c r="I22" s="268">
        <f ca="1">SUMIF($D$37:$BK45,I$21,$D45:$BK49)</f>
        <v>0</v>
      </c>
      <c r="J22" s="268">
        <f ca="1">SUMIF($D$37:$BK45,J$21,$D45:$BK49)</f>
        <v>0</v>
      </c>
      <c r="K22" s="268">
        <f ca="1">SUMIF($D$37:$BK45,K$21,$D45:$BK49)</f>
        <v>0</v>
      </c>
      <c r="L22" s="268">
        <f ca="1">SUMIF($D$37:$BK45,L$21,$D45:$BK49)</f>
        <v>0</v>
      </c>
      <c r="M22" s="269">
        <f ca="1">SUMIF($D$37:$BK45,M$21,$D45:$BK49)</f>
        <v>0</v>
      </c>
      <c r="N22" s="273"/>
    </row>
    <row r="23" spans="1:66" hidden="1">
      <c r="A23" s="149" t="b">
        <f ca="1">ROUND(SUM(D23:M23),2)=ROUND(Inputs!I18,2)</f>
        <v>1</v>
      </c>
      <c r="B23" s="157" t="str">
        <f>+B16</f>
        <v>Karnataka</v>
      </c>
      <c r="C23" s="398">
        <f t="shared" ref="C23:C24" ca="1" si="12">SUM(D23:M23)</f>
        <v>0</v>
      </c>
      <c r="D23" s="178">
        <f ca="1">SUMIF($D$37:$BK46,D$21,$D46:$BK50)</f>
        <v>0</v>
      </c>
      <c r="E23" s="178">
        <f ca="1">SUMIF($D$37:$BK46,E$21,$D46:$BK50)</f>
        <v>0</v>
      </c>
      <c r="F23" s="178">
        <f ca="1">SUMIF($D$37:$BK46,F$21,$D46:$BK50)</f>
        <v>0</v>
      </c>
      <c r="G23" s="178">
        <f ca="1">SUMIF($D$37:$BK46,G$21,$D46:$BK50)</f>
        <v>0</v>
      </c>
      <c r="H23" s="178">
        <f ca="1">SUMIF($D$37:$BK46,H$21,$D46:$BK50)</f>
        <v>0</v>
      </c>
      <c r="I23" s="178">
        <f ca="1">SUMIF($D$37:$BK46,I$21,$D46:$BK50)</f>
        <v>0</v>
      </c>
      <c r="J23" s="178">
        <f ca="1">SUMIF($D$37:$BK46,J$21,$D46:$BK50)</f>
        <v>0</v>
      </c>
      <c r="K23" s="178">
        <f ca="1">SUMIF($D$37:$BK46,K$21,$D46:$BK50)</f>
        <v>0</v>
      </c>
      <c r="L23" s="178">
        <f ca="1">SUMIF($D$37:$BK46,L$21,$D46:$BK50)</f>
        <v>0</v>
      </c>
      <c r="M23" s="270">
        <f ca="1">SUMIF($D$37:$BK46,M$21,$D46:$BK50)</f>
        <v>0</v>
      </c>
      <c r="N23" s="273"/>
    </row>
    <row r="24" spans="1:66" hidden="1">
      <c r="A24" s="149" t="b">
        <f ca="1">ROUND(SUM(D24:M24),2)=ROUND(Inputs!I19,2)</f>
        <v>1</v>
      </c>
      <c r="B24" s="157" t="str">
        <f>+B17</f>
        <v>Uttar Pradesh</v>
      </c>
      <c r="C24" s="398">
        <f t="shared" ca="1" si="12"/>
        <v>0</v>
      </c>
      <c r="D24" s="178">
        <f ca="1">SUMIF($D$37:$BK47,D$21,$D47:$BK51)</f>
        <v>0</v>
      </c>
      <c r="E24" s="178">
        <f ca="1">SUMIF($D$37:$BK47,E$21,$D47:$BK51)</f>
        <v>0</v>
      </c>
      <c r="F24" s="178">
        <f ca="1">SUMIF($D$37:$BK47,F$21,$D47:$BK51)</f>
        <v>0</v>
      </c>
      <c r="G24" s="178">
        <f ca="1">SUMIF($D$37:$BK47,G$21,$D47:$BK51)</f>
        <v>0</v>
      </c>
      <c r="H24" s="178">
        <f ca="1">SUMIF($D$37:$BK47,H$21,$D47:$BK51)</f>
        <v>0</v>
      </c>
      <c r="I24" s="178">
        <f ca="1">SUMIF($D$37:$BK47,I$21,$D47:$BK51)</f>
        <v>0</v>
      </c>
      <c r="J24" s="178">
        <f ca="1">SUMIF($D$37:$BK47,J$21,$D47:$BK51)</f>
        <v>0</v>
      </c>
      <c r="K24" s="178">
        <f ca="1">SUMIF($D$37:$BK47,K$21,$D47:$BK51)</f>
        <v>0</v>
      </c>
      <c r="L24" s="178">
        <f ca="1">SUMIF($D$37:$BK47,L$21,$D47:$BK51)</f>
        <v>0</v>
      </c>
      <c r="M24" s="270">
        <f ca="1">SUMIF($D$37:$BK47,M$21,$D47:$BK51)</f>
        <v>0</v>
      </c>
      <c r="N24" s="273"/>
    </row>
    <row r="25" spans="1:66">
      <c r="A25" s="366" t="b">
        <f ca="1">ROUND(SUM(D25:M25),2)=ROUND(Inputs!I20,2)</f>
        <v>1</v>
      </c>
      <c r="B25" s="160" t="s">
        <v>1</v>
      </c>
      <c r="C25" s="367">
        <f t="shared" ref="C25:M25" ca="1" si="13">SUM(C22:C24)</f>
        <v>24.806249999999995</v>
      </c>
      <c r="D25" s="367">
        <f t="shared" ca="1" si="13"/>
        <v>0</v>
      </c>
      <c r="E25" s="367">
        <f t="shared" ca="1" si="13"/>
        <v>0</v>
      </c>
      <c r="F25" s="367">
        <f t="shared" ca="1" si="13"/>
        <v>24.806249999999995</v>
      </c>
      <c r="G25" s="367">
        <f t="shared" ca="1" si="13"/>
        <v>0</v>
      </c>
      <c r="H25" s="367">
        <f t="shared" ca="1" si="13"/>
        <v>0</v>
      </c>
      <c r="I25" s="367">
        <f t="shared" ca="1" si="13"/>
        <v>0</v>
      </c>
      <c r="J25" s="367">
        <f t="shared" ca="1" si="13"/>
        <v>0</v>
      </c>
      <c r="K25" s="367">
        <f t="shared" ca="1" si="13"/>
        <v>0</v>
      </c>
      <c r="L25" s="367">
        <f t="shared" ca="1" si="13"/>
        <v>0</v>
      </c>
      <c r="M25" s="368">
        <f t="shared" ca="1" si="13"/>
        <v>0</v>
      </c>
      <c r="N25" s="369"/>
    </row>
    <row r="28" spans="1:66" ht="51">
      <c r="A28" s="366"/>
      <c r="B28" s="814" t="s">
        <v>6</v>
      </c>
      <c r="C28" s="814"/>
      <c r="D28" s="815" t="s">
        <v>41</v>
      </c>
      <c r="E28" s="815" t="s">
        <v>42</v>
      </c>
      <c r="F28" s="815" t="s">
        <v>64</v>
      </c>
      <c r="G28" s="816">
        <f>+D35</f>
        <v>44681</v>
      </c>
      <c r="H28" s="816">
        <f>EOMONTH(G28,1)</f>
        <v>44712</v>
      </c>
      <c r="I28" s="816">
        <f>EOMONTH(H28,1)</f>
        <v>44742</v>
      </c>
      <c r="J28" s="816">
        <f>EOMONTH(I28,1)</f>
        <v>44773</v>
      </c>
      <c r="K28" s="816">
        <f t="shared" ref="K28:BN28" si="14">EOMONTH(J28,1)</f>
        <v>44804</v>
      </c>
      <c r="L28" s="816">
        <f t="shared" si="14"/>
        <v>44834</v>
      </c>
      <c r="M28" s="816">
        <f t="shared" si="14"/>
        <v>44865</v>
      </c>
      <c r="N28" s="816">
        <f t="shared" si="14"/>
        <v>44895</v>
      </c>
      <c r="O28" s="816">
        <f t="shared" si="14"/>
        <v>44926</v>
      </c>
      <c r="P28" s="816">
        <f t="shared" si="14"/>
        <v>44957</v>
      </c>
      <c r="Q28" s="816">
        <f t="shared" si="14"/>
        <v>44985</v>
      </c>
      <c r="R28" s="816">
        <f t="shared" si="14"/>
        <v>45016</v>
      </c>
      <c r="S28" s="816">
        <f t="shared" si="14"/>
        <v>45046</v>
      </c>
      <c r="T28" s="816">
        <f t="shared" si="14"/>
        <v>45077</v>
      </c>
      <c r="U28" s="816">
        <f t="shared" si="14"/>
        <v>45107</v>
      </c>
      <c r="V28" s="816">
        <f t="shared" si="14"/>
        <v>45138</v>
      </c>
      <c r="W28" s="816">
        <f t="shared" si="14"/>
        <v>45169</v>
      </c>
      <c r="X28" s="816">
        <f t="shared" si="14"/>
        <v>45199</v>
      </c>
      <c r="Y28" s="816">
        <f t="shared" si="14"/>
        <v>45230</v>
      </c>
      <c r="Z28" s="816">
        <f t="shared" si="14"/>
        <v>45260</v>
      </c>
      <c r="AA28" s="816">
        <f t="shared" si="14"/>
        <v>45291</v>
      </c>
      <c r="AB28" s="816">
        <f t="shared" si="14"/>
        <v>45322</v>
      </c>
      <c r="AC28" s="816">
        <f t="shared" si="14"/>
        <v>45351</v>
      </c>
      <c r="AD28" s="816">
        <f t="shared" si="14"/>
        <v>45382</v>
      </c>
      <c r="AE28" s="816">
        <f t="shared" si="14"/>
        <v>45412</v>
      </c>
      <c r="AF28" s="816">
        <f t="shared" si="14"/>
        <v>45443</v>
      </c>
      <c r="AG28" s="816">
        <f t="shared" si="14"/>
        <v>45473</v>
      </c>
      <c r="AH28" s="816">
        <f t="shared" si="14"/>
        <v>45504</v>
      </c>
      <c r="AI28" s="816">
        <f t="shared" si="14"/>
        <v>45535</v>
      </c>
      <c r="AJ28" s="816">
        <f t="shared" si="14"/>
        <v>45565</v>
      </c>
      <c r="AK28" s="816">
        <f t="shared" si="14"/>
        <v>45596</v>
      </c>
      <c r="AL28" s="816">
        <f t="shared" si="14"/>
        <v>45626</v>
      </c>
      <c r="AM28" s="816">
        <f t="shared" si="14"/>
        <v>45657</v>
      </c>
      <c r="AN28" s="816">
        <f t="shared" si="14"/>
        <v>45688</v>
      </c>
      <c r="AO28" s="816">
        <f t="shared" si="14"/>
        <v>45716</v>
      </c>
      <c r="AP28" s="816">
        <f t="shared" si="14"/>
        <v>45747</v>
      </c>
      <c r="AQ28" s="816">
        <f t="shared" si="14"/>
        <v>45777</v>
      </c>
      <c r="AR28" s="816">
        <f t="shared" si="14"/>
        <v>45808</v>
      </c>
      <c r="AS28" s="816">
        <f t="shared" si="14"/>
        <v>45838</v>
      </c>
      <c r="AT28" s="816">
        <f t="shared" si="14"/>
        <v>45869</v>
      </c>
      <c r="AU28" s="816">
        <f t="shared" si="14"/>
        <v>45900</v>
      </c>
      <c r="AV28" s="816">
        <f t="shared" si="14"/>
        <v>45930</v>
      </c>
      <c r="AW28" s="816">
        <f t="shared" si="14"/>
        <v>45961</v>
      </c>
      <c r="AX28" s="816">
        <f t="shared" si="14"/>
        <v>45991</v>
      </c>
      <c r="AY28" s="816">
        <f t="shared" si="14"/>
        <v>46022</v>
      </c>
      <c r="AZ28" s="816">
        <f t="shared" si="14"/>
        <v>46053</v>
      </c>
      <c r="BA28" s="816">
        <f t="shared" si="14"/>
        <v>46081</v>
      </c>
      <c r="BB28" s="816">
        <f t="shared" si="14"/>
        <v>46112</v>
      </c>
      <c r="BC28" s="816">
        <f t="shared" si="14"/>
        <v>46142</v>
      </c>
      <c r="BD28" s="816">
        <f t="shared" si="14"/>
        <v>46173</v>
      </c>
      <c r="BE28" s="816">
        <f t="shared" si="14"/>
        <v>46203</v>
      </c>
      <c r="BF28" s="816">
        <f t="shared" si="14"/>
        <v>46234</v>
      </c>
      <c r="BG28" s="816">
        <f t="shared" si="14"/>
        <v>46265</v>
      </c>
      <c r="BH28" s="816">
        <f t="shared" si="14"/>
        <v>46295</v>
      </c>
      <c r="BI28" s="816">
        <f t="shared" si="14"/>
        <v>46326</v>
      </c>
      <c r="BJ28" s="816">
        <f t="shared" si="14"/>
        <v>46356</v>
      </c>
      <c r="BK28" s="816">
        <f t="shared" si="14"/>
        <v>46387</v>
      </c>
      <c r="BL28" s="816">
        <f t="shared" si="14"/>
        <v>46418</v>
      </c>
      <c r="BM28" s="816">
        <f t="shared" si="14"/>
        <v>46446</v>
      </c>
      <c r="BN28" s="817">
        <f t="shared" si="14"/>
        <v>46477</v>
      </c>
    </row>
    <row r="29" spans="1:66">
      <c r="A29" s="157" t="b">
        <f>SUM(G29:BN29)=1</f>
        <v>1</v>
      </c>
      <c r="B29" s="85" t="str">
        <f>+Inputs!A10</f>
        <v>Solar Project - Kusum Scheme</v>
      </c>
      <c r="C29" s="85"/>
      <c r="D29" s="183">
        <f>+Inputs!G10</f>
        <v>45505</v>
      </c>
      <c r="E29" s="183">
        <f>+Inputs!I10</f>
        <v>45747</v>
      </c>
      <c r="F29" s="178">
        <f>DAYS360(D29,E29)/30</f>
        <v>8</v>
      </c>
      <c r="G29" s="178">
        <f>(IF($D29&lt;=G$28,DAYS360($D29,MIN(G$28,$E29))/30,0)/$F29)</f>
        <v>0</v>
      </c>
      <c r="H29" s="177">
        <f>(IF($D29&lt;=H$28,DAYS360($D29,MIN(H$28,$E29))/30,0)/$F29)-SUM($G29:G29)</f>
        <v>0</v>
      </c>
      <c r="I29" s="177">
        <f>(IF($D29&lt;=I$28,DAYS360($D29,MIN(I$28,$E29))/30,0)/$F29)-SUM($G29:H29)</f>
        <v>0</v>
      </c>
      <c r="J29" s="177">
        <f>(IF($D29&lt;=J$28,DAYS360($D29,MIN(J$28,$E29))/30,0)/$F29)-SUM($G29:I29)</f>
        <v>0</v>
      </c>
      <c r="K29" s="177">
        <f>(IF($D29&lt;=K$28,DAYS360($D29,MIN(K$28,$E29))/30,0)/$F29)-SUM($G29:J29)</f>
        <v>0</v>
      </c>
      <c r="L29" s="177">
        <f>(IF($D29&lt;=L$28,DAYS360($D29,MIN(L$28,$E29))/30,0)/$F29)-SUM($G29:K29)</f>
        <v>0</v>
      </c>
      <c r="M29" s="177">
        <f>(IF($D29&lt;=M$28,DAYS360($D29,MIN(M$28,$E29))/30,0)/$F29)-SUM($G29:L29)</f>
        <v>0</v>
      </c>
      <c r="N29" s="177">
        <f>(IF($D29&lt;=N$28,DAYS360($D29,MIN(N$28,$E29))/30,0)/$F29)-SUM($G29:M29)</f>
        <v>0</v>
      </c>
      <c r="O29" s="177">
        <f>(IF($D29&lt;=O$28,DAYS360($D29,MIN(O$28,$E29))/30,0)/$F29)-SUM($G29:N29)</f>
        <v>0</v>
      </c>
      <c r="P29" s="177">
        <f>(IF($D29&lt;=P$28,DAYS360($D29,MIN(P$28,$E29))/30,0)/$F29)-SUM($G29:O29)</f>
        <v>0</v>
      </c>
      <c r="Q29" s="177">
        <f>(IF($D29&lt;=Q$28,DAYS360($D29,MIN(Q$28,$E29))/30,0)/$F29)-SUM($G29:P29)</f>
        <v>0</v>
      </c>
      <c r="R29" s="177">
        <f>(IF($D29&lt;=R$28,DAYS360($D29,MIN(R$28,$E29))/30,0)/$F29)-SUM($G29:Q29)</f>
        <v>0</v>
      </c>
      <c r="S29" s="177">
        <f>(IF($D29&lt;=S$28,DAYS360($D29,MIN(S$28,$E29))/30,0)/$F29)-SUM($G29:R29)</f>
        <v>0</v>
      </c>
      <c r="T29" s="177">
        <f>(IF($D29&lt;=T$28,DAYS360($D29,MIN(T$28,$E29))/30,0)/$F29)-SUM($G29:S29)</f>
        <v>0</v>
      </c>
      <c r="U29" s="177">
        <f>(IF($D29&lt;=U$28,DAYS360($D29,MIN(U$28,$E29))/30,0)/$F29)-SUM($G29:T29)</f>
        <v>0</v>
      </c>
      <c r="V29" s="177">
        <f>(IF($D29&lt;=V$28,DAYS360($D29,MIN(V$28,$E29))/30,0)/$F29)-SUM($G29:U29)</f>
        <v>0</v>
      </c>
      <c r="W29" s="177">
        <f>(IF($D29&lt;=W$28,DAYS360($D29,MIN(W$28,$E29))/30,0)/$F29)-SUM($G29:V29)</f>
        <v>0</v>
      </c>
      <c r="X29" s="177">
        <f>(IF($D29&lt;=X$28,DAYS360($D29,MIN(X$28,$E29))/30,0)/$F29)-SUM($G29:W29)</f>
        <v>0</v>
      </c>
      <c r="Y29" s="177">
        <f>(IF($D29&lt;=Y$28,DAYS360($D29,MIN(Y$28,$E29))/30,0)/$F29)-SUM($G29:X29)</f>
        <v>0</v>
      </c>
      <c r="Z29" s="177">
        <f>(IF($D29&lt;=Z$28,DAYS360($D29,MIN(Z$28,$E29))/30,0)/$F29)-SUM($G29:Y29)</f>
        <v>0</v>
      </c>
      <c r="AA29" s="177">
        <f>(IF($D29&lt;=AA$28,DAYS360($D29,MIN(AA$28,$E29))/30,0)/$F29)-SUM($G29:Z29)</f>
        <v>0</v>
      </c>
      <c r="AB29" s="177">
        <f>(IF($D29&lt;=AB$28,DAYS360($D29,MIN(AB$28,$E29))/30,0)/$F29)-SUM($G29:AA29)</f>
        <v>0</v>
      </c>
      <c r="AC29" s="177">
        <f>(IF($D29&lt;=AC$28,DAYS360($D29,MIN(AC$28,$E29))/30,0)/$F29)-SUM($G29:AB29)</f>
        <v>0</v>
      </c>
      <c r="AD29" s="177">
        <f>(IF($D29&lt;=AD$28,DAYS360($D29,MIN(AD$28,$E29))/30,0)/$F29)-SUM($G29:AC29)</f>
        <v>0</v>
      </c>
      <c r="AE29" s="177">
        <f>(IF($D29&lt;=AE$28,DAYS360($D29,MIN(AE$28,$E29))/30,0)/$F29)-SUM($G29:AD29)</f>
        <v>0</v>
      </c>
      <c r="AF29" s="177">
        <f>(IF($D29&lt;=AF$28,DAYS360($D29,MIN(AF$28,$E29))/30,0)/$F29)-SUM($G29:AE29)</f>
        <v>0</v>
      </c>
      <c r="AG29" s="177">
        <f>(IF($D29&lt;=AG$28,DAYS360($D29,MIN(AG$28,$E29))/30,0)/$F29)-SUM($G29:AF29)</f>
        <v>0</v>
      </c>
      <c r="AH29" s="177">
        <f>(IF($D29&lt;=AH$28,DAYS360($D29,MIN(AH$28,$E29))/30,0)/$F29)-SUM($G29:AG29)</f>
        <v>0</v>
      </c>
      <c r="AI29" s="177">
        <f>(IF($D29&lt;=AI$28,DAYS360($D29,MIN(AI$28,$E29))/30,0)/$F29)-SUM($G29:AH29)</f>
        <v>0.125</v>
      </c>
      <c r="AJ29" s="177">
        <f>(IF($D29&lt;=AJ$28,DAYS360($D29,MIN(AJ$28,$E29))/30,0)/$F29)-SUM($G29:AI29)</f>
        <v>0.12083333333333332</v>
      </c>
      <c r="AK29" s="177">
        <f>(IF($D29&lt;=AK$28,DAYS360($D29,MIN(AK$28,$E29))/30,0)/$F29)-SUM($G29:AJ29)</f>
        <v>0.12916666666666668</v>
      </c>
      <c r="AL29" s="177">
        <f>(IF($D29&lt;=AL$28,DAYS360($D29,MIN(AL$28,$E29))/30,0)/$F29)-SUM($G29:AK29)</f>
        <v>0.12083333333333335</v>
      </c>
      <c r="AM29" s="177">
        <f>(IF($D29&lt;=AM$28,DAYS360($D29,MIN(AM$28,$E29))/30,0)/$F29)-SUM($G29:AL29)</f>
        <v>0.12916666666666665</v>
      </c>
      <c r="AN29" s="177">
        <f>(IF($D29&lt;=AN$28,DAYS360($D29,MIN(AN$28,$E29))/30,0)/$F29)-SUM($G29:AM29)</f>
        <v>0.125</v>
      </c>
      <c r="AO29" s="177">
        <f>(IF($D29&lt;=AO$28,DAYS360($D29,MIN(AO$28,$E29))/30,0)/$F29)-SUM($G29:AN29)</f>
        <v>0.11250000000000004</v>
      </c>
      <c r="AP29" s="177">
        <f>(IF($D29&lt;=AP$28,DAYS360($D29,MIN(AP$28,$E29))/30,0)/$F29)-SUM($G29:AO29)</f>
        <v>0.13749999999999996</v>
      </c>
      <c r="AQ29" s="177">
        <f>(IF($D29&lt;=AQ$28,DAYS360($D29,MIN(AQ$28,$E29))/30,0)/$F29)-SUM($G29:AP29)</f>
        <v>0</v>
      </c>
      <c r="AR29" s="177">
        <f>(IF($D29&lt;=AR$28,DAYS360($D29,MIN(AR$28,$E29))/30,0)/$F29)-SUM($G29:AQ29)</f>
        <v>0</v>
      </c>
      <c r="AS29" s="177">
        <f>(IF($D29&lt;=AS$28,DAYS360($D29,MIN(AS$28,$E29))/30,0)/$F29)-SUM($G29:AR29)</f>
        <v>0</v>
      </c>
      <c r="AT29" s="177">
        <f>(IF($D29&lt;=AT$28,DAYS360($D29,MIN(AT$28,$E29))/30,0)/$F29)-SUM($G29:AS29)</f>
        <v>0</v>
      </c>
      <c r="AU29" s="177">
        <f>(IF($D29&lt;=AU$28,DAYS360($D29,MIN(AU$28,$E29))/30,0)/$F29)-SUM($G29:AT29)</f>
        <v>0</v>
      </c>
      <c r="AV29" s="177">
        <f>(IF($D29&lt;=AV$28,DAYS360($D29,MIN(AV$28,$E29))/30,0)/$F29)-SUM($G29:AU29)</f>
        <v>0</v>
      </c>
      <c r="AW29" s="177">
        <f>(IF($D29&lt;=AW$28,DAYS360($D29,MIN(AW$28,$E29))/30,0)/$F29)-SUM($G29:AV29)</f>
        <v>0</v>
      </c>
      <c r="AX29" s="177">
        <f>(IF($D29&lt;=AX$28,DAYS360($D29,MIN(AX$28,$E29))/30,0)/$F29)-SUM($G29:AW29)</f>
        <v>0</v>
      </c>
      <c r="AY29" s="177">
        <f>(IF($D29&lt;=AY$28,DAYS360($D29,MIN(AY$28,$E29))/30,0)/$F29)-SUM($G29:AX29)</f>
        <v>0</v>
      </c>
      <c r="AZ29" s="177">
        <f>(IF($D29&lt;=AZ$28,DAYS360($D29,MIN(AZ$28,$E29))/30,0)/$F29)-SUM($G29:AY29)</f>
        <v>0</v>
      </c>
      <c r="BA29" s="177">
        <f>(IF($D29&lt;=BA$28,DAYS360($D29,MIN(BA$28,$E29))/30,0)/$F29)-SUM($G29:AZ29)</f>
        <v>0</v>
      </c>
      <c r="BB29" s="177">
        <f>(IF($D29&lt;=BB$28,DAYS360($D29,MIN(BB$28,$E29))/30,0)/$F29)-SUM($G29:BA29)</f>
        <v>0</v>
      </c>
      <c r="BC29" s="177">
        <f>(IF($D29&lt;=BC$28,DAYS360($D29,MIN(BC$28,$E29))/30,0)/$F29)-SUM($G29:BB29)</f>
        <v>0</v>
      </c>
      <c r="BD29" s="177">
        <f>(IF($D29&lt;=BD$28,DAYS360($D29,MIN(BD$28,$E29))/30,0)/$F29)-SUM($G29:BC29)</f>
        <v>0</v>
      </c>
      <c r="BE29" s="177">
        <f>(IF($D29&lt;=BE$28,DAYS360($D29,MIN(BE$28,$E29))/30,0)/$F29)-SUM($G29:BD29)</f>
        <v>0</v>
      </c>
      <c r="BF29" s="177">
        <f>(IF($D29&lt;=BF$28,DAYS360($D29,MIN(BF$28,$E29))/30,0)/$F29)-SUM($G29:BE29)</f>
        <v>0</v>
      </c>
      <c r="BG29" s="177">
        <f>(IF($D29&lt;=BG$28,DAYS360($D29,MIN(BG$28,$E29))/30,0)/$F29)-SUM($G29:BF29)</f>
        <v>0</v>
      </c>
      <c r="BH29" s="177">
        <f>(IF($D29&lt;=BH$28,DAYS360($D29,MIN(BH$28,$E29))/30,0)/$F29)-SUM($G29:BG29)</f>
        <v>0</v>
      </c>
      <c r="BI29" s="177">
        <f>(IF($D29&lt;=BI$28,DAYS360($D29,MIN(BI$28,$E29))/30,0)/$F29)-SUM($G29:BH29)</f>
        <v>0</v>
      </c>
      <c r="BJ29" s="177">
        <f>(IF($D29&lt;=BJ$28,DAYS360($D29,MIN(BJ$28,$E29))/30,0)/$F29)-SUM($G29:BI29)</f>
        <v>0</v>
      </c>
      <c r="BK29" s="177">
        <f>(IF($D29&lt;=BK$28,DAYS360($D29,MIN(BK$28,$E29))/30,0)/$F29)-SUM($G29:BJ29)</f>
        <v>0</v>
      </c>
      <c r="BL29" s="177">
        <f>(IF($D29&lt;=BL$28,DAYS360($D29,MIN(BL$28,$E29))/30,0)/$F29)-SUM($G29:BK29)</f>
        <v>0</v>
      </c>
      <c r="BM29" s="177">
        <f>(IF($D29&lt;=BM$28,DAYS360($D29,MIN(BM$28,$E29))/30,0)/$F29)-SUM($G29:BL29)</f>
        <v>0</v>
      </c>
      <c r="BN29" s="184">
        <f>(IF($D29&lt;=BN$28,DAYS360($D29,MIN(BN$28,$E29))/30,0)/$F29)-SUM($G29:BM29)</f>
        <v>0</v>
      </c>
    </row>
    <row r="30" spans="1:66" hidden="1">
      <c r="A30" s="157" t="b">
        <f>SUM(G30:BN30)=1</f>
        <v>1</v>
      </c>
      <c r="B30" s="85" t="str">
        <f>+Inputs!A11</f>
        <v>Karnataka</v>
      </c>
      <c r="C30" s="85"/>
      <c r="D30" s="183">
        <f>+Inputs!G11</f>
        <v>43556</v>
      </c>
      <c r="E30" s="183">
        <f>+Inputs!I11</f>
        <v>43585</v>
      </c>
      <c r="F30" s="178">
        <f>DAYS360(D30,E30)/30</f>
        <v>0.96666666666666667</v>
      </c>
      <c r="G30" s="177">
        <f>(IF($D30&lt;=G$28,DAYS360($D30,MIN(G$28,$E30))/30,0)/$F30)</f>
        <v>1</v>
      </c>
      <c r="H30" s="177">
        <f>(IF($D30&lt;=H$28,DAYS360($D30,MIN(H$28,$E30))/30,0)/$F30)-SUM($G30:G30)</f>
        <v>0</v>
      </c>
      <c r="I30" s="177">
        <f>(IF($D30&lt;=I$28,DAYS360($D30,MIN(I$28,$E30))/30,0)/$F30)-SUM($G30:H30)</f>
        <v>0</v>
      </c>
      <c r="J30" s="177">
        <f>(IF($D30&lt;=J$28,DAYS360($D30,MIN(J$28,$E30))/30,0)/$F30)-SUM($G30:I30)</f>
        <v>0</v>
      </c>
      <c r="K30" s="177">
        <f>(IF($D30&lt;=K$28,DAYS360($D30,MIN(K$28,$E30))/30,0)/$F30)-SUM($G30:J30)</f>
        <v>0</v>
      </c>
      <c r="L30" s="177">
        <f>(IF($D30&lt;=L$28,DAYS360($D30,MIN(L$28,$E30))/30,0)/$F30)-SUM($G30:K30)</f>
        <v>0</v>
      </c>
      <c r="M30" s="177">
        <f>(IF($D30&lt;=M$28,DAYS360($D30,MIN(M$28,$E30))/30,0)/$F30)-SUM($G30:L30)</f>
        <v>0</v>
      </c>
      <c r="N30" s="177">
        <f>(IF($D30&lt;=N$28,DAYS360($D30,MIN(N$28,$E30))/30,0)/$F30)-SUM($G30:M30)</f>
        <v>0</v>
      </c>
      <c r="O30" s="177">
        <f>(IF($D30&lt;=O$28,DAYS360($D30,MIN(O$28,$E30))/30,0)/$F30)-SUM($G30:N30)</f>
        <v>0</v>
      </c>
      <c r="P30" s="177">
        <f>(IF($D30&lt;=P$28,DAYS360($D30,MIN(P$28,$E30))/30,0)/$F30)-SUM($G30:O30)</f>
        <v>0</v>
      </c>
      <c r="Q30" s="177">
        <f>(IF($D30&lt;=Q$28,DAYS360($D30,MIN(Q$28,$E30))/30,0)/$F30)-SUM($G30:P30)</f>
        <v>0</v>
      </c>
      <c r="R30" s="177">
        <f>(IF($D30&lt;=R$28,DAYS360($D30,MIN(R$28,$E30))/30,0)/$F30)-SUM($G30:Q30)</f>
        <v>0</v>
      </c>
      <c r="S30" s="177">
        <f>(IF($D30&lt;=S$28,DAYS360($D30,MIN(S$28,$E30))/30,0)/$F30)-SUM($G30:R30)</f>
        <v>0</v>
      </c>
      <c r="T30" s="177">
        <f>(IF($D30&lt;=T$28,DAYS360($D30,MIN(T$28,$E30))/30,0)/$F30)-SUM($G30:S30)</f>
        <v>0</v>
      </c>
      <c r="U30" s="177">
        <f>(IF($D30&lt;=U$28,DAYS360($D30,MIN(U$28,$E30))/30,0)/$F30)-SUM($G30:T30)</f>
        <v>0</v>
      </c>
      <c r="V30" s="177">
        <f>(IF($D30&lt;=V$28,DAYS360($D30,MIN(V$28,$E30))/30,0)/$F30)-SUM($G30:U30)</f>
        <v>0</v>
      </c>
      <c r="W30" s="177">
        <f>(IF($D30&lt;=W$28,DAYS360($D30,MIN(W$28,$E30))/30,0)/$F30)-SUM($G30:V30)</f>
        <v>0</v>
      </c>
      <c r="X30" s="177">
        <f>(IF($D30&lt;=X$28,DAYS360($D30,MIN(X$28,$E30))/30,0)/$F30)-SUM($G30:W30)</f>
        <v>0</v>
      </c>
      <c r="Y30" s="177">
        <f>(IF($D30&lt;=Y$28,DAYS360($D30,MIN(Y$28,$E30))/30,0)/$F30)-SUM($G30:X30)</f>
        <v>0</v>
      </c>
      <c r="Z30" s="177">
        <f>(IF($D30&lt;=Z$28,DAYS360($D30,MIN(Z$28,$E30))/30,0)/$F30)-SUM($G30:Y30)</f>
        <v>0</v>
      </c>
      <c r="AA30" s="177">
        <f>(IF($D30&lt;=AA$28,DAYS360($D30,MIN(AA$28,$E30))/30,0)/$F30)-SUM($G30:Z30)</f>
        <v>0</v>
      </c>
      <c r="AB30" s="177">
        <f>(IF($D30&lt;=AB$28,DAYS360($D30,MIN(AB$28,$E30))/30,0)/$F30)-SUM($G30:AA30)</f>
        <v>0</v>
      </c>
      <c r="AC30" s="177">
        <f>(IF($D30&lt;=AC$28,DAYS360($D30,MIN(AC$28,$E30))/30,0)/$F30)-SUM($G30:AB30)</f>
        <v>0</v>
      </c>
      <c r="AD30" s="177">
        <f>(IF($D30&lt;=AD$28,DAYS360($D30,MIN(AD$28,$E30))/30,0)/$F30)-SUM($G30:AC30)</f>
        <v>0</v>
      </c>
      <c r="AE30" s="177">
        <f>(IF($D30&lt;=AE$28,DAYS360($D30,MIN(AE$28,$E30))/30,0)/$F30)-SUM($G30:AD30)</f>
        <v>0</v>
      </c>
      <c r="AF30" s="177">
        <f>(IF($D30&lt;=AF$28,DAYS360($D30,MIN(AF$28,$E30))/30,0)/$F30)-SUM($G30:AE30)</f>
        <v>0</v>
      </c>
      <c r="AG30" s="177">
        <f>(IF($D30&lt;=AG$28,DAYS360($D30,MIN(AG$28,$E30))/30,0)/$F30)-SUM($G30:AF30)</f>
        <v>0</v>
      </c>
      <c r="AH30" s="177">
        <f>(IF($D30&lt;=AH$28,DAYS360($D30,MIN(AH$28,$E30))/30,0)/$F30)-SUM($G30:AG30)</f>
        <v>0</v>
      </c>
      <c r="AI30" s="177">
        <f>(IF($D30&lt;=AI$28,DAYS360($D30,MIN(AI$28,$E30))/30,0)/$F30)-SUM($G30:AH30)</f>
        <v>0</v>
      </c>
      <c r="AJ30" s="177">
        <f>(IF($D30&lt;=AJ$28,DAYS360($D30,MIN(AJ$28,$E30))/30,0)/$F30)-SUM($G30:AI30)</f>
        <v>0</v>
      </c>
      <c r="AK30" s="177">
        <f>(IF($D30&lt;=AK$28,DAYS360($D30,MIN(AK$28,$E30))/30,0)/$F30)-SUM($G30:AJ30)</f>
        <v>0</v>
      </c>
      <c r="AL30" s="177">
        <f>(IF($D30&lt;=AL$28,DAYS360($D30,MIN(AL$28,$E30))/30,0)/$F30)-SUM($G30:AK30)</f>
        <v>0</v>
      </c>
      <c r="AM30" s="177">
        <f>(IF($D30&lt;=AM$28,DAYS360($D30,MIN(AM$28,$E30))/30,0)/$F30)-SUM($G30:AL30)</f>
        <v>0</v>
      </c>
      <c r="AN30" s="177">
        <f>(IF($D30&lt;=AN$28,DAYS360($D30,MIN(AN$28,$E30))/30,0)/$F30)-SUM($G30:AM30)</f>
        <v>0</v>
      </c>
      <c r="AO30" s="177">
        <f>(IF($D30&lt;=AO$28,DAYS360($D30,MIN(AO$28,$E30))/30,0)/$F30)-SUM($G30:AN30)</f>
        <v>0</v>
      </c>
      <c r="AP30" s="177">
        <f>(IF($D30&lt;=AP$28,DAYS360($D30,MIN(AP$28,$E30))/30,0)/$F30)-SUM($G30:AO30)</f>
        <v>0</v>
      </c>
      <c r="AQ30" s="177">
        <f>(IF($D30&lt;=AQ$28,DAYS360($D30,MIN(AQ$28,$E30))/30,0)/$F30)-SUM($G30:AP30)</f>
        <v>0</v>
      </c>
      <c r="AR30" s="177">
        <f>(IF($D30&lt;=AR$28,DAYS360($D30,MIN(AR$28,$E30))/30,0)/$F30)-SUM($G30:AQ30)</f>
        <v>0</v>
      </c>
      <c r="AS30" s="177">
        <f>(IF($D30&lt;=AS$28,DAYS360($D30,MIN(AS$28,$E30))/30,0)/$F30)-SUM($G30:AR30)</f>
        <v>0</v>
      </c>
      <c r="AT30" s="177">
        <f>(IF($D30&lt;=AT$28,DAYS360($D30,MIN(AT$28,$E30))/30,0)/$F30)-SUM($G30:AS30)</f>
        <v>0</v>
      </c>
      <c r="AU30" s="177">
        <f>(IF($D30&lt;=AU$28,DAYS360($D30,MIN(AU$28,$E30))/30,0)/$F30)-SUM($G30:AT30)</f>
        <v>0</v>
      </c>
      <c r="AV30" s="177">
        <f>(IF($D30&lt;=AV$28,DAYS360($D30,MIN(AV$28,$E30))/30,0)/$F30)-SUM($G30:AU30)</f>
        <v>0</v>
      </c>
      <c r="AW30" s="177">
        <f>(IF($D30&lt;=AW$28,DAYS360($D30,MIN(AW$28,$E30))/30,0)/$F30)-SUM($G30:AV30)</f>
        <v>0</v>
      </c>
      <c r="AX30" s="177">
        <f>(IF($D30&lt;=AX$28,DAYS360($D30,MIN(AX$28,$E30))/30,0)/$F30)-SUM($G30:AW30)</f>
        <v>0</v>
      </c>
      <c r="AY30" s="177">
        <f>(IF($D30&lt;=AY$28,DAYS360($D30,MIN(AY$28,$E30))/30,0)/$F30)-SUM($G30:AX30)</f>
        <v>0</v>
      </c>
      <c r="AZ30" s="177">
        <f>(IF($D30&lt;=AZ$28,DAYS360($D30,MIN(AZ$28,$E30))/30,0)/$F30)-SUM($G30:AY30)</f>
        <v>0</v>
      </c>
      <c r="BA30" s="177">
        <f>(IF($D30&lt;=BA$28,DAYS360($D30,MIN(BA$28,$E30))/30,0)/$F30)-SUM($G30:AZ30)</f>
        <v>0</v>
      </c>
      <c r="BB30" s="177">
        <f>(IF($D30&lt;=BB$28,DAYS360($D30,MIN(BB$28,$E30))/30,0)/$F30)-SUM($G30:BA30)</f>
        <v>0</v>
      </c>
      <c r="BC30" s="177">
        <f>(IF($D30&lt;=BC$28,DAYS360($D30,MIN(BC$28,$E30))/30,0)/$F30)-SUM($G30:BB30)</f>
        <v>0</v>
      </c>
      <c r="BD30" s="177">
        <f>(IF($D30&lt;=BD$28,DAYS360($D30,MIN(BD$28,$E30))/30,0)/$F30)-SUM($G30:BC30)</f>
        <v>0</v>
      </c>
      <c r="BE30" s="177">
        <f>(IF($D30&lt;=BE$28,DAYS360($D30,MIN(BE$28,$E30))/30,0)/$F30)-SUM($G30:BD30)</f>
        <v>0</v>
      </c>
      <c r="BF30" s="177">
        <f>(IF($D30&lt;=BF$28,DAYS360($D30,MIN(BF$28,$E30))/30,0)/$F30)-SUM($G30:BE30)</f>
        <v>0</v>
      </c>
      <c r="BG30" s="177">
        <f>(IF($D30&lt;=BG$28,DAYS360($D30,MIN(BG$28,$E30))/30,0)/$F30)-SUM($G30:BF30)</f>
        <v>0</v>
      </c>
      <c r="BH30" s="177">
        <f>(IF($D30&lt;=BH$28,DAYS360($D30,MIN(BH$28,$E30))/30,0)/$F30)-SUM($G30:BG30)</f>
        <v>0</v>
      </c>
      <c r="BI30" s="177">
        <f>(IF($D30&lt;=BI$28,DAYS360($D30,MIN(BI$28,$E30))/30,0)/$F30)-SUM($G30:BH30)</f>
        <v>0</v>
      </c>
      <c r="BJ30" s="177">
        <f>(IF($D30&lt;=BJ$28,DAYS360($D30,MIN(BJ$28,$E30))/30,0)/$F30)-SUM($G30:BI30)</f>
        <v>0</v>
      </c>
      <c r="BK30" s="177">
        <f>(IF($D30&lt;=BK$28,DAYS360($D30,MIN(BK$28,$E30))/30,0)/$F30)-SUM($G30:BJ30)</f>
        <v>0</v>
      </c>
      <c r="BL30" s="177">
        <f>(IF($D30&lt;=BL$28,DAYS360($D30,MIN(BL$28,$E30))/30,0)/$F30)-SUM($G30:BK30)</f>
        <v>0</v>
      </c>
      <c r="BM30" s="177">
        <f>(IF($D30&lt;=BM$28,DAYS360($D30,MIN(BM$28,$E30))/30,0)/$F30)-SUM($G30:BL30)</f>
        <v>0</v>
      </c>
      <c r="BN30" s="184">
        <f>(IF($D30&lt;=BN$28,DAYS360($D30,MIN(BN$28,$E30))/30,0)/$F30)-SUM($G30:BM30)</f>
        <v>0</v>
      </c>
    </row>
    <row r="31" spans="1:66" hidden="1">
      <c r="A31" s="157" t="b">
        <f>SUM(G31:BN31)=1</f>
        <v>1</v>
      </c>
      <c r="B31" s="85" t="str">
        <f>+Inputs!A12</f>
        <v>Uttar Pradesh</v>
      </c>
      <c r="C31" s="85"/>
      <c r="D31" s="183">
        <f>+Inputs!G12</f>
        <v>43556</v>
      </c>
      <c r="E31" s="183">
        <f>+Inputs!I12</f>
        <v>43585</v>
      </c>
      <c r="F31" s="178">
        <f>DAYS360(D31,E31)/30</f>
        <v>0.96666666666666667</v>
      </c>
      <c r="G31" s="177">
        <f>(IF($D31&lt;=G$28,DAYS360($D31,MIN(G$28,$E31))/30,0)/$F31)</f>
        <v>1</v>
      </c>
      <c r="H31" s="177">
        <f>(IF($D31&lt;=H$28,DAYS360($D31,MIN(H$28,$E31))/30,0)/$F31)-SUM($G31:G31)</f>
        <v>0</v>
      </c>
      <c r="I31" s="177">
        <f>(IF($D31&lt;=I$28,DAYS360($D31,MIN(I$28,$E31))/30,0)/$F31)-SUM($G31:H31)</f>
        <v>0</v>
      </c>
      <c r="J31" s="177">
        <f>(IF($D31&lt;=J$28,DAYS360($D31,MIN(J$28,$E31))/30,0)/$F31)-SUM($G31:I31)</f>
        <v>0</v>
      </c>
      <c r="K31" s="177">
        <f>(IF($D31&lt;=K$28,DAYS360($D31,MIN(K$28,$E31))/30,0)/$F31)-SUM($G31:J31)</f>
        <v>0</v>
      </c>
      <c r="L31" s="177">
        <f>(IF($D31&lt;=L$28,DAYS360($D31,MIN(L$28,$E31))/30,0)/$F31)-SUM($G31:K31)</f>
        <v>0</v>
      </c>
      <c r="M31" s="177">
        <f>(IF($D31&lt;=M$28,DAYS360($D31,MIN(M$28,$E31))/30,0)/$F31)-SUM($G31:L31)</f>
        <v>0</v>
      </c>
      <c r="N31" s="177">
        <f>(IF($D31&lt;=N$28,DAYS360($D31,MIN(N$28,$E31))/30,0)/$F31)-SUM($G31:M31)</f>
        <v>0</v>
      </c>
      <c r="O31" s="177">
        <f>(IF($D31&lt;=O$28,DAYS360($D31,MIN(O$28,$E31))/30,0)/$F31)-SUM($G31:N31)</f>
        <v>0</v>
      </c>
      <c r="P31" s="177">
        <f>(IF($D31&lt;=P$28,DAYS360($D31,MIN(P$28,$E31))/30,0)/$F31)-SUM($G31:O31)</f>
        <v>0</v>
      </c>
      <c r="Q31" s="177">
        <f>(IF($D31&lt;=Q$28,DAYS360($D31,MIN(Q$28,$E31))/30,0)/$F31)-SUM($G31:P31)</f>
        <v>0</v>
      </c>
      <c r="R31" s="177">
        <f>(IF($D31&lt;=R$28,DAYS360($D31,MIN(R$28,$E31))/30,0)/$F31)-SUM($G31:Q31)</f>
        <v>0</v>
      </c>
      <c r="S31" s="177">
        <f>(IF($D31&lt;=S$28,DAYS360($D31,MIN(S$28,$E31))/30,0)/$F31)-SUM($G31:R31)</f>
        <v>0</v>
      </c>
      <c r="T31" s="177">
        <f>(IF($D31&lt;=T$28,DAYS360($D31,MIN(T$28,$E31))/30,0)/$F31)-SUM($G31:S31)</f>
        <v>0</v>
      </c>
      <c r="U31" s="177">
        <f>(IF($D31&lt;=U$28,DAYS360($D31,MIN(U$28,$E31))/30,0)/$F31)-SUM($G31:T31)</f>
        <v>0</v>
      </c>
      <c r="V31" s="177">
        <f>(IF($D31&lt;=V$28,DAYS360($D31,MIN(V$28,$E31))/30,0)/$F31)-SUM($G31:U31)</f>
        <v>0</v>
      </c>
      <c r="W31" s="177">
        <f>(IF($D31&lt;=W$28,DAYS360($D31,MIN(W$28,$E31))/30,0)/$F31)-SUM($G31:V31)</f>
        <v>0</v>
      </c>
      <c r="X31" s="177">
        <f>(IF($D31&lt;=X$28,DAYS360($D31,MIN(X$28,$E31))/30,0)/$F31)-SUM($G31:W31)</f>
        <v>0</v>
      </c>
      <c r="Y31" s="177">
        <f>(IF($D31&lt;=Y$28,DAYS360($D31,MIN(Y$28,$E31))/30,0)/$F31)-SUM($G31:X31)</f>
        <v>0</v>
      </c>
      <c r="Z31" s="177">
        <f>(IF($D31&lt;=Z$28,DAYS360($D31,MIN(Z$28,$E31))/30,0)/$F31)-SUM($G31:Y31)</f>
        <v>0</v>
      </c>
      <c r="AA31" s="177">
        <f>(IF($D31&lt;=AA$28,DAYS360($D31,MIN(AA$28,$E31))/30,0)/$F31)-SUM($G31:Z31)</f>
        <v>0</v>
      </c>
      <c r="AB31" s="177">
        <f>(IF($D31&lt;=AB$28,DAYS360($D31,MIN(AB$28,$E31))/30,0)/$F31)-SUM($G31:AA31)</f>
        <v>0</v>
      </c>
      <c r="AC31" s="177">
        <f>(IF($D31&lt;=AC$28,DAYS360($D31,MIN(AC$28,$E31))/30,0)/$F31)-SUM($G31:AB31)</f>
        <v>0</v>
      </c>
      <c r="AD31" s="177">
        <f>(IF($D31&lt;=AD$28,DAYS360($D31,MIN(AD$28,$E31))/30,0)/$F31)-SUM($G31:AC31)</f>
        <v>0</v>
      </c>
      <c r="AE31" s="177">
        <f>(IF($D31&lt;=AE$28,DAYS360($D31,MIN(AE$28,$E31))/30,0)/$F31)-SUM($G31:AD31)</f>
        <v>0</v>
      </c>
      <c r="AF31" s="177">
        <f>(IF($D31&lt;=AF$28,DAYS360($D31,MIN(AF$28,$E31))/30,0)/$F31)-SUM($G31:AE31)</f>
        <v>0</v>
      </c>
      <c r="AG31" s="177">
        <f>(IF($D31&lt;=AG$28,DAYS360($D31,MIN(AG$28,$E31))/30,0)/$F31)-SUM($G31:AF31)</f>
        <v>0</v>
      </c>
      <c r="AH31" s="177">
        <f>(IF($D31&lt;=AH$28,DAYS360($D31,MIN(AH$28,$E31))/30,0)/$F31)-SUM($G31:AG31)</f>
        <v>0</v>
      </c>
      <c r="AI31" s="177">
        <f>(IF($D31&lt;=AI$28,DAYS360($D31,MIN(AI$28,$E31))/30,0)/$F31)-SUM($G31:AH31)</f>
        <v>0</v>
      </c>
      <c r="AJ31" s="177">
        <f>(IF($D31&lt;=AJ$28,DAYS360($D31,MIN(AJ$28,$E31))/30,0)/$F31)-SUM($G31:AI31)</f>
        <v>0</v>
      </c>
      <c r="AK31" s="177">
        <f>(IF($D31&lt;=AK$28,DAYS360($D31,MIN(AK$28,$E31))/30,0)/$F31)-SUM($G31:AJ31)</f>
        <v>0</v>
      </c>
      <c r="AL31" s="177">
        <f>(IF($D31&lt;=AL$28,DAYS360($D31,MIN(AL$28,$E31))/30,0)/$F31)-SUM($G31:AK31)</f>
        <v>0</v>
      </c>
      <c r="AM31" s="177">
        <f>(IF($D31&lt;=AM$28,DAYS360($D31,MIN(AM$28,$E31))/30,0)/$F31)-SUM($G31:AL31)</f>
        <v>0</v>
      </c>
      <c r="AN31" s="177">
        <f>(IF($D31&lt;=AN$28,DAYS360($D31,MIN(AN$28,$E31))/30,0)/$F31)-SUM($G31:AM31)</f>
        <v>0</v>
      </c>
      <c r="AO31" s="177">
        <f>(IF($D31&lt;=AO$28,DAYS360($D31,MIN(AO$28,$E31))/30,0)/$F31)-SUM($G31:AN31)</f>
        <v>0</v>
      </c>
      <c r="AP31" s="177">
        <f>(IF($D31&lt;=AP$28,DAYS360($D31,MIN(AP$28,$E31))/30,0)/$F31)-SUM($G31:AO31)</f>
        <v>0</v>
      </c>
      <c r="AQ31" s="177">
        <f>(IF($D31&lt;=AQ$28,DAYS360($D31,MIN(AQ$28,$E31))/30,0)/$F31)-SUM($G31:AP31)</f>
        <v>0</v>
      </c>
      <c r="AR31" s="177">
        <f>(IF($D31&lt;=AR$28,DAYS360($D31,MIN(AR$28,$E31))/30,0)/$F31)-SUM($G31:AQ31)</f>
        <v>0</v>
      </c>
      <c r="AS31" s="177">
        <f>(IF($D31&lt;=AS$28,DAYS360($D31,MIN(AS$28,$E31))/30,0)/$F31)-SUM($G31:AR31)</f>
        <v>0</v>
      </c>
      <c r="AT31" s="177">
        <f>(IF($D31&lt;=AT$28,DAYS360($D31,MIN(AT$28,$E31))/30,0)/$F31)-SUM($G31:AS31)</f>
        <v>0</v>
      </c>
      <c r="AU31" s="177">
        <f>(IF($D31&lt;=AU$28,DAYS360($D31,MIN(AU$28,$E31))/30,0)/$F31)-SUM($G31:AT31)</f>
        <v>0</v>
      </c>
      <c r="AV31" s="177">
        <f>(IF($D31&lt;=AV$28,DAYS360($D31,MIN(AV$28,$E31))/30,0)/$F31)-SUM($G31:AU31)</f>
        <v>0</v>
      </c>
      <c r="AW31" s="177">
        <f>(IF($D31&lt;=AW$28,DAYS360($D31,MIN(AW$28,$E31))/30,0)/$F31)-SUM($G31:AV31)</f>
        <v>0</v>
      </c>
      <c r="AX31" s="177">
        <f>(IF($D31&lt;=AX$28,DAYS360($D31,MIN(AX$28,$E31))/30,0)/$F31)-SUM($G31:AW31)</f>
        <v>0</v>
      </c>
      <c r="AY31" s="177">
        <f>(IF($D31&lt;=AY$28,DAYS360($D31,MIN(AY$28,$E31))/30,0)/$F31)-SUM($G31:AX31)</f>
        <v>0</v>
      </c>
      <c r="AZ31" s="177">
        <f>(IF($D31&lt;=AZ$28,DAYS360($D31,MIN(AZ$28,$E31))/30,0)/$F31)-SUM($G31:AY31)</f>
        <v>0</v>
      </c>
      <c r="BA31" s="177">
        <f>(IF($D31&lt;=BA$28,DAYS360($D31,MIN(BA$28,$E31))/30,0)/$F31)-SUM($G31:AZ31)</f>
        <v>0</v>
      </c>
      <c r="BB31" s="177">
        <f>(IF($D31&lt;=BB$28,DAYS360($D31,MIN(BB$28,$E31))/30,0)/$F31)-SUM($G31:BA31)</f>
        <v>0</v>
      </c>
      <c r="BC31" s="177">
        <f>(IF($D31&lt;=BC$28,DAYS360($D31,MIN(BC$28,$E31))/30,0)/$F31)-SUM($G31:BB31)</f>
        <v>0</v>
      </c>
      <c r="BD31" s="177">
        <f>(IF($D31&lt;=BD$28,DAYS360($D31,MIN(BD$28,$E31))/30,0)/$F31)-SUM($G31:BC31)</f>
        <v>0</v>
      </c>
      <c r="BE31" s="177">
        <f>(IF($D31&lt;=BE$28,DAYS360($D31,MIN(BE$28,$E31))/30,0)/$F31)-SUM($G31:BD31)</f>
        <v>0</v>
      </c>
      <c r="BF31" s="177">
        <f>(IF($D31&lt;=BF$28,DAYS360($D31,MIN(BF$28,$E31))/30,0)/$F31)-SUM($G31:BE31)</f>
        <v>0</v>
      </c>
      <c r="BG31" s="177">
        <f>(IF($D31&lt;=BG$28,DAYS360($D31,MIN(BG$28,$E31))/30,0)/$F31)-SUM($G31:BF31)</f>
        <v>0</v>
      </c>
      <c r="BH31" s="177">
        <f>(IF($D31&lt;=BH$28,DAYS360($D31,MIN(BH$28,$E31))/30,0)/$F31)-SUM($G31:BG31)</f>
        <v>0</v>
      </c>
      <c r="BI31" s="177">
        <f>(IF($D31&lt;=BI$28,DAYS360($D31,MIN(BI$28,$E31))/30,0)/$F31)-SUM($G31:BH31)</f>
        <v>0</v>
      </c>
      <c r="BJ31" s="177">
        <f>(IF($D31&lt;=BJ$28,DAYS360($D31,MIN(BJ$28,$E31))/30,0)/$F31)-SUM($G31:BI31)</f>
        <v>0</v>
      </c>
      <c r="BK31" s="177">
        <f>(IF($D31&lt;=BK$28,DAYS360($D31,MIN(BK$28,$E31))/30,0)/$F31)-SUM($G31:BJ31)</f>
        <v>0</v>
      </c>
      <c r="BL31" s="177">
        <f>(IF($D31&lt;=BL$28,DAYS360($D31,MIN(BL$28,$E31))/30,0)/$F31)-SUM($G31:BK31)</f>
        <v>0</v>
      </c>
      <c r="BM31" s="177">
        <f>(IF($D31&lt;=BM$28,DAYS360($D31,MIN(BM$28,$E31))/30,0)/$F31)-SUM($G31:BL31)</f>
        <v>0</v>
      </c>
      <c r="BN31" s="184">
        <f>(IF($D31&lt;=BN$28,DAYS360($D31,MIN(BN$28,$E31))/30,0)/$F31)-SUM($G31:BM31)</f>
        <v>0</v>
      </c>
    </row>
    <row r="33" spans="1:64">
      <c r="B33" s="152" t="s">
        <v>112</v>
      </c>
      <c r="C33" s="152"/>
    </row>
    <row r="34" spans="1:64">
      <c r="B34" s="168" t="s">
        <v>56</v>
      </c>
      <c r="C34" s="164"/>
      <c r="D34" s="165">
        <f>+D4</f>
        <v>44652</v>
      </c>
      <c r="E34" s="165">
        <f>D35+1</f>
        <v>44682</v>
      </c>
      <c r="F34" s="165">
        <f t="shared" ref="F34:BK34" si="15">E35+1</f>
        <v>44713</v>
      </c>
      <c r="G34" s="165">
        <f t="shared" si="15"/>
        <v>44743</v>
      </c>
      <c r="H34" s="165">
        <f t="shared" si="15"/>
        <v>44774</v>
      </c>
      <c r="I34" s="165">
        <f t="shared" si="15"/>
        <v>44805</v>
      </c>
      <c r="J34" s="165">
        <f t="shared" si="15"/>
        <v>44835</v>
      </c>
      <c r="K34" s="165">
        <f t="shared" si="15"/>
        <v>44866</v>
      </c>
      <c r="L34" s="165">
        <f t="shared" si="15"/>
        <v>44896</v>
      </c>
      <c r="M34" s="165">
        <f t="shared" si="15"/>
        <v>44927</v>
      </c>
      <c r="N34" s="165">
        <f t="shared" si="15"/>
        <v>44958</v>
      </c>
      <c r="O34" s="165">
        <f t="shared" si="15"/>
        <v>44986</v>
      </c>
      <c r="P34" s="165">
        <f t="shared" si="15"/>
        <v>45017</v>
      </c>
      <c r="Q34" s="165">
        <f t="shared" si="15"/>
        <v>45047</v>
      </c>
      <c r="R34" s="165">
        <f t="shared" si="15"/>
        <v>45078</v>
      </c>
      <c r="S34" s="165">
        <f t="shared" si="15"/>
        <v>45108</v>
      </c>
      <c r="T34" s="165">
        <f t="shared" si="15"/>
        <v>45139</v>
      </c>
      <c r="U34" s="165">
        <f t="shared" si="15"/>
        <v>45170</v>
      </c>
      <c r="V34" s="165">
        <f t="shared" si="15"/>
        <v>45200</v>
      </c>
      <c r="W34" s="165">
        <f t="shared" si="15"/>
        <v>45231</v>
      </c>
      <c r="X34" s="165">
        <f t="shared" si="15"/>
        <v>45261</v>
      </c>
      <c r="Y34" s="165">
        <f t="shared" si="15"/>
        <v>45292</v>
      </c>
      <c r="Z34" s="165">
        <f t="shared" si="15"/>
        <v>45323</v>
      </c>
      <c r="AA34" s="165">
        <f t="shared" si="15"/>
        <v>45352</v>
      </c>
      <c r="AB34" s="165">
        <f t="shared" si="15"/>
        <v>45383</v>
      </c>
      <c r="AC34" s="165">
        <f t="shared" si="15"/>
        <v>45413</v>
      </c>
      <c r="AD34" s="165">
        <f t="shared" si="15"/>
        <v>45444</v>
      </c>
      <c r="AE34" s="165">
        <f t="shared" si="15"/>
        <v>45474</v>
      </c>
      <c r="AF34" s="165">
        <f t="shared" si="15"/>
        <v>45505</v>
      </c>
      <c r="AG34" s="165">
        <f t="shared" si="15"/>
        <v>45536</v>
      </c>
      <c r="AH34" s="165">
        <f t="shared" si="15"/>
        <v>45566</v>
      </c>
      <c r="AI34" s="165">
        <f t="shared" si="15"/>
        <v>45597</v>
      </c>
      <c r="AJ34" s="165">
        <f t="shared" si="15"/>
        <v>45627</v>
      </c>
      <c r="AK34" s="165">
        <f t="shared" si="15"/>
        <v>45658</v>
      </c>
      <c r="AL34" s="165">
        <f t="shared" si="15"/>
        <v>45689</v>
      </c>
      <c r="AM34" s="165">
        <f t="shared" si="15"/>
        <v>45717</v>
      </c>
      <c r="AN34" s="165">
        <f t="shared" si="15"/>
        <v>45748</v>
      </c>
      <c r="AO34" s="165">
        <f t="shared" si="15"/>
        <v>45778</v>
      </c>
      <c r="AP34" s="165">
        <f t="shared" si="15"/>
        <v>45809</v>
      </c>
      <c r="AQ34" s="165">
        <f t="shared" si="15"/>
        <v>45839</v>
      </c>
      <c r="AR34" s="165">
        <f t="shared" si="15"/>
        <v>45870</v>
      </c>
      <c r="AS34" s="165">
        <f t="shared" si="15"/>
        <v>45901</v>
      </c>
      <c r="AT34" s="165">
        <f t="shared" si="15"/>
        <v>45931</v>
      </c>
      <c r="AU34" s="165">
        <f t="shared" si="15"/>
        <v>45962</v>
      </c>
      <c r="AV34" s="165">
        <f t="shared" si="15"/>
        <v>45992</v>
      </c>
      <c r="AW34" s="165">
        <f t="shared" si="15"/>
        <v>46023</v>
      </c>
      <c r="AX34" s="165">
        <f t="shared" si="15"/>
        <v>46054</v>
      </c>
      <c r="AY34" s="165">
        <f t="shared" si="15"/>
        <v>46082</v>
      </c>
      <c r="AZ34" s="165">
        <f t="shared" si="15"/>
        <v>46113</v>
      </c>
      <c r="BA34" s="165">
        <f t="shared" si="15"/>
        <v>46143</v>
      </c>
      <c r="BB34" s="165">
        <f t="shared" si="15"/>
        <v>46174</v>
      </c>
      <c r="BC34" s="165">
        <f t="shared" si="15"/>
        <v>46204</v>
      </c>
      <c r="BD34" s="165">
        <f t="shared" si="15"/>
        <v>46235</v>
      </c>
      <c r="BE34" s="165">
        <f t="shared" si="15"/>
        <v>46266</v>
      </c>
      <c r="BF34" s="165">
        <f t="shared" si="15"/>
        <v>46296</v>
      </c>
      <c r="BG34" s="165">
        <f t="shared" si="15"/>
        <v>46327</v>
      </c>
      <c r="BH34" s="165">
        <f t="shared" si="15"/>
        <v>46357</v>
      </c>
      <c r="BI34" s="165">
        <f t="shared" si="15"/>
        <v>46388</v>
      </c>
      <c r="BJ34" s="165">
        <f t="shared" si="15"/>
        <v>46419</v>
      </c>
      <c r="BK34" s="169">
        <f t="shared" si="15"/>
        <v>46447</v>
      </c>
    </row>
    <row r="35" spans="1:64">
      <c r="B35" s="170" t="s">
        <v>57</v>
      </c>
      <c r="C35" s="166"/>
      <c r="D35" s="167">
        <f>EOMONTH(D34,0)</f>
        <v>44681</v>
      </c>
      <c r="E35" s="167">
        <f t="shared" ref="E35:BK35" si="16">EOMONTH(E34,0)</f>
        <v>44712</v>
      </c>
      <c r="F35" s="167">
        <f t="shared" si="16"/>
        <v>44742</v>
      </c>
      <c r="G35" s="167">
        <f t="shared" si="16"/>
        <v>44773</v>
      </c>
      <c r="H35" s="167">
        <f t="shared" si="16"/>
        <v>44804</v>
      </c>
      <c r="I35" s="167">
        <f t="shared" si="16"/>
        <v>44834</v>
      </c>
      <c r="J35" s="167">
        <f t="shared" si="16"/>
        <v>44865</v>
      </c>
      <c r="K35" s="167">
        <f t="shared" si="16"/>
        <v>44895</v>
      </c>
      <c r="L35" s="167">
        <f t="shared" si="16"/>
        <v>44926</v>
      </c>
      <c r="M35" s="167">
        <f t="shared" si="16"/>
        <v>44957</v>
      </c>
      <c r="N35" s="167">
        <f t="shared" si="16"/>
        <v>44985</v>
      </c>
      <c r="O35" s="167">
        <f t="shared" si="16"/>
        <v>45016</v>
      </c>
      <c r="P35" s="167">
        <f t="shared" si="16"/>
        <v>45046</v>
      </c>
      <c r="Q35" s="167">
        <f t="shared" si="16"/>
        <v>45077</v>
      </c>
      <c r="R35" s="167">
        <f t="shared" si="16"/>
        <v>45107</v>
      </c>
      <c r="S35" s="167">
        <f t="shared" si="16"/>
        <v>45138</v>
      </c>
      <c r="T35" s="167">
        <f t="shared" si="16"/>
        <v>45169</v>
      </c>
      <c r="U35" s="167">
        <f t="shared" si="16"/>
        <v>45199</v>
      </c>
      <c r="V35" s="167">
        <f t="shared" si="16"/>
        <v>45230</v>
      </c>
      <c r="W35" s="167">
        <f t="shared" si="16"/>
        <v>45260</v>
      </c>
      <c r="X35" s="167">
        <f t="shared" si="16"/>
        <v>45291</v>
      </c>
      <c r="Y35" s="167">
        <f t="shared" si="16"/>
        <v>45322</v>
      </c>
      <c r="Z35" s="167">
        <f t="shared" si="16"/>
        <v>45351</v>
      </c>
      <c r="AA35" s="167">
        <f t="shared" si="16"/>
        <v>45382</v>
      </c>
      <c r="AB35" s="167">
        <f t="shared" si="16"/>
        <v>45412</v>
      </c>
      <c r="AC35" s="167">
        <f t="shared" si="16"/>
        <v>45443</v>
      </c>
      <c r="AD35" s="167">
        <f t="shared" si="16"/>
        <v>45473</v>
      </c>
      <c r="AE35" s="167">
        <f t="shared" si="16"/>
        <v>45504</v>
      </c>
      <c r="AF35" s="167">
        <f t="shared" si="16"/>
        <v>45535</v>
      </c>
      <c r="AG35" s="167">
        <f t="shared" si="16"/>
        <v>45565</v>
      </c>
      <c r="AH35" s="167">
        <f t="shared" si="16"/>
        <v>45596</v>
      </c>
      <c r="AI35" s="167">
        <f t="shared" si="16"/>
        <v>45626</v>
      </c>
      <c r="AJ35" s="167">
        <f t="shared" si="16"/>
        <v>45657</v>
      </c>
      <c r="AK35" s="167">
        <f t="shared" si="16"/>
        <v>45688</v>
      </c>
      <c r="AL35" s="167">
        <f t="shared" si="16"/>
        <v>45716</v>
      </c>
      <c r="AM35" s="167">
        <f t="shared" si="16"/>
        <v>45747</v>
      </c>
      <c r="AN35" s="167">
        <f t="shared" si="16"/>
        <v>45777</v>
      </c>
      <c r="AO35" s="167">
        <f t="shared" si="16"/>
        <v>45808</v>
      </c>
      <c r="AP35" s="167">
        <f t="shared" si="16"/>
        <v>45838</v>
      </c>
      <c r="AQ35" s="167">
        <f t="shared" si="16"/>
        <v>45869</v>
      </c>
      <c r="AR35" s="167">
        <f t="shared" si="16"/>
        <v>45900</v>
      </c>
      <c r="AS35" s="167">
        <f t="shared" si="16"/>
        <v>45930</v>
      </c>
      <c r="AT35" s="167">
        <f t="shared" si="16"/>
        <v>45961</v>
      </c>
      <c r="AU35" s="167">
        <f t="shared" si="16"/>
        <v>45991</v>
      </c>
      <c r="AV35" s="167">
        <f t="shared" si="16"/>
        <v>46022</v>
      </c>
      <c r="AW35" s="167">
        <f t="shared" si="16"/>
        <v>46053</v>
      </c>
      <c r="AX35" s="167">
        <f t="shared" si="16"/>
        <v>46081</v>
      </c>
      <c r="AY35" s="167">
        <f t="shared" si="16"/>
        <v>46112</v>
      </c>
      <c r="AZ35" s="167">
        <f t="shared" si="16"/>
        <v>46142</v>
      </c>
      <c r="BA35" s="167">
        <f t="shared" si="16"/>
        <v>46173</v>
      </c>
      <c r="BB35" s="167">
        <f t="shared" si="16"/>
        <v>46203</v>
      </c>
      <c r="BC35" s="167">
        <f t="shared" si="16"/>
        <v>46234</v>
      </c>
      <c r="BD35" s="167">
        <f t="shared" si="16"/>
        <v>46265</v>
      </c>
      <c r="BE35" s="167">
        <f t="shared" si="16"/>
        <v>46295</v>
      </c>
      <c r="BF35" s="167">
        <f t="shared" si="16"/>
        <v>46326</v>
      </c>
      <c r="BG35" s="167">
        <f t="shared" si="16"/>
        <v>46356</v>
      </c>
      <c r="BH35" s="167">
        <f t="shared" si="16"/>
        <v>46387</v>
      </c>
      <c r="BI35" s="167">
        <f t="shared" si="16"/>
        <v>46418</v>
      </c>
      <c r="BJ35" s="167">
        <f t="shared" si="16"/>
        <v>46446</v>
      </c>
      <c r="BK35" s="171">
        <f t="shared" si="16"/>
        <v>46477</v>
      </c>
    </row>
    <row r="36" spans="1:64">
      <c r="B36" s="170" t="s">
        <v>58</v>
      </c>
      <c r="C36" s="166"/>
      <c r="D36" s="166">
        <v>1</v>
      </c>
      <c r="E36" s="166">
        <f>D36+1</f>
        <v>2</v>
      </c>
      <c r="F36" s="166">
        <f t="shared" ref="F36:BK36" si="17">E36+1</f>
        <v>3</v>
      </c>
      <c r="G36" s="166">
        <f t="shared" si="17"/>
        <v>4</v>
      </c>
      <c r="H36" s="166">
        <f t="shared" si="17"/>
        <v>5</v>
      </c>
      <c r="I36" s="166">
        <f t="shared" si="17"/>
        <v>6</v>
      </c>
      <c r="J36" s="166">
        <f t="shared" si="17"/>
        <v>7</v>
      </c>
      <c r="K36" s="166">
        <f t="shared" si="17"/>
        <v>8</v>
      </c>
      <c r="L36" s="166">
        <f t="shared" si="17"/>
        <v>9</v>
      </c>
      <c r="M36" s="166">
        <f t="shared" si="17"/>
        <v>10</v>
      </c>
      <c r="N36" s="166">
        <f t="shared" si="17"/>
        <v>11</v>
      </c>
      <c r="O36" s="166">
        <f t="shared" si="17"/>
        <v>12</v>
      </c>
      <c r="P36" s="166">
        <f t="shared" si="17"/>
        <v>13</v>
      </c>
      <c r="Q36" s="166">
        <f t="shared" si="17"/>
        <v>14</v>
      </c>
      <c r="R36" s="166">
        <f t="shared" si="17"/>
        <v>15</v>
      </c>
      <c r="S36" s="166">
        <f t="shared" si="17"/>
        <v>16</v>
      </c>
      <c r="T36" s="166">
        <f t="shared" si="17"/>
        <v>17</v>
      </c>
      <c r="U36" s="166">
        <f t="shared" si="17"/>
        <v>18</v>
      </c>
      <c r="V36" s="166">
        <f t="shared" si="17"/>
        <v>19</v>
      </c>
      <c r="W36" s="166">
        <f t="shared" si="17"/>
        <v>20</v>
      </c>
      <c r="X36" s="166">
        <f t="shared" si="17"/>
        <v>21</v>
      </c>
      <c r="Y36" s="166">
        <f t="shared" si="17"/>
        <v>22</v>
      </c>
      <c r="Z36" s="166">
        <f t="shared" si="17"/>
        <v>23</v>
      </c>
      <c r="AA36" s="166">
        <f t="shared" si="17"/>
        <v>24</v>
      </c>
      <c r="AB36" s="166">
        <f t="shared" si="17"/>
        <v>25</v>
      </c>
      <c r="AC36" s="166">
        <f t="shared" si="17"/>
        <v>26</v>
      </c>
      <c r="AD36" s="166">
        <f t="shared" si="17"/>
        <v>27</v>
      </c>
      <c r="AE36" s="166">
        <f t="shared" si="17"/>
        <v>28</v>
      </c>
      <c r="AF36" s="166">
        <f t="shared" si="17"/>
        <v>29</v>
      </c>
      <c r="AG36" s="166">
        <f t="shared" si="17"/>
        <v>30</v>
      </c>
      <c r="AH36" s="166">
        <f t="shared" si="17"/>
        <v>31</v>
      </c>
      <c r="AI36" s="166">
        <f t="shared" si="17"/>
        <v>32</v>
      </c>
      <c r="AJ36" s="166">
        <f t="shared" si="17"/>
        <v>33</v>
      </c>
      <c r="AK36" s="166">
        <f t="shared" si="17"/>
        <v>34</v>
      </c>
      <c r="AL36" s="166">
        <f t="shared" si="17"/>
        <v>35</v>
      </c>
      <c r="AM36" s="166">
        <f t="shared" si="17"/>
        <v>36</v>
      </c>
      <c r="AN36" s="166">
        <f t="shared" si="17"/>
        <v>37</v>
      </c>
      <c r="AO36" s="166">
        <f t="shared" si="17"/>
        <v>38</v>
      </c>
      <c r="AP36" s="166">
        <f t="shared" si="17"/>
        <v>39</v>
      </c>
      <c r="AQ36" s="166">
        <f t="shared" si="17"/>
        <v>40</v>
      </c>
      <c r="AR36" s="166">
        <f t="shared" si="17"/>
        <v>41</v>
      </c>
      <c r="AS36" s="166">
        <f t="shared" si="17"/>
        <v>42</v>
      </c>
      <c r="AT36" s="166">
        <f t="shared" si="17"/>
        <v>43</v>
      </c>
      <c r="AU36" s="166">
        <f t="shared" si="17"/>
        <v>44</v>
      </c>
      <c r="AV36" s="166">
        <f t="shared" si="17"/>
        <v>45</v>
      </c>
      <c r="AW36" s="166">
        <f t="shared" si="17"/>
        <v>46</v>
      </c>
      <c r="AX36" s="166">
        <f t="shared" si="17"/>
        <v>47</v>
      </c>
      <c r="AY36" s="166">
        <f t="shared" si="17"/>
        <v>48</v>
      </c>
      <c r="AZ36" s="166">
        <f t="shared" si="17"/>
        <v>49</v>
      </c>
      <c r="BA36" s="166">
        <f t="shared" si="17"/>
        <v>50</v>
      </c>
      <c r="BB36" s="166">
        <f t="shared" si="17"/>
        <v>51</v>
      </c>
      <c r="BC36" s="166">
        <f t="shared" si="17"/>
        <v>52</v>
      </c>
      <c r="BD36" s="166">
        <f t="shared" si="17"/>
        <v>53</v>
      </c>
      <c r="BE36" s="166">
        <f t="shared" si="17"/>
        <v>54</v>
      </c>
      <c r="BF36" s="166">
        <f t="shared" si="17"/>
        <v>55</v>
      </c>
      <c r="BG36" s="166">
        <f t="shared" si="17"/>
        <v>56</v>
      </c>
      <c r="BH36" s="166">
        <f t="shared" si="17"/>
        <v>57</v>
      </c>
      <c r="BI36" s="166">
        <f t="shared" si="17"/>
        <v>58</v>
      </c>
      <c r="BJ36" s="166">
        <f t="shared" si="17"/>
        <v>59</v>
      </c>
      <c r="BK36" s="172">
        <f t="shared" si="17"/>
        <v>60</v>
      </c>
    </row>
    <row r="37" spans="1:64">
      <c r="B37" s="173" t="s">
        <v>59</v>
      </c>
      <c r="C37" s="174"/>
      <c r="D37" s="174">
        <f t="shared" ref="D37:L37" si="18">IF(MONTH(D34)&gt;=4,YEAR(D35)+1,YEAR(D35))</f>
        <v>2023</v>
      </c>
      <c r="E37" s="174">
        <f t="shared" si="18"/>
        <v>2023</v>
      </c>
      <c r="F37" s="174">
        <f t="shared" si="18"/>
        <v>2023</v>
      </c>
      <c r="G37" s="174">
        <f t="shared" si="18"/>
        <v>2023</v>
      </c>
      <c r="H37" s="174">
        <f t="shared" si="18"/>
        <v>2023</v>
      </c>
      <c r="I37" s="174">
        <f t="shared" si="18"/>
        <v>2023</v>
      </c>
      <c r="J37" s="174">
        <f t="shared" si="18"/>
        <v>2023</v>
      </c>
      <c r="K37" s="174">
        <f t="shared" si="18"/>
        <v>2023</v>
      </c>
      <c r="L37" s="174">
        <f t="shared" si="18"/>
        <v>2023</v>
      </c>
      <c r="M37" s="174">
        <f>IF(MONTH(M34)&gt;=4,YEAR(M35)+1,YEAR(M35))</f>
        <v>2023</v>
      </c>
      <c r="N37" s="174">
        <f t="shared" ref="N37:BK37" si="19">IF(MONTH(N34)&gt;=4,YEAR(N35)+1,YEAR(N35))</f>
        <v>2023</v>
      </c>
      <c r="O37" s="174">
        <f t="shared" si="19"/>
        <v>2023</v>
      </c>
      <c r="P37" s="174">
        <f t="shared" si="19"/>
        <v>2024</v>
      </c>
      <c r="Q37" s="174">
        <f t="shared" si="19"/>
        <v>2024</v>
      </c>
      <c r="R37" s="174">
        <f t="shared" si="19"/>
        <v>2024</v>
      </c>
      <c r="S37" s="174">
        <f t="shared" si="19"/>
        <v>2024</v>
      </c>
      <c r="T37" s="174">
        <f t="shared" si="19"/>
        <v>2024</v>
      </c>
      <c r="U37" s="174">
        <f t="shared" si="19"/>
        <v>2024</v>
      </c>
      <c r="V37" s="174">
        <f t="shared" si="19"/>
        <v>2024</v>
      </c>
      <c r="W37" s="174">
        <f t="shared" si="19"/>
        <v>2024</v>
      </c>
      <c r="X37" s="174">
        <f t="shared" si="19"/>
        <v>2024</v>
      </c>
      <c r="Y37" s="174">
        <f t="shared" si="19"/>
        <v>2024</v>
      </c>
      <c r="Z37" s="174">
        <f t="shared" si="19"/>
        <v>2024</v>
      </c>
      <c r="AA37" s="174">
        <f t="shared" si="19"/>
        <v>2024</v>
      </c>
      <c r="AB37" s="174">
        <f t="shared" si="19"/>
        <v>2025</v>
      </c>
      <c r="AC37" s="174">
        <f t="shared" si="19"/>
        <v>2025</v>
      </c>
      <c r="AD37" s="174">
        <f t="shared" si="19"/>
        <v>2025</v>
      </c>
      <c r="AE37" s="174">
        <f t="shared" si="19"/>
        <v>2025</v>
      </c>
      <c r="AF37" s="174">
        <f t="shared" si="19"/>
        <v>2025</v>
      </c>
      <c r="AG37" s="174">
        <f t="shared" si="19"/>
        <v>2025</v>
      </c>
      <c r="AH37" s="174">
        <f t="shared" si="19"/>
        <v>2025</v>
      </c>
      <c r="AI37" s="174">
        <f t="shared" si="19"/>
        <v>2025</v>
      </c>
      <c r="AJ37" s="174">
        <f t="shared" si="19"/>
        <v>2025</v>
      </c>
      <c r="AK37" s="174">
        <f t="shared" si="19"/>
        <v>2025</v>
      </c>
      <c r="AL37" s="174">
        <f t="shared" si="19"/>
        <v>2025</v>
      </c>
      <c r="AM37" s="174">
        <f t="shared" si="19"/>
        <v>2025</v>
      </c>
      <c r="AN37" s="174">
        <f t="shared" si="19"/>
        <v>2026</v>
      </c>
      <c r="AO37" s="174">
        <f t="shared" si="19"/>
        <v>2026</v>
      </c>
      <c r="AP37" s="174">
        <f t="shared" si="19"/>
        <v>2026</v>
      </c>
      <c r="AQ37" s="174">
        <f t="shared" si="19"/>
        <v>2026</v>
      </c>
      <c r="AR37" s="174">
        <f t="shared" si="19"/>
        <v>2026</v>
      </c>
      <c r="AS37" s="174">
        <f t="shared" si="19"/>
        <v>2026</v>
      </c>
      <c r="AT37" s="174">
        <f t="shared" si="19"/>
        <v>2026</v>
      </c>
      <c r="AU37" s="174">
        <f t="shared" si="19"/>
        <v>2026</v>
      </c>
      <c r="AV37" s="174">
        <f t="shared" si="19"/>
        <v>2026</v>
      </c>
      <c r="AW37" s="174">
        <f t="shared" si="19"/>
        <v>2026</v>
      </c>
      <c r="AX37" s="174">
        <f t="shared" si="19"/>
        <v>2026</v>
      </c>
      <c r="AY37" s="174">
        <f t="shared" si="19"/>
        <v>2026</v>
      </c>
      <c r="AZ37" s="174">
        <f t="shared" si="19"/>
        <v>2027</v>
      </c>
      <c r="BA37" s="174">
        <f t="shared" si="19"/>
        <v>2027</v>
      </c>
      <c r="BB37" s="174">
        <f t="shared" si="19"/>
        <v>2027</v>
      </c>
      <c r="BC37" s="174">
        <f t="shared" si="19"/>
        <v>2027</v>
      </c>
      <c r="BD37" s="174">
        <f t="shared" si="19"/>
        <v>2027</v>
      </c>
      <c r="BE37" s="174">
        <f t="shared" si="19"/>
        <v>2027</v>
      </c>
      <c r="BF37" s="174">
        <f t="shared" si="19"/>
        <v>2027</v>
      </c>
      <c r="BG37" s="174">
        <f t="shared" si="19"/>
        <v>2027</v>
      </c>
      <c r="BH37" s="174">
        <f t="shared" si="19"/>
        <v>2027</v>
      </c>
      <c r="BI37" s="174">
        <f t="shared" si="19"/>
        <v>2027</v>
      </c>
      <c r="BJ37" s="174">
        <f t="shared" si="19"/>
        <v>2027</v>
      </c>
      <c r="BK37" s="175">
        <f t="shared" si="19"/>
        <v>2027</v>
      </c>
    </row>
    <row r="39" spans="1:64">
      <c r="B39" s="153" t="s">
        <v>66</v>
      </c>
      <c r="C39" s="389"/>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5"/>
    </row>
    <row r="40" spans="1:64">
      <c r="A40" s="156">
        <f>SUM(D40:BK40)</f>
        <v>1</v>
      </c>
      <c r="B40" s="362" t="str">
        <f>+B29</f>
        <v>Solar Project - Kusum Scheme</v>
      </c>
      <c r="C40" s="390"/>
      <c r="D40" s="818">
        <f t="shared" ref="D40:M42" si="20">+G29</f>
        <v>0</v>
      </c>
      <c r="E40" s="818">
        <f t="shared" si="20"/>
        <v>0</v>
      </c>
      <c r="F40" s="818">
        <f t="shared" si="20"/>
        <v>0</v>
      </c>
      <c r="G40" s="818">
        <f t="shared" si="20"/>
        <v>0</v>
      </c>
      <c r="H40" s="818">
        <f t="shared" si="20"/>
        <v>0</v>
      </c>
      <c r="I40" s="818">
        <f t="shared" si="20"/>
        <v>0</v>
      </c>
      <c r="J40" s="818">
        <f t="shared" si="20"/>
        <v>0</v>
      </c>
      <c r="K40" s="818">
        <f t="shared" si="20"/>
        <v>0</v>
      </c>
      <c r="L40" s="818">
        <f t="shared" si="20"/>
        <v>0</v>
      </c>
      <c r="M40" s="818">
        <f t="shared" si="20"/>
        <v>0</v>
      </c>
      <c r="N40" s="818">
        <f t="shared" ref="N40:W42" si="21">+Q29</f>
        <v>0</v>
      </c>
      <c r="O40" s="818">
        <f t="shared" si="21"/>
        <v>0</v>
      </c>
      <c r="P40" s="818">
        <f t="shared" si="21"/>
        <v>0</v>
      </c>
      <c r="Q40" s="818">
        <f t="shared" si="21"/>
        <v>0</v>
      </c>
      <c r="R40" s="818">
        <f t="shared" si="21"/>
        <v>0</v>
      </c>
      <c r="S40" s="818">
        <f t="shared" si="21"/>
        <v>0</v>
      </c>
      <c r="T40" s="818">
        <f t="shared" si="21"/>
        <v>0</v>
      </c>
      <c r="U40" s="818">
        <f t="shared" si="21"/>
        <v>0</v>
      </c>
      <c r="V40" s="818">
        <f t="shared" si="21"/>
        <v>0</v>
      </c>
      <c r="W40" s="818">
        <f t="shared" si="21"/>
        <v>0</v>
      </c>
      <c r="X40" s="818">
        <f t="shared" ref="X40:AG42" si="22">+AA29</f>
        <v>0</v>
      </c>
      <c r="Y40" s="818">
        <f t="shared" si="22"/>
        <v>0</v>
      </c>
      <c r="Z40" s="818">
        <f t="shared" si="22"/>
        <v>0</v>
      </c>
      <c r="AA40" s="818">
        <f t="shared" si="22"/>
        <v>0</v>
      </c>
      <c r="AB40" s="818">
        <f t="shared" si="22"/>
        <v>0</v>
      </c>
      <c r="AC40" s="818">
        <f t="shared" si="22"/>
        <v>0</v>
      </c>
      <c r="AD40" s="818">
        <f t="shared" si="22"/>
        <v>0</v>
      </c>
      <c r="AE40" s="818">
        <f t="shared" si="22"/>
        <v>0</v>
      </c>
      <c r="AF40" s="818">
        <f t="shared" si="22"/>
        <v>0.125</v>
      </c>
      <c r="AG40" s="818">
        <f t="shared" si="22"/>
        <v>0.12083333333333332</v>
      </c>
      <c r="AH40" s="818">
        <f t="shared" ref="AH40:AQ42" si="23">+AK29</f>
        <v>0.12916666666666668</v>
      </c>
      <c r="AI40" s="818">
        <f t="shared" si="23"/>
        <v>0.12083333333333335</v>
      </c>
      <c r="AJ40" s="818">
        <f t="shared" si="23"/>
        <v>0.12916666666666665</v>
      </c>
      <c r="AK40" s="818">
        <f t="shared" si="23"/>
        <v>0.125</v>
      </c>
      <c r="AL40" s="818">
        <f t="shared" si="23"/>
        <v>0.11250000000000004</v>
      </c>
      <c r="AM40" s="818">
        <f t="shared" si="23"/>
        <v>0.13749999999999996</v>
      </c>
      <c r="AN40" s="818">
        <f t="shared" si="23"/>
        <v>0</v>
      </c>
      <c r="AO40" s="818">
        <f t="shared" si="23"/>
        <v>0</v>
      </c>
      <c r="AP40" s="818">
        <f t="shared" si="23"/>
        <v>0</v>
      </c>
      <c r="AQ40" s="818">
        <f t="shared" si="23"/>
        <v>0</v>
      </c>
      <c r="AR40" s="818">
        <f t="shared" ref="AR40:BA42" si="24">+AU29</f>
        <v>0</v>
      </c>
      <c r="AS40" s="818">
        <f t="shared" si="24"/>
        <v>0</v>
      </c>
      <c r="AT40" s="818">
        <f t="shared" si="24"/>
        <v>0</v>
      </c>
      <c r="AU40" s="818">
        <f t="shared" si="24"/>
        <v>0</v>
      </c>
      <c r="AV40" s="818">
        <f t="shared" si="24"/>
        <v>0</v>
      </c>
      <c r="AW40" s="818">
        <f t="shared" si="24"/>
        <v>0</v>
      </c>
      <c r="AX40" s="818">
        <f t="shared" si="24"/>
        <v>0</v>
      </c>
      <c r="AY40" s="818">
        <f t="shared" si="24"/>
        <v>0</v>
      </c>
      <c r="AZ40" s="818">
        <f t="shared" si="24"/>
        <v>0</v>
      </c>
      <c r="BA40" s="818">
        <f t="shared" si="24"/>
        <v>0</v>
      </c>
      <c r="BB40" s="818">
        <f t="shared" ref="BB40:BK42" si="25">+BE29</f>
        <v>0</v>
      </c>
      <c r="BC40" s="818">
        <f t="shared" si="25"/>
        <v>0</v>
      </c>
      <c r="BD40" s="818">
        <f t="shared" si="25"/>
        <v>0</v>
      </c>
      <c r="BE40" s="818">
        <f t="shared" si="25"/>
        <v>0</v>
      </c>
      <c r="BF40" s="818">
        <f t="shared" si="25"/>
        <v>0</v>
      </c>
      <c r="BG40" s="818">
        <f t="shared" si="25"/>
        <v>0</v>
      </c>
      <c r="BH40" s="818">
        <f t="shared" si="25"/>
        <v>0</v>
      </c>
      <c r="BI40" s="818">
        <f t="shared" si="25"/>
        <v>0</v>
      </c>
      <c r="BJ40" s="818">
        <f t="shared" si="25"/>
        <v>0</v>
      </c>
      <c r="BK40" s="819">
        <f t="shared" si="25"/>
        <v>0</v>
      </c>
    </row>
    <row r="41" spans="1:64" hidden="1">
      <c r="A41" s="156">
        <f>SUM(D41:BK41)</f>
        <v>1</v>
      </c>
      <c r="B41" s="362" t="str">
        <f>+B30</f>
        <v>Karnataka</v>
      </c>
      <c r="C41" s="390"/>
      <c r="D41" s="818">
        <f t="shared" si="20"/>
        <v>1</v>
      </c>
      <c r="E41" s="818">
        <f t="shared" si="20"/>
        <v>0</v>
      </c>
      <c r="F41" s="818">
        <f t="shared" si="20"/>
        <v>0</v>
      </c>
      <c r="G41" s="818">
        <f t="shared" si="20"/>
        <v>0</v>
      </c>
      <c r="H41" s="818">
        <f t="shared" si="20"/>
        <v>0</v>
      </c>
      <c r="I41" s="818">
        <f t="shared" si="20"/>
        <v>0</v>
      </c>
      <c r="J41" s="818">
        <f t="shared" si="20"/>
        <v>0</v>
      </c>
      <c r="K41" s="818">
        <f t="shared" si="20"/>
        <v>0</v>
      </c>
      <c r="L41" s="818">
        <f t="shared" si="20"/>
        <v>0</v>
      </c>
      <c r="M41" s="818">
        <f t="shared" si="20"/>
        <v>0</v>
      </c>
      <c r="N41" s="818">
        <f t="shared" si="21"/>
        <v>0</v>
      </c>
      <c r="O41" s="818">
        <f t="shared" si="21"/>
        <v>0</v>
      </c>
      <c r="P41" s="818">
        <f t="shared" si="21"/>
        <v>0</v>
      </c>
      <c r="Q41" s="818">
        <f t="shared" si="21"/>
        <v>0</v>
      </c>
      <c r="R41" s="818">
        <f t="shared" si="21"/>
        <v>0</v>
      </c>
      <c r="S41" s="818">
        <f t="shared" si="21"/>
        <v>0</v>
      </c>
      <c r="T41" s="818">
        <f t="shared" si="21"/>
        <v>0</v>
      </c>
      <c r="U41" s="818">
        <f t="shared" si="21"/>
        <v>0</v>
      </c>
      <c r="V41" s="818">
        <f t="shared" si="21"/>
        <v>0</v>
      </c>
      <c r="W41" s="818">
        <f t="shared" si="21"/>
        <v>0</v>
      </c>
      <c r="X41" s="818">
        <f t="shared" si="22"/>
        <v>0</v>
      </c>
      <c r="Y41" s="818">
        <f t="shared" si="22"/>
        <v>0</v>
      </c>
      <c r="Z41" s="818">
        <f t="shared" si="22"/>
        <v>0</v>
      </c>
      <c r="AA41" s="818">
        <f t="shared" si="22"/>
        <v>0</v>
      </c>
      <c r="AB41" s="818">
        <f t="shared" si="22"/>
        <v>0</v>
      </c>
      <c r="AC41" s="818">
        <f t="shared" si="22"/>
        <v>0</v>
      </c>
      <c r="AD41" s="818">
        <f t="shared" si="22"/>
        <v>0</v>
      </c>
      <c r="AE41" s="818">
        <f t="shared" si="22"/>
        <v>0</v>
      </c>
      <c r="AF41" s="818">
        <f t="shared" si="22"/>
        <v>0</v>
      </c>
      <c r="AG41" s="818">
        <f t="shared" si="22"/>
        <v>0</v>
      </c>
      <c r="AH41" s="818">
        <f t="shared" si="23"/>
        <v>0</v>
      </c>
      <c r="AI41" s="818">
        <f t="shared" si="23"/>
        <v>0</v>
      </c>
      <c r="AJ41" s="818">
        <f t="shared" si="23"/>
        <v>0</v>
      </c>
      <c r="AK41" s="818">
        <f t="shared" si="23"/>
        <v>0</v>
      </c>
      <c r="AL41" s="818">
        <f t="shared" si="23"/>
        <v>0</v>
      </c>
      <c r="AM41" s="818">
        <f t="shared" si="23"/>
        <v>0</v>
      </c>
      <c r="AN41" s="818">
        <f t="shared" si="23"/>
        <v>0</v>
      </c>
      <c r="AO41" s="818">
        <f t="shared" si="23"/>
        <v>0</v>
      </c>
      <c r="AP41" s="818">
        <f t="shared" si="23"/>
        <v>0</v>
      </c>
      <c r="AQ41" s="818">
        <f t="shared" si="23"/>
        <v>0</v>
      </c>
      <c r="AR41" s="818">
        <f t="shared" si="24"/>
        <v>0</v>
      </c>
      <c r="AS41" s="818">
        <f t="shared" si="24"/>
        <v>0</v>
      </c>
      <c r="AT41" s="818">
        <f t="shared" si="24"/>
        <v>0</v>
      </c>
      <c r="AU41" s="818">
        <f t="shared" si="24"/>
        <v>0</v>
      </c>
      <c r="AV41" s="818">
        <f t="shared" si="24"/>
        <v>0</v>
      </c>
      <c r="AW41" s="818">
        <f t="shared" si="24"/>
        <v>0</v>
      </c>
      <c r="AX41" s="818">
        <f t="shared" si="24"/>
        <v>0</v>
      </c>
      <c r="AY41" s="818">
        <f t="shared" si="24"/>
        <v>0</v>
      </c>
      <c r="AZ41" s="818">
        <f t="shared" si="24"/>
        <v>0</v>
      </c>
      <c r="BA41" s="818">
        <f t="shared" si="24"/>
        <v>0</v>
      </c>
      <c r="BB41" s="818">
        <f t="shared" si="25"/>
        <v>0</v>
      </c>
      <c r="BC41" s="818">
        <f t="shared" si="25"/>
        <v>0</v>
      </c>
      <c r="BD41" s="818">
        <f t="shared" si="25"/>
        <v>0</v>
      </c>
      <c r="BE41" s="818">
        <f t="shared" si="25"/>
        <v>0</v>
      </c>
      <c r="BF41" s="818">
        <f t="shared" si="25"/>
        <v>0</v>
      </c>
      <c r="BG41" s="818">
        <f t="shared" si="25"/>
        <v>0</v>
      </c>
      <c r="BH41" s="818">
        <f t="shared" si="25"/>
        <v>0</v>
      </c>
      <c r="BI41" s="818">
        <f t="shared" si="25"/>
        <v>0</v>
      </c>
      <c r="BJ41" s="818">
        <f t="shared" si="25"/>
        <v>0</v>
      </c>
      <c r="BK41" s="819">
        <f t="shared" si="25"/>
        <v>0</v>
      </c>
    </row>
    <row r="42" spans="1:64" hidden="1">
      <c r="A42" s="156">
        <f>SUM(D42:BK42)</f>
        <v>1</v>
      </c>
      <c r="B42" s="364" t="str">
        <f>+B31</f>
        <v>Uttar Pradesh</v>
      </c>
      <c r="C42" s="391"/>
      <c r="D42" s="820">
        <f t="shared" si="20"/>
        <v>1</v>
      </c>
      <c r="E42" s="820">
        <f t="shared" si="20"/>
        <v>0</v>
      </c>
      <c r="F42" s="820">
        <f t="shared" si="20"/>
        <v>0</v>
      </c>
      <c r="G42" s="820">
        <f t="shared" si="20"/>
        <v>0</v>
      </c>
      <c r="H42" s="820">
        <f t="shared" si="20"/>
        <v>0</v>
      </c>
      <c r="I42" s="820">
        <f t="shared" si="20"/>
        <v>0</v>
      </c>
      <c r="J42" s="820">
        <f t="shared" si="20"/>
        <v>0</v>
      </c>
      <c r="K42" s="820">
        <f t="shared" si="20"/>
        <v>0</v>
      </c>
      <c r="L42" s="820">
        <f t="shared" si="20"/>
        <v>0</v>
      </c>
      <c r="M42" s="820">
        <f t="shared" si="20"/>
        <v>0</v>
      </c>
      <c r="N42" s="820">
        <f t="shared" si="21"/>
        <v>0</v>
      </c>
      <c r="O42" s="820">
        <f t="shared" si="21"/>
        <v>0</v>
      </c>
      <c r="P42" s="820">
        <f t="shared" si="21"/>
        <v>0</v>
      </c>
      <c r="Q42" s="820">
        <f t="shared" si="21"/>
        <v>0</v>
      </c>
      <c r="R42" s="820">
        <f t="shared" si="21"/>
        <v>0</v>
      </c>
      <c r="S42" s="820">
        <f t="shared" si="21"/>
        <v>0</v>
      </c>
      <c r="T42" s="820">
        <f t="shared" si="21"/>
        <v>0</v>
      </c>
      <c r="U42" s="820">
        <f t="shared" si="21"/>
        <v>0</v>
      </c>
      <c r="V42" s="820">
        <f t="shared" si="21"/>
        <v>0</v>
      </c>
      <c r="W42" s="820">
        <f t="shared" si="21"/>
        <v>0</v>
      </c>
      <c r="X42" s="820">
        <f t="shared" si="22"/>
        <v>0</v>
      </c>
      <c r="Y42" s="820">
        <f t="shared" si="22"/>
        <v>0</v>
      </c>
      <c r="Z42" s="820">
        <f t="shared" si="22"/>
        <v>0</v>
      </c>
      <c r="AA42" s="820">
        <f t="shared" si="22"/>
        <v>0</v>
      </c>
      <c r="AB42" s="820">
        <f t="shared" si="22"/>
        <v>0</v>
      </c>
      <c r="AC42" s="820">
        <f t="shared" si="22"/>
        <v>0</v>
      </c>
      <c r="AD42" s="820">
        <f t="shared" si="22"/>
        <v>0</v>
      </c>
      <c r="AE42" s="820">
        <f t="shared" si="22"/>
        <v>0</v>
      </c>
      <c r="AF42" s="820">
        <f t="shared" si="22"/>
        <v>0</v>
      </c>
      <c r="AG42" s="820">
        <f t="shared" si="22"/>
        <v>0</v>
      </c>
      <c r="AH42" s="820">
        <f t="shared" si="23"/>
        <v>0</v>
      </c>
      <c r="AI42" s="820">
        <f t="shared" si="23"/>
        <v>0</v>
      </c>
      <c r="AJ42" s="820">
        <f t="shared" si="23"/>
        <v>0</v>
      </c>
      <c r="AK42" s="820">
        <f t="shared" si="23"/>
        <v>0</v>
      </c>
      <c r="AL42" s="820">
        <f t="shared" si="23"/>
        <v>0</v>
      </c>
      <c r="AM42" s="820">
        <f t="shared" si="23"/>
        <v>0</v>
      </c>
      <c r="AN42" s="820">
        <f t="shared" si="23"/>
        <v>0</v>
      </c>
      <c r="AO42" s="820">
        <f t="shared" si="23"/>
        <v>0</v>
      </c>
      <c r="AP42" s="820">
        <f t="shared" si="23"/>
        <v>0</v>
      </c>
      <c r="AQ42" s="820">
        <f t="shared" si="23"/>
        <v>0</v>
      </c>
      <c r="AR42" s="820">
        <f t="shared" si="24"/>
        <v>0</v>
      </c>
      <c r="AS42" s="820">
        <f t="shared" si="24"/>
        <v>0</v>
      </c>
      <c r="AT42" s="820">
        <f t="shared" si="24"/>
        <v>0</v>
      </c>
      <c r="AU42" s="820">
        <f t="shared" si="24"/>
        <v>0</v>
      </c>
      <c r="AV42" s="820">
        <f t="shared" si="24"/>
        <v>0</v>
      </c>
      <c r="AW42" s="820">
        <f t="shared" si="24"/>
        <v>0</v>
      </c>
      <c r="AX42" s="820">
        <f t="shared" si="24"/>
        <v>0</v>
      </c>
      <c r="AY42" s="820">
        <f t="shared" si="24"/>
        <v>0</v>
      </c>
      <c r="AZ42" s="820">
        <f t="shared" si="24"/>
        <v>0</v>
      </c>
      <c r="BA42" s="820">
        <f t="shared" si="24"/>
        <v>0</v>
      </c>
      <c r="BB42" s="820">
        <f t="shared" si="25"/>
        <v>0</v>
      </c>
      <c r="BC42" s="820">
        <f t="shared" si="25"/>
        <v>0</v>
      </c>
      <c r="BD42" s="820">
        <f t="shared" si="25"/>
        <v>0</v>
      </c>
      <c r="BE42" s="820">
        <f t="shared" si="25"/>
        <v>0</v>
      </c>
      <c r="BF42" s="820">
        <f t="shared" si="25"/>
        <v>0</v>
      </c>
      <c r="BG42" s="820">
        <f t="shared" si="25"/>
        <v>0</v>
      </c>
      <c r="BH42" s="820">
        <f t="shared" si="25"/>
        <v>0</v>
      </c>
      <c r="BI42" s="820">
        <f t="shared" si="25"/>
        <v>0</v>
      </c>
      <c r="BJ42" s="820">
        <f t="shared" si="25"/>
        <v>0</v>
      </c>
      <c r="BK42" s="821">
        <f t="shared" si="25"/>
        <v>0</v>
      </c>
      <c r="BL42" s="363"/>
    </row>
    <row r="44" spans="1:64">
      <c r="B44" s="153" t="s">
        <v>65</v>
      </c>
      <c r="C44" s="389"/>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5"/>
    </row>
    <row r="45" spans="1:64">
      <c r="A45" s="149" t="b">
        <f>SUM(D45:BK45)=Inputs!I17</f>
        <v>1</v>
      </c>
      <c r="B45" s="362" t="str">
        <f>+B40</f>
        <v>Solar Project - Kusum Scheme</v>
      </c>
      <c r="C45" s="390"/>
      <c r="D45" s="273">
        <f>+D40*Inputs!$I17</f>
        <v>0</v>
      </c>
      <c r="E45" s="273">
        <f>+E40*Inputs!$I17</f>
        <v>0</v>
      </c>
      <c r="F45" s="273">
        <f>+F40*Inputs!$I17</f>
        <v>0</v>
      </c>
      <c r="G45" s="273">
        <f>+G40*Inputs!$I17</f>
        <v>0</v>
      </c>
      <c r="H45" s="273">
        <f>+H40*Inputs!$I17</f>
        <v>0</v>
      </c>
      <c r="I45" s="273">
        <f>+I40*Inputs!$I17</f>
        <v>0</v>
      </c>
      <c r="J45" s="273">
        <f>+J40*Inputs!$I17</f>
        <v>0</v>
      </c>
      <c r="K45" s="273">
        <f>+K40*Inputs!$I17</f>
        <v>0</v>
      </c>
      <c r="L45" s="273">
        <f>+L40*Inputs!$I17</f>
        <v>0</v>
      </c>
      <c r="M45" s="273">
        <f>+M40*Inputs!$I17</f>
        <v>0</v>
      </c>
      <c r="N45" s="273">
        <f>+N40*Inputs!$I17</f>
        <v>0</v>
      </c>
      <c r="O45" s="273">
        <f>+O40*Inputs!$I17</f>
        <v>0</v>
      </c>
      <c r="P45" s="273">
        <f>+P40*Inputs!$I17</f>
        <v>0</v>
      </c>
      <c r="Q45" s="273">
        <f>+Q40*Inputs!$I17</f>
        <v>0</v>
      </c>
      <c r="R45" s="273">
        <f>+R40*Inputs!$I17</f>
        <v>0</v>
      </c>
      <c r="S45" s="273">
        <f>+S40*Inputs!$I17</f>
        <v>0</v>
      </c>
      <c r="T45" s="273">
        <f>+T40*Inputs!$I17</f>
        <v>0</v>
      </c>
      <c r="U45" s="273">
        <f>+U40*Inputs!$I17</f>
        <v>0</v>
      </c>
      <c r="V45" s="273">
        <f>+V40*Inputs!$I17</f>
        <v>0</v>
      </c>
      <c r="W45" s="273">
        <f>+W40*Inputs!$I17</f>
        <v>0</v>
      </c>
      <c r="X45" s="273">
        <f>+X40*Inputs!$I17</f>
        <v>0</v>
      </c>
      <c r="Y45" s="273">
        <f>+Y40*Inputs!$I17</f>
        <v>0</v>
      </c>
      <c r="Z45" s="273">
        <f>+Z40*Inputs!$I17</f>
        <v>0</v>
      </c>
      <c r="AA45" s="273">
        <f>+AA40*Inputs!$I17</f>
        <v>0</v>
      </c>
      <c r="AB45" s="273">
        <f>+AB40*Inputs!$I17</f>
        <v>0</v>
      </c>
      <c r="AC45" s="273">
        <f>+AC40*Inputs!$I17</f>
        <v>0</v>
      </c>
      <c r="AD45" s="273">
        <f>+AD40*Inputs!$I17</f>
        <v>0</v>
      </c>
      <c r="AE45" s="273">
        <f>+AE40*Inputs!$I17</f>
        <v>0</v>
      </c>
      <c r="AF45" s="273">
        <f>+AF40*Inputs!$I17</f>
        <v>3.1007812499999998</v>
      </c>
      <c r="AG45" s="273">
        <f>+AG40*Inputs!$I17</f>
        <v>2.9974218749999997</v>
      </c>
      <c r="AH45" s="273">
        <f>+AH40*Inputs!$I17</f>
        <v>3.204140625</v>
      </c>
      <c r="AI45" s="273">
        <f>+AI40*Inputs!$I17</f>
        <v>2.9974218750000001</v>
      </c>
      <c r="AJ45" s="273">
        <f>+AJ40*Inputs!$I17</f>
        <v>3.2041406249999995</v>
      </c>
      <c r="AK45" s="273">
        <f>+AK40*Inputs!$I17</f>
        <v>3.1007812499999998</v>
      </c>
      <c r="AL45" s="273">
        <f>+AL40*Inputs!$I17</f>
        <v>2.7907031250000007</v>
      </c>
      <c r="AM45" s="273">
        <f>+AM40*Inputs!$I17</f>
        <v>3.4108593749999989</v>
      </c>
      <c r="AN45" s="273">
        <f>+AN40*Inputs!$I17</f>
        <v>0</v>
      </c>
      <c r="AO45" s="273">
        <f>+AO40*Inputs!$I17</f>
        <v>0</v>
      </c>
      <c r="AP45" s="273">
        <f>+AP40*Inputs!$I17</f>
        <v>0</v>
      </c>
      <c r="AQ45" s="273">
        <f>+AQ40*Inputs!$I17</f>
        <v>0</v>
      </c>
      <c r="AR45" s="273">
        <f>+AR40*Inputs!$I17</f>
        <v>0</v>
      </c>
      <c r="AS45" s="273">
        <f>+AS40*Inputs!$I17</f>
        <v>0</v>
      </c>
      <c r="AT45" s="273">
        <f>+AT40*Inputs!$I17</f>
        <v>0</v>
      </c>
      <c r="AU45" s="273">
        <f>+AU40*Inputs!$I17</f>
        <v>0</v>
      </c>
      <c r="AV45" s="273">
        <f>+AV40*Inputs!$I17</f>
        <v>0</v>
      </c>
      <c r="AW45" s="273">
        <f>+AW40*Inputs!$I17</f>
        <v>0</v>
      </c>
      <c r="AX45" s="273">
        <f>+AX40*Inputs!$I17</f>
        <v>0</v>
      </c>
      <c r="AY45" s="273">
        <f>+AY40*Inputs!$I17</f>
        <v>0</v>
      </c>
      <c r="AZ45" s="273">
        <f>+AZ40*Inputs!$I17</f>
        <v>0</v>
      </c>
      <c r="BA45" s="273">
        <f>+BA40*Inputs!$I17</f>
        <v>0</v>
      </c>
      <c r="BB45" s="273">
        <f>+BB40*Inputs!$I17</f>
        <v>0</v>
      </c>
      <c r="BC45" s="273">
        <f>+BC40*Inputs!$I17</f>
        <v>0</v>
      </c>
      <c r="BD45" s="273">
        <f>+BD40*Inputs!$I17</f>
        <v>0</v>
      </c>
      <c r="BE45" s="273">
        <f>+BE40*Inputs!$I17</f>
        <v>0</v>
      </c>
      <c r="BF45" s="273">
        <f>+BF40*Inputs!$I17</f>
        <v>0</v>
      </c>
      <c r="BG45" s="273">
        <f>+BG40*Inputs!$I17</f>
        <v>0</v>
      </c>
      <c r="BH45" s="273">
        <f>+BH40*Inputs!$I17</f>
        <v>0</v>
      </c>
      <c r="BI45" s="273">
        <f>+BI40*Inputs!$I17</f>
        <v>0</v>
      </c>
      <c r="BJ45" s="273">
        <f>+BJ40*Inputs!$I17</f>
        <v>0</v>
      </c>
      <c r="BK45" s="274">
        <f>+BK40*Inputs!$I17</f>
        <v>0</v>
      </c>
    </row>
    <row r="46" spans="1:64" hidden="1">
      <c r="A46" s="149" t="b">
        <f>SUM(D46:BK46)=Inputs!I18</f>
        <v>1</v>
      </c>
      <c r="B46" s="362" t="str">
        <f>+B41</f>
        <v>Karnataka</v>
      </c>
      <c r="C46" s="390"/>
      <c r="D46" s="273">
        <f>+D41*Inputs!$I18</f>
        <v>0</v>
      </c>
      <c r="E46" s="273">
        <f>+E41*Inputs!$I18</f>
        <v>0</v>
      </c>
      <c r="F46" s="273">
        <f>+F41*Inputs!$I18</f>
        <v>0</v>
      </c>
      <c r="G46" s="273">
        <f>+G41*Inputs!$I18</f>
        <v>0</v>
      </c>
      <c r="H46" s="273">
        <f>+H41*Inputs!$I18</f>
        <v>0</v>
      </c>
      <c r="I46" s="273">
        <f>+I41*Inputs!$I18</f>
        <v>0</v>
      </c>
      <c r="J46" s="273">
        <f>+J41*Inputs!$I18</f>
        <v>0</v>
      </c>
      <c r="K46" s="273">
        <f>+K41*Inputs!$I18</f>
        <v>0</v>
      </c>
      <c r="L46" s="273">
        <f>+L41*Inputs!$I18</f>
        <v>0</v>
      </c>
      <c r="M46" s="273">
        <f>+M41*Inputs!$I18</f>
        <v>0</v>
      </c>
      <c r="N46" s="273">
        <f>+N41*Inputs!$I18</f>
        <v>0</v>
      </c>
      <c r="O46" s="273">
        <f>+O41*Inputs!$I18</f>
        <v>0</v>
      </c>
      <c r="P46" s="273">
        <f>+P41*Inputs!$I18</f>
        <v>0</v>
      </c>
      <c r="Q46" s="273">
        <f>+Q41*Inputs!$I18</f>
        <v>0</v>
      </c>
      <c r="R46" s="273">
        <f>+R41*Inputs!$I18</f>
        <v>0</v>
      </c>
      <c r="S46" s="273">
        <f>+S41*Inputs!$I18</f>
        <v>0</v>
      </c>
      <c r="T46" s="273">
        <f>+T41*Inputs!$I18</f>
        <v>0</v>
      </c>
      <c r="U46" s="273">
        <f>+U41*Inputs!$I18</f>
        <v>0</v>
      </c>
      <c r="V46" s="273">
        <f>+V41*Inputs!$I18</f>
        <v>0</v>
      </c>
      <c r="W46" s="273">
        <f>+W41*Inputs!$I18</f>
        <v>0</v>
      </c>
      <c r="X46" s="273">
        <f>+X41*Inputs!$I18</f>
        <v>0</v>
      </c>
      <c r="Y46" s="273">
        <f>+Y41*Inputs!$I18</f>
        <v>0</v>
      </c>
      <c r="Z46" s="273">
        <f>+Z41*Inputs!$I18</f>
        <v>0</v>
      </c>
      <c r="AA46" s="273">
        <f>+AA41*Inputs!$I18</f>
        <v>0</v>
      </c>
      <c r="AB46" s="273">
        <f>+AB41*Inputs!$I18</f>
        <v>0</v>
      </c>
      <c r="AC46" s="273">
        <f>+AC41*Inputs!$I18</f>
        <v>0</v>
      </c>
      <c r="AD46" s="273">
        <f>+AD41*Inputs!$I18</f>
        <v>0</v>
      </c>
      <c r="AE46" s="273">
        <f>+AE41*Inputs!$I18</f>
        <v>0</v>
      </c>
      <c r="AF46" s="273">
        <f>+AF41*Inputs!$I18</f>
        <v>0</v>
      </c>
      <c r="AG46" s="273">
        <f>+AG41*Inputs!$I18</f>
        <v>0</v>
      </c>
      <c r="AH46" s="273">
        <f>+AH41*Inputs!$I18</f>
        <v>0</v>
      </c>
      <c r="AI46" s="273">
        <f>+AI41*Inputs!$I18</f>
        <v>0</v>
      </c>
      <c r="AJ46" s="273">
        <f>+AJ41*Inputs!$I18</f>
        <v>0</v>
      </c>
      <c r="AK46" s="273">
        <f>+AK41*Inputs!$I18</f>
        <v>0</v>
      </c>
      <c r="AL46" s="273">
        <f>+AL41*Inputs!$I18</f>
        <v>0</v>
      </c>
      <c r="AM46" s="273">
        <f>+AM41*Inputs!$I18</f>
        <v>0</v>
      </c>
      <c r="AN46" s="273">
        <f>+AN41*Inputs!$I18</f>
        <v>0</v>
      </c>
      <c r="AO46" s="273">
        <f>+AO41*Inputs!$I18</f>
        <v>0</v>
      </c>
      <c r="AP46" s="273">
        <f>+AP41*Inputs!$I18</f>
        <v>0</v>
      </c>
      <c r="AQ46" s="273">
        <f>+AQ41*Inputs!$I18</f>
        <v>0</v>
      </c>
      <c r="AR46" s="273">
        <f>+AR41*Inputs!$I18</f>
        <v>0</v>
      </c>
      <c r="AS46" s="273">
        <f>+AS41*Inputs!$I18</f>
        <v>0</v>
      </c>
      <c r="AT46" s="273">
        <f>+AT41*Inputs!$I18</f>
        <v>0</v>
      </c>
      <c r="AU46" s="273">
        <f>+AU41*Inputs!$I18</f>
        <v>0</v>
      </c>
      <c r="AV46" s="273">
        <f>+AV41*Inputs!$I18</f>
        <v>0</v>
      </c>
      <c r="AW46" s="273">
        <f>+AW41*Inputs!$I18</f>
        <v>0</v>
      </c>
      <c r="AX46" s="273">
        <f>+AX41*Inputs!$I18</f>
        <v>0</v>
      </c>
      <c r="AY46" s="273">
        <f>+AY41*Inputs!$I18</f>
        <v>0</v>
      </c>
      <c r="AZ46" s="273">
        <f>+AZ41*Inputs!$I18</f>
        <v>0</v>
      </c>
      <c r="BA46" s="273">
        <f>+BA41*Inputs!$I18</f>
        <v>0</v>
      </c>
      <c r="BB46" s="273">
        <f>+BB41*Inputs!$I18</f>
        <v>0</v>
      </c>
      <c r="BC46" s="273">
        <f>+BC41*Inputs!$I18</f>
        <v>0</v>
      </c>
      <c r="BD46" s="273">
        <f>+BD41*Inputs!$I18</f>
        <v>0</v>
      </c>
      <c r="BE46" s="273">
        <f>+BE41*Inputs!$I18</f>
        <v>0</v>
      </c>
      <c r="BF46" s="273">
        <f>+BF41*Inputs!$I18</f>
        <v>0</v>
      </c>
      <c r="BG46" s="273">
        <f>+BG41*Inputs!$I18</f>
        <v>0</v>
      </c>
      <c r="BH46" s="273">
        <f>+BH41*Inputs!$I18</f>
        <v>0</v>
      </c>
      <c r="BI46" s="273">
        <f>+BI41*Inputs!$I18</f>
        <v>0</v>
      </c>
      <c r="BJ46" s="273">
        <f>+BJ41*Inputs!$I18</f>
        <v>0</v>
      </c>
      <c r="BK46" s="274">
        <f>+BK41*Inputs!$I18</f>
        <v>0</v>
      </c>
    </row>
    <row r="47" spans="1:64" hidden="1">
      <c r="A47" s="149" t="b">
        <f>SUM(D47:BK47)=Inputs!I19</f>
        <v>1</v>
      </c>
      <c r="B47" s="362" t="str">
        <f>+B42</f>
        <v>Uttar Pradesh</v>
      </c>
      <c r="C47" s="390"/>
      <c r="D47" s="273">
        <f>+D42*Inputs!$I19</f>
        <v>0</v>
      </c>
      <c r="E47" s="273">
        <f>+E42*Inputs!$I19</f>
        <v>0</v>
      </c>
      <c r="F47" s="273">
        <f>+F42*Inputs!$I19</f>
        <v>0</v>
      </c>
      <c r="G47" s="273">
        <f>+G42*Inputs!$I19</f>
        <v>0</v>
      </c>
      <c r="H47" s="273">
        <f>+H42*Inputs!$I19</f>
        <v>0</v>
      </c>
      <c r="I47" s="273">
        <f>+I42*Inputs!$I19</f>
        <v>0</v>
      </c>
      <c r="J47" s="273">
        <f>+J42*Inputs!$I19</f>
        <v>0</v>
      </c>
      <c r="K47" s="273">
        <f>+K42*Inputs!$I19</f>
        <v>0</v>
      </c>
      <c r="L47" s="273">
        <f>+L42*Inputs!$I19</f>
        <v>0</v>
      </c>
      <c r="M47" s="273">
        <f>+M42*Inputs!$I19</f>
        <v>0</v>
      </c>
      <c r="N47" s="273">
        <f>+N42*Inputs!$I19</f>
        <v>0</v>
      </c>
      <c r="O47" s="273">
        <f>+O42*Inputs!$I19</f>
        <v>0</v>
      </c>
      <c r="P47" s="273">
        <f>+P42*Inputs!$I19</f>
        <v>0</v>
      </c>
      <c r="Q47" s="273">
        <f>+Q42*Inputs!$I19</f>
        <v>0</v>
      </c>
      <c r="R47" s="273">
        <f>+R42*Inputs!$I19</f>
        <v>0</v>
      </c>
      <c r="S47" s="273">
        <f>+S42*Inputs!$I19</f>
        <v>0</v>
      </c>
      <c r="T47" s="273">
        <f>+T42*Inputs!$I19</f>
        <v>0</v>
      </c>
      <c r="U47" s="273">
        <f>+U42*Inputs!$I19</f>
        <v>0</v>
      </c>
      <c r="V47" s="273">
        <f>+V42*Inputs!$I19</f>
        <v>0</v>
      </c>
      <c r="W47" s="273">
        <f>+W42*Inputs!$I19</f>
        <v>0</v>
      </c>
      <c r="X47" s="273">
        <f>+X42*Inputs!$I19</f>
        <v>0</v>
      </c>
      <c r="Y47" s="273">
        <f>+Y42*Inputs!$I19</f>
        <v>0</v>
      </c>
      <c r="Z47" s="273">
        <f>+Z42*Inputs!$I19</f>
        <v>0</v>
      </c>
      <c r="AA47" s="273">
        <f>+AA42*Inputs!$I19</f>
        <v>0</v>
      </c>
      <c r="AB47" s="273">
        <f>+AB42*Inputs!$I19</f>
        <v>0</v>
      </c>
      <c r="AC47" s="273">
        <f>+AC42*Inputs!$I19</f>
        <v>0</v>
      </c>
      <c r="AD47" s="273">
        <f>+AD42*Inputs!$I19</f>
        <v>0</v>
      </c>
      <c r="AE47" s="273">
        <f>+AE42*Inputs!$I19</f>
        <v>0</v>
      </c>
      <c r="AF47" s="273">
        <f>+AF42*Inputs!$I19</f>
        <v>0</v>
      </c>
      <c r="AG47" s="273">
        <f>+AG42*Inputs!$I19</f>
        <v>0</v>
      </c>
      <c r="AH47" s="273">
        <f>+AH42*Inputs!$I19</f>
        <v>0</v>
      </c>
      <c r="AI47" s="273">
        <f>+AI42*Inputs!$I19</f>
        <v>0</v>
      </c>
      <c r="AJ47" s="273">
        <f>+AJ42*Inputs!$I19</f>
        <v>0</v>
      </c>
      <c r="AK47" s="273">
        <f>+AK42*Inputs!$I19</f>
        <v>0</v>
      </c>
      <c r="AL47" s="273">
        <f>+AL42*Inputs!$I19</f>
        <v>0</v>
      </c>
      <c r="AM47" s="273">
        <f>+AM42*Inputs!$I19</f>
        <v>0</v>
      </c>
      <c r="AN47" s="273">
        <f>+AN42*Inputs!$I19</f>
        <v>0</v>
      </c>
      <c r="AO47" s="273">
        <f>+AO42*Inputs!$I19</f>
        <v>0</v>
      </c>
      <c r="AP47" s="273">
        <f>+AP42*Inputs!$I19</f>
        <v>0</v>
      </c>
      <c r="AQ47" s="273">
        <f>+AQ42*Inputs!$I19</f>
        <v>0</v>
      </c>
      <c r="AR47" s="273">
        <f>+AR42*Inputs!$I19</f>
        <v>0</v>
      </c>
      <c r="AS47" s="273">
        <f>+AS42*Inputs!$I19</f>
        <v>0</v>
      </c>
      <c r="AT47" s="273">
        <f>+AT42*Inputs!$I19</f>
        <v>0</v>
      </c>
      <c r="AU47" s="273">
        <f>+AU42*Inputs!$I19</f>
        <v>0</v>
      </c>
      <c r="AV47" s="273">
        <f>+AV42*Inputs!$I19</f>
        <v>0</v>
      </c>
      <c r="AW47" s="273">
        <f>+AW42*Inputs!$I19</f>
        <v>0</v>
      </c>
      <c r="AX47" s="273">
        <f>+AX42*Inputs!$I19</f>
        <v>0</v>
      </c>
      <c r="AY47" s="273">
        <f>+AY42*Inputs!$I19</f>
        <v>0</v>
      </c>
      <c r="AZ47" s="273">
        <f>+AZ42*Inputs!$I19</f>
        <v>0</v>
      </c>
      <c r="BA47" s="273">
        <f>+BA42*Inputs!$I19</f>
        <v>0</v>
      </c>
      <c r="BB47" s="273">
        <f>+BB42*Inputs!$I19</f>
        <v>0</v>
      </c>
      <c r="BC47" s="273">
        <f>+BC42*Inputs!$I19</f>
        <v>0</v>
      </c>
      <c r="BD47" s="273">
        <f>+BD42*Inputs!$I19</f>
        <v>0</v>
      </c>
      <c r="BE47" s="273">
        <f>+BE42*Inputs!$I19</f>
        <v>0</v>
      </c>
      <c r="BF47" s="273">
        <f>+BF42*Inputs!$I19</f>
        <v>0</v>
      </c>
      <c r="BG47" s="273">
        <f>+BG42*Inputs!$I19</f>
        <v>0</v>
      </c>
      <c r="BH47" s="273">
        <f>+BH42*Inputs!$I19</f>
        <v>0</v>
      </c>
      <c r="BI47" s="273">
        <f>+BI42*Inputs!$I19</f>
        <v>0</v>
      </c>
      <c r="BJ47" s="273">
        <f>+BJ42*Inputs!$I19</f>
        <v>0</v>
      </c>
      <c r="BK47" s="274">
        <f>+BK42*Inputs!$I19</f>
        <v>0</v>
      </c>
    </row>
    <row r="48" spans="1:64">
      <c r="A48" s="365" t="b">
        <f>ROUND(SUM(D48:BK48),2)=ROUND(Inputs!I20,2)</f>
        <v>1</v>
      </c>
      <c r="B48" s="160" t="s">
        <v>67</v>
      </c>
      <c r="C48" s="388"/>
      <c r="D48" s="277">
        <f t="shared" ref="D48:AI48" si="26">SUM(D45:D47)</f>
        <v>0</v>
      </c>
      <c r="E48" s="277">
        <f t="shared" si="26"/>
        <v>0</v>
      </c>
      <c r="F48" s="277">
        <f t="shared" si="26"/>
        <v>0</v>
      </c>
      <c r="G48" s="277">
        <f t="shared" si="26"/>
        <v>0</v>
      </c>
      <c r="H48" s="277">
        <f t="shared" si="26"/>
        <v>0</v>
      </c>
      <c r="I48" s="277">
        <f t="shared" si="26"/>
        <v>0</v>
      </c>
      <c r="J48" s="277">
        <f t="shared" si="26"/>
        <v>0</v>
      </c>
      <c r="K48" s="277">
        <f t="shared" si="26"/>
        <v>0</v>
      </c>
      <c r="L48" s="277">
        <f t="shared" si="26"/>
        <v>0</v>
      </c>
      <c r="M48" s="277">
        <f t="shared" si="26"/>
        <v>0</v>
      </c>
      <c r="N48" s="277">
        <f t="shared" si="26"/>
        <v>0</v>
      </c>
      <c r="O48" s="277">
        <f t="shared" si="26"/>
        <v>0</v>
      </c>
      <c r="P48" s="277">
        <f t="shared" si="26"/>
        <v>0</v>
      </c>
      <c r="Q48" s="277">
        <f t="shared" si="26"/>
        <v>0</v>
      </c>
      <c r="R48" s="277">
        <f t="shared" si="26"/>
        <v>0</v>
      </c>
      <c r="S48" s="277">
        <f t="shared" si="26"/>
        <v>0</v>
      </c>
      <c r="T48" s="277">
        <f t="shared" si="26"/>
        <v>0</v>
      </c>
      <c r="U48" s="277">
        <f t="shared" si="26"/>
        <v>0</v>
      </c>
      <c r="V48" s="277">
        <f t="shared" si="26"/>
        <v>0</v>
      </c>
      <c r="W48" s="277">
        <f t="shared" si="26"/>
        <v>0</v>
      </c>
      <c r="X48" s="277">
        <f t="shared" si="26"/>
        <v>0</v>
      </c>
      <c r="Y48" s="277">
        <f t="shared" si="26"/>
        <v>0</v>
      </c>
      <c r="Z48" s="277">
        <f t="shared" si="26"/>
        <v>0</v>
      </c>
      <c r="AA48" s="277">
        <f t="shared" si="26"/>
        <v>0</v>
      </c>
      <c r="AB48" s="277">
        <f t="shared" si="26"/>
        <v>0</v>
      </c>
      <c r="AC48" s="277">
        <f t="shared" si="26"/>
        <v>0</v>
      </c>
      <c r="AD48" s="277">
        <f t="shared" si="26"/>
        <v>0</v>
      </c>
      <c r="AE48" s="277">
        <f t="shared" si="26"/>
        <v>0</v>
      </c>
      <c r="AF48" s="277">
        <f t="shared" si="26"/>
        <v>3.1007812499999998</v>
      </c>
      <c r="AG48" s="277">
        <f t="shared" si="26"/>
        <v>2.9974218749999997</v>
      </c>
      <c r="AH48" s="277">
        <f t="shared" si="26"/>
        <v>3.204140625</v>
      </c>
      <c r="AI48" s="277">
        <f t="shared" si="26"/>
        <v>2.9974218750000001</v>
      </c>
      <c r="AJ48" s="277">
        <f t="shared" ref="AJ48:BK48" si="27">SUM(AJ45:AJ47)</f>
        <v>3.2041406249999995</v>
      </c>
      <c r="AK48" s="277">
        <f t="shared" si="27"/>
        <v>3.1007812499999998</v>
      </c>
      <c r="AL48" s="277">
        <f t="shared" si="27"/>
        <v>2.7907031250000007</v>
      </c>
      <c r="AM48" s="277">
        <f t="shared" si="27"/>
        <v>3.4108593749999989</v>
      </c>
      <c r="AN48" s="277">
        <f t="shared" si="27"/>
        <v>0</v>
      </c>
      <c r="AO48" s="277">
        <f t="shared" si="27"/>
        <v>0</v>
      </c>
      <c r="AP48" s="277">
        <f t="shared" si="27"/>
        <v>0</v>
      </c>
      <c r="AQ48" s="277">
        <f t="shared" si="27"/>
        <v>0</v>
      </c>
      <c r="AR48" s="277">
        <f t="shared" si="27"/>
        <v>0</v>
      </c>
      <c r="AS48" s="277">
        <f t="shared" si="27"/>
        <v>0</v>
      </c>
      <c r="AT48" s="277">
        <f t="shared" si="27"/>
        <v>0</v>
      </c>
      <c r="AU48" s="277">
        <f t="shared" si="27"/>
        <v>0</v>
      </c>
      <c r="AV48" s="277">
        <f t="shared" si="27"/>
        <v>0</v>
      </c>
      <c r="AW48" s="277">
        <f t="shared" si="27"/>
        <v>0</v>
      </c>
      <c r="AX48" s="277">
        <f t="shared" si="27"/>
        <v>0</v>
      </c>
      <c r="AY48" s="277">
        <f t="shared" si="27"/>
        <v>0</v>
      </c>
      <c r="AZ48" s="277">
        <f t="shared" si="27"/>
        <v>0</v>
      </c>
      <c r="BA48" s="277">
        <f t="shared" si="27"/>
        <v>0</v>
      </c>
      <c r="BB48" s="277">
        <f t="shared" si="27"/>
        <v>0</v>
      </c>
      <c r="BC48" s="277">
        <f t="shared" si="27"/>
        <v>0</v>
      </c>
      <c r="BD48" s="277">
        <f t="shared" si="27"/>
        <v>0</v>
      </c>
      <c r="BE48" s="277">
        <f t="shared" si="27"/>
        <v>0</v>
      </c>
      <c r="BF48" s="277">
        <f t="shared" si="27"/>
        <v>0</v>
      </c>
      <c r="BG48" s="277">
        <f t="shared" si="27"/>
        <v>0</v>
      </c>
      <c r="BH48" s="277">
        <f t="shared" si="27"/>
        <v>0</v>
      </c>
      <c r="BI48" s="277">
        <f t="shared" si="27"/>
        <v>0</v>
      </c>
      <c r="BJ48" s="277">
        <f t="shared" si="27"/>
        <v>0</v>
      </c>
      <c r="BK48" s="277">
        <f t="shared" si="27"/>
        <v>0</v>
      </c>
    </row>
    <row r="49" spans="1:63">
      <c r="A49" s="159"/>
      <c r="B49" s="161" t="s">
        <v>68</v>
      </c>
      <c r="C49" s="392"/>
      <c r="D49" s="275">
        <f>D48</f>
        <v>0</v>
      </c>
      <c r="E49" s="275">
        <f>D49+E48</f>
        <v>0</v>
      </c>
      <c r="F49" s="275">
        <f t="shared" ref="F49:BK49" si="28">E49+F48</f>
        <v>0</v>
      </c>
      <c r="G49" s="275">
        <f t="shared" si="28"/>
        <v>0</v>
      </c>
      <c r="H49" s="275">
        <f t="shared" si="28"/>
        <v>0</v>
      </c>
      <c r="I49" s="275">
        <f t="shared" si="28"/>
        <v>0</v>
      </c>
      <c r="J49" s="275">
        <f t="shared" si="28"/>
        <v>0</v>
      </c>
      <c r="K49" s="275">
        <f t="shared" si="28"/>
        <v>0</v>
      </c>
      <c r="L49" s="275">
        <f t="shared" si="28"/>
        <v>0</v>
      </c>
      <c r="M49" s="275">
        <f t="shared" si="28"/>
        <v>0</v>
      </c>
      <c r="N49" s="275">
        <f t="shared" si="28"/>
        <v>0</v>
      </c>
      <c r="O49" s="275">
        <f t="shared" si="28"/>
        <v>0</v>
      </c>
      <c r="P49" s="275">
        <f t="shared" si="28"/>
        <v>0</v>
      </c>
      <c r="Q49" s="275">
        <f t="shared" si="28"/>
        <v>0</v>
      </c>
      <c r="R49" s="275">
        <f t="shared" si="28"/>
        <v>0</v>
      </c>
      <c r="S49" s="275">
        <f t="shared" si="28"/>
        <v>0</v>
      </c>
      <c r="T49" s="275">
        <f t="shared" si="28"/>
        <v>0</v>
      </c>
      <c r="U49" s="275">
        <f t="shared" si="28"/>
        <v>0</v>
      </c>
      <c r="V49" s="275">
        <f t="shared" si="28"/>
        <v>0</v>
      </c>
      <c r="W49" s="275">
        <f t="shared" si="28"/>
        <v>0</v>
      </c>
      <c r="X49" s="275">
        <f t="shared" si="28"/>
        <v>0</v>
      </c>
      <c r="Y49" s="275">
        <f t="shared" si="28"/>
        <v>0</v>
      </c>
      <c r="Z49" s="275">
        <f t="shared" si="28"/>
        <v>0</v>
      </c>
      <c r="AA49" s="275">
        <f t="shared" si="28"/>
        <v>0</v>
      </c>
      <c r="AB49" s="275">
        <f t="shared" si="28"/>
        <v>0</v>
      </c>
      <c r="AC49" s="275">
        <f t="shared" si="28"/>
        <v>0</v>
      </c>
      <c r="AD49" s="275">
        <f t="shared" si="28"/>
        <v>0</v>
      </c>
      <c r="AE49" s="275">
        <f t="shared" si="28"/>
        <v>0</v>
      </c>
      <c r="AF49" s="275">
        <f t="shared" si="28"/>
        <v>3.1007812499999998</v>
      </c>
      <c r="AG49" s="275">
        <f t="shared" si="28"/>
        <v>6.0982031249999995</v>
      </c>
      <c r="AH49" s="275">
        <f t="shared" si="28"/>
        <v>9.3023437499999986</v>
      </c>
      <c r="AI49" s="275">
        <f t="shared" si="28"/>
        <v>12.299765624999999</v>
      </c>
      <c r="AJ49" s="275">
        <f t="shared" si="28"/>
        <v>15.503906249999998</v>
      </c>
      <c r="AK49" s="275">
        <f t="shared" si="28"/>
        <v>18.604687499999997</v>
      </c>
      <c r="AL49" s="275">
        <f t="shared" si="28"/>
        <v>21.395390624999997</v>
      </c>
      <c r="AM49" s="275">
        <f t="shared" si="28"/>
        <v>24.806249999999995</v>
      </c>
      <c r="AN49" s="275">
        <f t="shared" si="28"/>
        <v>24.806249999999995</v>
      </c>
      <c r="AO49" s="275">
        <f t="shared" si="28"/>
        <v>24.806249999999995</v>
      </c>
      <c r="AP49" s="275">
        <f t="shared" si="28"/>
        <v>24.806249999999995</v>
      </c>
      <c r="AQ49" s="275">
        <f t="shared" si="28"/>
        <v>24.806249999999995</v>
      </c>
      <c r="AR49" s="275">
        <f t="shared" si="28"/>
        <v>24.806249999999995</v>
      </c>
      <c r="AS49" s="275">
        <f t="shared" si="28"/>
        <v>24.806249999999995</v>
      </c>
      <c r="AT49" s="275">
        <f t="shared" si="28"/>
        <v>24.806249999999995</v>
      </c>
      <c r="AU49" s="275">
        <f t="shared" si="28"/>
        <v>24.806249999999995</v>
      </c>
      <c r="AV49" s="275">
        <f t="shared" si="28"/>
        <v>24.806249999999995</v>
      </c>
      <c r="AW49" s="275">
        <f t="shared" si="28"/>
        <v>24.806249999999995</v>
      </c>
      <c r="AX49" s="275">
        <f t="shared" si="28"/>
        <v>24.806249999999995</v>
      </c>
      <c r="AY49" s="275">
        <f t="shared" si="28"/>
        <v>24.806249999999995</v>
      </c>
      <c r="AZ49" s="275">
        <f t="shared" si="28"/>
        <v>24.806249999999995</v>
      </c>
      <c r="BA49" s="275">
        <f t="shared" si="28"/>
        <v>24.806249999999995</v>
      </c>
      <c r="BB49" s="275">
        <f t="shared" si="28"/>
        <v>24.806249999999995</v>
      </c>
      <c r="BC49" s="275">
        <f t="shared" si="28"/>
        <v>24.806249999999995</v>
      </c>
      <c r="BD49" s="275">
        <f t="shared" si="28"/>
        <v>24.806249999999995</v>
      </c>
      <c r="BE49" s="275">
        <f t="shared" si="28"/>
        <v>24.806249999999995</v>
      </c>
      <c r="BF49" s="275">
        <f t="shared" si="28"/>
        <v>24.806249999999995</v>
      </c>
      <c r="BG49" s="275">
        <f t="shared" si="28"/>
        <v>24.806249999999995</v>
      </c>
      <c r="BH49" s="275">
        <f t="shared" si="28"/>
        <v>24.806249999999995</v>
      </c>
      <c r="BI49" s="275">
        <f t="shared" si="28"/>
        <v>24.806249999999995</v>
      </c>
      <c r="BJ49" s="275">
        <f t="shared" si="28"/>
        <v>24.806249999999995</v>
      </c>
      <c r="BK49" s="276">
        <f t="shared" si="28"/>
        <v>24.806249999999995</v>
      </c>
    </row>
    <row r="51" spans="1:63">
      <c r="B51" s="162" t="s">
        <v>28</v>
      </c>
      <c r="C51" s="393"/>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5"/>
    </row>
    <row r="52" spans="1:63">
      <c r="A52" s="149" t="b">
        <f>SUM(D52:BJ52)=Inputs!J17</f>
        <v>1</v>
      </c>
      <c r="B52" s="362" t="str">
        <f>+B45</f>
        <v>Solar Project - Kusum Scheme</v>
      </c>
      <c r="C52" s="390"/>
      <c r="D52" s="822">
        <f>+D40*Inputs!$J17</f>
        <v>0</v>
      </c>
      <c r="E52" s="822">
        <f>+E40*Inputs!$J17</f>
        <v>0</v>
      </c>
      <c r="F52" s="822">
        <f>+F40*Inputs!$J17</f>
        <v>0</v>
      </c>
      <c r="G52" s="822">
        <f>+G40*Inputs!$J17</f>
        <v>0</v>
      </c>
      <c r="H52" s="822">
        <f>+H40*Inputs!$J17</f>
        <v>0</v>
      </c>
      <c r="I52" s="822">
        <f>+I40*Inputs!$J17</f>
        <v>0</v>
      </c>
      <c r="J52" s="822">
        <f>+J40*Inputs!$J17</f>
        <v>0</v>
      </c>
      <c r="K52" s="822">
        <f>+K40*Inputs!$J17</f>
        <v>0</v>
      </c>
      <c r="L52" s="822">
        <f>+L40*Inputs!$J17</f>
        <v>0</v>
      </c>
      <c r="M52" s="822">
        <f>+M40*Inputs!$J17</f>
        <v>0</v>
      </c>
      <c r="N52" s="822">
        <f>+N40*Inputs!$J17</f>
        <v>0</v>
      </c>
      <c r="O52" s="822">
        <f>+O40*Inputs!$J17</f>
        <v>0</v>
      </c>
      <c r="P52" s="822">
        <f>+P40*Inputs!$J17</f>
        <v>0</v>
      </c>
      <c r="Q52" s="822">
        <f>+Q40*Inputs!$J17</f>
        <v>0</v>
      </c>
      <c r="R52" s="822">
        <f>+R40*Inputs!$J17</f>
        <v>0</v>
      </c>
      <c r="S52" s="822">
        <f>+S40*Inputs!$J17</f>
        <v>0</v>
      </c>
      <c r="T52" s="822">
        <f>+T40*Inputs!$J17</f>
        <v>0</v>
      </c>
      <c r="U52" s="822">
        <f>+U40*Inputs!$J17</f>
        <v>0</v>
      </c>
      <c r="V52" s="822">
        <f>+V40*Inputs!$J17</f>
        <v>0</v>
      </c>
      <c r="W52" s="822">
        <f>+W40*Inputs!$J17</f>
        <v>0</v>
      </c>
      <c r="X52" s="822">
        <f>+X40*Inputs!$J17</f>
        <v>0</v>
      </c>
      <c r="Y52" s="822">
        <f>+Y40*Inputs!$J17</f>
        <v>0</v>
      </c>
      <c r="Z52" s="822">
        <f>+Z40*Inputs!$J17</f>
        <v>0</v>
      </c>
      <c r="AA52" s="822">
        <f>+AA40*Inputs!$J17</f>
        <v>0</v>
      </c>
      <c r="AB52" s="822">
        <f>+AB40*Inputs!$J17</f>
        <v>0</v>
      </c>
      <c r="AC52" s="822">
        <f>+AC40*Inputs!$J17</f>
        <v>0</v>
      </c>
      <c r="AD52" s="822">
        <f>+AD40*Inputs!$J17</f>
        <v>0</v>
      </c>
      <c r="AE52" s="822">
        <f>+AE40*Inputs!$J17</f>
        <v>0</v>
      </c>
      <c r="AF52" s="822">
        <f>+AF40*Inputs!$J17</f>
        <v>1.4929687499999995</v>
      </c>
      <c r="AG52" s="822">
        <f>+AG40*Inputs!$J17</f>
        <v>1.4432031249999995</v>
      </c>
      <c r="AH52" s="822">
        <f>+AH40*Inputs!$J17</f>
        <v>1.5427343749999995</v>
      </c>
      <c r="AI52" s="822">
        <f>+AI40*Inputs!$J17</f>
        <v>1.4432031249999997</v>
      </c>
      <c r="AJ52" s="822">
        <f>+AJ40*Inputs!$J17</f>
        <v>1.5427343749999993</v>
      </c>
      <c r="AK52" s="822">
        <f>+AK40*Inputs!$J17</f>
        <v>1.4929687499999995</v>
      </c>
      <c r="AL52" s="822">
        <f>+AL40*Inputs!$J17</f>
        <v>1.3436718750000001</v>
      </c>
      <c r="AM52" s="822">
        <f>+AM40*Inputs!$J17</f>
        <v>1.642265624999999</v>
      </c>
      <c r="AN52" s="822">
        <f>+AN40*Inputs!$J17</f>
        <v>0</v>
      </c>
      <c r="AO52" s="822">
        <f>+AO40*Inputs!$J17</f>
        <v>0</v>
      </c>
      <c r="AP52" s="822">
        <f>+AP40*Inputs!$J17</f>
        <v>0</v>
      </c>
      <c r="AQ52" s="822">
        <f>+AQ40*Inputs!$J17</f>
        <v>0</v>
      </c>
      <c r="AR52" s="822">
        <f>+AR40*Inputs!$J17</f>
        <v>0</v>
      </c>
      <c r="AS52" s="822">
        <f>+AS40*Inputs!$J17</f>
        <v>0</v>
      </c>
      <c r="AT52" s="822">
        <f>+AT40*Inputs!$J17</f>
        <v>0</v>
      </c>
      <c r="AU52" s="822">
        <f>+AU40*Inputs!$J17</f>
        <v>0</v>
      </c>
      <c r="AV52" s="822">
        <f>+AV40*Inputs!$J17</f>
        <v>0</v>
      </c>
      <c r="AW52" s="822">
        <f>+AW40*Inputs!$J17</f>
        <v>0</v>
      </c>
      <c r="AX52" s="822">
        <f>+AX40*Inputs!$J17</f>
        <v>0</v>
      </c>
      <c r="AY52" s="822">
        <f>+AY40*Inputs!$J17</f>
        <v>0</v>
      </c>
      <c r="AZ52" s="822">
        <f>+AZ40*Inputs!$J17</f>
        <v>0</v>
      </c>
      <c r="BA52" s="822">
        <f>+BA40*Inputs!$J17</f>
        <v>0</v>
      </c>
      <c r="BB52" s="822">
        <f>+BB40*Inputs!$J17</f>
        <v>0</v>
      </c>
      <c r="BC52" s="822">
        <f>+BC40*Inputs!$J17</f>
        <v>0</v>
      </c>
      <c r="BD52" s="822">
        <f>+BD40*Inputs!$J17</f>
        <v>0</v>
      </c>
      <c r="BE52" s="822">
        <f>+BE40*Inputs!$J17</f>
        <v>0</v>
      </c>
      <c r="BF52" s="822">
        <f>+BF40*Inputs!$J17</f>
        <v>0</v>
      </c>
      <c r="BG52" s="822">
        <f>+BG40*Inputs!$J17</f>
        <v>0</v>
      </c>
      <c r="BH52" s="822">
        <f>+BH40*Inputs!$J17</f>
        <v>0</v>
      </c>
      <c r="BI52" s="822">
        <f>+BI40*Inputs!$J17</f>
        <v>0</v>
      </c>
      <c r="BJ52" s="822">
        <f>+BJ40*Inputs!$J17</f>
        <v>0</v>
      </c>
      <c r="BK52" s="823">
        <f>+BK40*Inputs!$J17</f>
        <v>0</v>
      </c>
    </row>
    <row r="53" spans="1:63" hidden="1">
      <c r="A53" s="149" t="b">
        <f>SUM(D53:BJ53)=Inputs!J18</f>
        <v>1</v>
      </c>
      <c r="B53" s="362" t="str">
        <f>+B46</f>
        <v>Karnataka</v>
      </c>
      <c r="C53" s="390"/>
      <c r="D53" s="822">
        <f>+D41*Inputs!$J18</f>
        <v>0</v>
      </c>
      <c r="E53" s="822">
        <f>+E41*Inputs!$J18</f>
        <v>0</v>
      </c>
      <c r="F53" s="822">
        <f>+F41*Inputs!$J18</f>
        <v>0</v>
      </c>
      <c r="G53" s="822">
        <f>+G41*Inputs!$J18</f>
        <v>0</v>
      </c>
      <c r="H53" s="822">
        <f>+H41*Inputs!$J18</f>
        <v>0</v>
      </c>
      <c r="I53" s="822">
        <f>+I41*Inputs!$J18</f>
        <v>0</v>
      </c>
      <c r="J53" s="822">
        <f>+J41*Inputs!$J18</f>
        <v>0</v>
      </c>
      <c r="K53" s="822">
        <f>+K41*Inputs!$J18</f>
        <v>0</v>
      </c>
      <c r="L53" s="822">
        <f>+L41*Inputs!$J18</f>
        <v>0</v>
      </c>
      <c r="M53" s="822">
        <f>+M41*Inputs!$J18</f>
        <v>0</v>
      </c>
      <c r="N53" s="822">
        <f>+N41*Inputs!$J18</f>
        <v>0</v>
      </c>
      <c r="O53" s="822">
        <f>+O41*Inputs!$J18</f>
        <v>0</v>
      </c>
      <c r="P53" s="822">
        <f>+P41*Inputs!$J18</f>
        <v>0</v>
      </c>
      <c r="Q53" s="822">
        <f>+Q41*Inputs!$J18</f>
        <v>0</v>
      </c>
      <c r="R53" s="822">
        <f>+R41*Inputs!$J18</f>
        <v>0</v>
      </c>
      <c r="S53" s="822">
        <f>+S41*Inputs!$J18</f>
        <v>0</v>
      </c>
      <c r="T53" s="822">
        <f>+T41*Inputs!$J18</f>
        <v>0</v>
      </c>
      <c r="U53" s="822">
        <f>+U41*Inputs!$J18</f>
        <v>0</v>
      </c>
      <c r="V53" s="822">
        <f>+V41*Inputs!$J18</f>
        <v>0</v>
      </c>
      <c r="W53" s="822">
        <f>+W41*Inputs!$J18</f>
        <v>0</v>
      </c>
      <c r="X53" s="822">
        <f>+X41*Inputs!$J18</f>
        <v>0</v>
      </c>
      <c r="Y53" s="822">
        <f>+Y41*Inputs!$J18</f>
        <v>0</v>
      </c>
      <c r="Z53" s="822">
        <f>+Z41*Inputs!$J18</f>
        <v>0</v>
      </c>
      <c r="AA53" s="822">
        <f>+AA41*Inputs!$J18</f>
        <v>0</v>
      </c>
      <c r="AB53" s="822">
        <f>+AB41*Inputs!$J18</f>
        <v>0</v>
      </c>
      <c r="AC53" s="822">
        <f>+AC41*Inputs!$J18</f>
        <v>0</v>
      </c>
      <c r="AD53" s="822">
        <f>+AD41*Inputs!$J18</f>
        <v>0</v>
      </c>
      <c r="AE53" s="822">
        <f>+AE41*Inputs!$J18</f>
        <v>0</v>
      </c>
      <c r="AF53" s="822">
        <f>+AF41*Inputs!$J18</f>
        <v>0</v>
      </c>
      <c r="AG53" s="822">
        <f>+AG41*Inputs!$J18</f>
        <v>0</v>
      </c>
      <c r="AH53" s="822">
        <f>+AH41*Inputs!$J18</f>
        <v>0</v>
      </c>
      <c r="AI53" s="822">
        <f>+AI41*Inputs!$J18</f>
        <v>0</v>
      </c>
      <c r="AJ53" s="822">
        <f>+AJ41*Inputs!$J18</f>
        <v>0</v>
      </c>
      <c r="AK53" s="822">
        <f>+AK41*Inputs!$J18</f>
        <v>0</v>
      </c>
      <c r="AL53" s="822">
        <f>+AL41*Inputs!$J18</f>
        <v>0</v>
      </c>
      <c r="AM53" s="822">
        <f>+AM41*Inputs!$J18</f>
        <v>0</v>
      </c>
      <c r="AN53" s="822">
        <f>+AN41*Inputs!$J18</f>
        <v>0</v>
      </c>
      <c r="AO53" s="822">
        <f>+AO41*Inputs!$J18</f>
        <v>0</v>
      </c>
      <c r="AP53" s="822">
        <f>+AP41*Inputs!$J18</f>
        <v>0</v>
      </c>
      <c r="AQ53" s="822">
        <f>+AQ41*Inputs!$J18</f>
        <v>0</v>
      </c>
      <c r="AR53" s="822">
        <f>+AR41*Inputs!$J18</f>
        <v>0</v>
      </c>
      <c r="AS53" s="822">
        <f>+AS41*Inputs!$J18</f>
        <v>0</v>
      </c>
      <c r="AT53" s="822">
        <f>+AT41*Inputs!$J18</f>
        <v>0</v>
      </c>
      <c r="AU53" s="822">
        <f>+AU41*Inputs!$J18</f>
        <v>0</v>
      </c>
      <c r="AV53" s="822">
        <f>+AV41*Inputs!$J18</f>
        <v>0</v>
      </c>
      <c r="AW53" s="822">
        <f>+AW41*Inputs!$J18</f>
        <v>0</v>
      </c>
      <c r="AX53" s="822">
        <f>+AX41*Inputs!$J18</f>
        <v>0</v>
      </c>
      <c r="AY53" s="822">
        <f>+AY41*Inputs!$J18</f>
        <v>0</v>
      </c>
      <c r="AZ53" s="822">
        <f>+AZ41*Inputs!$J18</f>
        <v>0</v>
      </c>
      <c r="BA53" s="822">
        <f>+BA41*Inputs!$J18</f>
        <v>0</v>
      </c>
      <c r="BB53" s="822">
        <f>+BB41*Inputs!$J18</f>
        <v>0</v>
      </c>
      <c r="BC53" s="822">
        <f>+BC41*Inputs!$J18</f>
        <v>0</v>
      </c>
      <c r="BD53" s="822">
        <f>+BD41*Inputs!$J18</f>
        <v>0</v>
      </c>
      <c r="BE53" s="822">
        <f>+BE41*Inputs!$J18</f>
        <v>0</v>
      </c>
      <c r="BF53" s="822">
        <f>+BF41*Inputs!$J18</f>
        <v>0</v>
      </c>
      <c r="BG53" s="822">
        <f>+BG41*Inputs!$J18</f>
        <v>0</v>
      </c>
      <c r="BH53" s="822">
        <f>+BH41*Inputs!$J18</f>
        <v>0</v>
      </c>
      <c r="BI53" s="822">
        <f>+BI41*Inputs!$J18</f>
        <v>0</v>
      </c>
      <c r="BJ53" s="822">
        <f>+BJ41*Inputs!$J18</f>
        <v>0</v>
      </c>
      <c r="BK53" s="823">
        <f>+BK41*Inputs!$J18</f>
        <v>0</v>
      </c>
    </row>
    <row r="54" spans="1:63" hidden="1">
      <c r="A54" s="149" t="b">
        <f>ROUND(SUM(D54:BJ54),2)=ROUND(Inputs!J19,2)</f>
        <v>1</v>
      </c>
      <c r="B54" s="362" t="str">
        <f>+B47</f>
        <v>Uttar Pradesh</v>
      </c>
      <c r="C54" s="390"/>
      <c r="D54" s="822">
        <f>+D42*Inputs!$J19</f>
        <v>0</v>
      </c>
      <c r="E54" s="822">
        <f>+E42*Inputs!$J19</f>
        <v>0</v>
      </c>
      <c r="F54" s="822">
        <f>+F42*Inputs!$J19</f>
        <v>0</v>
      </c>
      <c r="G54" s="822">
        <f>+G42*Inputs!$J19</f>
        <v>0</v>
      </c>
      <c r="H54" s="822">
        <f>+H42*Inputs!$J19</f>
        <v>0</v>
      </c>
      <c r="I54" s="822">
        <f>+I42*Inputs!$J19</f>
        <v>0</v>
      </c>
      <c r="J54" s="822">
        <f>+J42*Inputs!$J19</f>
        <v>0</v>
      </c>
      <c r="K54" s="822">
        <f>+K42*Inputs!$J19</f>
        <v>0</v>
      </c>
      <c r="L54" s="822">
        <f>+L42*Inputs!$J19</f>
        <v>0</v>
      </c>
      <c r="M54" s="822">
        <f>+M42*Inputs!$J19</f>
        <v>0</v>
      </c>
      <c r="N54" s="822">
        <f>+N42*Inputs!$J19</f>
        <v>0</v>
      </c>
      <c r="O54" s="822">
        <f>+O42*Inputs!$J19</f>
        <v>0</v>
      </c>
      <c r="P54" s="822">
        <f>+P42*Inputs!$J19</f>
        <v>0</v>
      </c>
      <c r="Q54" s="822">
        <f>+Q42*Inputs!$J19</f>
        <v>0</v>
      </c>
      <c r="R54" s="822">
        <f>+R42*Inputs!$J19</f>
        <v>0</v>
      </c>
      <c r="S54" s="822">
        <f>+S42*Inputs!$J19</f>
        <v>0</v>
      </c>
      <c r="T54" s="822">
        <f>+T42*Inputs!$J19</f>
        <v>0</v>
      </c>
      <c r="U54" s="822">
        <f>+U42*Inputs!$J19</f>
        <v>0</v>
      </c>
      <c r="V54" s="822">
        <f>+V42*Inputs!$J19</f>
        <v>0</v>
      </c>
      <c r="W54" s="822">
        <f>+W42*Inputs!$J19</f>
        <v>0</v>
      </c>
      <c r="X54" s="822">
        <f>+X42*Inputs!$J19</f>
        <v>0</v>
      </c>
      <c r="Y54" s="822">
        <f>+Y42*Inputs!$J19</f>
        <v>0</v>
      </c>
      <c r="Z54" s="822">
        <f>+Z42*Inputs!$J19</f>
        <v>0</v>
      </c>
      <c r="AA54" s="822">
        <f>+AA42*Inputs!$J19</f>
        <v>0</v>
      </c>
      <c r="AB54" s="822">
        <f>+AB42*Inputs!$J19</f>
        <v>0</v>
      </c>
      <c r="AC54" s="822">
        <f>+AC42*Inputs!$J19</f>
        <v>0</v>
      </c>
      <c r="AD54" s="822">
        <f>+AD42*Inputs!$J19</f>
        <v>0</v>
      </c>
      <c r="AE54" s="822">
        <f>+AE42*Inputs!$J19</f>
        <v>0</v>
      </c>
      <c r="AF54" s="822">
        <f>+AF42*Inputs!$J19</f>
        <v>0</v>
      </c>
      <c r="AG54" s="822">
        <f>+AG42*Inputs!$J19</f>
        <v>0</v>
      </c>
      <c r="AH54" s="822">
        <f>+AH42*Inputs!$J19</f>
        <v>0</v>
      </c>
      <c r="AI54" s="822">
        <f>+AI42*Inputs!$J19</f>
        <v>0</v>
      </c>
      <c r="AJ54" s="822">
        <f>+AJ42*Inputs!$J19</f>
        <v>0</v>
      </c>
      <c r="AK54" s="822">
        <f>+AK42*Inputs!$J19</f>
        <v>0</v>
      </c>
      <c r="AL54" s="822">
        <f>+AL42*Inputs!$J19</f>
        <v>0</v>
      </c>
      <c r="AM54" s="822">
        <f>+AM42*Inputs!$J19</f>
        <v>0</v>
      </c>
      <c r="AN54" s="822">
        <f>+AN42*Inputs!$J19</f>
        <v>0</v>
      </c>
      <c r="AO54" s="822">
        <f>+AO42*Inputs!$J19</f>
        <v>0</v>
      </c>
      <c r="AP54" s="822">
        <f>+AP42*Inputs!$J19</f>
        <v>0</v>
      </c>
      <c r="AQ54" s="822">
        <f>+AQ42*Inputs!$J19</f>
        <v>0</v>
      </c>
      <c r="AR54" s="822">
        <f>+AR42*Inputs!$J19</f>
        <v>0</v>
      </c>
      <c r="AS54" s="822">
        <f>+AS42*Inputs!$J19</f>
        <v>0</v>
      </c>
      <c r="AT54" s="822">
        <f>+AT42*Inputs!$J19</f>
        <v>0</v>
      </c>
      <c r="AU54" s="822">
        <f>+AU42*Inputs!$J19</f>
        <v>0</v>
      </c>
      <c r="AV54" s="822">
        <f>+AV42*Inputs!$J19</f>
        <v>0</v>
      </c>
      <c r="AW54" s="822">
        <f>+AW42*Inputs!$J19</f>
        <v>0</v>
      </c>
      <c r="AX54" s="822">
        <f>+AX42*Inputs!$J19</f>
        <v>0</v>
      </c>
      <c r="AY54" s="822">
        <f>+AY42*Inputs!$J19</f>
        <v>0</v>
      </c>
      <c r="AZ54" s="822">
        <f>+AZ42*Inputs!$J19</f>
        <v>0</v>
      </c>
      <c r="BA54" s="822">
        <f>+BA42*Inputs!$J19</f>
        <v>0</v>
      </c>
      <c r="BB54" s="822">
        <f>+BB42*Inputs!$J19</f>
        <v>0</v>
      </c>
      <c r="BC54" s="822">
        <f>+BC42*Inputs!$J19</f>
        <v>0</v>
      </c>
      <c r="BD54" s="822">
        <f>+BD42*Inputs!$J19</f>
        <v>0</v>
      </c>
      <c r="BE54" s="822">
        <f>+BE42*Inputs!$J19</f>
        <v>0</v>
      </c>
      <c r="BF54" s="822">
        <f>+BF42*Inputs!$J19</f>
        <v>0</v>
      </c>
      <c r="BG54" s="822">
        <f>+BG42*Inputs!$J19</f>
        <v>0</v>
      </c>
      <c r="BH54" s="822">
        <f>+BH42*Inputs!$J19</f>
        <v>0</v>
      </c>
      <c r="BI54" s="822">
        <f>+BI42*Inputs!$J19</f>
        <v>0</v>
      </c>
      <c r="BJ54" s="822">
        <f>+BJ42*Inputs!$J19</f>
        <v>0</v>
      </c>
      <c r="BK54" s="823">
        <f>+BK42*Inputs!$J19</f>
        <v>0</v>
      </c>
    </row>
    <row r="55" spans="1:63">
      <c r="A55" s="149" t="b">
        <f>SUM(D55:BJ55)=Inputs!J20</f>
        <v>1</v>
      </c>
      <c r="B55" s="160" t="s">
        <v>63</v>
      </c>
      <c r="C55" s="388"/>
      <c r="D55" s="824">
        <f t="shared" ref="D55:AI55" si="29">SUM(D52:D54)</f>
        <v>0</v>
      </c>
      <c r="E55" s="824">
        <f t="shared" si="29"/>
        <v>0</v>
      </c>
      <c r="F55" s="824">
        <f t="shared" si="29"/>
        <v>0</v>
      </c>
      <c r="G55" s="824">
        <f t="shared" si="29"/>
        <v>0</v>
      </c>
      <c r="H55" s="824">
        <f t="shared" si="29"/>
        <v>0</v>
      </c>
      <c r="I55" s="824">
        <f t="shared" si="29"/>
        <v>0</v>
      </c>
      <c r="J55" s="824">
        <f t="shared" si="29"/>
        <v>0</v>
      </c>
      <c r="K55" s="824">
        <f t="shared" si="29"/>
        <v>0</v>
      </c>
      <c r="L55" s="824">
        <f t="shared" si="29"/>
        <v>0</v>
      </c>
      <c r="M55" s="824">
        <f t="shared" si="29"/>
        <v>0</v>
      </c>
      <c r="N55" s="824">
        <f t="shared" si="29"/>
        <v>0</v>
      </c>
      <c r="O55" s="824">
        <f t="shared" si="29"/>
        <v>0</v>
      </c>
      <c r="P55" s="824">
        <f t="shared" si="29"/>
        <v>0</v>
      </c>
      <c r="Q55" s="824">
        <f t="shared" si="29"/>
        <v>0</v>
      </c>
      <c r="R55" s="824">
        <f t="shared" si="29"/>
        <v>0</v>
      </c>
      <c r="S55" s="824">
        <f t="shared" si="29"/>
        <v>0</v>
      </c>
      <c r="T55" s="824">
        <f t="shared" si="29"/>
        <v>0</v>
      </c>
      <c r="U55" s="824">
        <f t="shared" si="29"/>
        <v>0</v>
      </c>
      <c r="V55" s="824">
        <f t="shared" si="29"/>
        <v>0</v>
      </c>
      <c r="W55" s="824">
        <f t="shared" si="29"/>
        <v>0</v>
      </c>
      <c r="X55" s="824">
        <f t="shared" si="29"/>
        <v>0</v>
      </c>
      <c r="Y55" s="824">
        <f t="shared" si="29"/>
        <v>0</v>
      </c>
      <c r="Z55" s="824">
        <f t="shared" si="29"/>
        <v>0</v>
      </c>
      <c r="AA55" s="824">
        <f t="shared" si="29"/>
        <v>0</v>
      </c>
      <c r="AB55" s="824">
        <f t="shared" si="29"/>
        <v>0</v>
      </c>
      <c r="AC55" s="824">
        <f t="shared" si="29"/>
        <v>0</v>
      </c>
      <c r="AD55" s="824">
        <f t="shared" si="29"/>
        <v>0</v>
      </c>
      <c r="AE55" s="824">
        <f t="shared" si="29"/>
        <v>0</v>
      </c>
      <c r="AF55" s="824">
        <f t="shared" si="29"/>
        <v>1.4929687499999995</v>
      </c>
      <c r="AG55" s="824">
        <f t="shared" si="29"/>
        <v>1.4432031249999995</v>
      </c>
      <c r="AH55" s="824">
        <f t="shared" si="29"/>
        <v>1.5427343749999995</v>
      </c>
      <c r="AI55" s="824">
        <f t="shared" si="29"/>
        <v>1.4432031249999997</v>
      </c>
      <c r="AJ55" s="824">
        <f t="shared" ref="AJ55:BK55" si="30">SUM(AJ52:AJ54)</f>
        <v>1.5427343749999993</v>
      </c>
      <c r="AK55" s="824">
        <f t="shared" si="30"/>
        <v>1.4929687499999995</v>
      </c>
      <c r="AL55" s="824">
        <f t="shared" si="30"/>
        <v>1.3436718750000001</v>
      </c>
      <c r="AM55" s="824">
        <f t="shared" si="30"/>
        <v>1.642265624999999</v>
      </c>
      <c r="AN55" s="824">
        <f t="shared" si="30"/>
        <v>0</v>
      </c>
      <c r="AO55" s="824">
        <f t="shared" si="30"/>
        <v>0</v>
      </c>
      <c r="AP55" s="824">
        <f t="shared" si="30"/>
        <v>0</v>
      </c>
      <c r="AQ55" s="824">
        <f t="shared" si="30"/>
        <v>0</v>
      </c>
      <c r="AR55" s="824">
        <f t="shared" si="30"/>
        <v>0</v>
      </c>
      <c r="AS55" s="824">
        <f t="shared" si="30"/>
        <v>0</v>
      </c>
      <c r="AT55" s="824">
        <f t="shared" si="30"/>
        <v>0</v>
      </c>
      <c r="AU55" s="824">
        <f t="shared" si="30"/>
        <v>0</v>
      </c>
      <c r="AV55" s="824">
        <f t="shared" si="30"/>
        <v>0</v>
      </c>
      <c r="AW55" s="824">
        <f t="shared" si="30"/>
        <v>0</v>
      </c>
      <c r="AX55" s="824">
        <f t="shared" si="30"/>
        <v>0</v>
      </c>
      <c r="AY55" s="824">
        <f t="shared" si="30"/>
        <v>0</v>
      </c>
      <c r="AZ55" s="824">
        <f t="shared" si="30"/>
        <v>0</v>
      </c>
      <c r="BA55" s="824">
        <f t="shared" si="30"/>
        <v>0</v>
      </c>
      <c r="BB55" s="824">
        <f t="shared" si="30"/>
        <v>0</v>
      </c>
      <c r="BC55" s="824">
        <f t="shared" si="30"/>
        <v>0</v>
      </c>
      <c r="BD55" s="824">
        <f t="shared" si="30"/>
        <v>0</v>
      </c>
      <c r="BE55" s="824">
        <f t="shared" si="30"/>
        <v>0</v>
      </c>
      <c r="BF55" s="824">
        <f t="shared" si="30"/>
        <v>0</v>
      </c>
      <c r="BG55" s="824">
        <f t="shared" si="30"/>
        <v>0</v>
      </c>
      <c r="BH55" s="824">
        <f t="shared" si="30"/>
        <v>0</v>
      </c>
      <c r="BI55" s="824">
        <f t="shared" si="30"/>
        <v>0</v>
      </c>
      <c r="BJ55" s="824">
        <f t="shared" si="30"/>
        <v>0</v>
      </c>
      <c r="BK55" s="825">
        <f t="shared" si="30"/>
        <v>0</v>
      </c>
    </row>
    <row r="56" spans="1:63">
      <c r="A56" s="365"/>
      <c r="B56" s="161" t="s">
        <v>278</v>
      </c>
      <c r="C56" s="388"/>
      <c r="D56" s="277">
        <f>D55</f>
        <v>0</v>
      </c>
      <c r="E56" s="277">
        <f>D56+E55</f>
        <v>0</v>
      </c>
      <c r="F56" s="277">
        <f t="shared" ref="F56:BK56" si="31">E56+F55</f>
        <v>0</v>
      </c>
      <c r="G56" s="277">
        <f t="shared" si="31"/>
        <v>0</v>
      </c>
      <c r="H56" s="277">
        <f t="shared" si="31"/>
        <v>0</v>
      </c>
      <c r="I56" s="277">
        <f t="shared" si="31"/>
        <v>0</v>
      </c>
      <c r="J56" s="277">
        <f t="shared" si="31"/>
        <v>0</v>
      </c>
      <c r="K56" s="277">
        <f t="shared" si="31"/>
        <v>0</v>
      </c>
      <c r="L56" s="277">
        <f t="shared" si="31"/>
        <v>0</v>
      </c>
      <c r="M56" s="277">
        <f t="shared" si="31"/>
        <v>0</v>
      </c>
      <c r="N56" s="277">
        <f t="shared" si="31"/>
        <v>0</v>
      </c>
      <c r="O56" s="277">
        <f t="shared" si="31"/>
        <v>0</v>
      </c>
      <c r="P56" s="277">
        <f t="shared" si="31"/>
        <v>0</v>
      </c>
      <c r="Q56" s="277">
        <f t="shared" si="31"/>
        <v>0</v>
      </c>
      <c r="R56" s="277">
        <f t="shared" si="31"/>
        <v>0</v>
      </c>
      <c r="S56" s="277">
        <f t="shared" si="31"/>
        <v>0</v>
      </c>
      <c r="T56" s="277">
        <f t="shared" si="31"/>
        <v>0</v>
      </c>
      <c r="U56" s="277">
        <f t="shared" si="31"/>
        <v>0</v>
      </c>
      <c r="V56" s="277">
        <f t="shared" si="31"/>
        <v>0</v>
      </c>
      <c r="W56" s="277">
        <f t="shared" si="31"/>
        <v>0</v>
      </c>
      <c r="X56" s="277">
        <f t="shared" si="31"/>
        <v>0</v>
      </c>
      <c r="Y56" s="277">
        <f t="shared" si="31"/>
        <v>0</v>
      </c>
      <c r="Z56" s="277">
        <f t="shared" si="31"/>
        <v>0</v>
      </c>
      <c r="AA56" s="277">
        <f t="shared" si="31"/>
        <v>0</v>
      </c>
      <c r="AB56" s="277">
        <f t="shared" si="31"/>
        <v>0</v>
      </c>
      <c r="AC56" s="277">
        <f t="shared" si="31"/>
        <v>0</v>
      </c>
      <c r="AD56" s="277">
        <f t="shared" si="31"/>
        <v>0</v>
      </c>
      <c r="AE56" s="277">
        <f t="shared" si="31"/>
        <v>0</v>
      </c>
      <c r="AF56" s="277">
        <f t="shared" si="31"/>
        <v>1.4929687499999995</v>
      </c>
      <c r="AG56" s="277">
        <f t="shared" si="31"/>
        <v>2.936171874999999</v>
      </c>
      <c r="AH56" s="277">
        <f t="shared" si="31"/>
        <v>4.4789062499999988</v>
      </c>
      <c r="AI56" s="277">
        <f t="shared" si="31"/>
        <v>5.922109374999998</v>
      </c>
      <c r="AJ56" s="277">
        <f t="shared" si="31"/>
        <v>7.4648437499999973</v>
      </c>
      <c r="AK56" s="277">
        <f t="shared" si="31"/>
        <v>8.9578124999999975</v>
      </c>
      <c r="AL56" s="277">
        <f t="shared" si="31"/>
        <v>10.301484374999998</v>
      </c>
      <c r="AM56" s="277">
        <f t="shared" si="31"/>
        <v>11.943749999999996</v>
      </c>
      <c r="AN56" s="277">
        <f t="shared" si="31"/>
        <v>11.943749999999996</v>
      </c>
      <c r="AO56" s="277">
        <f t="shared" si="31"/>
        <v>11.943749999999996</v>
      </c>
      <c r="AP56" s="277">
        <f t="shared" si="31"/>
        <v>11.943749999999996</v>
      </c>
      <c r="AQ56" s="277">
        <f t="shared" si="31"/>
        <v>11.943749999999996</v>
      </c>
      <c r="AR56" s="277">
        <f t="shared" si="31"/>
        <v>11.943749999999996</v>
      </c>
      <c r="AS56" s="277">
        <f t="shared" si="31"/>
        <v>11.943749999999996</v>
      </c>
      <c r="AT56" s="277">
        <f t="shared" si="31"/>
        <v>11.943749999999996</v>
      </c>
      <c r="AU56" s="277">
        <f t="shared" si="31"/>
        <v>11.943749999999996</v>
      </c>
      <c r="AV56" s="277">
        <f t="shared" si="31"/>
        <v>11.943749999999996</v>
      </c>
      <c r="AW56" s="277">
        <f t="shared" si="31"/>
        <v>11.943749999999996</v>
      </c>
      <c r="AX56" s="277">
        <f t="shared" si="31"/>
        <v>11.943749999999996</v>
      </c>
      <c r="AY56" s="277">
        <f t="shared" si="31"/>
        <v>11.943749999999996</v>
      </c>
      <c r="AZ56" s="277">
        <f t="shared" si="31"/>
        <v>11.943749999999996</v>
      </c>
      <c r="BA56" s="277">
        <f t="shared" si="31"/>
        <v>11.943749999999996</v>
      </c>
      <c r="BB56" s="277">
        <f t="shared" si="31"/>
        <v>11.943749999999996</v>
      </c>
      <c r="BC56" s="277">
        <f t="shared" si="31"/>
        <v>11.943749999999996</v>
      </c>
      <c r="BD56" s="277">
        <f t="shared" si="31"/>
        <v>11.943749999999996</v>
      </c>
      <c r="BE56" s="277">
        <f t="shared" si="31"/>
        <v>11.943749999999996</v>
      </c>
      <c r="BF56" s="277">
        <f t="shared" si="31"/>
        <v>11.943749999999996</v>
      </c>
      <c r="BG56" s="277">
        <f t="shared" si="31"/>
        <v>11.943749999999996</v>
      </c>
      <c r="BH56" s="277">
        <f t="shared" si="31"/>
        <v>11.943749999999996</v>
      </c>
      <c r="BI56" s="277">
        <f t="shared" si="31"/>
        <v>11.943749999999996</v>
      </c>
      <c r="BJ56" s="277">
        <f t="shared" si="31"/>
        <v>11.943749999999996</v>
      </c>
      <c r="BK56" s="278">
        <f t="shared" si="31"/>
        <v>11.943749999999996</v>
      </c>
    </row>
  </sheetData>
  <sheetProtection password="CF7A" sheet="1" objects="1" scenarios="1"/>
  <mergeCells count="1">
    <mergeCell ref="B2:M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7">
    <tabColor theme="3"/>
    <pageSetUpPr fitToPage="1"/>
  </sheetPr>
  <dimension ref="A1:Y108"/>
  <sheetViews>
    <sheetView zoomScaleNormal="100" workbookViewId="0">
      <pane xSplit="3" ySplit="3" topLeftCell="D39" activePane="bottomRight" state="frozen"/>
      <selection activeCell="H82" sqref="H82"/>
      <selection pane="topRight" activeCell="H82" sqref="H82"/>
      <selection pane="bottomLeft" activeCell="H82" sqref="H82"/>
      <selection pane="bottomRight" activeCell="H82" sqref="H82"/>
    </sheetView>
  </sheetViews>
  <sheetFormatPr defaultColWidth="9" defaultRowHeight="12.75" outlineLevelRow="1"/>
  <cols>
    <col min="1" max="1" width="22.25" style="68" customWidth="1"/>
    <col min="2" max="2" width="7" style="68" customWidth="1"/>
    <col min="3" max="3" width="8" style="68" customWidth="1"/>
    <col min="4" max="4" width="8.5" style="68" customWidth="1"/>
    <col min="5" max="17" width="7.75" style="68" bestFit="1" customWidth="1"/>
    <col min="18" max="18" width="8.75" style="68" bestFit="1" customWidth="1"/>
    <col min="19" max="21" width="8.875" style="68" bestFit="1" customWidth="1"/>
    <col min="22" max="22" width="8.5" style="68" bestFit="1" customWidth="1"/>
    <col min="23" max="23" width="9.125" style="68" bestFit="1" customWidth="1"/>
    <col min="24" max="25" width="9.875" style="68" bestFit="1" customWidth="1"/>
    <col min="26" max="16384" width="9" style="68"/>
  </cols>
  <sheetData>
    <row r="1" spans="1:25">
      <c r="W1" s="283" t="s">
        <v>126</v>
      </c>
    </row>
    <row r="2" spans="1:25">
      <c r="A2" s="1245" t="s">
        <v>6</v>
      </c>
      <c r="B2" s="284"/>
      <c r="C2" s="284"/>
      <c r="D2" s="213">
        <v>1</v>
      </c>
      <c r="E2" s="213">
        <f>D2+1</f>
        <v>2</v>
      </c>
      <c r="F2" s="213">
        <f t="shared" ref="F2:R2" si="0">E2+1</f>
        <v>3</v>
      </c>
      <c r="G2" s="213">
        <f t="shared" si="0"/>
        <v>4</v>
      </c>
      <c r="H2" s="213">
        <f t="shared" si="0"/>
        <v>5</v>
      </c>
      <c r="I2" s="213">
        <f t="shared" si="0"/>
        <v>6</v>
      </c>
      <c r="J2" s="213">
        <f t="shared" si="0"/>
        <v>7</v>
      </c>
      <c r="K2" s="213">
        <f t="shared" si="0"/>
        <v>8</v>
      </c>
      <c r="L2" s="213">
        <f t="shared" si="0"/>
        <v>9</v>
      </c>
      <c r="M2" s="213">
        <f t="shared" si="0"/>
        <v>10</v>
      </c>
      <c r="N2" s="213">
        <f t="shared" si="0"/>
        <v>11</v>
      </c>
      <c r="O2" s="213">
        <f t="shared" si="0"/>
        <v>12</v>
      </c>
      <c r="P2" s="213">
        <f t="shared" si="0"/>
        <v>13</v>
      </c>
      <c r="Q2" s="213">
        <f t="shared" si="0"/>
        <v>14</v>
      </c>
      <c r="R2" s="213">
        <f t="shared" si="0"/>
        <v>15</v>
      </c>
      <c r="S2" s="213">
        <f>R2+1</f>
        <v>16</v>
      </c>
      <c r="T2" s="213">
        <f>S2+1</f>
        <v>17</v>
      </c>
      <c r="U2" s="213">
        <f>T2+1</f>
        <v>18</v>
      </c>
      <c r="V2" s="213">
        <f>U2+1</f>
        <v>19</v>
      </c>
      <c r="W2" s="203">
        <f>V2+1</f>
        <v>20</v>
      </c>
      <c r="X2" s="222"/>
      <c r="Y2" s="219"/>
    </row>
    <row r="3" spans="1:25">
      <c r="A3" s="1246"/>
      <c r="B3" s="188"/>
      <c r="C3" s="189"/>
      <c r="D3" s="223">
        <v>41364</v>
      </c>
      <c r="E3" s="223">
        <f>EDATE(D3,12)</f>
        <v>41729</v>
      </c>
      <c r="F3" s="223">
        <f t="shared" ref="F3:R3" si="1">EDATE(E3,12)</f>
        <v>42094</v>
      </c>
      <c r="G3" s="223">
        <f t="shared" si="1"/>
        <v>42460</v>
      </c>
      <c r="H3" s="223">
        <f t="shared" si="1"/>
        <v>42825</v>
      </c>
      <c r="I3" s="223">
        <f t="shared" si="1"/>
        <v>43190</v>
      </c>
      <c r="J3" s="223">
        <f t="shared" si="1"/>
        <v>43555</v>
      </c>
      <c r="K3" s="223">
        <f t="shared" si="1"/>
        <v>43921</v>
      </c>
      <c r="L3" s="223">
        <f t="shared" si="1"/>
        <v>44286</v>
      </c>
      <c r="M3" s="223">
        <f t="shared" si="1"/>
        <v>44651</v>
      </c>
      <c r="N3" s="223">
        <f t="shared" si="1"/>
        <v>45016</v>
      </c>
      <c r="O3" s="223">
        <f t="shared" si="1"/>
        <v>45382</v>
      </c>
      <c r="P3" s="223">
        <f t="shared" si="1"/>
        <v>45747</v>
      </c>
      <c r="Q3" s="223">
        <f t="shared" si="1"/>
        <v>46112</v>
      </c>
      <c r="R3" s="223">
        <f t="shared" si="1"/>
        <v>46477</v>
      </c>
      <c r="S3" s="223">
        <f>EDATE(R3,12)</f>
        <v>46843</v>
      </c>
      <c r="T3" s="223">
        <f>EDATE(S3,12)</f>
        <v>47208</v>
      </c>
      <c r="U3" s="223">
        <f>EDATE(T3,12)</f>
        <v>47573</v>
      </c>
      <c r="V3" s="223">
        <f>EDATE(U3,12)</f>
        <v>47938</v>
      </c>
      <c r="W3" s="285">
        <f>EDATE(V3,12)</f>
        <v>48304</v>
      </c>
      <c r="X3" s="222"/>
      <c r="Y3" s="216"/>
    </row>
    <row r="4" spans="1:25">
      <c r="A4" s="286"/>
      <c r="B4" s="73"/>
      <c r="D4" s="216"/>
      <c r="E4" s="216"/>
      <c r="F4" s="216"/>
      <c r="G4" s="216"/>
      <c r="H4" s="216"/>
      <c r="I4" s="216"/>
      <c r="J4" s="216"/>
      <c r="K4" s="216"/>
      <c r="L4" s="216"/>
      <c r="M4" s="216"/>
      <c r="N4" s="216"/>
      <c r="O4" s="216"/>
      <c r="P4" s="216"/>
      <c r="Q4" s="216"/>
      <c r="R4" s="216"/>
      <c r="S4" s="216"/>
      <c r="T4" s="216"/>
      <c r="U4" s="216"/>
      <c r="V4" s="216"/>
      <c r="W4" s="287"/>
      <c r="X4" s="216"/>
      <c r="Y4" s="216"/>
    </row>
    <row r="5" spans="1:25" ht="12.75" hidden="1" customHeight="1" outlineLevel="1">
      <c r="A5" s="288" t="s">
        <v>27</v>
      </c>
      <c r="B5" s="73"/>
      <c r="K5" s="72"/>
      <c r="W5" s="71"/>
    </row>
    <row r="6" spans="1:25" ht="12.75" hidden="1" customHeight="1" outlineLevel="1">
      <c r="A6" s="97" t="e">
        <f t="shared" ref="A6:A19" si="2">+A23</f>
        <v>#REF!</v>
      </c>
      <c r="B6" s="289"/>
      <c r="C6" s="290"/>
      <c r="D6" s="291" t="e">
        <f>Inputs!#REF!</f>
        <v>#REF!</v>
      </c>
      <c r="E6" s="291" t="e">
        <f>Inputs!#REF!</f>
        <v>#REF!</v>
      </c>
      <c r="F6" s="291" t="e">
        <f>Inputs!#REF!</f>
        <v>#REF!</v>
      </c>
      <c r="G6" s="291" t="e">
        <f>Inputs!#REF!</f>
        <v>#REF!</v>
      </c>
      <c r="H6" s="291" t="e">
        <f>Inputs!#REF!</f>
        <v>#REF!</v>
      </c>
      <c r="I6" s="291" t="e">
        <f>Inputs!#REF!</f>
        <v>#REF!</v>
      </c>
      <c r="J6" s="291" t="e">
        <f>Inputs!#REF!</f>
        <v>#REF!</v>
      </c>
      <c r="K6" s="291" t="e">
        <f>Inputs!#REF!</f>
        <v>#REF!</v>
      </c>
      <c r="L6" s="291" t="e">
        <f>Inputs!#REF!</f>
        <v>#REF!</v>
      </c>
      <c r="M6" s="291" t="e">
        <f>Inputs!#REF!</f>
        <v>#REF!</v>
      </c>
      <c r="N6" s="291" t="e">
        <f>Inputs!#REF!</f>
        <v>#REF!</v>
      </c>
      <c r="O6" s="291" t="e">
        <f>Inputs!#REF!</f>
        <v>#REF!</v>
      </c>
      <c r="P6" s="291" t="e">
        <f>Inputs!#REF!</f>
        <v>#REF!</v>
      </c>
      <c r="Q6" s="291" t="e">
        <f>Inputs!#REF!</f>
        <v>#REF!</v>
      </c>
      <c r="R6" s="291" t="e">
        <f>Inputs!#REF!</f>
        <v>#REF!</v>
      </c>
      <c r="S6" s="291" t="e">
        <f>Inputs!#REF!</f>
        <v>#REF!</v>
      </c>
      <c r="T6" s="291" t="e">
        <f>Inputs!#REF!</f>
        <v>#REF!</v>
      </c>
      <c r="U6" s="291" t="e">
        <f>Inputs!#REF!</f>
        <v>#REF!</v>
      </c>
      <c r="V6" s="291" t="e">
        <f>Inputs!#REF!</f>
        <v>#REF!</v>
      </c>
      <c r="W6" s="292" t="e">
        <f>Inputs!#REF!</f>
        <v>#REF!</v>
      </c>
      <c r="X6" s="100"/>
      <c r="Y6" s="100"/>
    </row>
    <row r="7" spans="1:25" ht="12.75" hidden="1" customHeight="1" outlineLevel="1">
      <c r="A7" s="93" t="e">
        <f t="shared" si="2"/>
        <v>#REF!</v>
      </c>
      <c r="B7" s="77"/>
      <c r="C7" s="64"/>
      <c r="D7" s="75" t="e">
        <f>Inputs!#REF!</f>
        <v>#REF!</v>
      </c>
      <c r="E7" s="75" t="e">
        <f>Inputs!#REF!</f>
        <v>#REF!</v>
      </c>
      <c r="F7" s="75" t="e">
        <f>Inputs!#REF!</f>
        <v>#REF!</v>
      </c>
      <c r="G7" s="75" t="e">
        <f>Inputs!#REF!</f>
        <v>#REF!</v>
      </c>
      <c r="H7" s="75" t="e">
        <f>Inputs!#REF!</f>
        <v>#REF!</v>
      </c>
      <c r="I7" s="75" t="e">
        <f>Inputs!#REF!</f>
        <v>#REF!</v>
      </c>
      <c r="J7" s="75" t="e">
        <f>Inputs!#REF!</f>
        <v>#REF!</v>
      </c>
      <c r="K7" s="75" t="e">
        <f>Inputs!#REF!</f>
        <v>#REF!</v>
      </c>
      <c r="L7" s="75" t="e">
        <f>Inputs!#REF!</f>
        <v>#REF!</v>
      </c>
      <c r="M7" s="75" t="e">
        <f>Inputs!#REF!</f>
        <v>#REF!</v>
      </c>
      <c r="N7" s="75" t="e">
        <f>Inputs!#REF!</f>
        <v>#REF!</v>
      </c>
      <c r="O7" s="75" t="e">
        <f>Inputs!#REF!</f>
        <v>#REF!</v>
      </c>
      <c r="P7" s="75" t="e">
        <f>Inputs!#REF!</f>
        <v>#REF!</v>
      </c>
      <c r="Q7" s="75" t="e">
        <f>Inputs!#REF!</f>
        <v>#REF!</v>
      </c>
      <c r="R7" s="75" t="e">
        <f>Inputs!#REF!</f>
        <v>#REF!</v>
      </c>
      <c r="S7" s="75" t="e">
        <f>Inputs!#REF!</f>
        <v>#REF!</v>
      </c>
      <c r="T7" s="75" t="e">
        <f>Inputs!#REF!</f>
        <v>#REF!</v>
      </c>
      <c r="U7" s="75" t="e">
        <f>Inputs!#REF!</f>
        <v>#REF!</v>
      </c>
      <c r="V7" s="75" t="e">
        <f>Inputs!#REF!</f>
        <v>#REF!</v>
      </c>
      <c r="W7" s="265" t="e">
        <f>Inputs!#REF!</f>
        <v>#REF!</v>
      </c>
      <c r="X7" s="75"/>
      <c r="Y7" s="75"/>
    </row>
    <row r="8" spans="1:25" ht="12.75" hidden="1" customHeight="1" outlineLevel="1">
      <c r="A8" s="93" t="str">
        <f t="shared" si="2"/>
        <v>Solar Project - Kusum Scheme</v>
      </c>
      <c r="B8" s="77"/>
      <c r="C8" s="64"/>
      <c r="D8" s="75" t="e">
        <f>Inputs!#REF!</f>
        <v>#REF!</v>
      </c>
      <c r="E8" s="75" t="e">
        <f>Inputs!#REF!</f>
        <v>#REF!</v>
      </c>
      <c r="F8" s="75" t="e">
        <f>Inputs!#REF!</f>
        <v>#REF!</v>
      </c>
      <c r="G8" s="75" t="e">
        <f>Inputs!#REF!</f>
        <v>#REF!</v>
      </c>
      <c r="H8" s="75" t="e">
        <f>Inputs!#REF!</f>
        <v>#REF!</v>
      </c>
      <c r="I8" s="75" t="e">
        <f>Inputs!#REF!</f>
        <v>#REF!</v>
      </c>
      <c r="J8" s="75" t="e">
        <f>Inputs!#REF!</f>
        <v>#REF!</v>
      </c>
      <c r="K8" s="75" t="e">
        <f>Inputs!#REF!</f>
        <v>#REF!</v>
      </c>
      <c r="L8" s="75" t="e">
        <f>Inputs!#REF!</f>
        <v>#REF!</v>
      </c>
      <c r="M8" s="75" t="e">
        <f>Inputs!#REF!</f>
        <v>#REF!</v>
      </c>
      <c r="N8" s="75" t="e">
        <f>Inputs!#REF!</f>
        <v>#REF!</v>
      </c>
      <c r="O8" s="75" t="e">
        <f>Inputs!#REF!</f>
        <v>#REF!</v>
      </c>
      <c r="P8" s="75" t="e">
        <f>Inputs!#REF!</f>
        <v>#REF!</v>
      </c>
      <c r="Q8" s="75" t="e">
        <f>Inputs!#REF!</f>
        <v>#REF!</v>
      </c>
      <c r="R8" s="75" t="e">
        <f>Inputs!#REF!</f>
        <v>#REF!</v>
      </c>
      <c r="S8" s="75" t="e">
        <f>Inputs!#REF!</f>
        <v>#REF!</v>
      </c>
      <c r="T8" s="75" t="e">
        <f>Inputs!#REF!</f>
        <v>#REF!</v>
      </c>
      <c r="U8" s="75" t="e">
        <f>Inputs!#REF!</f>
        <v>#REF!</v>
      </c>
      <c r="V8" s="75" t="e">
        <f>Inputs!#REF!</f>
        <v>#REF!</v>
      </c>
      <c r="W8" s="265" t="e">
        <f>Inputs!#REF!</f>
        <v>#REF!</v>
      </c>
      <c r="X8" s="75"/>
      <c r="Y8" s="75"/>
    </row>
    <row r="9" spans="1:25" ht="12.75" hidden="1" customHeight="1" outlineLevel="1">
      <c r="A9" s="93" t="str">
        <f t="shared" si="2"/>
        <v>Karnataka</v>
      </c>
      <c r="B9" s="78"/>
      <c r="C9" s="64"/>
      <c r="D9" s="75" t="e">
        <f>Inputs!#REF!</f>
        <v>#REF!</v>
      </c>
      <c r="E9" s="75" t="e">
        <f>Inputs!#REF!</f>
        <v>#REF!</v>
      </c>
      <c r="F9" s="75" t="e">
        <f>Inputs!#REF!</f>
        <v>#REF!</v>
      </c>
      <c r="G9" s="75" t="e">
        <f>Inputs!#REF!</f>
        <v>#REF!</v>
      </c>
      <c r="H9" s="75" t="e">
        <f>Inputs!#REF!</f>
        <v>#REF!</v>
      </c>
      <c r="I9" s="75" t="e">
        <f>Inputs!#REF!</f>
        <v>#REF!</v>
      </c>
      <c r="J9" s="75" t="e">
        <f>Inputs!#REF!</f>
        <v>#REF!</v>
      </c>
      <c r="K9" s="75" t="e">
        <f>Inputs!#REF!</f>
        <v>#REF!</v>
      </c>
      <c r="L9" s="75" t="e">
        <f>Inputs!#REF!</f>
        <v>#REF!</v>
      </c>
      <c r="M9" s="75" t="e">
        <f>Inputs!#REF!</f>
        <v>#REF!</v>
      </c>
      <c r="N9" s="75" t="e">
        <f>Inputs!#REF!</f>
        <v>#REF!</v>
      </c>
      <c r="O9" s="75" t="e">
        <f>Inputs!#REF!</f>
        <v>#REF!</v>
      </c>
      <c r="P9" s="75" t="e">
        <f>Inputs!#REF!</f>
        <v>#REF!</v>
      </c>
      <c r="Q9" s="75" t="e">
        <f>Inputs!#REF!</f>
        <v>#REF!</v>
      </c>
      <c r="R9" s="75" t="e">
        <f>Inputs!#REF!</f>
        <v>#REF!</v>
      </c>
      <c r="S9" s="75" t="e">
        <f>Inputs!#REF!</f>
        <v>#REF!</v>
      </c>
      <c r="T9" s="75" t="e">
        <f>Inputs!#REF!</f>
        <v>#REF!</v>
      </c>
      <c r="U9" s="75" t="e">
        <f>Inputs!#REF!</f>
        <v>#REF!</v>
      </c>
      <c r="V9" s="75" t="e">
        <f>Inputs!#REF!</f>
        <v>#REF!</v>
      </c>
      <c r="W9" s="265" t="e">
        <f>Inputs!#REF!</f>
        <v>#REF!</v>
      </c>
      <c r="X9" s="75"/>
      <c r="Y9" s="75"/>
    </row>
    <row r="10" spans="1:25" ht="12.75" hidden="1" customHeight="1" outlineLevel="1">
      <c r="A10" s="93" t="str">
        <f t="shared" si="2"/>
        <v>Uttar Pradesh</v>
      </c>
      <c r="B10" s="69"/>
      <c r="C10" s="64"/>
      <c r="D10" s="75" t="e">
        <f>Inputs!#REF!</f>
        <v>#REF!</v>
      </c>
      <c r="E10" s="75" t="e">
        <f>Inputs!#REF!</f>
        <v>#REF!</v>
      </c>
      <c r="F10" s="75" t="e">
        <f>Inputs!#REF!</f>
        <v>#REF!</v>
      </c>
      <c r="G10" s="75" t="e">
        <f>Inputs!#REF!</f>
        <v>#REF!</v>
      </c>
      <c r="H10" s="104" t="e">
        <f>Inputs!#REF!</f>
        <v>#REF!</v>
      </c>
      <c r="I10" s="104" t="e">
        <f>Inputs!#REF!</f>
        <v>#REF!</v>
      </c>
      <c r="J10" s="104" t="e">
        <f>Inputs!#REF!</f>
        <v>#REF!</v>
      </c>
      <c r="K10" s="104" t="e">
        <f>Inputs!#REF!</f>
        <v>#REF!</v>
      </c>
      <c r="L10" s="104" t="e">
        <f>Inputs!#REF!</f>
        <v>#REF!</v>
      </c>
      <c r="M10" s="104" t="e">
        <f>Inputs!#REF!</f>
        <v>#REF!</v>
      </c>
      <c r="N10" s="104" t="e">
        <f>Inputs!#REF!</f>
        <v>#REF!</v>
      </c>
      <c r="O10" s="75" t="e">
        <f>Inputs!#REF!</f>
        <v>#REF!</v>
      </c>
      <c r="P10" s="75" t="e">
        <f>Inputs!#REF!</f>
        <v>#REF!</v>
      </c>
      <c r="Q10" s="75" t="e">
        <f>Inputs!#REF!</f>
        <v>#REF!</v>
      </c>
      <c r="R10" s="75" t="e">
        <f>Inputs!#REF!</f>
        <v>#REF!</v>
      </c>
      <c r="S10" s="75" t="e">
        <f>Inputs!#REF!</f>
        <v>#REF!</v>
      </c>
      <c r="T10" s="75" t="e">
        <f>Inputs!#REF!</f>
        <v>#REF!</v>
      </c>
      <c r="U10" s="75" t="e">
        <f>Inputs!#REF!</f>
        <v>#REF!</v>
      </c>
      <c r="V10" s="75" t="e">
        <f>Inputs!#REF!</f>
        <v>#REF!</v>
      </c>
      <c r="W10" s="265" t="e">
        <f>Inputs!#REF!</f>
        <v>#REF!</v>
      </c>
      <c r="X10" s="76"/>
      <c r="Y10" s="76"/>
    </row>
    <row r="11" spans="1:25" ht="12.75" hidden="1" customHeight="1" outlineLevel="1">
      <c r="A11" s="93" t="e">
        <f t="shared" si="2"/>
        <v>#REF!</v>
      </c>
      <c r="B11" s="69"/>
      <c r="C11" s="64"/>
      <c r="D11" s="75" t="e">
        <f>Inputs!#REF!</f>
        <v>#REF!</v>
      </c>
      <c r="E11" s="75" t="e">
        <f>Inputs!#REF!</f>
        <v>#REF!</v>
      </c>
      <c r="F11" s="75" t="e">
        <f>Inputs!#REF!</f>
        <v>#REF!</v>
      </c>
      <c r="G11" s="75" t="e">
        <f>Inputs!#REF!</f>
        <v>#REF!</v>
      </c>
      <c r="H11" s="104" t="e">
        <f>Inputs!#REF!</f>
        <v>#REF!</v>
      </c>
      <c r="I11" s="104" t="e">
        <f>Inputs!#REF!</f>
        <v>#REF!</v>
      </c>
      <c r="J11" s="104" t="e">
        <f>Inputs!#REF!</f>
        <v>#REF!</v>
      </c>
      <c r="K11" s="104" t="e">
        <f>Inputs!#REF!</f>
        <v>#REF!</v>
      </c>
      <c r="L11" s="104" t="e">
        <f>Inputs!#REF!</f>
        <v>#REF!</v>
      </c>
      <c r="M11" s="104" t="e">
        <f>Inputs!#REF!</f>
        <v>#REF!</v>
      </c>
      <c r="N11" s="104" t="e">
        <f>Inputs!#REF!</f>
        <v>#REF!</v>
      </c>
      <c r="O11" s="75" t="e">
        <f>Inputs!#REF!</f>
        <v>#REF!</v>
      </c>
      <c r="P11" s="75" t="e">
        <f>Inputs!#REF!</f>
        <v>#REF!</v>
      </c>
      <c r="Q11" s="75" t="e">
        <f>Inputs!#REF!</f>
        <v>#REF!</v>
      </c>
      <c r="R11" s="75" t="e">
        <f>Inputs!#REF!</f>
        <v>#REF!</v>
      </c>
      <c r="S11" s="75" t="e">
        <f>Inputs!#REF!</f>
        <v>#REF!</v>
      </c>
      <c r="T11" s="75" t="e">
        <f>Inputs!#REF!</f>
        <v>#REF!</v>
      </c>
      <c r="U11" s="75" t="e">
        <f>Inputs!#REF!</f>
        <v>#REF!</v>
      </c>
      <c r="V11" s="75" t="e">
        <f>Inputs!#REF!</f>
        <v>#REF!</v>
      </c>
      <c r="W11" s="265" t="e">
        <f>Inputs!#REF!</f>
        <v>#REF!</v>
      </c>
      <c r="X11" s="76"/>
      <c r="Y11" s="76"/>
    </row>
    <row r="12" spans="1:25" ht="12.75" hidden="1" customHeight="1" outlineLevel="1">
      <c r="A12" s="93" t="e">
        <f t="shared" si="2"/>
        <v>#REF!</v>
      </c>
      <c r="B12" s="69"/>
      <c r="C12" s="64"/>
      <c r="D12" s="75" t="e">
        <f>Inputs!#REF!</f>
        <v>#REF!</v>
      </c>
      <c r="E12" s="75" t="e">
        <f>Inputs!#REF!</f>
        <v>#REF!</v>
      </c>
      <c r="F12" s="75" t="e">
        <f>Inputs!#REF!</f>
        <v>#REF!</v>
      </c>
      <c r="G12" s="75" t="e">
        <f>Inputs!#REF!</f>
        <v>#REF!</v>
      </c>
      <c r="H12" s="104" t="e">
        <f>Inputs!#REF!</f>
        <v>#REF!</v>
      </c>
      <c r="I12" s="104" t="e">
        <f>Inputs!#REF!</f>
        <v>#REF!</v>
      </c>
      <c r="J12" s="104" t="e">
        <f>Inputs!#REF!</f>
        <v>#REF!</v>
      </c>
      <c r="K12" s="104" t="e">
        <f>Inputs!#REF!</f>
        <v>#REF!</v>
      </c>
      <c r="L12" s="104" t="e">
        <f>Inputs!#REF!</f>
        <v>#REF!</v>
      </c>
      <c r="M12" s="104" t="e">
        <f>Inputs!#REF!</f>
        <v>#REF!</v>
      </c>
      <c r="N12" s="104" t="e">
        <f>Inputs!#REF!</f>
        <v>#REF!</v>
      </c>
      <c r="O12" s="75" t="e">
        <f>Inputs!#REF!</f>
        <v>#REF!</v>
      </c>
      <c r="P12" s="75" t="e">
        <f>Inputs!#REF!</f>
        <v>#REF!</v>
      </c>
      <c r="Q12" s="75" t="e">
        <f>Inputs!#REF!</f>
        <v>#REF!</v>
      </c>
      <c r="R12" s="75" t="e">
        <f>Inputs!#REF!</f>
        <v>#REF!</v>
      </c>
      <c r="S12" s="75" t="e">
        <f>Inputs!#REF!</f>
        <v>#REF!</v>
      </c>
      <c r="T12" s="75" t="e">
        <f>Inputs!#REF!</f>
        <v>#REF!</v>
      </c>
      <c r="U12" s="75" t="e">
        <f>Inputs!#REF!</f>
        <v>#REF!</v>
      </c>
      <c r="V12" s="75" t="e">
        <f>Inputs!#REF!</f>
        <v>#REF!</v>
      </c>
      <c r="W12" s="265" t="e">
        <f>Inputs!#REF!</f>
        <v>#REF!</v>
      </c>
      <c r="X12" s="76"/>
      <c r="Y12" s="76"/>
    </row>
    <row r="13" spans="1:25" ht="12.75" hidden="1" customHeight="1" outlineLevel="1">
      <c r="A13" s="93" t="e">
        <f t="shared" si="2"/>
        <v>#REF!</v>
      </c>
      <c r="B13" s="69"/>
      <c r="C13" s="64"/>
      <c r="D13" s="75" t="e">
        <f>Inputs!#REF!</f>
        <v>#REF!</v>
      </c>
      <c r="E13" s="75" t="e">
        <f>Inputs!#REF!</f>
        <v>#REF!</v>
      </c>
      <c r="F13" s="75" t="e">
        <f>Inputs!#REF!</f>
        <v>#REF!</v>
      </c>
      <c r="G13" s="75" t="e">
        <f>Inputs!#REF!</f>
        <v>#REF!</v>
      </c>
      <c r="H13" s="104" t="e">
        <f>Inputs!#REF!</f>
        <v>#REF!</v>
      </c>
      <c r="I13" s="104" t="e">
        <f>Inputs!#REF!</f>
        <v>#REF!</v>
      </c>
      <c r="J13" s="104" t="e">
        <f>Inputs!#REF!</f>
        <v>#REF!</v>
      </c>
      <c r="K13" s="104" t="e">
        <f>Inputs!#REF!</f>
        <v>#REF!</v>
      </c>
      <c r="L13" s="104" t="e">
        <f>Inputs!#REF!</f>
        <v>#REF!</v>
      </c>
      <c r="M13" s="104" t="e">
        <f>Inputs!#REF!</f>
        <v>#REF!</v>
      </c>
      <c r="N13" s="104" t="e">
        <f>Inputs!#REF!</f>
        <v>#REF!</v>
      </c>
      <c r="O13" s="75" t="e">
        <f>Inputs!#REF!</f>
        <v>#REF!</v>
      </c>
      <c r="P13" s="75" t="e">
        <f>Inputs!#REF!</f>
        <v>#REF!</v>
      </c>
      <c r="Q13" s="75" t="e">
        <f>Inputs!#REF!</f>
        <v>#REF!</v>
      </c>
      <c r="R13" s="75" t="e">
        <f>Inputs!#REF!</f>
        <v>#REF!</v>
      </c>
      <c r="S13" s="75" t="e">
        <f>Inputs!#REF!</f>
        <v>#REF!</v>
      </c>
      <c r="T13" s="75" t="e">
        <f>Inputs!#REF!</f>
        <v>#REF!</v>
      </c>
      <c r="U13" s="75" t="e">
        <f>Inputs!#REF!</f>
        <v>#REF!</v>
      </c>
      <c r="V13" s="75" t="e">
        <f>Inputs!#REF!</f>
        <v>#REF!</v>
      </c>
      <c r="W13" s="265" t="e">
        <f>Inputs!#REF!</f>
        <v>#REF!</v>
      </c>
      <c r="X13" s="76"/>
      <c r="Y13" s="76"/>
    </row>
    <row r="14" spans="1:25" ht="12.75" hidden="1" customHeight="1" outlineLevel="1">
      <c r="A14" s="93" t="e">
        <f t="shared" si="2"/>
        <v>#REF!</v>
      </c>
      <c r="B14" s="69"/>
      <c r="C14" s="64"/>
      <c r="D14" s="75" t="e">
        <f>Inputs!#REF!</f>
        <v>#REF!</v>
      </c>
      <c r="E14" s="75" t="e">
        <f>Inputs!#REF!</f>
        <v>#REF!</v>
      </c>
      <c r="F14" s="75" t="e">
        <f>Inputs!#REF!</f>
        <v>#REF!</v>
      </c>
      <c r="G14" s="75" t="e">
        <f>Inputs!#REF!</f>
        <v>#REF!</v>
      </c>
      <c r="H14" s="104" t="e">
        <f>Inputs!#REF!</f>
        <v>#REF!</v>
      </c>
      <c r="I14" s="104" t="e">
        <f>Inputs!#REF!</f>
        <v>#REF!</v>
      </c>
      <c r="J14" s="104" t="e">
        <f>Inputs!#REF!</f>
        <v>#REF!</v>
      </c>
      <c r="K14" s="104" t="e">
        <f>Inputs!#REF!</f>
        <v>#REF!</v>
      </c>
      <c r="L14" s="104" t="e">
        <f>Inputs!#REF!</f>
        <v>#REF!</v>
      </c>
      <c r="M14" s="104" t="e">
        <f>Inputs!#REF!</f>
        <v>#REF!</v>
      </c>
      <c r="N14" s="104" t="e">
        <f>Inputs!#REF!</f>
        <v>#REF!</v>
      </c>
      <c r="O14" s="75" t="e">
        <f>Inputs!#REF!</f>
        <v>#REF!</v>
      </c>
      <c r="P14" s="75" t="e">
        <f>Inputs!#REF!</f>
        <v>#REF!</v>
      </c>
      <c r="Q14" s="75" t="e">
        <f>Inputs!#REF!</f>
        <v>#REF!</v>
      </c>
      <c r="R14" s="75" t="e">
        <f>Inputs!#REF!</f>
        <v>#REF!</v>
      </c>
      <c r="S14" s="75" t="e">
        <f>Inputs!#REF!</f>
        <v>#REF!</v>
      </c>
      <c r="T14" s="75" t="e">
        <f>Inputs!#REF!</f>
        <v>#REF!</v>
      </c>
      <c r="U14" s="75" t="e">
        <f>Inputs!#REF!</f>
        <v>#REF!</v>
      </c>
      <c r="V14" s="75" t="e">
        <f>Inputs!#REF!</f>
        <v>#REF!</v>
      </c>
      <c r="W14" s="265" t="e">
        <f>Inputs!#REF!</f>
        <v>#REF!</v>
      </c>
      <c r="X14" s="76"/>
      <c r="Y14" s="76"/>
    </row>
    <row r="15" spans="1:25" ht="12.75" hidden="1" customHeight="1" outlineLevel="1">
      <c r="A15" s="93" t="e">
        <f t="shared" si="2"/>
        <v>#REF!</v>
      </c>
      <c r="B15" s="69"/>
      <c r="C15" s="64"/>
      <c r="D15" s="75" t="e">
        <f>Inputs!#REF!</f>
        <v>#REF!</v>
      </c>
      <c r="E15" s="75" t="e">
        <f>Inputs!#REF!</f>
        <v>#REF!</v>
      </c>
      <c r="F15" s="75" t="e">
        <f>Inputs!#REF!</f>
        <v>#REF!</v>
      </c>
      <c r="G15" s="75" t="e">
        <f>Inputs!#REF!</f>
        <v>#REF!</v>
      </c>
      <c r="H15" s="104" t="e">
        <f>Inputs!#REF!</f>
        <v>#REF!</v>
      </c>
      <c r="I15" s="104" t="e">
        <f>Inputs!#REF!</f>
        <v>#REF!</v>
      </c>
      <c r="J15" s="104" t="e">
        <f>Inputs!#REF!</f>
        <v>#REF!</v>
      </c>
      <c r="K15" s="104" t="e">
        <f>Inputs!#REF!</f>
        <v>#REF!</v>
      </c>
      <c r="L15" s="104" t="e">
        <f>Inputs!#REF!</f>
        <v>#REF!</v>
      </c>
      <c r="M15" s="104" t="e">
        <f>Inputs!#REF!</f>
        <v>#REF!</v>
      </c>
      <c r="N15" s="104" t="e">
        <f>Inputs!#REF!</f>
        <v>#REF!</v>
      </c>
      <c r="O15" s="75" t="e">
        <f>Inputs!#REF!</f>
        <v>#REF!</v>
      </c>
      <c r="P15" s="75" t="e">
        <f>Inputs!#REF!</f>
        <v>#REF!</v>
      </c>
      <c r="Q15" s="75" t="e">
        <f>Inputs!#REF!</f>
        <v>#REF!</v>
      </c>
      <c r="R15" s="75" t="e">
        <f>Inputs!#REF!</f>
        <v>#REF!</v>
      </c>
      <c r="S15" s="75" t="e">
        <f>Inputs!#REF!</f>
        <v>#REF!</v>
      </c>
      <c r="T15" s="75" t="e">
        <f>Inputs!#REF!</f>
        <v>#REF!</v>
      </c>
      <c r="U15" s="75" t="e">
        <f>Inputs!#REF!</f>
        <v>#REF!</v>
      </c>
      <c r="V15" s="75" t="e">
        <f>Inputs!#REF!</f>
        <v>#REF!</v>
      </c>
      <c r="W15" s="265" t="e">
        <f>Inputs!#REF!</f>
        <v>#REF!</v>
      </c>
      <c r="X15" s="76"/>
      <c r="Y15" s="76"/>
    </row>
    <row r="16" spans="1:25" ht="12.75" hidden="1" customHeight="1" outlineLevel="1">
      <c r="A16" s="93" t="e">
        <f t="shared" si="2"/>
        <v>#REF!</v>
      </c>
      <c r="B16" s="69"/>
      <c r="C16" s="64"/>
      <c r="D16" s="75" t="e">
        <f>Inputs!#REF!</f>
        <v>#REF!</v>
      </c>
      <c r="E16" s="75" t="e">
        <f>Inputs!#REF!</f>
        <v>#REF!</v>
      </c>
      <c r="F16" s="75" t="e">
        <f>Inputs!#REF!</f>
        <v>#REF!</v>
      </c>
      <c r="G16" s="75" t="e">
        <f>Inputs!#REF!</f>
        <v>#REF!</v>
      </c>
      <c r="H16" s="104" t="e">
        <f>Inputs!#REF!</f>
        <v>#REF!</v>
      </c>
      <c r="I16" s="104" t="e">
        <f>Inputs!#REF!</f>
        <v>#REF!</v>
      </c>
      <c r="J16" s="104" t="e">
        <f>Inputs!#REF!</f>
        <v>#REF!</v>
      </c>
      <c r="K16" s="104" t="e">
        <f>Inputs!#REF!</f>
        <v>#REF!</v>
      </c>
      <c r="L16" s="104" t="e">
        <f>Inputs!#REF!</f>
        <v>#REF!</v>
      </c>
      <c r="M16" s="104" t="e">
        <f>Inputs!#REF!</f>
        <v>#REF!</v>
      </c>
      <c r="N16" s="104" t="e">
        <f>Inputs!#REF!</f>
        <v>#REF!</v>
      </c>
      <c r="O16" s="75" t="e">
        <f>Inputs!#REF!</f>
        <v>#REF!</v>
      </c>
      <c r="P16" s="75" t="e">
        <f>Inputs!#REF!</f>
        <v>#REF!</v>
      </c>
      <c r="Q16" s="75" t="e">
        <f>Inputs!#REF!</f>
        <v>#REF!</v>
      </c>
      <c r="R16" s="75" t="e">
        <f>Inputs!#REF!</f>
        <v>#REF!</v>
      </c>
      <c r="S16" s="75" t="e">
        <f>Inputs!#REF!</f>
        <v>#REF!</v>
      </c>
      <c r="T16" s="75" t="e">
        <f>Inputs!#REF!</f>
        <v>#REF!</v>
      </c>
      <c r="U16" s="75" t="e">
        <f>Inputs!#REF!</f>
        <v>#REF!</v>
      </c>
      <c r="V16" s="75" t="e">
        <f>Inputs!#REF!</f>
        <v>#REF!</v>
      </c>
      <c r="W16" s="265" t="e">
        <f>Inputs!#REF!</f>
        <v>#REF!</v>
      </c>
      <c r="X16" s="76"/>
      <c r="Y16" s="76"/>
    </row>
    <row r="17" spans="1:25" ht="12.75" hidden="1" customHeight="1" outlineLevel="1">
      <c r="A17" s="93" t="e">
        <f t="shared" si="2"/>
        <v>#REF!</v>
      </c>
      <c r="B17" s="69"/>
      <c r="C17" s="64"/>
      <c r="D17" s="75" t="e">
        <f>Inputs!#REF!</f>
        <v>#REF!</v>
      </c>
      <c r="E17" s="75" t="e">
        <f>Inputs!#REF!</f>
        <v>#REF!</v>
      </c>
      <c r="F17" s="75" t="e">
        <f>Inputs!#REF!</f>
        <v>#REF!</v>
      </c>
      <c r="G17" s="75" t="e">
        <f>Inputs!#REF!</f>
        <v>#REF!</v>
      </c>
      <c r="H17" s="104" t="e">
        <f>Inputs!#REF!</f>
        <v>#REF!</v>
      </c>
      <c r="I17" s="104" t="e">
        <f>Inputs!#REF!</f>
        <v>#REF!</v>
      </c>
      <c r="J17" s="104" t="e">
        <f>Inputs!#REF!</f>
        <v>#REF!</v>
      </c>
      <c r="K17" s="104" t="e">
        <f>Inputs!#REF!</f>
        <v>#REF!</v>
      </c>
      <c r="L17" s="104" t="e">
        <f>Inputs!#REF!</f>
        <v>#REF!</v>
      </c>
      <c r="M17" s="104" t="e">
        <f>Inputs!#REF!</f>
        <v>#REF!</v>
      </c>
      <c r="N17" s="104" t="e">
        <f>Inputs!#REF!</f>
        <v>#REF!</v>
      </c>
      <c r="O17" s="75" t="e">
        <f>Inputs!#REF!</f>
        <v>#REF!</v>
      </c>
      <c r="P17" s="75" t="e">
        <f>Inputs!#REF!</f>
        <v>#REF!</v>
      </c>
      <c r="Q17" s="75" t="e">
        <f>Inputs!#REF!</f>
        <v>#REF!</v>
      </c>
      <c r="R17" s="75" t="e">
        <f>Inputs!#REF!</f>
        <v>#REF!</v>
      </c>
      <c r="S17" s="75" t="e">
        <f>Inputs!#REF!</f>
        <v>#REF!</v>
      </c>
      <c r="T17" s="75" t="e">
        <f>Inputs!#REF!</f>
        <v>#REF!</v>
      </c>
      <c r="U17" s="75" t="e">
        <f>Inputs!#REF!</f>
        <v>#REF!</v>
      </c>
      <c r="V17" s="75" t="e">
        <f>Inputs!#REF!</f>
        <v>#REF!</v>
      </c>
      <c r="W17" s="265" t="e">
        <f>Inputs!#REF!</f>
        <v>#REF!</v>
      </c>
      <c r="X17" s="76"/>
      <c r="Y17" s="76"/>
    </row>
    <row r="18" spans="1:25" ht="12.75" hidden="1" customHeight="1" outlineLevel="1">
      <c r="A18" s="93" t="e">
        <f t="shared" si="2"/>
        <v>#REF!</v>
      </c>
      <c r="B18" s="69"/>
      <c r="C18" s="64"/>
      <c r="D18" s="75" t="e">
        <f>Inputs!#REF!</f>
        <v>#REF!</v>
      </c>
      <c r="E18" s="75" t="e">
        <f>Inputs!#REF!</f>
        <v>#REF!</v>
      </c>
      <c r="F18" s="75" t="e">
        <f>Inputs!#REF!</f>
        <v>#REF!</v>
      </c>
      <c r="G18" s="75" t="e">
        <f>Inputs!#REF!</f>
        <v>#REF!</v>
      </c>
      <c r="H18" s="104" t="e">
        <f>Inputs!#REF!</f>
        <v>#REF!</v>
      </c>
      <c r="I18" s="104" t="e">
        <f>Inputs!#REF!</f>
        <v>#REF!</v>
      </c>
      <c r="J18" s="104" t="e">
        <f>Inputs!#REF!</f>
        <v>#REF!</v>
      </c>
      <c r="K18" s="104" t="e">
        <f>Inputs!#REF!</f>
        <v>#REF!</v>
      </c>
      <c r="L18" s="104" t="e">
        <f>Inputs!#REF!</f>
        <v>#REF!</v>
      </c>
      <c r="M18" s="104" t="e">
        <f>Inputs!#REF!</f>
        <v>#REF!</v>
      </c>
      <c r="N18" s="104" t="e">
        <f>Inputs!#REF!</f>
        <v>#REF!</v>
      </c>
      <c r="O18" s="75" t="e">
        <f>Inputs!#REF!</f>
        <v>#REF!</v>
      </c>
      <c r="P18" s="75" t="e">
        <f>Inputs!#REF!</f>
        <v>#REF!</v>
      </c>
      <c r="Q18" s="75" t="e">
        <f>Inputs!#REF!</f>
        <v>#REF!</v>
      </c>
      <c r="R18" s="75" t="e">
        <f>Inputs!#REF!</f>
        <v>#REF!</v>
      </c>
      <c r="S18" s="75" t="e">
        <f>Inputs!#REF!</f>
        <v>#REF!</v>
      </c>
      <c r="T18" s="75" t="e">
        <f>Inputs!#REF!</f>
        <v>#REF!</v>
      </c>
      <c r="U18" s="75" t="e">
        <f>Inputs!#REF!</f>
        <v>#REF!</v>
      </c>
      <c r="V18" s="75" t="e">
        <f>Inputs!#REF!</f>
        <v>#REF!</v>
      </c>
      <c r="W18" s="265" t="e">
        <f>Inputs!#REF!</f>
        <v>#REF!</v>
      </c>
      <c r="X18" s="76"/>
      <c r="Y18" s="76"/>
    </row>
    <row r="19" spans="1:25" ht="12.75" hidden="1" customHeight="1" outlineLevel="1">
      <c r="A19" s="93" t="e">
        <f t="shared" si="2"/>
        <v>#REF!</v>
      </c>
      <c r="B19" s="69"/>
      <c r="C19" s="64"/>
      <c r="D19" s="75" t="e">
        <f>Inputs!#REF!</f>
        <v>#REF!</v>
      </c>
      <c r="E19" s="75" t="e">
        <f>Inputs!#REF!</f>
        <v>#REF!</v>
      </c>
      <c r="F19" s="75" t="e">
        <f>Inputs!#REF!</f>
        <v>#REF!</v>
      </c>
      <c r="G19" s="75" t="e">
        <f>Inputs!#REF!</f>
        <v>#REF!</v>
      </c>
      <c r="H19" s="104" t="e">
        <f>Inputs!#REF!</f>
        <v>#REF!</v>
      </c>
      <c r="I19" s="104" t="e">
        <f>Inputs!#REF!</f>
        <v>#REF!</v>
      </c>
      <c r="J19" s="104" t="e">
        <f>Inputs!#REF!</f>
        <v>#REF!</v>
      </c>
      <c r="K19" s="104" t="e">
        <f>Inputs!#REF!</f>
        <v>#REF!</v>
      </c>
      <c r="L19" s="104" t="e">
        <f>Inputs!#REF!</f>
        <v>#REF!</v>
      </c>
      <c r="M19" s="104" t="e">
        <f>Inputs!#REF!</f>
        <v>#REF!</v>
      </c>
      <c r="N19" s="104" t="e">
        <f>Inputs!#REF!</f>
        <v>#REF!</v>
      </c>
      <c r="O19" s="75" t="e">
        <f>Inputs!#REF!</f>
        <v>#REF!</v>
      </c>
      <c r="P19" s="75" t="e">
        <f>Inputs!#REF!</f>
        <v>#REF!</v>
      </c>
      <c r="Q19" s="75" t="e">
        <f>Inputs!#REF!</f>
        <v>#REF!</v>
      </c>
      <c r="R19" s="75" t="e">
        <f>Inputs!#REF!</f>
        <v>#REF!</v>
      </c>
      <c r="S19" s="75" t="e">
        <f>Inputs!#REF!</f>
        <v>#REF!</v>
      </c>
      <c r="T19" s="75" t="e">
        <f>Inputs!#REF!</f>
        <v>#REF!</v>
      </c>
      <c r="U19" s="75" t="e">
        <f>Inputs!#REF!</f>
        <v>#REF!</v>
      </c>
      <c r="V19" s="75" t="e">
        <f>Inputs!#REF!</f>
        <v>#REF!</v>
      </c>
      <c r="W19" s="265" t="e">
        <f>Inputs!#REF!</f>
        <v>#REF!</v>
      </c>
      <c r="X19" s="76"/>
      <c r="Y19" s="76"/>
    </row>
    <row r="20" spans="1:25" ht="12.75" hidden="1" customHeight="1" outlineLevel="1">
      <c r="A20" s="93"/>
      <c r="B20" s="69"/>
      <c r="C20" s="64"/>
      <c r="D20" s="75"/>
      <c r="E20" s="75"/>
      <c r="F20" s="75"/>
      <c r="G20" s="75"/>
      <c r="H20" s="104"/>
      <c r="I20" s="104"/>
      <c r="J20" s="104"/>
      <c r="K20" s="104"/>
      <c r="L20" s="104"/>
      <c r="M20" s="104"/>
      <c r="N20" s="104"/>
      <c r="O20" s="75"/>
      <c r="P20" s="75"/>
      <c r="Q20" s="75"/>
      <c r="R20" s="75"/>
      <c r="S20" s="75"/>
      <c r="T20" s="75"/>
      <c r="U20" s="75"/>
      <c r="V20" s="75"/>
      <c r="W20" s="265"/>
      <c r="X20" s="75"/>
      <c r="Y20" s="75"/>
    </row>
    <row r="21" spans="1:25" ht="16.5" customHeight="1" collapsed="1">
      <c r="A21" s="93"/>
      <c r="B21" s="69"/>
      <c r="C21" s="64"/>
      <c r="D21" s="75"/>
      <c r="E21" s="75"/>
      <c r="F21" s="75"/>
      <c r="G21" s="75"/>
      <c r="H21" s="104"/>
      <c r="I21" s="104"/>
      <c r="J21" s="104"/>
      <c r="K21" s="104"/>
      <c r="L21" s="104"/>
      <c r="M21" s="104"/>
      <c r="N21" s="104"/>
      <c r="O21" s="75"/>
      <c r="P21" s="75"/>
      <c r="Q21" s="75"/>
      <c r="R21" s="75"/>
      <c r="S21" s="75"/>
      <c r="T21" s="75"/>
      <c r="U21" s="75"/>
      <c r="V21" s="75"/>
      <c r="W21" s="265"/>
      <c r="X21" s="75"/>
      <c r="Y21" s="75"/>
    </row>
    <row r="22" spans="1:25" hidden="1" outlineLevel="1">
      <c r="A22" s="111" t="s">
        <v>33</v>
      </c>
      <c r="B22" s="98"/>
      <c r="C22" s="101"/>
      <c r="D22" s="102"/>
      <c r="E22" s="102"/>
      <c r="F22" s="102"/>
      <c r="G22" s="102"/>
      <c r="H22" s="102"/>
      <c r="I22" s="102"/>
      <c r="J22" s="102"/>
      <c r="K22" s="102"/>
      <c r="L22" s="102"/>
      <c r="M22" s="102"/>
      <c r="N22" s="102"/>
      <c r="O22" s="103"/>
      <c r="P22" s="103"/>
      <c r="Q22" s="103"/>
      <c r="R22" s="103"/>
      <c r="S22" s="103"/>
      <c r="T22" s="103"/>
      <c r="U22" s="103"/>
      <c r="V22" s="103"/>
      <c r="W22" s="293"/>
      <c r="X22" s="103"/>
      <c r="Y22" s="103"/>
    </row>
    <row r="23" spans="1:25" ht="12.75" hidden="1" customHeight="1" outlineLevel="1">
      <c r="A23" s="93" t="e">
        <f>+Inputs!#REF!</f>
        <v>#REF!</v>
      </c>
      <c r="B23" s="65" t="e">
        <f>Inputs!#REF!</f>
        <v>#REF!</v>
      </c>
      <c r="C23" s="64"/>
      <c r="D23" s="194" t="e">
        <f t="shared" ref="D23:D36" si="3">B23*(1+D6)</f>
        <v>#REF!</v>
      </c>
      <c r="E23" s="194" t="e">
        <f t="shared" ref="E23:W36" si="4">D23*(1+E6)</f>
        <v>#REF!</v>
      </c>
      <c r="F23" s="194" t="e">
        <f t="shared" si="4"/>
        <v>#REF!</v>
      </c>
      <c r="G23" s="194" t="e">
        <f t="shared" si="4"/>
        <v>#REF!</v>
      </c>
      <c r="H23" s="194" t="e">
        <f t="shared" si="4"/>
        <v>#REF!</v>
      </c>
      <c r="I23" s="194" t="e">
        <f t="shared" si="4"/>
        <v>#REF!</v>
      </c>
      <c r="J23" s="194" t="e">
        <f t="shared" si="4"/>
        <v>#REF!</v>
      </c>
      <c r="K23" s="194" t="e">
        <f t="shared" si="4"/>
        <v>#REF!</v>
      </c>
      <c r="L23" s="194" t="e">
        <f t="shared" si="4"/>
        <v>#REF!</v>
      </c>
      <c r="M23" s="194" t="e">
        <f t="shared" si="4"/>
        <v>#REF!</v>
      </c>
      <c r="N23" s="194" t="e">
        <f t="shared" si="4"/>
        <v>#REF!</v>
      </c>
      <c r="O23" s="194" t="e">
        <f t="shared" si="4"/>
        <v>#REF!</v>
      </c>
      <c r="P23" s="194" t="e">
        <f t="shared" si="4"/>
        <v>#REF!</v>
      </c>
      <c r="Q23" s="194" t="e">
        <f t="shared" si="4"/>
        <v>#REF!</v>
      </c>
      <c r="R23" s="194" t="e">
        <f t="shared" si="4"/>
        <v>#REF!</v>
      </c>
      <c r="S23" s="194" t="e">
        <f t="shared" si="4"/>
        <v>#REF!</v>
      </c>
      <c r="T23" s="194" t="e">
        <f t="shared" si="4"/>
        <v>#REF!</v>
      </c>
      <c r="U23" s="194" t="e">
        <f t="shared" si="4"/>
        <v>#REF!</v>
      </c>
      <c r="V23" s="194" t="e">
        <f t="shared" si="4"/>
        <v>#REF!</v>
      </c>
      <c r="W23" s="229" t="e">
        <f t="shared" si="4"/>
        <v>#REF!</v>
      </c>
      <c r="X23" s="194"/>
      <c r="Y23" s="194"/>
    </row>
    <row r="24" spans="1:25" ht="12.75" hidden="1" customHeight="1" outlineLevel="1">
      <c r="A24" s="93" t="e">
        <f>+Inputs!#REF!</f>
        <v>#REF!</v>
      </c>
      <c r="B24" s="65" t="e">
        <f>Inputs!#REF!</f>
        <v>#REF!</v>
      </c>
      <c r="C24" s="64"/>
      <c r="D24" s="194" t="e">
        <f t="shared" si="3"/>
        <v>#REF!</v>
      </c>
      <c r="E24" s="194" t="e">
        <f t="shared" si="4"/>
        <v>#REF!</v>
      </c>
      <c r="F24" s="194" t="e">
        <f t="shared" si="4"/>
        <v>#REF!</v>
      </c>
      <c r="G24" s="194" t="e">
        <f t="shared" si="4"/>
        <v>#REF!</v>
      </c>
      <c r="H24" s="194" t="e">
        <f t="shared" si="4"/>
        <v>#REF!</v>
      </c>
      <c r="I24" s="194" t="e">
        <f t="shared" si="4"/>
        <v>#REF!</v>
      </c>
      <c r="J24" s="194" t="e">
        <f t="shared" si="4"/>
        <v>#REF!</v>
      </c>
      <c r="K24" s="194" t="e">
        <f t="shared" si="4"/>
        <v>#REF!</v>
      </c>
      <c r="L24" s="194" t="e">
        <f t="shared" si="4"/>
        <v>#REF!</v>
      </c>
      <c r="M24" s="194" t="e">
        <f t="shared" si="4"/>
        <v>#REF!</v>
      </c>
      <c r="N24" s="194" t="e">
        <f t="shared" si="4"/>
        <v>#REF!</v>
      </c>
      <c r="O24" s="194" t="e">
        <f t="shared" si="4"/>
        <v>#REF!</v>
      </c>
      <c r="P24" s="194" t="e">
        <f t="shared" si="4"/>
        <v>#REF!</v>
      </c>
      <c r="Q24" s="194" t="e">
        <f t="shared" si="4"/>
        <v>#REF!</v>
      </c>
      <c r="R24" s="194" t="e">
        <f t="shared" si="4"/>
        <v>#REF!</v>
      </c>
      <c r="S24" s="194" t="e">
        <f t="shared" si="4"/>
        <v>#REF!</v>
      </c>
      <c r="T24" s="194" t="e">
        <f t="shared" si="4"/>
        <v>#REF!</v>
      </c>
      <c r="U24" s="194" t="e">
        <f t="shared" si="4"/>
        <v>#REF!</v>
      </c>
      <c r="V24" s="194" t="e">
        <f t="shared" si="4"/>
        <v>#REF!</v>
      </c>
      <c r="W24" s="229" t="e">
        <f t="shared" si="4"/>
        <v>#REF!</v>
      </c>
      <c r="X24" s="194"/>
      <c r="Y24" s="194"/>
    </row>
    <row r="25" spans="1:25" ht="12.75" hidden="1" customHeight="1" outlineLevel="1">
      <c r="A25" s="93" t="str">
        <f>+Inputs!A10</f>
        <v>Solar Project - Kusum Scheme</v>
      </c>
      <c r="B25" s="65">
        <f>Inputs!C10</f>
        <v>2.97</v>
      </c>
      <c r="C25" s="64"/>
      <c r="D25" s="194" t="e">
        <f t="shared" si="3"/>
        <v>#REF!</v>
      </c>
      <c r="E25" s="194" t="e">
        <f t="shared" si="4"/>
        <v>#REF!</v>
      </c>
      <c r="F25" s="194" t="e">
        <f t="shared" si="4"/>
        <v>#REF!</v>
      </c>
      <c r="G25" s="194" t="e">
        <f t="shared" si="4"/>
        <v>#REF!</v>
      </c>
      <c r="H25" s="194" t="e">
        <f t="shared" si="4"/>
        <v>#REF!</v>
      </c>
      <c r="I25" s="194" t="e">
        <f t="shared" si="4"/>
        <v>#REF!</v>
      </c>
      <c r="J25" s="194" t="e">
        <f t="shared" si="4"/>
        <v>#REF!</v>
      </c>
      <c r="K25" s="194" t="e">
        <f t="shared" si="4"/>
        <v>#REF!</v>
      </c>
      <c r="L25" s="194" t="e">
        <f t="shared" si="4"/>
        <v>#REF!</v>
      </c>
      <c r="M25" s="194" t="e">
        <f t="shared" si="4"/>
        <v>#REF!</v>
      </c>
      <c r="N25" s="194" t="e">
        <f t="shared" si="4"/>
        <v>#REF!</v>
      </c>
      <c r="O25" s="194" t="e">
        <f t="shared" si="4"/>
        <v>#REF!</v>
      </c>
      <c r="P25" s="194" t="e">
        <f t="shared" si="4"/>
        <v>#REF!</v>
      </c>
      <c r="Q25" s="194" t="e">
        <f t="shared" si="4"/>
        <v>#REF!</v>
      </c>
      <c r="R25" s="194" t="e">
        <f t="shared" si="4"/>
        <v>#REF!</v>
      </c>
      <c r="S25" s="194" t="e">
        <f t="shared" si="4"/>
        <v>#REF!</v>
      </c>
      <c r="T25" s="194" t="e">
        <f t="shared" si="4"/>
        <v>#REF!</v>
      </c>
      <c r="U25" s="194" t="e">
        <f t="shared" si="4"/>
        <v>#REF!</v>
      </c>
      <c r="V25" s="194" t="e">
        <f t="shared" si="4"/>
        <v>#REF!</v>
      </c>
      <c r="W25" s="229" t="e">
        <f t="shared" si="4"/>
        <v>#REF!</v>
      </c>
      <c r="X25" s="194"/>
      <c r="Y25" s="194"/>
    </row>
    <row r="26" spans="1:25" ht="12.75" hidden="1" customHeight="1" outlineLevel="1">
      <c r="A26" s="93" t="str">
        <f>+Inputs!A11</f>
        <v>Karnataka</v>
      </c>
      <c r="B26" s="65">
        <f>Inputs!C11</f>
        <v>2.97</v>
      </c>
      <c r="C26" s="64"/>
      <c r="D26" s="194" t="e">
        <f t="shared" si="3"/>
        <v>#REF!</v>
      </c>
      <c r="E26" s="194" t="e">
        <f t="shared" si="4"/>
        <v>#REF!</v>
      </c>
      <c r="F26" s="194" t="e">
        <f t="shared" si="4"/>
        <v>#REF!</v>
      </c>
      <c r="G26" s="194" t="e">
        <f t="shared" si="4"/>
        <v>#REF!</v>
      </c>
      <c r="H26" s="194" t="e">
        <f t="shared" si="4"/>
        <v>#REF!</v>
      </c>
      <c r="I26" s="194" t="e">
        <f t="shared" si="4"/>
        <v>#REF!</v>
      </c>
      <c r="J26" s="194" t="e">
        <f t="shared" si="4"/>
        <v>#REF!</v>
      </c>
      <c r="K26" s="194" t="e">
        <f t="shared" si="4"/>
        <v>#REF!</v>
      </c>
      <c r="L26" s="194" t="e">
        <f t="shared" si="4"/>
        <v>#REF!</v>
      </c>
      <c r="M26" s="194" t="e">
        <f t="shared" si="4"/>
        <v>#REF!</v>
      </c>
      <c r="N26" s="194" t="e">
        <f t="shared" si="4"/>
        <v>#REF!</v>
      </c>
      <c r="O26" s="194" t="e">
        <f t="shared" si="4"/>
        <v>#REF!</v>
      </c>
      <c r="P26" s="194" t="e">
        <f t="shared" si="4"/>
        <v>#REF!</v>
      </c>
      <c r="Q26" s="194" t="e">
        <f t="shared" si="4"/>
        <v>#REF!</v>
      </c>
      <c r="R26" s="194" t="e">
        <f t="shared" si="4"/>
        <v>#REF!</v>
      </c>
      <c r="S26" s="194" t="e">
        <f t="shared" si="4"/>
        <v>#REF!</v>
      </c>
      <c r="T26" s="194" t="e">
        <f t="shared" si="4"/>
        <v>#REF!</v>
      </c>
      <c r="U26" s="194" t="e">
        <f t="shared" si="4"/>
        <v>#REF!</v>
      </c>
      <c r="V26" s="194" t="e">
        <f t="shared" si="4"/>
        <v>#REF!</v>
      </c>
      <c r="W26" s="229" t="e">
        <f t="shared" si="4"/>
        <v>#REF!</v>
      </c>
      <c r="X26" s="194"/>
      <c r="Y26" s="194"/>
    </row>
    <row r="27" spans="1:25" ht="12.75" hidden="1" customHeight="1" outlineLevel="1">
      <c r="A27" s="93" t="str">
        <f>+Inputs!A12</f>
        <v>Uttar Pradesh</v>
      </c>
      <c r="B27" s="65">
        <f>Inputs!C12</f>
        <v>2.97</v>
      </c>
      <c r="C27" s="64"/>
      <c r="D27" s="194" t="e">
        <f t="shared" si="3"/>
        <v>#REF!</v>
      </c>
      <c r="E27" s="194" t="e">
        <f t="shared" si="4"/>
        <v>#REF!</v>
      </c>
      <c r="F27" s="194" t="e">
        <f t="shared" si="4"/>
        <v>#REF!</v>
      </c>
      <c r="G27" s="194" t="e">
        <f t="shared" si="4"/>
        <v>#REF!</v>
      </c>
      <c r="H27" s="194" t="e">
        <f t="shared" si="4"/>
        <v>#REF!</v>
      </c>
      <c r="I27" s="194" t="e">
        <f t="shared" si="4"/>
        <v>#REF!</v>
      </c>
      <c r="J27" s="194" t="e">
        <f t="shared" si="4"/>
        <v>#REF!</v>
      </c>
      <c r="K27" s="194" t="e">
        <f t="shared" si="4"/>
        <v>#REF!</v>
      </c>
      <c r="L27" s="194" t="e">
        <f t="shared" si="4"/>
        <v>#REF!</v>
      </c>
      <c r="M27" s="194" t="e">
        <f t="shared" si="4"/>
        <v>#REF!</v>
      </c>
      <c r="N27" s="194" t="e">
        <f t="shared" si="4"/>
        <v>#REF!</v>
      </c>
      <c r="O27" s="194" t="e">
        <f t="shared" si="4"/>
        <v>#REF!</v>
      </c>
      <c r="P27" s="194" t="e">
        <f t="shared" si="4"/>
        <v>#REF!</v>
      </c>
      <c r="Q27" s="194" t="e">
        <f t="shared" si="4"/>
        <v>#REF!</v>
      </c>
      <c r="R27" s="194" t="e">
        <f t="shared" si="4"/>
        <v>#REF!</v>
      </c>
      <c r="S27" s="194" t="e">
        <f t="shared" si="4"/>
        <v>#REF!</v>
      </c>
      <c r="T27" s="194" t="e">
        <f t="shared" si="4"/>
        <v>#REF!</v>
      </c>
      <c r="U27" s="194" t="e">
        <f t="shared" si="4"/>
        <v>#REF!</v>
      </c>
      <c r="V27" s="194" t="e">
        <f t="shared" si="4"/>
        <v>#REF!</v>
      </c>
      <c r="W27" s="229" t="e">
        <f t="shared" si="4"/>
        <v>#REF!</v>
      </c>
      <c r="X27" s="194"/>
      <c r="Y27" s="194"/>
    </row>
    <row r="28" spans="1:25" ht="12.75" hidden="1" customHeight="1" outlineLevel="1">
      <c r="A28" s="93" t="e">
        <f>+Inputs!#REF!</f>
        <v>#REF!</v>
      </c>
      <c r="B28" s="65" t="e">
        <f>Inputs!#REF!</f>
        <v>#REF!</v>
      </c>
      <c r="C28" s="64"/>
      <c r="D28" s="194" t="e">
        <f t="shared" si="3"/>
        <v>#REF!</v>
      </c>
      <c r="E28" s="194" t="e">
        <f t="shared" si="4"/>
        <v>#REF!</v>
      </c>
      <c r="F28" s="194" t="e">
        <f t="shared" si="4"/>
        <v>#REF!</v>
      </c>
      <c r="G28" s="194" t="e">
        <f t="shared" si="4"/>
        <v>#REF!</v>
      </c>
      <c r="H28" s="194" t="e">
        <f t="shared" si="4"/>
        <v>#REF!</v>
      </c>
      <c r="I28" s="194" t="e">
        <f t="shared" si="4"/>
        <v>#REF!</v>
      </c>
      <c r="J28" s="194" t="e">
        <f t="shared" si="4"/>
        <v>#REF!</v>
      </c>
      <c r="K28" s="194" t="e">
        <f t="shared" si="4"/>
        <v>#REF!</v>
      </c>
      <c r="L28" s="194" t="e">
        <f t="shared" si="4"/>
        <v>#REF!</v>
      </c>
      <c r="M28" s="194" t="e">
        <f t="shared" si="4"/>
        <v>#REF!</v>
      </c>
      <c r="N28" s="194" t="e">
        <f t="shared" si="4"/>
        <v>#REF!</v>
      </c>
      <c r="O28" s="194" t="e">
        <f t="shared" si="4"/>
        <v>#REF!</v>
      </c>
      <c r="P28" s="194" t="e">
        <f t="shared" si="4"/>
        <v>#REF!</v>
      </c>
      <c r="Q28" s="194" t="e">
        <f t="shared" si="4"/>
        <v>#REF!</v>
      </c>
      <c r="R28" s="194" t="e">
        <f t="shared" si="4"/>
        <v>#REF!</v>
      </c>
      <c r="S28" s="194" t="e">
        <f t="shared" si="4"/>
        <v>#REF!</v>
      </c>
      <c r="T28" s="194" t="e">
        <f t="shared" si="4"/>
        <v>#REF!</v>
      </c>
      <c r="U28" s="194" t="e">
        <f t="shared" si="4"/>
        <v>#REF!</v>
      </c>
      <c r="V28" s="194" t="e">
        <f t="shared" si="4"/>
        <v>#REF!</v>
      </c>
      <c r="W28" s="229" t="e">
        <f t="shared" si="4"/>
        <v>#REF!</v>
      </c>
      <c r="X28" s="194"/>
      <c r="Y28" s="194"/>
    </row>
    <row r="29" spans="1:25" ht="12.75" hidden="1" customHeight="1" outlineLevel="1">
      <c r="A29" s="93" t="e">
        <f>+Inputs!#REF!</f>
        <v>#REF!</v>
      </c>
      <c r="B29" s="65" t="e">
        <f>Inputs!#REF!</f>
        <v>#REF!</v>
      </c>
      <c r="C29" s="64"/>
      <c r="D29" s="194" t="e">
        <f t="shared" si="3"/>
        <v>#REF!</v>
      </c>
      <c r="E29" s="194" t="e">
        <f t="shared" si="4"/>
        <v>#REF!</v>
      </c>
      <c r="F29" s="194" t="e">
        <f t="shared" si="4"/>
        <v>#REF!</v>
      </c>
      <c r="G29" s="194" t="e">
        <f t="shared" si="4"/>
        <v>#REF!</v>
      </c>
      <c r="H29" s="194" t="e">
        <f t="shared" si="4"/>
        <v>#REF!</v>
      </c>
      <c r="I29" s="194" t="e">
        <f t="shared" si="4"/>
        <v>#REF!</v>
      </c>
      <c r="J29" s="194" t="e">
        <f t="shared" si="4"/>
        <v>#REF!</v>
      </c>
      <c r="K29" s="194" t="e">
        <f t="shared" si="4"/>
        <v>#REF!</v>
      </c>
      <c r="L29" s="194" t="e">
        <f t="shared" si="4"/>
        <v>#REF!</v>
      </c>
      <c r="M29" s="194" t="e">
        <f t="shared" si="4"/>
        <v>#REF!</v>
      </c>
      <c r="N29" s="194" t="e">
        <f t="shared" si="4"/>
        <v>#REF!</v>
      </c>
      <c r="O29" s="194" t="e">
        <f t="shared" si="4"/>
        <v>#REF!</v>
      </c>
      <c r="P29" s="194" t="e">
        <f t="shared" si="4"/>
        <v>#REF!</v>
      </c>
      <c r="Q29" s="194" t="e">
        <f t="shared" si="4"/>
        <v>#REF!</v>
      </c>
      <c r="R29" s="194" t="e">
        <f t="shared" si="4"/>
        <v>#REF!</v>
      </c>
      <c r="S29" s="194" t="e">
        <f t="shared" si="4"/>
        <v>#REF!</v>
      </c>
      <c r="T29" s="194" t="e">
        <f t="shared" si="4"/>
        <v>#REF!</v>
      </c>
      <c r="U29" s="194" t="e">
        <f t="shared" si="4"/>
        <v>#REF!</v>
      </c>
      <c r="V29" s="194" t="e">
        <f t="shared" si="4"/>
        <v>#REF!</v>
      </c>
      <c r="W29" s="229" t="e">
        <f t="shared" si="4"/>
        <v>#REF!</v>
      </c>
      <c r="X29" s="194"/>
      <c r="Y29" s="194"/>
    </row>
    <row r="30" spans="1:25" ht="12.75" hidden="1" customHeight="1" outlineLevel="1">
      <c r="A30" s="93" t="e">
        <f>+Inputs!#REF!</f>
        <v>#REF!</v>
      </c>
      <c r="B30" s="65" t="e">
        <f>Inputs!#REF!</f>
        <v>#REF!</v>
      </c>
      <c r="C30" s="64"/>
      <c r="D30" s="194" t="e">
        <f t="shared" si="3"/>
        <v>#REF!</v>
      </c>
      <c r="E30" s="194" t="e">
        <f t="shared" si="4"/>
        <v>#REF!</v>
      </c>
      <c r="F30" s="194" t="e">
        <f t="shared" si="4"/>
        <v>#REF!</v>
      </c>
      <c r="G30" s="194" t="e">
        <f t="shared" si="4"/>
        <v>#REF!</v>
      </c>
      <c r="H30" s="194" t="e">
        <f t="shared" si="4"/>
        <v>#REF!</v>
      </c>
      <c r="I30" s="194" t="e">
        <f t="shared" si="4"/>
        <v>#REF!</v>
      </c>
      <c r="J30" s="194" t="e">
        <f t="shared" si="4"/>
        <v>#REF!</v>
      </c>
      <c r="K30" s="194" t="e">
        <f t="shared" si="4"/>
        <v>#REF!</v>
      </c>
      <c r="L30" s="194" t="e">
        <f t="shared" si="4"/>
        <v>#REF!</v>
      </c>
      <c r="M30" s="194" t="e">
        <f t="shared" si="4"/>
        <v>#REF!</v>
      </c>
      <c r="N30" s="194" t="e">
        <f t="shared" si="4"/>
        <v>#REF!</v>
      </c>
      <c r="O30" s="194" t="e">
        <f t="shared" si="4"/>
        <v>#REF!</v>
      </c>
      <c r="P30" s="194" t="e">
        <f t="shared" si="4"/>
        <v>#REF!</v>
      </c>
      <c r="Q30" s="194" t="e">
        <f t="shared" si="4"/>
        <v>#REF!</v>
      </c>
      <c r="R30" s="194" t="e">
        <f t="shared" si="4"/>
        <v>#REF!</v>
      </c>
      <c r="S30" s="194" t="e">
        <f t="shared" si="4"/>
        <v>#REF!</v>
      </c>
      <c r="T30" s="194" t="e">
        <f t="shared" si="4"/>
        <v>#REF!</v>
      </c>
      <c r="U30" s="194" t="e">
        <f t="shared" si="4"/>
        <v>#REF!</v>
      </c>
      <c r="V30" s="194" t="e">
        <f t="shared" si="4"/>
        <v>#REF!</v>
      </c>
      <c r="W30" s="229" t="e">
        <f t="shared" si="4"/>
        <v>#REF!</v>
      </c>
      <c r="X30" s="194"/>
      <c r="Y30" s="194"/>
    </row>
    <row r="31" spans="1:25" ht="12.75" hidden="1" customHeight="1" outlineLevel="1">
      <c r="A31" s="93" t="e">
        <f>+Inputs!#REF!</f>
        <v>#REF!</v>
      </c>
      <c r="B31" s="65" t="e">
        <f>Inputs!#REF!</f>
        <v>#REF!</v>
      </c>
      <c r="C31" s="64"/>
      <c r="D31" s="194" t="e">
        <f t="shared" si="3"/>
        <v>#REF!</v>
      </c>
      <c r="E31" s="194" t="e">
        <f t="shared" si="4"/>
        <v>#REF!</v>
      </c>
      <c r="F31" s="194" t="e">
        <f t="shared" si="4"/>
        <v>#REF!</v>
      </c>
      <c r="G31" s="194" t="e">
        <f t="shared" si="4"/>
        <v>#REF!</v>
      </c>
      <c r="H31" s="194" t="e">
        <f t="shared" si="4"/>
        <v>#REF!</v>
      </c>
      <c r="I31" s="194" t="e">
        <f t="shared" si="4"/>
        <v>#REF!</v>
      </c>
      <c r="J31" s="194" t="e">
        <f t="shared" si="4"/>
        <v>#REF!</v>
      </c>
      <c r="K31" s="194" t="e">
        <f t="shared" si="4"/>
        <v>#REF!</v>
      </c>
      <c r="L31" s="194" t="e">
        <f t="shared" si="4"/>
        <v>#REF!</v>
      </c>
      <c r="M31" s="194" t="e">
        <f t="shared" si="4"/>
        <v>#REF!</v>
      </c>
      <c r="N31" s="194" t="e">
        <f t="shared" si="4"/>
        <v>#REF!</v>
      </c>
      <c r="O31" s="194" t="e">
        <f t="shared" si="4"/>
        <v>#REF!</v>
      </c>
      <c r="P31" s="194" t="e">
        <f t="shared" si="4"/>
        <v>#REF!</v>
      </c>
      <c r="Q31" s="194" t="e">
        <f t="shared" si="4"/>
        <v>#REF!</v>
      </c>
      <c r="R31" s="194" t="e">
        <f t="shared" si="4"/>
        <v>#REF!</v>
      </c>
      <c r="S31" s="194" t="e">
        <f t="shared" si="4"/>
        <v>#REF!</v>
      </c>
      <c r="T31" s="194" t="e">
        <f t="shared" si="4"/>
        <v>#REF!</v>
      </c>
      <c r="U31" s="194" t="e">
        <f t="shared" si="4"/>
        <v>#REF!</v>
      </c>
      <c r="V31" s="194" t="e">
        <f t="shared" si="4"/>
        <v>#REF!</v>
      </c>
      <c r="W31" s="229" t="e">
        <f t="shared" si="4"/>
        <v>#REF!</v>
      </c>
      <c r="X31" s="194"/>
      <c r="Y31" s="194"/>
    </row>
    <row r="32" spans="1:25" ht="12.75" hidden="1" customHeight="1" outlineLevel="1">
      <c r="A32" s="93" t="e">
        <f>+Inputs!#REF!</f>
        <v>#REF!</v>
      </c>
      <c r="B32" s="65" t="e">
        <f>Inputs!#REF!</f>
        <v>#REF!</v>
      </c>
      <c r="C32" s="64"/>
      <c r="D32" s="194" t="e">
        <f t="shared" si="3"/>
        <v>#REF!</v>
      </c>
      <c r="E32" s="194" t="e">
        <f t="shared" si="4"/>
        <v>#REF!</v>
      </c>
      <c r="F32" s="194" t="e">
        <f t="shared" si="4"/>
        <v>#REF!</v>
      </c>
      <c r="G32" s="194" t="e">
        <f t="shared" si="4"/>
        <v>#REF!</v>
      </c>
      <c r="H32" s="194" t="e">
        <f t="shared" si="4"/>
        <v>#REF!</v>
      </c>
      <c r="I32" s="194" t="e">
        <f t="shared" si="4"/>
        <v>#REF!</v>
      </c>
      <c r="J32" s="194" t="e">
        <f t="shared" si="4"/>
        <v>#REF!</v>
      </c>
      <c r="K32" s="194" t="e">
        <f t="shared" si="4"/>
        <v>#REF!</v>
      </c>
      <c r="L32" s="194" t="e">
        <f t="shared" si="4"/>
        <v>#REF!</v>
      </c>
      <c r="M32" s="194" t="e">
        <f t="shared" si="4"/>
        <v>#REF!</v>
      </c>
      <c r="N32" s="194" t="e">
        <f t="shared" si="4"/>
        <v>#REF!</v>
      </c>
      <c r="O32" s="194" t="e">
        <f t="shared" si="4"/>
        <v>#REF!</v>
      </c>
      <c r="P32" s="194" t="e">
        <f t="shared" si="4"/>
        <v>#REF!</v>
      </c>
      <c r="Q32" s="194" t="e">
        <f t="shared" si="4"/>
        <v>#REF!</v>
      </c>
      <c r="R32" s="194" t="e">
        <f t="shared" si="4"/>
        <v>#REF!</v>
      </c>
      <c r="S32" s="194" t="e">
        <f t="shared" si="4"/>
        <v>#REF!</v>
      </c>
      <c r="T32" s="194" t="e">
        <f t="shared" si="4"/>
        <v>#REF!</v>
      </c>
      <c r="U32" s="194" t="e">
        <f t="shared" si="4"/>
        <v>#REF!</v>
      </c>
      <c r="V32" s="194" t="e">
        <f t="shared" si="4"/>
        <v>#REF!</v>
      </c>
      <c r="W32" s="229" t="e">
        <f t="shared" si="4"/>
        <v>#REF!</v>
      </c>
      <c r="X32" s="194"/>
      <c r="Y32" s="194"/>
    </row>
    <row r="33" spans="1:25" ht="12.75" hidden="1" customHeight="1" outlineLevel="1">
      <c r="A33" s="93" t="e">
        <f>+Inputs!#REF!</f>
        <v>#REF!</v>
      </c>
      <c r="B33" s="65" t="e">
        <f>Inputs!#REF!</f>
        <v>#REF!</v>
      </c>
      <c r="C33" s="64"/>
      <c r="D33" s="194" t="e">
        <f t="shared" si="3"/>
        <v>#REF!</v>
      </c>
      <c r="E33" s="194" t="e">
        <f t="shared" si="4"/>
        <v>#REF!</v>
      </c>
      <c r="F33" s="194" t="e">
        <f t="shared" si="4"/>
        <v>#REF!</v>
      </c>
      <c r="G33" s="194" t="e">
        <f t="shared" si="4"/>
        <v>#REF!</v>
      </c>
      <c r="H33" s="194" t="e">
        <f t="shared" si="4"/>
        <v>#REF!</v>
      </c>
      <c r="I33" s="194" t="e">
        <f t="shared" si="4"/>
        <v>#REF!</v>
      </c>
      <c r="J33" s="194" t="e">
        <f t="shared" si="4"/>
        <v>#REF!</v>
      </c>
      <c r="K33" s="194" t="e">
        <f t="shared" si="4"/>
        <v>#REF!</v>
      </c>
      <c r="L33" s="194" t="e">
        <f t="shared" si="4"/>
        <v>#REF!</v>
      </c>
      <c r="M33" s="194" t="e">
        <f t="shared" si="4"/>
        <v>#REF!</v>
      </c>
      <c r="N33" s="194" t="e">
        <f t="shared" si="4"/>
        <v>#REF!</v>
      </c>
      <c r="O33" s="194" t="e">
        <f t="shared" si="4"/>
        <v>#REF!</v>
      </c>
      <c r="P33" s="194" t="e">
        <f t="shared" si="4"/>
        <v>#REF!</v>
      </c>
      <c r="Q33" s="194" t="e">
        <f t="shared" si="4"/>
        <v>#REF!</v>
      </c>
      <c r="R33" s="194" t="e">
        <f t="shared" si="4"/>
        <v>#REF!</v>
      </c>
      <c r="S33" s="194" t="e">
        <f t="shared" si="4"/>
        <v>#REF!</v>
      </c>
      <c r="T33" s="194" t="e">
        <f t="shared" si="4"/>
        <v>#REF!</v>
      </c>
      <c r="U33" s="194" t="e">
        <f t="shared" si="4"/>
        <v>#REF!</v>
      </c>
      <c r="V33" s="194" t="e">
        <f t="shared" si="4"/>
        <v>#REF!</v>
      </c>
      <c r="W33" s="229" t="e">
        <f t="shared" si="4"/>
        <v>#REF!</v>
      </c>
      <c r="X33" s="194"/>
      <c r="Y33" s="194"/>
    </row>
    <row r="34" spans="1:25" ht="12.75" hidden="1" customHeight="1" outlineLevel="1">
      <c r="A34" s="93" t="e">
        <f>+Inputs!#REF!</f>
        <v>#REF!</v>
      </c>
      <c r="B34" s="65" t="e">
        <f>Inputs!#REF!</f>
        <v>#REF!</v>
      </c>
      <c r="C34" s="64"/>
      <c r="D34" s="194" t="e">
        <f t="shared" si="3"/>
        <v>#REF!</v>
      </c>
      <c r="E34" s="194" t="e">
        <f t="shared" si="4"/>
        <v>#REF!</v>
      </c>
      <c r="F34" s="194" t="e">
        <f t="shared" si="4"/>
        <v>#REF!</v>
      </c>
      <c r="G34" s="194" t="e">
        <f t="shared" si="4"/>
        <v>#REF!</v>
      </c>
      <c r="H34" s="194" t="e">
        <f t="shared" si="4"/>
        <v>#REF!</v>
      </c>
      <c r="I34" s="194" t="e">
        <f t="shared" si="4"/>
        <v>#REF!</v>
      </c>
      <c r="J34" s="194" t="e">
        <f t="shared" si="4"/>
        <v>#REF!</v>
      </c>
      <c r="K34" s="194" t="e">
        <f t="shared" si="4"/>
        <v>#REF!</v>
      </c>
      <c r="L34" s="194" t="e">
        <f t="shared" si="4"/>
        <v>#REF!</v>
      </c>
      <c r="M34" s="194" t="e">
        <f t="shared" si="4"/>
        <v>#REF!</v>
      </c>
      <c r="N34" s="194" t="e">
        <f t="shared" si="4"/>
        <v>#REF!</v>
      </c>
      <c r="O34" s="194" t="e">
        <f t="shared" si="4"/>
        <v>#REF!</v>
      </c>
      <c r="P34" s="194" t="e">
        <f t="shared" si="4"/>
        <v>#REF!</v>
      </c>
      <c r="Q34" s="194" t="e">
        <f t="shared" si="4"/>
        <v>#REF!</v>
      </c>
      <c r="R34" s="194" t="e">
        <f t="shared" si="4"/>
        <v>#REF!</v>
      </c>
      <c r="S34" s="194" t="e">
        <f t="shared" si="4"/>
        <v>#REF!</v>
      </c>
      <c r="T34" s="194" t="e">
        <f t="shared" si="4"/>
        <v>#REF!</v>
      </c>
      <c r="U34" s="194" t="e">
        <f t="shared" si="4"/>
        <v>#REF!</v>
      </c>
      <c r="V34" s="194" t="e">
        <f t="shared" si="4"/>
        <v>#REF!</v>
      </c>
      <c r="W34" s="229" t="e">
        <f t="shared" si="4"/>
        <v>#REF!</v>
      </c>
      <c r="X34" s="194"/>
      <c r="Y34" s="194"/>
    </row>
    <row r="35" spans="1:25" ht="12.75" hidden="1" customHeight="1" outlineLevel="1">
      <c r="A35" s="93" t="e">
        <f>+Inputs!#REF!</f>
        <v>#REF!</v>
      </c>
      <c r="B35" s="65" t="e">
        <f>Inputs!#REF!</f>
        <v>#REF!</v>
      </c>
      <c r="C35" s="64"/>
      <c r="D35" s="194" t="e">
        <f t="shared" si="3"/>
        <v>#REF!</v>
      </c>
      <c r="E35" s="194" t="e">
        <f t="shared" si="4"/>
        <v>#REF!</v>
      </c>
      <c r="F35" s="194" t="e">
        <f t="shared" si="4"/>
        <v>#REF!</v>
      </c>
      <c r="G35" s="194" t="e">
        <f t="shared" si="4"/>
        <v>#REF!</v>
      </c>
      <c r="H35" s="194" t="e">
        <f t="shared" si="4"/>
        <v>#REF!</v>
      </c>
      <c r="I35" s="194" t="e">
        <f t="shared" si="4"/>
        <v>#REF!</v>
      </c>
      <c r="J35" s="194" t="e">
        <f t="shared" si="4"/>
        <v>#REF!</v>
      </c>
      <c r="K35" s="194" t="e">
        <f t="shared" si="4"/>
        <v>#REF!</v>
      </c>
      <c r="L35" s="194" t="e">
        <f t="shared" si="4"/>
        <v>#REF!</v>
      </c>
      <c r="M35" s="194" t="e">
        <f t="shared" si="4"/>
        <v>#REF!</v>
      </c>
      <c r="N35" s="194" t="e">
        <f t="shared" si="4"/>
        <v>#REF!</v>
      </c>
      <c r="O35" s="194" t="e">
        <f t="shared" si="4"/>
        <v>#REF!</v>
      </c>
      <c r="P35" s="194" t="e">
        <f t="shared" si="4"/>
        <v>#REF!</v>
      </c>
      <c r="Q35" s="194" t="e">
        <f t="shared" si="4"/>
        <v>#REF!</v>
      </c>
      <c r="R35" s="194" t="e">
        <f t="shared" si="4"/>
        <v>#REF!</v>
      </c>
      <c r="S35" s="194" t="e">
        <f t="shared" si="4"/>
        <v>#REF!</v>
      </c>
      <c r="T35" s="194" t="e">
        <f t="shared" si="4"/>
        <v>#REF!</v>
      </c>
      <c r="U35" s="194" t="e">
        <f t="shared" si="4"/>
        <v>#REF!</v>
      </c>
      <c r="V35" s="194" t="e">
        <f t="shared" si="4"/>
        <v>#REF!</v>
      </c>
      <c r="W35" s="229" t="e">
        <f t="shared" si="4"/>
        <v>#REF!</v>
      </c>
      <c r="X35" s="194"/>
      <c r="Y35" s="194"/>
    </row>
    <row r="36" spans="1:25" ht="12.75" hidden="1" customHeight="1" outlineLevel="1">
      <c r="A36" s="93" t="e">
        <f>+Inputs!#REF!</f>
        <v>#REF!</v>
      </c>
      <c r="B36" s="65" t="e">
        <f>Inputs!#REF!</f>
        <v>#REF!</v>
      </c>
      <c r="C36" s="64"/>
      <c r="D36" s="194" t="e">
        <f t="shared" si="3"/>
        <v>#REF!</v>
      </c>
      <c r="E36" s="194" t="e">
        <f t="shared" si="4"/>
        <v>#REF!</v>
      </c>
      <c r="F36" s="194" t="e">
        <f t="shared" si="4"/>
        <v>#REF!</v>
      </c>
      <c r="G36" s="194" t="e">
        <f t="shared" si="4"/>
        <v>#REF!</v>
      </c>
      <c r="H36" s="194" t="e">
        <f t="shared" si="4"/>
        <v>#REF!</v>
      </c>
      <c r="I36" s="194" t="e">
        <f t="shared" si="4"/>
        <v>#REF!</v>
      </c>
      <c r="J36" s="194" t="e">
        <f t="shared" si="4"/>
        <v>#REF!</v>
      </c>
      <c r="K36" s="194" t="e">
        <f t="shared" si="4"/>
        <v>#REF!</v>
      </c>
      <c r="L36" s="194" t="e">
        <f t="shared" si="4"/>
        <v>#REF!</v>
      </c>
      <c r="M36" s="194" t="e">
        <f t="shared" ref="M36:W36" si="5">L36*(1+M19)</f>
        <v>#REF!</v>
      </c>
      <c r="N36" s="194" t="e">
        <f t="shared" si="5"/>
        <v>#REF!</v>
      </c>
      <c r="O36" s="194" t="e">
        <f t="shared" si="5"/>
        <v>#REF!</v>
      </c>
      <c r="P36" s="194" t="e">
        <f t="shared" si="5"/>
        <v>#REF!</v>
      </c>
      <c r="Q36" s="194" t="e">
        <f t="shared" si="5"/>
        <v>#REF!</v>
      </c>
      <c r="R36" s="194" t="e">
        <f t="shared" si="5"/>
        <v>#REF!</v>
      </c>
      <c r="S36" s="194" t="e">
        <f t="shared" si="5"/>
        <v>#REF!</v>
      </c>
      <c r="T36" s="194" t="e">
        <f t="shared" si="5"/>
        <v>#REF!</v>
      </c>
      <c r="U36" s="194" t="e">
        <f t="shared" si="5"/>
        <v>#REF!</v>
      </c>
      <c r="V36" s="194" t="e">
        <f t="shared" si="5"/>
        <v>#REF!</v>
      </c>
      <c r="W36" s="229" t="e">
        <f t="shared" si="5"/>
        <v>#REF!</v>
      </c>
      <c r="X36" s="194"/>
      <c r="Y36" s="194"/>
    </row>
    <row r="37" spans="1:25" ht="12.75" hidden="1" customHeight="1" outlineLevel="1">
      <c r="A37" s="93"/>
      <c r="B37" s="65"/>
      <c r="C37" s="64"/>
      <c r="D37" s="194"/>
      <c r="E37" s="194"/>
      <c r="F37" s="194"/>
      <c r="G37" s="194"/>
      <c r="H37" s="194"/>
      <c r="I37" s="194"/>
      <c r="J37" s="194"/>
      <c r="K37" s="194"/>
      <c r="L37" s="194"/>
      <c r="M37" s="194"/>
      <c r="N37" s="194"/>
      <c r="O37" s="194"/>
      <c r="P37" s="194"/>
      <c r="Q37" s="194"/>
      <c r="R37" s="194"/>
      <c r="S37" s="194"/>
      <c r="T37" s="194"/>
      <c r="U37" s="194"/>
      <c r="V37" s="194"/>
      <c r="W37" s="229"/>
      <c r="X37" s="194"/>
      <c r="Y37" s="194"/>
    </row>
    <row r="38" spans="1:25" collapsed="1">
      <c r="A38" s="93"/>
      <c r="B38" s="65"/>
      <c r="C38" s="64"/>
      <c r="D38" s="194"/>
      <c r="E38" s="194"/>
      <c r="F38" s="194"/>
      <c r="G38" s="194"/>
      <c r="H38" s="194"/>
      <c r="I38" s="194"/>
      <c r="J38" s="194"/>
      <c r="K38" s="194"/>
      <c r="L38" s="194"/>
      <c r="M38" s="194"/>
      <c r="N38" s="194"/>
      <c r="O38" s="194"/>
      <c r="P38" s="194"/>
      <c r="Q38" s="194"/>
      <c r="R38" s="194"/>
      <c r="S38" s="194"/>
      <c r="T38" s="194"/>
      <c r="U38" s="194"/>
      <c r="V38" s="194"/>
      <c r="W38" s="229"/>
      <c r="X38" s="194"/>
      <c r="Y38" s="194"/>
    </row>
    <row r="39" spans="1:25" s="109" customFormat="1" ht="15.75" customHeight="1">
      <c r="A39" s="112" t="s">
        <v>7</v>
      </c>
      <c r="B39" s="105"/>
      <c r="C39" s="106"/>
      <c r="D39" s="107"/>
      <c r="E39" s="108"/>
      <c r="F39" s="108"/>
      <c r="G39" s="108"/>
      <c r="H39" s="108"/>
      <c r="I39" s="108"/>
      <c r="J39" s="108"/>
      <c r="K39" s="108"/>
      <c r="L39" s="108"/>
      <c r="M39" s="108"/>
      <c r="N39" s="108"/>
      <c r="O39" s="108"/>
      <c r="P39" s="108"/>
      <c r="Q39" s="108"/>
      <c r="R39" s="108"/>
      <c r="S39" s="108"/>
      <c r="T39" s="108"/>
      <c r="U39" s="108"/>
      <c r="V39" s="108"/>
      <c r="W39" s="360"/>
      <c r="X39" s="108"/>
      <c r="Y39" s="108"/>
    </row>
    <row r="40" spans="1:25" hidden="1" outlineLevel="1">
      <c r="A40" s="97" t="e">
        <f t="shared" ref="A40:A53" si="6">+A23</f>
        <v>#REF!</v>
      </c>
      <c r="B40" s="371"/>
      <c r="C40" s="101"/>
      <c r="D40" s="347" t="e">
        <f>+Inputs!#REF!*'P&amp;L'!D23*Inputs!#REF!/10^7</f>
        <v>#REF!</v>
      </c>
      <c r="E40" s="347" t="e">
        <f>+Inputs!#REF!*'P&amp;L'!E23*Inputs!#REF!/10^7</f>
        <v>#REF!</v>
      </c>
      <c r="F40" s="347" t="e">
        <f>+Inputs!#REF!*'P&amp;L'!F23*Inputs!#REF!/10^7</f>
        <v>#REF!</v>
      </c>
      <c r="G40" s="347" t="e">
        <f>+Inputs!#REF!*'P&amp;L'!G23*Inputs!#REF!/10^7</f>
        <v>#REF!</v>
      </c>
      <c r="H40" s="347" t="e">
        <f>+Inputs!#REF!*'P&amp;L'!H23*Inputs!#REF!/10^7</f>
        <v>#REF!</v>
      </c>
      <c r="I40" s="347" t="e">
        <f>+Inputs!#REF!*'P&amp;L'!I23*Inputs!#REF!/10^7</f>
        <v>#REF!</v>
      </c>
      <c r="J40" s="347" t="e">
        <f>+Inputs!#REF!*'P&amp;L'!J23*Inputs!#REF!/10^7</f>
        <v>#REF!</v>
      </c>
      <c r="K40" s="347" t="e">
        <f>+Inputs!#REF!*'P&amp;L'!K23*Inputs!#REF!/10^7</f>
        <v>#REF!</v>
      </c>
      <c r="L40" s="347" t="e">
        <f>+Inputs!#REF!*'P&amp;L'!L23*Inputs!#REF!/10^7</f>
        <v>#REF!</v>
      </c>
      <c r="M40" s="347" t="e">
        <f>+Inputs!#REF!*'P&amp;L'!M23*Inputs!#REF!/10^7</f>
        <v>#REF!</v>
      </c>
      <c r="N40" s="347" t="e">
        <f>+Inputs!#REF!*'P&amp;L'!N23*Inputs!#REF!/10^7</f>
        <v>#REF!</v>
      </c>
      <c r="O40" s="347" t="e">
        <f>+Inputs!#REF!*'P&amp;L'!O23*Inputs!#REF!/10^7</f>
        <v>#REF!</v>
      </c>
      <c r="P40" s="347" t="e">
        <f>+Inputs!#REF!*'P&amp;L'!P23*Inputs!#REF!/10^7</f>
        <v>#REF!</v>
      </c>
      <c r="Q40" s="347" t="e">
        <f>+Inputs!#REF!*'P&amp;L'!Q23*Inputs!#REF!/10^7</f>
        <v>#REF!</v>
      </c>
      <c r="R40" s="347" t="e">
        <f>+Inputs!#REF!*'P&amp;L'!R23*Inputs!#REF!/10^7</f>
        <v>#REF!</v>
      </c>
      <c r="S40" s="347" t="e">
        <f>+Inputs!#REF!*'P&amp;L'!S23*Inputs!#REF!/10^7</f>
        <v>#REF!</v>
      </c>
      <c r="T40" s="347" t="e">
        <f>+Inputs!#REF!*'P&amp;L'!T23*Inputs!#REF!/10^7</f>
        <v>#REF!</v>
      </c>
      <c r="U40" s="347" t="e">
        <f>+Inputs!#REF!*'P&amp;L'!U23*Inputs!#REF!/10^7</f>
        <v>#REF!</v>
      </c>
      <c r="V40" s="347" t="e">
        <f>+Inputs!#REF!*'P&amp;L'!V23*Inputs!#REF!/10^7</f>
        <v>#REF!</v>
      </c>
      <c r="W40" s="372" t="e">
        <f>+Inputs!#REF!*'P&amp;L'!W23*Inputs!#REF!/10^7</f>
        <v>#REF!</v>
      </c>
      <c r="X40" s="114"/>
      <c r="Y40" s="114"/>
    </row>
    <row r="41" spans="1:25" hidden="1" outlineLevel="1">
      <c r="A41" s="94" t="e">
        <f t="shared" si="6"/>
        <v>#REF!</v>
      </c>
      <c r="B41" s="185"/>
      <c r="C41" s="67"/>
      <c r="D41" s="373" t="e">
        <f>+Inputs!#REF!*'P&amp;L'!D24*Inputs!#REF!/10^7</f>
        <v>#REF!</v>
      </c>
      <c r="E41" s="373" t="e">
        <f>+Inputs!#REF!*'P&amp;L'!E24*Inputs!#REF!/10^7</f>
        <v>#REF!</v>
      </c>
      <c r="F41" s="373" t="e">
        <f>+Inputs!#REF!*'P&amp;L'!F24*Inputs!#REF!/10^7</f>
        <v>#REF!</v>
      </c>
      <c r="G41" s="373" t="e">
        <f>+Inputs!#REF!*'P&amp;L'!G24*Inputs!#REF!/10^7</f>
        <v>#REF!</v>
      </c>
      <c r="H41" s="373" t="e">
        <f>+Inputs!#REF!*'P&amp;L'!H24*Inputs!#REF!/10^7</f>
        <v>#REF!</v>
      </c>
      <c r="I41" s="373" t="e">
        <f>+Inputs!#REF!*'P&amp;L'!I24*Inputs!#REF!/10^7</f>
        <v>#REF!</v>
      </c>
      <c r="J41" s="373" t="e">
        <f>+Inputs!#REF!*'P&amp;L'!J24*Inputs!#REF!/10^7</f>
        <v>#REF!</v>
      </c>
      <c r="K41" s="373" t="e">
        <f>+Inputs!#REF!*'P&amp;L'!K24*Inputs!#REF!/10^7</f>
        <v>#REF!</v>
      </c>
      <c r="L41" s="373" t="e">
        <f>+Inputs!#REF!*'P&amp;L'!L24*Inputs!#REF!/10^7</f>
        <v>#REF!</v>
      </c>
      <c r="M41" s="373" t="e">
        <f>+Inputs!#REF!*'P&amp;L'!M24*Inputs!#REF!/10^7</f>
        <v>#REF!</v>
      </c>
      <c r="N41" s="373" t="e">
        <f>+Inputs!#REF!*'P&amp;L'!N24*Inputs!#REF!/10^7</f>
        <v>#REF!</v>
      </c>
      <c r="O41" s="373" t="e">
        <f>+Inputs!#REF!*'P&amp;L'!O24*Inputs!#REF!/10^7</f>
        <v>#REF!</v>
      </c>
      <c r="P41" s="373" t="e">
        <f>+Inputs!#REF!*'P&amp;L'!P24*Inputs!#REF!/10^7</f>
        <v>#REF!</v>
      </c>
      <c r="Q41" s="373" t="e">
        <f>+Inputs!#REF!*'P&amp;L'!Q24*Inputs!#REF!/10^7</f>
        <v>#REF!</v>
      </c>
      <c r="R41" s="373" t="e">
        <f>+Inputs!#REF!*'P&amp;L'!R24*Inputs!#REF!/10^7</f>
        <v>#REF!</v>
      </c>
      <c r="S41" s="373" t="e">
        <f>+Inputs!#REF!*'P&amp;L'!S24*Inputs!#REF!/10^7</f>
        <v>#REF!</v>
      </c>
      <c r="T41" s="373" t="e">
        <f>+Inputs!#REF!*'P&amp;L'!T24*Inputs!#REF!/10^7</f>
        <v>#REF!</v>
      </c>
      <c r="U41" s="373" t="e">
        <f>+Inputs!#REF!*'P&amp;L'!U24*Inputs!#REF!/10^7</f>
        <v>#REF!</v>
      </c>
      <c r="V41" s="373" t="e">
        <f>+Inputs!#REF!*'P&amp;L'!V24*Inputs!#REF!/10^7</f>
        <v>#REF!</v>
      </c>
      <c r="W41" s="374" t="e">
        <f>+Inputs!#REF!*'P&amp;L'!W24*Inputs!#REF!/10^7</f>
        <v>#REF!</v>
      </c>
      <c r="X41" s="114"/>
      <c r="Y41" s="114"/>
    </row>
    <row r="42" spans="1:25" hidden="1" outlineLevel="1">
      <c r="A42" s="97" t="str">
        <f t="shared" si="6"/>
        <v>Solar Project - Kusum Scheme</v>
      </c>
      <c r="B42" s="371"/>
      <c r="C42" s="101"/>
      <c r="D42" s="347" t="e">
        <f>+Inputs!$B10*'P&amp;L'!D25*Inputs!B44/10^7</f>
        <v>#REF!</v>
      </c>
      <c r="E42" s="347" t="e">
        <f>+Inputs!$B10*'P&amp;L'!E25*Inputs!C44/10^7</f>
        <v>#REF!</v>
      </c>
      <c r="F42" s="347" t="e">
        <f>+Inputs!$B10*'P&amp;L'!F25*Inputs!D44/10^7</f>
        <v>#REF!</v>
      </c>
      <c r="G42" s="347" t="e">
        <f>+Inputs!$B10*'P&amp;L'!G25*Inputs!E44/10^7</f>
        <v>#REF!</v>
      </c>
      <c r="H42" s="347" t="e">
        <f>+Inputs!$B10*'P&amp;L'!H25*Inputs!F44/10^7</f>
        <v>#REF!</v>
      </c>
      <c r="I42" s="347" t="e">
        <f>+Inputs!$B10*'P&amp;L'!I25*Inputs!G44/10^7</f>
        <v>#REF!</v>
      </c>
      <c r="J42" s="347" t="e">
        <f>+Inputs!$B10*'P&amp;L'!J25*Inputs!H44/10^7</f>
        <v>#REF!</v>
      </c>
      <c r="K42" s="347" t="e">
        <f>+Inputs!$B10*'P&amp;L'!K25*Inputs!I44/10^7</f>
        <v>#REF!</v>
      </c>
      <c r="L42" s="347" t="e">
        <f>+Inputs!$B10*'P&amp;L'!L25*Inputs!J44/10^7</f>
        <v>#REF!</v>
      </c>
      <c r="M42" s="347" t="e">
        <f>+Inputs!$B10*'P&amp;L'!M25*Inputs!K44/10^7</f>
        <v>#REF!</v>
      </c>
      <c r="N42" s="347" t="e">
        <f>+Inputs!$B10*'P&amp;L'!N25*Inputs!L44/10^7</f>
        <v>#REF!</v>
      </c>
      <c r="O42" s="347" t="e">
        <f>+Inputs!$B10*'P&amp;L'!O25*Inputs!M44/10^7</f>
        <v>#REF!</v>
      </c>
      <c r="P42" s="347" t="e">
        <f>+Inputs!$B10*'P&amp;L'!P25*Inputs!N44/10^7</f>
        <v>#REF!</v>
      </c>
      <c r="Q42" s="347" t="e">
        <f>+Inputs!$B10*'P&amp;L'!Q25*Inputs!O44/10^7</f>
        <v>#REF!</v>
      </c>
      <c r="R42" s="347" t="e">
        <f>+Inputs!$B10*'P&amp;L'!R25*Inputs!P44/10^7</f>
        <v>#REF!</v>
      </c>
      <c r="S42" s="347" t="e">
        <f>+Inputs!$B10*'P&amp;L'!S25*Inputs!Q44/10^7</f>
        <v>#REF!</v>
      </c>
      <c r="T42" s="347" t="e">
        <f>+Inputs!$B10*'P&amp;L'!T25*Inputs!R44/10^7</f>
        <v>#REF!</v>
      </c>
      <c r="U42" s="347" t="e">
        <f>+Inputs!$B10*'P&amp;L'!U25*Inputs!S44/10^7</f>
        <v>#REF!</v>
      </c>
      <c r="V42" s="347" t="e">
        <f>+Inputs!$B10*'P&amp;L'!V25*Inputs!T44/10^7</f>
        <v>#REF!</v>
      </c>
      <c r="W42" s="372" t="e">
        <f>+Inputs!$B10*'P&amp;L'!W25*Inputs!U44/10^7</f>
        <v>#REF!</v>
      </c>
      <c r="X42" s="114"/>
      <c r="Y42" s="114"/>
    </row>
    <row r="43" spans="1:25" hidden="1" outlineLevel="1">
      <c r="A43" s="93" t="str">
        <f t="shared" si="6"/>
        <v>Karnataka</v>
      </c>
      <c r="B43" s="85"/>
      <c r="C43" s="64"/>
      <c r="D43" s="245" t="e">
        <f>+Inputs!$B11*'P&amp;L'!D26*Inputs!B45/10^7</f>
        <v>#REF!</v>
      </c>
      <c r="E43" s="245" t="e">
        <f>+Inputs!$B11*'P&amp;L'!E26*Inputs!C45/10^7</f>
        <v>#REF!</v>
      </c>
      <c r="F43" s="245" t="e">
        <f>+Inputs!$B11*'P&amp;L'!F26*Inputs!D45/10^7</f>
        <v>#REF!</v>
      </c>
      <c r="G43" s="245" t="e">
        <f>+Inputs!$B11*'P&amp;L'!G26*Inputs!E45/10^7</f>
        <v>#REF!</v>
      </c>
      <c r="H43" s="245" t="e">
        <f>+Inputs!$B11*'P&amp;L'!H26*Inputs!F45/10^7</f>
        <v>#REF!</v>
      </c>
      <c r="I43" s="245" t="e">
        <f>+Inputs!$B11*'P&amp;L'!I26*Inputs!G45/10^7</f>
        <v>#REF!</v>
      </c>
      <c r="J43" s="245" t="e">
        <f>+Inputs!$B11*'P&amp;L'!J26*Inputs!H45/10^7</f>
        <v>#REF!</v>
      </c>
      <c r="K43" s="245" t="e">
        <f>+Inputs!$B11*'P&amp;L'!K26*Inputs!I45/10^7</f>
        <v>#REF!</v>
      </c>
      <c r="L43" s="245" t="e">
        <f>+Inputs!$B11*'P&amp;L'!L26*Inputs!J45/10^7</f>
        <v>#REF!</v>
      </c>
      <c r="M43" s="245" t="e">
        <f>+Inputs!$B11*'P&amp;L'!M26*Inputs!K45/10^7</f>
        <v>#REF!</v>
      </c>
      <c r="N43" s="245" t="e">
        <f>+Inputs!$B11*'P&amp;L'!N26*Inputs!L45/10^7</f>
        <v>#REF!</v>
      </c>
      <c r="O43" s="245" t="e">
        <f>+Inputs!$B11*'P&amp;L'!O26*Inputs!M45/10^7</f>
        <v>#REF!</v>
      </c>
      <c r="P43" s="245" t="e">
        <f>+Inputs!$B11*'P&amp;L'!P26*Inputs!N45/10^7</f>
        <v>#REF!</v>
      </c>
      <c r="Q43" s="245" t="e">
        <f>+Inputs!$B11*'P&amp;L'!Q26*Inputs!O45/10^7</f>
        <v>#REF!</v>
      </c>
      <c r="R43" s="245" t="e">
        <f>+Inputs!$B11*'P&amp;L'!R26*Inputs!P45/10^7</f>
        <v>#REF!</v>
      </c>
      <c r="S43" s="245" t="e">
        <f>+Inputs!$B11*'P&amp;L'!S26*Inputs!Q45/10^7</f>
        <v>#REF!</v>
      </c>
      <c r="T43" s="245" t="e">
        <f>+Inputs!$B11*'P&amp;L'!T26*Inputs!R45/10^7</f>
        <v>#REF!</v>
      </c>
      <c r="U43" s="245" t="e">
        <f>+Inputs!$B11*'P&amp;L'!U26*Inputs!S45/10^7</f>
        <v>#REF!</v>
      </c>
      <c r="V43" s="245" t="e">
        <f>+Inputs!$B11*'P&amp;L'!V26*Inputs!T45/10^7</f>
        <v>#REF!</v>
      </c>
      <c r="W43" s="294" t="e">
        <f>+Inputs!$B11*'P&amp;L'!W26*Inputs!U45/10^7</f>
        <v>#REF!</v>
      </c>
      <c r="X43" s="114"/>
      <c r="Y43" s="114"/>
    </row>
    <row r="44" spans="1:25" hidden="1" outlineLevel="1">
      <c r="A44" s="94" t="str">
        <f t="shared" si="6"/>
        <v>Uttar Pradesh</v>
      </c>
      <c r="B44" s="185"/>
      <c r="C44" s="67"/>
      <c r="D44" s="373" t="e">
        <f>+Inputs!$B12*'P&amp;L'!D27*Inputs!B46/10^7</f>
        <v>#REF!</v>
      </c>
      <c r="E44" s="373" t="e">
        <f>+Inputs!$B12*'P&amp;L'!E27*Inputs!C46/10^7</f>
        <v>#REF!</v>
      </c>
      <c r="F44" s="373" t="e">
        <f>+Inputs!$B12*'P&amp;L'!F27*Inputs!D46/10^7</f>
        <v>#REF!</v>
      </c>
      <c r="G44" s="373" t="e">
        <f>+Inputs!$B12*'P&amp;L'!G27*Inputs!E46/10^7</f>
        <v>#REF!</v>
      </c>
      <c r="H44" s="373" t="e">
        <f>+Inputs!$B12*'P&amp;L'!H27*Inputs!F46/10^7</f>
        <v>#REF!</v>
      </c>
      <c r="I44" s="373" t="e">
        <f>+Inputs!$B12*'P&amp;L'!I27*Inputs!G46/10^7</f>
        <v>#REF!</v>
      </c>
      <c r="J44" s="373" t="e">
        <f>+Inputs!$B12*'P&amp;L'!J27*Inputs!H46/10^7</f>
        <v>#REF!</v>
      </c>
      <c r="K44" s="373" t="e">
        <f>+Inputs!$B12*'P&amp;L'!K27*Inputs!I46/10^7</f>
        <v>#REF!</v>
      </c>
      <c r="L44" s="373" t="e">
        <f>+Inputs!$B12*'P&amp;L'!L27*Inputs!J46/10^7</f>
        <v>#REF!</v>
      </c>
      <c r="M44" s="373" t="e">
        <f>+Inputs!$B12*'P&amp;L'!M27*Inputs!K46/10^7</f>
        <v>#REF!</v>
      </c>
      <c r="N44" s="373" t="e">
        <f>+Inputs!$B12*'P&amp;L'!N27*Inputs!L46/10^7</f>
        <v>#REF!</v>
      </c>
      <c r="O44" s="373" t="e">
        <f>+Inputs!$B12*'P&amp;L'!O27*Inputs!M46/10^7</f>
        <v>#REF!</v>
      </c>
      <c r="P44" s="373" t="e">
        <f>+Inputs!$B12*'P&amp;L'!P27*Inputs!N46/10^7</f>
        <v>#REF!</v>
      </c>
      <c r="Q44" s="373" t="e">
        <f>+Inputs!$B12*'P&amp;L'!Q27*Inputs!O46/10^7</f>
        <v>#REF!</v>
      </c>
      <c r="R44" s="373" t="e">
        <f>+Inputs!$B12*'P&amp;L'!R27*Inputs!P46/10^7</f>
        <v>#REF!</v>
      </c>
      <c r="S44" s="373" t="e">
        <f>+Inputs!$B12*'P&amp;L'!S27*Inputs!Q46/10^7</f>
        <v>#REF!</v>
      </c>
      <c r="T44" s="373" t="e">
        <f>+Inputs!$B12*'P&amp;L'!T27*Inputs!R46/10^7</f>
        <v>#REF!</v>
      </c>
      <c r="U44" s="373" t="e">
        <f>+Inputs!$B12*'P&amp;L'!U27*Inputs!S46/10^7</f>
        <v>#REF!</v>
      </c>
      <c r="V44" s="373" t="e">
        <f>+Inputs!$B12*'P&amp;L'!V27*Inputs!T46/10^7</f>
        <v>#REF!</v>
      </c>
      <c r="W44" s="374" t="e">
        <f>+Inputs!$B12*'P&amp;L'!W27*Inputs!U46/10^7</f>
        <v>#REF!</v>
      </c>
      <c r="X44" s="114"/>
      <c r="Y44" s="114"/>
    </row>
    <row r="45" spans="1:25" hidden="1" outlineLevel="1">
      <c r="A45" s="97" t="e">
        <f t="shared" si="6"/>
        <v>#REF!</v>
      </c>
      <c r="B45" s="371"/>
      <c r="C45" s="101"/>
      <c r="D45" s="347" t="e">
        <f>+Inputs!#REF!*'P&amp;L'!D28*Inputs!#REF!/10^7</f>
        <v>#REF!</v>
      </c>
      <c r="E45" s="347" t="e">
        <f>+Inputs!#REF!*'P&amp;L'!E28*Inputs!#REF!/10^7</f>
        <v>#REF!</v>
      </c>
      <c r="F45" s="347" t="e">
        <f>+Inputs!#REF!*'P&amp;L'!F28*Inputs!#REF!/10^7</f>
        <v>#REF!</v>
      </c>
      <c r="G45" s="347" t="e">
        <f>+Inputs!#REF!*'P&amp;L'!G28*Inputs!#REF!/10^7</f>
        <v>#REF!</v>
      </c>
      <c r="H45" s="347" t="e">
        <f>+Inputs!#REF!*'P&amp;L'!H28*Inputs!#REF!/10^7</f>
        <v>#REF!</v>
      </c>
      <c r="I45" s="347" t="e">
        <f>+Inputs!#REF!*'P&amp;L'!I28*Inputs!#REF!/10^7</f>
        <v>#REF!</v>
      </c>
      <c r="J45" s="347" t="e">
        <f>+Inputs!#REF!*'P&amp;L'!J28*Inputs!#REF!/10^7</f>
        <v>#REF!</v>
      </c>
      <c r="K45" s="347" t="e">
        <f>+Inputs!#REF!*'P&amp;L'!K28*Inputs!#REF!/10^7</f>
        <v>#REF!</v>
      </c>
      <c r="L45" s="347" t="e">
        <f>+Inputs!#REF!*'P&amp;L'!L28*Inputs!#REF!/10^7</f>
        <v>#REF!</v>
      </c>
      <c r="M45" s="347" t="e">
        <f>+Inputs!#REF!*'P&amp;L'!M28*Inputs!#REF!/10^7</f>
        <v>#REF!</v>
      </c>
      <c r="N45" s="347" t="e">
        <f>+Inputs!#REF!*'P&amp;L'!N28*Inputs!#REF!/10^7</f>
        <v>#REF!</v>
      </c>
      <c r="O45" s="347" t="e">
        <f>+Inputs!#REF!*'P&amp;L'!O28*Inputs!#REF!/10^7</f>
        <v>#REF!</v>
      </c>
      <c r="P45" s="347" t="e">
        <f>+Inputs!#REF!*'P&amp;L'!P28*Inputs!#REF!/10^7</f>
        <v>#REF!</v>
      </c>
      <c r="Q45" s="347" t="e">
        <f>+Inputs!#REF!*'P&amp;L'!Q28*Inputs!#REF!/10^7</f>
        <v>#REF!</v>
      </c>
      <c r="R45" s="347" t="e">
        <f>+Inputs!#REF!*'P&amp;L'!R28*Inputs!#REF!/10^7</f>
        <v>#REF!</v>
      </c>
      <c r="S45" s="347" t="e">
        <f>+Inputs!#REF!*'P&amp;L'!S28*Inputs!#REF!/10^7</f>
        <v>#REF!</v>
      </c>
      <c r="T45" s="347" t="e">
        <f>+Inputs!#REF!*'P&amp;L'!T28*Inputs!#REF!/10^7</f>
        <v>#REF!</v>
      </c>
      <c r="U45" s="347" t="e">
        <f>+Inputs!#REF!*'P&amp;L'!U28*Inputs!#REF!/10^7</f>
        <v>#REF!</v>
      </c>
      <c r="V45" s="347" t="e">
        <f>+Inputs!#REF!*'P&amp;L'!V28*Inputs!#REF!/10^7</f>
        <v>#REF!</v>
      </c>
      <c r="W45" s="372" t="e">
        <f>+Inputs!#REF!*'P&amp;L'!W28*Inputs!#REF!/10^7</f>
        <v>#REF!</v>
      </c>
      <c r="X45" s="114"/>
      <c r="Y45" s="114"/>
    </row>
    <row r="46" spans="1:25" hidden="1" outlineLevel="1">
      <c r="A46" s="93" t="e">
        <f t="shared" si="6"/>
        <v>#REF!</v>
      </c>
      <c r="B46" s="85"/>
      <c r="C46" s="64"/>
      <c r="D46" s="245" t="e">
        <f>+Inputs!#REF!*'P&amp;L'!D29*Inputs!#REF!/10^7</f>
        <v>#REF!</v>
      </c>
      <c r="E46" s="245" t="e">
        <f>+Inputs!#REF!*'P&amp;L'!E29*Inputs!#REF!/10^7</f>
        <v>#REF!</v>
      </c>
      <c r="F46" s="245" t="e">
        <f>+Inputs!#REF!*'P&amp;L'!F29*Inputs!#REF!/10^7</f>
        <v>#REF!</v>
      </c>
      <c r="G46" s="245" t="e">
        <f>+Inputs!#REF!*'P&amp;L'!G29*Inputs!#REF!/10^7</f>
        <v>#REF!</v>
      </c>
      <c r="H46" s="245" t="e">
        <f>+Inputs!#REF!*'P&amp;L'!H29*Inputs!#REF!/10^7</f>
        <v>#REF!</v>
      </c>
      <c r="I46" s="245" t="e">
        <f>+Inputs!#REF!*'P&amp;L'!I29*Inputs!#REF!/10^7</f>
        <v>#REF!</v>
      </c>
      <c r="J46" s="245" t="e">
        <f>+Inputs!#REF!*'P&amp;L'!J29*Inputs!#REF!/10^7</f>
        <v>#REF!</v>
      </c>
      <c r="K46" s="245" t="e">
        <f>+Inputs!#REF!*'P&amp;L'!K29*Inputs!#REF!/10^7</f>
        <v>#REF!</v>
      </c>
      <c r="L46" s="245" t="e">
        <f>+Inputs!#REF!*'P&amp;L'!L29*Inputs!#REF!/10^7</f>
        <v>#REF!</v>
      </c>
      <c r="M46" s="245" t="e">
        <f>+Inputs!#REF!*'P&amp;L'!M29*Inputs!#REF!/10^7</f>
        <v>#REF!</v>
      </c>
      <c r="N46" s="245" t="e">
        <f>+Inputs!#REF!*'P&amp;L'!N29*Inputs!#REF!/10^7</f>
        <v>#REF!</v>
      </c>
      <c r="O46" s="245" t="e">
        <f>+Inputs!#REF!*'P&amp;L'!O29*Inputs!#REF!/10^7</f>
        <v>#REF!</v>
      </c>
      <c r="P46" s="245" t="e">
        <f>+Inputs!#REF!*'P&amp;L'!P29*Inputs!#REF!/10^7</f>
        <v>#REF!</v>
      </c>
      <c r="Q46" s="245" t="e">
        <f>+Inputs!#REF!*'P&amp;L'!Q29*Inputs!#REF!/10^7</f>
        <v>#REF!</v>
      </c>
      <c r="R46" s="245" t="e">
        <f>+Inputs!#REF!*'P&amp;L'!R29*Inputs!#REF!/10^7</f>
        <v>#REF!</v>
      </c>
      <c r="S46" s="245" t="e">
        <f>+Inputs!#REF!*'P&amp;L'!S29*Inputs!#REF!/10^7</f>
        <v>#REF!</v>
      </c>
      <c r="T46" s="245" t="e">
        <f>+Inputs!#REF!*'P&amp;L'!T29*Inputs!#REF!/10^7</f>
        <v>#REF!</v>
      </c>
      <c r="U46" s="245" t="e">
        <f>+Inputs!#REF!*'P&amp;L'!U29*Inputs!#REF!/10^7</f>
        <v>#REF!</v>
      </c>
      <c r="V46" s="245" t="e">
        <f>+Inputs!#REF!*'P&amp;L'!V29*Inputs!#REF!/10^7</f>
        <v>#REF!</v>
      </c>
      <c r="W46" s="294" t="e">
        <f>+Inputs!#REF!*'P&amp;L'!W29*Inputs!#REF!/10^7</f>
        <v>#REF!</v>
      </c>
      <c r="X46" s="114"/>
      <c r="Y46" s="114"/>
    </row>
    <row r="47" spans="1:25" hidden="1" outlineLevel="1">
      <c r="A47" s="94" t="e">
        <f t="shared" si="6"/>
        <v>#REF!</v>
      </c>
      <c r="B47" s="185"/>
      <c r="C47" s="67"/>
      <c r="D47" s="373" t="e">
        <f>+Inputs!#REF!*'P&amp;L'!D30*Inputs!#REF!/10^7</f>
        <v>#REF!</v>
      </c>
      <c r="E47" s="373" t="e">
        <f>+Inputs!#REF!*'P&amp;L'!E30*Inputs!#REF!/10^7</f>
        <v>#REF!</v>
      </c>
      <c r="F47" s="373" t="e">
        <f>+Inputs!#REF!*'P&amp;L'!F30*Inputs!#REF!/10^7</f>
        <v>#REF!</v>
      </c>
      <c r="G47" s="373" t="e">
        <f>+Inputs!#REF!*'P&amp;L'!G30*Inputs!#REF!/10^7</f>
        <v>#REF!</v>
      </c>
      <c r="H47" s="373" t="e">
        <f>+Inputs!#REF!*'P&amp;L'!H30*Inputs!#REF!/10^7</f>
        <v>#REF!</v>
      </c>
      <c r="I47" s="373" t="e">
        <f>+Inputs!#REF!*'P&amp;L'!I30*Inputs!#REF!/10^7</f>
        <v>#REF!</v>
      </c>
      <c r="J47" s="373" t="e">
        <f>+Inputs!#REF!*'P&amp;L'!J30*Inputs!#REF!/10^7</f>
        <v>#REF!</v>
      </c>
      <c r="K47" s="373" t="e">
        <f>+Inputs!#REF!*'P&amp;L'!K30*Inputs!#REF!/10^7</f>
        <v>#REF!</v>
      </c>
      <c r="L47" s="373" t="e">
        <f>+Inputs!#REF!*'P&amp;L'!L30*Inputs!#REF!/10^7</f>
        <v>#REF!</v>
      </c>
      <c r="M47" s="373" t="e">
        <f>+Inputs!#REF!*'P&amp;L'!M30*Inputs!#REF!/10^7</f>
        <v>#REF!</v>
      </c>
      <c r="N47" s="373" t="e">
        <f>+Inputs!#REF!*'P&amp;L'!N30*Inputs!#REF!/10^7</f>
        <v>#REF!</v>
      </c>
      <c r="O47" s="373" t="e">
        <f>+Inputs!#REF!*'P&amp;L'!O30*Inputs!#REF!/10^7</f>
        <v>#REF!</v>
      </c>
      <c r="P47" s="373" t="e">
        <f>+Inputs!#REF!*'P&amp;L'!P30*Inputs!#REF!/10^7</f>
        <v>#REF!</v>
      </c>
      <c r="Q47" s="373" t="e">
        <f>+Inputs!#REF!*'P&amp;L'!Q30*Inputs!#REF!/10^7</f>
        <v>#REF!</v>
      </c>
      <c r="R47" s="373" t="e">
        <f>+Inputs!#REF!*'P&amp;L'!R30*Inputs!#REF!/10^7</f>
        <v>#REF!</v>
      </c>
      <c r="S47" s="373" t="e">
        <f>+Inputs!#REF!*'P&amp;L'!S30*Inputs!#REF!/10^7</f>
        <v>#REF!</v>
      </c>
      <c r="T47" s="373" t="e">
        <f>+Inputs!#REF!*'P&amp;L'!T30*Inputs!#REF!/10^7</f>
        <v>#REF!</v>
      </c>
      <c r="U47" s="373" t="e">
        <f>+Inputs!#REF!*'P&amp;L'!U30*Inputs!#REF!/10^7</f>
        <v>#REF!</v>
      </c>
      <c r="V47" s="373" t="e">
        <f>+Inputs!#REF!*'P&amp;L'!V30*Inputs!#REF!/10^7</f>
        <v>#REF!</v>
      </c>
      <c r="W47" s="374" t="e">
        <f>+Inputs!#REF!*'P&amp;L'!W30*Inputs!#REF!/10^7</f>
        <v>#REF!</v>
      </c>
      <c r="X47" s="114"/>
      <c r="Y47" s="114"/>
    </row>
    <row r="48" spans="1:25" hidden="1" outlineLevel="1">
      <c r="A48" s="97" t="e">
        <f t="shared" si="6"/>
        <v>#REF!</v>
      </c>
      <c r="B48" s="371"/>
      <c r="C48" s="101"/>
      <c r="D48" s="347" t="e">
        <f>+Inputs!#REF!*'P&amp;L'!D31*Inputs!#REF!/10^7</f>
        <v>#REF!</v>
      </c>
      <c r="E48" s="347" t="e">
        <f>+Inputs!#REF!*'P&amp;L'!E31*Inputs!#REF!/10^7</f>
        <v>#REF!</v>
      </c>
      <c r="F48" s="347" t="e">
        <f>+Inputs!#REF!*'P&amp;L'!F31*Inputs!#REF!/10^7</f>
        <v>#REF!</v>
      </c>
      <c r="G48" s="347" t="e">
        <f>+Inputs!#REF!*'P&amp;L'!G31*Inputs!#REF!/10^7</f>
        <v>#REF!</v>
      </c>
      <c r="H48" s="347" t="e">
        <f>+Inputs!#REF!*'P&amp;L'!H31*Inputs!#REF!/10^7</f>
        <v>#REF!</v>
      </c>
      <c r="I48" s="347" t="e">
        <f>+Inputs!#REF!*'P&amp;L'!I31*Inputs!#REF!/10^7</f>
        <v>#REF!</v>
      </c>
      <c r="J48" s="347" t="e">
        <f>+Inputs!#REF!*'P&amp;L'!J31*Inputs!#REF!/10^7</f>
        <v>#REF!</v>
      </c>
      <c r="K48" s="347" t="e">
        <f>+Inputs!#REF!*'P&amp;L'!K31*Inputs!#REF!/10^7</f>
        <v>#REF!</v>
      </c>
      <c r="L48" s="347" t="e">
        <f>+Inputs!#REF!*'P&amp;L'!L31*Inputs!#REF!/10^7</f>
        <v>#REF!</v>
      </c>
      <c r="M48" s="347" t="e">
        <f>+Inputs!#REF!*'P&amp;L'!M31*Inputs!#REF!/10^7</f>
        <v>#REF!</v>
      </c>
      <c r="N48" s="347" t="e">
        <f>+Inputs!#REF!*'P&amp;L'!N31*Inputs!#REF!/10^7</f>
        <v>#REF!</v>
      </c>
      <c r="O48" s="347" t="e">
        <f>+Inputs!#REF!*'P&amp;L'!O31*Inputs!#REF!/10^7</f>
        <v>#REF!</v>
      </c>
      <c r="P48" s="347" t="e">
        <f>+Inputs!#REF!*'P&amp;L'!P31*Inputs!#REF!/10^7</f>
        <v>#REF!</v>
      </c>
      <c r="Q48" s="347" t="e">
        <f>+Inputs!#REF!*'P&amp;L'!Q31*Inputs!#REF!/10^7</f>
        <v>#REF!</v>
      </c>
      <c r="R48" s="347" t="e">
        <f>+Inputs!#REF!*'P&amp;L'!R31*Inputs!#REF!/10^7</f>
        <v>#REF!</v>
      </c>
      <c r="S48" s="347" t="e">
        <f>+Inputs!#REF!*'P&amp;L'!S31*Inputs!#REF!/10^7</f>
        <v>#REF!</v>
      </c>
      <c r="T48" s="347" t="e">
        <f>+Inputs!#REF!*'P&amp;L'!T31*Inputs!#REF!/10^7</f>
        <v>#REF!</v>
      </c>
      <c r="U48" s="347" t="e">
        <f>+Inputs!#REF!*'P&amp;L'!U31*Inputs!#REF!/10^7</f>
        <v>#REF!</v>
      </c>
      <c r="V48" s="347" t="e">
        <f>+Inputs!#REF!*'P&amp;L'!V31*Inputs!#REF!/10^7</f>
        <v>#REF!</v>
      </c>
      <c r="W48" s="372" t="e">
        <f>+Inputs!#REF!*'P&amp;L'!W31*Inputs!#REF!/10^7</f>
        <v>#REF!</v>
      </c>
      <c r="X48" s="114"/>
      <c r="Y48" s="114"/>
    </row>
    <row r="49" spans="1:25" hidden="1" outlineLevel="1">
      <c r="A49" s="93" t="e">
        <f t="shared" si="6"/>
        <v>#REF!</v>
      </c>
      <c r="B49" s="85"/>
      <c r="C49" s="64"/>
      <c r="D49" s="245" t="e">
        <f>+Inputs!#REF!*'P&amp;L'!D32*Inputs!#REF!/10^7</f>
        <v>#REF!</v>
      </c>
      <c r="E49" s="245" t="e">
        <f>+Inputs!#REF!*'P&amp;L'!E32*Inputs!#REF!/10^7</f>
        <v>#REF!</v>
      </c>
      <c r="F49" s="245" t="e">
        <f>+Inputs!#REF!*'P&amp;L'!F32*Inputs!#REF!/10^7</f>
        <v>#REF!</v>
      </c>
      <c r="G49" s="245" t="e">
        <f>+Inputs!#REF!*'P&amp;L'!G32*Inputs!#REF!/10^7</f>
        <v>#REF!</v>
      </c>
      <c r="H49" s="245" t="e">
        <f>+Inputs!#REF!*'P&amp;L'!H32*Inputs!#REF!/10^7</f>
        <v>#REF!</v>
      </c>
      <c r="I49" s="245" t="e">
        <f>+Inputs!#REF!*'P&amp;L'!I32*Inputs!#REF!/10^7</f>
        <v>#REF!</v>
      </c>
      <c r="J49" s="245" t="e">
        <f>+Inputs!#REF!*'P&amp;L'!J32*Inputs!#REF!/10^7</f>
        <v>#REF!</v>
      </c>
      <c r="K49" s="245" t="e">
        <f>+Inputs!#REF!*'P&amp;L'!K32*Inputs!#REF!/10^7</f>
        <v>#REF!</v>
      </c>
      <c r="L49" s="245" t="e">
        <f>+Inputs!#REF!*'P&amp;L'!L32*Inputs!#REF!/10^7</f>
        <v>#REF!</v>
      </c>
      <c r="M49" s="245" t="e">
        <f>+Inputs!#REF!*'P&amp;L'!M32*Inputs!#REF!/10^7</f>
        <v>#REF!</v>
      </c>
      <c r="N49" s="245" t="e">
        <f>+Inputs!#REF!*'P&amp;L'!N32*Inputs!#REF!/10^7</f>
        <v>#REF!</v>
      </c>
      <c r="O49" s="245" t="e">
        <f>+Inputs!#REF!*'P&amp;L'!O32*Inputs!#REF!/10^7</f>
        <v>#REF!</v>
      </c>
      <c r="P49" s="245" t="e">
        <f>+Inputs!#REF!*'P&amp;L'!P32*Inputs!#REF!/10^7</f>
        <v>#REF!</v>
      </c>
      <c r="Q49" s="245" t="e">
        <f>+Inputs!#REF!*'P&amp;L'!Q32*Inputs!#REF!/10^7</f>
        <v>#REF!</v>
      </c>
      <c r="R49" s="245" t="e">
        <f>+Inputs!#REF!*'P&amp;L'!R32*Inputs!#REF!/10^7</f>
        <v>#REF!</v>
      </c>
      <c r="S49" s="245" t="e">
        <f>+Inputs!#REF!*'P&amp;L'!S32*Inputs!#REF!/10^7</f>
        <v>#REF!</v>
      </c>
      <c r="T49" s="245" t="e">
        <f>+Inputs!#REF!*'P&amp;L'!T32*Inputs!#REF!/10^7</f>
        <v>#REF!</v>
      </c>
      <c r="U49" s="245" t="e">
        <f>+Inputs!#REF!*'P&amp;L'!U32*Inputs!#REF!/10^7</f>
        <v>#REF!</v>
      </c>
      <c r="V49" s="245" t="e">
        <f>+Inputs!#REF!*'P&amp;L'!V32*Inputs!#REF!/10^7</f>
        <v>#REF!</v>
      </c>
      <c r="W49" s="294" t="e">
        <f>+Inputs!#REF!*'P&amp;L'!W32*Inputs!#REF!/10^7</f>
        <v>#REF!</v>
      </c>
      <c r="X49" s="114"/>
      <c r="Y49" s="114"/>
    </row>
    <row r="50" spans="1:25" hidden="1" outlineLevel="1">
      <c r="A50" s="94" t="e">
        <f t="shared" si="6"/>
        <v>#REF!</v>
      </c>
      <c r="B50" s="185"/>
      <c r="C50" s="67"/>
      <c r="D50" s="373" t="e">
        <f>+Inputs!#REF!*'P&amp;L'!D33*Inputs!#REF!/10^7</f>
        <v>#REF!</v>
      </c>
      <c r="E50" s="373" t="e">
        <f>+Inputs!#REF!*'P&amp;L'!E33*Inputs!#REF!/10^7</f>
        <v>#REF!</v>
      </c>
      <c r="F50" s="373" t="e">
        <f>+Inputs!#REF!*'P&amp;L'!F33*Inputs!#REF!/10^7</f>
        <v>#REF!</v>
      </c>
      <c r="G50" s="373" t="e">
        <f>+Inputs!#REF!*'P&amp;L'!G33*Inputs!#REF!/10^7</f>
        <v>#REF!</v>
      </c>
      <c r="H50" s="373" t="e">
        <f>+Inputs!#REF!*'P&amp;L'!H33*Inputs!#REF!/10^7</f>
        <v>#REF!</v>
      </c>
      <c r="I50" s="373" t="e">
        <f>+Inputs!#REF!*'P&amp;L'!I33*Inputs!#REF!/10^7</f>
        <v>#REF!</v>
      </c>
      <c r="J50" s="373" t="e">
        <f>+Inputs!#REF!*'P&amp;L'!J33*Inputs!#REF!/10^7</f>
        <v>#REF!</v>
      </c>
      <c r="K50" s="373" t="e">
        <f>+Inputs!#REF!*'P&amp;L'!K33*Inputs!#REF!/10^7</f>
        <v>#REF!</v>
      </c>
      <c r="L50" s="373" t="e">
        <f>+Inputs!#REF!*'P&amp;L'!L33*Inputs!#REF!/10^7</f>
        <v>#REF!</v>
      </c>
      <c r="M50" s="373" t="e">
        <f>+Inputs!#REF!*'P&amp;L'!M33*Inputs!#REF!/10^7</f>
        <v>#REF!</v>
      </c>
      <c r="N50" s="373" t="e">
        <f>+Inputs!#REF!*'P&amp;L'!N33*Inputs!#REF!/10^7</f>
        <v>#REF!</v>
      </c>
      <c r="O50" s="373" t="e">
        <f>+Inputs!#REF!*'P&amp;L'!O33*Inputs!#REF!/10^7</f>
        <v>#REF!</v>
      </c>
      <c r="P50" s="373" t="e">
        <f>+Inputs!#REF!*'P&amp;L'!P33*Inputs!#REF!/10^7</f>
        <v>#REF!</v>
      </c>
      <c r="Q50" s="373" t="e">
        <f>+Inputs!#REF!*'P&amp;L'!Q33*Inputs!#REF!/10^7</f>
        <v>#REF!</v>
      </c>
      <c r="R50" s="373" t="e">
        <f>+Inputs!#REF!*'P&amp;L'!R33*Inputs!#REF!/10^7</f>
        <v>#REF!</v>
      </c>
      <c r="S50" s="373" t="e">
        <f>+Inputs!#REF!*'P&amp;L'!S33*Inputs!#REF!/10^7</f>
        <v>#REF!</v>
      </c>
      <c r="T50" s="373" t="e">
        <f>+Inputs!#REF!*'P&amp;L'!T33*Inputs!#REF!/10^7</f>
        <v>#REF!</v>
      </c>
      <c r="U50" s="373" t="e">
        <f>+Inputs!#REF!*'P&amp;L'!U33*Inputs!#REF!/10^7</f>
        <v>#REF!</v>
      </c>
      <c r="V50" s="373" t="e">
        <f>+Inputs!#REF!*'P&amp;L'!V33*Inputs!#REF!/10^7</f>
        <v>#REF!</v>
      </c>
      <c r="W50" s="374" t="e">
        <f>+Inputs!#REF!*'P&amp;L'!W33*Inputs!#REF!/10^7</f>
        <v>#REF!</v>
      </c>
      <c r="X50" s="114"/>
      <c r="Y50" s="114"/>
    </row>
    <row r="51" spans="1:25" hidden="1" outlineLevel="1">
      <c r="A51" s="97" t="e">
        <f t="shared" si="6"/>
        <v>#REF!</v>
      </c>
      <c r="B51" s="371"/>
      <c r="C51" s="101"/>
      <c r="D51" s="347" t="e">
        <f>+Inputs!#REF!*'P&amp;L'!D34*Inputs!#REF!/10^7</f>
        <v>#REF!</v>
      </c>
      <c r="E51" s="347" t="e">
        <f>+Inputs!#REF!*'P&amp;L'!E34*Inputs!#REF!/10^7</f>
        <v>#REF!</v>
      </c>
      <c r="F51" s="347" t="e">
        <f>+Inputs!#REF!*'P&amp;L'!F34*Inputs!#REF!/10^7</f>
        <v>#REF!</v>
      </c>
      <c r="G51" s="347" t="e">
        <f>+Inputs!#REF!*'P&amp;L'!G34*Inputs!#REF!/10^7</f>
        <v>#REF!</v>
      </c>
      <c r="H51" s="347" t="e">
        <f>+Inputs!#REF!*'P&amp;L'!H34*Inputs!#REF!/10^7</f>
        <v>#REF!</v>
      </c>
      <c r="I51" s="347" t="e">
        <f>+Inputs!#REF!*'P&amp;L'!I34*Inputs!#REF!/10^7</f>
        <v>#REF!</v>
      </c>
      <c r="J51" s="347" t="e">
        <f>+Inputs!#REF!*'P&amp;L'!J34*Inputs!#REF!/10^7</f>
        <v>#REF!</v>
      </c>
      <c r="K51" s="347" t="e">
        <f>+Inputs!#REF!*'P&amp;L'!K34*Inputs!#REF!/10^7</f>
        <v>#REF!</v>
      </c>
      <c r="L51" s="347" t="e">
        <f>+Inputs!#REF!*'P&amp;L'!L34*Inputs!#REF!/10^7</f>
        <v>#REF!</v>
      </c>
      <c r="M51" s="347" t="e">
        <f>+Inputs!#REF!*'P&amp;L'!M34*Inputs!#REF!/10^7</f>
        <v>#REF!</v>
      </c>
      <c r="N51" s="347" t="e">
        <f>+Inputs!#REF!*'P&amp;L'!N34*Inputs!#REF!/10^7</f>
        <v>#REF!</v>
      </c>
      <c r="O51" s="347" t="e">
        <f>+Inputs!#REF!*'P&amp;L'!O34*Inputs!#REF!/10^7</f>
        <v>#REF!</v>
      </c>
      <c r="P51" s="347" t="e">
        <f>+Inputs!#REF!*'P&amp;L'!P34*Inputs!#REF!/10^7</f>
        <v>#REF!</v>
      </c>
      <c r="Q51" s="347" t="e">
        <f>+Inputs!#REF!*'P&amp;L'!Q34*Inputs!#REF!/10^7</f>
        <v>#REF!</v>
      </c>
      <c r="R51" s="347" t="e">
        <f>+Inputs!#REF!*'P&amp;L'!R34*Inputs!#REF!/10^7</f>
        <v>#REF!</v>
      </c>
      <c r="S51" s="347" t="e">
        <f>+Inputs!#REF!*'P&amp;L'!S34*Inputs!#REF!/10^7</f>
        <v>#REF!</v>
      </c>
      <c r="T51" s="347" t="e">
        <f>+Inputs!#REF!*'P&amp;L'!T34*Inputs!#REF!/10^7</f>
        <v>#REF!</v>
      </c>
      <c r="U51" s="347" t="e">
        <f>+Inputs!#REF!*'P&amp;L'!U34*Inputs!#REF!/10^7</f>
        <v>#REF!</v>
      </c>
      <c r="V51" s="347" t="e">
        <f>+Inputs!#REF!*'P&amp;L'!V34*Inputs!#REF!/10^7</f>
        <v>#REF!</v>
      </c>
      <c r="W51" s="372" t="e">
        <f>+Inputs!#REF!*'P&amp;L'!W34*Inputs!#REF!/10^7</f>
        <v>#REF!</v>
      </c>
      <c r="X51" s="114"/>
      <c r="Y51" s="114"/>
    </row>
    <row r="52" spans="1:25" hidden="1" outlineLevel="1">
      <c r="A52" s="93" t="e">
        <f t="shared" si="6"/>
        <v>#REF!</v>
      </c>
      <c r="B52" s="85"/>
      <c r="C52" s="64"/>
      <c r="D52" s="245" t="e">
        <f>+Inputs!#REF!*'P&amp;L'!D35*Inputs!#REF!/10^7</f>
        <v>#REF!</v>
      </c>
      <c r="E52" s="245" t="e">
        <f>+Inputs!#REF!*'P&amp;L'!E35*Inputs!#REF!/10^7</f>
        <v>#REF!</v>
      </c>
      <c r="F52" s="245" t="e">
        <f>+Inputs!#REF!*'P&amp;L'!F35*Inputs!#REF!/10^7</f>
        <v>#REF!</v>
      </c>
      <c r="G52" s="245" t="e">
        <f>+Inputs!#REF!*'P&amp;L'!G35*Inputs!#REF!/10^7</f>
        <v>#REF!</v>
      </c>
      <c r="H52" s="245" t="e">
        <f>+Inputs!#REF!*'P&amp;L'!H35*Inputs!#REF!/10^7</f>
        <v>#REF!</v>
      </c>
      <c r="I52" s="245" t="e">
        <f>+Inputs!#REF!*'P&amp;L'!I35*Inputs!#REF!/10^7</f>
        <v>#REF!</v>
      </c>
      <c r="J52" s="245" t="e">
        <f>+Inputs!#REF!*'P&amp;L'!J35*Inputs!#REF!/10^7</f>
        <v>#REF!</v>
      </c>
      <c r="K52" s="245" t="e">
        <f>+Inputs!#REF!*'P&amp;L'!K35*Inputs!#REF!/10^7</f>
        <v>#REF!</v>
      </c>
      <c r="L52" s="245" t="e">
        <f>+Inputs!#REF!*'P&amp;L'!L35*Inputs!#REF!/10^7</f>
        <v>#REF!</v>
      </c>
      <c r="M52" s="245" t="e">
        <f>+Inputs!#REF!*'P&amp;L'!M35*Inputs!#REF!/10^7</f>
        <v>#REF!</v>
      </c>
      <c r="N52" s="245" t="e">
        <f>+Inputs!#REF!*'P&amp;L'!N35*Inputs!#REF!/10^7</f>
        <v>#REF!</v>
      </c>
      <c r="O52" s="245" t="e">
        <f>+Inputs!#REF!*'P&amp;L'!O35*Inputs!#REF!/10^7</f>
        <v>#REF!</v>
      </c>
      <c r="P52" s="245" t="e">
        <f>+Inputs!#REF!*'P&amp;L'!P35*Inputs!#REF!/10^7</f>
        <v>#REF!</v>
      </c>
      <c r="Q52" s="245" t="e">
        <f>+Inputs!#REF!*'P&amp;L'!Q35*Inputs!#REF!/10^7</f>
        <v>#REF!</v>
      </c>
      <c r="R52" s="245" t="e">
        <f>+Inputs!#REF!*'P&amp;L'!R35*Inputs!#REF!/10^7</f>
        <v>#REF!</v>
      </c>
      <c r="S52" s="245" t="e">
        <f>+Inputs!#REF!*'P&amp;L'!S35*Inputs!#REF!/10^7</f>
        <v>#REF!</v>
      </c>
      <c r="T52" s="245" t="e">
        <f>+Inputs!#REF!*'P&amp;L'!T35*Inputs!#REF!/10^7</f>
        <v>#REF!</v>
      </c>
      <c r="U52" s="245" t="e">
        <f>+Inputs!#REF!*'P&amp;L'!U35*Inputs!#REF!/10^7</f>
        <v>#REF!</v>
      </c>
      <c r="V52" s="245" t="e">
        <f>+Inputs!#REF!*'P&amp;L'!V35*Inputs!#REF!/10^7</f>
        <v>#REF!</v>
      </c>
      <c r="W52" s="294" t="e">
        <f>+Inputs!#REF!*'P&amp;L'!W35*Inputs!#REF!/10^7</f>
        <v>#REF!</v>
      </c>
      <c r="X52" s="114"/>
      <c r="Y52" s="114"/>
    </row>
    <row r="53" spans="1:25" hidden="1" outlineLevel="1">
      <c r="A53" s="94" t="e">
        <f t="shared" si="6"/>
        <v>#REF!</v>
      </c>
      <c r="B53" s="185"/>
      <c r="C53" s="67"/>
      <c r="D53" s="373" t="e">
        <f>+Inputs!#REF!*'P&amp;L'!D36*Inputs!#REF!/10^7</f>
        <v>#REF!</v>
      </c>
      <c r="E53" s="373" t="e">
        <f>+Inputs!#REF!*'P&amp;L'!E36*Inputs!#REF!/10^7</f>
        <v>#REF!</v>
      </c>
      <c r="F53" s="373" t="e">
        <f>+Inputs!#REF!*'P&amp;L'!F36*Inputs!#REF!/10^7</f>
        <v>#REF!</v>
      </c>
      <c r="G53" s="373" t="e">
        <f>+Inputs!#REF!*'P&amp;L'!G36*Inputs!#REF!/10^7</f>
        <v>#REF!</v>
      </c>
      <c r="H53" s="373" t="e">
        <f>+Inputs!#REF!*'P&amp;L'!H36*Inputs!#REF!/10^7</f>
        <v>#REF!</v>
      </c>
      <c r="I53" s="373" t="e">
        <f>+Inputs!#REF!*'P&amp;L'!I36*Inputs!#REF!/10^7</f>
        <v>#REF!</v>
      </c>
      <c r="J53" s="373" t="e">
        <f>+Inputs!#REF!*'P&amp;L'!J36*Inputs!#REF!/10^7</f>
        <v>#REF!</v>
      </c>
      <c r="K53" s="373" t="e">
        <f>+Inputs!#REF!*'P&amp;L'!K36*Inputs!#REF!/10^7</f>
        <v>#REF!</v>
      </c>
      <c r="L53" s="373" t="e">
        <f>+Inputs!#REF!*'P&amp;L'!L36*Inputs!#REF!/10^7</f>
        <v>#REF!</v>
      </c>
      <c r="M53" s="373" t="e">
        <f>+Inputs!#REF!*'P&amp;L'!M36*Inputs!#REF!/10^7</f>
        <v>#REF!</v>
      </c>
      <c r="N53" s="373" t="e">
        <f>+Inputs!#REF!*'P&amp;L'!N36*Inputs!#REF!/10^7</f>
        <v>#REF!</v>
      </c>
      <c r="O53" s="373" t="e">
        <f>+Inputs!#REF!*'P&amp;L'!O36*Inputs!#REF!/10^7</f>
        <v>#REF!</v>
      </c>
      <c r="P53" s="373" t="e">
        <f>+Inputs!#REF!*'P&amp;L'!P36*Inputs!#REF!/10^7</f>
        <v>#REF!</v>
      </c>
      <c r="Q53" s="373" t="e">
        <f>+Inputs!#REF!*'P&amp;L'!Q36*Inputs!#REF!/10^7</f>
        <v>#REF!</v>
      </c>
      <c r="R53" s="373" t="e">
        <f>+Inputs!#REF!*'P&amp;L'!R36*Inputs!#REF!/10^7</f>
        <v>#REF!</v>
      </c>
      <c r="S53" s="373" t="e">
        <f>+Inputs!#REF!*'P&amp;L'!S36*Inputs!#REF!/10^7</f>
        <v>#REF!</v>
      </c>
      <c r="T53" s="373" t="e">
        <f>+Inputs!#REF!*'P&amp;L'!T36*Inputs!#REF!/10^7</f>
        <v>#REF!</v>
      </c>
      <c r="U53" s="373" t="e">
        <f>+Inputs!#REF!*'P&amp;L'!U36*Inputs!#REF!/10^7</f>
        <v>#REF!</v>
      </c>
      <c r="V53" s="373" t="e">
        <f>+Inputs!#REF!*'P&amp;L'!V36*Inputs!#REF!/10^7</f>
        <v>#REF!</v>
      </c>
      <c r="W53" s="374" t="e">
        <f>+Inputs!#REF!*'P&amp;L'!W36*Inputs!#REF!/10^7</f>
        <v>#REF!</v>
      </c>
      <c r="X53" s="114"/>
      <c r="Y53" s="114"/>
    </row>
    <row r="54" spans="1:25" hidden="1" outlineLevel="1">
      <c r="A54" s="93" t="s">
        <v>136</v>
      </c>
      <c r="B54" s="85"/>
      <c r="C54" s="325" t="e">
        <f>+Inputs!#REF!</f>
        <v>#REF!</v>
      </c>
      <c r="D54" s="245"/>
      <c r="E54" s="359" t="e">
        <f>SUM(E40:E44)*$C$54*0.5</f>
        <v>#REF!</v>
      </c>
      <c r="F54" s="327" t="e">
        <f>SUM(F40:F44)*$C$54</f>
        <v>#REF!</v>
      </c>
      <c r="G54" s="327" t="e">
        <f t="shared" ref="G54:W54" si="7">SUM(G40:G44)*$C$54</f>
        <v>#REF!</v>
      </c>
      <c r="H54" s="327" t="e">
        <f t="shared" si="7"/>
        <v>#REF!</v>
      </c>
      <c r="I54" s="327" t="e">
        <f t="shared" si="7"/>
        <v>#REF!</v>
      </c>
      <c r="J54" s="327" t="e">
        <f t="shared" si="7"/>
        <v>#REF!</v>
      </c>
      <c r="K54" s="327" t="e">
        <f t="shared" si="7"/>
        <v>#REF!</v>
      </c>
      <c r="L54" s="327" t="e">
        <f t="shared" si="7"/>
        <v>#REF!</v>
      </c>
      <c r="M54" s="327" t="e">
        <f t="shared" si="7"/>
        <v>#REF!</v>
      </c>
      <c r="N54" s="327" t="e">
        <f t="shared" si="7"/>
        <v>#REF!</v>
      </c>
      <c r="O54" s="327" t="e">
        <f t="shared" si="7"/>
        <v>#REF!</v>
      </c>
      <c r="P54" s="327" t="e">
        <f t="shared" si="7"/>
        <v>#REF!</v>
      </c>
      <c r="Q54" s="327" t="e">
        <f t="shared" si="7"/>
        <v>#REF!</v>
      </c>
      <c r="R54" s="327" t="e">
        <f t="shared" si="7"/>
        <v>#REF!</v>
      </c>
      <c r="S54" s="327" t="e">
        <f t="shared" si="7"/>
        <v>#REF!</v>
      </c>
      <c r="T54" s="327" t="e">
        <f t="shared" si="7"/>
        <v>#REF!</v>
      </c>
      <c r="U54" s="327" t="e">
        <f t="shared" si="7"/>
        <v>#REF!</v>
      </c>
      <c r="V54" s="327" t="e">
        <f t="shared" si="7"/>
        <v>#REF!</v>
      </c>
      <c r="W54" s="361" t="e">
        <f t="shared" si="7"/>
        <v>#REF!</v>
      </c>
      <c r="X54" s="114"/>
      <c r="Y54" s="114"/>
    </row>
    <row r="55" spans="1:25" hidden="1" outlineLevel="1">
      <c r="A55" s="93" t="s">
        <v>137</v>
      </c>
      <c r="B55" s="85"/>
      <c r="C55" s="64"/>
      <c r="D55" s="245"/>
      <c r="E55" s="245"/>
      <c r="F55" s="245"/>
      <c r="G55" s="245" t="e">
        <f>'Additional Cash flows'!E10</f>
        <v>#REF!</v>
      </c>
      <c r="H55" s="245" t="e">
        <f>'Additional Cash flows'!F10</f>
        <v>#REF!</v>
      </c>
      <c r="I55" s="245" t="e">
        <f>'Additional Cash flows'!G10</f>
        <v>#REF!</v>
      </c>
      <c r="J55" s="245" t="e">
        <f>'Additional Cash flows'!H10</f>
        <v>#REF!</v>
      </c>
      <c r="K55" s="245" t="e">
        <f>'Additional Cash flows'!I10</f>
        <v>#REF!</v>
      </c>
      <c r="L55" s="245" t="e">
        <f>'Additional Cash flows'!J10</f>
        <v>#REF!</v>
      </c>
      <c r="M55" s="245" t="e">
        <f>'Additional Cash flows'!K10</f>
        <v>#REF!</v>
      </c>
      <c r="N55" s="245" t="e">
        <f>'Additional Cash flows'!L10</f>
        <v>#REF!</v>
      </c>
      <c r="O55" s="245" t="e">
        <f>'Additional Cash flows'!M10</f>
        <v>#REF!</v>
      </c>
      <c r="P55" s="245" t="e">
        <f>'Additional Cash flows'!N10</f>
        <v>#REF!</v>
      </c>
      <c r="Q55" s="245" t="e">
        <f>'Additional Cash flows'!O10</f>
        <v>#REF!</v>
      </c>
      <c r="R55" s="245" t="e">
        <f>'Additional Cash flows'!P10</f>
        <v>#REF!</v>
      </c>
      <c r="S55" s="245" t="e">
        <f>'Additional Cash flows'!Q10</f>
        <v>#REF!</v>
      </c>
      <c r="T55" s="245" t="e">
        <f>'Additional Cash flows'!R10</f>
        <v>#REF!</v>
      </c>
      <c r="U55" s="245" t="e">
        <f>'Additional Cash flows'!S10</f>
        <v>#REF!</v>
      </c>
      <c r="V55" s="245" t="e">
        <f>'Additional Cash flows'!T10</f>
        <v>#REF!</v>
      </c>
      <c r="W55" s="294" t="e">
        <f>'Additional Cash flows'!U10</f>
        <v>#REF!</v>
      </c>
      <c r="X55" s="114"/>
      <c r="Y55" s="114"/>
    </row>
    <row r="56" spans="1:25" collapsed="1">
      <c r="A56" s="93"/>
      <c r="B56" s="85"/>
      <c r="C56" s="64"/>
      <c r="D56" s="245"/>
      <c r="E56" s="245"/>
      <c r="F56" s="245"/>
      <c r="G56" s="245"/>
      <c r="H56" s="245"/>
      <c r="I56" s="245"/>
      <c r="J56" s="245"/>
      <c r="K56" s="245"/>
      <c r="L56" s="245"/>
      <c r="M56" s="245"/>
      <c r="N56" s="245"/>
      <c r="O56" s="245"/>
      <c r="P56" s="245"/>
      <c r="Q56" s="245"/>
      <c r="R56" s="245"/>
      <c r="S56" s="245"/>
      <c r="T56" s="245"/>
      <c r="U56" s="245"/>
      <c r="V56" s="245"/>
      <c r="W56" s="294"/>
      <c r="X56" s="114"/>
      <c r="Y56" s="114"/>
    </row>
    <row r="57" spans="1:25" s="110" customFormat="1">
      <c r="A57" s="113" t="s">
        <v>1</v>
      </c>
      <c r="B57" s="86"/>
      <c r="C57" s="87"/>
      <c r="D57" s="87" t="e">
        <f t="shared" ref="D57:W57" si="8">SUM(D40:D55)</f>
        <v>#REF!</v>
      </c>
      <c r="E57" s="87" t="e">
        <f t="shared" si="8"/>
        <v>#REF!</v>
      </c>
      <c r="F57" s="87" t="e">
        <f t="shared" si="8"/>
        <v>#REF!</v>
      </c>
      <c r="G57" s="87" t="e">
        <f t="shared" si="8"/>
        <v>#REF!</v>
      </c>
      <c r="H57" s="87" t="e">
        <f t="shared" si="8"/>
        <v>#REF!</v>
      </c>
      <c r="I57" s="87" t="e">
        <f t="shared" si="8"/>
        <v>#REF!</v>
      </c>
      <c r="J57" s="87" t="e">
        <f t="shared" si="8"/>
        <v>#REF!</v>
      </c>
      <c r="K57" s="87" t="e">
        <f t="shared" si="8"/>
        <v>#REF!</v>
      </c>
      <c r="L57" s="87" t="e">
        <f t="shared" si="8"/>
        <v>#REF!</v>
      </c>
      <c r="M57" s="87" t="e">
        <f t="shared" si="8"/>
        <v>#REF!</v>
      </c>
      <c r="N57" s="87" t="e">
        <f t="shared" si="8"/>
        <v>#REF!</v>
      </c>
      <c r="O57" s="87" t="e">
        <f t="shared" si="8"/>
        <v>#REF!</v>
      </c>
      <c r="P57" s="87" t="e">
        <f t="shared" si="8"/>
        <v>#REF!</v>
      </c>
      <c r="Q57" s="87" t="e">
        <f t="shared" si="8"/>
        <v>#REF!</v>
      </c>
      <c r="R57" s="87" t="e">
        <f t="shared" si="8"/>
        <v>#REF!</v>
      </c>
      <c r="S57" s="87" t="e">
        <f t="shared" si="8"/>
        <v>#REF!</v>
      </c>
      <c r="T57" s="87" t="e">
        <f t="shared" si="8"/>
        <v>#REF!</v>
      </c>
      <c r="U57" s="87" t="e">
        <f t="shared" si="8"/>
        <v>#REF!</v>
      </c>
      <c r="V57" s="87" t="e">
        <f t="shared" si="8"/>
        <v>#REF!</v>
      </c>
      <c r="W57" s="88" t="e">
        <f t="shared" si="8"/>
        <v>#REF!</v>
      </c>
      <c r="X57" s="220"/>
      <c r="Y57" s="220"/>
    </row>
    <row r="58" spans="1:25">
      <c r="A58" s="70"/>
      <c r="D58" s="246"/>
      <c r="E58" s="246"/>
      <c r="F58" s="246"/>
      <c r="G58" s="246"/>
      <c r="H58" s="246"/>
      <c r="I58" s="246"/>
      <c r="J58" s="246"/>
      <c r="K58" s="246"/>
      <c r="L58" s="246"/>
      <c r="M58" s="246"/>
      <c r="N58" s="246"/>
      <c r="O58" s="246"/>
      <c r="P58" s="246"/>
      <c r="Q58" s="246"/>
      <c r="R58" s="246"/>
      <c r="S58" s="246"/>
      <c r="T58" s="246"/>
      <c r="U58" s="246"/>
      <c r="V58" s="246"/>
      <c r="W58" s="74"/>
    </row>
    <row r="59" spans="1:25">
      <c r="A59" s="70"/>
      <c r="D59" s="400"/>
      <c r="E59" s="295"/>
      <c r="F59" s="295"/>
      <c r="G59" s="295"/>
      <c r="H59" s="295"/>
      <c r="I59" s="295"/>
      <c r="J59" s="295"/>
      <c r="K59" s="295"/>
      <c r="L59" s="295"/>
      <c r="M59" s="295"/>
      <c r="N59" s="295"/>
      <c r="O59" s="295"/>
      <c r="P59" s="295"/>
      <c r="Q59" s="295"/>
      <c r="R59" s="295"/>
      <c r="S59" s="295"/>
      <c r="T59" s="295"/>
      <c r="U59" s="295"/>
      <c r="V59" s="295"/>
      <c r="W59" s="296"/>
      <c r="X59" s="193"/>
      <c r="Y59" s="193"/>
    </row>
    <row r="60" spans="1:25">
      <c r="A60" s="297" t="s">
        <v>32</v>
      </c>
      <c r="B60" s="189"/>
      <c r="C60" s="189"/>
      <c r="D60" s="247" t="e">
        <f t="shared" ref="D60:W60" si="9">SUM(D61:D75)</f>
        <v>#REF!</v>
      </c>
      <c r="E60" s="247" t="e">
        <f t="shared" si="9"/>
        <v>#REF!</v>
      </c>
      <c r="F60" s="247" t="e">
        <f t="shared" si="9"/>
        <v>#REF!</v>
      </c>
      <c r="G60" s="247" t="e">
        <f t="shared" si="9"/>
        <v>#REF!</v>
      </c>
      <c r="H60" s="247" t="e">
        <f t="shared" si="9"/>
        <v>#REF!</v>
      </c>
      <c r="I60" s="247" t="e">
        <f t="shared" si="9"/>
        <v>#REF!</v>
      </c>
      <c r="J60" s="247" t="e">
        <f t="shared" si="9"/>
        <v>#REF!</v>
      </c>
      <c r="K60" s="247" t="e">
        <f t="shared" si="9"/>
        <v>#REF!</v>
      </c>
      <c r="L60" s="247" t="e">
        <f t="shared" si="9"/>
        <v>#REF!</v>
      </c>
      <c r="M60" s="247" t="e">
        <f t="shared" si="9"/>
        <v>#REF!</v>
      </c>
      <c r="N60" s="247" t="e">
        <f t="shared" si="9"/>
        <v>#REF!</v>
      </c>
      <c r="O60" s="247" t="e">
        <f t="shared" si="9"/>
        <v>#REF!</v>
      </c>
      <c r="P60" s="247" t="e">
        <f t="shared" si="9"/>
        <v>#REF!</v>
      </c>
      <c r="Q60" s="247" t="e">
        <f t="shared" si="9"/>
        <v>#REF!</v>
      </c>
      <c r="R60" s="247" t="e">
        <f t="shared" si="9"/>
        <v>#REF!</v>
      </c>
      <c r="S60" s="247" t="e">
        <f t="shared" si="9"/>
        <v>#REF!</v>
      </c>
      <c r="T60" s="247" t="e">
        <f t="shared" si="9"/>
        <v>#REF!</v>
      </c>
      <c r="U60" s="247" t="e">
        <f t="shared" si="9"/>
        <v>#REF!</v>
      </c>
      <c r="V60" s="247" t="e">
        <f t="shared" si="9"/>
        <v>#REF!</v>
      </c>
      <c r="W60" s="298" t="e">
        <f t="shared" si="9"/>
        <v>#REF!</v>
      </c>
      <c r="X60" s="196"/>
      <c r="Y60" s="196"/>
    </row>
    <row r="61" spans="1:25" hidden="1" outlineLevel="1">
      <c r="A61" s="97" t="e">
        <f t="shared" ref="A61:A74" si="10">+A40</f>
        <v>#REF!</v>
      </c>
      <c r="B61" s="371"/>
      <c r="C61" s="101"/>
      <c r="D61" s="347" t="e">
        <f>Inputs!#REF!*Inputs!#REF!*Inputs!#REF!/10^7</f>
        <v>#REF!</v>
      </c>
      <c r="E61" s="347" t="e">
        <f>Inputs!#REF!*Inputs!#REF!*Inputs!#REF!/10^7</f>
        <v>#REF!</v>
      </c>
      <c r="F61" s="347" t="e">
        <f>Inputs!#REF!*Inputs!#REF!*Inputs!#REF!/10^7</f>
        <v>#REF!</v>
      </c>
      <c r="G61" s="347" t="e">
        <f>Inputs!#REF!*Inputs!#REF!*Inputs!#REF!/10^7</f>
        <v>#REF!</v>
      </c>
      <c r="H61" s="347" t="e">
        <f>Inputs!#REF!*Inputs!#REF!*Inputs!#REF!/10^7</f>
        <v>#REF!</v>
      </c>
      <c r="I61" s="347" t="e">
        <f>Inputs!#REF!*Inputs!#REF!*Inputs!#REF!/10^7</f>
        <v>#REF!</v>
      </c>
      <c r="J61" s="347" t="e">
        <f>Inputs!#REF!*Inputs!#REF!*Inputs!#REF!/10^7</f>
        <v>#REF!</v>
      </c>
      <c r="K61" s="347" t="e">
        <f>Inputs!#REF!*Inputs!#REF!*Inputs!#REF!/10^7</f>
        <v>#REF!</v>
      </c>
      <c r="L61" s="347" t="e">
        <f>Inputs!#REF!*Inputs!#REF!*Inputs!#REF!/10^7</f>
        <v>#REF!</v>
      </c>
      <c r="M61" s="347" t="e">
        <f>Inputs!#REF!*Inputs!#REF!*Inputs!#REF!/10^7</f>
        <v>#REF!</v>
      </c>
      <c r="N61" s="347" t="e">
        <f>Inputs!#REF!*Inputs!#REF!*Inputs!#REF!/10^7</f>
        <v>#REF!</v>
      </c>
      <c r="O61" s="347" t="e">
        <f>Inputs!#REF!*Inputs!#REF!*Inputs!#REF!/10^7</f>
        <v>#REF!</v>
      </c>
      <c r="P61" s="347" t="e">
        <f>Inputs!#REF!*Inputs!#REF!*Inputs!#REF!/10^7</f>
        <v>#REF!</v>
      </c>
      <c r="Q61" s="347" t="e">
        <f>Inputs!#REF!*Inputs!#REF!*Inputs!#REF!/10^7</f>
        <v>#REF!</v>
      </c>
      <c r="R61" s="347" t="e">
        <f>Inputs!#REF!*Inputs!#REF!*Inputs!#REF!/10^7</f>
        <v>#REF!</v>
      </c>
      <c r="S61" s="347" t="e">
        <f>Inputs!#REF!*Inputs!#REF!*Inputs!#REF!/10^7</f>
        <v>#REF!</v>
      </c>
      <c r="T61" s="347" t="e">
        <f>Inputs!#REF!*Inputs!#REF!*Inputs!#REF!/10^7</f>
        <v>#REF!</v>
      </c>
      <c r="U61" s="347" t="e">
        <f>Inputs!#REF!*Inputs!#REF!*Inputs!#REF!/10^7</f>
        <v>#REF!</v>
      </c>
      <c r="V61" s="347" t="e">
        <f>Inputs!#REF!*Inputs!#REF!*Inputs!#REF!/10^7</f>
        <v>#REF!</v>
      </c>
      <c r="W61" s="372" t="e">
        <f>Inputs!#REF!*Inputs!#REF!*Inputs!#REF!/10^7</f>
        <v>#REF!</v>
      </c>
      <c r="X61" s="114"/>
      <c r="Y61" s="114"/>
    </row>
    <row r="62" spans="1:25" hidden="1" outlineLevel="1">
      <c r="A62" s="94" t="e">
        <f t="shared" si="10"/>
        <v>#REF!</v>
      </c>
      <c r="B62" s="185"/>
      <c r="C62" s="67"/>
      <c r="D62" s="373" t="e">
        <f>Inputs!#REF!*Inputs!#REF!*Inputs!#REF!/10^7</f>
        <v>#REF!</v>
      </c>
      <c r="E62" s="373" t="e">
        <f>Inputs!#REF!*Inputs!#REF!*Inputs!#REF!/10^7</f>
        <v>#REF!</v>
      </c>
      <c r="F62" s="373" t="e">
        <f>Inputs!#REF!*Inputs!#REF!*Inputs!#REF!/10^7</f>
        <v>#REF!</v>
      </c>
      <c r="G62" s="373" t="e">
        <f>Inputs!#REF!*Inputs!#REF!*Inputs!#REF!/10^7</f>
        <v>#REF!</v>
      </c>
      <c r="H62" s="373" t="e">
        <f>Inputs!#REF!*Inputs!#REF!*Inputs!#REF!/10^7</f>
        <v>#REF!</v>
      </c>
      <c r="I62" s="373" t="e">
        <f>Inputs!#REF!*Inputs!#REF!*Inputs!#REF!/10^7</f>
        <v>#REF!</v>
      </c>
      <c r="J62" s="373" t="e">
        <f>Inputs!#REF!*Inputs!#REF!*Inputs!#REF!/10^7</f>
        <v>#REF!</v>
      </c>
      <c r="K62" s="373" t="e">
        <f>Inputs!#REF!*Inputs!#REF!*Inputs!#REF!/10^7</f>
        <v>#REF!</v>
      </c>
      <c r="L62" s="373" t="e">
        <f>Inputs!#REF!*Inputs!#REF!*Inputs!#REF!/10^7</f>
        <v>#REF!</v>
      </c>
      <c r="M62" s="373" t="e">
        <f>Inputs!#REF!*Inputs!#REF!*Inputs!#REF!/10^7</f>
        <v>#REF!</v>
      </c>
      <c r="N62" s="373" t="e">
        <f>Inputs!#REF!*Inputs!#REF!*Inputs!#REF!/10^7</f>
        <v>#REF!</v>
      </c>
      <c r="O62" s="373" t="e">
        <f>Inputs!#REF!*Inputs!#REF!*Inputs!#REF!/10^7</f>
        <v>#REF!</v>
      </c>
      <c r="P62" s="373" t="e">
        <f>Inputs!#REF!*Inputs!#REF!*Inputs!#REF!/10^7</f>
        <v>#REF!</v>
      </c>
      <c r="Q62" s="373" t="e">
        <f>Inputs!#REF!*Inputs!#REF!*Inputs!#REF!/10^7</f>
        <v>#REF!</v>
      </c>
      <c r="R62" s="373" t="e">
        <f>Inputs!#REF!*Inputs!#REF!*Inputs!#REF!/10^7</f>
        <v>#REF!</v>
      </c>
      <c r="S62" s="373" t="e">
        <f>Inputs!#REF!*Inputs!#REF!*Inputs!#REF!/10^7</f>
        <v>#REF!</v>
      </c>
      <c r="T62" s="373" t="e">
        <f>Inputs!#REF!*Inputs!#REF!*Inputs!#REF!/10^7</f>
        <v>#REF!</v>
      </c>
      <c r="U62" s="373" t="e">
        <f>Inputs!#REF!*Inputs!#REF!*Inputs!#REF!/10^7</f>
        <v>#REF!</v>
      </c>
      <c r="V62" s="373" t="e">
        <f>Inputs!#REF!*Inputs!#REF!*Inputs!#REF!/10^7</f>
        <v>#REF!</v>
      </c>
      <c r="W62" s="374" t="e">
        <f>Inputs!#REF!*Inputs!#REF!*Inputs!#REF!/10^7</f>
        <v>#REF!</v>
      </c>
      <c r="X62" s="114"/>
      <c r="Y62" s="114"/>
    </row>
    <row r="63" spans="1:25" hidden="1" outlineLevel="1">
      <c r="A63" s="97" t="str">
        <f t="shared" si="10"/>
        <v>Solar Project - Kusum Scheme</v>
      </c>
      <c r="B63" s="371"/>
      <c r="C63" s="101"/>
      <c r="D63" s="347" t="e">
        <f>Inputs!#REF!*Inputs!$B10*Inputs!B44/10^7</f>
        <v>#REF!</v>
      </c>
      <c r="E63" s="347" t="e">
        <f>Inputs!#REF!*Inputs!$B10*Inputs!C44/10^7</f>
        <v>#REF!</v>
      </c>
      <c r="F63" s="347" t="e">
        <f>Inputs!#REF!*Inputs!$B10*Inputs!D44/10^7</f>
        <v>#REF!</v>
      </c>
      <c r="G63" s="347" t="e">
        <f>Inputs!#REF!*Inputs!$B10*Inputs!E44/10^7</f>
        <v>#REF!</v>
      </c>
      <c r="H63" s="347" t="e">
        <f>Inputs!#REF!*Inputs!$B10*Inputs!F44/10^7</f>
        <v>#REF!</v>
      </c>
      <c r="I63" s="347" t="e">
        <f>Inputs!#REF!*Inputs!$B10*Inputs!G44/10^7</f>
        <v>#REF!</v>
      </c>
      <c r="J63" s="347" t="e">
        <f>Inputs!#REF!*Inputs!$B10*Inputs!H44/10^7</f>
        <v>#REF!</v>
      </c>
      <c r="K63" s="347" t="e">
        <f>Inputs!#REF!*Inputs!$B10*Inputs!I44/10^7</f>
        <v>#REF!</v>
      </c>
      <c r="L63" s="347" t="e">
        <f>Inputs!#REF!*Inputs!$B10*Inputs!J44/10^7</f>
        <v>#REF!</v>
      </c>
      <c r="M63" s="347" t="e">
        <f>Inputs!#REF!*Inputs!$B10*Inputs!K44/10^7</f>
        <v>#REF!</v>
      </c>
      <c r="N63" s="347" t="e">
        <f>Inputs!#REF!*Inputs!$B10*Inputs!L44/10^7</f>
        <v>#REF!</v>
      </c>
      <c r="O63" s="347" t="e">
        <f>Inputs!#REF!*Inputs!$B10*Inputs!M44/10^7</f>
        <v>#REF!</v>
      </c>
      <c r="P63" s="347" t="e">
        <f>Inputs!#REF!*Inputs!$B10*Inputs!N44/10^7</f>
        <v>#REF!</v>
      </c>
      <c r="Q63" s="347" t="e">
        <f>Inputs!#REF!*Inputs!$B10*Inputs!O44/10^7</f>
        <v>#REF!</v>
      </c>
      <c r="R63" s="347" t="e">
        <f>Inputs!#REF!*Inputs!$B10*Inputs!P44/10^7</f>
        <v>#REF!</v>
      </c>
      <c r="S63" s="347" t="e">
        <f>Inputs!#REF!*Inputs!$B10*Inputs!Q44/10^7</f>
        <v>#REF!</v>
      </c>
      <c r="T63" s="347" t="e">
        <f>Inputs!#REF!*Inputs!$B10*Inputs!R44/10^7</f>
        <v>#REF!</v>
      </c>
      <c r="U63" s="347" t="e">
        <f>Inputs!#REF!*Inputs!$B10*Inputs!S44/10^7</f>
        <v>#REF!</v>
      </c>
      <c r="V63" s="347" t="e">
        <f>Inputs!#REF!*Inputs!$B10*Inputs!T44/10^7</f>
        <v>#REF!</v>
      </c>
      <c r="W63" s="372" t="e">
        <f>Inputs!#REF!*Inputs!$B10*Inputs!U44/10^7</f>
        <v>#REF!</v>
      </c>
      <c r="X63" s="114"/>
      <c r="Y63" s="114"/>
    </row>
    <row r="64" spans="1:25" hidden="1" outlineLevel="1">
      <c r="A64" s="93" t="str">
        <f t="shared" si="10"/>
        <v>Karnataka</v>
      </c>
      <c r="B64" s="85"/>
      <c r="C64" s="64"/>
      <c r="D64" s="245" t="e">
        <f>Inputs!#REF!*Inputs!$B11*Inputs!B45/10^7</f>
        <v>#REF!</v>
      </c>
      <c r="E64" s="245" t="e">
        <f>Inputs!#REF!*Inputs!$B11*Inputs!C45/10^7</f>
        <v>#REF!</v>
      </c>
      <c r="F64" s="245" t="e">
        <f>Inputs!#REF!*Inputs!$B11*Inputs!D45/10^7</f>
        <v>#REF!</v>
      </c>
      <c r="G64" s="245" t="e">
        <f>Inputs!#REF!*Inputs!$B11*Inputs!E45/10^7</f>
        <v>#REF!</v>
      </c>
      <c r="H64" s="245" t="e">
        <f>Inputs!#REF!*Inputs!$B11*Inputs!F45/10^7</f>
        <v>#REF!</v>
      </c>
      <c r="I64" s="245" t="e">
        <f>Inputs!#REF!*Inputs!$B11*Inputs!G45/10^7</f>
        <v>#REF!</v>
      </c>
      <c r="J64" s="245" t="e">
        <f>Inputs!#REF!*Inputs!$B11*Inputs!H45/10^7</f>
        <v>#REF!</v>
      </c>
      <c r="K64" s="245" t="e">
        <f>Inputs!#REF!*Inputs!$B11*Inputs!I45/10^7</f>
        <v>#REF!</v>
      </c>
      <c r="L64" s="245" t="e">
        <f>Inputs!#REF!*Inputs!$B11*Inputs!J45/10^7</f>
        <v>#REF!</v>
      </c>
      <c r="M64" s="245" t="e">
        <f>Inputs!#REF!*Inputs!$B11*Inputs!K45/10^7</f>
        <v>#REF!</v>
      </c>
      <c r="N64" s="245" t="e">
        <f>Inputs!#REF!*Inputs!$B11*Inputs!L45/10^7</f>
        <v>#REF!</v>
      </c>
      <c r="O64" s="245" t="e">
        <f>Inputs!#REF!*Inputs!$B11*Inputs!M45/10^7</f>
        <v>#REF!</v>
      </c>
      <c r="P64" s="245" t="e">
        <f>Inputs!#REF!*Inputs!$B11*Inputs!N45/10^7</f>
        <v>#REF!</v>
      </c>
      <c r="Q64" s="245" t="e">
        <f>Inputs!#REF!*Inputs!$B11*Inputs!O45/10^7</f>
        <v>#REF!</v>
      </c>
      <c r="R64" s="245" t="e">
        <f>Inputs!#REF!*Inputs!$B11*Inputs!P45/10^7</f>
        <v>#REF!</v>
      </c>
      <c r="S64" s="245" t="e">
        <f>Inputs!#REF!*Inputs!$B11*Inputs!Q45/10^7</f>
        <v>#REF!</v>
      </c>
      <c r="T64" s="245" t="e">
        <f>Inputs!#REF!*Inputs!$B11*Inputs!R45/10^7</f>
        <v>#REF!</v>
      </c>
      <c r="U64" s="245" t="e">
        <f>Inputs!#REF!*Inputs!$B11*Inputs!S45/10^7</f>
        <v>#REF!</v>
      </c>
      <c r="V64" s="245" t="e">
        <f>Inputs!#REF!*Inputs!$B11*Inputs!T45/10^7</f>
        <v>#REF!</v>
      </c>
      <c r="W64" s="294" t="e">
        <f>Inputs!#REF!*Inputs!$B11*Inputs!U45/10^7</f>
        <v>#REF!</v>
      </c>
      <c r="X64" s="114"/>
      <c r="Y64" s="114"/>
    </row>
    <row r="65" spans="1:25" hidden="1" outlineLevel="1">
      <c r="A65" s="94" t="str">
        <f t="shared" si="10"/>
        <v>Uttar Pradesh</v>
      </c>
      <c r="B65" s="185"/>
      <c r="C65" s="67"/>
      <c r="D65" s="373" t="e">
        <f>Inputs!#REF!*Inputs!$B12*Inputs!B46/10^7</f>
        <v>#REF!</v>
      </c>
      <c r="E65" s="373" t="e">
        <f>Inputs!#REF!*Inputs!$B12*Inputs!C46/10^7</f>
        <v>#REF!</v>
      </c>
      <c r="F65" s="373" t="e">
        <f>Inputs!#REF!*Inputs!$B12*Inputs!D46/10^7</f>
        <v>#REF!</v>
      </c>
      <c r="G65" s="373" t="e">
        <f>Inputs!#REF!*Inputs!$B12*Inputs!E46/10^7</f>
        <v>#REF!</v>
      </c>
      <c r="H65" s="373" t="e">
        <f>Inputs!#REF!*Inputs!$B12*Inputs!F46/10^7</f>
        <v>#REF!</v>
      </c>
      <c r="I65" s="373" t="e">
        <f>Inputs!#REF!*Inputs!$B12*Inputs!G46/10^7</f>
        <v>#REF!</v>
      </c>
      <c r="J65" s="373" t="e">
        <f>Inputs!#REF!*Inputs!$B12*Inputs!H46/10^7</f>
        <v>#REF!</v>
      </c>
      <c r="K65" s="373" t="e">
        <f>Inputs!#REF!*Inputs!$B12*Inputs!I46/10^7</f>
        <v>#REF!</v>
      </c>
      <c r="L65" s="373" t="e">
        <f>Inputs!#REF!*Inputs!$B12*Inputs!J46/10^7</f>
        <v>#REF!</v>
      </c>
      <c r="M65" s="373" t="e">
        <f>Inputs!#REF!*Inputs!$B12*Inputs!K46/10^7</f>
        <v>#REF!</v>
      </c>
      <c r="N65" s="373" t="e">
        <f>Inputs!#REF!*Inputs!$B12*Inputs!L46/10^7</f>
        <v>#REF!</v>
      </c>
      <c r="O65" s="373" t="e">
        <f>Inputs!#REF!*Inputs!$B12*Inputs!M46/10^7</f>
        <v>#REF!</v>
      </c>
      <c r="P65" s="373" t="e">
        <f>Inputs!#REF!*Inputs!$B12*Inputs!N46/10^7</f>
        <v>#REF!</v>
      </c>
      <c r="Q65" s="373" t="e">
        <f>Inputs!#REF!*Inputs!$B12*Inputs!O46/10^7</f>
        <v>#REF!</v>
      </c>
      <c r="R65" s="373" t="e">
        <f>Inputs!#REF!*Inputs!$B12*Inputs!P46/10^7</f>
        <v>#REF!</v>
      </c>
      <c r="S65" s="373" t="e">
        <f>Inputs!#REF!*Inputs!$B12*Inputs!Q46/10^7</f>
        <v>#REF!</v>
      </c>
      <c r="T65" s="373" t="e">
        <f>Inputs!#REF!*Inputs!$B12*Inputs!R46/10^7</f>
        <v>#REF!</v>
      </c>
      <c r="U65" s="373" t="e">
        <f>Inputs!#REF!*Inputs!$B12*Inputs!S46/10^7</f>
        <v>#REF!</v>
      </c>
      <c r="V65" s="373" t="e">
        <f>Inputs!#REF!*Inputs!$B12*Inputs!T46/10^7</f>
        <v>#REF!</v>
      </c>
      <c r="W65" s="374" t="e">
        <f>Inputs!#REF!*Inputs!$B12*Inputs!U46/10^7</f>
        <v>#REF!</v>
      </c>
      <c r="X65" s="114"/>
      <c r="Y65" s="114"/>
    </row>
    <row r="66" spans="1:25" hidden="1" outlineLevel="1">
      <c r="A66" s="97" t="e">
        <f t="shared" si="10"/>
        <v>#REF!</v>
      </c>
      <c r="B66" s="371"/>
      <c r="C66" s="101"/>
      <c r="D66" s="347" t="e">
        <f>Inputs!#REF!*Inputs!#REF!*Inputs!#REF!/10^7</f>
        <v>#REF!</v>
      </c>
      <c r="E66" s="347" t="e">
        <f>Inputs!#REF!*Inputs!#REF!*Inputs!#REF!/10^7</f>
        <v>#REF!</v>
      </c>
      <c r="F66" s="347" t="e">
        <f>Inputs!#REF!*Inputs!#REF!*Inputs!#REF!/10^7</f>
        <v>#REF!</v>
      </c>
      <c r="G66" s="347" t="e">
        <f>Inputs!#REF!*Inputs!#REF!*Inputs!#REF!/10^7</f>
        <v>#REF!</v>
      </c>
      <c r="H66" s="347" t="e">
        <f>Inputs!#REF!*Inputs!#REF!*Inputs!#REF!/10^7</f>
        <v>#REF!</v>
      </c>
      <c r="I66" s="347" t="e">
        <f>Inputs!#REF!*Inputs!#REF!*Inputs!#REF!/10^7</f>
        <v>#REF!</v>
      </c>
      <c r="J66" s="347" t="e">
        <f>Inputs!#REF!*Inputs!#REF!*Inputs!#REF!/10^7</f>
        <v>#REF!</v>
      </c>
      <c r="K66" s="347" t="e">
        <f>Inputs!#REF!*Inputs!#REF!*Inputs!#REF!/10^7</f>
        <v>#REF!</v>
      </c>
      <c r="L66" s="347" t="e">
        <f>Inputs!#REF!*Inputs!#REF!*Inputs!#REF!/10^7</f>
        <v>#REF!</v>
      </c>
      <c r="M66" s="347" t="e">
        <f>Inputs!#REF!*Inputs!#REF!*Inputs!#REF!/10^7</f>
        <v>#REF!</v>
      </c>
      <c r="N66" s="347" t="e">
        <f>Inputs!#REF!*Inputs!#REF!*Inputs!#REF!/10^7</f>
        <v>#REF!</v>
      </c>
      <c r="O66" s="347" t="e">
        <f>Inputs!#REF!*Inputs!#REF!*Inputs!#REF!/10^7</f>
        <v>#REF!</v>
      </c>
      <c r="P66" s="347" t="e">
        <f>Inputs!#REF!*Inputs!#REF!*Inputs!#REF!/10^7</f>
        <v>#REF!</v>
      </c>
      <c r="Q66" s="347" t="e">
        <f>Inputs!#REF!*Inputs!#REF!*Inputs!#REF!/10^7</f>
        <v>#REF!</v>
      </c>
      <c r="R66" s="347" t="e">
        <f>Inputs!#REF!*Inputs!#REF!*Inputs!#REF!/10^7</f>
        <v>#REF!</v>
      </c>
      <c r="S66" s="347" t="e">
        <f>Inputs!#REF!*Inputs!#REF!*Inputs!#REF!/10^7</f>
        <v>#REF!</v>
      </c>
      <c r="T66" s="347" t="e">
        <f>Inputs!#REF!*Inputs!#REF!*Inputs!#REF!/10^7</f>
        <v>#REF!</v>
      </c>
      <c r="U66" s="347" t="e">
        <f>Inputs!#REF!*Inputs!#REF!*Inputs!#REF!/10^7</f>
        <v>#REF!</v>
      </c>
      <c r="V66" s="347" t="e">
        <f>Inputs!#REF!*Inputs!#REF!*Inputs!#REF!/10^7</f>
        <v>#REF!</v>
      </c>
      <c r="W66" s="372" t="e">
        <f>Inputs!#REF!*Inputs!#REF!*Inputs!#REF!/10^7</f>
        <v>#REF!</v>
      </c>
      <c r="X66" s="114"/>
      <c r="Y66" s="114"/>
    </row>
    <row r="67" spans="1:25" hidden="1" outlineLevel="1">
      <c r="A67" s="93" t="e">
        <f t="shared" si="10"/>
        <v>#REF!</v>
      </c>
      <c r="B67" s="85"/>
      <c r="C67" s="64"/>
      <c r="D67" s="245" t="e">
        <f>Inputs!#REF!*Inputs!#REF!*Inputs!#REF!/10^7</f>
        <v>#REF!</v>
      </c>
      <c r="E67" s="245" t="e">
        <f>Inputs!#REF!*Inputs!#REF!*Inputs!#REF!/10^7</f>
        <v>#REF!</v>
      </c>
      <c r="F67" s="245" t="e">
        <f>Inputs!#REF!*Inputs!#REF!*Inputs!#REF!/10^7</f>
        <v>#REF!</v>
      </c>
      <c r="G67" s="245" t="e">
        <f>Inputs!#REF!*Inputs!#REF!*Inputs!#REF!/10^7</f>
        <v>#REF!</v>
      </c>
      <c r="H67" s="245" t="e">
        <f>Inputs!#REF!*Inputs!#REF!*Inputs!#REF!/10^7</f>
        <v>#REF!</v>
      </c>
      <c r="I67" s="245" t="e">
        <f>Inputs!#REF!*Inputs!#REF!*Inputs!#REF!/10^7</f>
        <v>#REF!</v>
      </c>
      <c r="J67" s="245" t="e">
        <f>Inputs!#REF!*Inputs!#REF!*Inputs!#REF!/10^7</f>
        <v>#REF!</v>
      </c>
      <c r="K67" s="245" t="e">
        <f>Inputs!#REF!*Inputs!#REF!*Inputs!#REF!/10^7</f>
        <v>#REF!</v>
      </c>
      <c r="L67" s="245" t="e">
        <f>Inputs!#REF!*Inputs!#REF!*Inputs!#REF!/10^7</f>
        <v>#REF!</v>
      </c>
      <c r="M67" s="245" t="e">
        <f>Inputs!#REF!*Inputs!#REF!*Inputs!#REF!/10^7</f>
        <v>#REF!</v>
      </c>
      <c r="N67" s="245" t="e">
        <f>Inputs!#REF!*Inputs!#REF!*Inputs!#REF!/10^7</f>
        <v>#REF!</v>
      </c>
      <c r="O67" s="245" t="e">
        <f>Inputs!#REF!*Inputs!#REF!*Inputs!#REF!/10^7</f>
        <v>#REF!</v>
      </c>
      <c r="P67" s="245" t="e">
        <f>Inputs!#REF!*Inputs!#REF!*Inputs!#REF!/10^7</f>
        <v>#REF!</v>
      </c>
      <c r="Q67" s="245" t="e">
        <f>Inputs!#REF!*Inputs!#REF!*Inputs!#REF!/10^7</f>
        <v>#REF!</v>
      </c>
      <c r="R67" s="245" t="e">
        <f>Inputs!#REF!*Inputs!#REF!*Inputs!#REF!/10^7</f>
        <v>#REF!</v>
      </c>
      <c r="S67" s="245" t="e">
        <f>Inputs!#REF!*Inputs!#REF!*Inputs!#REF!/10^7</f>
        <v>#REF!</v>
      </c>
      <c r="T67" s="245" t="e">
        <f>Inputs!#REF!*Inputs!#REF!*Inputs!#REF!/10^7</f>
        <v>#REF!</v>
      </c>
      <c r="U67" s="245" t="e">
        <f>Inputs!#REF!*Inputs!#REF!*Inputs!#REF!/10^7</f>
        <v>#REF!</v>
      </c>
      <c r="V67" s="245" t="e">
        <f>Inputs!#REF!*Inputs!#REF!*Inputs!#REF!/10^7</f>
        <v>#REF!</v>
      </c>
      <c r="W67" s="294" t="e">
        <f>Inputs!#REF!*Inputs!#REF!*Inputs!#REF!/10^7</f>
        <v>#REF!</v>
      </c>
      <c r="X67" s="114"/>
      <c r="Y67" s="114"/>
    </row>
    <row r="68" spans="1:25" hidden="1" outlineLevel="1">
      <c r="A68" s="94" t="e">
        <f t="shared" si="10"/>
        <v>#REF!</v>
      </c>
      <c r="B68" s="185"/>
      <c r="C68" s="67"/>
      <c r="D68" s="373" t="e">
        <f>Inputs!#REF!*Inputs!#REF!*Inputs!#REF!/10^7</f>
        <v>#REF!</v>
      </c>
      <c r="E68" s="373" t="e">
        <f>Inputs!#REF!*Inputs!#REF!*Inputs!#REF!/10^7</f>
        <v>#REF!</v>
      </c>
      <c r="F68" s="373" t="e">
        <f>Inputs!#REF!*Inputs!#REF!*Inputs!#REF!/10^7</f>
        <v>#REF!</v>
      </c>
      <c r="G68" s="373" t="e">
        <f>Inputs!#REF!*Inputs!#REF!*Inputs!#REF!/10^7</f>
        <v>#REF!</v>
      </c>
      <c r="H68" s="373" t="e">
        <f>Inputs!#REF!*Inputs!#REF!*Inputs!#REF!/10^7</f>
        <v>#REF!</v>
      </c>
      <c r="I68" s="373" t="e">
        <f>Inputs!#REF!*Inputs!#REF!*Inputs!#REF!/10^7</f>
        <v>#REF!</v>
      </c>
      <c r="J68" s="373" t="e">
        <f>Inputs!#REF!*Inputs!#REF!*Inputs!#REF!/10^7</f>
        <v>#REF!</v>
      </c>
      <c r="K68" s="373" t="e">
        <f>Inputs!#REF!*Inputs!#REF!*Inputs!#REF!/10^7</f>
        <v>#REF!</v>
      </c>
      <c r="L68" s="373" t="e">
        <f>Inputs!#REF!*Inputs!#REF!*Inputs!#REF!/10^7</f>
        <v>#REF!</v>
      </c>
      <c r="M68" s="373" t="e">
        <f>Inputs!#REF!*Inputs!#REF!*Inputs!#REF!/10^7</f>
        <v>#REF!</v>
      </c>
      <c r="N68" s="373" t="e">
        <f>Inputs!#REF!*Inputs!#REF!*Inputs!#REF!/10^7</f>
        <v>#REF!</v>
      </c>
      <c r="O68" s="373" t="e">
        <f>Inputs!#REF!*Inputs!#REF!*Inputs!#REF!/10^7</f>
        <v>#REF!</v>
      </c>
      <c r="P68" s="373" t="e">
        <f>Inputs!#REF!*Inputs!#REF!*Inputs!#REF!/10^7</f>
        <v>#REF!</v>
      </c>
      <c r="Q68" s="373" t="e">
        <f>Inputs!#REF!*Inputs!#REF!*Inputs!#REF!/10^7</f>
        <v>#REF!</v>
      </c>
      <c r="R68" s="373" t="e">
        <f>Inputs!#REF!*Inputs!#REF!*Inputs!#REF!/10^7</f>
        <v>#REF!</v>
      </c>
      <c r="S68" s="373" t="e">
        <f>Inputs!#REF!*Inputs!#REF!*Inputs!#REF!/10^7</f>
        <v>#REF!</v>
      </c>
      <c r="T68" s="373" t="e">
        <f>Inputs!#REF!*Inputs!#REF!*Inputs!#REF!/10^7</f>
        <v>#REF!</v>
      </c>
      <c r="U68" s="373" t="e">
        <f>Inputs!#REF!*Inputs!#REF!*Inputs!#REF!/10^7</f>
        <v>#REF!</v>
      </c>
      <c r="V68" s="373" t="e">
        <f>Inputs!#REF!*Inputs!#REF!*Inputs!#REF!/10^7</f>
        <v>#REF!</v>
      </c>
      <c r="W68" s="374" t="e">
        <f>Inputs!#REF!*Inputs!#REF!*Inputs!#REF!/10^7</f>
        <v>#REF!</v>
      </c>
      <c r="X68" s="114"/>
      <c r="Y68" s="114"/>
    </row>
    <row r="69" spans="1:25" hidden="1" outlineLevel="1">
      <c r="A69" s="97" t="e">
        <f t="shared" si="10"/>
        <v>#REF!</v>
      </c>
      <c r="B69" s="371"/>
      <c r="C69" s="101"/>
      <c r="D69" s="347" t="e">
        <f>Inputs!#REF!*Inputs!#REF!*Inputs!#REF!/10^7</f>
        <v>#REF!</v>
      </c>
      <c r="E69" s="347" t="e">
        <f>Inputs!#REF!*Inputs!#REF!*Inputs!#REF!/10^7</f>
        <v>#REF!</v>
      </c>
      <c r="F69" s="347" t="e">
        <f>Inputs!#REF!*Inputs!#REF!*Inputs!#REF!/10^7</f>
        <v>#REF!</v>
      </c>
      <c r="G69" s="347" t="e">
        <f>Inputs!#REF!*Inputs!#REF!*Inputs!#REF!/10^7</f>
        <v>#REF!</v>
      </c>
      <c r="H69" s="347" t="e">
        <f>Inputs!#REF!*Inputs!#REF!*Inputs!#REF!/10^7</f>
        <v>#REF!</v>
      </c>
      <c r="I69" s="347" t="e">
        <f>Inputs!#REF!*Inputs!#REF!*Inputs!#REF!/10^7</f>
        <v>#REF!</v>
      </c>
      <c r="J69" s="347" t="e">
        <f>Inputs!#REF!*Inputs!#REF!*Inputs!#REF!/10^7</f>
        <v>#REF!</v>
      </c>
      <c r="K69" s="347" t="e">
        <f>Inputs!#REF!*Inputs!#REF!*Inputs!#REF!/10^7</f>
        <v>#REF!</v>
      </c>
      <c r="L69" s="347" t="e">
        <f>Inputs!#REF!*Inputs!#REF!*Inputs!#REF!/10^7</f>
        <v>#REF!</v>
      </c>
      <c r="M69" s="347" t="e">
        <f>Inputs!#REF!*Inputs!#REF!*Inputs!#REF!/10^7</f>
        <v>#REF!</v>
      </c>
      <c r="N69" s="347" t="e">
        <f>Inputs!#REF!*Inputs!#REF!*Inputs!#REF!/10^7</f>
        <v>#REF!</v>
      </c>
      <c r="O69" s="347" t="e">
        <f>Inputs!#REF!*Inputs!#REF!*Inputs!#REF!/10^7</f>
        <v>#REF!</v>
      </c>
      <c r="P69" s="347" t="e">
        <f>Inputs!#REF!*Inputs!#REF!*Inputs!#REF!/10^7</f>
        <v>#REF!</v>
      </c>
      <c r="Q69" s="347" t="e">
        <f>Inputs!#REF!*Inputs!#REF!*Inputs!#REF!/10^7</f>
        <v>#REF!</v>
      </c>
      <c r="R69" s="347" t="e">
        <f>Inputs!#REF!*Inputs!#REF!*Inputs!#REF!/10^7</f>
        <v>#REF!</v>
      </c>
      <c r="S69" s="347" t="e">
        <f>Inputs!#REF!*Inputs!#REF!*Inputs!#REF!/10^7</f>
        <v>#REF!</v>
      </c>
      <c r="T69" s="347" t="e">
        <f>Inputs!#REF!*Inputs!#REF!*Inputs!#REF!/10^7</f>
        <v>#REF!</v>
      </c>
      <c r="U69" s="347" t="e">
        <f>Inputs!#REF!*Inputs!#REF!*Inputs!#REF!/10^7</f>
        <v>#REF!</v>
      </c>
      <c r="V69" s="347" t="e">
        <f>Inputs!#REF!*Inputs!#REF!*Inputs!#REF!/10^7</f>
        <v>#REF!</v>
      </c>
      <c r="W69" s="372" t="e">
        <f>Inputs!#REF!*Inputs!#REF!*Inputs!#REF!/10^7</f>
        <v>#REF!</v>
      </c>
      <c r="X69" s="114"/>
      <c r="Y69" s="114"/>
    </row>
    <row r="70" spans="1:25" hidden="1" outlineLevel="1">
      <c r="A70" s="93" t="e">
        <f t="shared" si="10"/>
        <v>#REF!</v>
      </c>
      <c r="B70" s="85"/>
      <c r="C70" s="64"/>
      <c r="D70" s="245" t="e">
        <f>Inputs!#REF!*Inputs!#REF!*Inputs!#REF!/10^7</f>
        <v>#REF!</v>
      </c>
      <c r="E70" s="245" t="e">
        <f>Inputs!#REF!*Inputs!#REF!*Inputs!#REF!/10^7</f>
        <v>#REF!</v>
      </c>
      <c r="F70" s="245" t="e">
        <f>Inputs!#REF!*Inputs!#REF!*Inputs!#REF!/10^7</f>
        <v>#REF!</v>
      </c>
      <c r="G70" s="245" t="e">
        <f>Inputs!#REF!*Inputs!#REF!*Inputs!#REF!/10^7</f>
        <v>#REF!</v>
      </c>
      <c r="H70" s="245" t="e">
        <f>Inputs!#REF!*Inputs!#REF!*Inputs!#REF!/10^7</f>
        <v>#REF!</v>
      </c>
      <c r="I70" s="245" t="e">
        <f>Inputs!#REF!*Inputs!#REF!*Inputs!#REF!/10^7</f>
        <v>#REF!</v>
      </c>
      <c r="J70" s="245" t="e">
        <f>Inputs!#REF!*Inputs!#REF!*Inputs!#REF!/10^7</f>
        <v>#REF!</v>
      </c>
      <c r="K70" s="245" t="e">
        <f>Inputs!#REF!*Inputs!#REF!*Inputs!#REF!/10^7</f>
        <v>#REF!</v>
      </c>
      <c r="L70" s="245" t="e">
        <f>Inputs!#REF!*Inputs!#REF!*Inputs!#REF!/10^7</f>
        <v>#REF!</v>
      </c>
      <c r="M70" s="245" t="e">
        <f>Inputs!#REF!*Inputs!#REF!*Inputs!#REF!/10^7</f>
        <v>#REF!</v>
      </c>
      <c r="N70" s="245" t="e">
        <f>Inputs!#REF!*Inputs!#REF!*Inputs!#REF!/10^7</f>
        <v>#REF!</v>
      </c>
      <c r="O70" s="245" t="e">
        <f>Inputs!#REF!*Inputs!#REF!*Inputs!#REF!/10^7</f>
        <v>#REF!</v>
      </c>
      <c r="P70" s="245" t="e">
        <f>Inputs!#REF!*Inputs!#REF!*Inputs!#REF!/10^7</f>
        <v>#REF!</v>
      </c>
      <c r="Q70" s="245" t="e">
        <f>Inputs!#REF!*Inputs!#REF!*Inputs!#REF!/10^7</f>
        <v>#REF!</v>
      </c>
      <c r="R70" s="245" t="e">
        <f>Inputs!#REF!*Inputs!#REF!*Inputs!#REF!/10^7</f>
        <v>#REF!</v>
      </c>
      <c r="S70" s="245" t="e">
        <f>Inputs!#REF!*Inputs!#REF!*Inputs!#REF!/10^7</f>
        <v>#REF!</v>
      </c>
      <c r="T70" s="245" t="e">
        <f>Inputs!#REF!*Inputs!#REF!*Inputs!#REF!/10^7</f>
        <v>#REF!</v>
      </c>
      <c r="U70" s="245" t="e">
        <f>Inputs!#REF!*Inputs!#REF!*Inputs!#REF!/10^7</f>
        <v>#REF!</v>
      </c>
      <c r="V70" s="245" t="e">
        <f>Inputs!#REF!*Inputs!#REF!*Inputs!#REF!/10^7</f>
        <v>#REF!</v>
      </c>
      <c r="W70" s="294" t="e">
        <f>Inputs!#REF!*Inputs!#REF!*Inputs!#REF!/10^7</f>
        <v>#REF!</v>
      </c>
      <c r="X70" s="114"/>
      <c r="Y70" s="114"/>
    </row>
    <row r="71" spans="1:25" hidden="1" outlineLevel="1">
      <c r="A71" s="94" t="e">
        <f t="shared" si="10"/>
        <v>#REF!</v>
      </c>
      <c r="B71" s="185"/>
      <c r="C71" s="67"/>
      <c r="D71" s="373" t="e">
        <f>Inputs!#REF!*Inputs!#REF!*Inputs!#REF!/10^7</f>
        <v>#REF!</v>
      </c>
      <c r="E71" s="373" t="e">
        <f>Inputs!#REF!*Inputs!#REF!*Inputs!#REF!/10^7</f>
        <v>#REF!</v>
      </c>
      <c r="F71" s="373" t="e">
        <f>Inputs!#REF!*Inputs!#REF!*Inputs!#REF!/10^7</f>
        <v>#REF!</v>
      </c>
      <c r="G71" s="373" t="e">
        <f>Inputs!#REF!*Inputs!#REF!*Inputs!#REF!/10^7</f>
        <v>#REF!</v>
      </c>
      <c r="H71" s="373" t="e">
        <f>Inputs!#REF!*Inputs!#REF!*Inputs!#REF!/10^7</f>
        <v>#REF!</v>
      </c>
      <c r="I71" s="373" t="e">
        <f>Inputs!#REF!*Inputs!#REF!*Inputs!#REF!/10^7</f>
        <v>#REF!</v>
      </c>
      <c r="J71" s="373" t="e">
        <f>Inputs!#REF!*Inputs!#REF!*Inputs!#REF!/10^7</f>
        <v>#REF!</v>
      </c>
      <c r="K71" s="373" t="e">
        <f>Inputs!#REF!*Inputs!#REF!*Inputs!#REF!/10^7</f>
        <v>#REF!</v>
      </c>
      <c r="L71" s="373" t="e">
        <f>Inputs!#REF!*Inputs!#REF!*Inputs!#REF!/10^7</f>
        <v>#REF!</v>
      </c>
      <c r="M71" s="373" t="e">
        <f>Inputs!#REF!*Inputs!#REF!*Inputs!#REF!/10^7</f>
        <v>#REF!</v>
      </c>
      <c r="N71" s="373" t="e">
        <f>Inputs!#REF!*Inputs!#REF!*Inputs!#REF!/10^7</f>
        <v>#REF!</v>
      </c>
      <c r="O71" s="373" t="e">
        <f>Inputs!#REF!*Inputs!#REF!*Inputs!#REF!/10^7</f>
        <v>#REF!</v>
      </c>
      <c r="P71" s="373" t="e">
        <f>Inputs!#REF!*Inputs!#REF!*Inputs!#REF!/10^7</f>
        <v>#REF!</v>
      </c>
      <c r="Q71" s="373" t="e">
        <f>Inputs!#REF!*Inputs!#REF!*Inputs!#REF!/10^7</f>
        <v>#REF!</v>
      </c>
      <c r="R71" s="373" t="e">
        <f>Inputs!#REF!*Inputs!#REF!*Inputs!#REF!/10^7</f>
        <v>#REF!</v>
      </c>
      <c r="S71" s="373" t="e">
        <f>Inputs!#REF!*Inputs!#REF!*Inputs!#REF!/10^7</f>
        <v>#REF!</v>
      </c>
      <c r="T71" s="373" t="e">
        <f>Inputs!#REF!*Inputs!#REF!*Inputs!#REF!/10^7</f>
        <v>#REF!</v>
      </c>
      <c r="U71" s="373" t="e">
        <f>Inputs!#REF!*Inputs!#REF!*Inputs!#REF!/10^7</f>
        <v>#REF!</v>
      </c>
      <c r="V71" s="373" t="e">
        <f>Inputs!#REF!*Inputs!#REF!*Inputs!#REF!/10^7</f>
        <v>#REF!</v>
      </c>
      <c r="W71" s="374" t="e">
        <f>Inputs!#REF!*Inputs!#REF!*Inputs!#REF!/10^7</f>
        <v>#REF!</v>
      </c>
      <c r="X71" s="114"/>
      <c r="Y71" s="114"/>
    </row>
    <row r="72" spans="1:25" hidden="1" outlineLevel="1">
      <c r="A72" s="97" t="e">
        <f t="shared" si="10"/>
        <v>#REF!</v>
      </c>
      <c r="B72" s="371"/>
      <c r="C72" s="101"/>
      <c r="D72" s="347" t="e">
        <f>Inputs!#REF!*Inputs!#REF!*Inputs!#REF!/10^7</f>
        <v>#REF!</v>
      </c>
      <c r="E72" s="347" t="e">
        <f>Inputs!#REF!*Inputs!#REF!*Inputs!#REF!/10^7</f>
        <v>#REF!</v>
      </c>
      <c r="F72" s="347" t="e">
        <f>Inputs!#REF!*Inputs!#REF!*Inputs!#REF!/10^7</f>
        <v>#REF!</v>
      </c>
      <c r="G72" s="347" t="e">
        <f>Inputs!#REF!*Inputs!#REF!*Inputs!#REF!/10^7</f>
        <v>#REF!</v>
      </c>
      <c r="H72" s="347" t="e">
        <f>Inputs!#REF!*Inputs!#REF!*Inputs!#REF!/10^7</f>
        <v>#REF!</v>
      </c>
      <c r="I72" s="347" t="e">
        <f>Inputs!#REF!*Inputs!#REF!*Inputs!#REF!/10^7</f>
        <v>#REF!</v>
      </c>
      <c r="J72" s="347" t="e">
        <f>Inputs!#REF!*Inputs!#REF!*Inputs!#REF!/10^7</f>
        <v>#REF!</v>
      </c>
      <c r="K72" s="347" t="e">
        <f>Inputs!#REF!*Inputs!#REF!*Inputs!#REF!/10^7</f>
        <v>#REF!</v>
      </c>
      <c r="L72" s="347" t="e">
        <f>Inputs!#REF!*Inputs!#REF!*Inputs!#REF!/10^7</f>
        <v>#REF!</v>
      </c>
      <c r="M72" s="347" t="e">
        <f>Inputs!#REF!*Inputs!#REF!*Inputs!#REF!/10^7</f>
        <v>#REF!</v>
      </c>
      <c r="N72" s="347" t="e">
        <f>Inputs!#REF!*Inputs!#REF!*Inputs!#REF!/10^7</f>
        <v>#REF!</v>
      </c>
      <c r="O72" s="347" t="e">
        <f>Inputs!#REF!*Inputs!#REF!*Inputs!#REF!/10^7</f>
        <v>#REF!</v>
      </c>
      <c r="P72" s="347" t="e">
        <f>Inputs!#REF!*Inputs!#REF!*Inputs!#REF!/10^7</f>
        <v>#REF!</v>
      </c>
      <c r="Q72" s="347" t="e">
        <f>Inputs!#REF!*Inputs!#REF!*Inputs!#REF!/10^7</f>
        <v>#REF!</v>
      </c>
      <c r="R72" s="347" t="e">
        <f>Inputs!#REF!*Inputs!#REF!*Inputs!#REF!/10^7</f>
        <v>#REF!</v>
      </c>
      <c r="S72" s="347" t="e">
        <f>Inputs!#REF!*Inputs!#REF!*Inputs!#REF!/10^7</f>
        <v>#REF!</v>
      </c>
      <c r="T72" s="347" t="e">
        <f>Inputs!#REF!*Inputs!#REF!*Inputs!#REF!/10^7</f>
        <v>#REF!</v>
      </c>
      <c r="U72" s="347" t="e">
        <f>Inputs!#REF!*Inputs!#REF!*Inputs!#REF!/10^7</f>
        <v>#REF!</v>
      </c>
      <c r="V72" s="347" t="e">
        <f>Inputs!#REF!*Inputs!#REF!*Inputs!#REF!/10^7</f>
        <v>#REF!</v>
      </c>
      <c r="W72" s="372" t="e">
        <f>Inputs!#REF!*Inputs!#REF!*Inputs!#REF!/10^7</f>
        <v>#REF!</v>
      </c>
      <c r="X72" s="114"/>
      <c r="Y72" s="114"/>
    </row>
    <row r="73" spans="1:25" hidden="1" outlineLevel="1">
      <c r="A73" s="93" t="e">
        <f t="shared" si="10"/>
        <v>#REF!</v>
      </c>
      <c r="B73" s="85"/>
      <c r="C73" s="64"/>
      <c r="D73" s="245" t="e">
        <f>Inputs!#REF!*Inputs!#REF!*Inputs!#REF!/10^7</f>
        <v>#REF!</v>
      </c>
      <c r="E73" s="245" t="e">
        <f>Inputs!#REF!*Inputs!#REF!*Inputs!#REF!/10^7</f>
        <v>#REF!</v>
      </c>
      <c r="F73" s="245" t="e">
        <f>Inputs!#REF!*Inputs!#REF!*Inputs!#REF!/10^7</f>
        <v>#REF!</v>
      </c>
      <c r="G73" s="245" t="e">
        <f>Inputs!#REF!*Inputs!#REF!*Inputs!#REF!/10^7</f>
        <v>#REF!</v>
      </c>
      <c r="H73" s="245" t="e">
        <f>Inputs!#REF!*Inputs!#REF!*Inputs!#REF!/10^7</f>
        <v>#REF!</v>
      </c>
      <c r="I73" s="245" t="e">
        <f>Inputs!#REF!*Inputs!#REF!*Inputs!#REF!/10^7</f>
        <v>#REF!</v>
      </c>
      <c r="J73" s="245" t="e">
        <f>Inputs!#REF!*Inputs!#REF!*Inputs!#REF!/10^7</f>
        <v>#REF!</v>
      </c>
      <c r="K73" s="245" t="e">
        <f>Inputs!#REF!*Inputs!#REF!*Inputs!#REF!/10^7</f>
        <v>#REF!</v>
      </c>
      <c r="L73" s="245" t="e">
        <f>Inputs!#REF!*Inputs!#REF!*Inputs!#REF!/10^7</f>
        <v>#REF!</v>
      </c>
      <c r="M73" s="245" t="e">
        <f>Inputs!#REF!*Inputs!#REF!*Inputs!#REF!/10^7</f>
        <v>#REF!</v>
      </c>
      <c r="N73" s="245" t="e">
        <f>Inputs!#REF!*Inputs!#REF!*Inputs!#REF!/10^7</f>
        <v>#REF!</v>
      </c>
      <c r="O73" s="245" t="e">
        <f>Inputs!#REF!*Inputs!#REF!*Inputs!#REF!/10^7</f>
        <v>#REF!</v>
      </c>
      <c r="P73" s="245" t="e">
        <f>Inputs!#REF!*Inputs!#REF!*Inputs!#REF!/10^7</f>
        <v>#REF!</v>
      </c>
      <c r="Q73" s="245" t="e">
        <f>Inputs!#REF!*Inputs!#REF!*Inputs!#REF!/10^7</f>
        <v>#REF!</v>
      </c>
      <c r="R73" s="245" t="e">
        <f>Inputs!#REF!*Inputs!#REF!*Inputs!#REF!/10^7</f>
        <v>#REF!</v>
      </c>
      <c r="S73" s="245" t="e">
        <f>Inputs!#REF!*Inputs!#REF!*Inputs!#REF!/10^7</f>
        <v>#REF!</v>
      </c>
      <c r="T73" s="245" t="e">
        <f>Inputs!#REF!*Inputs!#REF!*Inputs!#REF!/10^7</f>
        <v>#REF!</v>
      </c>
      <c r="U73" s="245" t="e">
        <f>Inputs!#REF!*Inputs!#REF!*Inputs!#REF!/10^7</f>
        <v>#REF!</v>
      </c>
      <c r="V73" s="245" t="e">
        <f>Inputs!#REF!*Inputs!#REF!*Inputs!#REF!/10^7</f>
        <v>#REF!</v>
      </c>
      <c r="W73" s="294" t="e">
        <f>Inputs!#REF!*Inputs!#REF!*Inputs!#REF!/10^7</f>
        <v>#REF!</v>
      </c>
      <c r="X73" s="114"/>
      <c r="Y73" s="114"/>
    </row>
    <row r="74" spans="1:25" hidden="1" outlineLevel="1">
      <c r="A74" s="94" t="e">
        <f t="shared" si="10"/>
        <v>#REF!</v>
      </c>
      <c r="B74" s="185"/>
      <c r="C74" s="67"/>
      <c r="D74" s="373" t="e">
        <f>Inputs!#REF!*Inputs!#REF!*Inputs!#REF!/10^7</f>
        <v>#REF!</v>
      </c>
      <c r="E74" s="373" t="e">
        <f>Inputs!#REF!*Inputs!#REF!*Inputs!#REF!/10^7</f>
        <v>#REF!</v>
      </c>
      <c r="F74" s="373" t="e">
        <f>Inputs!#REF!*Inputs!#REF!*Inputs!#REF!/10^7</f>
        <v>#REF!</v>
      </c>
      <c r="G74" s="373" t="e">
        <f>Inputs!#REF!*Inputs!#REF!*Inputs!#REF!/10^7</f>
        <v>#REF!</v>
      </c>
      <c r="H74" s="373" t="e">
        <f>Inputs!#REF!*Inputs!#REF!*Inputs!#REF!/10^7</f>
        <v>#REF!</v>
      </c>
      <c r="I74" s="373" t="e">
        <f>Inputs!#REF!*Inputs!#REF!*Inputs!#REF!/10^7</f>
        <v>#REF!</v>
      </c>
      <c r="J74" s="373" t="e">
        <f>Inputs!#REF!*Inputs!#REF!*Inputs!#REF!/10^7</f>
        <v>#REF!</v>
      </c>
      <c r="K74" s="373" t="e">
        <f>Inputs!#REF!*Inputs!#REF!*Inputs!#REF!/10^7</f>
        <v>#REF!</v>
      </c>
      <c r="L74" s="373" t="e">
        <f>Inputs!#REF!*Inputs!#REF!*Inputs!#REF!/10^7</f>
        <v>#REF!</v>
      </c>
      <c r="M74" s="373" t="e">
        <f>Inputs!#REF!*Inputs!#REF!*Inputs!#REF!/10^7</f>
        <v>#REF!</v>
      </c>
      <c r="N74" s="373" t="e">
        <f>Inputs!#REF!*Inputs!#REF!*Inputs!#REF!/10^7</f>
        <v>#REF!</v>
      </c>
      <c r="O74" s="373" t="e">
        <f>Inputs!#REF!*Inputs!#REF!*Inputs!#REF!/10^7</f>
        <v>#REF!</v>
      </c>
      <c r="P74" s="373" t="e">
        <f>Inputs!#REF!*Inputs!#REF!*Inputs!#REF!/10^7</f>
        <v>#REF!</v>
      </c>
      <c r="Q74" s="373" t="e">
        <f>Inputs!#REF!*Inputs!#REF!*Inputs!#REF!/10^7</f>
        <v>#REF!</v>
      </c>
      <c r="R74" s="373" t="e">
        <f>Inputs!#REF!*Inputs!#REF!*Inputs!#REF!/10^7</f>
        <v>#REF!</v>
      </c>
      <c r="S74" s="373" t="e">
        <f>Inputs!#REF!*Inputs!#REF!*Inputs!#REF!/10^7</f>
        <v>#REF!</v>
      </c>
      <c r="T74" s="373" t="e">
        <f>Inputs!#REF!*Inputs!#REF!*Inputs!#REF!/10^7</f>
        <v>#REF!</v>
      </c>
      <c r="U74" s="373" t="e">
        <f>Inputs!#REF!*Inputs!#REF!*Inputs!#REF!/10^7</f>
        <v>#REF!</v>
      </c>
      <c r="V74" s="373" t="e">
        <f>Inputs!#REF!*Inputs!#REF!*Inputs!#REF!/10^7</f>
        <v>#REF!</v>
      </c>
      <c r="W74" s="374" t="e">
        <f>Inputs!#REF!*Inputs!#REF!*Inputs!#REF!/10^7</f>
        <v>#REF!</v>
      </c>
      <c r="X74" s="114"/>
      <c r="Y74" s="114"/>
    </row>
    <row r="75" spans="1:25" hidden="1" outlineLevel="1">
      <c r="A75" s="93" t="s">
        <v>136</v>
      </c>
      <c r="B75" s="326">
        <v>4</v>
      </c>
      <c r="C75" s="325" t="e">
        <f>+B75/Inputs!#REF!</f>
        <v>#REF!</v>
      </c>
      <c r="D75" s="245"/>
      <c r="E75" s="245" t="e">
        <f t="shared" ref="E75:W75" si="11">+E54*$C$75</f>
        <v>#REF!</v>
      </c>
      <c r="F75" s="245" t="e">
        <f t="shared" si="11"/>
        <v>#REF!</v>
      </c>
      <c r="G75" s="245" t="e">
        <f t="shared" si="11"/>
        <v>#REF!</v>
      </c>
      <c r="H75" s="245" t="e">
        <f t="shared" si="11"/>
        <v>#REF!</v>
      </c>
      <c r="I75" s="245" t="e">
        <f t="shared" si="11"/>
        <v>#REF!</v>
      </c>
      <c r="J75" s="245" t="e">
        <f t="shared" si="11"/>
        <v>#REF!</v>
      </c>
      <c r="K75" s="245" t="e">
        <f t="shared" si="11"/>
        <v>#REF!</v>
      </c>
      <c r="L75" s="245" t="e">
        <f t="shared" si="11"/>
        <v>#REF!</v>
      </c>
      <c r="M75" s="245" t="e">
        <f t="shared" si="11"/>
        <v>#REF!</v>
      </c>
      <c r="N75" s="245" t="e">
        <f t="shared" si="11"/>
        <v>#REF!</v>
      </c>
      <c r="O75" s="245" t="e">
        <f t="shared" si="11"/>
        <v>#REF!</v>
      </c>
      <c r="P75" s="245" t="e">
        <f t="shared" si="11"/>
        <v>#REF!</v>
      </c>
      <c r="Q75" s="245" t="e">
        <f t="shared" si="11"/>
        <v>#REF!</v>
      </c>
      <c r="R75" s="245" t="e">
        <f t="shared" si="11"/>
        <v>#REF!</v>
      </c>
      <c r="S75" s="245" t="e">
        <f t="shared" si="11"/>
        <v>#REF!</v>
      </c>
      <c r="T75" s="245" t="e">
        <f t="shared" si="11"/>
        <v>#REF!</v>
      </c>
      <c r="U75" s="245" t="e">
        <f t="shared" si="11"/>
        <v>#REF!</v>
      </c>
      <c r="V75" s="245" t="e">
        <f t="shared" si="11"/>
        <v>#REF!</v>
      </c>
      <c r="W75" s="294" t="e">
        <f t="shared" si="11"/>
        <v>#REF!</v>
      </c>
      <c r="X75" s="114"/>
      <c r="Y75" s="114"/>
    </row>
    <row r="76" spans="1:25" collapsed="1">
      <c r="A76" s="93"/>
      <c r="B76" s="85"/>
      <c r="C76" s="350"/>
      <c r="D76" s="245"/>
      <c r="E76" s="245"/>
      <c r="F76" s="245"/>
      <c r="G76" s="245"/>
      <c r="H76" s="245"/>
      <c r="I76" s="245"/>
      <c r="J76" s="245"/>
      <c r="K76" s="245"/>
      <c r="L76" s="245"/>
      <c r="M76" s="245"/>
      <c r="N76" s="245"/>
      <c r="O76" s="245"/>
      <c r="P76" s="245"/>
      <c r="Q76" s="245"/>
      <c r="R76" s="245"/>
      <c r="S76" s="245"/>
      <c r="T76" s="245"/>
      <c r="U76" s="245"/>
      <c r="V76" s="245"/>
      <c r="W76" s="294"/>
      <c r="X76" s="114"/>
      <c r="Y76" s="114"/>
    </row>
    <row r="77" spans="1:25">
      <c r="A77" s="297" t="s">
        <v>8</v>
      </c>
      <c r="B77" s="188"/>
      <c r="C77" s="189"/>
      <c r="D77" s="247" t="e">
        <f t="shared" ref="D77:W77" si="12">+D57-D60</f>
        <v>#REF!</v>
      </c>
      <c r="E77" s="247" t="e">
        <f t="shared" si="12"/>
        <v>#REF!</v>
      </c>
      <c r="F77" s="247" t="e">
        <f t="shared" si="12"/>
        <v>#REF!</v>
      </c>
      <c r="G77" s="247" t="e">
        <f t="shared" si="12"/>
        <v>#REF!</v>
      </c>
      <c r="H77" s="247" t="e">
        <f t="shared" si="12"/>
        <v>#REF!</v>
      </c>
      <c r="I77" s="247" t="e">
        <f t="shared" si="12"/>
        <v>#REF!</v>
      </c>
      <c r="J77" s="247" t="e">
        <f t="shared" si="12"/>
        <v>#REF!</v>
      </c>
      <c r="K77" s="247" t="e">
        <f t="shared" si="12"/>
        <v>#REF!</v>
      </c>
      <c r="L77" s="247" t="e">
        <f t="shared" si="12"/>
        <v>#REF!</v>
      </c>
      <c r="M77" s="247" t="e">
        <f t="shared" si="12"/>
        <v>#REF!</v>
      </c>
      <c r="N77" s="247" t="e">
        <f t="shared" si="12"/>
        <v>#REF!</v>
      </c>
      <c r="O77" s="247" t="e">
        <f t="shared" si="12"/>
        <v>#REF!</v>
      </c>
      <c r="P77" s="247" t="e">
        <f t="shared" si="12"/>
        <v>#REF!</v>
      </c>
      <c r="Q77" s="247" t="e">
        <f t="shared" si="12"/>
        <v>#REF!</v>
      </c>
      <c r="R77" s="247" t="e">
        <f t="shared" si="12"/>
        <v>#REF!</v>
      </c>
      <c r="S77" s="247" t="e">
        <f t="shared" si="12"/>
        <v>#REF!</v>
      </c>
      <c r="T77" s="247" t="e">
        <f t="shared" si="12"/>
        <v>#REF!</v>
      </c>
      <c r="U77" s="247" t="e">
        <f t="shared" si="12"/>
        <v>#REF!</v>
      </c>
      <c r="V77" s="247" t="e">
        <f t="shared" si="12"/>
        <v>#REF!</v>
      </c>
      <c r="W77" s="298" t="e">
        <f t="shared" si="12"/>
        <v>#REF!</v>
      </c>
      <c r="X77" s="196"/>
      <c r="Y77" s="196"/>
    </row>
    <row r="78" spans="1:25" s="224" customFormat="1">
      <c r="A78" s="299" t="s">
        <v>88</v>
      </c>
      <c r="D78" s="300" t="e">
        <f t="shared" ref="D78:W78" si="13">+D77/D57</f>
        <v>#REF!</v>
      </c>
      <c r="E78" s="300" t="e">
        <f t="shared" si="13"/>
        <v>#REF!</v>
      </c>
      <c r="F78" s="300" t="e">
        <f t="shared" si="13"/>
        <v>#REF!</v>
      </c>
      <c r="G78" s="300" t="e">
        <f t="shared" si="13"/>
        <v>#REF!</v>
      </c>
      <c r="H78" s="300" t="e">
        <f t="shared" si="13"/>
        <v>#REF!</v>
      </c>
      <c r="I78" s="300" t="e">
        <f t="shared" si="13"/>
        <v>#REF!</v>
      </c>
      <c r="J78" s="300" t="e">
        <f t="shared" si="13"/>
        <v>#REF!</v>
      </c>
      <c r="K78" s="300" t="e">
        <f t="shared" si="13"/>
        <v>#REF!</v>
      </c>
      <c r="L78" s="300" t="e">
        <f t="shared" si="13"/>
        <v>#REF!</v>
      </c>
      <c r="M78" s="300" t="e">
        <f t="shared" si="13"/>
        <v>#REF!</v>
      </c>
      <c r="N78" s="300" t="e">
        <f t="shared" si="13"/>
        <v>#REF!</v>
      </c>
      <c r="O78" s="300" t="e">
        <f t="shared" si="13"/>
        <v>#REF!</v>
      </c>
      <c r="P78" s="300" t="e">
        <f t="shared" si="13"/>
        <v>#REF!</v>
      </c>
      <c r="Q78" s="300" t="e">
        <f t="shared" si="13"/>
        <v>#REF!</v>
      </c>
      <c r="R78" s="300" t="e">
        <f t="shared" si="13"/>
        <v>#REF!</v>
      </c>
      <c r="S78" s="300" t="e">
        <f t="shared" si="13"/>
        <v>#REF!</v>
      </c>
      <c r="T78" s="300" t="e">
        <f t="shared" si="13"/>
        <v>#REF!</v>
      </c>
      <c r="U78" s="300" t="e">
        <f t="shared" si="13"/>
        <v>#REF!</v>
      </c>
      <c r="V78" s="300" t="e">
        <f t="shared" si="13"/>
        <v>#REF!</v>
      </c>
      <c r="W78" s="301" t="e">
        <f t="shared" si="13"/>
        <v>#REF!</v>
      </c>
      <c r="X78" s="225"/>
      <c r="Y78" s="225"/>
    </row>
    <row r="79" spans="1:25">
      <c r="A79" s="302"/>
      <c r="D79" s="195"/>
      <c r="E79" s="195"/>
      <c r="F79" s="195"/>
      <c r="G79" s="195"/>
      <c r="H79" s="195"/>
      <c r="I79" s="195"/>
      <c r="J79" s="195"/>
      <c r="K79" s="195"/>
      <c r="L79" s="195"/>
      <c r="M79" s="195"/>
      <c r="N79" s="195"/>
      <c r="O79" s="195"/>
      <c r="P79" s="195"/>
      <c r="Q79" s="195"/>
      <c r="R79" s="195"/>
      <c r="S79" s="195"/>
      <c r="T79" s="195"/>
      <c r="U79" s="195"/>
      <c r="V79" s="195"/>
      <c r="W79" s="303"/>
      <c r="X79" s="195"/>
      <c r="Y79" s="195"/>
    </row>
    <row r="80" spans="1:25">
      <c r="A80" s="286" t="s">
        <v>9</v>
      </c>
      <c r="B80" s="73"/>
      <c r="D80" s="248" t="e">
        <f t="shared" ref="D80:W80" si="14">SUM(D81:D94)</f>
        <v>#REF!</v>
      </c>
      <c r="E80" s="248" t="e">
        <f t="shared" si="14"/>
        <v>#REF!</v>
      </c>
      <c r="F80" s="248" t="e">
        <f t="shared" si="14"/>
        <v>#REF!</v>
      </c>
      <c r="G80" s="248" t="e">
        <f t="shared" si="14"/>
        <v>#REF!</v>
      </c>
      <c r="H80" s="248" t="e">
        <f t="shared" si="14"/>
        <v>#REF!</v>
      </c>
      <c r="I80" s="248" t="e">
        <f t="shared" si="14"/>
        <v>#REF!</v>
      </c>
      <c r="J80" s="248" t="e">
        <f t="shared" si="14"/>
        <v>#REF!</v>
      </c>
      <c r="K80" s="248" t="e">
        <f t="shared" si="14"/>
        <v>#REF!</v>
      </c>
      <c r="L80" s="248" t="e">
        <f t="shared" si="14"/>
        <v>#REF!</v>
      </c>
      <c r="M80" s="248" t="e">
        <f t="shared" si="14"/>
        <v>#REF!</v>
      </c>
      <c r="N80" s="248" t="e">
        <f t="shared" si="14"/>
        <v>#REF!</v>
      </c>
      <c r="O80" s="248" t="e">
        <f t="shared" si="14"/>
        <v>#REF!</v>
      </c>
      <c r="P80" s="248" t="e">
        <f t="shared" si="14"/>
        <v>#REF!</v>
      </c>
      <c r="Q80" s="248" t="e">
        <f t="shared" si="14"/>
        <v>#REF!</v>
      </c>
      <c r="R80" s="248" t="e">
        <f t="shared" si="14"/>
        <v>#REF!</v>
      </c>
      <c r="S80" s="248" t="e">
        <f t="shared" si="14"/>
        <v>#REF!</v>
      </c>
      <c r="T80" s="248" t="e">
        <f t="shared" si="14"/>
        <v>#REF!</v>
      </c>
      <c r="U80" s="248" t="e">
        <f t="shared" si="14"/>
        <v>#REF!</v>
      </c>
      <c r="V80" s="248" t="e">
        <f t="shared" si="14"/>
        <v>#REF!</v>
      </c>
      <c r="W80" s="304" t="e">
        <f t="shared" si="14"/>
        <v>#REF!</v>
      </c>
      <c r="X80" s="196"/>
      <c r="Y80" s="196"/>
    </row>
    <row r="81" spans="1:25" outlineLevel="1">
      <c r="A81" s="97" t="e">
        <f t="shared" ref="A81:A94" si="15">+A61</f>
        <v>#REF!</v>
      </c>
      <c r="B81" s="371"/>
      <c r="C81" s="99"/>
      <c r="D81" s="101" t="e">
        <f>'OBC Loan'!C25</f>
        <v>#REF!</v>
      </c>
      <c r="E81" s="101" t="e">
        <f>'OBC Loan'!D25</f>
        <v>#REF!</v>
      </c>
      <c r="F81" s="101" t="e">
        <f>'OBC Loan'!E25</f>
        <v>#REF!</v>
      </c>
      <c r="G81" s="101" t="e">
        <f>'OBC Loan'!F25</f>
        <v>#REF!</v>
      </c>
      <c r="H81" s="101" t="e">
        <f>'OBC Loan'!G25</f>
        <v>#REF!</v>
      </c>
      <c r="I81" s="101" t="e">
        <f>'OBC Loan'!H25</f>
        <v>#REF!</v>
      </c>
      <c r="J81" s="101" t="e">
        <f>'OBC Loan'!I25</f>
        <v>#REF!</v>
      </c>
      <c r="K81" s="101" t="e">
        <f>'OBC Loan'!J25</f>
        <v>#REF!</v>
      </c>
      <c r="L81" s="101" t="e">
        <f>'OBC Loan'!K25</f>
        <v>#REF!</v>
      </c>
      <c r="M81" s="101" t="e">
        <f>'OBC Loan'!L25</f>
        <v>#REF!</v>
      </c>
      <c r="N81" s="101" t="e">
        <f>'OBC Loan'!M25</f>
        <v>#REF!</v>
      </c>
      <c r="O81" s="101" t="e">
        <f>'OBC Loan'!N25</f>
        <v>#REF!</v>
      </c>
      <c r="P81" s="101" t="e">
        <f>'OBC Loan'!O25</f>
        <v>#REF!</v>
      </c>
      <c r="Q81" s="101" t="e">
        <f>'OBC Loan'!P25</f>
        <v>#REF!</v>
      </c>
      <c r="R81" s="101" t="e">
        <f>'OBC Loan'!Q25</f>
        <v>#REF!</v>
      </c>
      <c r="S81" s="101" t="e">
        <f>'OBC Loan'!R25</f>
        <v>#REF!</v>
      </c>
      <c r="T81" s="101" t="e">
        <f>'OBC Loan'!S25</f>
        <v>#REF!</v>
      </c>
      <c r="U81" s="101" t="e">
        <f>'OBC Loan'!T25</f>
        <v>#REF!</v>
      </c>
      <c r="V81" s="101" t="e">
        <f>'OBC Loan'!U25</f>
        <v>#REF!</v>
      </c>
      <c r="W81" s="376" t="e">
        <f>'OBC Loan'!V25</f>
        <v>#REF!</v>
      </c>
      <c r="X81" s="194"/>
      <c r="Y81" s="194"/>
    </row>
    <row r="82" spans="1:25" outlineLevel="1">
      <c r="A82" s="94" t="e">
        <f t="shared" si="15"/>
        <v>#REF!</v>
      </c>
      <c r="B82" s="185"/>
      <c r="C82" s="81"/>
      <c r="D82" s="67">
        <f>'Cent Bank &amp; SBOP'!C66</f>
        <v>0</v>
      </c>
      <c r="E82" s="67" t="e">
        <f>'Cent Bank &amp; SBOP'!D66</f>
        <v>#REF!</v>
      </c>
      <c r="F82" s="67" t="e">
        <f>'Cent Bank &amp; SBOP'!E66</f>
        <v>#REF!</v>
      </c>
      <c r="G82" s="67" t="e">
        <f>'Cent Bank &amp; SBOP'!F66</f>
        <v>#REF!</v>
      </c>
      <c r="H82" s="67" t="e">
        <f>'Cent Bank &amp; SBOP'!G66</f>
        <v>#REF!</v>
      </c>
      <c r="I82" s="67" t="e">
        <f>'Cent Bank &amp; SBOP'!H66</f>
        <v>#REF!</v>
      </c>
      <c r="J82" s="67" t="e">
        <f>'Cent Bank &amp; SBOP'!I66</f>
        <v>#REF!</v>
      </c>
      <c r="K82" s="67" t="e">
        <f>'Cent Bank &amp; SBOP'!J66</f>
        <v>#REF!</v>
      </c>
      <c r="L82" s="67" t="e">
        <f>'Cent Bank &amp; SBOP'!K66</f>
        <v>#REF!</v>
      </c>
      <c r="M82" s="67" t="e">
        <f>'Cent Bank &amp; SBOP'!L66</f>
        <v>#REF!</v>
      </c>
      <c r="N82" s="67" t="e">
        <f>'Cent Bank &amp; SBOP'!M66</f>
        <v>#REF!</v>
      </c>
      <c r="O82" s="67" t="e">
        <f>'Cent Bank &amp; SBOP'!N66</f>
        <v>#REF!</v>
      </c>
      <c r="P82" s="67" t="e">
        <f>'Cent Bank &amp; SBOP'!O66</f>
        <v>#REF!</v>
      </c>
      <c r="Q82" s="67" t="e">
        <f>'Cent Bank &amp; SBOP'!P66</f>
        <v>#REF!</v>
      </c>
      <c r="R82" s="67" t="e">
        <f>'Cent Bank &amp; SBOP'!Q66</f>
        <v>#REF!</v>
      </c>
      <c r="S82" s="67" t="e">
        <f>'Cent Bank &amp; SBOP'!R66</f>
        <v>#REF!</v>
      </c>
      <c r="T82" s="67">
        <f>'Cent Bank &amp; SBOP'!S66</f>
        <v>0</v>
      </c>
      <c r="U82" s="67">
        <f>'Cent Bank &amp; SBOP'!T66</f>
        <v>0</v>
      </c>
      <c r="V82" s="67">
        <f>'Cent Bank &amp; SBOP'!U66</f>
        <v>0</v>
      </c>
      <c r="W82" s="348">
        <f>'Cent Bank &amp; SBOP'!V66</f>
        <v>0</v>
      </c>
      <c r="X82" s="91"/>
      <c r="Y82" s="91"/>
    </row>
    <row r="83" spans="1:25" outlineLevel="1">
      <c r="A83" s="97" t="str">
        <f t="shared" si="15"/>
        <v>Solar Project - Kusum Scheme</v>
      </c>
      <c r="B83" s="371"/>
      <c r="C83" s="99"/>
      <c r="D83" s="101" t="e">
        <f>#REF!</f>
        <v>#REF!</v>
      </c>
      <c r="E83" s="101" t="e">
        <f>#REF!</f>
        <v>#REF!</v>
      </c>
      <c r="F83" s="101" t="e">
        <f>#REF!</f>
        <v>#REF!</v>
      </c>
      <c r="G83" s="101" t="e">
        <f>#REF!</f>
        <v>#REF!</v>
      </c>
      <c r="H83" s="101" t="e">
        <f>#REF!</f>
        <v>#REF!</v>
      </c>
      <c r="I83" s="101" t="e">
        <f>#REF!</f>
        <v>#REF!</v>
      </c>
      <c r="J83" s="101" t="e">
        <f>#REF!</f>
        <v>#REF!</v>
      </c>
      <c r="K83" s="101" t="e">
        <f>#REF!</f>
        <v>#REF!</v>
      </c>
      <c r="L83" s="101" t="e">
        <f>#REF!</f>
        <v>#REF!</v>
      </c>
      <c r="M83" s="101" t="e">
        <f>#REF!</f>
        <v>#REF!</v>
      </c>
      <c r="N83" s="101" t="e">
        <f>#REF!</f>
        <v>#REF!</v>
      </c>
      <c r="O83" s="101" t="e">
        <f>#REF!</f>
        <v>#REF!</v>
      </c>
      <c r="P83" s="101" t="e">
        <f>#REF!</f>
        <v>#REF!</v>
      </c>
      <c r="Q83" s="101" t="e">
        <f>#REF!</f>
        <v>#REF!</v>
      </c>
      <c r="R83" s="101" t="e">
        <f>#REF!</f>
        <v>#REF!</v>
      </c>
      <c r="S83" s="101" t="e">
        <f>#REF!</f>
        <v>#REF!</v>
      </c>
      <c r="T83" s="101" t="e">
        <f>#REF!</f>
        <v>#REF!</v>
      </c>
      <c r="U83" s="101" t="e">
        <f>#REF!</f>
        <v>#REF!</v>
      </c>
      <c r="V83" s="101" t="e">
        <f>#REF!</f>
        <v>#REF!</v>
      </c>
      <c r="W83" s="376" t="e">
        <f>#REF!</f>
        <v>#REF!</v>
      </c>
      <c r="X83" s="194"/>
      <c r="Y83" s="194"/>
    </row>
    <row r="84" spans="1:25" outlineLevel="1">
      <c r="A84" s="93" t="str">
        <f t="shared" si="15"/>
        <v>Karnataka</v>
      </c>
      <c r="B84" s="85"/>
      <c r="D84" s="64" t="e">
        <f>+#REF!</f>
        <v>#REF!</v>
      </c>
      <c r="E84" s="64" t="e">
        <f>+#REF!</f>
        <v>#REF!</v>
      </c>
      <c r="F84" s="64" t="e">
        <f>+#REF!</f>
        <v>#REF!</v>
      </c>
      <c r="G84" s="64" t="e">
        <f>+#REF!</f>
        <v>#REF!</v>
      </c>
      <c r="H84" s="64" t="e">
        <f>+#REF!</f>
        <v>#REF!</v>
      </c>
      <c r="I84" s="64" t="e">
        <f>+#REF!</f>
        <v>#REF!</v>
      </c>
      <c r="J84" s="64" t="e">
        <f>+#REF!</f>
        <v>#REF!</v>
      </c>
      <c r="K84" s="64" t="e">
        <f>+#REF!</f>
        <v>#REF!</v>
      </c>
      <c r="L84" s="64" t="e">
        <f>+#REF!</f>
        <v>#REF!</v>
      </c>
      <c r="M84" s="64" t="e">
        <f>+#REF!</f>
        <v>#REF!</v>
      </c>
      <c r="N84" s="64" t="e">
        <f>+#REF!</f>
        <v>#REF!</v>
      </c>
      <c r="O84" s="64" t="e">
        <f>+#REF!</f>
        <v>#REF!</v>
      </c>
      <c r="P84" s="64" t="e">
        <f>+#REF!</f>
        <v>#REF!</v>
      </c>
      <c r="Q84" s="64" t="e">
        <f>+#REF!</f>
        <v>#REF!</v>
      </c>
      <c r="R84" s="64" t="e">
        <f>+#REF!</f>
        <v>#REF!</v>
      </c>
      <c r="S84" s="64" t="e">
        <f>+#REF!</f>
        <v>#REF!</v>
      </c>
      <c r="T84" s="64" t="e">
        <f>+#REF!</f>
        <v>#REF!</v>
      </c>
      <c r="U84" s="64" t="e">
        <f>+#REF!</f>
        <v>#REF!</v>
      </c>
      <c r="V84" s="64" t="e">
        <f>+#REF!</f>
        <v>#REF!</v>
      </c>
      <c r="W84" s="66" t="e">
        <f>+#REF!</f>
        <v>#REF!</v>
      </c>
      <c r="X84" s="194"/>
      <c r="Y84" s="194"/>
    </row>
    <row r="85" spans="1:25" outlineLevel="1">
      <c r="A85" s="94" t="str">
        <f t="shared" si="15"/>
        <v>Uttar Pradesh</v>
      </c>
      <c r="B85" s="81"/>
      <c r="C85" s="81"/>
      <c r="D85" s="280" t="e">
        <f>+#REF!</f>
        <v>#REF!</v>
      </c>
      <c r="E85" s="280" t="e">
        <f>+#REF!</f>
        <v>#REF!</v>
      </c>
      <c r="F85" s="280" t="e">
        <f>+#REF!</f>
        <v>#REF!</v>
      </c>
      <c r="G85" s="280" t="e">
        <f>+#REF!</f>
        <v>#REF!</v>
      </c>
      <c r="H85" s="280" t="e">
        <f>+#REF!</f>
        <v>#REF!</v>
      </c>
      <c r="I85" s="280" t="e">
        <f>+#REF!</f>
        <v>#REF!</v>
      </c>
      <c r="J85" s="280" t="e">
        <f>+#REF!</f>
        <v>#REF!</v>
      </c>
      <c r="K85" s="280" t="e">
        <f>+#REF!</f>
        <v>#REF!</v>
      </c>
      <c r="L85" s="280" t="e">
        <f>+#REF!</f>
        <v>#REF!</v>
      </c>
      <c r="M85" s="280" t="e">
        <f>+#REF!</f>
        <v>#REF!</v>
      </c>
      <c r="N85" s="280" t="e">
        <f>+#REF!</f>
        <v>#REF!</v>
      </c>
      <c r="O85" s="280" t="e">
        <f>+#REF!</f>
        <v>#REF!</v>
      </c>
      <c r="P85" s="280" t="e">
        <f>+#REF!</f>
        <v>#REF!</v>
      </c>
      <c r="Q85" s="280" t="e">
        <f>+#REF!</f>
        <v>#REF!</v>
      </c>
      <c r="R85" s="280" t="e">
        <f>+#REF!</f>
        <v>#REF!</v>
      </c>
      <c r="S85" s="280" t="e">
        <f>+#REF!</f>
        <v>#REF!</v>
      </c>
      <c r="T85" s="280" t="e">
        <f>+#REF!</f>
        <v>#REF!</v>
      </c>
      <c r="U85" s="280" t="e">
        <f>+#REF!</f>
        <v>#REF!</v>
      </c>
      <c r="V85" s="280" t="e">
        <f>+#REF!</f>
        <v>#REF!</v>
      </c>
      <c r="W85" s="281" t="e">
        <f>+#REF!</f>
        <v>#REF!</v>
      </c>
      <c r="X85" s="190"/>
      <c r="Y85" s="190"/>
    </row>
    <row r="86" spans="1:25" outlineLevel="1">
      <c r="A86" s="97" t="e">
        <f t="shared" si="15"/>
        <v>#REF!</v>
      </c>
      <c r="B86" s="99"/>
      <c r="C86" s="99"/>
      <c r="D86" s="279" t="e">
        <f>+#REF!</f>
        <v>#REF!</v>
      </c>
      <c r="E86" s="279" t="e">
        <f>+#REF!</f>
        <v>#REF!</v>
      </c>
      <c r="F86" s="279" t="e">
        <f>+#REF!</f>
        <v>#REF!</v>
      </c>
      <c r="G86" s="279" t="e">
        <f>+#REF!</f>
        <v>#REF!</v>
      </c>
      <c r="H86" s="279" t="e">
        <f>+#REF!</f>
        <v>#REF!</v>
      </c>
      <c r="I86" s="279" t="e">
        <f>+#REF!</f>
        <v>#REF!</v>
      </c>
      <c r="J86" s="279" t="e">
        <f>+#REF!</f>
        <v>#REF!</v>
      </c>
      <c r="K86" s="279" t="e">
        <f>+#REF!</f>
        <v>#REF!</v>
      </c>
      <c r="L86" s="279" t="e">
        <f>+#REF!</f>
        <v>#REF!</v>
      </c>
      <c r="M86" s="279" t="e">
        <f>+#REF!</f>
        <v>#REF!</v>
      </c>
      <c r="N86" s="279" t="e">
        <f>+#REF!</f>
        <v>#REF!</v>
      </c>
      <c r="O86" s="279" t="e">
        <f>+#REF!</f>
        <v>#REF!</v>
      </c>
      <c r="P86" s="279" t="e">
        <f>+#REF!</f>
        <v>#REF!</v>
      </c>
      <c r="Q86" s="279" t="e">
        <f>+#REF!</f>
        <v>#REF!</v>
      </c>
      <c r="R86" s="279" t="e">
        <f>+#REF!</f>
        <v>#REF!</v>
      </c>
      <c r="S86" s="279" t="e">
        <f>+#REF!</f>
        <v>#REF!</v>
      </c>
      <c r="T86" s="279" t="e">
        <f>+#REF!</f>
        <v>#REF!</v>
      </c>
      <c r="U86" s="279" t="e">
        <f>+#REF!</f>
        <v>#REF!</v>
      </c>
      <c r="V86" s="279" t="e">
        <f>+#REF!</f>
        <v>#REF!</v>
      </c>
      <c r="W86" s="377" t="e">
        <f>+#REF!</f>
        <v>#REF!</v>
      </c>
      <c r="X86" s="190"/>
      <c r="Y86" s="190"/>
    </row>
    <row r="87" spans="1:25" outlineLevel="1">
      <c r="A87" s="93" t="e">
        <f t="shared" si="15"/>
        <v>#REF!</v>
      </c>
      <c r="D87" s="80" t="e">
        <f>+#REF!</f>
        <v>#REF!</v>
      </c>
      <c r="E87" s="80" t="e">
        <f>+#REF!</f>
        <v>#REF!</v>
      </c>
      <c r="F87" s="80" t="e">
        <f>+#REF!</f>
        <v>#REF!</v>
      </c>
      <c r="G87" s="80" t="e">
        <f>+#REF!</f>
        <v>#REF!</v>
      </c>
      <c r="H87" s="80" t="e">
        <f>+#REF!</f>
        <v>#REF!</v>
      </c>
      <c r="I87" s="80" t="e">
        <f>+#REF!</f>
        <v>#REF!</v>
      </c>
      <c r="J87" s="80" t="e">
        <f>+#REF!</f>
        <v>#REF!</v>
      </c>
      <c r="K87" s="80" t="e">
        <f>+#REF!</f>
        <v>#REF!</v>
      </c>
      <c r="L87" s="80" t="e">
        <f>+#REF!</f>
        <v>#REF!</v>
      </c>
      <c r="M87" s="80" t="e">
        <f>+#REF!</f>
        <v>#REF!</v>
      </c>
      <c r="N87" s="80" t="e">
        <f>+#REF!</f>
        <v>#REF!</v>
      </c>
      <c r="O87" s="80" t="e">
        <f>+#REF!</f>
        <v>#REF!</v>
      </c>
      <c r="P87" s="80" t="e">
        <f>+#REF!</f>
        <v>#REF!</v>
      </c>
      <c r="Q87" s="80" t="e">
        <f>+#REF!</f>
        <v>#REF!</v>
      </c>
      <c r="R87" s="80" t="e">
        <f>+#REF!</f>
        <v>#REF!</v>
      </c>
      <c r="S87" s="80" t="e">
        <f>+#REF!</f>
        <v>#REF!</v>
      </c>
      <c r="T87" s="80" t="e">
        <f>+#REF!</f>
        <v>#REF!</v>
      </c>
      <c r="U87" s="80" t="e">
        <f>+#REF!</f>
        <v>#REF!</v>
      </c>
      <c r="V87" s="80" t="e">
        <f>+#REF!</f>
        <v>#REF!</v>
      </c>
      <c r="W87" s="305" t="e">
        <f>+#REF!</f>
        <v>#REF!</v>
      </c>
      <c r="X87" s="190"/>
      <c r="Y87" s="190"/>
    </row>
    <row r="88" spans="1:25" outlineLevel="1">
      <c r="A88" s="94" t="e">
        <f t="shared" si="15"/>
        <v>#REF!</v>
      </c>
      <c r="B88" s="81"/>
      <c r="C88" s="81"/>
      <c r="D88" s="280" t="e">
        <f>+#REF!</f>
        <v>#REF!</v>
      </c>
      <c r="E88" s="280" t="e">
        <f>+#REF!</f>
        <v>#REF!</v>
      </c>
      <c r="F88" s="280" t="e">
        <f>+#REF!</f>
        <v>#REF!</v>
      </c>
      <c r="G88" s="280" t="e">
        <f>+#REF!</f>
        <v>#REF!</v>
      </c>
      <c r="H88" s="280" t="e">
        <f>+#REF!</f>
        <v>#REF!</v>
      </c>
      <c r="I88" s="280" t="e">
        <f>+#REF!</f>
        <v>#REF!</v>
      </c>
      <c r="J88" s="280" t="e">
        <f>+#REF!</f>
        <v>#REF!</v>
      </c>
      <c r="K88" s="280" t="e">
        <f>+#REF!</f>
        <v>#REF!</v>
      </c>
      <c r="L88" s="280" t="e">
        <f>+#REF!</f>
        <v>#REF!</v>
      </c>
      <c r="M88" s="280" t="e">
        <f>+#REF!</f>
        <v>#REF!</v>
      </c>
      <c r="N88" s="280" t="e">
        <f>+#REF!</f>
        <v>#REF!</v>
      </c>
      <c r="O88" s="280" t="e">
        <f>+#REF!</f>
        <v>#REF!</v>
      </c>
      <c r="P88" s="280" t="e">
        <f>+#REF!</f>
        <v>#REF!</v>
      </c>
      <c r="Q88" s="280" t="e">
        <f>+#REF!</f>
        <v>#REF!</v>
      </c>
      <c r="R88" s="280" t="e">
        <f>+#REF!</f>
        <v>#REF!</v>
      </c>
      <c r="S88" s="280" t="e">
        <f>+#REF!</f>
        <v>#REF!</v>
      </c>
      <c r="T88" s="280" t="e">
        <f>+#REF!</f>
        <v>#REF!</v>
      </c>
      <c r="U88" s="280" t="e">
        <f>+#REF!</f>
        <v>#REF!</v>
      </c>
      <c r="V88" s="280" t="e">
        <f>+#REF!</f>
        <v>#REF!</v>
      </c>
      <c r="W88" s="281" t="e">
        <f>+#REF!</f>
        <v>#REF!</v>
      </c>
      <c r="X88" s="190"/>
      <c r="Y88" s="190"/>
    </row>
    <row r="89" spans="1:25" outlineLevel="1">
      <c r="A89" s="97" t="e">
        <f t="shared" si="15"/>
        <v>#REF!</v>
      </c>
      <c r="B89" s="99"/>
      <c r="C89" s="99"/>
      <c r="D89" s="279" t="e">
        <f>+#REF!</f>
        <v>#REF!</v>
      </c>
      <c r="E89" s="279" t="e">
        <f>+#REF!</f>
        <v>#REF!</v>
      </c>
      <c r="F89" s="279" t="e">
        <f>+#REF!</f>
        <v>#REF!</v>
      </c>
      <c r="G89" s="279" t="e">
        <f>+#REF!</f>
        <v>#REF!</v>
      </c>
      <c r="H89" s="279" t="e">
        <f>+#REF!</f>
        <v>#REF!</v>
      </c>
      <c r="I89" s="279" t="e">
        <f>+#REF!</f>
        <v>#REF!</v>
      </c>
      <c r="J89" s="279" t="e">
        <f>+#REF!</f>
        <v>#REF!</v>
      </c>
      <c r="K89" s="279" t="e">
        <f>+#REF!</f>
        <v>#REF!</v>
      </c>
      <c r="L89" s="279" t="e">
        <f>+#REF!</f>
        <v>#REF!</v>
      </c>
      <c r="M89" s="279" t="e">
        <f>+#REF!</f>
        <v>#REF!</v>
      </c>
      <c r="N89" s="279" t="e">
        <f>+#REF!</f>
        <v>#REF!</v>
      </c>
      <c r="O89" s="279" t="e">
        <f>+#REF!</f>
        <v>#REF!</v>
      </c>
      <c r="P89" s="279" t="e">
        <f>+#REF!</f>
        <v>#REF!</v>
      </c>
      <c r="Q89" s="279" t="e">
        <f>+#REF!</f>
        <v>#REF!</v>
      </c>
      <c r="R89" s="279" t="e">
        <f>+#REF!</f>
        <v>#REF!</v>
      </c>
      <c r="S89" s="279" t="e">
        <f>+#REF!</f>
        <v>#REF!</v>
      </c>
      <c r="T89" s="279" t="e">
        <f>+#REF!</f>
        <v>#REF!</v>
      </c>
      <c r="U89" s="279" t="e">
        <f>+#REF!</f>
        <v>#REF!</v>
      </c>
      <c r="V89" s="279" t="e">
        <f>+#REF!</f>
        <v>#REF!</v>
      </c>
      <c r="W89" s="377" t="e">
        <f>+#REF!</f>
        <v>#REF!</v>
      </c>
      <c r="X89" s="190"/>
      <c r="Y89" s="190"/>
    </row>
    <row r="90" spans="1:25" outlineLevel="1">
      <c r="A90" s="93" t="e">
        <f t="shared" si="15"/>
        <v>#REF!</v>
      </c>
      <c r="D90" s="80" t="e">
        <f>+#REF!</f>
        <v>#REF!</v>
      </c>
      <c r="E90" s="80" t="e">
        <f>+#REF!</f>
        <v>#REF!</v>
      </c>
      <c r="F90" s="80" t="e">
        <f>+#REF!</f>
        <v>#REF!</v>
      </c>
      <c r="G90" s="80" t="e">
        <f>+#REF!</f>
        <v>#REF!</v>
      </c>
      <c r="H90" s="80" t="e">
        <f>+#REF!</f>
        <v>#REF!</v>
      </c>
      <c r="I90" s="80" t="e">
        <f>+#REF!</f>
        <v>#REF!</v>
      </c>
      <c r="J90" s="80" t="e">
        <f>+#REF!</f>
        <v>#REF!</v>
      </c>
      <c r="K90" s="80" t="e">
        <f>+#REF!</f>
        <v>#REF!</v>
      </c>
      <c r="L90" s="80" t="e">
        <f>+#REF!</f>
        <v>#REF!</v>
      </c>
      <c r="M90" s="80" t="e">
        <f>+#REF!</f>
        <v>#REF!</v>
      </c>
      <c r="N90" s="80" t="e">
        <f>+#REF!</f>
        <v>#REF!</v>
      </c>
      <c r="O90" s="80" t="e">
        <f>+#REF!</f>
        <v>#REF!</v>
      </c>
      <c r="P90" s="80" t="e">
        <f>+#REF!</f>
        <v>#REF!</v>
      </c>
      <c r="Q90" s="80" t="e">
        <f>+#REF!</f>
        <v>#REF!</v>
      </c>
      <c r="R90" s="80" t="e">
        <f>+#REF!</f>
        <v>#REF!</v>
      </c>
      <c r="S90" s="80" t="e">
        <f>+#REF!</f>
        <v>#REF!</v>
      </c>
      <c r="T90" s="80" t="e">
        <f>+#REF!</f>
        <v>#REF!</v>
      </c>
      <c r="U90" s="80" t="e">
        <f>+#REF!</f>
        <v>#REF!</v>
      </c>
      <c r="V90" s="80" t="e">
        <f>+#REF!</f>
        <v>#REF!</v>
      </c>
      <c r="W90" s="305" t="e">
        <f>+#REF!</f>
        <v>#REF!</v>
      </c>
      <c r="X90" s="190"/>
      <c r="Y90" s="190"/>
    </row>
    <row r="91" spans="1:25" outlineLevel="1">
      <c r="A91" s="94" t="e">
        <f t="shared" si="15"/>
        <v>#REF!</v>
      </c>
      <c r="B91" s="81"/>
      <c r="C91" s="81"/>
      <c r="D91" s="280" t="e">
        <f>+#REF!</f>
        <v>#REF!</v>
      </c>
      <c r="E91" s="280" t="e">
        <f>+#REF!</f>
        <v>#REF!</v>
      </c>
      <c r="F91" s="280" t="e">
        <f>+#REF!</f>
        <v>#REF!</v>
      </c>
      <c r="G91" s="280" t="e">
        <f>+#REF!</f>
        <v>#REF!</v>
      </c>
      <c r="H91" s="280" t="e">
        <f>+#REF!</f>
        <v>#REF!</v>
      </c>
      <c r="I91" s="280" t="e">
        <f>+#REF!</f>
        <v>#REF!</v>
      </c>
      <c r="J91" s="280" t="e">
        <f>+#REF!</f>
        <v>#REF!</v>
      </c>
      <c r="K91" s="280" t="e">
        <f>+#REF!</f>
        <v>#REF!</v>
      </c>
      <c r="L91" s="280" t="e">
        <f>+#REF!</f>
        <v>#REF!</v>
      </c>
      <c r="M91" s="280" t="e">
        <f>+#REF!</f>
        <v>#REF!</v>
      </c>
      <c r="N91" s="280" t="e">
        <f>+#REF!</f>
        <v>#REF!</v>
      </c>
      <c r="O91" s="280" t="e">
        <f>+#REF!</f>
        <v>#REF!</v>
      </c>
      <c r="P91" s="280" t="e">
        <f>+#REF!</f>
        <v>#REF!</v>
      </c>
      <c r="Q91" s="280" t="e">
        <f>+#REF!</f>
        <v>#REF!</v>
      </c>
      <c r="R91" s="280" t="e">
        <f>+#REF!</f>
        <v>#REF!</v>
      </c>
      <c r="S91" s="280" t="e">
        <f>+#REF!</f>
        <v>#REF!</v>
      </c>
      <c r="T91" s="280" t="e">
        <f>+#REF!</f>
        <v>#REF!</v>
      </c>
      <c r="U91" s="280" t="e">
        <f>+#REF!</f>
        <v>#REF!</v>
      </c>
      <c r="V91" s="280" t="e">
        <f>+#REF!</f>
        <v>#REF!</v>
      </c>
      <c r="W91" s="281" t="e">
        <f>+#REF!</f>
        <v>#REF!</v>
      </c>
      <c r="X91" s="190"/>
      <c r="Y91" s="190"/>
    </row>
    <row r="92" spans="1:25" outlineLevel="1">
      <c r="A92" s="97" t="e">
        <f t="shared" si="15"/>
        <v>#REF!</v>
      </c>
      <c r="B92" s="99"/>
      <c r="C92" s="99"/>
      <c r="D92" s="279" t="e">
        <f>+#REF!</f>
        <v>#REF!</v>
      </c>
      <c r="E92" s="279" t="e">
        <f>+#REF!</f>
        <v>#REF!</v>
      </c>
      <c r="F92" s="279" t="e">
        <f>+#REF!</f>
        <v>#REF!</v>
      </c>
      <c r="G92" s="279" t="e">
        <f>+#REF!</f>
        <v>#REF!</v>
      </c>
      <c r="H92" s="279" t="e">
        <f>+#REF!</f>
        <v>#REF!</v>
      </c>
      <c r="I92" s="279" t="e">
        <f>+#REF!</f>
        <v>#REF!</v>
      </c>
      <c r="J92" s="279" t="e">
        <f>+#REF!</f>
        <v>#REF!</v>
      </c>
      <c r="K92" s="279" t="e">
        <f>+#REF!</f>
        <v>#REF!</v>
      </c>
      <c r="L92" s="279" t="e">
        <f>+#REF!</f>
        <v>#REF!</v>
      </c>
      <c r="M92" s="279" t="e">
        <f>+#REF!</f>
        <v>#REF!</v>
      </c>
      <c r="N92" s="279" t="e">
        <f>+#REF!</f>
        <v>#REF!</v>
      </c>
      <c r="O92" s="279" t="e">
        <f>+#REF!</f>
        <v>#REF!</v>
      </c>
      <c r="P92" s="279" t="e">
        <f>+#REF!</f>
        <v>#REF!</v>
      </c>
      <c r="Q92" s="279" t="e">
        <f>+#REF!</f>
        <v>#REF!</v>
      </c>
      <c r="R92" s="279" t="e">
        <f>+#REF!</f>
        <v>#REF!</v>
      </c>
      <c r="S92" s="279" t="e">
        <f>+#REF!</f>
        <v>#REF!</v>
      </c>
      <c r="T92" s="279" t="e">
        <f>+#REF!</f>
        <v>#REF!</v>
      </c>
      <c r="U92" s="279" t="e">
        <f>+#REF!</f>
        <v>#REF!</v>
      </c>
      <c r="V92" s="279" t="e">
        <f>+#REF!</f>
        <v>#REF!</v>
      </c>
      <c r="W92" s="377" t="e">
        <f>+#REF!</f>
        <v>#REF!</v>
      </c>
      <c r="X92" s="190"/>
      <c r="Y92" s="190"/>
    </row>
    <row r="93" spans="1:25" outlineLevel="1">
      <c r="A93" s="93" t="e">
        <f t="shared" si="15"/>
        <v>#REF!</v>
      </c>
      <c r="D93" s="80" t="e">
        <f>+#REF!</f>
        <v>#REF!</v>
      </c>
      <c r="E93" s="80" t="e">
        <f>+#REF!</f>
        <v>#REF!</v>
      </c>
      <c r="F93" s="80" t="e">
        <f>+#REF!</f>
        <v>#REF!</v>
      </c>
      <c r="G93" s="80" t="e">
        <f>+#REF!</f>
        <v>#REF!</v>
      </c>
      <c r="H93" s="80" t="e">
        <f>+#REF!</f>
        <v>#REF!</v>
      </c>
      <c r="I93" s="80" t="e">
        <f>+#REF!</f>
        <v>#REF!</v>
      </c>
      <c r="J93" s="80" t="e">
        <f>+#REF!</f>
        <v>#REF!</v>
      </c>
      <c r="K93" s="80" t="e">
        <f>+#REF!</f>
        <v>#REF!</v>
      </c>
      <c r="L93" s="80" t="e">
        <f>+#REF!</f>
        <v>#REF!</v>
      </c>
      <c r="M93" s="80" t="e">
        <f>+#REF!</f>
        <v>#REF!</v>
      </c>
      <c r="N93" s="80" t="e">
        <f>+#REF!</f>
        <v>#REF!</v>
      </c>
      <c r="O93" s="80" t="e">
        <f>+#REF!</f>
        <v>#REF!</v>
      </c>
      <c r="P93" s="80" t="e">
        <f>+#REF!</f>
        <v>#REF!</v>
      </c>
      <c r="Q93" s="80" t="e">
        <f>+#REF!</f>
        <v>#REF!</v>
      </c>
      <c r="R93" s="80" t="e">
        <f>+#REF!</f>
        <v>#REF!</v>
      </c>
      <c r="S93" s="80" t="e">
        <f>+#REF!</f>
        <v>#REF!</v>
      </c>
      <c r="T93" s="80" t="e">
        <f>+#REF!</f>
        <v>#REF!</v>
      </c>
      <c r="U93" s="80" t="e">
        <f>+#REF!</f>
        <v>#REF!</v>
      </c>
      <c r="V93" s="80" t="e">
        <f>+#REF!</f>
        <v>#REF!</v>
      </c>
      <c r="W93" s="305" t="e">
        <f>+#REF!</f>
        <v>#REF!</v>
      </c>
      <c r="X93" s="190"/>
      <c r="Y93" s="190"/>
    </row>
    <row r="94" spans="1:25" outlineLevel="1">
      <c r="A94" s="94" t="e">
        <f t="shared" si="15"/>
        <v>#REF!</v>
      </c>
      <c r="B94" s="81"/>
      <c r="C94" s="81"/>
      <c r="D94" s="280" t="e">
        <f>+#REF!</f>
        <v>#REF!</v>
      </c>
      <c r="E94" s="280" t="e">
        <f>+#REF!</f>
        <v>#REF!</v>
      </c>
      <c r="F94" s="280" t="e">
        <f>+#REF!</f>
        <v>#REF!</v>
      </c>
      <c r="G94" s="280" t="e">
        <f>+#REF!</f>
        <v>#REF!</v>
      </c>
      <c r="H94" s="280" t="e">
        <f>+#REF!</f>
        <v>#REF!</v>
      </c>
      <c r="I94" s="280" t="e">
        <f>+#REF!</f>
        <v>#REF!</v>
      </c>
      <c r="J94" s="280" t="e">
        <f>+#REF!</f>
        <v>#REF!</v>
      </c>
      <c r="K94" s="280" t="e">
        <f>+#REF!</f>
        <v>#REF!</v>
      </c>
      <c r="L94" s="280" t="e">
        <f>+#REF!</f>
        <v>#REF!</v>
      </c>
      <c r="M94" s="280" t="e">
        <f>+#REF!</f>
        <v>#REF!</v>
      </c>
      <c r="N94" s="280" t="e">
        <f>+#REF!</f>
        <v>#REF!</v>
      </c>
      <c r="O94" s="280" t="e">
        <f>+#REF!</f>
        <v>#REF!</v>
      </c>
      <c r="P94" s="280" t="e">
        <f>+#REF!</f>
        <v>#REF!</v>
      </c>
      <c r="Q94" s="280" t="e">
        <f>+#REF!</f>
        <v>#REF!</v>
      </c>
      <c r="R94" s="280" t="e">
        <f>+#REF!</f>
        <v>#REF!</v>
      </c>
      <c r="S94" s="280" t="e">
        <f>+#REF!</f>
        <v>#REF!</v>
      </c>
      <c r="T94" s="280" t="e">
        <f>+#REF!</f>
        <v>#REF!</v>
      </c>
      <c r="U94" s="280" t="e">
        <f>+#REF!</f>
        <v>#REF!</v>
      </c>
      <c r="V94" s="280" t="e">
        <f>+#REF!</f>
        <v>#REF!</v>
      </c>
      <c r="W94" s="281" t="e">
        <f>+#REF!</f>
        <v>#REF!</v>
      </c>
      <c r="X94" s="190"/>
      <c r="Y94" s="190"/>
    </row>
    <row r="95" spans="1:25">
      <c r="A95" s="94"/>
      <c r="B95" s="81"/>
      <c r="C95" s="81"/>
      <c r="D95" s="280"/>
      <c r="E95" s="280"/>
      <c r="F95" s="280"/>
      <c r="G95" s="280"/>
      <c r="H95" s="280"/>
      <c r="I95" s="280"/>
      <c r="J95" s="280"/>
      <c r="K95" s="280"/>
      <c r="L95" s="280"/>
      <c r="M95" s="280"/>
      <c r="N95" s="280"/>
      <c r="O95" s="280"/>
      <c r="P95" s="280"/>
      <c r="Q95" s="280"/>
      <c r="R95" s="280"/>
      <c r="S95" s="280"/>
      <c r="T95" s="280"/>
      <c r="U95" s="280"/>
      <c r="V95" s="280"/>
      <c r="W95" s="281"/>
      <c r="X95" s="190"/>
      <c r="Y95" s="190"/>
    </row>
    <row r="96" spans="1:25">
      <c r="A96" s="344" t="s">
        <v>23</v>
      </c>
      <c r="B96" s="345"/>
      <c r="C96" s="342"/>
      <c r="D96" s="378" t="e">
        <f t="shared" ref="D96:W96" si="16">+D77-D80</f>
        <v>#REF!</v>
      </c>
      <c r="E96" s="378" t="e">
        <f t="shared" si="16"/>
        <v>#REF!</v>
      </c>
      <c r="F96" s="378" t="e">
        <f t="shared" si="16"/>
        <v>#REF!</v>
      </c>
      <c r="G96" s="378" t="e">
        <f t="shared" si="16"/>
        <v>#REF!</v>
      </c>
      <c r="H96" s="378" t="e">
        <f t="shared" si="16"/>
        <v>#REF!</v>
      </c>
      <c r="I96" s="378" t="e">
        <f t="shared" si="16"/>
        <v>#REF!</v>
      </c>
      <c r="J96" s="378" t="e">
        <f t="shared" si="16"/>
        <v>#REF!</v>
      </c>
      <c r="K96" s="378" t="e">
        <f t="shared" si="16"/>
        <v>#REF!</v>
      </c>
      <c r="L96" s="378" t="e">
        <f t="shared" si="16"/>
        <v>#REF!</v>
      </c>
      <c r="M96" s="378" t="e">
        <f t="shared" si="16"/>
        <v>#REF!</v>
      </c>
      <c r="N96" s="378" t="e">
        <f t="shared" si="16"/>
        <v>#REF!</v>
      </c>
      <c r="O96" s="378" t="e">
        <f t="shared" si="16"/>
        <v>#REF!</v>
      </c>
      <c r="P96" s="378" t="e">
        <f t="shared" si="16"/>
        <v>#REF!</v>
      </c>
      <c r="Q96" s="378" t="e">
        <f t="shared" si="16"/>
        <v>#REF!</v>
      </c>
      <c r="R96" s="378" t="e">
        <f t="shared" si="16"/>
        <v>#REF!</v>
      </c>
      <c r="S96" s="378" t="e">
        <f t="shared" si="16"/>
        <v>#REF!</v>
      </c>
      <c r="T96" s="378" t="e">
        <f t="shared" si="16"/>
        <v>#REF!</v>
      </c>
      <c r="U96" s="378" t="e">
        <f t="shared" si="16"/>
        <v>#REF!</v>
      </c>
      <c r="V96" s="378" t="e">
        <f t="shared" si="16"/>
        <v>#REF!</v>
      </c>
      <c r="W96" s="379" t="e">
        <f t="shared" si="16"/>
        <v>#REF!</v>
      </c>
      <c r="X96" s="197"/>
      <c r="Y96" s="197"/>
    </row>
    <row r="97" spans="1:25">
      <c r="A97" s="93"/>
      <c r="B97" s="73"/>
      <c r="D97" s="246"/>
      <c r="E97" s="246"/>
      <c r="F97" s="246"/>
      <c r="G97" s="246"/>
      <c r="H97" s="246"/>
      <c r="I97" s="246"/>
      <c r="J97" s="246"/>
      <c r="K97" s="246"/>
      <c r="L97" s="246"/>
      <c r="M97" s="246"/>
      <c r="N97" s="246"/>
      <c r="O97" s="246"/>
      <c r="P97" s="246"/>
      <c r="Q97" s="246"/>
      <c r="R97" s="246"/>
      <c r="S97" s="246"/>
      <c r="T97" s="246"/>
      <c r="U97" s="246"/>
      <c r="V97" s="246"/>
      <c r="W97" s="74"/>
      <c r="X97" s="72"/>
      <c r="Y97" s="72"/>
    </row>
    <row r="98" spans="1:25">
      <c r="A98" s="93"/>
      <c r="B98" s="73"/>
      <c r="D98" s="246"/>
      <c r="E98" s="246"/>
      <c r="F98" s="246"/>
      <c r="G98" s="246"/>
      <c r="H98" s="246"/>
      <c r="I98" s="246"/>
      <c r="J98" s="246"/>
      <c r="K98" s="246"/>
      <c r="L98" s="246"/>
      <c r="M98" s="246"/>
      <c r="N98" s="246"/>
      <c r="O98" s="246"/>
      <c r="P98" s="246"/>
      <c r="Q98" s="246"/>
      <c r="R98" s="246"/>
      <c r="S98" s="246"/>
      <c r="T98" s="246"/>
      <c r="U98" s="246"/>
      <c r="V98" s="246"/>
      <c r="W98" s="74"/>
      <c r="X98" s="72"/>
      <c r="Y98" s="72"/>
    </row>
    <row r="99" spans="1:25">
      <c r="A99" s="380" t="s">
        <v>22</v>
      </c>
      <c r="B99" s="345"/>
      <c r="C99" s="345"/>
      <c r="D99" s="378">
        <f ca="1">+Dep!C15</f>
        <v>0</v>
      </c>
      <c r="E99" s="378" t="e">
        <f>+Dep!#REF!</f>
        <v>#REF!</v>
      </c>
      <c r="F99" s="378" t="e">
        <f>+Dep!#REF!</f>
        <v>#REF!</v>
      </c>
      <c r="G99" s="378" t="e">
        <f>+Dep!#REF!</f>
        <v>#REF!</v>
      </c>
      <c r="H99" s="378">
        <f ca="1">+Dep!D15</f>
        <v>0</v>
      </c>
      <c r="I99" s="378">
        <f ca="1">+Dep!E15</f>
        <v>0</v>
      </c>
      <c r="J99" s="378">
        <f ca="1">+Dep!F15</f>
        <v>5.5124999999999984</v>
      </c>
      <c r="K99" s="378">
        <f ca="1">+Dep!G15</f>
        <v>4.685624999999999</v>
      </c>
      <c r="L99" s="378">
        <f ca="1">+Dep!H15</f>
        <v>3.9827812499999991</v>
      </c>
      <c r="M99" s="378">
        <f ca="1">+Dep!I15</f>
        <v>3.3853640624999994</v>
      </c>
      <c r="N99" s="378">
        <f ca="1">+Dep!J15</f>
        <v>2.8775594531249995</v>
      </c>
      <c r="O99" s="378">
        <f ca="1">+Dep!K15</f>
        <v>2.4459255351562499</v>
      </c>
      <c r="P99" s="378">
        <f ca="1">+Dep!L15</f>
        <v>2.0790367048828124</v>
      </c>
      <c r="Q99" s="378">
        <f ca="1">+Dep!M15</f>
        <v>1.7671811991503907</v>
      </c>
      <c r="R99" s="378">
        <f ca="1">+Dep!N15</f>
        <v>1.5021040192778321</v>
      </c>
      <c r="S99" s="378">
        <f ca="1">+Dep!O15</f>
        <v>1.2767884163861571</v>
      </c>
      <c r="T99" s="378">
        <f ca="1">+Dep!P15</f>
        <v>1.0852701539282337</v>
      </c>
      <c r="U99" s="378">
        <f ca="1">+Dep!Q15</f>
        <v>0.92247963083899864</v>
      </c>
      <c r="V99" s="378">
        <f ca="1">+Dep!R15</f>
        <v>0.78410768621314886</v>
      </c>
      <c r="W99" s="379">
        <f ca="1">+Dep!S15</f>
        <v>0.6664915332811765</v>
      </c>
      <c r="X99" s="72"/>
      <c r="Y99" s="72"/>
    </row>
    <row r="100" spans="1:25">
      <c r="A100" s="97"/>
      <c r="B100" s="381"/>
      <c r="C100" s="99"/>
      <c r="D100" s="382"/>
      <c r="E100" s="382"/>
      <c r="F100" s="382"/>
      <c r="G100" s="382"/>
      <c r="H100" s="382"/>
      <c r="I100" s="382"/>
      <c r="J100" s="382"/>
      <c r="K100" s="382"/>
      <c r="L100" s="382"/>
      <c r="M100" s="382"/>
      <c r="N100" s="382"/>
      <c r="O100" s="382"/>
      <c r="P100" s="382"/>
      <c r="Q100" s="382"/>
      <c r="R100" s="382"/>
      <c r="S100" s="382"/>
      <c r="T100" s="382"/>
      <c r="U100" s="382"/>
      <c r="V100" s="382"/>
      <c r="W100" s="383"/>
      <c r="X100" s="72"/>
      <c r="Y100" s="72"/>
    </row>
    <row r="101" spans="1:25">
      <c r="A101" s="93"/>
      <c r="B101" s="73"/>
      <c r="D101" s="246"/>
      <c r="E101" s="246"/>
      <c r="F101" s="246"/>
      <c r="G101" s="246"/>
      <c r="H101" s="246"/>
      <c r="I101" s="246"/>
      <c r="J101" s="246"/>
      <c r="K101" s="246"/>
      <c r="L101" s="246"/>
      <c r="M101" s="246"/>
      <c r="N101" s="246"/>
      <c r="O101" s="246"/>
      <c r="P101" s="246"/>
      <c r="Q101" s="246"/>
      <c r="R101" s="246"/>
      <c r="S101" s="246"/>
      <c r="T101" s="246"/>
      <c r="U101" s="246"/>
      <c r="V101" s="246"/>
      <c r="W101" s="74"/>
      <c r="X101" s="72"/>
      <c r="Y101" s="72"/>
    </row>
    <row r="102" spans="1:25">
      <c r="A102" s="297" t="s">
        <v>20</v>
      </c>
      <c r="B102" s="188"/>
      <c r="C102" s="188"/>
      <c r="D102" s="249">
        <f>D103-D104</f>
        <v>0</v>
      </c>
      <c r="E102" s="249">
        <f t="shared" ref="E102:W102" si="17">E103-E104</f>
        <v>0</v>
      </c>
      <c r="F102" s="249">
        <f t="shared" si="17"/>
        <v>0</v>
      </c>
      <c r="G102" s="249">
        <f t="shared" ca="1" si="17"/>
        <v>0</v>
      </c>
      <c r="H102" s="249">
        <f t="shared" ca="1" si="17"/>
        <v>0</v>
      </c>
      <c r="I102" s="249">
        <f t="shared" ca="1" si="17"/>
        <v>0</v>
      </c>
      <c r="J102" s="249">
        <f t="shared" ca="1" si="17"/>
        <v>0</v>
      </c>
      <c r="K102" s="249">
        <f t="shared" ca="1" si="17"/>
        <v>0</v>
      </c>
      <c r="L102" s="249">
        <f t="shared" ca="1" si="17"/>
        <v>0</v>
      </c>
      <c r="M102" s="249">
        <f t="shared" ca="1" si="17"/>
        <v>0</v>
      </c>
      <c r="N102" s="249">
        <f t="shared" ca="1" si="17"/>
        <v>0</v>
      </c>
      <c r="O102" s="249">
        <f t="shared" ca="1" si="17"/>
        <v>0</v>
      </c>
      <c r="P102" s="249">
        <f t="shared" ca="1" si="17"/>
        <v>0</v>
      </c>
      <c r="Q102" s="249">
        <f t="shared" ca="1" si="17"/>
        <v>0</v>
      </c>
      <c r="R102" s="249">
        <f t="shared" ca="1" si="17"/>
        <v>0.31487640595408195</v>
      </c>
      <c r="S102" s="249">
        <f t="shared" ca="1" si="17"/>
        <v>1.0266955662642216</v>
      </c>
      <c r="T102" s="249">
        <f t="shared" ca="1" si="17"/>
        <v>1.0169446120805479</v>
      </c>
      <c r="U102" s="249">
        <f t="shared" ca="1" si="17"/>
        <v>1.0057161897358309</v>
      </c>
      <c r="V102" s="249">
        <f t="shared" ca="1" si="17"/>
        <v>0.99352912448530861</v>
      </c>
      <c r="W102" s="306">
        <f t="shared" ca="1" si="17"/>
        <v>0.98069215438306556</v>
      </c>
      <c r="X102" s="197"/>
      <c r="Y102" s="197"/>
    </row>
    <row r="103" spans="1:25">
      <c r="A103" s="70" t="s">
        <v>74</v>
      </c>
      <c r="B103" s="73"/>
      <c r="C103" s="73"/>
      <c r="D103" s="246">
        <f>Tax!C13</f>
        <v>0</v>
      </c>
      <c r="E103" s="246">
        <f>Tax!D13</f>
        <v>0</v>
      </c>
      <c r="F103" s="246">
        <f>Tax!E13</f>
        <v>0</v>
      </c>
      <c r="G103" s="246">
        <f ca="1">Tax!F13</f>
        <v>0</v>
      </c>
      <c r="H103" s="246">
        <f ca="1">Tax!G13</f>
        <v>0</v>
      </c>
      <c r="I103" s="246">
        <f ca="1">Tax!H13</f>
        <v>0</v>
      </c>
      <c r="J103" s="246">
        <f ca="1">Tax!I13</f>
        <v>0</v>
      </c>
      <c r="K103" s="246">
        <f ca="1">Tax!J13</f>
        <v>0</v>
      </c>
      <c r="L103" s="246">
        <f ca="1">Tax!K13</f>
        <v>0</v>
      </c>
      <c r="M103" s="246">
        <f ca="1">Tax!L13</f>
        <v>0</v>
      </c>
      <c r="N103" s="246">
        <f ca="1">Tax!M13</f>
        <v>0</v>
      </c>
      <c r="O103" s="246">
        <f ca="1">Tax!N13</f>
        <v>0</v>
      </c>
      <c r="P103" s="246">
        <f ca="1">Tax!O13</f>
        <v>0</v>
      </c>
      <c r="Q103" s="246">
        <f ca="1">Tax!P13</f>
        <v>0</v>
      </c>
      <c r="R103" s="246">
        <f ca="1">Tax!Q13</f>
        <v>0.31487640595408195</v>
      </c>
      <c r="S103" s="246">
        <f ca="1">Tax!R13</f>
        <v>1.0266955662642216</v>
      </c>
      <c r="T103" s="246">
        <f ca="1">Tax!S13</f>
        <v>1.0169446120805479</v>
      </c>
      <c r="U103" s="246">
        <f ca="1">Tax!T13</f>
        <v>1.0057161897358309</v>
      </c>
      <c r="V103" s="246">
        <f ca="1">Tax!U13</f>
        <v>0.99352912448530861</v>
      </c>
      <c r="W103" s="74">
        <f ca="1">Tax!V13</f>
        <v>0.98069215438306556</v>
      </c>
      <c r="X103" s="197"/>
      <c r="Y103" s="197"/>
    </row>
    <row r="104" spans="1:25">
      <c r="A104" s="70" t="s">
        <v>106</v>
      </c>
      <c r="B104" s="73"/>
      <c r="C104" s="73"/>
      <c r="D104" s="246">
        <f>Tax!C16</f>
        <v>0</v>
      </c>
      <c r="E104" s="246">
        <f>Tax!D16</f>
        <v>0</v>
      </c>
      <c r="F104" s="246">
        <f>Tax!E16</f>
        <v>0</v>
      </c>
      <c r="G104" s="246">
        <f ca="1">Tax!F16</f>
        <v>0</v>
      </c>
      <c r="H104" s="246">
        <f ca="1">Tax!G16</f>
        <v>0</v>
      </c>
      <c r="I104" s="246">
        <f ca="1">Tax!H16</f>
        <v>0</v>
      </c>
      <c r="J104" s="246">
        <f ca="1">Tax!I16</f>
        <v>0</v>
      </c>
      <c r="K104" s="246">
        <f ca="1">Tax!J16</f>
        <v>0</v>
      </c>
      <c r="L104" s="246">
        <f ca="1">Tax!K16</f>
        <v>0</v>
      </c>
      <c r="M104" s="246">
        <f ca="1">Tax!L16</f>
        <v>0</v>
      </c>
      <c r="N104" s="246">
        <f ca="1">Tax!M16</f>
        <v>0</v>
      </c>
      <c r="O104" s="246">
        <f ca="1">Tax!N16</f>
        <v>0</v>
      </c>
      <c r="P104" s="246">
        <f ca="1">Tax!O16</f>
        <v>0</v>
      </c>
      <c r="Q104" s="246">
        <f ca="1">Tax!P16</f>
        <v>0</v>
      </c>
      <c r="R104" s="246">
        <f ca="1">Tax!Q16</f>
        <v>0</v>
      </c>
      <c r="S104" s="246">
        <f ca="1">Tax!R16</f>
        <v>0</v>
      </c>
      <c r="T104" s="246">
        <f ca="1">Tax!S16</f>
        <v>0</v>
      </c>
      <c r="U104" s="246">
        <f ca="1">Tax!T16</f>
        <v>0</v>
      </c>
      <c r="V104" s="246">
        <f ca="1">Tax!U16</f>
        <v>0</v>
      </c>
      <c r="W104" s="74">
        <f ca="1">Tax!V16</f>
        <v>0</v>
      </c>
      <c r="X104" s="197"/>
      <c r="Y104" s="197"/>
    </row>
    <row r="105" spans="1:25">
      <c r="A105" s="93"/>
      <c r="B105" s="73"/>
      <c r="D105" s="343" t="e">
        <f>+D102/D96</f>
        <v>#REF!</v>
      </c>
      <c r="E105" s="343" t="e">
        <f t="shared" ref="E105:W105" si="18">+E102/E96</f>
        <v>#REF!</v>
      </c>
      <c r="F105" s="343" t="e">
        <f t="shared" si="18"/>
        <v>#REF!</v>
      </c>
      <c r="G105" s="343" t="e">
        <f t="shared" ca="1" si="18"/>
        <v>#REF!</v>
      </c>
      <c r="H105" s="343" t="e">
        <f t="shared" ca="1" si="18"/>
        <v>#REF!</v>
      </c>
      <c r="I105" s="343" t="e">
        <f t="shared" ca="1" si="18"/>
        <v>#REF!</v>
      </c>
      <c r="J105" s="343" t="e">
        <f t="shared" ca="1" si="18"/>
        <v>#REF!</v>
      </c>
      <c r="K105" s="343" t="e">
        <f t="shared" ca="1" si="18"/>
        <v>#REF!</v>
      </c>
      <c r="L105" s="343" t="e">
        <f t="shared" ca="1" si="18"/>
        <v>#REF!</v>
      </c>
      <c r="M105" s="343" t="e">
        <f t="shared" ca="1" si="18"/>
        <v>#REF!</v>
      </c>
      <c r="N105" s="343" t="e">
        <f t="shared" ca="1" si="18"/>
        <v>#REF!</v>
      </c>
      <c r="O105" s="343" t="e">
        <f t="shared" ca="1" si="18"/>
        <v>#REF!</v>
      </c>
      <c r="P105" s="343" t="e">
        <f t="shared" ca="1" si="18"/>
        <v>#REF!</v>
      </c>
      <c r="Q105" s="343" t="e">
        <f t="shared" ca="1" si="18"/>
        <v>#REF!</v>
      </c>
      <c r="R105" s="343" t="e">
        <f t="shared" ca="1" si="18"/>
        <v>#REF!</v>
      </c>
      <c r="S105" s="343" t="e">
        <f t="shared" ca="1" si="18"/>
        <v>#REF!</v>
      </c>
      <c r="T105" s="343" t="e">
        <f t="shared" ca="1" si="18"/>
        <v>#REF!</v>
      </c>
      <c r="U105" s="343" t="e">
        <f t="shared" ca="1" si="18"/>
        <v>#REF!</v>
      </c>
      <c r="V105" s="343" t="e">
        <f t="shared" ca="1" si="18"/>
        <v>#REF!</v>
      </c>
      <c r="W105" s="370" t="e">
        <f t="shared" ca="1" si="18"/>
        <v>#REF!</v>
      </c>
      <c r="X105" s="72"/>
      <c r="Y105" s="72"/>
    </row>
    <row r="106" spans="1:25">
      <c r="A106" s="297" t="s">
        <v>104</v>
      </c>
      <c r="B106" s="188"/>
      <c r="C106" s="189"/>
      <c r="D106" s="247" t="e">
        <f ca="1">D96-D102-D99</f>
        <v>#REF!</v>
      </c>
      <c r="E106" s="247" t="e">
        <f t="shared" ref="E106:W106" si="19">E96-E102-E99</f>
        <v>#REF!</v>
      </c>
      <c r="F106" s="247" t="e">
        <f t="shared" si="19"/>
        <v>#REF!</v>
      </c>
      <c r="G106" s="247" t="e">
        <f t="shared" ca="1" si="19"/>
        <v>#REF!</v>
      </c>
      <c r="H106" s="247" t="e">
        <f t="shared" ca="1" si="19"/>
        <v>#REF!</v>
      </c>
      <c r="I106" s="247" t="e">
        <f t="shared" ca="1" si="19"/>
        <v>#REF!</v>
      </c>
      <c r="J106" s="247" t="e">
        <f t="shared" ca="1" si="19"/>
        <v>#REF!</v>
      </c>
      <c r="K106" s="247" t="e">
        <f t="shared" ca="1" si="19"/>
        <v>#REF!</v>
      </c>
      <c r="L106" s="247" t="e">
        <f t="shared" ca="1" si="19"/>
        <v>#REF!</v>
      </c>
      <c r="M106" s="247" t="e">
        <f t="shared" ca="1" si="19"/>
        <v>#REF!</v>
      </c>
      <c r="N106" s="247" t="e">
        <f t="shared" ca="1" si="19"/>
        <v>#REF!</v>
      </c>
      <c r="O106" s="247" t="e">
        <f t="shared" ca="1" si="19"/>
        <v>#REF!</v>
      </c>
      <c r="P106" s="247" t="e">
        <f t="shared" ca="1" si="19"/>
        <v>#REF!</v>
      </c>
      <c r="Q106" s="247" t="e">
        <f t="shared" ca="1" si="19"/>
        <v>#REF!</v>
      </c>
      <c r="R106" s="247" t="e">
        <f t="shared" ca="1" si="19"/>
        <v>#REF!</v>
      </c>
      <c r="S106" s="247" t="e">
        <f t="shared" ca="1" si="19"/>
        <v>#REF!</v>
      </c>
      <c r="T106" s="247" t="e">
        <f t="shared" ca="1" si="19"/>
        <v>#REF!</v>
      </c>
      <c r="U106" s="247" t="e">
        <f t="shared" ca="1" si="19"/>
        <v>#REF!</v>
      </c>
      <c r="V106" s="247" t="e">
        <f t="shared" ca="1" si="19"/>
        <v>#REF!</v>
      </c>
      <c r="W106" s="298" t="e">
        <f t="shared" ca="1" si="19"/>
        <v>#REF!</v>
      </c>
      <c r="X106" s="196"/>
      <c r="Y106" s="196"/>
    </row>
    <row r="107" spans="1:25" s="226" customFormat="1">
      <c r="A107" s="307" t="s">
        <v>89</v>
      </c>
      <c r="B107" s="308"/>
      <c r="D107" s="300" t="e">
        <f t="shared" ref="D107:W107" ca="1" si="20">+D106/D57</f>
        <v>#REF!</v>
      </c>
      <c r="E107" s="300" t="e">
        <f t="shared" si="20"/>
        <v>#REF!</v>
      </c>
      <c r="F107" s="300" t="e">
        <f t="shared" si="20"/>
        <v>#REF!</v>
      </c>
      <c r="G107" s="300" t="e">
        <f t="shared" ca="1" si="20"/>
        <v>#REF!</v>
      </c>
      <c r="H107" s="300" t="e">
        <f t="shared" ca="1" si="20"/>
        <v>#REF!</v>
      </c>
      <c r="I107" s="300" t="e">
        <f t="shared" ca="1" si="20"/>
        <v>#REF!</v>
      </c>
      <c r="J107" s="300" t="e">
        <f t="shared" ca="1" si="20"/>
        <v>#REF!</v>
      </c>
      <c r="K107" s="300" t="e">
        <f t="shared" ca="1" si="20"/>
        <v>#REF!</v>
      </c>
      <c r="L107" s="300" t="e">
        <f t="shared" ca="1" si="20"/>
        <v>#REF!</v>
      </c>
      <c r="M107" s="300" t="e">
        <f t="shared" ca="1" si="20"/>
        <v>#REF!</v>
      </c>
      <c r="N107" s="300" t="e">
        <f t="shared" ca="1" si="20"/>
        <v>#REF!</v>
      </c>
      <c r="O107" s="300" t="e">
        <f t="shared" ca="1" si="20"/>
        <v>#REF!</v>
      </c>
      <c r="P107" s="300" t="e">
        <f t="shared" ca="1" si="20"/>
        <v>#REF!</v>
      </c>
      <c r="Q107" s="300" t="e">
        <f t="shared" ca="1" si="20"/>
        <v>#REF!</v>
      </c>
      <c r="R107" s="300" t="e">
        <f t="shared" ca="1" si="20"/>
        <v>#REF!</v>
      </c>
      <c r="S107" s="300" t="e">
        <f t="shared" ca="1" si="20"/>
        <v>#REF!</v>
      </c>
      <c r="T107" s="300" t="e">
        <f t="shared" ca="1" si="20"/>
        <v>#REF!</v>
      </c>
      <c r="U107" s="300" t="e">
        <f t="shared" ca="1" si="20"/>
        <v>#REF!</v>
      </c>
      <c r="V107" s="300" t="e">
        <f t="shared" ca="1" si="20"/>
        <v>#REF!</v>
      </c>
      <c r="W107" s="301" t="e">
        <f t="shared" ca="1" si="20"/>
        <v>#REF!</v>
      </c>
      <c r="X107" s="227"/>
      <c r="Y107" s="227"/>
    </row>
    <row r="108" spans="1:25">
      <c r="A108" s="93"/>
      <c r="B108" s="73"/>
      <c r="D108" s="85"/>
      <c r="E108" s="85"/>
      <c r="F108" s="85"/>
      <c r="G108" s="85"/>
      <c r="H108" s="85"/>
      <c r="I108" s="85"/>
      <c r="J108" s="85"/>
      <c r="K108" s="85"/>
      <c r="L108" s="85"/>
      <c r="M108" s="85"/>
      <c r="N108" s="85"/>
      <c r="O108" s="85"/>
      <c r="P108" s="85"/>
      <c r="Q108" s="85"/>
      <c r="R108" s="85"/>
      <c r="S108" s="85"/>
      <c r="T108" s="85"/>
      <c r="U108" s="85"/>
      <c r="V108" s="85"/>
      <c r="W108" s="309"/>
      <c r="X108" s="85"/>
      <c r="Y108" s="85"/>
    </row>
  </sheetData>
  <mergeCells count="1">
    <mergeCell ref="A2:A3"/>
  </mergeCells>
  <pageMargins left="0.16" right="0.15" top="0.23" bottom="0.19" header="0.19" footer="0.16"/>
  <pageSetup paperSize="9" scale="4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tabColor theme="3"/>
    <pageSetUpPr fitToPage="1"/>
  </sheetPr>
  <dimension ref="A1:U45"/>
  <sheetViews>
    <sheetView zoomScaleNormal="100" workbookViewId="0">
      <pane xSplit="1" ySplit="1" topLeftCell="B2" activePane="bottomRight" state="frozen"/>
      <selection activeCell="H82" sqref="H82"/>
      <selection pane="topRight" activeCell="H82" sqref="H82"/>
      <selection pane="bottomLeft" activeCell="H82" sqref="H82"/>
      <selection pane="bottomRight" activeCell="H82" sqref="H82"/>
    </sheetView>
  </sheetViews>
  <sheetFormatPr defaultColWidth="9" defaultRowHeight="12.75" outlineLevelRow="1"/>
  <cols>
    <col min="1" max="1" width="26" style="386" bestFit="1" customWidth="1"/>
    <col min="2" max="2" width="7.75" style="417" bestFit="1" customWidth="1"/>
    <col min="3" max="4" width="7.75" style="386" bestFit="1" customWidth="1"/>
    <col min="5" max="21" width="8" style="386" bestFit="1" customWidth="1"/>
    <col min="22" max="16384" width="9" style="386"/>
  </cols>
  <sheetData>
    <row r="1" spans="1:21">
      <c r="A1" s="385" t="s">
        <v>184</v>
      </c>
      <c r="B1" s="312">
        <v>41364</v>
      </c>
      <c r="C1" s="312">
        <f>EDATE(B1,12)</f>
        <v>41729</v>
      </c>
      <c r="D1" s="312">
        <f t="shared" ref="D1" si="0">EDATE(C1,12)</f>
        <v>42094</v>
      </c>
      <c r="E1" s="312">
        <f t="shared" ref="E1" si="1">EDATE(D1,12)</f>
        <v>42460</v>
      </c>
      <c r="F1" s="312">
        <f t="shared" ref="F1" si="2">EDATE(E1,12)</f>
        <v>42825</v>
      </c>
      <c r="G1" s="312">
        <f t="shared" ref="G1" si="3">EDATE(F1,12)</f>
        <v>43190</v>
      </c>
      <c r="H1" s="312">
        <f t="shared" ref="H1" si="4">EDATE(G1,12)</f>
        <v>43555</v>
      </c>
      <c r="I1" s="312">
        <f t="shared" ref="I1" si="5">EDATE(H1,12)</f>
        <v>43921</v>
      </c>
      <c r="J1" s="312">
        <f t="shared" ref="J1" si="6">EDATE(I1,12)</f>
        <v>44286</v>
      </c>
      <c r="K1" s="312">
        <f t="shared" ref="K1" si="7">EDATE(J1,12)</f>
        <v>44651</v>
      </c>
      <c r="L1" s="312">
        <f t="shared" ref="L1" si="8">EDATE(K1,12)</f>
        <v>45016</v>
      </c>
      <c r="M1" s="312">
        <f t="shared" ref="M1" si="9">EDATE(L1,12)</f>
        <v>45382</v>
      </c>
      <c r="N1" s="312">
        <f t="shared" ref="N1" si="10">EDATE(M1,12)</f>
        <v>45747</v>
      </c>
      <c r="O1" s="312">
        <f t="shared" ref="O1" si="11">EDATE(N1,12)</f>
        <v>46112</v>
      </c>
      <c r="P1" s="312">
        <f t="shared" ref="P1" si="12">EDATE(O1,12)</f>
        <v>46477</v>
      </c>
      <c r="Q1" s="312">
        <f t="shared" ref="Q1" si="13">EDATE(P1,12)</f>
        <v>46843</v>
      </c>
      <c r="R1" s="312">
        <f t="shared" ref="R1" si="14">EDATE(Q1,12)</f>
        <v>47208</v>
      </c>
      <c r="S1" s="312">
        <f t="shared" ref="S1" si="15">EDATE(R1,12)</f>
        <v>47573</v>
      </c>
      <c r="T1" s="312">
        <f t="shared" ref="T1" si="16">EDATE(S1,12)</f>
        <v>47938</v>
      </c>
      <c r="U1" s="312">
        <f t="shared" ref="U1" si="17">EDATE(T1,12)</f>
        <v>48304</v>
      </c>
    </row>
    <row r="2" spans="1:21">
      <c r="A2" s="405"/>
      <c r="B2" s="414"/>
      <c r="C2" s="414"/>
      <c r="D2" s="414"/>
      <c r="E2" s="415"/>
      <c r="F2" s="415"/>
      <c r="G2" s="415"/>
      <c r="H2" s="415"/>
      <c r="I2" s="415"/>
      <c r="J2" s="415"/>
      <c r="K2" s="415"/>
      <c r="L2" s="415"/>
      <c r="M2" s="415"/>
      <c r="N2" s="415"/>
      <c r="O2" s="415"/>
      <c r="P2" s="415"/>
      <c r="Q2" s="415"/>
      <c r="R2" s="415"/>
      <c r="S2" s="415"/>
      <c r="T2" s="415"/>
      <c r="U2" s="415"/>
    </row>
    <row r="3" spans="1:21">
      <c r="A3" s="416" t="s">
        <v>159</v>
      </c>
      <c r="B3" s="417">
        <f>471.209361823+'[53]P&amp;L'!$C$15/10^7</f>
        <v>474.55884592299998</v>
      </c>
      <c r="C3" s="417" t="e">
        <f ca="1">Inputs!#REF!+Inputs!#REF!+'Capex &amp; MoF'!D8</f>
        <v>#REF!</v>
      </c>
      <c r="D3" s="417" t="e">
        <f ca="1">C3+'Capex &amp; MoF'!E8</f>
        <v>#REF!</v>
      </c>
      <c r="E3" s="417" t="e">
        <f ca="1">D3+'Capex &amp; MoF'!F8</f>
        <v>#REF!</v>
      </c>
      <c r="F3" s="417" t="e">
        <f ca="1">E3+'Capex &amp; MoF'!G8</f>
        <v>#REF!</v>
      </c>
      <c r="G3" s="417" t="e">
        <f ca="1">F3+'Capex &amp; MoF'!H8</f>
        <v>#REF!</v>
      </c>
      <c r="H3" s="417" t="e">
        <f ca="1">G3+'Capex &amp; MoF'!I8</f>
        <v>#REF!</v>
      </c>
      <c r="I3" s="417" t="e">
        <f ca="1">H3+'Capex &amp; MoF'!J8</f>
        <v>#REF!</v>
      </c>
      <c r="J3" s="417" t="e">
        <f ca="1">I3+'Capex &amp; MoF'!K8</f>
        <v>#REF!</v>
      </c>
      <c r="K3" s="417" t="e">
        <f ca="1">J3+'Capex &amp; MoF'!L8</f>
        <v>#REF!</v>
      </c>
      <c r="L3" s="417" t="e">
        <f ca="1">K3+'Capex &amp; MoF'!M8</f>
        <v>#REF!</v>
      </c>
      <c r="M3" s="417" t="e">
        <f ca="1">L3+'Capex &amp; MoF'!N8</f>
        <v>#REF!</v>
      </c>
      <c r="N3" s="417" t="e">
        <f ca="1">M3+'Capex &amp; MoF'!O8</f>
        <v>#REF!</v>
      </c>
      <c r="O3" s="417" t="e">
        <f ca="1">N3+'Capex &amp; MoF'!P8</f>
        <v>#REF!</v>
      </c>
      <c r="P3" s="417" t="e">
        <f ca="1">O3+'Capex &amp; MoF'!Q8</f>
        <v>#REF!</v>
      </c>
      <c r="Q3" s="417" t="e">
        <f ca="1">P3+'Capex &amp; MoF'!R8</f>
        <v>#REF!</v>
      </c>
      <c r="R3" s="417" t="e">
        <f ca="1">Q3+'Capex &amp; MoF'!S8</f>
        <v>#REF!</v>
      </c>
      <c r="S3" s="417" t="e">
        <f ca="1">R3+'Capex &amp; MoF'!T8</f>
        <v>#REF!</v>
      </c>
      <c r="T3" s="417" t="e">
        <f ca="1">S3+'Capex &amp; MoF'!U8</f>
        <v>#REF!</v>
      </c>
      <c r="U3" s="417" t="e">
        <f ca="1">T3+'Capex &amp; MoF'!V8</f>
        <v>#REF!</v>
      </c>
    </row>
    <row r="4" spans="1:21">
      <c r="A4" s="416" t="s">
        <v>171</v>
      </c>
      <c r="B4" s="417">
        <f>+'[53]P&amp;L'!$C$15/10^7</f>
        <v>3.3494841000000002</v>
      </c>
      <c r="C4" s="417" t="e">
        <f>+B4+'P&amp;L'!E99</f>
        <v>#REF!</v>
      </c>
      <c r="D4" s="417" t="e">
        <f>+C4+'P&amp;L'!F99</f>
        <v>#REF!</v>
      </c>
      <c r="E4" s="417" t="e">
        <f>+D4+'P&amp;L'!G99</f>
        <v>#REF!</v>
      </c>
      <c r="F4" s="417" t="e">
        <f ca="1">+E4+'P&amp;L'!H99</f>
        <v>#REF!</v>
      </c>
      <c r="G4" s="417" t="e">
        <f ca="1">+F4+'P&amp;L'!I99</f>
        <v>#REF!</v>
      </c>
      <c r="H4" s="417" t="e">
        <f ca="1">+G4+'P&amp;L'!J99</f>
        <v>#REF!</v>
      </c>
      <c r="I4" s="417" t="e">
        <f ca="1">+H4+'P&amp;L'!K99</f>
        <v>#REF!</v>
      </c>
      <c r="J4" s="417" t="e">
        <f ca="1">+I4+'P&amp;L'!L99</f>
        <v>#REF!</v>
      </c>
      <c r="K4" s="417" t="e">
        <f ca="1">+J4+'P&amp;L'!M99</f>
        <v>#REF!</v>
      </c>
      <c r="L4" s="417" t="e">
        <f ca="1">+K4+'P&amp;L'!N99</f>
        <v>#REF!</v>
      </c>
      <c r="M4" s="417" t="e">
        <f ca="1">+L4+'P&amp;L'!O99</f>
        <v>#REF!</v>
      </c>
      <c r="N4" s="417" t="e">
        <f ca="1">+M4+'P&amp;L'!P99</f>
        <v>#REF!</v>
      </c>
      <c r="O4" s="417" t="e">
        <f ca="1">+N4+'P&amp;L'!Q99</f>
        <v>#REF!</v>
      </c>
      <c r="P4" s="417" t="e">
        <f ca="1">+O4+'P&amp;L'!R99</f>
        <v>#REF!</v>
      </c>
      <c r="Q4" s="417" t="e">
        <f ca="1">+P4+'P&amp;L'!S99</f>
        <v>#REF!</v>
      </c>
      <c r="R4" s="417" t="e">
        <f ca="1">+Q4+'P&amp;L'!T99</f>
        <v>#REF!</v>
      </c>
      <c r="S4" s="417" t="e">
        <f ca="1">+R4+'P&amp;L'!U99</f>
        <v>#REF!</v>
      </c>
      <c r="T4" s="417" t="e">
        <f ca="1">+S4+'P&amp;L'!V99</f>
        <v>#REF!</v>
      </c>
      <c r="U4" s="417" t="e">
        <f ca="1">+T4+'P&amp;L'!W99</f>
        <v>#REF!</v>
      </c>
    </row>
    <row r="5" spans="1:21" s="420" customFormat="1">
      <c r="A5" s="418" t="s">
        <v>172</v>
      </c>
      <c r="B5" s="419">
        <f>+B3-B4</f>
        <v>471.20936182299999</v>
      </c>
      <c r="C5" s="419" t="e">
        <f ca="1">+C3-C4</f>
        <v>#REF!</v>
      </c>
      <c r="D5" s="419" t="e">
        <f t="shared" ref="D5:U5" ca="1" si="18">+D3-D4</f>
        <v>#REF!</v>
      </c>
      <c r="E5" s="419" t="e">
        <f t="shared" ca="1" si="18"/>
        <v>#REF!</v>
      </c>
      <c r="F5" s="419" t="e">
        <f t="shared" ca="1" si="18"/>
        <v>#REF!</v>
      </c>
      <c r="G5" s="419" t="e">
        <f t="shared" ca="1" si="18"/>
        <v>#REF!</v>
      </c>
      <c r="H5" s="419" t="e">
        <f t="shared" ca="1" si="18"/>
        <v>#REF!</v>
      </c>
      <c r="I5" s="419" t="e">
        <f t="shared" ca="1" si="18"/>
        <v>#REF!</v>
      </c>
      <c r="J5" s="419" t="e">
        <f t="shared" ca="1" si="18"/>
        <v>#REF!</v>
      </c>
      <c r="K5" s="419" t="e">
        <f t="shared" ca="1" si="18"/>
        <v>#REF!</v>
      </c>
      <c r="L5" s="419" t="e">
        <f t="shared" ca="1" si="18"/>
        <v>#REF!</v>
      </c>
      <c r="M5" s="419" t="e">
        <f t="shared" ca="1" si="18"/>
        <v>#REF!</v>
      </c>
      <c r="N5" s="419" t="e">
        <f t="shared" ca="1" si="18"/>
        <v>#REF!</v>
      </c>
      <c r="O5" s="419" t="e">
        <f t="shared" ca="1" si="18"/>
        <v>#REF!</v>
      </c>
      <c r="P5" s="419" t="e">
        <f t="shared" ca="1" si="18"/>
        <v>#REF!</v>
      </c>
      <c r="Q5" s="419" t="e">
        <f t="shared" ca="1" si="18"/>
        <v>#REF!</v>
      </c>
      <c r="R5" s="419" t="e">
        <f t="shared" ca="1" si="18"/>
        <v>#REF!</v>
      </c>
      <c r="S5" s="419" t="e">
        <f t="shared" ca="1" si="18"/>
        <v>#REF!</v>
      </c>
      <c r="T5" s="419" t="e">
        <f t="shared" ca="1" si="18"/>
        <v>#REF!</v>
      </c>
      <c r="U5" s="419" t="e">
        <f t="shared" ca="1" si="18"/>
        <v>#REF!</v>
      </c>
    </row>
    <row r="6" spans="1:21">
      <c r="A6" s="416"/>
      <c r="C6" s="417"/>
      <c r="D6" s="417"/>
      <c r="E6" s="417"/>
      <c r="F6" s="417"/>
      <c r="G6" s="417"/>
      <c r="H6" s="417"/>
      <c r="I6" s="417"/>
      <c r="J6" s="417"/>
      <c r="K6" s="417"/>
      <c r="L6" s="417"/>
      <c r="M6" s="417"/>
      <c r="N6" s="417"/>
      <c r="O6" s="417"/>
      <c r="P6" s="417"/>
      <c r="Q6" s="417"/>
      <c r="R6" s="417"/>
      <c r="S6" s="417"/>
      <c r="T6" s="417"/>
      <c r="U6" s="417"/>
    </row>
    <row r="7" spans="1:21" ht="25.5" customHeight="1">
      <c r="A7" s="418" t="s">
        <v>148</v>
      </c>
      <c r="B7" s="421">
        <f>SUM(B8:B10)</f>
        <v>72.503648093999999</v>
      </c>
      <c r="C7" s="421" t="e">
        <f t="shared" ref="C7:U7" si="19">SUM(C8:C10)</f>
        <v>#REF!</v>
      </c>
      <c r="D7" s="421" t="e">
        <f t="shared" si="19"/>
        <v>#REF!</v>
      </c>
      <c r="E7" s="421" t="e">
        <f t="shared" si="19"/>
        <v>#REF!</v>
      </c>
      <c r="F7" s="421" t="e">
        <f t="shared" si="19"/>
        <v>#REF!</v>
      </c>
      <c r="G7" s="421" t="e">
        <f t="shared" si="19"/>
        <v>#REF!</v>
      </c>
      <c r="H7" s="421" t="e">
        <f t="shared" si="19"/>
        <v>#REF!</v>
      </c>
      <c r="I7" s="421" t="e">
        <f t="shared" si="19"/>
        <v>#REF!</v>
      </c>
      <c r="J7" s="421" t="e">
        <f t="shared" si="19"/>
        <v>#REF!</v>
      </c>
      <c r="K7" s="421" t="e">
        <f t="shared" si="19"/>
        <v>#REF!</v>
      </c>
      <c r="L7" s="421" t="e">
        <f t="shared" si="19"/>
        <v>#REF!</v>
      </c>
      <c r="M7" s="421" t="e">
        <f t="shared" si="19"/>
        <v>#REF!</v>
      </c>
      <c r="N7" s="421" t="e">
        <f t="shared" si="19"/>
        <v>#REF!</v>
      </c>
      <c r="O7" s="421" t="e">
        <f t="shared" si="19"/>
        <v>#REF!</v>
      </c>
      <c r="P7" s="421" t="e">
        <f t="shared" si="19"/>
        <v>#REF!</v>
      </c>
      <c r="Q7" s="421" t="e">
        <f t="shared" si="19"/>
        <v>#REF!</v>
      </c>
      <c r="R7" s="421" t="e">
        <f t="shared" si="19"/>
        <v>#REF!</v>
      </c>
      <c r="S7" s="421" t="e">
        <f t="shared" si="19"/>
        <v>#REF!</v>
      </c>
      <c r="T7" s="421" t="e">
        <f t="shared" si="19"/>
        <v>#REF!</v>
      </c>
      <c r="U7" s="421" t="e">
        <f t="shared" si="19"/>
        <v>#REF!</v>
      </c>
    </row>
    <row r="8" spans="1:21">
      <c r="A8" s="416" t="s">
        <v>149</v>
      </c>
      <c r="B8" s="417">
        <v>2.6196244000000002</v>
      </c>
      <c r="C8" s="422" t="e">
        <f>'P&amp;L'!E57*BS!C43/365</f>
        <v>#REF!</v>
      </c>
      <c r="D8" s="422" t="e">
        <f>'P&amp;L'!F57*BS!D43/365</f>
        <v>#REF!</v>
      </c>
      <c r="E8" s="422" t="e">
        <f>'P&amp;L'!G57*BS!E43/365</f>
        <v>#REF!</v>
      </c>
      <c r="F8" s="422" t="e">
        <f>'P&amp;L'!H57*BS!F43/365</f>
        <v>#REF!</v>
      </c>
      <c r="G8" s="422" t="e">
        <f>'P&amp;L'!I57*BS!G43/365</f>
        <v>#REF!</v>
      </c>
      <c r="H8" s="422" t="e">
        <f>'P&amp;L'!J57*BS!H43/365</f>
        <v>#REF!</v>
      </c>
      <c r="I8" s="422" t="e">
        <f>'P&amp;L'!K57*BS!I43/365</f>
        <v>#REF!</v>
      </c>
      <c r="J8" s="422" t="e">
        <f>'P&amp;L'!L57*BS!J43/365</f>
        <v>#REF!</v>
      </c>
      <c r="K8" s="422" t="e">
        <f>'P&amp;L'!M57*BS!K43/365</f>
        <v>#REF!</v>
      </c>
      <c r="L8" s="422" t="e">
        <f>'P&amp;L'!N57*BS!L43/365</f>
        <v>#REF!</v>
      </c>
      <c r="M8" s="422" t="e">
        <f>'P&amp;L'!O57*BS!M43/365</f>
        <v>#REF!</v>
      </c>
      <c r="N8" s="422" t="e">
        <f>'P&amp;L'!P57*BS!N43/365</f>
        <v>#REF!</v>
      </c>
      <c r="O8" s="422" t="e">
        <f>'P&amp;L'!Q57*BS!O43/365</f>
        <v>#REF!</v>
      </c>
      <c r="P8" s="422" t="e">
        <f>'P&amp;L'!R57*BS!P43/365</f>
        <v>#REF!</v>
      </c>
      <c r="Q8" s="422" t="e">
        <f>'P&amp;L'!S57*BS!Q43/365</f>
        <v>#REF!</v>
      </c>
      <c r="R8" s="422" t="e">
        <f>'P&amp;L'!T57*BS!R43/365</f>
        <v>#REF!</v>
      </c>
      <c r="S8" s="422" t="e">
        <f>'P&amp;L'!U57*BS!S43/365</f>
        <v>#REF!</v>
      </c>
      <c r="T8" s="422" t="e">
        <f>'P&amp;L'!V57*BS!T43/365</f>
        <v>#REF!</v>
      </c>
      <c r="U8" s="422" t="e">
        <f>'P&amp;L'!W57*BS!U43/365</f>
        <v>#REF!</v>
      </c>
    </row>
    <row r="9" spans="1:21">
      <c r="A9" s="416" t="s">
        <v>150</v>
      </c>
      <c r="B9" s="417">
        <v>17.309288393999999</v>
      </c>
      <c r="C9" s="417">
        <f ca="1">+CFS!C71</f>
        <v>9.8583999999999998E-3</v>
      </c>
      <c r="D9" s="417">
        <f ca="1">+CFS!D71</f>
        <v>9.8583999999999998E-3</v>
      </c>
      <c r="E9" s="417">
        <f ca="1">+CFS!E71</f>
        <v>0.93765252673593247</v>
      </c>
      <c r="F9" s="417">
        <f ca="1">+CFS!F71</f>
        <v>1.8513614731233412</v>
      </c>
      <c r="G9" s="417">
        <f ca="1">+CFS!G71</f>
        <v>2.750529110860775</v>
      </c>
      <c r="H9" s="417">
        <f ca="1">+CFS!H71</f>
        <v>3.6616114235498145</v>
      </c>
      <c r="I9" s="417">
        <f ca="1">+CFS!I71</f>
        <v>4.6136928692318371</v>
      </c>
      <c r="J9" s="417">
        <f ca="1">+CFS!J71</f>
        <v>5.5794471992070909</v>
      </c>
      <c r="K9" s="417">
        <f ca="1">+CFS!K71</f>
        <v>6.528358596322164</v>
      </c>
      <c r="L9" s="417">
        <f ca="1">+CFS!L71</f>
        <v>7.4587721731287342</v>
      </c>
      <c r="M9" s="417">
        <f ca="1">+CFS!M71</f>
        <v>8.3685485357231499</v>
      </c>
      <c r="N9" s="417">
        <f ca="1">+CFS!N71</f>
        <v>9.2914911475243454</v>
      </c>
      <c r="O9" s="417">
        <f ca="1">+CFS!O71</f>
        <v>10.266218369145779</v>
      </c>
      <c r="P9" s="417">
        <f ca="1">+CFS!P71</f>
        <v>12.787492446752488</v>
      </c>
      <c r="Q9" s="417">
        <f ca="1">+CFS!Q71</f>
        <v>15.799318613514394</v>
      </c>
      <c r="R9" s="417">
        <f ca="1">+CFS!R71</f>
        <v>18.770044641157487</v>
      </c>
      <c r="S9" s="417">
        <f ca="1">+CFS!S71</f>
        <v>21.700502195487413</v>
      </c>
      <c r="T9" s="417">
        <f ca="1">+CFS!T71</f>
        <v>24.590980836749633</v>
      </c>
      <c r="U9" s="417">
        <f ca="1">+CFS!U71</f>
        <v>27.441437440263059</v>
      </c>
    </row>
    <row r="10" spans="1:21" ht="25.5">
      <c r="A10" s="416" t="s">
        <v>151</v>
      </c>
      <c r="B10" s="417">
        <v>52.5747353</v>
      </c>
      <c r="C10" s="421">
        <f>+SUM('[53]13 - Loans &amp; Advances - Unsecur'!$E$39:$K$61)/10^7</f>
        <v>9.9606168000000004</v>
      </c>
      <c r="D10" s="417">
        <f t="shared" ref="D10:U10" si="20">+C10</f>
        <v>9.9606168000000004</v>
      </c>
      <c r="E10" s="417">
        <f t="shared" si="20"/>
        <v>9.9606168000000004</v>
      </c>
      <c r="F10" s="417">
        <f t="shared" si="20"/>
        <v>9.9606168000000004</v>
      </c>
      <c r="G10" s="417">
        <f t="shared" si="20"/>
        <v>9.9606168000000004</v>
      </c>
      <c r="H10" s="417">
        <f t="shared" si="20"/>
        <v>9.9606168000000004</v>
      </c>
      <c r="I10" s="417">
        <f t="shared" si="20"/>
        <v>9.9606168000000004</v>
      </c>
      <c r="J10" s="417">
        <f t="shared" si="20"/>
        <v>9.9606168000000004</v>
      </c>
      <c r="K10" s="417">
        <f t="shared" si="20"/>
        <v>9.9606168000000004</v>
      </c>
      <c r="L10" s="417">
        <f t="shared" si="20"/>
        <v>9.9606168000000004</v>
      </c>
      <c r="M10" s="417">
        <f t="shared" si="20"/>
        <v>9.9606168000000004</v>
      </c>
      <c r="N10" s="417">
        <f t="shared" si="20"/>
        <v>9.9606168000000004</v>
      </c>
      <c r="O10" s="417">
        <f t="shared" si="20"/>
        <v>9.9606168000000004</v>
      </c>
      <c r="P10" s="417">
        <f t="shared" si="20"/>
        <v>9.9606168000000004</v>
      </c>
      <c r="Q10" s="417">
        <f t="shared" si="20"/>
        <v>9.9606168000000004</v>
      </c>
      <c r="R10" s="417">
        <f t="shared" si="20"/>
        <v>9.9606168000000004</v>
      </c>
      <c r="S10" s="417">
        <f t="shared" si="20"/>
        <v>9.9606168000000004</v>
      </c>
      <c r="T10" s="417">
        <f t="shared" si="20"/>
        <v>9.9606168000000004</v>
      </c>
      <c r="U10" s="417">
        <f t="shared" si="20"/>
        <v>9.9606168000000004</v>
      </c>
    </row>
    <row r="11" spans="1:21">
      <c r="A11" s="416"/>
      <c r="C11" s="417"/>
      <c r="D11" s="417"/>
      <c r="E11" s="417"/>
      <c r="F11" s="417"/>
      <c r="G11" s="417"/>
      <c r="H11" s="417"/>
      <c r="I11" s="417"/>
      <c r="J11" s="417"/>
      <c r="K11" s="417"/>
      <c r="L11" s="417"/>
      <c r="M11" s="417"/>
      <c r="N11" s="417"/>
      <c r="O11" s="417"/>
      <c r="P11" s="417"/>
      <c r="Q11" s="417"/>
      <c r="R11" s="417"/>
      <c r="S11" s="417"/>
      <c r="T11" s="417"/>
      <c r="U11" s="417"/>
    </row>
    <row r="12" spans="1:21">
      <c r="A12" s="423" t="s">
        <v>147</v>
      </c>
      <c r="B12" s="424">
        <f>+B7+B5</f>
        <v>543.71300991700002</v>
      </c>
      <c r="C12" s="424" t="e">
        <f t="shared" ref="C12:U12" ca="1" si="21">+C7+C5</f>
        <v>#REF!</v>
      </c>
      <c r="D12" s="424" t="e">
        <f t="shared" ca="1" si="21"/>
        <v>#REF!</v>
      </c>
      <c r="E12" s="424" t="e">
        <f t="shared" ca="1" si="21"/>
        <v>#REF!</v>
      </c>
      <c r="F12" s="424" t="e">
        <f t="shared" ca="1" si="21"/>
        <v>#REF!</v>
      </c>
      <c r="G12" s="424" t="e">
        <f t="shared" ca="1" si="21"/>
        <v>#REF!</v>
      </c>
      <c r="H12" s="424" t="e">
        <f t="shared" ca="1" si="21"/>
        <v>#REF!</v>
      </c>
      <c r="I12" s="424" t="e">
        <f t="shared" ca="1" si="21"/>
        <v>#REF!</v>
      </c>
      <c r="J12" s="424" t="e">
        <f t="shared" ca="1" si="21"/>
        <v>#REF!</v>
      </c>
      <c r="K12" s="424" t="e">
        <f t="shared" ca="1" si="21"/>
        <v>#REF!</v>
      </c>
      <c r="L12" s="424" t="e">
        <f t="shared" ca="1" si="21"/>
        <v>#REF!</v>
      </c>
      <c r="M12" s="424" t="e">
        <f t="shared" ca="1" si="21"/>
        <v>#REF!</v>
      </c>
      <c r="N12" s="424" t="e">
        <f t="shared" ca="1" si="21"/>
        <v>#REF!</v>
      </c>
      <c r="O12" s="424" t="e">
        <f t="shared" ca="1" si="21"/>
        <v>#REF!</v>
      </c>
      <c r="P12" s="424" t="e">
        <f t="shared" ca="1" si="21"/>
        <v>#REF!</v>
      </c>
      <c r="Q12" s="424" t="e">
        <f t="shared" ca="1" si="21"/>
        <v>#REF!</v>
      </c>
      <c r="R12" s="424" t="e">
        <f t="shared" ca="1" si="21"/>
        <v>#REF!</v>
      </c>
      <c r="S12" s="424" t="e">
        <f t="shared" ca="1" si="21"/>
        <v>#REF!</v>
      </c>
      <c r="T12" s="424" t="e">
        <f t="shared" ca="1" si="21"/>
        <v>#REF!</v>
      </c>
      <c r="U12" s="424" t="e">
        <f t="shared" ca="1" si="21"/>
        <v>#REF!</v>
      </c>
    </row>
    <row r="13" spans="1:21">
      <c r="A13" s="418"/>
      <c r="B13" s="425"/>
      <c r="C13" s="417"/>
      <c r="D13" s="417"/>
      <c r="E13" s="417"/>
      <c r="F13" s="417"/>
      <c r="G13" s="417"/>
      <c r="H13" s="417"/>
      <c r="I13" s="417"/>
      <c r="J13" s="417"/>
      <c r="K13" s="417"/>
      <c r="L13" s="417"/>
      <c r="M13" s="417"/>
      <c r="N13" s="417"/>
      <c r="O13" s="417"/>
      <c r="P13" s="417"/>
      <c r="Q13" s="417"/>
      <c r="R13" s="417"/>
      <c r="S13" s="417"/>
      <c r="T13" s="417"/>
      <c r="U13" s="417"/>
    </row>
    <row r="14" spans="1:21" ht="25.5">
      <c r="A14" s="416" t="s">
        <v>155</v>
      </c>
      <c r="B14" s="417">
        <v>186.32094019000002</v>
      </c>
      <c r="C14" s="417" t="e">
        <f ca="1">+Inputs!#REF!+Inputs!#REF!+'Capex &amp; MoF'!D9+15.17</f>
        <v>#REF!</v>
      </c>
      <c r="D14" s="417" t="e">
        <f ca="1">+C14+'Capex &amp; MoF'!E9</f>
        <v>#REF!</v>
      </c>
      <c r="E14" s="417" t="e">
        <f ca="1">+D14+'Capex &amp; MoF'!F9</f>
        <v>#REF!</v>
      </c>
      <c r="F14" s="417" t="e">
        <f ca="1">+E14+'Capex &amp; MoF'!G9</f>
        <v>#REF!</v>
      </c>
      <c r="G14" s="417" t="e">
        <f ca="1">+F14+'Capex &amp; MoF'!H9</f>
        <v>#REF!</v>
      </c>
      <c r="H14" s="417" t="e">
        <f ca="1">+G14+'Capex &amp; MoF'!I9</f>
        <v>#REF!</v>
      </c>
      <c r="I14" s="417" t="e">
        <f ca="1">+H14+'Capex &amp; MoF'!J9</f>
        <v>#REF!</v>
      </c>
      <c r="J14" s="417" t="e">
        <f ca="1">+I14+'Capex &amp; MoF'!K9</f>
        <v>#REF!</v>
      </c>
      <c r="K14" s="417" t="e">
        <f ca="1">+J14+'Capex &amp; MoF'!L9</f>
        <v>#REF!</v>
      </c>
      <c r="L14" s="417" t="e">
        <f ca="1">+K14+'Capex &amp; MoF'!M9</f>
        <v>#REF!</v>
      </c>
      <c r="M14" s="417" t="e">
        <f ca="1">+L14+'Capex &amp; MoF'!N9</f>
        <v>#REF!</v>
      </c>
      <c r="N14" s="417" t="e">
        <f ca="1">+M14+'Capex &amp; MoF'!O9</f>
        <v>#REF!</v>
      </c>
      <c r="O14" s="417" t="e">
        <f ca="1">+N14+'Capex &amp; MoF'!P9</f>
        <v>#REF!</v>
      </c>
      <c r="P14" s="417" t="e">
        <f ca="1">+O14+'Capex &amp; MoF'!Q9</f>
        <v>#REF!</v>
      </c>
      <c r="Q14" s="417" t="e">
        <f ca="1">+P14+'Capex &amp; MoF'!R9</f>
        <v>#REF!</v>
      </c>
      <c r="R14" s="417" t="e">
        <f ca="1">+Q14+'Capex &amp; MoF'!S9</f>
        <v>#REF!</v>
      </c>
      <c r="S14" s="417" t="e">
        <f ca="1">+R14+'Capex &amp; MoF'!T9</f>
        <v>#REF!</v>
      </c>
      <c r="T14" s="417" t="e">
        <f ca="1">+S14+'Capex &amp; MoF'!U9</f>
        <v>#REF!</v>
      </c>
      <c r="U14" s="417" t="e">
        <f ca="1">+T14+'Capex &amp; MoF'!V9</f>
        <v>#REF!</v>
      </c>
    </row>
    <row r="15" spans="1:21">
      <c r="A15" s="416"/>
      <c r="C15" s="417"/>
      <c r="D15" s="417"/>
      <c r="E15" s="417"/>
      <c r="F15" s="417"/>
      <c r="G15" s="417"/>
      <c r="H15" s="417"/>
      <c r="I15" s="417"/>
      <c r="J15" s="417"/>
      <c r="K15" s="417"/>
      <c r="L15" s="417"/>
      <c r="M15" s="417"/>
      <c r="N15" s="417"/>
      <c r="O15" s="417"/>
      <c r="P15" s="417"/>
      <c r="Q15" s="417"/>
      <c r="R15" s="417"/>
      <c r="S15" s="417"/>
      <c r="T15" s="417"/>
      <c r="U15" s="417"/>
    </row>
    <row r="16" spans="1:21">
      <c r="A16" s="416" t="s">
        <v>154</v>
      </c>
      <c r="B16" s="417">
        <v>-1.048597735</v>
      </c>
      <c r="C16" s="417" t="e">
        <f>+B16+'P&amp;L'!E106</f>
        <v>#REF!</v>
      </c>
      <c r="D16" s="417" t="e">
        <f>+C16+'P&amp;L'!F106</f>
        <v>#REF!</v>
      </c>
      <c r="E16" s="417" t="e">
        <f ca="1">+D16+'P&amp;L'!G106</f>
        <v>#REF!</v>
      </c>
      <c r="F16" s="417" t="e">
        <f ca="1">+E16+'P&amp;L'!H106</f>
        <v>#REF!</v>
      </c>
      <c r="G16" s="417" t="e">
        <f ca="1">+F16+'P&amp;L'!I106</f>
        <v>#REF!</v>
      </c>
      <c r="H16" s="417" t="e">
        <f ca="1">+G16+'P&amp;L'!J106</f>
        <v>#REF!</v>
      </c>
      <c r="I16" s="417" t="e">
        <f ca="1">+H16+'P&amp;L'!K106</f>
        <v>#REF!</v>
      </c>
      <c r="J16" s="417" t="e">
        <f ca="1">+I16+'P&amp;L'!L106</f>
        <v>#REF!</v>
      </c>
      <c r="K16" s="417" t="e">
        <f ca="1">+J16+'P&amp;L'!M106</f>
        <v>#REF!</v>
      </c>
      <c r="L16" s="417" t="e">
        <f ca="1">+K16+'P&amp;L'!N106</f>
        <v>#REF!</v>
      </c>
      <c r="M16" s="417" t="e">
        <f ca="1">+L16+'P&amp;L'!O106</f>
        <v>#REF!</v>
      </c>
      <c r="N16" s="417" t="e">
        <f ca="1">+M16+'P&amp;L'!P106</f>
        <v>#REF!</v>
      </c>
      <c r="O16" s="417" t="e">
        <f ca="1">+N16+'P&amp;L'!Q106</f>
        <v>#REF!</v>
      </c>
      <c r="P16" s="417" t="e">
        <f ca="1">+O16+'P&amp;L'!R106</f>
        <v>#REF!</v>
      </c>
      <c r="Q16" s="417" t="e">
        <f ca="1">+P16+'P&amp;L'!S106</f>
        <v>#REF!</v>
      </c>
      <c r="R16" s="417" t="e">
        <f ca="1">+Q16+'P&amp;L'!T106</f>
        <v>#REF!</v>
      </c>
      <c r="S16" s="417" t="e">
        <f ca="1">+R16+'P&amp;L'!U106</f>
        <v>#REF!</v>
      </c>
      <c r="T16" s="417" t="e">
        <f ca="1">+S16+'P&amp;L'!V106</f>
        <v>#REF!</v>
      </c>
      <c r="U16" s="417" t="e">
        <f ca="1">+T16+'P&amp;L'!W106</f>
        <v>#REF!</v>
      </c>
    </row>
    <row r="17" spans="1:21">
      <c r="A17" s="416"/>
      <c r="C17" s="417"/>
      <c r="D17" s="417"/>
      <c r="E17" s="417"/>
      <c r="F17" s="417"/>
      <c r="G17" s="417"/>
      <c r="H17" s="417"/>
      <c r="I17" s="417"/>
      <c r="J17" s="417"/>
      <c r="K17" s="417"/>
      <c r="L17" s="417"/>
      <c r="M17" s="417"/>
      <c r="N17" s="417"/>
      <c r="O17" s="417"/>
      <c r="P17" s="417"/>
      <c r="Q17" s="417"/>
      <c r="R17" s="417"/>
      <c r="S17" s="417"/>
      <c r="T17" s="417"/>
      <c r="U17" s="417"/>
    </row>
    <row r="18" spans="1:21">
      <c r="A18" s="418" t="s">
        <v>153</v>
      </c>
      <c r="B18" s="419" t="e">
        <f>SUM(B19:B32)</f>
        <v>#REF!</v>
      </c>
      <c r="C18" s="419" t="e">
        <f t="shared" ref="C18:U18" si="22">SUM(C19:C32)</f>
        <v>#REF!</v>
      </c>
      <c r="D18" s="419" t="e">
        <f t="shared" si="22"/>
        <v>#REF!</v>
      </c>
      <c r="E18" s="419" t="e">
        <f t="shared" si="22"/>
        <v>#REF!</v>
      </c>
      <c r="F18" s="419" t="e">
        <f t="shared" si="22"/>
        <v>#REF!</v>
      </c>
      <c r="G18" s="419" t="e">
        <f t="shared" si="22"/>
        <v>#REF!</v>
      </c>
      <c r="H18" s="419" t="e">
        <f t="shared" si="22"/>
        <v>#REF!</v>
      </c>
      <c r="I18" s="419" t="e">
        <f t="shared" si="22"/>
        <v>#REF!</v>
      </c>
      <c r="J18" s="419" t="e">
        <f t="shared" si="22"/>
        <v>#REF!</v>
      </c>
      <c r="K18" s="419" t="e">
        <f t="shared" si="22"/>
        <v>#REF!</v>
      </c>
      <c r="L18" s="419" t="e">
        <f t="shared" si="22"/>
        <v>#REF!</v>
      </c>
      <c r="M18" s="419" t="e">
        <f t="shared" si="22"/>
        <v>#REF!</v>
      </c>
      <c r="N18" s="419" t="e">
        <f t="shared" si="22"/>
        <v>#REF!</v>
      </c>
      <c r="O18" s="419" t="e">
        <f t="shared" si="22"/>
        <v>#REF!</v>
      </c>
      <c r="P18" s="419" t="e">
        <f t="shared" si="22"/>
        <v>#REF!</v>
      </c>
      <c r="Q18" s="419" t="e">
        <f t="shared" si="22"/>
        <v>#REF!</v>
      </c>
      <c r="R18" s="419" t="e">
        <f t="shared" si="22"/>
        <v>#REF!</v>
      </c>
      <c r="S18" s="419" t="e">
        <f t="shared" si="22"/>
        <v>#REF!</v>
      </c>
      <c r="T18" s="419" t="e">
        <f t="shared" si="22"/>
        <v>#REF!</v>
      </c>
      <c r="U18" s="419" t="e">
        <f t="shared" si="22"/>
        <v>#REF!</v>
      </c>
    </row>
    <row r="19" spans="1:21" hidden="1" outlineLevel="1">
      <c r="A19" s="426" t="e">
        <f>+CFS!#REF!</f>
        <v>#REF!</v>
      </c>
      <c r="B19" s="427" t="e">
        <f>+CFS!#REF!-CFS!#REF!</f>
        <v>#REF!</v>
      </c>
      <c r="C19" s="427" t="e">
        <f>+B19-CFS!#REF!</f>
        <v>#REF!</v>
      </c>
      <c r="D19" s="427" t="e">
        <f>+C19-CFS!#REF!</f>
        <v>#REF!</v>
      </c>
      <c r="E19" s="417" t="e">
        <f>+D19-CFS!#REF!</f>
        <v>#REF!</v>
      </c>
      <c r="F19" s="417" t="e">
        <f>+E19-CFS!#REF!</f>
        <v>#REF!</v>
      </c>
      <c r="G19" s="417" t="e">
        <f>+F19-CFS!#REF!</f>
        <v>#REF!</v>
      </c>
      <c r="H19" s="417" t="e">
        <f>+G19-CFS!#REF!</f>
        <v>#REF!</v>
      </c>
      <c r="I19" s="417" t="e">
        <f>+H19-CFS!#REF!</f>
        <v>#REF!</v>
      </c>
      <c r="J19" s="417" t="e">
        <f>+I19-CFS!#REF!</f>
        <v>#REF!</v>
      </c>
      <c r="K19" s="417" t="e">
        <f>+J19-CFS!#REF!</f>
        <v>#REF!</v>
      </c>
      <c r="L19" s="417" t="e">
        <f>+K19-CFS!#REF!</f>
        <v>#REF!</v>
      </c>
      <c r="M19" s="417" t="e">
        <f>+L19-CFS!#REF!</f>
        <v>#REF!</v>
      </c>
      <c r="N19" s="417" t="e">
        <f>+M19-CFS!#REF!</f>
        <v>#REF!</v>
      </c>
      <c r="O19" s="417" t="e">
        <f>+N19-CFS!#REF!</f>
        <v>#REF!</v>
      </c>
      <c r="P19" s="417" t="e">
        <f>+O19-CFS!#REF!</f>
        <v>#REF!</v>
      </c>
      <c r="Q19" s="417" t="e">
        <f>+P19-CFS!#REF!</f>
        <v>#REF!</v>
      </c>
      <c r="R19" s="417" t="e">
        <f>+Q19-CFS!#REF!</f>
        <v>#REF!</v>
      </c>
      <c r="S19" s="417" t="e">
        <f>+R19-CFS!#REF!</f>
        <v>#REF!</v>
      </c>
      <c r="T19" s="417" t="e">
        <f>+S19-CFS!#REF!</f>
        <v>#REF!</v>
      </c>
      <c r="U19" s="417" t="e">
        <f>+T19-CFS!#REF!</f>
        <v>#REF!</v>
      </c>
    </row>
    <row r="20" spans="1:21" hidden="1" outlineLevel="1">
      <c r="A20" s="426" t="e">
        <f>+CFS!#REF!</f>
        <v>#REF!</v>
      </c>
      <c r="B20" s="427">
        <f>2170674500.4/10^7</f>
        <v>217.06745004000001</v>
      </c>
      <c r="C20" s="427" t="e">
        <f>Inputs!#REF!-CFS!#REF!</f>
        <v>#REF!</v>
      </c>
      <c r="D20" s="427" t="e">
        <f>C20-CFS!#REF!</f>
        <v>#REF!</v>
      </c>
      <c r="E20" s="417" t="e">
        <f>D20-CFS!#REF!</f>
        <v>#REF!</v>
      </c>
      <c r="F20" s="417" t="e">
        <f>E20-CFS!#REF!</f>
        <v>#REF!</v>
      </c>
      <c r="G20" s="417" t="e">
        <f>F20-CFS!#REF!</f>
        <v>#REF!</v>
      </c>
      <c r="H20" s="417" t="e">
        <f>G20-CFS!#REF!</f>
        <v>#REF!</v>
      </c>
      <c r="I20" s="417" t="e">
        <f>H20-CFS!#REF!</f>
        <v>#REF!</v>
      </c>
      <c r="J20" s="417" t="e">
        <f>I20-CFS!#REF!</f>
        <v>#REF!</v>
      </c>
      <c r="K20" s="417" t="e">
        <f>J20-CFS!#REF!</f>
        <v>#REF!</v>
      </c>
      <c r="L20" s="417" t="e">
        <f>K20-CFS!#REF!</f>
        <v>#REF!</v>
      </c>
      <c r="M20" s="417" t="e">
        <f>L20-CFS!#REF!</f>
        <v>#REF!</v>
      </c>
      <c r="N20" s="417" t="e">
        <f>M20-CFS!#REF!</f>
        <v>#REF!</v>
      </c>
      <c r="O20" s="417" t="e">
        <f>N20-CFS!#REF!</f>
        <v>#REF!</v>
      </c>
      <c r="P20" s="417" t="e">
        <f>O20-CFS!#REF!</f>
        <v>#REF!</v>
      </c>
      <c r="Q20" s="417" t="e">
        <f>P20-CFS!#REF!</f>
        <v>#REF!</v>
      </c>
      <c r="R20" s="417" t="e">
        <f>Q20-CFS!#REF!</f>
        <v>#REF!</v>
      </c>
      <c r="S20" s="417" t="e">
        <f>R20-CFS!#REF!</f>
        <v>#REF!</v>
      </c>
      <c r="T20" s="417" t="e">
        <f>S20-CFS!#REF!</f>
        <v>#REF!</v>
      </c>
      <c r="U20" s="417" t="e">
        <f>T20-CFS!#REF!</f>
        <v>#REF!</v>
      </c>
    </row>
    <row r="21" spans="1:21" hidden="1" outlineLevel="1">
      <c r="A21" s="426" t="e">
        <f>+CFS!#REF!</f>
        <v>#REF!</v>
      </c>
      <c r="B21" s="427"/>
      <c r="C21" s="427" t="e">
        <f ca="1">+'Capex &amp; MoF'!D22-CFS!#REF!</f>
        <v>#REF!</v>
      </c>
      <c r="D21" s="417" t="e">
        <f ca="1">C21+'Capex &amp; MoF'!E22-CFS!#REF!</f>
        <v>#REF!</v>
      </c>
      <c r="E21" s="417" t="e">
        <f ca="1">D21+'Capex &amp; MoF'!F22-CFS!#REF!</f>
        <v>#REF!</v>
      </c>
      <c r="F21" s="417" t="e">
        <f ca="1">E21+'Capex &amp; MoF'!G22-CFS!#REF!</f>
        <v>#REF!</v>
      </c>
      <c r="G21" s="417" t="e">
        <f ca="1">F21+'Capex &amp; MoF'!H22-CFS!#REF!</f>
        <v>#REF!</v>
      </c>
      <c r="H21" s="417" t="e">
        <f ca="1">G21+'Capex &amp; MoF'!I22-CFS!#REF!</f>
        <v>#REF!</v>
      </c>
      <c r="I21" s="417" t="e">
        <f ca="1">H21+'Capex &amp; MoF'!J22-CFS!#REF!</f>
        <v>#REF!</v>
      </c>
      <c r="J21" s="417" t="e">
        <f ca="1">I21+'Capex &amp; MoF'!K22-CFS!#REF!</f>
        <v>#REF!</v>
      </c>
      <c r="K21" s="417" t="e">
        <f ca="1">J21+'Capex &amp; MoF'!L22-CFS!#REF!</f>
        <v>#REF!</v>
      </c>
      <c r="L21" s="417" t="e">
        <f ca="1">K21+'Capex &amp; MoF'!M22-CFS!#REF!</f>
        <v>#REF!</v>
      </c>
      <c r="M21" s="417" t="e">
        <f ca="1">L21+'Capex &amp; MoF'!N22-CFS!#REF!</f>
        <v>#REF!</v>
      </c>
      <c r="N21" s="417" t="e">
        <f ca="1">M21+'Capex &amp; MoF'!O22-CFS!#REF!</f>
        <v>#REF!</v>
      </c>
      <c r="O21" s="417" t="e">
        <f ca="1">N21+'Capex &amp; MoF'!P22-CFS!#REF!</f>
        <v>#REF!</v>
      </c>
      <c r="P21" s="417" t="e">
        <f ca="1">O21+'Capex &amp; MoF'!Q22-CFS!#REF!</f>
        <v>#REF!</v>
      </c>
      <c r="Q21" s="417" t="e">
        <f ca="1">P21+'Capex &amp; MoF'!R22-CFS!#REF!</f>
        <v>#REF!</v>
      </c>
      <c r="R21" s="417" t="e">
        <f ca="1">Q21+'Capex &amp; MoF'!S22-CFS!#REF!</f>
        <v>#REF!</v>
      </c>
      <c r="S21" s="417" t="e">
        <f ca="1">R21+'Capex &amp; MoF'!T22-CFS!#REF!</f>
        <v>#REF!</v>
      </c>
      <c r="T21" s="417" t="e">
        <f ca="1">S21+'Capex &amp; MoF'!U22-CFS!#REF!</f>
        <v>#REF!</v>
      </c>
      <c r="U21" s="417" t="e">
        <f ca="1">T21+'Capex &amp; MoF'!V22-CFS!#REF!</f>
        <v>#REF!</v>
      </c>
    </row>
    <row r="22" spans="1:21" hidden="1" outlineLevel="1">
      <c r="A22" s="426" t="e">
        <f>+CFS!#REF!</f>
        <v>#REF!</v>
      </c>
      <c r="B22" s="427"/>
      <c r="C22" s="427" t="e">
        <f ca="1">+'Capex &amp; MoF'!D23-CFS!#REF!</f>
        <v>#REF!</v>
      </c>
      <c r="D22" s="417" t="e">
        <f ca="1">C22+'Capex &amp; MoF'!E23-CFS!#REF!</f>
        <v>#REF!</v>
      </c>
      <c r="E22" s="417" t="e">
        <f ca="1">D22+'Capex &amp; MoF'!F23-CFS!#REF!</f>
        <v>#REF!</v>
      </c>
      <c r="F22" s="417" t="e">
        <f ca="1">E22+'Capex &amp; MoF'!G23-CFS!#REF!</f>
        <v>#REF!</v>
      </c>
      <c r="G22" s="417" t="e">
        <f ca="1">F22+'Capex &amp; MoF'!H23-CFS!#REF!</f>
        <v>#REF!</v>
      </c>
      <c r="H22" s="417" t="e">
        <f ca="1">G22+'Capex &amp; MoF'!I23-CFS!#REF!</f>
        <v>#REF!</v>
      </c>
      <c r="I22" s="417" t="e">
        <f ca="1">H22+'Capex &amp; MoF'!J23-CFS!#REF!</f>
        <v>#REF!</v>
      </c>
      <c r="J22" s="417" t="e">
        <f ca="1">I22+'Capex &amp; MoF'!K23-CFS!#REF!</f>
        <v>#REF!</v>
      </c>
      <c r="K22" s="417" t="e">
        <f ca="1">J22+'Capex &amp; MoF'!L23-CFS!#REF!</f>
        <v>#REF!</v>
      </c>
      <c r="L22" s="417" t="e">
        <f ca="1">K22+'Capex &amp; MoF'!M23-CFS!#REF!</f>
        <v>#REF!</v>
      </c>
      <c r="M22" s="417" t="e">
        <f ca="1">L22+'Capex &amp; MoF'!N23-CFS!#REF!</f>
        <v>#REF!</v>
      </c>
      <c r="N22" s="417" t="e">
        <f ca="1">M22+'Capex &amp; MoF'!O23-CFS!#REF!</f>
        <v>#REF!</v>
      </c>
      <c r="O22" s="417" t="e">
        <f ca="1">N22+'Capex &amp; MoF'!P23-CFS!#REF!</f>
        <v>#REF!</v>
      </c>
      <c r="P22" s="417" t="e">
        <f ca="1">O22+'Capex &amp; MoF'!Q23-CFS!#REF!</f>
        <v>#REF!</v>
      </c>
      <c r="Q22" s="417" t="e">
        <f ca="1">P22+'Capex &amp; MoF'!R23-CFS!#REF!</f>
        <v>#REF!</v>
      </c>
      <c r="R22" s="417" t="e">
        <f ca="1">Q22+'Capex &amp; MoF'!S23-CFS!#REF!</f>
        <v>#REF!</v>
      </c>
      <c r="S22" s="417" t="e">
        <f ca="1">R22+'Capex &amp; MoF'!T23-CFS!#REF!</f>
        <v>#REF!</v>
      </c>
      <c r="T22" s="417" t="e">
        <f ca="1">S22+'Capex &amp; MoF'!U23-CFS!#REF!</f>
        <v>#REF!</v>
      </c>
      <c r="U22" s="417" t="e">
        <f ca="1">T22+'Capex &amp; MoF'!V23-CFS!#REF!</f>
        <v>#REF!</v>
      </c>
    </row>
    <row r="23" spans="1:21" hidden="1" outlineLevel="1">
      <c r="A23" s="426" t="e">
        <f>+CFS!#REF!</f>
        <v>#REF!</v>
      </c>
      <c r="B23" s="427"/>
      <c r="C23" s="427" t="e">
        <f ca="1">+'Capex &amp; MoF'!D24-CFS!#REF!</f>
        <v>#REF!</v>
      </c>
      <c r="D23" s="417" t="e">
        <f ca="1">C23+'Capex &amp; MoF'!E24-CFS!#REF!</f>
        <v>#REF!</v>
      </c>
      <c r="E23" s="417" t="e">
        <f ca="1">D23+'Capex &amp; MoF'!F24-CFS!#REF!</f>
        <v>#REF!</v>
      </c>
      <c r="F23" s="417" t="e">
        <f ca="1">E23+'Capex &amp; MoF'!G24-CFS!#REF!</f>
        <v>#REF!</v>
      </c>
      <c r="G23" s="417" t="e">
        <f ca="1">F23+'Capex &amp; MoF'!H24-CFS!#REF!</f>
        <v>#REF!</v>
      </c>
      <c r="H23" s="417" t="e">
        <f ca="1">G23+'Capex &amp; MoF'!I24-CFS!#REF!</f>
        <v>#REF!</v>
      </c>
      <c r="I23" s="417" t="e">
        <f ca="1">H23+'Capex &amp; MoF'!J24-CFS!#REF!</f>
        <v>#REF!</v>
      </c>
      <c r="J23" s="417" t="e">
        <f ca="1">I23+'Capex &amp; MoF'!K24-CFS!#REF!</f>
        <v>#REF!</v>
      </c>
      <c r="K23" s="417" t="e">
        <f ca="1">J23+'Capex &amp; MoF'!L24-CFS!#REF!</f>
        <v>#REF!</v>
      </c>
      <c r="L23" s="417" t="e">
        <f ca="1">K23+'Capex &amp; MoF'!M24-CFS!#REF!</f>
        <v>#REF!</v>
      </c>
      <c r="M23" s="417" t="e">
        <f ca="1">L23+'Capex &amp; MoF'!N24-CFS!#REF!</f>
        <v>#REF!</v>
      </c>
      <c r="N23" s="417" t="e">
        <f ca="1">M23+'Capex &amp; MoF'!O24-CFS!#REF!</f>
        <v>#REF!</v>
      </c>
      <c r="O23" s="417" t="e">
        <f ca="1">N23+'Capex &amp; MoF'!P24-CFS!#REF!</f>
        <v>#REF!</v>
      </c>
      <c r="P23" s="417" t="e">
        <f ca="1">O23+'Capex &amp; MoF'!Q24-CFS!#REF!</f>
        <v>#REF!</v>
      </c>
      <c r="Q23" s="417" t="e">
        <f ca="1">P23+'Capex &amp; MoF'!R24-CFS!#REF!</f>
        <v>#REF!</v>
      </c>
      <c r="R23" s="417" t="e">
        <f ca="1">Q23+'Capex &amp; MoF'!S24-CFS!#REF!</f>
        <v>#REF!</v>
      </c>
      <c r="S23" s="417" t="e">
        <f ca="1">R23+'Capex &amp; MoF'!T24-CFS!#REF!</f>
        <v>#REF!</v>
      </c>
      <c r="T23" s="417" t="e">
        <f ca="1">S23+'Capex &amp; MoF'!U24-CFS!#REF!</f>
        <v>#REF!</v>
      </c>
      <c r="U23" s="417" t="e">
        <f ca="1">T23+'Capex &amp; MoF'!V24-CFS!#REF!</f>
        <v>#REF!</v>
      </c>
    </row>
    <row r="24" spans="1:21" hidden="1" outlineLevel="1">
      <c r="A24" s="426" t="e">
        <f>+CFS!#REF!</f>
        <v>#REF!</v>
      </c>
      <c r="B24" s="427"/>
      <c r="C24" s="427" t="e">
        <f>+'Capex &amp; MoF'!#REF!-CFS!#REF!</f>
        <v>#REF!</v>
      </c>
      <c r="D24" s="417" t="e">
        <f>C24+'Capex &amp; MoF'!#REF!-CFS!#REF!</f>
        <v>#REF!</v>
      </c>
      <c r="E24" s="417" t="e">
        <f>D24+'Capex &amp; MoF'!#REF!-CFS!#REF!</f>
        <v>#REF!</v>
      </c>
      <c r="F24" s="417" t="e">
        <f>E24+'Capex &amp; MoF'!#REF!-CFS!#REF!</f>
        <v>#REF!</v>
      </c>
      <c r="G24" s="417" t="e">
        <f>F24+'Capex &amp; MoF'!#REF!-CFS!#REF!</f>
        <v>#REF!</v>
      </c>
      <c r="H24" s="417" t="e">
        <f>G24+'Capex &amp; MoF'!#REF!-CFS!#REF!</f>
        <v>#REF!</v>
      </c>
      <c r="I24" s="417" t="e">
        <f>H24+'Capex &amp; MoF'!#REF!-CFS!#REF!</f>
        <v>#REF!</v>
      </c>
      <c r="J24" s="417" t="e">
        <f>I24+'Capex &amp; MoF'!#REF!-CFS!#REF!</f>
        <v>#REF!</v>
      </c>
      <c r="K24" s="417" t="e">
        <f>J24+'Capex &amp; MoF'!#REF!-CFS!#REF!</f>
        <v>#REF!</v>
      </c>
      <c r="L24" s="417" t="e">
        <f>K24+'Capex &amp; MoF'!#REF!-CFS!#REF!</f>
        <v>#REF!</v>
      </c>
      <c r="M24" s="417" t="e">
        <f>L24+'Capex &amp; MoF'!#REF!-CFS!#REF!</f>
        <v>#REF!</v>
      </c>
      <c r="N24" s="417" t="e">
        <f>M24+'Capex &amp; MoF'!#REF!-CFS!#REF!</f>
        <v>#REF!</v>
      </c>
      <c r="O24" s="417" t="e">
        <f>N24+'Capex &amp; MoF'!#REF!-CFS!#REF!</f>
        <v>#REF!</v>
      </c>
      <c r="P24" s="417" t="e">
        <f>O24+'Capex &amp; MoF'!#REF!-CFS!#REF!</f>
        <v>#REF!</v>
      </c>
      <c r="Q24" s="417" t="e">
        <f>P24+'Capex &amp; MoF'!#REF!-CFS!#REF!</f>
        <v>#REF!</v>
      </c>
      <c r="R24" s="417" t="e">
        <f>Q24+'Capex &amp; MoF'!#REF!-CFS!#REF!</f>
        <v>#REF!</v>
      </c>
      <c r="S24" s="417" t="e">
        <f>R24+'Capex &amp; MoF'!#REF!-CFS!#REF!</f>
        <v>#REF!</v>
      </c>
      <c r="T24" s="417" t="e">
        <f>S24+'Capex &amp; MoF'!#REF!-CFS!#REF!</f>
        <v>#REF!</v>
      </c>
      <c r="U24" s="417" t="e">
        <f>T24+'Capex &amp; MoF'!#REF!-CFS!#REF!</f>
        <v>#REF!</v>
      </c>
    </row>
    <row r="25" spans="1:21" hidden="1" outlineLevel="1">
      <c r="A25" s="426" t="e">
        <f>+CFS!#REF!</f>
        <v>#REF!</v>
      </c>
      <c r="B25" s="427"/>
      <c r="C25" s="427" t="e">
        <f>+'Capex &amp; MoF'!#REF!-CFS!#REF!</f>
        <v>#REF!</v>
      </c>
      <c r="D25" s="417" t="e">
        <f>C25+'Capex &amp; MoF'!#REF!-CFS!#REF!</f>
        <v>#REF!</v>
      </c>
      <c r="E25" s="417" t="e">
        <f>D25+'Capex &amp; MoF'!#REF!-CFS!#REF!</f>
        <v>#REF!</v>
      </c>
      <c r="F25" s="417" t="e">
        <f>E25+'Capex &amp; MoF'!#REF!-CFS!#REF!</f>
        <v>#REF!</v>
      </c>
      <c r="G25" s="417" t="e">
        <f>F25+'Capex &amp; MoF'!#REF!-CFS!#REF!</f>
        <v>#REF!</v>
      </c>
      <c r="H25" s="417" t="e">
        <f>G25+'Capex &amp; MoF'!#REF!-CFS!#REF!</f>
        <v>#REF!</v>
      </c>
      <c r="I25" s="417" t="e">
        <f>H25+'Capex &amp; MoF'!#REF!-CFS!#REF!</f>
        <v>#REF!</v>
      </c>
      <c r="J25" s="417" t="e">
        <f>I25+'Capex &amp; MoF'!#REF!-CFS!#REF!</f>
        <v>#REF!</v>
      </c>
      <c r="K25" s="417" t="e">
        <f>J25+'Capex &amp; MoF'!#REF!-CFS!#REF!</f>
        <v>#REF!</v>
      </c>
      <c r="L25" s="417" t="e">
        <f>K25+'Capex &amp; MoF'!#REF!-CFS!#REF!</f>
        <v>#REF!</v>
      </c>
      <c r="M25" s="417" t="e">
        <f>L25+'Capex &amp; MoF'!#REF!-CFS!#REF!</f>
        <v>#REF!</v>
      </c>
      <c r="N25" s="417" t="e">
        <f>M25+'Capex &amp; MoF'!#REF!-CFS!#REF!</f>
        <v>#REF!</v>
      </c>
      <c r="O25" s="417" t="e">
        <f>N25+'Capex &amp; MoF'!#REF!-CFS!#REF!</f>
        <v>#REF!</v>
      </c>
      <c r="P25" s="417" t="e">
        <f>O25+'Capex &amp; MoF'!#REF!-CFS!#REF!</f>
        <v>#REF!</v>
      </c>
      <c r="Q25" s="417" t="e">
        <f>P25+'Capex &amp; MoF'!#REF!-CFS!#REF!</f>
        <v>#REF!</v>
      </c>
      <c r="R25" s="417" t="e">
        <f>Q25+'Capex &amp; MoF'!#REF!-CFS!#REF!</f>
        <v>#REF!</v>
      </c>
      <c r="S25" s="417" t="e">
        <f>R25+'Capex &amp; MoF'!#REF!-CFS!#REF!</f>
        <v>#REF!</v>
      </c>
      <c r="T25" s="417" t="e">
        <f>S25+'Capex &amp; MoF'!#REF!-CFS!#REF!</f>
        <v>#REF!</v>
      </c>
      <c r="U25" s="417" t="e">
        <f>T25+'Capex &amp; MoF'!#REF!-CFS!#REF!</f>
        <v>#REF!</v>
      </c>
    </row>
    <row r="26" spans="1:21" hidden="1" outlineLevel="1">
      <c r="A26" s="426" t="e">
        <f>+CFS!#REF!</f>
        <v>#REF!</v>
      </c>
      <c r="B26" s="427"/>
      <c r="C26" s="427" t="e">
        <f>+'Capex &amp; MoF'!#REF!-CFS!#REF!</f>
        <v>#REF!</v>
      </c>
      <c r="D26" s="417" t="e">
        <f>C26+'Capex &amp; MoF'!#REF!-CFS!#REF!</f>
        <v>#REF!</v>
      </c>
      <c r="E26" s="417" t="e">
        <f>D26+'Capex &amp; MoF'!#REF!-CFS!#REF!</f>
        <v>#REF!</v>
      </c>
      <c r="F26" s="417" t="e">
        <f>E26+'Capex &amp; MoF'!#REF!-CFS!#REF!</f>
        <v>#REF!</v>
      </c>
      <c r="G26" s="417" t="e">
        <f>F26+'Capex &amp; MoF'!#REF!-CFS!#REF!</f>
        <v>#REF!</v>
      </c>
      <c r="H26" s="417" t="e">
        <f>G26+'Capex &amp; MoF'!#REF!-CFS!#REF!</f>
        <v>#REF!</v>
      </c>
      <c r="I26" s="417" t="e">
        <f>H26+'Capex &amp; MoF'!#REF!-CFS!#REF!</f>
        <v>#REF!</v>
      </c>
      <c r="J26" s="417" t="e">
        <f>I26+'Capex &amp; MoF'!#REF!-CFS!#REF!</f>
        <v>#REF!</v>
      </c>
      <c r="K26" s="417" t="e">
        <f>J26+'Capex &amp; MoF'!#REF!-CFS!#REF!</f>
        <v>#REF!</v>
      </c>
      <c r="L26" s="417" t="e">
        <f>K26+'Capex &amp; MoF'!#REF!-CFS!#REF!</f>
        <v>#REF!</v>
      </c>
      <c r="M26" s="417" t="e">
        <f>L26+'Capex &amp; MoF'!#REF!-CFS!#REF!</f>
        <v>#REF!</v>
      </c>
      <c r="N26" s="417" t="e">
        <f>M26+'Capex &amp; MoF'!#REF!-CFS!#REF!</f>
        <v>#REF!</v>
      </c>
      <c r="O26" s="417" t="e">
        <f>N26+'Capex &amp; MoF'!#REF!-CFS!#REF!</f>
        <v>#REF!</v>
      </c>
      <c r="P26" s="417" t="e">
        <f>O26+'Capex &amp; MoF'!#REF!-CFS!#REF!</f>
        <v>#REF!</v>
      </c>
      <c r="Q26" s="417" t="e">
        <f>P26+'Capex &amp; MoF'!#REF!-CFS!#REF!</f>
        <v>#REF!</v>
      </c>
      <c r="R26" s="417" t="e">
        <f>Q26+'Capex &amp; MoF'!#REF!-CFS!#REF!</f>
        <v>#REF!</v>
      </c>
      <c r="S26" s="417" t="e">
        <f>R26+'Capex &amp; MoF'!#REF!-CFS!#REF!</f>
        <v>#REF!</v>
      </c>
      <c r="T26" s="417" t="e">
        <f>S26+'Capex &amp; MoF'!#REF!-CFS!#REF!</f>
        <v>#REF!</v>
      </c>
      <c r="U26" s="417" t="e">
        <f>T26+'Capex &amp; MoF'!#REF!-CFS!#REF!</f>
        <v>#REF!</v>
      </c>
    </row>
    <row r="27" spans="1:21" hidden="1" outlineLevel="1">
      <c r="A27" s="426" t="e">
        <f>+CFS!#REF!</f>
        <v>#REF!</v>
      </c>
      <c r="B27" s="427"/>
      <c r="C27" s="427" t="e">
        <f>+'Capex &amp; MoF'!#REF!-CFS!#REF!</f>
        <v>#REF!</v>
      </c>
      <c r="D27" s="417" t="e">
        <f>C27+'Capex &amp; MoF'!#REF!-CFS!#REF!</f>
        <v>#REF!</v>
      </c>
      <c r="E27" s="417" t="e">
        <f>D27+'Capex &amp; MoF'!#REF!-CFS!#REF!</f>
        <v>#REF!</v>
      </c>
      <c r="F27" s="417" t="e">
        <f>E27+'Capex &amp; MoF'!#REF!-CFS!#REF!</f>
        <v>#REF!</v>
      </c>
      <c r="G27" s="417" t="e">
        <f>F27+'Capex &amp; MoF'!#REF!-CFS!#REF!</f>
        <v>#REF!</v>
      </c>
      <c r="H27" s="417" t="e">
        <f>G27+'Capex &amp; MoF'!#REF!-CFS!#REF!</f>
        <v>#REF!</v>
      </c>
      <c r="I27" s="417" t="e">
        <f>H27+'Capex &amp; MoF'!#REF!-CFS!#REF!</f>
        <v>#REF!</v>
      </c>
      <c r="J27" s="417" t="e">
        <f>I27+'Capex &amp; MoF'!#REF!-CFS!#REF!</f>
        <v>#REF!</v>
      </c>
      <c r="K27" s="417" t="e">
        <f>J27+'Capex &amp; MoF'!#REF!-CFS!#REF!</f>
        <v>#REF!</v>
      </c>
      <c r="L27" s="417" t="e">
        <f>K27+'Capex &amp; MoF'!#REF!-CFS!#REF!</f>
        <v>#REF!</v>
      </c>
      <c r="M27" s="417" t="e">
        <f>L27+'Capex &amp; MoF'!#REF!-CFS!#REF!</f>
        <v>#REF!</v>
      </c>
      <c r="N27" s="417" t="e">
        <f>M27+'Capex &amp; MoF'!#REF!-CFS!#REF!</f>
        <v>#REF!</v>
      </c>
      <c r="O27" s="417" t="e">
        <f>N27+'Capex &amp; MoF'!#REF!-CFS!#REF!</f>
        <v>#REF!</v>
      </c>
      <c r="P27" s="417" t="e">
        <f>O27+'Capex &amp; MoF'!#REF!-CFS!#REF!</f>
        <v>#REF!</v>
      </c>
      <c r="Q27" s="417" t="e">
        <f>P27+'Capex &amp; MoF'!#REF!-CFS!#REF!</f>
        <v>#REF!</v>
      </c>
      <c r="R27" s="417" t="e">
        <f>Q27+'Capex &amp; MoF'!#REF!-CFS!#REF!</f>
        <v>#REF!</v>
      </c>
      <c r="S27" s="417" t="e">
        <f>R27+'Capex &amp; MoF'!#REF!-CFS!#REF!</f>
        <v>#REF!</v>
      </c>
      <c r="T27" s="417" t="e">
        <f>S27+'Capex &amp; MoF'!#REF!-CFS!#REF!</f>
        <v>#REF!</v>
      </c>
      <c r="U27" s="417" t="e">
        <f>T27+'Capex &amp; MoF'!#REF!-CFS!#REF!</f>
        <v>#REF!</v>
      </c>
    </row>
    <row r="28" spans="1:21" hidden="1" outlineLevel="1">
      <c r="A28" s="426" t="e">
        <f>+CFS!#REF!</f>
        <v>#REF!</v>
      </c>
      <c r="B28" s="427"/>
      <c r="C28" s="427" t="e">
        <f>+'Capex &amp; MoF'!#REF!-CFS!#REF!</f>
        <v>#REF!</v>
      </c>
      <c r="D28" s="417" t="e">
        <f>C28+'Capex &amp; MoF'!#REF!-CFS!#REF!</f>
        <v>#REF!</v>
      </c>
      <c r="E28" s="417" t="e">
        <f>D28+'Capex &amp; MoF'!#REF!-CFS!#REF!</f>
        <v>#REF!</v>
      </c>
      <c r="F28" s="417" t="e">
        <f>E28+'Capex &amp; MoF'!#REF!-CFS!#REF!</f>
        <v>#REF!</v>
      </c>
      <c r="G28" s="417" t="e">
        <f>F28+'Capex &amp; MoF'!#REF!-CFS!#REF!</f>
        <v>#REF!</v>
      </c>
      <c r="H28" s="417" t="e">
        <f>G28+'Capex &amp; MoF'!#REF!-CFS!#REF!</f>
        <v>#REF!</v>
      </c>
      <c r="I28" s="417" t="e">
        <f>H28+'Capex &amp; MoF'!#REF!-CFS!#REF!</f>
        <v>#REF!</v>
      </c>
      <c r="J28" s="417" t="e">
        <f>I28+'Capex &amp; MoF'!#REF!-CFS!#REF!</f>
        <v>#REF!</v>
      </c>
      <c r="K28" s="417" t="e">
        <f>J28+'Capex &amp; MoF'!#REF!-CFS!#REF!</f>
        <v>#REF!</v>
      </c>
      <c r="L28" s="417" t="e">
        <f>K28+'Capex &amp; MoF'!#REF!-CFS!#REF!</f>
        <v>#REF!</v>
      </c>
      <c r="M28" s="417" t="e">
        <f>L28+'Capex &amp; MoF'!#REF!-CFS!#REF!</f>
        <v>#REF!</v>
      </c>
      <c r="N28" s="417" t="e">
        <f>M28+'Capex &amp; MoF'!#REF!-CFS!#REF!</f>
        <v>#REF!</v>
      </c>
      <c r="O28" s="417" t="e">
        <f>N28+'Capex &amp; MoF'!#REF!-CFS!#REF!</f>
        <v>#REF!</v>
      </c>
      <c r="P28" s="417" t="e">
        <f>O28+'Capex &amp; MoF'!#REF!-CFS!#REF!</f>
        <v>#REF!</v>
      </c>
      <c r="Q28" s="417" t="e">
        <f>P28+'Capex &amp; MoF'!#REF!-CFS!#REF!</f>
        <v>#REF!</v>
      </c>
      <c r="R28" s="417" t="e">
        <f>Q28+'Capex &amp; MoF'!#REF!-CFS!#REF!</f>
        <v>#REF!</v>
      </c>
      <c r="S28" s="417" t="e">
        <f>R28+'Capex &amp; MoF'!#REF!-CFS!#REF!</f>
        <v>#REF!</v>
      </c>
      <c r="T28" s="417" t="e">
        <f>S28+'Capex &amp; MoF'!#REF!-CFS!#REF!</f>
        <v>#REF!</v>
      </c>
      <c r="U28" s="417" t="e">
        <f>T28+'Capex &amp; MoF'!#REF!-CFS!#REF!</f>
        <v>#REF!</v>
      </c>
    </row>
    <row r="29" spans="1:21" hidden="1" outlineLevel="1">
      <c r="A29" s="426" t="e">
        <f>+CFS!#REF!</f>
        <v>#REF!</v>
      </c>
      <c r="B29" s="427"/>
      <c r="C29" s="427" t="e">
        <f>+'Capex &amp; MoF'!#REF!-CFS!#REF!</f>
        <v>#REF!</v>
      </c>
      <c r="D29" s="417" t="e">
        <f>C29+'Capex &amp; MoF'!#REF!-CFS!#REF!</f>
        <v>#REF!</v>
      </c>
      <c r="E29" s="417" t="e">
        <f>D29+'Capex &amp; MoF'!#REF!-CFS!#REF!</f>
        <v>#REF!</v>
      </c>
      <c r="F29" s="417" t="e">
        <f>E29+'Capex &amp; MoF'!#REF!-CFS!#REF!</f>
        <v>#REF!</v>
      </c>
      <c r="G29" s="417" t="e">
        <f>F29+'Capex &amp; MoF'!#REF!-CFS!#REF!</f>
        <v>#REF!</v>
      </c>
      <c r="H29" s="417" t="e">
        <f>G29+'Capex &amp; MoF'!#REF!-CFS!#REF!</f>
        <v>#REF!</v>
      </c>
      <c r="I29" s="417" t="e">
        <f>H29+'Capex &amp; MoF'!#REF!-CFS!#REF!</f>
        <v>#REF!</v>
      </c>
      <c r="J29" s="417" t="e">
        <f>I29+'Capex &amp; MoF'!#REF!-CFS!#REF!</f>
        <v>#REF!</v>
      </c>
      <c r="K29" s="417" t="e">
        <f>J29+'Capex &amp; MoF'!#REF!-CFS!#REF!</f>
        <v>#REF!</v>
      </c>
      <c r="L29" s="417" t="e">
        <f>K29+'Capex &amp; MoF'!#REF!-CFS!#REF!</f>
        <v>#REF!</v>
      </c>
      <c r="M29" s="417" t="e">
        <f>L29+'Capex &amp; MoF'!#REF!-CFS!#REF!</f>
        <v>#REF!</v>
      </c>
      <c r="N29" s="417" t="e">
        <f>M29+'Capex &amp; MoF'!#REF!-CFS!#REF!</f>
        <v>#REF!</v>
      </c>
      <c r="O29" s="417" t="e">
        <f>N29+'Capex &amp; MoF'!#REF!-CFS!#REF!</f>
        <v>#REF!</v>
      </c>
      <c r="P29" s="417" t="e">
        <f>O29+'Capex &amp; MoF'!#REF!-CFS!#REF!</f>
        <v>#REF!</v>
      </c>
      <c r="Q29" s="417" t="e">
        <f>P29+'Capex &amp; MoF'!#REF!-CFS!#REF!</f>
        <v>#REF!</v>
      </c>
      <c r="R29" s="417" t="e">
        <f>Q29+'Capex &amp; MoF'!#REF!-CFS!#REF!</f>
        <v>#REF!</v>
      </c>
      <c r="S29" s="417" t="e">
        <f>R29+'Capex &amp; MoF'!#REF!-CFS!#REF!</f>
        <v>#REF!</v>
      </c>
      <c r="T29" s="417" t="e">
        <f>S29+'Capex &amp; MoF'!#REF!-CFS!#REF!</f>
        <v>#REF!</v>
      </c>
      <c r="U29" s="417" t="e">
        <f>T29+'Capex &amp; MoF'!#REF!-CFS!#REF!</f>
        <v>#REF!</v>
      </c>
    </row>
    <row r="30" spans="1:21" hidden="1" outlineLevel="1">
      <c r="A30" s="426" t="e">
        <f>+CFS!#REF!</f>
        <v>#REF!</v>
      </c>
      <c r="B30" s="427"/>
      <c r="C30" s="427" t="e">
        <f>+'Capex &amp; MoF'!#REF!-CFS!#REF!</f>
        <v>#REF!</v>
      </c>
      <c r="D30" s="417" t="e">
        <f>C30+'Capex &amp; MoF'!#REF!-CFS!#REF!</f>
        <v>#REF!</v>
      </c>
      <c r="E30" s="417" t="e">
        <f>D30+'Capex &amp; MoF'!#REF!-CFS!#REF!</f>
        <v>#REF!</v>
      </c>
      <c r="F30" s="417" t="e">
        <f>E30+'Capex &amp; MoF'!#REF!-CFS!#REF!</f>
        <v>#REF!</v>
      </c>
      <c r="G30" s="417" t="e">
        <f>F30+'Capex &amp; MoF'!#REF!-CFS!#REF!</f>
        <v>#REF!</v>
      </c>
      <c r="H30" s="417" t="e">
        <f>G30+'Capex &amp; MoF'!#REF!-CFS!#REF!</f>
        <v>#REF!</v>
      </c>
      <c r="I30" s="417" t="e">
        <f>H30+'Capex &amp; MoF'!#REF!-CFS!#REF!</f>
        <v>#REF!</v>
      </c>
      <c r="J30" s="417" t="e">
        <f>I30+'Capex &amp; MoF'!#REF!-CFS!#REF!</f>
        <v>#REF!</v>
      </c>
      <c r="K30" s="417" t="e">
        <f>J30+'Capex &amp; MoF'!#REF!-CFS!#REF!</f>
        <v>#REF!</v>
      </c>
      <c r="L30" s="417" t="e">
        <f>K30+'Capex &amp; MoF'!#REF!-CFS!#REF!</f>
        <v>#REF!</v>
      </c>
      <c r="M30" s="417" t="e">
        <f>L30+'Capex &amp; MoF'!#REF!-CFS!#REF!</f>
        <v>#REF!</v>
      </c>
      <c r="N30" s="417" t="e">
        <f>M30+'Capex &amp; MoF'!#REF!-CFS!#REF!</f>
        <v>#REF!</v>
      </c>
      <c r="O30" s="417" t="e">
        <f>N30+'Capex &amp; MoF'!#REF!-CFS!#REF!</f>
        <v>#REF!</v>
      </c>
      <c r="P30" s="417" t="e">
        <f>O30+'Capex &amp; MoF'!#REF!-CFS!#REF!</f>
        <v>#REF!</v>
      </c>
      <c r="Q30" s="417" t="e">
        <f>P30+'Capex &amp; MoF'!#REF!-CFS!#REF!</f>
        <v>#REF!</v>
      </c>
      <c r="R30" s="417" t="e">
        <f>Q30+'Capex &amp; MoF'!#REF!-CFS!#REF!</f>
        <v>#REF!</v>
      </c>
      <c r="S30" s="417" t="e">
        <f>R30+'Capex &amp; MoF'!#REF!-CFS!#REF!</f>
        <v>#REF!</v>
      </c>
      <c r="T30" s="417" t="e">
        <f>S30+'Capex &amp; MoF'!#REF!-CFS!#REF!</f>
        <v>#REF!</v>
      </c>
      <c r="U30" s="417" t="e">
        <f>T30+'Capex &amp; MoF'!#REF!-CFS!#REF!</f>
        <v>#REF!</v>
      </c>
    </row>
    <row r="31" spans="1:21" hidden="1" outlineLevel="1">
      <c r="A31" s="426" t="e">
        <f>+CFS!#REF!</f>
        <v>#REF!</v>
      </c>
      <c r="B31" s="427"/>
      <c r="C31" s="427" t="e">
        <f>+'Capex &amp; MoF'!#REF!-CFS!#REF!</f>
        <v>#REF!</v>
      </c>
      <c r="D31" s="417" t="e">
        <f>C31+'Capex &amp; MoF'!#REF!-CFS!#REF!</f>
        <v>#REF!</v>
      </c>
      <c r="E31" s="417" t="e">
        <f>D31+'Capex &amp; MoF'!#REF!-CFS!#REF!</f>
        <v>#REF!</v>
      </c>
      <c r="F31" s="417" t="e">
        <f>E31+'Capex &amp; MoF'!#REF!-CFS!#REF!</f>
        <v>#REF!</v>
      </c>
      <c r="G31" s="417" t="e">
        <f>F31+'Capex &amp; MoF'!#REF!-CFS!#REF!</f>
        <v>#REF!</v>
      </c>
      <c r="H31" s="417" t="e">
        <f>G31+'Capex &amp; MoF'!#REF!-CFS!#REF!</f>
        <v>#REF!</v>
      </c>
      <c r="I31" s="417" t="e">
        <f>H31+'Capex &amp; MoF'!#REF!-CFS!#REF!</f>
        <v>#REF!</v>
      </c>
      <c r="J31" s="417" t="e">
        <f>I31+'Capex &amp; MoF'!#REF!-CFS!#REF!</f>
        <v>#REF!</v>
      </c>
      <c r="K31" s="417" t="e">
        <f>J31+'Capex &amp; MoF'!#REF!-CFS!#REF!</f>
        <v>#REF!</v>
      </c>
      <c r="L31" s="417" t="e">
        <f>K31+'Capex &amp; MoF'!#REF!-CFS!#REF!</f>
        <v>#REF!</v>
      </c>
      <c r="M31" s="417" t="e">
        <f>L31+'Capex &amp; MoF'!#REF!-CFS!#REF!</f>
        <v>#REF!</v>
      </c>
      <c r="N31" s="417" t="e">
        <f>M31+'Capex &amp; MoF'!#REF!-CFS!#REF!</f>
        <v>#REF!</v>
      </c>
      <c r="O31" s="417" t="e">
        <f>N31+'Capex &amp; MoF'!#REF!-CFS!#REF!</f>
        <v>#REF!</v>
      </c>
      <c r="P31" s="417" t="e">
        <f>O31+'Capex &amp; MoF'!#REF!-CFS!#REF!</f>
        <v>#REF!</v>
      </c>
      <c r="Q31" s="417" t="e">
        <f>P31+'Capex &amp; MoF'!#REF!-CFS!#REF!</f>
        <v>#REF!</v>
      </c>
      <c r="R31" s="417" t="e">
        <f>Q31+'Capex &amp; MoF'!#REF!-CFS!#REF!</f>
        <v>#REF!</v>
      </c>
      <c r="S31" s="417" t="e">
        <f>R31+'Capex &amp; MoF'!#REF!-CFS!#REF!</f>
        <v>#REF!</v>
      </c>
      <c r="T31" s="417" t="e">
        <f>S31+'Capex &amp; MoF'!#REF!-CFS!#REF!</f>
        <v>#REF!</v>
      </c>
      <c r="U31" s="417" t="e">
        <f>T31+'Capex &amp; MoF'!#REF!-CFS!#REF!</f>
        <v>#REF!</v>
      </c>
    </row>
    <row r="32" spans="1:21" hidden="1" outlineLevel="1">
      <c r="A32" s="426" t="e">
        <f>+CFS!#REF!</f>
        <v>#REF!</v>
      </c>
      <c r="B32" s="427"/>
      <c r="C32" s="427" t="e">
        <f>+'Capex &amp; MoF'!#REF!-CFS!#REF!</f>
        <v>#REF!</v>
      </c>
      <c r="D32" s="417" t="e">
        <f>C32+'Capex &amp; MoF'!#REF!-CFS!#REF!</f>
        <v>#REF!</v>
      </c>
      <c r="E32" s="417" t="e">
        <f>D32+'Capex &amp; MoF'!#REF!-CFS!#REF!</f>
        <v>#REF!</v>
      </c>
      <c r="F32" s="417" t="e">
        <f>E32+'Capex &amp; MoF'!#REF!-CFS!#REF!</f>
        <v>#REF!</v>
      </c>
      <c r="G32" s="417" t="e">
        <f>F32+'Capex &amp; MoF'!#REF!-CFS!#REF!</f>
        <v>#REF!</v>
      </c>
      <c r="H32" s="417" t="e">
        <f>G32+'Capex &amp; MoF'!#REF!-CFS!#REF!</f>
        <v>#REF!</v>
      </c>
      <c r="I32" s="417" t="e">
        <f>H32+'Capex &amp; MoF'!#REF!-CFS!#REF!</f>
        <v>#REF!</v>
      </c>
      <c r="J32" s="417" t="e">
        <f>I32+'Capex &amp; MoF'!#REF!-CFS!#REF!</f>
        <v>#REF!</v>
      </c>
      <c r="K32" s="417" t="e">
        <f>J32+'Capex &amp; MoF'!#REF!-CFS!#REF!</f>
        <v>#REF!</v>
      </c>
      <c r="L32" s="417" t="e">
        <f>K32+'Capex &amp; MoF'!#REF!-CFS!#REF!</f>
        <v>#REF!</v>
      </c>
      <c r="M32" s="417" t="e">
        <f>L32+'Capex &amp; MoF'!#REF!-CFS!#REF!</f>
        <v>#REF!</v>
      </c>
      <c r="N32" s="417" t="e">
        <f>M32+'Capex &amp; MoF'!#REF!-CFS!#REF!</f>
        <v>#REF!</v>
      </c>
      <c r="O32" s="417" t="e">
        <f>N32+'Capex &amp; MoF'!#REF!-CFS!#REF!</f>
        <v>#REF!</v>
      </c>
      <c r="P32" s="417" t="e">
        <f>O32+'Capex &amp; MoF'!#REF!-CFS!#REF!</f>
        <v>#REF!</v>
      </c>
      <c r="Q32" s="417" t="e">
        <f>P32+'Capex &amp; MoF'!#REF!-CFS!#REF!</f>
        <v>#REF!</v>
      </c>
      <c r="R32" s="417" t="e">
        <f>Q32+'Capex &amp; MoF'!#REF!-CFS!#REF!</f>
        <v>#REF!</v>
      </c>
      <c r="S32" s="417" t="e">
        <f>R32+'Capex &amp; MoF'!#REF!-CFS!#REF!</f>
        <v>#REF!</v>
      </c>
      <c r="T32" s="417" t="e">
        <f>S32+'Capex &amp; MoF'!#REF!-CFS!#REF!</f>
        <v>#REF!</v>
      </c>
      <c r="U32" s="417" t="e">
        <f>T32+'Capex &amp; MoF'!#REF!-CFS!#REF!</f>
        <v>#REF!</v>
      </c>
    </row>
    <row r="33" spans="1:21" collapsed="1">
      <c r="A33" s="416"/>
      <c r="C33" s="417"/>
      <c r="D33" s="417"/>
      <c r="E33" s="417"/>
      <c r="F33" s="417"/>
      <c r="G33" s="417"/>
      <c r="H33" s="417"/>
      <c r="I33" s="417"/>
      <c r="J33" s="417"/>
      <c r="K33" s="417"/>
      <c r="L33" s="417"/>
      <c r="M33" s="417"/>
      <c r="N33" s="417"/>
      <c r="O33" s="417"/>
      <c r="P33" s="417"/>
      <c r="Q33" s="417"/>
      <c r="R33" s="417"/>
      <c r="S33" s="417"/>
      <c r="T33" s="417"/>
      <c r="U33" s="417"/>
    </row>
    <row r="34" spans="1:21">
      <c r="A34" s="416"/>
      <c r="C34" s="417"/>
      <c r="D34" s="417"/>
      <c r="E34" s="417"/>
      <c r="F34" s="417"/>
      <c r="G34" s="417"/>
      <c r="H34" s="417"/>
      <c r="I34" s="417"/>
      <c r="J34" s="417"/>
      <c r="K34" s="417"/>
      <c r="L34" s="417"/>
      <c r="M34" s="417"/>
      <c r="N34" s="417"/>
      <c r="O34" s="417"/>
      <c r="P34" s="417"/>
      <c r="Q34" s="417"/>
      <c r="R34" s="417"/>
      <c r="S34" s="417"/>
      <c r="T34" s="417"/>
      <c r="U34" s="417"/>
    </row>
    <row r="35" spans="1:21" ht="24" customHeight="1">
      <c r="A35" s="416" t="s">
        <v>152</v>
      </c>
      <c r="B35" s="417">
        <v>0.21785222199999932</v>
      </c>
      <c r="C35" s="417" t="e">
        <f>('P&amp;L'!E60*BS!C45/365)</f>
        <v>#REF!</v>
      </c>
      <c r="D35" s="417" t="e">
        <f>('P&amp;L'!F60*BS!D45/365)</f>
        <v>#REF!</v>
      </c>
      <c r="E35" s="417" t="e">
        <f>('P&amp;L'!G60*BS!E45/365)</f>
        <v>#REF!</v>
      </c>
      <c r="F35" s="417" t="e">
        <f>('P&amp;L'!H60*BS!F45/365)</f>
        <v>#REF!</v>
      </c>
      <c r="G35" s="417" t="e">
        <f>('P&amp;L'!I60*BS!G45/365)</f>
        <v>#REF!</v>
      </c>
      <c r="H35" s="417" t="e">
        <f>('P&amp;L'!J60*BS!H45/365)</f>
        <v>#REF!</v>
      </c>
      <c r="I35" s="417" t="e">
        <f>('P&amp;L'!K60*BS!I45/365)</f>
        <v>#REF!</v>
      </c>
      <c r="J35" s="417" t="e">
        <f>('P&amp;L'!L60*BS!J45/365)</f>
        <v>#REF!</v>
      </c>
      <c r="K35" s="417" t="e">
        <f>('P&amp;L'!M60*BS!K45/365)</f>
        <v>#REF!</v>
      </c>
      <c r="L35" s="417" t="e">
        <f>('P&amp;L'!N60*BS!L45/365)</f>
        <v>#REF!</v>
      </c>
      <c r="M35" s="417" t="e">
        <f>('P&amp;L'!O60*BS!M45/365)</f>
        <v>#REF!</v>
      </c>
      <c r="N35" s="417" t="e">
        <f>('P&amp;L'!P60*BS!N45/365)</f>
        <v>#REF!</v>
      </c>
      <c r="O35" s="417" t="e">
        <f>('P&amp;L'!Q60*BS!O45/365)</f>
        <v>#REF!</v>
      </c>
      <c r="P35" s="417" t="e">
        <f>('P&amp;L'!R60*BS!P45/365)</f>
        <v>#REF!</v>
      </c>
      <c r="Q35" s="417" t="e">
        <f>('P&amp;L'!S60*BS!Q45/365)</f>
        <v>#REF!</v>
      </c>
      <c r="R35" s="417" t="e">
        <f>('P&amp;L'!T60*BS!R45/365)</f>
        <v>#REF!</v>
      </c>
      <c r="S35" s="417" t="e">
        <f>('P&amp;L'!U60*BS!S45/365)</f>
        <v>#REF!</v>
      </c>
      <c r="T35" s="417" t="e">
        <f>('P&amp;L'!V60*BS!T45/365)</f>
        <v>#REF!</v>
      </c>
      <c r="U35" s="417" t="e">
        <f>('P&amp;L'!W60*BS!U45/365)</f>
        <v>#REF!</v>
      </c>
    </row>
    <row r="36" spans="1:21">
      <c r="A36" s="416"/>
      <c r="B36" s="421"/>
      <c r="C36" s="417"/>
      <c r="D36" s="417"/>
      <c r="E36" s="417"/>
      <c r="F36" s="417"/>
      <c r="G36" s="417"/>
      <c r="H36" s="417"/>
      <c r="I36" s="417"/>
      <c r="J36" s="417"/>
      <c r="K36" s="417"/>
      <c r="L36" s="417"/>
      <c r="M36" s="417"/>
      <c r="N36" s="417"/>
      <c r="O36" s="417"/>
      <c r="P36" s="417"/>
      <c r="Q36" s="417"/>
      <c r="R36" s="417"/>
      <c r="S36" s="417"/>
      <c r="T36" s="417"/>
      <c r="U36" s="417"/>
    </row>
    <row r="37" spans="1:21">
      <c r="A37" s="423" t="s">
        <v>156</v>
      </c>
      <c r="B37" s="424" t="e">
        <f>+B18+B16+B14+B35</f>
        <v>#REF!</v>
      </c>
      <c r="C37" s="424" t="e">
        <f t="shared" ref="C37:U37" ca="1" si="23">+C18+C16+C14+C35</f>
        <v>#REF!</v>
      </c>
      <c r="D37" s="424" t="e">
        <f t="shared" ca="1" si="23"/>
        <v>#REF!</v>
      </c>
      <c r="E37" s="424" t="e">
        <f t="shared" ca="1" si="23"/>
        <v>#REF!</v>
      </c>
      <c r="F37" s="424" t="e">
        <f t="shared" ca="1" si="23"/>
        <v>#REF!</v>
      </c>
      <c r="G37" s="424" t="e">
        <f t="shared" ca="1" si="23"/>
        <v>#REF!</v>
      </c>
      <c r="H37" s="424" t="e">
        <f t="shared" ca="1" si="23"/>
        <v>#REF!</v>
      </c>
      <c r="I37" s="424" t="e">
        <f t="shared" ca="1" si="23"/>
        <v>#REF!</v>
      </c>
      <c r="J37" s="424" t="e">
        <f t="shared" ca="1" si="23"/>
        <v>#REF!</v>
      </c>
      <c r="K37" s="424" t="e">
        <f t="shared" ca="1" si="23"/>
        <v>#REF!</v>
      </c>
      <c r="L37" s="424" t="e">
        <f t="shared" ca="1" si="23"/>
        <v>#REF!</v>
      </c>
      <c r="M37" s="424" t="e">
        <f t="shared" ca="1" si="23"/>
        <v>#REF!</v>
      </c>
      <c r="N37" s="424" t="e">
        <f t="shared" ca="1" si="23"/>
        <v>#REF!</v>
      </c>
      <c r="O37" s="424" t="e">
        <f t="shared" ca="1" si="23"/>
        <v>#REF!</v>
      </c>
      <c r="P37" s="424" t="e">
        <f t="shared" ca="1" si="23"/>
        <v>#REF!</v>
      </c>
      <c r="Q37" s="424" t="e">
        <f t="shared" ca="1" si="23"/>
        <v>#REF!</v>
      </c>
      <c r="R37" s="424" t="e">
        <f t="shared" ca="1" si="23"/>
        <v>#REF!</v>
      </c>
      <c r="S37" s="424" t="e">
        <f t="shared" ca="1" si="23"/>
        <v>#REF!</v>
      </c>
      <c r="T37" s="424" t="e">
        <f t="shared" ca="1" si="23"/>
        <v>#REF!</v>
      </c>
      <c r="U37" s="424" t="e">
        <f t="shared" ca="1" si="23"/>
        <v>#REF!</v>
      </c>
    </row>
    <row r="38" spans="1:21">
      <c r="B38" s="421"/>
      <c r="C38" s="421"/>
      <c r="D38" s="421"/>
      <c r="E38" s="421"/>
      <c r="F38" s="421"/>
      <c r="G38" s="421"/>
      <c r="H38" s="421"/>
      <c r="I38" s="421"/>
      <c r="J38" s="421"/>
      <c r="K38" s="421"/>
      <c r="L38" s="421"/>
      <c r="M38" s="421"/>
      <c r="N38" s="421"/>
      <c r="O38" s="421"/>
      <c r="P38" s="421"/>
      <c r="Q38" s="421"/>
      <c r="R38" s="421"/>
      <c r="S38" s="421"/>
      <c r="T38" s="421"/>
      <c r="U38" s="421"/>
    </row>
    <row r="39" spans="1:21">
      <c r="C39" s="428"/>
      <c r="D39" s="428"/>
      <c r="E39" s="428"/>
      <c r="F39" s="428"/>
      <c r="G39" s="428"/>
      <c r="H39" s="428"/>
      <c r="I39" s="428"/>
      <c r="J39" s="428"/>
      <c r="K39" s="428"/>
      <c r="L39" s="428"/>
      <c r="M39" s="428"/>
      <c r="N39" s="428"/>
      <c r="O39" s="428"/>
      <c r="P39" s="428"/>
      <c r="Q39" s="428"/>
      <c r="R39" s="428"/>
      <c r="S39" s="428"/>
      <c r="T39" s="428"/>
      <c r="U39" s="428"/>
    </row>
    <row r="40" spans="1:21">
      <c r="C40" s="428"/>
      <c r="D40" s="428"/>
      <c r="E40" s="428"/>
      <c r="F40" s="428"/>
      <c r="G40" s="428"/>
      <c r="H40" s="428"/>
      <c r="I40" s="428"/>
      <c r="J40" s="428"/>
      <c r="K40" s="428"/>
      <c r="L40" s="428"/>
      <c r="M40" s="428"/>
      <c r="N40" s="428"/>
      <c r="O40" s="428"/>
      <c r="P40" s="428"/>
      <c r="Q40" s="428"/>
      <c r="R40" s="428"/>
      <c r="S40" s="428"/>
      <c r="T40" s="428"/>
      <c r="U40" s="428"/>
    </row>
    <row r="41" spans="1:21">
      <c r="C41" s="428"/>
      <c r="D41" s="417"/>
      <c r="E41" s="417"/>
      <c r="F41" s="417"/>
      <c r="G41" s="417"/>
      <c r="H41" s="417"/>
      <c r="I41" s="417"/>
      <c r="J41" s="417"/>
      <c r="K41" s="417"/>
      <c r="L41" s="417"/>
      <c r="M41" s="417"/>
      <c r="N41" s="417"/>
      <c r="O41" s="417"/>
      <c r="P41" s="417"/>
      <c r="Q41" s="417"/>
      <c r="R41" s="417"/>
      <c r="S41" s="417"/>
      <c r="T41" s="417"/>
      <c r="U41" s="417"/>
    </row>
    <row r="43" spans="1:21">
      <c r="A43" s="420" t="s">
        <v>157</v>
      </c>
      <c r="C43" s="429">
        <v>15</v>
      </c>
      <c r="D43" s="386">
        <f>+C43</f>
        <v>15</v>
      </c>
      <c r="E43" s="386">
        <f t="shared" ref="E43:U43" si="24">+D43</f>
        <v>15</v>
      </c>
      <c r="F43" s="386">
        <f t="shared" si="24"/>
        <v>15</v>
      </c>
      <c r="G43" s="386">
        <f t="shared" si="24"/>
        <v>15</v>
      </c>
      <c r="H43" s="386">
        <f t="shared" si="24"/>
        <v>15</v>
      </c>
      <c r="I43" s="386">
        <f t="shared" si="24"/>
        <v>15</v>
      </c>
      <c r="J43" s="386">
        <f t="shared" si="24"/>
        <v>15</v>
      </c>
      <c r="K43" s="386">
        <f t="shared" si="24"/>
        <v>15</v>
      </c>
      <c r="L43" s="386">
        <f t="shared" si="24"/>
        <v>15</v>
      </c>
      <c r="M43" s="386">
        <f t="shared" si="24"/>
        <v>15</v>
      </c>
      <c r="N43" s="386">
        <f t="shared" si="24"/>
        <v>15</v>
      </c>
      <c r="O43" s="386">
        <f t="shared" si="24"/>
        <v>15</v>
      </c>
      <c r="P43" s="386">
        <f t="shared" si="24"/>
        <v>15</v>
      </c>
      <c r="Q43" s="386">
        <f t="shared" si="24"/>
        <v>15</v>
      </c>
      <c r="R43" s="386">
        <f t="shared" si="24"/>
        <v>15</v>
      </c>
      <c r="S43" s="386">
        <f t="shared" si="24"/>
        <v>15</v>
      </c>
      <c r="T43" s="386">
        <f t="shared" si="24"/>
        <v>15</v>
      </c>
      <c r="U43" s="386">
        <f t="shared" si="24"/>
        <v>15</v>
      </c>
    </row>
    <row r="45" spans="1:21">
      <c r="A45" s="420" t="s">
        <v>158</v>
      </c>
      <c r="C45" s="429">
        <v>30</v>
      </c>
      <c r="D45" s="386">
        <f>+C45</f>
        <v>30</v>
      </c>
      <c r="E45" s="386">
        <f t="shared" ref="E45:U45" si="25">+D45</f>
        <v>30</v>
      </c>
      <c r="F45" s="386">
        <f t="shared" si="25"/>
        <v>30</v>
      </c>
      <c r="G45" s="386">
        <f t="shared" si="25"/>
        <v>30</v>
      </c>
      <c r="H45" s="386">
        <f t="shared" si="25"/>
        <v>30</v>
      </c>
      <c r="I45" s="386">
        <f t="shared" si="25"/>
        <v>30</v>
      </c>
      <c r="J45" s="386">
        <f t="shared" si="25"/>
        <v>30</v>
      </c>
      <c r="K45" s="386">
        <f t="shared" si="25"/>
        <v>30</v>
      </c>
      <c r="L45" s="386">
        <f t="shared" si="25"/>
        <v>30</v>
      </c>
      <c r="M45" s="386">
        <f t="shared" si="25"/>
        <v>30</v>
      </c>
      <c r="N45" s="386">
        <f t="shared" si="25"/>
        <v>30</v>
      </c>
      <c r="O45" s="386">
        <f t="shared" si="25"/>
        <v>30</v>
      </c>
      <c r="P45" s="386">
        <f t="shared" si="25"/>
        <v>30</v>
      </c>
      <c r="Q45" s="386">
        <f t="shared" si="25"/>
        <v>30</v>
      </c>
      <c r="R45" s="386">
        <f t="shared" si="25"/>
        <v>30</v>
      </c>
      <c r="S45" s="386">
        <f t="shared" si="25"/>
        <v>30</v>
      </c>
      <c r="T45" s="386">
        <f t="shared" si="25"/>
        <v>30</v>
      </c>
      <c r="U45" s="386">
        <f t="shared" si="25"/>
        <v>30</v>
      </c>
    </row>
  </sheetData>
  <pageMargins left="0.70866141732283472" right="0.70866141732283472" top="0.74803149606299213" bottom="0.74803149606299213" header="0.31496062992125984" footer="0.31496062992125984"/>
  <pageSetup paperSize="9" scale="9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11">
    <tabColor theme="3"/>
  </sheetPr>
  <dimension ref="A1:AC46"/>
  <sheetViews>
    <sheetView showGridLines="0" zoomScale="90" zoomScaleNormal="90" zoomScaleSheetLayoutView="100" workbookViewId="0">
      <pane xSplit="2" ySplit="2" topLeftCell="C10" activePane="bottomRight" state="frozen"/>
      <selection activeCell="I21" sqref="I21"/>
      <selection pane="topRight" activeCell="I21" sqref="I21"/>
      <selection pane="bottomLeft" activeCell="I21" sqref="I21"/>
      <selection pane="bottomRight" activeCell="E16" sqref="E16"/>
    </sheetView>
  </sheetViews>
  <sheetFormatPr defaultColWidth="7.875" defaultRowHeight="15" outlineLevelRow="1"/>
  <cols>
    <col min="1" max="1" width="26.75" style="9" bestFit="1" customWidth="1"/>
    <col min="2" max="2" width="5" style="9" bestFit="1" customWidth="1"/>
    <col min="3" max="3" width="5.875" style="9" bestFit="1" customWidth="1"/>
    <col min="4" max="11" width="7" style="9" bestFit="1" customWidth="1"/>
    <col min="12" max="28" width="5.875" style="9" bestFit="1" customWidth="1"/>
    <col min="29" max="29" width="5.75" style="9" bestFit="1" customWidth="1"/>
    <col min="30" max="16384" width="7.875" style="9"/>
  </cols>
  <sheetData>
    <row r="1" spans="1:29">
      <c r="A1" s="22" t="s">
        <v>300</v>
      </c>
      <c r="B1" s="406"/>
      <c r="C1" s="117"/>
      <c r="D1" s="117">
        <f>'CFS Raj'!D2</f>
        <v>45382</v>
      </c>
      <c r="E1" s="117">
        <f>'CFS Raj'!E2</f>
        <v>45747</v>
      </c>
      <c r="F1" s="117">
        <f>'CFS Raj'!F2</f>
        <v>46112</v>
      </c>
      <c r="G1" s="117">
        <f>'CFS Raj'!G2</f>
        <v>46477</v>
      </c>
      <c r="H1" s="117">
        <f>'CFS Raj'!H2</f>
        <v>46843</v>
      </c>
      <c r="I1" s="117">
        <f>'CFS Raj'!I2</f>
        <v>47208</v>
      </c>
      <c r="J1" s="117">
        <f>'CFS Raj'!J2</f>
        <v>47573</v>
      </c>
      <c r="K1" s="117">
        <f>'CFS Raj'!K2</f>
        <v>47938</v>
      </c>
      <c r="L1" s="117">
        <f>'CFS Raj'!L2</f>
        <v>48304</v>
      </c>
      <c r="M1" s="117">
        <f>'CFS Raj'!M2</f>
        <v>48669</v>
      </c>
      <c r="N1" s="117">
        <f>'CFS Raj'!N2</f>
        <v>49034</v>
      </c>
      <c r="O1" s="117">
        <f>'CFS Raj'!O2</f>
        <v>49399</v>
      </c>
      <c r="P1" s="117">
        <f>'CFS Raj'!P2</f>
        <v>49765</v>
      </c>
      <c r="Q1" s="117">
        <f>'CFS Raj'!Q2</f>
        <v>50130</v>
      </c>
      <c r="R1" s="117">
        <f>'CFS Raj'!R2</f>
        <v>50495</v>
      </c>
      <c r="S1" s="117">
        <f>'CFS Raj'!S2</f>
        <v>50860</v>
      </c>
      <c r="T1" s="117">
        <f>'CFS Raj'!T2</f>
        <v>51226</v>
      </c>
      <c r="U1" s="117">
        <f>'CFS Raj'!U2</f>
        <v>51591</v>
      </c>
      <c r="V1" s="117">
        <f>'CFS Raj'!V2</f>
        <v>51956</v>
      </c>
      <c r="W1" s="117">
        <f>'CFS Raj'!W2</f>
        <v>52321</v>
      </c>
      <c r="X1" s="117">
        <f>'CFS Raj'!X2</f>
        <v>52687</v>
      </c>
      <c r="Y1" s="117">
        <f>'CFS Raj'!Y2</f>
        <v>53052</v>
      </c>
      <c r="Z1" s="117">
        <f>'CFS Raj'!Z2</f>
        <v>53417</v>
      </c>
      <c r="AA1" s="117">
        <f>'CFS Raj'!AA2</f>
        <v>53782</v>
      </c>
      <c r="AB1" s="117">
        <f>'CFS Raj'!AB2</f>
        <v>54148</v>
      </c>
      <c r="AC1" s="117">
        <f>'CFS Raj'!AC2</f>
        <v>0</v>
      </c>
    </row>
    <row r="2" spans="1:29">
      <c r="A2" s="26" t="s">
        <v>25</v>
      </c>
      <c r="B2" s="862"/>
      <c r="C2" s="28"/>
      <c r="D2" s="28">
        <f>'CFS Raj'!D1</f>
        <v>0</v>
      </c>
      <c r="E2" s="28">
        <f>'CFS Raj'!E1</f>
        <v>1</v>
      </c>
      <c r="F2" s="28">
        <f>'CFS Raj'!F1</f>
        <v>2</v>
      </c>
      <c r="G2" s="28">
        <f>'CFS Raj'!G1</f>
        <v>3</v>
      </c>
      <c r="H2" s="28">
        <f>'CFS Raj'!H1</f>
        <v>4</v>
      </c>
      <c r="I2" s="28">
        <f>'CFS Raj'!I1</f>
        <v>5</v>
      </c>
      <c r="J2" s="28">
        <f>'CFS Raj'!J1</f>
        <v>6</v>
      </c>
      <c r="K2" s="28">
        <f>'CFS Raj'!K1</f>
        <v>7</v>
      </c>
      <c r="L2" s="28">
        <f>'CFS Raj'!L1</f>
        <v>8</v>
      </c>
      <c r="M2" s="28">
        <f>'CFS Raj'!M1</f>
        <v>9</v>
      </c>
      <c r="N2" s="28">
        <f>'CFS Raj'!N1</f>
        <v>10</v>
      </c>
      <c r="O2" s="28">
        <f>'CFS Raj'!O1</f>
        <v>11</v>
      </c>
      <c r="P2" s="28">
        <f>'CFS Raj'!P1</f>
        <v>12</v>
      </c>
      <c r="Q2" s="28">
        <f>'CFS Raj'!Q1</f>
        <v>13</v>
      </c>
      <c r="R2" s="28">
        <f>'CFS Raj'!R1</f>
        <v>14</v>
      </c>
      <c r="S2" s="28">
        <f>'CFS Raj'!S1</f>
        <v>15</v>
      </c>
      <c r="T2" s="28">
        <f>'CFS Raj'!T1</f>
        <v>16</v>
      </c>
      <c r="U2" s="28">
        <f>'CFS Raj'!U1</f>
        <v>17</v>
      </c>
      <c r="V2" s="28">
        <f>'CFS Raj'!V1</f>
        <v>18</v>
      </c>
      <c r="W2" s="28">
        <f>'CFS Raj'!W1</f>
        <v>19</v>
      </c>
      <c r="X2" s="28">
        <f>'CFS Raj'!X1</f>
        <v>20</v>
      </c>
      <c r="Y2" s="28">
        <f>'CFS Raj'!Y1</f>
        <v>21</v>
      </c>
      <c r="Z2" s="28">
        <f>'CFS Raj'!Z1</f>
        <v>22</v>
      </c>
      <c r="AA2" s="28">
        <f>'CFS Raj'!AA1</f>
        <v>23</v>
      </c>
      <c r="AB2" s="28">
        <f>'CFS Raj'!AB1</f>
        <v>24</v>
      </c>
      <c r="AC2" s="29">
        <f>'CFS Raj'!AC1</f>
        <v>0</v>
      </c>
    </row>
    <row r="3" spans="1:29" s="653" customFormat="1">
      <c r="A3" s="668"/>
      <c r="B3" s="668"/>
      <c r="C3" s="672"/>
      <c r="D3" s="672"/>
      <c r="E3" s="672"/>
      <c r="F3" s="672"/>
      <c r="G3" s="672"/>
      <c r="H3" s="672"/>
      <c r="I3" s="672"/>
      <c r="J3" s="672"/>
      <c r="K3" s="672"/>
      <c r="L3" s="672"/>
      <c r="M3" s="672"/>
      <c r="N3" s="672"/>
      <c r="O3" s="672"/>
      <c r="P3" s="672"/>
      <c r="Q3" s="672"/>
      <c r="R3" s="672"/>
      <c r="S3" s="672"/>
      <c r="T3" s="672"/>
      <c r="U3" s="672"/>
      <c r="V3" s="672"/>
      <c r="W3" s="672"/>
      <c r="X3" s="672"/>
      <c r="Y3" s="672"/>
      <c r="Z3" s="672"/>
      <c r="AA3" s="672"/>
      <c r="AB3" s="672"/>
      <c r="AC3" s="672"/>
    </row>
    <row r="4" spans="1:29">
      <c r="A4" s="6" t="s">
        <v>299</v>
      </c>
      <c r="B4" s="6"/>
      <c r="C4" s="236"/>
      <c r="D4" s="236"/>
      <c r="E4" s="236"/>
      <c r="F4" s="236"/>
      <c r="G4" s="236"/>
      <c r="H4" s="236"/>
      <c r="I4" s="236"/>
      <c r="J4" s="236"/>
      <c r="K4" s="236"/>
      <c r="L4" s="236"/>
      <c r="M4" s="236"/>
      <c r="N4" s="236"/>
      <c r="O4" s="236"/>
      <c r="P4" s="236"/>
      <c r="Q4" s="236"/>
      <c r="R4" s="236"/>
      <c r="S4" s="236"/>
      <c r="T4" s="236"/>
      <c r="U4" s="236"/>
      <c r="V4" s="236"/>
      <c r="W4" s="236"/>
      <c r="X4" s="236"/>
      <c r="Y4" s="236"/>
      <c r="Z4" s="236"/>
      <c r="AA4" s="236"/>
      <c r="AB4" s="236"/>
      <c r="AC4" s="236"/>
    </row>
    <row r="5" spans="1:29" outlineLevel="1">
      <c r="A5" s="22" t="s">
        <v>26</v>
      </c>
      <c r="B5" s="406"/>
      <c r="C5" s="232">
        <f t="shared" ref="C5:AC5" si="0">SUM(C6:C8)</f>
        <v>0</v>
      </c>
      <c r="D5" s="232">
        <f t="shared" ca="1" si="0"/>
        <v>0</v>
      </c>
      <c r="E5" s="232">
        <f t="shared" ca="1" si="0"/>
        <v>0</v>
      </c>
      <c r="F5" s="232">
        <f t="shared" ca="1" si="0"/>
        <v>36.749999999999993</v>
      </c>
      <c r="G5" s="232">
        <f t="shared" ca="1" si="0"/>
        <v>31.237499999999994</v>
      </c>
      <c r="H5" s="232">
        <f t="shared" ca="1" si="0"/>
        <v>26.551874999999995</v>
      </c>
      <c r="I5" s="232">
        <f t="shared" ca="1" si="0"/>
        <v>22.569093749999997</v>
      </c>
      <c r="J5" s="232">
        <f t="shared" ca="1" si="0"/>
        <v>19.183729687499998</v>
      </c>
      <c r="K5" s="232">
        <f t="shared" ca="1" si="0"/>
        <v>16.306170234374999</v>
      </c>
      <c r="L5" s="232">
        <f t="shared" ca="1" si="0"/>
        <v>13.86024469921875</v>
      </c>
      <c r="M5" s="232">
        <f t="shared" ca="1" si="0"/>
        <v>11.781207994335938</v>
      </c>
      <c r="N5" s="232">
        <f t="shared" ca="1" si="0"/>
        <v>10.014026795185547</v>
      </c>
      <c r="O5" s="232">
        <f t="shared" ca="1" si="0"/>
        <v>8.5119227759077152</v>
      </c>
      <c r="P5" s="232">
        <f t="shared" ca="1" si="0"/>
        <v>7.2351343595215578</v>
      </c>
      <c r="Q5" s="232">
        <f t="shared" ca="1" si="0"/>
        <v>6.1498642055933246</v>
      </c>
      <c r="R5" s="232">
        <f t="shared" ca="1" si="0"/>
        <v>5.2273845747543257</v>
      </c>
      <c r="S5" s="232">
        <f t="shared" ca="1" si="0"/>
        <v>4.4432768885411766</v>
      </c>
      <c r="T5" s="232">
        <f t="shared" ca="1" si="0"/>
        <v>3.7767853552600004</v>
      </c>
      <c r="U5" s="232">
        <f t="shared" ca="1" si="0"/>
        <v>3.2102675519710004</v>
      </c>
      <c r="V5" s="232">
        <f t="shared" ca="1" si="0"/>
        <v>2.7287274191753506</v>
      </c>
      <c r="W5" s="232">
        <f t="shared" ca="1" si="0"/>
        <v>2.3194183062990481</v>
      </c>
      <c r="X5" s="232">
        <f t="shared" ca="1" si="0"/>
        <v>1.9715055603541909</v>
      </c>
      <c r="Y5" s="232">
        <f t="shared" ca="1" si="0"/>
        <v>1.6757797263010623</v>
      </c>
      <c r="Z5" s="232">
        <f t="shared" ca="1" si="0"/>
        <v>1.4244127673559031</v>
      </c>
      <c r="AA5" s="232">
        <f t="shared" ca="1" si="0"/>
        <v>1.2107508522525177</v>
      </c>
      <c r="AB5" s="232">
        <f t="shared" ca="1" si="0"/>
        <v>1.0291382244146401</v>
      </c>
      <c r="AC5" s="678">
        <f t="shared" ca="1" si="0"/>
        <v>0.87476749075244409</v>
      </c>
    </row>
    <row r="6" spans="1:29" outlineLevel="1">
      <c r="A6" s="230" t="str">
        <f>CFS!A6</f>
        <v>Solar Project - Kusum Scheme</v>
      </c>
      <c r="B6" s="407"/>
      <c r="C6" s="854"/>
      <c r="D6" s="235">
        <f>C21</f>
        <v>0</v>
      </c>
      <c r="E6" s="235">
        <f t="shared" ref="E6:AC6" ca="1" si="1">+D21</f>
        <v>0</v>
      </c>
      <c r="F6" s="235">
        <f t="shared" ca="1" si="1"/>
        <v>36.749999999999993</v>
      </c>
      <c r="G6" s="235">
        <f t="shared" ca="1" si="1"/>
        <v>31.237499999999994</v>
      </c>
      <c r="H6" s="235">
        <f t="shared" ca="1" si="1"/>
        <v>26.551874999999995</v>
      </c>
      <c r="I6" s="235">
        <f t="shared" ca="1" si="1"/>
        <v>22.569093749999997</v>
      </c>
      <c r="J6" s="235">
        <f t="shared" ca="1" si="1"/>
        <v>19.183729687499998</v>
      </c>
      <c r="K6" s="235">
        <f t="shared" ca="1" si="1"/>
        <v>16.306170234374999</v>
      </c>
      <c r="L6" s="235">
        <f t="shared" ca="1" si="1"/>
        <v>13.86024469921875</v>
      </c>
      <c r="M6" s="235">
        <f t="shared" ca="1" si="1"/>
        <v>11.781207994335938</v>
      </c>
      <c r="N6" s="235">
        <f t="shared" ca="1" si="1"/>
        <v>10.014026795185547</v>
      </c>
      <c r="O6" s="235">
        <f t="shared" ca="1" si="1"/>
        <v>8.5119227759077152</v>
      </c>
      <c r="P6" s="235">
        <f t="shared" ca="1" si="1"/>
        <v>7.2351343595215578</v>
      </c>
      <c r="Q6" s="235">
        <f t="shared" ca="1" si="1"/>
        <v>6.1498642055933246</v>
      </c>
      <c r="R6" s="235">
        <f t="shared" ca="1" si="1"/>
        <v>5.2273845747543257</v>
      </c>
      <c r="S6" s="235">
        <f t="shared" ca="1" si="1"/>
        <v>4.4432768885411766</v>
      </c>
      <c r="T6" s="235">
        <f t="shared" ca="1" si="1"/>
        <v>3.7767853552600004</v>
      </c>
      <c r="U6" s="235">
        <f t="shared" ca="1" si="1"/>
        <v>3.2102675519710004</v>
      </c>
      <c r="V6" s="235">
        <f t="shared" ca="1" si="1"/>
        <v>2.7287274191753506</v>
      </c>
      <c r="W6" s="235">
        <f t="shared" ca="1" si="1"/>
        <v>2.3194183062990481</v>
      </c>
      <c r="X6" s="235">
        <f t="shared" ca="1" si="1"/>
        <v>1.9715055603541909</v>
      </c>
      <c r="Y6" s="235">
        <f t="shared" ca="1" si="1"/>
        <v>1.6757797263010623</v>
      </c>
      <c r="Z6" s="235">
        <f t="shared" ca="1" si="1"/>
        <v>1.4244127673559031</v>
      </c>
      <c r="AA6" s="235">
        <f t="shared" ca="1" si="1"/>
        <v>1.2107508522525177</v>
      </c>
      <c r="AB6" s="235">
        <f t="shared" ca="1" si="1"/>
        <v>1.0291382244146401</v>
      </c>
      <c r="AC6" s="237">
        <f t="shared" ca="1" si="1"/>
        <v>0.87476749075244409</v>
      </c>
    </row>
    <row r="7" spans="1:29" hidden="1" outlineLevel="1">
      <c r="A7" s="230" t="str">
        <f>CFS!A7</f>
        <v>Karnataka</v>
      </c>
      <c r="B7" s="407"/>
      <c r="C7" s="854">
        <v>0</v>
      </c>
      <c r="D7" s="235">
        <f t="shared" ref="D7:D8" ca="1" si="2">C22</f>
        <v>0</v>
      </c>
      <c r="E7" s="235">
        <f t="shared" ref="E7:AC7" ca="1" si="3">+D22</f>
        <v>0</v>
      </c>
      <c r="F7" s="235">
        <f t="shared" ca="1" si="3"/>
        <v>0</v>
      </c>
      <c r="G7" s="235">
        <f t="shared" ca="1" si="3"/>
        <v>0</v>
      </c>
      <c r="H7" s="235">
        <f t="shared" ca="1" si="3"/>
        <v>0</v>
      </c>
      <c r="I7" s="235">
        <f t="shared" ca="1" si="3"/>
        <v>0</v>
      </c>
      <c r="J7" s="235">
        <f t="shared" ca="1" si="3"/>
        <v>0</v>
      </c>
      <c r="K7" s="235">
        <f t="shared" ca="1" si="3"/>
        <v>0</v>
      </c>
      <c r="L7" s="235">
        <f t="shared" ca="1" si="3"/>
        <v>0</v>
      </c>
      <c r="M7" s="235">
        <f t="shared" ca="1" si="3"/>
        <v>0</v>
      </c>
      <c r="N7" s="235">
        <f t="shared" ca="1" si="3"/>
        <v>0</v>
      </c>
      <c r="O7" s="235">
        <f t="shared" ca="1" si="3"/>
        <v>0</v>
      </c>
      <c r="P7" s="235">
        <f t="shared" ca="1" si="3"/>
        <v>0</v>
      </c>
      <c r="Q7" s="235">
        <f t="shared" ca="1" si="3"/>
        <v>0</v>
      </c>
      <c r="R7" s="235">
        <f t="shared" ca="1" si="3"/>
        <v>0</v>
      </c>
      <c r="S7" s="235">
        <f t="shared" ca="1" si="3"/>
        <v>0</v>
      </c>
      <c r="T7" s="235">
        <f t="shared" ca="1" si="3"/>
        <v>0</v>
      </c>
      <c r="U7" s="235">
        <f t="shared" ca="1" si="3"/>
        <v>0</v>
      </c>
      <c r="V7" s="235">
        <f t="shared" ca="1" si="3"/>
        <v>0</v>
      </c>
      <c r="W7" s="235">
        <f t="shared" ca="1" si="3"/>
        <v>0</v>
      </c>
      <c r="X7" s="235">
        <f t="shared" ca="1" si="3"/>
        <v>0</v>
      </c>
      <c r="Y7" s="235">
        <f t="shared" ca="1" si="3"/>
        <v>0</v>
      </c>
      <c r="Z7" s="235">
        <f t="shared" ca="1" si="3"/>
        <v>0</v>
      </c>
      <c r="AA7" s="235">
        <f t="shared" ca="1" si="3"/>
        <v>0</v>
      </c>
      <c r="AB7" s="235">
        <f t="shared" ca="1" si="3"/>
        <v>0</v>
      </c>
      <c r="AC7" s="237">
        <f t="shared" ca="1" si="3"/>
        <v>0</v>
      </c>
    </row>
    <row r="8" spans="1:29" hidden="1" outlineLevel="1">
      <c r="A8" s="230" t="str">
        <f>CFS!A8</f>
        <v>Uttar Pradesh</v>
      </c>
      <c r="B8" s="407"/>
      <c r="C8" s="854">
        <v>0</v>
      </c>
      <c r="D8" s="235">
        <f t="shared" ca="1" si="2"/>
        <v>0</v>
      </c>
      <c r="E8" s="235">
        <f t="shared" ref="E8:AC8" ca="1" si="4">+D23</f>
        <v>0</v>
      </c>
      <c r="F8" s="235">
        <f t="shared" ca="1" si="4"/>
        <v>0</v>
      </c>
      <c r="G8" s="235">
        <f t="shared" ca="1" si="4"/>
        <v>0</v>
      </c>
      <c r="H8" s="235">
        <f t="shared" ca="1" si="4"/>
        <v>0</v>
      </c>
      <c r="I8" s="235">
        <f t="shared" ca="1" si="4"/>
        <v>0</v>
      </c>
      <c r="J8" s="235">
        <f t="shared" ca="1" si="4"/>
        <v>0</v>
      </c>
      <c r="K8" s="235">
        <f t="shared" ca="1" si="4"/>
        <v>0</v>
      </c>
      <c r="L8" s="235">
        <f t="shared" ca="1" si="4"/>
        <v>0</v>
      </c>
      <c r="M8" s="235">
        <f t="shared" ca="1" si="4"/>
        <v>0</v>
      </c>
      <c r="N8" s="235">
        <f t="shared" ca="1" si="4"/>
        <v>0</v>
      </c>
      <c r="O8" s="235">
        <f t="shared" ca="1" si="4"/>
        <v>0</v>
      </c>
      <c r="P8" s="235">
        <f t="shared" ca="1" si="4"/>
        <v>0</v>
      </c>
      <c r="Q8" s="235">
        <f t="shared" ca="1" si="4"/>
        <v>0</v>
      </c>
      <c r="R8" s="235">
        <f t="shared" ca="1" si="4"/>
        <v>0</v>
      </c>
      <c r="S8" s="235">
        <f t="shared" ca="1" si="4"/>
        <v>0</v>
      </c>
      <c r="T8" s="235">
        <f t="shared" ca="1" si="4"/>
        <v>0</v>
      </c>
      <c r="U8" s="235">
        <f t="shared" ca="1" si="4"/>
        <v>0</v>
      </c>
      <c r="V8" s="235">
        <f t="shared" ca="1" si="4"/>
        <v>0</v>
      </c>
      <c r="W8" s="235">
        <f t="shared" ca="1" si="4"/>
        <v>0</v>
      </c>
      <c r="X8" s="235">
        <f t="shared" ca="1" si="4"/>
        <v>0</v>
      </c>
      <c r="Y8" s="235">
        <f t="shared" ca="1" si="4"/>
        <v>0</v>
      </c>
      <c r="Z8" s="235">
        <f t="shared" ca="1" si="4"/>
        <v>0</v>
      </c>
      <c r="AA8" s="235">
        <f t="shared" ca="1" si="4"/>
        <v>0</v>
      </c>
      <c r="AB8" s="235">
        <f t="shared" ca="1" si="4"/>
        <v>0</v>
      </c>
      <c r="AC8" s="237">
        <f t="shared" ca="1" si="4"/>
        <v>0</v>
      </c>
    </row>
    <row r="9" spans="1:29" outlineLevel="1">
      <c r="A9" s="56"/>
      <c r="B9" s="6"/>
      <c r="C9" s="231"/>
      <c r="D9" s="231"/>
      <c r="E9" s="231"/>
      <c r="F9" s="231"/>
      <c r="G9" s="231"/>
      <c r="H9" s="231"/>
      <c r="I9" s="231"/>
      <c r="J9" s="231"/>
      <c r="K9" s="231"/>
      <c r="L9" s="231"/>
      <c r="M9" s="231"/>
      <c r="N9" s="231"/>
      <c r="O9" s="231"/>
      <c r="P9" s="231"/>
      <c r="Q9" s="231"/>
      <c r="R9" s="231"/>
      <c r="S9" s="231"/>
      <c r="T9" s="231"/>
      <c r="U9" s="231"/>
      <c r="V9" s="231"/>
      <c r="W9" s="231"/>
      <c r="X9" s="231"/>
      <c r="Y9" s="231"/>
      <c r="Z9" s="231"/>
      <c r="AA9" s="231"/>
      <c r="AB9" s="231"/>
      <c r="AC9" s="238"/>
    </row>
    <row r="10" spans="1:29" outlineLevel="1">
      <c r="A10" s="233" t="s">
        <v>93</v>
      </c>
      <c r="B10" s="408"/>
      <c r="C10" s="234">
        <f t="shared" ref="C10:AC10" ca="1" si="5">SUM(C11:C13)</f>
        <v>0</v>
      </c>
      <c r="D10" s="234">
        <f t="shared" ca="1" si="5"/>
        <v>0</v>
      </c>
      <c r="E10" s="234">
        <f t="shared" ca="1" si="5"/>
        <v>36.749999999999993</v>
      </c>
      <c r="F10" s="234">
        <f t="shared" ca="1" si="5"/>
        <v>0</v>
      </c>
      <c r="G10" s="234">
        <f t="shared" ca="1" si="5"/>
        <v>0</v>
      </c>
      <c r="H10" s="234">
        <f t="shared" ca="1" si="5"/>
        <v>0</v>
      </c>
      <c r="I10" s="234">
        <f t="shared" ca="1" si="5"/>
        <v>0</v>
      </c>
      <c r="J10" s="234">
        <f t="shared" ca="1" si="5"/>
        <v>0</v>
      </c>
      <c r="K10" s="234">
        <f t="shared" ca="1" si="5"/>
        <v>0</v>
      </c>
      <c r="L10" s="234">
        <f t="shared" ca="1" si="5"/>
        <v>0</v>
      </c>
      <c r="M10" s="234">
        <f t="shared" si="5"/>
        <v>0</v>
      </c>
      <c r="N10" s="234">
        <f t="shared" si="5"/>
        <v>0</v>
      </c>
      <c r="O10" s="234">
        <f t="shared" si="5"/>
        <v>0</v>
      </c>
      <c r="P10" s="234">
        <f t="shared" si="5"/>
        <v>0</v>
      </c>
      <c r="Q10" s="234">
        <f t="shared" si="5"/>
        <v>0</v>
      </c>
      <c r="R10" s="234">
        <f t="shared" si="5"/>
        <v>0</v>
      </c>
      <c r="S10" s="234">
        <f t="shared" si="5"/>
        <v>0</v>
      </c>
      <c r="T10" s="234">
        <f t="shared" si="5"/>
        <v>0</v>
      </c>
      <c r="U10" s="234">
        <f t="shared" si="5"/>
        <v>0</v>
      </c>
      <c r="V10" s="234">
        <f t="shared" si="5"/>
        <v>0</v>
      </c>
      <c r="W10" s="234">
        <f t="shared" si="5"/>
        <v>0</v>
      </c>
      <c r="X10" s="234">
        <f t="shared" si="5"/>
        <v>0</v>
      </c>
      <c r="Y10" s="234">
        <f t="shared" si="5"/>
        <v>0</v>
      </c>
      <c r="Z10" s="234">
        <f t="shared" si="5"/>
        <v>0</v>
      </c>
      <c r="AA10" s="234">
        <f t="shared" si="5"/>
        <v>0</v>
      </c>
      <c r="AB10" s="234">
        <f t="shared" si="5"/>
        <v>0</v>
      </c>
      <c r="AC10" s="856">
        <f t="shared" si="5"/>
        <v>0</v>
      </c>
    </row>
    <row r="11" spans="1:29" s="60" customFormat="1" outlineLevel="1">
      <c r="A11" s="230" t="str">
        <f>A6</f>
        <v>Solar Project - Kusum Scheme</v>
      </c>
      <c r="B11" s="407"/>
      <c r="C11" s="854"/>
      <c r="D11" s="854">
        <f ca="1">'Capex &amp; MoF'!E15+'Capex &amp; MoF'!E22</f>
        <v>0</v>
      </c>
      <c r="E11" s="854">
        <f ca="1">'Capex &amp; MoF'!F15+'Capex &amp; MoF'!F22</f>
        <v>36.749999999999993</v>
      </c>
      <c r="F11" s="854">
        <f ca="1">'Capex &amp; MoF'!G15+'Capex &amp; MoF'!G22</f>
        <v>0</v>
      </c>
      <c r="G11" s="854">
        <f ca="1">'Capex &amp; MoF'!H15+'Capex &amp; MoF'!H22</f>
        <v>0</v>
      </c>
      <c r="H11" s="854">
        <f ca="1">'Capex &amp; MoF'!I15+'Capex &amp; MoF'!I22</f>
        <v>0</v>
      </c>
      <c r="I11" s="854">
        <f ca="1">'Capex &amp; MoF'!J15+'Capex &amp; MoF'!J22</f>
        <v>0</v>
      </c>
      <c r="J11" s="854">
        <f ca="1">'Capex &amp; MoF'!K15+'Capex &amp; MoF'!K22</f>
        <v>0</v>
      </c>
      <c r="K11" s="854">
        <f ca="1">'Capex &amp; MoF'!L15+'Capex &amp; MoF'!L22</f>
        <v>0</v>
      </c>
      <c r="L11" s="854">
        <f ca="1">'Capex &amp; MoF'!M15+'Capex &amp; MoF'!M22</f>
        <v>0</v>
      </c>
      <c r="M11" s="855"/>
      <c r="N11" s="855"/>
      <c r="O11" s="855"/>
      <c r="P11" s="855"/>
      <c r="Q11" s="855"/>
      <c r="R11" s="855"/>
      <c r="S11" s="855"/>
      <c r="T11" s="855"/>
      <c r="U11" s="855"/>
      <c r="V11" s="855"/>
      <c r="W11" s="855"/>
      <c r="X11" s="855"/>
      <c r="Y11" s="855"/>
      <c r="Z11" s="855"/>
      <c r="AA11" s="855"/>
      <c r="AB11" s="855"/>
      <c r="AC11" s="857"/>
    </row>
    <row r="12" spans="1:29" s="60" customFormat="1" hidden="1" outlineLevel="1">
      <c r="A12" s="230" t="str">
        <f t="shared" ref="A12:A13" si="6">A7</f>
        <v>Karnataka</v>
      </c>
      <c r="B12" s="407"/>
      <c r="C12" s="854">
        <f ca="1">'Capex &amp; MoF'!D16+'Capex &amp; MoF'!D23</f>
        <v>0</v>
      </c>
      <c r="D12" s="854">
        <f ca="1">'Capex &amp; MoF'!E16+'Capex &amp; MoF'!E23</f>
        <v>0</v>
      </c>
      <c r="E12" s="854">
        <f ca="1">'Capex &amp; MoF'!F16+'Capex &amp; MoF'!F23</f>
        <v>0</v>
      </c>
      <c r="F12" s="854">
        <f ca="1">'Capex &amp; MoF'!G16+'Capex &amp; MoF'!G23</f>
        <v>0</v>
      </c>
      <c r="G12" s="854">
        <f ca="1">'Capex &amp; MoF'!H16+'Capex &amp; MoF'!H23</f>
        <v>0</v>
      </c>
      <c r="H12" s="854">
        <f ca="1">'Capex &amp; MoF'!I16+'Capex &amp; MoF'!I23</f>
        <v>0</v>
      </c>
      <c r="I12" s="854">
        <f ca="1">'Capex &amp; MoF'!J16+'Capex &amp; MoF'!J23</f>
        <v>0</v>
      </c>
      <c r="J12" s="854">
        <f ca="1">'Capex &amp; MoF'!K16+'Capex &amp; MoF'!K23</f>
        <v>0</v>
      </c>
      <c r="K12" s="854">
        <f ca="1">'Capex &amp; MoF'!L16+'Capex &amp; MoF'!L23</f>
        <v>0</v>
      </c>
      <c r="L12" s="854">
        <f ca="1">'Capex &amp; MoF'!M16+'Capex &amp; MoF'!M23</f>
        <v>0</v>
      </c>
      <c r="M12" s="855"/>
      <c r="N12" s="855"/>
      <c r="O12" s="855"/>
      <c r="P12" s="855"/>
      <c r="Q12" s="855"/>
      <c r="R12" s="855"/>
      <c r="S12" s="855"/>
      <c r="T12" s="855"/>
      <c r="U12" s="855"/>
      <c r="V12" s="855"/>
      <c r="W12" s="855"/>
      <c r="X12" s="855"/>
      <c r="Y12" s="855"/>
      <c r="Z12" s="855"/>
      <c r="AA12" s="855"/>
      <c r="AB12" s="855"/>
      <c r="AC12" s="857"/>
    </row>
    <row r="13" spans="1:29" s="60" customFormat="1" hidden="1" outlineLevel="1">
      <c r="A13" s="230" t="str">
        <f t="shared" si="6"/>
        <v>Uttar Pradesh</v>
      </c>
      <c r="B13" s="407"/>
      <c r="C13" s="854">
        <f ca="1">'Capex &amp; MoF'!D17+'Capex &amp; MoF'!D24</f>
        <v>0</v>
      </c>
      <c r="D13" s="854">
        <f ca="1">'Capex &amp; MoF'!E17+'Capex &amp; MoF'!E24</f>
        <v>0</v>
      </c>
      <c r="E13" s="854">
        <f ca="1">'Capex &amp; MoF'!F17+'Capex &amp; MoF'!F24</f>
        <v>0</v>
      </c>
      <c r="F13" s="854">
        <f ca="1">'Capex &amp; MoF'!G17+'Capex &amp; MoF'!G24</f>
        <v>0</v>
      </c>
      <c r="G13" s="854">
        <f ca="1">'Capex &amp; MoF'!H17+'Capex &amp; MoF'!H24</f>
        <v>0</v>
      </c>
      <c r="H13" s="854">
        <f ca="1">'Capex &amp; MoF'!I17+'Capex &amp; MoF'!I24</f>
        <v>0</v>
      </c>
      <c r="I13" s="854">
        <f ca="1">'Capex &amp; MoF'!J17+'Capex &amp; MoF'!J24</f>
        <v>0</v>
      </c>
      <c r="J13" s="854">
        <f ca="1">'Capex &amp; MoF'!K17+'Capex &amp; MoF'!K24</f>
        <v>0</v>
      </c>
      <c r="K13" s="854">
        <f ca="1">'Capex &amp; MoF'!L17+'Capex &amp; MoF'!L24</f>
        <v>0</v>
      </c>
      <c r="L13" s="854">
        <f ca="1">'Capex &amp; MoF'!M17+'Capex &amp; MoF'!M24</f>
        <v>0</v>
      </c>
      <c r="M13" s="855"/>
      <c r="N13" s="855"/>
      <c r="O13" s="855"/>
      <c r="P13" s="855"/>
      <c r="Q13" s="855"/>
      <c r="R13" s="855"/>
      <c r="S13" s="855"/>
      <c r="T13" s="855"/>
      <c r="U13" s="855"/>
      <c r="V13" s="855"/>
      <c r="W13" s="855"/>
      <c r="X13" s="855"/>
      <c r="Y13" s="855"/>
      <c r="Z13" s="855"/>
      <c r="AA13" s="855"/>
      <c r="AB13" s="855"/>
      <c r="AC13" s="857"/>
    </row>
    <row r="14" spans="1:29" outlineLevel="1">
      <c r="A14" s="61"/>
      <c r="B14" s="58"/>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62"/>
    </row>
    <row r="15" spans="1:29" outlineLevel="1">
      <c r="A15" s="233" t="s">
        <v>22</v>
      </c>
      <c r="B15" s="408"/>
      <c r="C15" s="234">
        <f t="shared" ref="C15:AC15" ca="1" si="7">SUM(C16:C18)</f>
        <v>0</v>
      </c>
      <c r="D15" s="234">
        <f t="shared" ca="1" si="7"/>
        <v>0</v>
      </c>
      <c r="E15" s="234">
        <f t="shared" ca="1" si="7"/>
        <v>0</v>
      </c>
      <c r="F15" s="234">
        <f t="shared" ca="1" si="7"/>
        <v>5.5124999999999984</v>
      </c>
      <c r="G15" s="234">
        <f t="shared" ca="1" si="7"/>
        <v>4.685624999999999</v>
      </c>
      <c r="H15" s="234">
        <f t="shared" ca="1" si="7"/>
        <v>3.9827812499999991</v>
      </c>
      <c r="I15" s="234">
        <f t="shared" ca="1" si="7"/>
        <v>3.3853640624999994</v>
      </c>
      <c r="J15" s="234">
        <f t="shared" ca="1" si="7"/>
        <v>2.8775594531249995</v>
      </c>
      <c r="K15" s="234">
        <f t="shared" ca="1" si="7"/>
        <v>2.4459255351562499</v>
      </c>
      <c r="L15" s="234">
        <f t="shared" ca="1" si="7"/>
        <v>2.0790367048828124</v>
      </c>
      <c r="M15" s="234">
        <f t="shared" ca="1" si="7"/>
        <v>1.7671811991503907</v>
      </c>
      <c r="N15" s="234">
        <f t="shared" ca="1" si="7"/>
        <v>1.5021040192778321</v>
      </c>
      <c r="O15" s="234">
        <f t="shared" ca="1" si="7"/>
        <v>1.2767884163861571</v>
      </c>
      <c r="P15" s="234">
        <f t="shared" ca="1" si="7"/>
        <v>1.0852701539282337</v>
      </c>
      <c r="Q15" s="234">
        <f t="shared" ca="1" si="7"/>
        <v>0.92247963083899864</v>
      </c>
      <c r="R15" s="234">
        <f t="shared" ca="1" si="7"/>
        <v>0.78410768621314886</v>
      </c>
      <c r="S15" s="234">
        <f t="shared" ca="1" si="7"/>
        <v>0.6664915332811765</v>
      </c>
      <c r="T15" s="234">
        <f t="shared" ca="1" si="7"/>
        <v>0.56651780328900003</v>
      </c>
      <c r="U15" s="234">
        <f t="shared" ca="1" si="7"/>
        <v>0.48154013279565006</v>
      </c>
      <c r="V15" s="234">
        <f t="shared" ca="1" si="7"/>
        <v>0.40930911287630256</v>
      </c>
      <c r="W15" s="234">
        <f t="shared" ca="1" si="7"/>
        <v>0.34791274594485722</v>
      </c>
      <c r="X15" s="234">
        <f t="shared" ca="1" si="7"/>
        <v>0.29572583405312863</v>
      </c>
      <c r="Y15" s="234">
        <f t="shared" ca="1" si="7"/>
        <v>0.25136695894515931</v>
      </c>
      <c r="Z15" s="234">
        <f t="shared" ca="1" si="7"/>
        <v>0.21366191510338545</v>
      </c>
      <c r="AA15" s="234">
        <f t="shared" ca="1" si="7"/>
        <v>0.18161262783787765</v>
      </c>
      <c r="AB15" s="234">
        <f t="shared" ca="1" si="7"/>
        <v>0.154370733662196</v>
      </c>
      <c r="AC15" s="856">
        <f t="shared" ca="1" si="7"/>
        <v>0.13121512361286661</v>
      </c>
    </row>
    <row r="16" spans="1:29" outlineLevel="1">
      <c r="A16" s="230" t="str">
        <f>+A11</f>
        <v>Solar Project - Kusum Scheme</v>
      </c>
      <c r="B16" s="853">
        <f>Inputs!$B$31</f>
        <v>0.15</v>
      </c>
      <c r="C16" s="1057"/>
      <c r="D16" s="1057"/>
      <c r="E16" s="1057"/>
      <c r="F16" s="59">
        <f t="shared" ref="F16:AC18" ca="1" si="8">($B16*F6)+((F11/2)*$B16)</f>
        <v>5.5124999999999984</v>
      </c>
      <c r="G16" s="59">
        <f t="shared" ca="1" si="8"/>
        <v>4.685624999999999</v>
      </c>
      <c r="H16" s="59">
        <f t="shared" ca="1" si="8"/>
        <v>3.9827812499999991</v>
      </c>
      <c r="I16" s="59">
        <f t="shared" ca="1" si="8"/>
        <v>3.3853640624999994</v>
      </c>
      <c r="J16" s="59">
        <f t="shared" ca="1" si="8"/>
        <v>2.8775594531249995</v>
      </c>
      <c r="K16" s="59">
        <f t="shared" ca="1" si="8"/>
        <v>2.4459255351562499</v>
      </c>
      <c r="L16" s="59">
        <f t="shared" ca="1" si="8"/>
        <v>2.0790367048828124</v>
      </c>
      <c r="M16" s="59">
        <f t="shared" ca="1" si="8"/>
        <v>1.7671811991503907</v>
      </c>
      <c r="N16" s="59">
        <f t="shared" ca="1" si="8"/>
        <v>1.5021040192778321</v>
      </c>
      <c r="O16" s="59">
        <f t="shared" ca="1" si="8"/>
        <v>1.2767884163861571</v>
      </c>
      <c r="P16" s="59">
        <f t="shared" ca="1" si="8"/>
        <v>1.0852701539282337</v>
      </c>
      <c r="Q16" s="59">
        <f t="shared" ca="1" si="8"/>
        <v>0.92247963083899864</v>
      </c>
      <c r="R16" s="59">
        <f t="shared" ca="1" si="8"/>
        <v>0.78410768621314886</v>
      </c>
      <c r="S16" s="59">
        <f t="shared" ca="1" si="8"/>
        <v>0.6664915332811765</v>
      </c>
      <c r="T16" s="59">
        <f t="shared" ca="1" si="8"/>
        <v>0.56651780328900003</v>
      </c>
      <c r="U16" s="59">
        <f t="shared" ca="1" si="8"/>
        <v>0.48154013279565006</v>
      </c>
      <c r="V16" s="59">
        <f t="shared" ca="1" si="8"/>
        <v>0.40930911287630256</v>
      </c>
      <c r="W16" s="59">
        <f t="shared" ca="1" si="8"/>
        <v>0.34791274594485722</v>
      </c>
      <c r="X16" s="59">
        <f t="shared" ca="1" si="8"/>
        <v>0.29572583405312863</v>
      </c>
      <c r="Y16" s="59">
        <f t="shared" ca="1" si="8"/>
        <v>0.25136695894515931</v>
      </c>
      <c r="Z16" s="59">
        <f t="shared" ca="1" si="8"/>
        <v>0.21366191510338545</v>
      </c>
      <c r="AA16" s="59">
        <f t="shared" ca="1" si="8"/>
        <v>0.18161262783787765</v>
      </c>
      <c r="AB16" s="59">
        <f t="shared" ca="1" si="8"/>
        <v>0.154370733662196</v>
      </c>
      <c r="AC16" s="62">
        <f t="shared" ca="1" si="8"/>
        <v>0.13121512361286661</v>
      </c>
    </row>
    <row r="17" spans="1:29" hidden="1" outlineLevel="1">
      <c r="A17" s="230" t="str">
        <f>+A12</f>
        <v>Karnataka</v>
      </c>
      <c r="B17" s="853">
        <f>B16</f>
        <v>0.15</v>
      </c>
      <c r="C17" s="59">
        <f t="shared" ref="C17:D18" ca="1" si="9">($B17*C7)+((C12/2)*$B17)</f>
        <v>0</v>
      </c>
      <c r="D17" s="59">
        <f t="shared" ca="1" si="9"/>
        <v>0</v>
      </c>
      <c r="E17" s="59">
        <f ca="1">($B17*E7)+((E12/2)*$B17)</f>
        <v>0</v>
      </c>
      <c r="F17" s="59">
        <f t="shared" ca="1" si="8"/>
        <v>0</v>
      </c>
      <c r="G17" s="59">
        <f t="shared" ca="1" si="8"/>
        <v>0</v>
      </c>
      <c r="H17" s="59">
        <f t="shared" ca="1" si="8"/>
        <v>0</v>
      </c>
      <c r="I17" s="59">
        <f t="shared" ca="1" si="8"/>
        <v>0</v>
      </c>
      <c r="J17" s="59">
        <f t="shared" ca="1" si="8"/>
        <v>0</v>
      </c>
      <c r="K17" s="59">
        <f t="shared" ca="1" si="8"/>
        <v>0</v>
      </c>
      <c r="L17" s="59">
        <f t="shared" ca="1" si="8"/>
        <v>0</v>
      </c>
      <c r="M17" s="59">
        <f t="shared" ca="1" si="8"/>
        <v>0</v>
      </c>
      <c r="N17" s="59">
        <f t="shared" ca="1" si="8"/>
        <v>0</v>
      </c>
      <c r="O17" s="59">
        <f t="shared" ca="1" si="8"/>
        <v>0</v>
      </c>
      <c r="P17" s="59">
        <f t="shared" ca="1" si="8"/>
        <v>0</v>
      </c>
      <c r="Q17" s="59">
        <f t="shared" ca="1" si="8"/>
        <v>0</v>
      </c>
      <c r="R17" s="59">
        <f t="shared" ca="1" si="8"/>
        <v>0</v>
      </c>
      <c r="S17" s="59">
        <f t="shared" ca="1" si="8"/>
        <v>0</v>
      </c>
      <c r="T17" s="59">
        <f t="shared" ca="1" si="8"/>
        <v>0</v>
      </c>
      <c r="U17" s="59">
        <f t="shared" ca="1" si="8"/>
        <v>0</v>
      </c>
      <c r="V17" s="59">
        <f t="shared" ca="1" si="8"/>
        <v>0</v>
      </c>
      <c r="W17" s="59">
        <f t="shared" ca="1" si="8"/>
        <v>0</v>
      </c>
      <c r="X17" s="59">
        <f t="shared" ca="1" si="8"/>
        <v>0</v>
      </c>
      <c r="Y17" s="59">
        <f t="shared" ca="1" si="8"/>
        <v>0</v>
      </c>
      <c r="Z17" s="59">
        <f t="shared" ca="1" si="8"/>
        <v>0</v>
      </c>
      <c r="AA17" s="59">
        <f t="shared" ca="1" si="8"/>
        <v>0</v>
      </c>
      <c r="AB17" s="59">
        <f t="shared" ca="1" si="8"/>
        <v>0</v>
      </c>
      <c r="AC17" s="62">
        <f t="shared" ca="1" si="8"/>
        <v>0</v>
      </c>
    </row>
    <row r="18" spans="1:29" hidden="1" outlineLevel="1">
      <c r="A18" s="230" t="str">
        <f>+A13</f>
        <v>Uttar Pradesh</v>
      </c>
      <c r="B18" s="853">
        <f>B17</f>
        <v>0.15</v>
      </c>
      <c r="C18" s="59">
        <f t="shared" ca="1" si="9"/>
        <v>0</v>
      </c>
      <c r="D18" s="59">
        <f t="shared" ca="1" si="9"/>
        <v>0</v>
      </c>
      <c r="E18" s="59">
        <f ca="1">($B18*E8)+((E13/2)*$B18)</f>
        <v>0</v>
      </c>
      <c r="F18" s="59">
        <f t="shared" ca="1" si="8"/>
        <v>0</v>
      </c>
      <c r="G18" s="59">
        <f t="shared" ca="1" si="8"/>
        <v>0</v>
      </c>
      <c r="H18" s="59">
        <f t="shared" ca="1" si="8"/>
        <v>0</v>
      </c>
      <c r="I18" s="59">
        <f t="shared" ca="1" si="8"/>
        <v>0</v>
      </c>
      <c r="J18" s="59">
        <f t="shared" ca="1" si="8"/>
        <v>0</v>
      </c>
      <c r="K18" s="59">
        <f t="shared" ca="1" si="8"/>
        <v>0</v>
      </c>
      <c r="L18" s="59">
        <f t="shared" ca="1" si="8"/>
        <v>0</v>
      </c>
      <c r="M18" s="59">
        <f t="shared" ca="1" si="8"/>
        <v>0</v>
      </c>
      <c r="N18" s="59">
        <f t="shared" ca="1" si="8"/>
        <v>0</v>
      </c>
      <c r="O18" s="59">
        <f t="shared" ca="1" si="8"/>
        <v>0</v>
      </c>
      <c r="P18" s="59">
        <f t="shared" ca="1" si="8"/>
        <v>0</v>
      </c>
      <c r="Q18" s="59">
        <f t="shared" ca="1" si="8"/>
        <v>0</v>
      </c>
      <c r="R18" s="59">
        <f t="shared" ca="1" si="8"/>
        <v>0</v>
      </c>
      <c r="S18" s="59">
        <f t="shared" ca="1" si="8"/>
        <v>0</v>
      </c>
      <c r="T18" s="59">
        <f t="shared" ca="1" si="8"/>
        <v>0</v>
      </c>
      <c r="U18" s="59">
        <f t="shared" ca="1" si="8"/>
        <v>0</v>
      </c>
      <c r="V18" s="59">
        <f t="shared" ca="1" si="8"/>
        <v>0</v>
      </c>
      <c r="W18" s="59">
        <f t="shared" ca="1" si="8"/>
        <v>0</v>
      </c>
      <c r="X18" s="59">
        <f t="shared" ca="1" si="8"/>
        <v>0</v>
      </c>
      <c r="Y18" s="59">
        <f t="shared" ca="1" si="8"/>
        <v>0</v>
      </c>
      <c r="Z18" s="59">
        <f t="shared" ca="1" si="8"/>
        <v>0</v>
      </c>
      <c r="AA18" s="59">
        <f t="shared" ca="1" si="8"/>
        <v>0</v>
      </c>
      <c r="AB18" s="59">
        <f t="shared" ca="1" si="8"/>
        <v>0</v>
      </c>
      <c r="AC18" s="62">
        <f t="shared" ca="1" si="8"/>
        <v>0</v>
      </c>
    </row>
    <row r="19" spans="1:29" outlineLevel="1">
      <c r="A19" s="230"/>
      <c r="B19" s="407"/>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62"/>
    </row>
    <row r="20" spans="1:29" outlineLevel="1">
      <c r="A20" s="233" t="s">
        <v>3</v>
      </c>
      <c r="B20" s="408"/>
      <c r="C20" s="234">
        <f t="shared" ref="C20:AC20" ca="1" si="10">SUM(C21:C23)</f>
        <v>0</v>
      </c>
      <c r="D20" s="234">
        <f t="shared" ca="1" si="10"/>
        <v>0</v>
      </c>
      <c r="E20" s="234">
        <f t="shared" ca="1" si="10"/>
        <v>36.749999999999993</v>
      </c>
      <c r="F20" s="234">
        <f t="shared" ca="1" si="10"/>
        <v>31.237499999999994</v>
      </c>
      <c r="G20" s="234">
        <f t="shared" ca="1" si="10"/>
        <v>26.551874999999995</v>
      </c>
      <c r="H20" s="234">
        <f t="shared" ca="1" si="10"/>
        <v>22.569093749999997</v>
      </c>
      <c r="I20" s="234">
        <f t="shared" ca="1" si="10"/>
        <v>19.183729687499998</v>
      </c>
      <c r="J20" s="234">
        <f t="shared" ca="1" si="10"/>
        <v>16.306170234374999</v>
      </c>
      <c r="K20" s="234">
        <f t="shared" ca="1" si="10"/>
        <v>13.86024469921875</v>
      </c>
      <c r="L20" s="234">
        <f t="shared" ca="1" si="10"/>
        <v>11.781207994335938</v>
      </c>
      <c r="M20" s="234">
        <f t="shared" ca="1" si="10"/>
        <v>10.014026795185547</v>
      </c>
      <c r="N20" s="234">
        <f t="shared" ca="1" si="10"/>
        <v>8.5119227759077152</v>
      </c>
      <c r="O20" s="234">
        <f t="shared" ca="1" si="10"/>
        <v>7.2351343595215578</v>
      </c>
      <c r="P20" s="234">
        <f t="shared" ca="1" si="10"/>
        <v>6.1498642055933246</v>
      </c>
      <c r="Q20" s="234">
        <f t="shared" ca="1" si="10"/>
        <v>5.2273845747543257</v>
      </c>
      <c r="R20" s="234">
        <f t="shared" ca="1" si="10"/>
        <v>4.4432768885411766</v>
      </c>
      <c r="S20" s="234">
        <f t="shared" ca="1" si="10"/>
        <v>3.7767853552600004</v>
      </c>
      <c r="T20" s="234">
        <f t="shared" ca="1" si="10"/>
        <v>3.2102675519710004</v>
      </c>
      <c r="U20" s="234">
        <f t="shared" ca="1" si="10"/>
        <v>2.7287274191753506</v>
      </c>
      <c r="V20" s="234">
        <f t="shared" ca="1" si="10"/>
        <v>2.3194183062990481</v>
      </c>
      <c r="W20" s="234">
        <f t="shared" ca="1" si="10"/>
        <v>1.9715055603541909</v>
      </c>
      <c r="X20" s="234">
        <f t="shared" ca="1" si="10"/>
        <v>1.6757797263010623</v>
      </c>
      <c r="Y20" s="234">
        <f t="shared" ca="1" si="10"/>
        <v>1.4244127673559031</v>
      </c>
      <c r="Z20" s="234">
        <f t="shared" ca="1" si="10"/>
        <v>1.2107508522525177</v>
      </c>
      <c r="AA20" s="234">
        <f t="shared" ca="1" si="10"/>
        <v>1.0291382244146401</v>
      </c>
      <c r="AB20" s="234">
        <f t="shared" ca="1" si="10"/>
        <v>0.87476749075244409</v>
      </c>
      <c r="AC20" s="856">
        <f t="shared" ca="1" si="10"/>
        <v>0.74355236713957751</v>
      </c>
    </row>
    <row r="21" spans="1:29" outlineLevel="1">
      <c r="A21" s="230" t="str">
        <f>+A16</f>
        <v>Solar Project - Kusum Scheme</v>
      </c>
      <c r="B21" s="407"/>
      <c r="C21" s="59">
        <f>C6+C11-C16</f>
        <v>0</v>
      </c>
      <c r="D21" s="59">
        <f t="shared" ref="D21:AC23" ca="1" si="11">D6+D11-D16</f>
        <v>0</v>
      </c>
      <c r="E21" s="59">
        <f t="shared" ca="1" si="11"/>
        <v>36.749999999999993</v>
      </c>
      <c r="F21" s="59">
        <f t="shared" ca="1" si="11"/>
        <v>31.237499999999994</v>
      </c>
      <c r="G21" s="59">
        <f t="shared" ca="1" si="11"/>
        <v>26.551874999999995</v>
      </c>
      <c r="H21" s="59">
        <f t="shared" ca="1" si="11"/>
        <v>22.569093749999997</v>
      </c>
      <c r="I21" s="59">
        <f t="shared" ca="1" si="11"/>
        <v>19.183729687499998</v>
      </c>
      <c r="J21" s="59">
        <f t="shared" ca="1" si="11"/>
        <v>16.306170234374999</v>
      </c>
      <c r="K21" s="59">
        <f t="shared" ca="1" si="11"/>
        <v>13.86024469921875</v>
      </c>
      <c r="L21" s="59">
        <f t="shared" ca="1" si="11"/>
        <v>11.781207994335938</v>
      </c>
      <c r="M21" s="59">
        <f t="shared" ca="1" si="11"/>
        <v>10.014026795185547</v>
      </c>
      <c r="N21" s="59">
        <f t="shared" ca="1" si="11"/>
        <v>8.5119227759077152</v>
      </c>
      <c r="O21" s="59">
        <f t="shared" ca="1" si="11"/>
        <v>7.2351343595215578</v>
      </c>
      <c r="P21" s="59">
        <f t="shared" ca="1" si="11"/>
        <v>6.1498642055933246</v>
      </c>
      <c r="Q21" s="59">
        <f t="shared" ca="1" si="11"/>
        <v>5.2273845747543257</v>
      </c>
      <c r="R21" s="59">
        <f t="shared" ca="1" si="11"/>
        <v>4.4432768885411766</v>
      </c>
      <c r="S21" s="59">
        <f t="shared" ca="1" si="11"/>
        <v>3.7767853552600004</v>
      </c>
      <c r="T21" s="59">
        <f t="shared" ca="1" si="11"/>
        <v>3.2102675519710004</v>
      </c>
      <c r="U21" s="59">
        <f t="shared" ca="1" si="11"/>
        <v>2.7287274191753506</v>
      </c>
      <c r="V21" s="59">
        <f t="shared" ca="1" si="11"/>
        <v>2.3194183062990481</v>
      </c>
      <c r="W21" s="59">
        <f t="shared" ca="1" si="11"/>
        <v>1.9715055603541909</v>
      </c>
      <c r="X21" s="59">
        <f t="shared" ca="1" si="11"/>
        <v>1.6757797263010623</v>
      </c>
      <c r="Y21" s="59">
        <f t="shared" ca="1" si="11"/>
        <v>1.4244127673559031</v>
      </c>
      <c r="Z21" s="59">
        <f t="shared" ca="1" si="11"/>
        <v>1.2107508522525177</v>
      </c>
      <c r="AA21" s="59">
        <f t="shared" ca="1" si="11"/>
        <v>1.0291382244146401</v>
      </c>
      <c r="AB21" s="59">
        <f t="shared" ca="1" si="11"/>
        <v>0.87476749075244409</v>
      </c>
      <c r="AC21" s="62">
        <f t="shared" ca="1" si="11"/>
        <v>0.74355236713957751</v>
      </c>
    </row>
    <row r="22" spans="1:29" hidden="1" outlineLevel="1">
      <c r="A22" s="230" t="str">
        <f>+A17</f>
        <v>Karnataka</v>
      </c>
      <c r="B22" s="407"/>
      <c r="C22" s="59">
        <f t="shared" ref="C22:R23" ca="1" si="12">C7+C12-C17</f>
        <v>0</v>
      </c>
      <c r="D22" s="59">
        <f t="shared" ca="1" si="12"/>
        <v>0</v>
      </c>
      <c r="E22" s="59">
        <f t="shared" ca="1" si="12"/>
        <v>0</v>
      </c>
      <c r="F22" s="59">
        <f t="shared" ca="1" si="12"/>
        <v>0</v>
      </c>
      <c r="G22" s="59">
        <f t="shared" ca="1" si="12"/>
        <v>0</v>
      </c>
      <c r="H22" s="59">
        <f t="shared" ca="1" si="12"/>
        <v>0</v>
      </c>
      <c r="I22" s="59">
        <f t="shared" ca="1" si="12"/>
        <v>0</v>
      </c>
      <c r="J22" s="59">
        <f t="shared" ca="1" si="12"/>
        <v>0</v>
      </c>
      <c r="K22" s="59">
        <f t="shared" ca="1" si="12"/>
        <v>0</v>
      </c>
      <c r="L22" s="59">
        <f t="shared" ca="1" si="12"/>
        <v>0</v>
      </c>
      <c r="M22" s="59">
        <f t="shared" ca="1" si="12"/>
        <v>0</v>
      </c>
      <c r="N22" s="59">
        <f t="shared" ca="1" si="12"/>
        <v>0</v>
      </c>
      <c r="O22" s="59">
        <f t="shared" ca="1" si="12"/>
        <v>0</v>
      </c>
      <c r="P22" s="59">
        <f t="shared" ca="1" si="12"/>
        <v>0</v>
      </c>
      <c r="Q22" s="59">
        <f t="shared" ca="1" si="12"/>
        <v>0</v>
      </c>
      <c r="R22" s="59">
        <f t="shared" ca="1" si="12"/>
        <v>0</v>
      </c>
      <c r="S22" s="59">
        <f t="shared" ca="1" si="11"/>
        <v>0</v>
      </c>
      <c r="T22" s="59">
        <f t="shared" ca="1" si="11"/>
        <v>0</v>
      </c>
      <c r="U22" s="59">
        <f t="shared" ca="1" si="11"/>
        <v>0</v>
      </c>
      <c r="V22" s="59">
        <f t="shared" ca="1" si="11"/>
        <v>0</v>
      </c>
      <c r="W22" s="59">
        <f t="shared" ca="1" si="11"/>
        <v>0</v>
      </c>
      <c r="X22" s="59">
        <f t="shared" ca="1" si="11"/>
        <v>0</v>
      </c>
      <c r="Y22" s="59">
        <f t="shared" ca="1" si="11"/>
        <v>0</v>
      </c>
      <c r="Z22" s="59">
        <f t="shared" ca="1" si="11"/>
        <v>0</v>
      </c>
      <c r="AA22" s="59">
        <f t="shared" ca="1" si="11"/>
        <v>0</v>
      </c>
      <c r="AB22" s="59">
        <f t="shared" ca="1" si="11"/>
        <v>0</v>
      </c>
      <c r="AC22" s="62">
        <f t="shared" ca="1" si="11"/>
        <v>0</v>
      </c>
    </row>
    <row r="23" spans="1:29" hidden="1" outlineLevel="1">
      <c r="A23" s="858" t="str">
        <f>+A18</f>
        <v>Uttar Pradesh</v>
      </c>
      <c r="B23" s="859"/>
      <c r="C23" s="860">
        <f t="shared" ca="1" si="12"/>
        <v>0</v>
      </c>
      <c r="D23" s="860">
        <f t="shared" ca="1" si="11"/>
        <v>0</v>
      </c>
      <c r="E23" s="860">
        <f t="shared" ca="1" si="11"/>
        <v>0</v>
      </c>
      <c r="F23" s="860">
        <f t="shared" ca="1" si="11"/>
        <v>0</v>
      </c>
      <c r="G23" s="860">
        <f t="shared" ca="1" si="11"/>
        <v>0</v>
      </c>
      <c r="H23" s="860">
        <f t="shared" ca="1" si="11"/>
        <v>0</v>
      </c>
      <c r="I23" s="860">
        <f t="shared" ca="1" si="11"/>
        <v>0</v>
      </c>
      <c r="J23" s="860">
        <f t="shared" ca="1" si="11"/>
        <v>0</v>
      </c>
      <c r="K23" s="860">
        <f t="shared" ca="1" si="11"/>
        <v>0</v>
      </c>
      <c r="L23" s="860">
        <f t="shared" ca="1" si="11"/>
        <v>0</v>
      </c>
      <c r="M23" s="860">
        <f t="shared" ca="1" si="11"/>
        <v>0</v>
      </c>
      <c r="N23" s="860">
        <f t="shared" ca="1" si="11"/>
        <v>0</v>
      </c>
      <c r="O23" s="860">
        <f t="shared" ca="1" si="11"/>
        <v>0</v>
      </c>
      <c r="P23" s="860">
        <f t="shared" ca="1" si="11"/>
        <v>0</v>
      </c>
      <c r="Q23" s="860">
        <f t="shared" ca="1" si="11"/>
        <v>0</v>
      </c>
      <c r="R23" s="860">
        <f t="shared" ca="1" si="11"/>
        <v>0</v>
      </c>
      <c r="S23" s="860">
        <f t="shared" ca="1" si="11"/>
        <v>0</v>
      </c>
      <c r="T23" s="860">
        <f t="shared" ca="1" si="11"/>
        <v>0</v>
      </c>
      <c r="U23" s="860">
        <f t="shared" ca="1" si="11"/>
        <v>0</v>
      </c>
      <c r="V23" s="860">
        <f t="shared" ca="1" si="11"/>
        <v>0</v>
      </c>
      <c r="W23" s="860">
        <f t="shared" ca="1" si="11"/>
        <v>0</v>
      </c>
      <c r="X23" s="860">
        <f t="shared" ca="1" si="11"/>
        <v>0</v>
      </c>
      <c r="Y23" s="860">
        <f t="shared" ca="1" si="11"/>
        <v>0</v>
      </c>
      <c r="Z23" s="860">
        <f t="shared" ca="1" si="11"/>
        <v>0</v>
      </c>
      <c r="AA23" s="860">
        <f t="shared" ca="1" si="11"/>
        <v>0</v>
      </c>
      <c r="AB23" s="860">
        <f t="shared" ca="1" si="11"/>
        <v>0</v>
      </c>
      <c r="AC23" s="861">
        <f t="shared" ca="1" si="11"/>
        <v>0</v>
      </c>
    </row>
    <row r="24" spans="1:29">
      <c r="A24" s="230"/>
      <c r="B24" s="407"/>
    </row>
    <row r="25" spans="1:29">
      <c r="A25" s="230"/>
      <c r="B25" s="407"/>
    </row>
    <row r="26" spans="1:29">
      <c r="A26" s="6" t="s">
        <v>301</v>
      </c>
      <c r="B26" s="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row>
    <row r="27" spans="1:29" outlineLevel="1">
      <c r="A27" s="22" t="s">
        <v>26</v>
      </c>
      <c r="B27" s="406"/>
      <c r="C27" s="232">
        <f t="shared" ref="C27:AC27" si="13">SUM(C28:C30)</f>
        <v>0</v>
      </c>
      <c r="D27" s="232">
        <f t="shared" ca="1" si="13"/>
        <v>0</v>
      </c>
      <c r="E27" s="232">
        <f t="shared" ca="1" si="13"/>
        <v>0</v>
      </c>
      <c r="F27" s="232">
        <f t="shared" ca="1" si="13"/>
        <v>36.749999999999993</v>
      </c>
      <c r="G27" s="232">
        <f t="shared" ca="1" si="13"/>
        <v>22.049999999999997</v>
      </c>
      <c r="H27" s="232">
        <f t="shared" ca="1" si="13"/>
        <v>13.229999999999999</v>
      </c>
      <c r="I27" s="232">
        <f t="shared" ca="1" si="13"/>
        <v>7.9379999999999988</v>
      </c>
      <c r="J27" s="232">
        <f t="shared" ca="1" si="13"/>
        <v>4.7627999999999986</v>
      </c>
      <c r="K27" s="232">
        <f t="shared" ca="1" si="13"/>
        <v>2.8576799999999993</v>
      </c>
      <c r="L27" s="232">
        <f t="shared" ca="1" si="13"/>
        <v>1.7146079999999995</v>
      </c>
      <c r="M27" s="232">
        <f t="shared" ca="1" si="13"/>
        <v>1.0287647999999996</v>
      </c>
      <c r="N27" s="232">
        <f t="shared" ca="1" si="13"/>
        <v>0.61725887999999973</v>
      </c>
      <c r="O27" s="232">
        <f t="shared" ca="1" si="13"/>
        <v>0.37035532799999982</v>
      </c>
      <c r="P27" s="232">
        <f t="shared" ca="1" si="13"/>
        <v>0.22221319679999987</v>
      </c>
      <c r="Q27" s="232">
        <f t="shared" ca="1" si="13"/>
        <v>0.13332791807999991</v>
      </c>
      <c r="R27" s="232">
        <f t="shared" ca="1" si="13"/>
        <v>7.9996750847999953E-2</v>
      </c>
      <c r="S27" s="232">
        <f t="shared" ca="1" si="13"/>
        <v>4.7998050508799968E-2</v>
      </c>
      <c r="T27" s="232">
        <f t="shared" ca="1" si="13"/>
        <v>2.8798830305279979E-2</v>
      </c>
      <c r="U27" s="232">
        <f t="shared" ca="1" si="13"/>
        <v>1.7279298183167986E-2</v>
      </c>
      <c r="V27" s="232">
        <f t="shared" ca="1" si="13"/>
        <v>1.0367578909900792E-2</v>
      </c>
      <c r="W27" s="232">
        <f t="shared" ca="1" si="13"/>
        <v>6.2205473459404749E-3</v>
      </c>
      <c r="X27" s="232">
        <f t="shared" ca="1" si="13"/>
        <v>3.7323284075642849E-3</v>
      </c>
      <c r="Y27" s="232">
        <f t="shared" ca="1" si="13"/>
        <v>2.2393970445385709E-3</v>
      </c>
      <c r="Z27" s="232">
        <f t="shared" ca="1" si="13"/>
        <v>1.3436382267231425E-3</v>
      </c>
      <c r="AA27" s="232">
        <f t="shared" ca="1" si="13"/>
        <v>8.0618293603388551E-4</v>
      </c>
      <c r="AB27" s="232">
        <f t="shared" ca="1" si="13"/>
        <v>4.8370976162033128E-4</v>
      </c>
      <c r="AC27" s="678">
        <f t="shared" ca="1" si="13"/>
        <v>2.9022585697219879E-4</v>
      </c>
    </row>
    <row r="28" spans="1:29" outlineLevel="1">
      <c r="A28" s="230" t="str">
        <f>A6</f>
        <v>Solar Project - Kusum Scheme</v>
      </c>
      <c r="B28" s="407"/>
      <c r="C28" s="854">
        <f>C6</f>
        <v>0</v>
      </c>
      <c r="D28" s="235">
        <f ca="1">C43</f>
        <v>0</v>
      </c>
      <c r="E28" s="235">
        <f t="shared" ref="E28:AC30" ca="1" si="14">D43</f>
        <v>0</v>
      </c>
      <c r="F28" s="235">
        <f t="shared" ca="1" si="14"/>
        <v>36.749999999999993</v>
      </c>
      <c r="G28" s="235">
        <f t="shared" ca="1" si="14"/>
        <v>22.049999999999997</v>
      </c>
      <c r="H28" s="235">
        <f t="shared" ca="1" si="14"/>
        <v>13.229999999999999</v>
      </c>
      <c r="I28" s="235">
        <f t="shared" ca="1" si="14"/>
        <v>7.9379999999999988</v>
      </c>
      <c r="J28" s="235">
        <f t="shared" ca="1" si="14"/>
        <v>4.7627999999999986</v>
      </c>
      <c r="K28" s="235">
        <f t="shared" ca="1" si="14"/>
        <v>2.8576799999999993</v>
      </c>
      <c r="L28" s="235">
        <f t="shared" ca="1" si="14"/>
        <v>1.7146079999999995</v>
      </c>
      <c r="M28" s="235">
        <f t="shared" ca="1" si="14"/>
        <v>1.0287647999999996</v>
      </c>
      <c r="N28" s="235">
        <f t="shared" ca="1" si="14"/>
        <v>0.61725887999999973</v>
      </c>
      <c r="O28" s="235">
        <f t="shared" ca="1" si="14"/>
        <v>0.37035532799999982</v>
      </c>
      <c r="P28" s="235">
        <f t="shared" ca="1" si="14"/>
        <v>0.22221319679999987</v>
      </c>
      <c r="Q28" s="235">
        <f t="shared" ca="1" si="14"/>
        <v>0.13332791807999991</v>
      </c>
      <c r="R28" s="235">
        <f t="shared" ca="1" si="14"/>
        <v>7.9996750847999953E-2</v>
      </c>
      <c r="S28" s="235">
        <f t="shared" ca="1" si="14"/>
        <v>4.7998050508799968E-2</v>
      </c>
      <c r="T28" s="235">
        <f t="shared" ca="1" si="14"/>
        <v>2.8798830305279979E-2</v>
      </c>
      <c r="U28" s="235">
        <f t="shared" ca="1" si="14"/>
        <v>1.7279298183167986E-2</v>
      </c>
      <c r="V28" s="235">
        <f t="shared" ca="1" si="14"/>
        <v>1.0367578909900792E-2</v>
      </c>
      <c r="W28" s="235">
        <f t="shared" ca="1" si="14"/>
        <v>6.2205473459404749E-3</v>
      </c>
      <c r="X28" s="235">
        <f t="shared" ca="1" si="14"/>
        <v>3.7323284075642849E-3</v>
      </c>
      <c r="Y28" s="235">
        <f t="shared" ca="1" si="14"/>
        <v>2.2393970445385709E-3</v>
      </c>
      <c r="Z28" s="235">
        <f t="shared" ca="1" si="14"/>
        <v>1.3436382267231425E-3</v>
      </c>
      <c r="AA28" s="235">
        <f t="shared" ca="1" si="14"/>
        <v>8.0618293603388551E-4</v>
      </c>
      <c r="AB28" s="235">
        <f t="shared" ca="1" si="14"/>
        <v>4.8370976162033128E-4</v>
      </c>
      <c r="AC28" s="235">
        <f t="shared" ca="1" si="14"/>
        <v>2.9022585697219879E-4</v>
      </c>
    </row>
    <row r="29" spans="1:29" hidden="1" outlineLevel="1">
      <c r="A29" s="230" t="str">
        <f t="shared" ref="A29:A30" si="15">A7</f>
        <v>Karnataka</v>
      </c>
      <c r="B29" s="407"/>
      <c r="C29" s="854">
        <f t="shared" ref="C29:C30" si="16">C7</f>
        <v>0</v>
      </c>
      <c r="D29" s="235">
        <f t="shared" ref="D29:S30" ca="1" si="17">C44</f>
        <v>0</v>
      </c>
      <c r="E29" s="235">
        <f t="shared" ca="1" si="17"/>
        <v>0</v>
      </c>
      <c r="F29" s="235">
        <f t="shared" ca="1" si="17"/>
        <v>0</v>
      </c>
      <c r="G29" s="235">
        <f t="shared" ca="1" si="17"/>
        <v>0</v>
      </c>
      <c r="H29" s="235">
        <f t="shared" ca="1" si="17"/>
        <v>0</v>
      </c>
      <c r="I29" s="235">
        <f t="shared" ca="1" si="17"/>
        <v>0</v>
      </c>
      <c r="J29" s="235">
        <f t="shared" ca="1" si="17"/>
        <v>0</v>
      </c>
      <c r="K29" s="235">
        <f t="shared" ca="1" si="17"/>
        <v>0</v>
      </c>
      <c r="L29" s="235">
        <f t="shared" ca="1" si="17"/>
        <v>0</v>
      </c>
      <c r="M29" s="235">
        <f t="shared" ca="1" si="17"/>
        <v>0</v>
      </c>
      <c r="N29" s="235">
        <f t="shared" ca="1" si="17"/>
        <v>0</v>
      </c>
      <c r="O29" s="235">
        <f t="shared" ca="1" si="17"/>
        <v>0</v>
      </c>
      <c r="P29" s="235">
        <f t="shared" ca="1" si="17"/>
        <v>0</v>
      </c>
      <c r="Q29" s="235">
        <f t="shared" ca="1" si="17"/>
        <v>0</v>
      </c>
      <c r="R29" s="235">
        <f t="shared" ca="1" si="17"/>
        <v>0</v>
      </c>
      <c r="S29" s="235">
        <f t="shared" ca="1" si="17"/>
        <v>0</v>
      </c>
      <c r="T29" s="235">
        <f t="shared" ca="1" si="14"/>
        <v>0</v>
      </c>
      <c r="U29" s="235">
        <f t="shared" ca="1" si="14"/>
        <v>0</v>
      </c>
      <c r="V29" s="235">
        <f t="shared" ca="1" si="14"/>
        <v>0</v>
      </c>
      <c r="W29" s="235">
        <f t="shared" ca="1" si="14"/>
        <v>0</v>
      </c>
      <c r="X29" s="235">
        <f t="shared" ca="1" si="14"/>
        <v>0</v>
      </c>
      <c r="Y29" s="235">
        <f t="shared" ca="1" si="14"/>
        <v>0</v>
      </c>
      <c r="Z29" s="235">
        <f t="shared" ca="1" si="14"/>
        <v>0</v>
      </c>
      <c r="AA29" s="235">
        <f t="shared" ca="1" si="14"/>
        <v>0</v>
      </c>
      <c r="AB29" s="235">
        <f t="shared" ca="1" si="14"/>
        <v>0</v>
      </c>
      <c r="AC29" s="235">
        <f t="shared" ca="1" si="14"/>
        <v>0</v>
      </c>
    </row>
    <row r="30" spans="1:29" hidden="1" outlineLevel="1">
      <c r="A30" s="230" t="str">
        <f t="shared" si="15"/>
        <v>Uttar Pradesh</v>
      </c>
      <c r="B30" s="407"/>
      <c r="C30" s="854">
        <f t="shared" si="16"/>
        <v>0</v>
      </c>
      <c r="D30" s="235">
        <f t="shared" ca="1" si="17"/>
        <v>0</v>
      </c>
      <c r="E30" s="235">
        <f t="shared" ca="1" si="14"/>
        <v>0</v>
      </c>
      <c r="F30" s="235">
        <f t="shared" ca="1" si="14"/>
        <v>0</v>
      </c>
      <c r="G30" s="235">
        <f t="shared" ca="1" si="14"/>
        <v>0</v>
      </c>
      <c r="H30" s="235">
        <f t="shared" ca="1" si="14"/>
        <v>0</v>
      </c>
      <c r="I30" s="235">
        <f t="shared" ca="1" si="14"/>
        <v>0</v>
      </c>
      <c r="J30" s="235">
        <f t="shared" ca="1" si="14"/>
        <v>0</v>
      </c>
      <c r="K30" s="235">
        <f t="shared" ca="1" si="14"/>
        <v>0</v>
      </c>
      <c r="L30" s="235">
        <f t="shared" ca="1" si="14"/>
        <v>0</v>
      </c>
      <c r="M30" s="235">
        <f t="shared" ca="1" si="14"/>
        <v>0</v>
      </c>
      <c r="N30" s="235">
        <f t="shared" ca="1" si="14"/>
        <v>0</v>
      </c>
      <c r="O30" s="235">
        <f t="shared" ca="1" si="14"/>
        <v>0</v>
      </c>
      <c r="P30" s="235">
        <f t="shared" ca="1" si="14"/>
        <v>0</v>
      </c>
      <c r="Q30" s="235">
        <f t="shared" ca="1" si="14"/>
        <v>0</v>
      </c>
      <c r="R30" s="235">
        <f t="shared" ca="1" si="14"/>
        <v>0</v>
      </c>
      <c r="S30" s="235">
        <f t="shared" ca="1" si="14"/>
        <v>0</v>
      </c>
      <c r="T30" s="235">
        <f t="shared" ca="1" si="14"/>
        <v>0</v>
      </c>
      <c r="U30" s="235">
        <f t="shared" ca="1" si="14"/>
        <v>0</v>
      </c>
      <c r="V30" s="235">
        <f t="shared" ca="1" si="14"/>
        <v>0</v>
      </c>
      <c r="W30" s="235">
        <f t="shared" ca="1" si="14"/>
        <v>0</v>
      </c>
      <c r="X30" s="235">
        <f t="shared" ca="1" si="14"/>
        <v>0</v>
      </c>
      <c r="Y30" s="235">
        <f t="shared" ca="1" si="14"/>
        <v>0</v>
      </c>
      <c r="Z30" s="235">
        <f t="shared" ca="1" si="14"/>
        <v>0</v>
      </c>
      <c r="AA30" s="235">
        <f t="shared" ca="1" si="14"/>
        <v>0</v>
      </c>
      <c r="AB30" s="235">
        <f t="shared" ca="1" si="14"/>
        <v>0</v>
      </c>
      <c r="AC30" s="235">
        <f t="shared" ca="1" si="14"/>
        <v>0</v>
      </c>
    </row>
    <row r="31" spans="1:29" outlineLevel="1">
      <c r="A31" s="56"/>
      <c r="B31" s="6"/>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8"/>
    </row>
    <row r="32" spans="1:29" outlineLevel="1">
      <c r="A32" s="233" t="s">
        <v>93</v>
      </c>
      <c r="B32" s="408"/>
      <c r="C32" s="234">
        <f t="shared" ref="C32:AC32" ca="1" si="18">SUM(C33:C35)</f>
        <v>0</v>
      </c>
      <c r="D32" s="234">
        <f t="shared" ca="1" si="18"/>
        <v>0</v>
      </c>
      <c r="E32" s="234">
        <f t="shared" ca="1" si="18"/>
        <v>36.749999999999993</v>
      </c>
      <c r="F32" s="234">
        <f t="shared" ca="1" si="18"/>
        <v>0</v>
      </c>
      <c r="G32" s="234">
        <f t="shared" ca="1" si="18"/>
        <v>0</v>
      </c>
      <c r="H32" s="234">
        <f t="shared" ca="1" si="18"/>
        <v>0</v>
      </c>
      <c r="I32" s="234">
        <f t="shared" ca="1" si="18"/>
        <v>0</v>
      </c>
      <c r="J32" s="234">
        <f t="shared" ca="1" si="18"/>
        <v>0</v>
      </c>
      <c r="K32" s="234">
        <f t="shared" ca="1" si="18"/>
        <v>0</v>
      </c>
      <c r="L32" s="234">
        <f t="shared" ca="1" si="18"/>
        <v>0</v>
      </c>
      <c r="M32" s="234">
        <f t="shared" si="18"/>
        <v>0</v>
      </c>
      <c r="N32" s="234">
        <f t="shared" si="18"/>
        <v>0</v>
      </c>
      <c r="O32" s="234">
        <f t="shared" si="18"/>
        <v>0</v>
      </c>
      <c r="P32" s="234">
        <f t="shared" si="18"/>
        <v>0</v>
      </c>
      <c r="Q32" s="234">
        <f t="shared" si="18"/>
        <v>0</v>
      </c>
      <c r="R32" s="234">
        <f t="shared" si="18"/>
        <v>0</v>
      </c>
      <c r="S32" s="234">
        <f t="shared" si="18"/>
        <v>0</v>
      </c>
      <c r="T32" s="234">
        <f t="shared" si="18"/>
        <v>0</v>
      </c>
      <c r="U32" s="234">
        <f t="shared" si="18"/>
        <v>0</v>
      </c>
      <c r="V32" s="234">
        <f t="shared" si="18"/>
        <v>0</v>
      </c>
      <c r="W32" s="234">
        <f t="shared" si="18"/>
        <v>0</v>
      </c>
      <c r="X32" s="234">
        <f t="shared" si="18"/>
        <v>0</v>
      </c>
      <c r="Y32" s="234">
        <f t="shared" si="18"/>
        <v>0</v>
      </c>
      <c r="Z32" s="234">
        <f t="shared" si="18"/>
        <v>0</v>
      </c>
      <c r="AA32" s="234">
        <f t="shared" si="18"/>
        <v>0</v>
      </c>
      <c r="AB32" s="234">
        <f t="shared" si="18"/>
        <v>0</v>
      </c>
      <c r="AC32" s="856">
        <f t="shared" si="18"/>
        <v>0</v>
      </c>
    </row>
    <row r="33" spans="1:29" s="60" customFormat="1" outlineLevel="1">
      <c r="A33" s="230" t="str">
        <f>A28</f>
        <v>Solar Project - Kusum Scheme</v>
      </c>
      <c r="B33" s="407"/>
      <c r="C33" s="854">
        <f ca="1">'Capex &amp; MoF'!D15+'Capex &amp; MoF'!D22</f>
        <v>0</v>
      </c>
      <c r="D33" s="854">
        <f ca="1">'Capex &amp; MoF'!E15+'Capex &amp; MoF'!E22</f>
        <v>0</v>
      </c>
      <c r="E33" s="854">
        <f ca="1">'Capex &amp; MoF'!F15+'Capex &amp; MoF'!F22</f>
        <v>36.749999999999993</v>
      </c>
      <c r="F33" s="854">
        <f ca="1">'Capex &amp; MoF'!G15+'Capex &amp; MoF'!G22</f>
        <v>0</v>
      </c>
      <c r="G33" s="854">
        <f ca="1">'Capex &amp; MoF'!H15+'Capex &amp; MoF'!H22</f>
        <v>0</v>
      </c>
      <c r="H33" s="854">
        <f ca="1">'Capex &amp; MoF'!I15+'Capex &amp; MoF'!I22</f>
        <v>0</v>
      </c>
      <c r="I33" s="854">
        <f ca="1">'Capex &amp; MoF'!J15+'Capex &amp; MoF'!J22</f>
        <v>0</v>
      </c>
      <c r="J33" s="854">
        <f ca="1">'Capex &amp; MoF'!K15+'Capex &amp; MoF'!K22</f>
        <v>0</v>
      </c>
      <c r="K33" s="854">
        <f ca="1">'Capex &amp; MoF'!L15+'Capex &amp; MoF'!L22</f>
        <v>0</v>
      </c>
      <c r="L33" s="854">
        <f ca="1">'Capex &amp; MoF'!M15+'Capex &amp; MoF'!M22</f>
        <v>0</v>
      </c>
      <c r="M33" s="855"/>
      <c r="N33" s="855"/>
      <c r="O33" s="855"/>
      <c r="P33" s="855"/>
      <c r="Q33" s="855"/>
      <c r="R33" s="855"/>
      <c r="S33" s="855"/>
      <c r="T33" s="855"/>
      <c r="U33" s="855"/>
      <c r="V33" s="855"/>
      <c r="W33" s="855"/>
      <c r="X33" s="855"/>
      <c r="Y33" s="855"/>
      <c r="Z33" s="855"/>
      <c r="AA33" s="855"/>
      <c r="AB33" s="855"/>
      <c r="AC33" s="857"/>
    </row>
    <row r="34" spans="1:29" s="60" customFormat="1" hidden="1" outlineLevel="1">
      <c r="A34" s="230" t="str">
        <f t="shared" ref="A34:A35" si="19">A29</f>
        <v>Karnataka</v>
      </c>
      <c r="B34" s="407"/>
      <c r="C34" s="854">
        <f ca="1">'Capex &amp; MoF'!D16+'Capex &amp; MoF'!D23</f>
        <v>0</v>
      </c>
      <c r="D34" s="854">
        <f ca="1">'Capex &amp; MoF'!E16+'Capex &amp; MoF'!E23</f>
        <v>0</v>
      </c>
      <c r="E34" s="854">
        <f ca="1">'Capex &amp; MoF'!F16+'Capex &amp; MoF'!F23</f>
        <v>0</v>
      </c>
      <c r="F34" s="854">
        <f ca="1">'Capex &amp; MoF'!G16+'Capex &amp; MoF'!G23</f>
        <v>0</v>
      </c>
      <c r="G34" s="854">
        <f ca="1">'Capex &amp; MoF'!H16+'Capex &amp; MoF'!H23</f>
        <v>0</v>
      </c>
      <c r="H34" s="854">
        <f ca="1">'Capex &amp; MoF'!I16+'Capex &amp; MoF'!I23</f>
        <v>0</v>
      </c>
      <c r="I34" s="854">
        <f ca="1">'Capex &amp; MoF'!J16+'Capex &amp; MoF'!J23</f>
        <v>0</v>
      </c>
      <c r="J34" s="854">
        <f ca="1">'Capex &amp; MoF'!K16+'Capex &amp; MoF'!K23</f>
        <v>0</v>
      </c>
      <c r="K34" s="854">
        <f ca="1">'Capex &amp; MoF'!L16+'Capex &amp; MoF'!L23</f>
        <v>0</v>
      </c>
      <c r="L34" s="854">
        <f ca="1">'Capex &amp; MoF'!M16+'Capex &amp; MoF'!M23</f>
        <v>0</v>
      </c>
      <c r="M34" s="855"/>
      <c r="N34" s="855"/>
      <c r="O34" s="855"/>
      <c r="P34" s="855"/>
      <c r="Q34" s="855"/>
      <c r="R34" s="855"/>
      <c r="S34" s="855"/>
      <c r="T34" s="855"/>
      <c r="U34" s="855"/>
      <c r="V34" s="855"/>
      <c r="W34" s="855"/>
      <c r="X34" s="855"/>
      <c r="Y34" s="855"/>
      <c r="Z34" s="855"/>
      <c r="AA34" s="855"/>
      <c r="AB34" s="855"/>
      <c r="AC34" s="857"/>
    </row>
    <row r="35" spans="1:29" s="60" customFormat="1" hidden="1" outlineLevel="1">
      <c r="A35" s="230" t="str">
        <f t="shared" si="19"/>
        <v>Uttar Pradesh</v>
      </c>
      <c r="B35" s="407"/>
      <c r="C35" s="854">
        <f ca="1">'Capex &amp; MoF'!D17+'Capex &amp; MoF'!D24</f>
        <v>0</v>
      </c>
      <c r="D35" s="854">
        <f ca="1">'Capex &amp; MoF'!E17+'Capex &amp; MoF'!E24</f>
        <v>0</v>
      </c>
      <c r="E35" s="854">
        <f ca="1">'Capex &amp; MoF'!F17+'Capex &amp; MoF'!F24</f>
        <v>0</v>
      </c>
      <c r="F35" s="854">
        <f ca="1">'Capex &amp; MoF'!G17+'Capex &amp; MoF'!G24</f>
        <v>0</v>
      </c>
      <c r="G35" s="854">
        <f ca="1">'Capex &amp; MoF'!H17+'Capex &amp; MoF'!H24</f>
        <v>0</v>
      </c>
      <c r="H35" s="854">
        <f ca="1">'Capex &amp; MoF'!I17+'Capex &amp; MoF'!I24</f>
        <v>0</v>
      </c>
      <c r="I35" s="854">
        <f ca="1">'Capex &amp; MoF'!J17+'Capex &amp; MoF'!J24</f>
        <v>0</v>
      </c>
      <c r="J35" s="854">
        <f ca="1">'Capex &amp; MoF'!K17+'Capex &amp; MoF'!K24</f>
        <v>0</v>
      </c>
      <c r="K35" s="854">
        <f ca="1">'Capex &amp; MoF'!L17+'Capex &amp; MoF'!L24</f>
        <v>0</v>
      </c>
      <c r="L35" s="854">
        <f ca="1">'Capex &amp; MoF'!M17+'Capex &amp; MoF'!M24</f>
        <v>0</v>
      </c>
      <c r="M35" s="855"/>
      <c r="N35" s="855"/>
      <c r="O35" s="855"/>
      <c r="P35" s="855"/>
      <c r="Q35" s="855"/>
      <c r="R35" s="855"/>
      <c r="S35" s="855"/>
      <c r="T35" s="855"/>
      <c r="U35" s="855"/>
      <c r="V35" s="855"/>
      <c r="W35" s="855"/>
      <c r="X35" s="855"/>
      <c r="Y35" s="855"/>
      <c r="Z35" s="855"/>
      <c r="AA35" s="855"/>
      <c r="AB35" s="855"/>
      <c r="AC35" s="857"/>
    </row>
    <row r="36" spans="1:29" outlineLevel="1">
      <c r="A36" s="61"/>
      <c r="B36" s="58"/>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62"/>
    </row>
    <row r="37" spans="1:29" outlineLevel="1">
      <c r="A37" s="233" t="s">
        <v>22</v>
      </c>
      <c r="B37" s="408"/>
      <c r="C37" s="234">
        <f t="shared" ref="C37:AC37" ca="1" si="20">SUM(C38:C40)</f>
        <v>0</v>
      </c>
      <c r="D37" s="234">
        <f t="shared" ca="1" si="20"/>
        <v>0</v>
      </c>
      <c r="E37" s="234">
        <f t="shared" ca="1" si="20"/>
        <v>0</v>
      </c>
      <c r="F37" s="234">
        <f t="shared" ca="1" si="20"/>
        <v>14.699999999999998</v>
      </c>
      <c r="G37" s="234">
        <f t="shared" ca="1" si="20"/>
        <v>8.8199999999999985</v>
      </c>
      <c r="H37" s="234">
        <f t="shared" ca="1" si="20"/>
        <v>5.2919999999999998</v>
      </c>
      <c r="I37" s="234">
        <f t="shared" ca="1" si="20"/>
        <v>3.1751999999999998</v>
      </c>
      <c r="J37" s="234">
        <f t="shared" ca="1" si="20"/>
        <v>1.9051199999999995</v>
      </c>
      <c r="K37" s="234">
        <f t="shared" ca="1" si="20"/>
        <v>1.1430719999999999</v>
      </c>
      <c r="L37" s="234">
        <f t="shared" ca="1" si="20"/>
        <v>0.68584319999999988</v>
      </c>
      <c r="M37" s="234">
        <f t="shared" ca="1" si="20"/>
        <v>0.41150591999999986</v>
      </c>
      <c r="N37" s="234">
        <f t="shared" ca="1" si="20"/>
        <v>0.24690355199999992</v>
      </c>
      <c r="O37" s="234">
        <f t="shared" ca="1" si="20"/>
        <v>0.14814213119999994</v>
      </c>
      <c r="P37" s="234">
        <f t="shared" ca="1" si="20"/>
        <v>8.8885278719999961E-2</v>
      </c>
      <c r="Q37" s="234">
        <f t="shared" ca="1" si="20"/>
        <v>5.3331167231999967E-2</v>
      </c>
      <c r="R37" s="234">
        <f t="shared" ca="1" si="20"/>
        <v>3.1998700339199986E-2</v>
      </c>
      <c r="S37" s="234">
        <f t="shared" ca="1" si="20"/>
        <v>1.9199220203519989E-2</v>
      </c>
      <c r="T37" s="234">
        <f t="shared" ca="1" si="20"/>
        <v>1.1519532122111993E-2</v>
      </c>
      <c r="U37" s="234">
        <f t="shared" ca="1" si="20"/>
        <v>6.9117192732671947E-3</v>
      </c>
      <c r="V37" s="234">
        <f t="shared" ca="1" si="20"/>
        <v>4.1470315639603175E-3</v>
      </c>
      <c r="W37" s="234">
        <f t="shared" ca="1" si="20"/>
        <v>2.4882189383761901E-3</v>
      </c>
      <c r="X37" s="234">
        <f t="shared" ca="1" si="20"/>
        <v>1.4929313630257139E-3</v>
      </c>
      <c r="Y37" s="234">
        <f t="shared" ca="1" si="20"/>
        <v>8.9575881781542841E-4</v>
      </c>
      <c r="Z37" s="234">
        <f t="shared" ca="1" si="20"/>
        <v>5.37455290689257E-4</v>
      </c>
      <c r="AA37" s="234">
        <f t="shared" ca="1" si="20"/>
        <v>3.2247317441355422E-4</v>
      </c>
      <c r="AB37" s="234">
        <f t="shared" ca="1" si="20"/>
        <v>1.9348390464813252E-4</v>
      </c>
      <c r="AC37" s="856">
        <f t="shared" ca="1" si="20"/>
        <v>1.1609034278887952E-4</v>
      </c>
    </row>
    <row r="38" spans="1:29" outlineLevel="1">
      <c r="A38" s="230" t="str">
        <f>+A33</f>
        <v>Solar Project - Kusum Scheme</v>
      </c>
      <c r="B38" s="853">
        <f>Inputs!$B$32</f>
        <v>0.4</v>
      </c>
      <c r="C38" s="1057"/>
      <c r="D38" s="1057"/>
      <c r="E38" s="1057"/>
      <c r="F38" s="59">
        <f ca="1">($B38*F28)+((F33/2)*$B38)</f>
        <v>14.699999999999998</v>
      </c>
      <c r="G38" s="59">
        <f ca="1">($B38*G28)+((G33/2)*$B38)</f>
        <v>8.8199999999999985</v>
      </c>
      <c r="H38" s="59">
        <f t="shared" ref="H38:AC38" ca="1" si="21">($B38*H28)+((H33/2)*$B38)</f>
        <v>5.2919999999999998</v>
      </c>
      <c r="I38" s="59">
        <f t="shared" ca="1" si="21"/>
        <v>3.1751999999999998</v>
      </c>
      <c r="J38" s="59">
        <f t="shared" ca="1" si="21"/>
        <v>1.9051199999999995</v>
      </c>
      <c r="K38" s="59">
        <f t="shared" ca="1" si="21"/>
        <v>1.1430719999999999</v>
      </c>
      <c r="L38" s="59">
        <f t="shared" ca="1" si="21"/>
        <v>0.68584319999999988</v>
      </c>
      <c r="M38" s="59">
        <f t="shared" ca="1" si="21"/>
        <v>0.41150591999999986</v>
      </c>
      <c r="N38" s="59">
        <f t="shared" ca="1" si="21"/>
        <v>0.24690355199999992</v>
      </c>
      <c r="O38" s="59">
        <f t="shared" ca="1" si="21"/>
        <v>0.14814213119999994</v>
      </c>
      <c r="P38" s="59">
        <f t="shared" ca="1" si="21"/>
        <v>8.8885278719999961E-2</v>
      </c>
      <c r="Q38" s="59">
        <f t="shared" ca="1" si="21"/>
        <v>5.3331167231999967E-2</v>
      </c>
      <c r="R38" s="59">
        <f t="shared" ca="1" si="21"/>
        <v>3.1998700339199986E-2</v>
      </c>
      <c r="S38" s="59">
        <f t="shared" ca="1" si="21"/>
        <v>1.9199220203519989E-2</v>
      </c>
      <c r="T38" s="59">
        <f t="shared" ca="1" si="21"/>
        <v>1.1519532122111993E-2</v>
      </c>
      <c r="U38" s="59">
        <f t="shared" ca="1" si="21"/>
        <v>6.9117192732671947E-3</v>
      </c>
      <c r="V38" s="59">
        <f t="shared" ca="1" si="21"/>
        <v>4.1470315639603175E-3</v>
      </c>
      <c r="W38" s="59">
        <f t="shared" ca="1" si="21"/>
        <v>2.4882189383761901E-3</v>
      </c>
      <c r="X38" s="59">
        <f t="shared" ca="1" si="21"/>
        <v>1.4929313630257139E-3</v>
      </c>
      <c r="Y38" s="59">
        <f t="shared" ca="1" si="21"/>
        <v>8.9575881781542841E-4</v>
      </c>
      <c r="Z38" s="59">
        <f t="shared" ca="1" si="21"/>
        <v>5.37455290689257E-4</v>
      </c>
      <c r="AA38" s="59">
        <f t="shared" ca="1" si="21"/>
        <v>3.2247317441355422E-4</v>
      </c>
      <c r="AB38" s="59">
        <f t="shared" ca="1" si="21"/>
        <v>1.9348390464813252E-4</v>
      </c>
      <c r="AC38" s="62">
        <f t="shared" ca="1" si="21"/>
        <v>1.1609034278887952E-4</v>
      </c>
    </row>
    <row r="39" spans="1:29" hidden="1" outlineLevel="1">
      <c r="A39" s="230" t="str">
        <f>+A34</f>
        <v>Karnataka</v>
      </c>
      <c r="B39" s="853">
        <f>B38</f>
        <v>0.4</v>
      </c>
      <c r="C39" s="59">
        <f t="shared" ref="C39:D39" ca="1" si="22">($B39*C29)+((C34/2)*$B39)</f>
        <v>0</v>
      </c>
      <c r="D39" s="59">
        <f t="shared" ca="1" si="22"/>
        <v>0</v>
      </c>
      <c r="E39" s="59">
        <f ca="1">($B39*E29)+((E34/2)*$B39)</f>
        <v>0</v>
      </c>
      <c r="F39" s="59">
        <f t="shared" ref="F39:AC39" ca="1" si="23">($B39*F29)+((F34/2)*$B39)</f>
        <v>0</v>
      </c>
      <c r="G39" s="59">
        <f t="shared" ca="1" si="23"/>
        <v>0</v>
      </c>
      <c r="H39" s="59">
        <f t="shared" ca="1" si="23"/>
        <v>0</v>
      </c>
      <c r="I39" s="59">
        <f t="shared" ca="1" si="23"/>
        <v>0</v>
      </c>
      <c r="J39" s="59">
        <f t="shared" ca="1" si="23"/>
        <v>0</v>
      </c>
      <c r="K39" s="59">
        <f t="shared" ca="1" si="23"/>
        <v>0</v>
      </c>
      <c r="L39" s="59">
        <f t="shared" ca="1" si="23"/>
        <v>0</v>
      </c>
      <c r="M39" s="59">
        <f t="shared" ca="1" si="23"/>
        <v>0</v>
      </c>
      <c r="N39" s="59">
        <f t="shared" ca="1" si="23"/>
        <v>0</v>
      </c>
      <c r="O39" s="59">
        <f t="shared" ca="1" si="23"/>
        <v>0</v>
      </c>
      <c r="P39" s="59">
        <f t="shared" ca="1" si="23"/>
        <v>0</v>
      </c>
      <c r="Q39" s="59">
        <f t="shared" ca="1" si="23"/>
        <v>0</v>
      </c>
      <c r="R39" s="59">
        <f t="shared" ca="1" si="23"/>
        <v>0</v>
      </c>
      <c r="S39" s="59">
        <f t="shared" ca="1" si="23"/>
        <v>0</v>
      </c>
      <c r="T39" s="59">
        <f t="shared" ca="1" si="23"/>
        <v>0</v>
      </c>
      <c r="U39" s="59">
        <f t="shared" ca="1" si="23"/>
        <v>0</v>
      </c>
      <c r="V39" s="59">
        <f t="shared" ca="1" si="23"/>
        <v>0</v>
      </c>
      <c r="W39" s="59">
        <f t="shared" ca="1" si="23"/>
        <v>0</v>
      </c>
      <c r="X39" s="59">
        <f t="shared" ca="1" si="23"/>
        <v>0</v>
      </c>
      <c r="Y39" s="59">
        <f t="shared" ca="1" si="23"/>
        <v>0</v>
      </c>
      <c r="Z39" s="59">
        <f t="shared" ca="1" si="23"/>
        <v>0</v>
      </c>
      <c r="AA39" s="59">
        <f t="shared" ca="1" si="23"/>
        <v>0</v>
      </c>
      <c r="AB39" s="59">
        <f t="shared" ca="1" si="23"/>
        <v>0</v>
      </c>
      <c r="AC39" s="62">
        <f t="shared" ca="1" si="23"/>
        <v>0</v>
      </c>
    </row>
    <row r="40" spans="1:29" hidden="1" outlineLevel="1">
      <c r="A40" s="230" t="str">
        <f>+A35</f>
        <v>Uttar Pradesh</v>
      </c>
      <c r="B40" s="853">
        <f>B39</f>
        <v>0.4</v>
      </c>
      <c r="C40" s="59">
        <f t="shared" ref="C40:D40" ca="1" si="24">($B40*C30)+((C35/2)*$B40)</f>
        <v>0</v>
      </c>
      <c r="D40" s="59">
        <f t="shared" ca="1" si="24"/>
        <v>0</v>
      </c>
      <c r="E40" s="59">
        <f ca="1">($B40*E30)+((E35/2)*$B40)</f>
        <v>0</v>
      </c>
      <c r="F40" s="59">
        <f t="shared" ref="F40:AC40" ca="1" si="25">($B40*F30)+((F35/2)*$B40)</f>
        <v>0</v>
      </c>
      <c r="G40" s="59">
        <f t="shared" ca="1" si="25"/>
        <v>0</v>
      </c>
      <c r="H40" s="59">
        <f t="shared" ca="1" si="25"/>
        <v>0</v>
      </c>
      <c r="I40" s="59">
        <f t="shared" ca="1" si="25"/>
        <v>0</v>
      </c>
      <c r="J40" s="59">
        <f t="shared" ca="1" si="25"/>
        <v>0</v>
      </c>
      <c r="K40" s="59">
        <f t="shared" ca="1" si="25"/>
        <v>0</v>
      </c>
      <c r="L40" s="59">
        <f t="shared" ca="1" si="25"/>
        <v>0</v>
      </c>
      <c r="M40" s="59">
        <f t="shared" ca="1" si="25"/>
        <v>0</v>
      </c>
      <c r="N40" s="59">
        <f t="shared" ca="1" si="25"/>
        <v>0</v>
      </c>
      <c r="O40" s="59">
        <f t="shared" ca="1" si="25"/>
        <v>0</v>
      </c>
      <c r="P40" s="59">
        <f t="shared" ca="1" si="25"/>
        <v>0</v>
      </c>
      <c r="Q40" s="59">
        <f t="shared" ca="1" si="25"/>
        <v>0</v>
      </c>
      <c r="R40" s="59">
        <f t="shared" ca="1" si="25"/>
        <v>0</v>
      </c>
      <c r="S40" s="59">
        <f t="shared" ca="1" si="25"/>
        <v>0</v>
      </c>
      <c r="T40" s="59">
        <f t="shared" ca="1" si="25"/>
        <v>0</v>
      </c>
      <c r="U40" s="59">
        <f t="shared" ca="1" si="25"/>
        <v>0</v>
      </c>
      <c r="V40" s="59">
        <f t="shared" ca="1" si="25"/>
        <v>0</v>
      </c>
      <c r="W40" s="59">
        <f t="shared" ca="1" si="25"/>
        <v>0</v>
      </c>
      <c r="X40" s="59">
        <f t="shared" ca="1" si="25"/>
        <v>0</v>
      </c>
      <c r="Y40" s="59">
        <f t="shared" ca="1" si="25"/>
        <v>0</v>
      </c>
      <c r="Z40" s="59">
        <f t="shared" ca="1" si="25"/>
        <v>0</v>
      </c>
      <c r="AA40" s="59">
        <f t="shared" ca="1" si="25"/>
        <v>0</v>
      </c>
      <c r="AB40" s="59">
        <f t="shared" ca="1" si="25"/>
        <v>0</v>
      </c>
      <c r="AC40" s="62">
        <f t="shared" ca="1" si="25"/>
        <v>0</v>
      </c>
    </row>
    <row r="41" spans="1:29" outlineLevel="1">
      <c r="A41" s="230"/>
      <c r="B41" s="407"/>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62"/>
    </row>
    <row r="42" spans="1:29" outlineLevel="1">
      <c r="A42" s="233" t="s">
        <v>3</v>
      </c>
      <c r="B42" s="408"/>
      <c r="C42" s="234">
        <f t="shared" ref="C42:AC42" ca="1" si="26">SUM(C43:C45)</f>
        <v>0</v>
      </c>
      <c r="D42" s="234">
        <f t="shared" ca="1" si="26"/>
        <v>0</v>
      </c>
      <c r="E42" s="234">
        <f t="shared" ca="1" si="26"/>
        <v>36.749999999999993</v>
      </c>
      <c r="F42" s="234">
        <f t="shared" ca="1" si="26"/>
        <v>22.049999999999997</v>
      </c>
      <c r="G42" s="234">
        <f t="shared" ca="1" si="26"/>
        <v>13.229999999999999</v>
      </c>
      <c r="H42" s="234">
        <f t="shared" ca="1" si="26"/>
        <v>7.9379999999999988</v>
      </c>
      <c r="I42" s="234">
        <f t="shared" ca="1" si="26"/>
        <v>4.7627999999999986</v>
      </c>
      <c r="J42" s="234">
        <f t="shared" ca="1" si="26"/>
        <v>2.8576799999999993</v>
      </c>
      <c r="K42" s="234">
        <f t="shared" ca="1" si="26"/>
        <v>1.7146079999999995</v>
      </c>
      <c r="L42" s="234">
        <f t="shared" ca="1" si="26"/>
        <v>1.0287647999999996</v>
      </c>
      <c r="M42" s="234">
        <f t="shared" ca="1" si="26"/>
        <v>0.61725887999999973</v>
      </c>
      <c r="N42" s="234">
        <f t="shared" ca="1" si="26"/>
        <v>0.37035532799999982</v>
      </c>
      <c r="O42" s="234">
        <f t="shared" ca="1" si="26"/>
        <v>0.22221319679999987</v>
      </c>
      <c r="P42" s="234">
        <f t="shared" ca="1" si="26"/>
        <v>0.13332791807999991</v>
      </c>
      <c r="Q42" s="234">
        <f t="shared" ca="1" si="26"/>
        <v>7.9996750847999953E-2</v>
      </c>
      <c r="R42" s="234">
        <f t="shared" ca="1" si="26"/>
        <v>4.7998050508799968E-2</v>
      </c>
      <c r="S42" s="234">
        <f t="shared" ca="1" si="26"/>
        <v>2.8798830305279979E-2</v>
      </c>
      <c r="T42" s="234">
        <f t="shared" ca="1" si="26"/>
        <v>1.7279298183167986E-2</v>
      </c>
      <c r="U42" s="234">
        <f t="shared" ca="1" si="26"/>
        <v>1.0367578909900792E-2</v>
      </c>
      <c r="V42" s="234">
        <f t="shared" ca="1" si="26"/>
        <v>6.2205473459404749E-3</v>
      </c>
      <c r="W42" s="234">
        <f t="shared" ca="1" si="26"/>
        <v>3.7323284075642849E-3</v>
      </c>
      <c r="X42" s="234">
        <f t="shared" ca="1" si="26"/>
        <v>2.2393970445385709E-3</v>
      </c>
      <c r="Y42" s="234">
        <f t="shared" ca="1" si="26"/>
        <v>1.3436382267231425E-3</v>
      </c>
      <c r="Z42" s="234">
        <f t="shared" ca="1" si="26"/>
        <v>8.0618293603388551E-4</v>
      </c>
      <c r="AA42" s="234">
        <f t="shared" ca="1" si="26"/>
        <v>4.8370976162033128E-4</v>
      </c>
      <c r="AB42" s="234">
        <f t="shared" ca="1" si="26"/>
        <v>2.9022585697219879E-4</v>
      </c>
      <c r="AC42" s="856">
        <f t="shared" ca="1" si="26"/>
        <v>1.7413551418331925E-4</v>
      </c>
    </row>
    <row r="43" spans="1:29" outlineLevel="1">
      <c r="A43" s="230" t="str">
        <f>+A38</f>
        <v>Solar Project - Kusum Scheme</v>
      </c>
      <c r="B43" s="407"/>
      <c r="C43" s="59">
        <f ca="1">C28+C33-C38</f>
        <v>0</v>
      </c>
      <c r="D43" s="59">
        <f t="shared" ref="D43:AC43" ca="1" si="27">D28+D33-D38</f>
        <v>0</v>
      </c>
      <c r="E43" s="59">
        <f t="shared" ca="1" si="27"/>
        <v>36.749999999999993</v>
      </c>
      <c r="F43" s="59">
        <f t="shared" ca="1" si="27"/>
        <v>22.049999999999997</v>
      </c>
      <c r="G43" s="59">
        <f t="shared" ca="1" si="27"/>
        <v>13.229999999999999</v>
      </c>
      <c r="H43" s="59">
        <f t="shared" ca="1" si="27"/>
        <v>7.9379999999999988</v>
      </c>
      <c r="I43" s="59">
        <f t="shared" ca="1" si="27"/>
        <v>4.7627999999999986</v>
      </c>
      <c r="J43" s="59">
        <f t="shared" ca="1" si="27"/>
        <v>2.8576799999999993</v>
      </c>
      <c r="K43" s="59">
        <f t="shared" ca="1" si="27"/>
        <v>1.7146079999999995</v>
      </c>
      <c r="L43" s="59">
        <f t="shared" ca="1" si="27"/>
        <v>1.0287647999999996</v>
      </c>
      <c r="M43" s="59">
        <f t="shared" ca="1" si="27"/>
        <v>0.61725887999999973</v>
      </c>
      <c r="N43" s="59">
        <f t="shared" ca="1" si="27"/>
        <v>0.37035532799999982</v>
      </c>
      <c r="O43" s="59">
        <f t="shared" ca="1" si="27"/>
        <v>0.22221319679999987</v>
      </c>
      <c r="P43" s="59">
        <f t="shared" ca="1" si="27"/>
        <v>0.13332791807999991</v>
      </c>
      <c r="Q43" s="59">
        <f t="shared" ca="1" si="27"/>
        <v>7.9996750847999953E-2</v>
      </c>
      <c r="R43" s="59">
        <f t="shared" ca="1" si="27"/>
        <v>4.7998050508799968E-2</v>
      </c>
      <c r="S43" s="59">
        <f t="shared" ca="1" si="27"/>
        <v>2.8798830305279979E-2</v>
      </c>
      <c r="T43" s="59">
        <f t="shared" ca="1" si="27"/>
        <v>1.7279298183167986E-2</v>
      </c>
      <c r="U43" s="59">
        <f t="shared" ca="1" si="27"/>
        <v>1.0367578909900792E-2</v>
      </c>
      <c r="V43" s="59">
        <f t="shared" ca="1" si="27"/>
        <v>6.2205473459404749E-3</v>
      </c>
      <c r="W43" s="59">
        <f t="shared" ca="1" si="27"/>
        <v>3.7323284075642849E-3</v>
      </c>
      <c r="X43" s="59">
        <f t="shared" ca="1" si="27"/>
        <v>2.2393970445385709E-3</v>
      </c>
      <c r="Y43" s="59">
        <f t="shared" ca="1" si="27"/>
        <v>1.3436382267231425E-3</v>
      </c>
      <c r="Z43" s="59">
        <f t="shared" ca="1" si="27"/>
        <v>8.0618293603388551E-4</v>
      </c>
      <c r="AA43" s="59">
        <f t="shared" ca="1" si="27"/>
        <v>4.8370976162033128E-4</v>
      </c>
      <c r="AB43" s="59">
        <f t="shared" ca="1" si="27"/>
        <v>2.9022585697219879E-4</v>
      </c>
      <c r="AC43" s="62">
        <f t="shared" ca="1" si="27"/>
        <v>1.7413551418331925E-4</v>
      </c>
    </row>
    <row r="44" spans="1:29" hidden="1" outlineLevel="1">
      <c r="A44" s="230" t="str">
        <f>+A39</f>
        <v>Karnataka</v>
      </c>
      <c r="B44" s="407"/>
      <c r="C44" s="59">
        <f t="shared" ref="C44:AC44" ca="1" si="28">C29+C34-C39</f>
        <v>0</v>
      </c>
      <c r="D44" s="59">
        <f t="shared" ca="1" si="28"/>
        <v>0</v>
      </c>
      <c r="E44" s="59">
        <f t="shared" ca="1" si="28"/>
        <v>0</v>
      </c>
      <c r="F44" s="59">
        <f t="shared" ca="1" si="28"/>
        <v>0</v>
      </c>
      <c r="G44" s="59">
        <f t="shared" ca="1" si="28"/>
        <v>0</v>
      </c>
      <c r="H44" s="59">
        <f t="shared" ca="1" si="28"/>
        <v>0</v>
      </c>
      <c r="I44" s="59">
        <f t="shared" ca="1" si="28"/>
        <v>0</v>
      </c>
      <c r="J44" s="59">
        <f t="shared" ca="1" si="28"/>
        <v>0</v>
      </c>
      <c r="K44" s="59">
        <f t="shared" ca="1" si="28"/>
        <v>0</v>
      </c>
      <c r="L44" s="59">
        <f t="shared" ca="1" si="28"/>
        <v>0</v>
      </c>
      <c r="M44" s="59">
        <f t="shared" ca="1" si="28"/>
        <v>0</v>
      </c>
      <c r="N44" s="59">
        <f t="shared" ca="1" si="28"/>
        <v>0</v>
      </c>
      <c r="O44" s="59">
        <f t="shared" ca="1" si="28"/>
        <v>0</v>
      </c>
      <c r="P44" s="59">
        <f t="shared" ca="1" si="28"/>
        <v>0</v>
      </c>
      <c r="Q44" s="59">
        <f t="shared" ca="1" si="28"/>
        <v>0</v>
      </c>
      <c r="R44" s="59">
        <f t="shared" ca="1" si="28"/>
        <v>0</v>
      </c>
      <c r="S44" s="59">
        <f t="shared" ca="1" si="28"/>
        <v>0</v>
      </c>
      <c r="T44" s="59">
        <f t="shared" ca="1" si="28"/>
        <v>0</v>
      </c>
      <c r="U44" s="59">
        <f t="shared" ca="1" si="28"/>
        <v>0</v>
      </c>
      <c r="V44" s="59">
        <f t="shared" ca="1" si="28"/>
        <v>0</v>
      </c>
      <c r="W44" s="59">
        <f t="shared" ca="1" si="28"/>
        <v>0</v>
      </c>
      <c r="X44" s="59">
        <f t="shared" ca="1" si="28"/>
        <v>0</v>
      </c>
      <c r="Y44" s="59">
        <f t="shared" ca="1" si="28"/>
        <v>0</v>
      </c>
      <c r="Z44" s="59">
        <f t="shared" ca="1" si="28"/>
        <v>0</v>
      </c>
      <c r="AA44" s="59">
        <f t="shared" ca="1" si="28"/>
        <v>0</v>
      </c>
      <c r="AB44" s="59">
        <f t="shared" ca="1" si="28"/>
        <v>0</v>
      </c>
      <c r="AC44" s="62">
        <f t="shared" ca="1" si="28"/>
        <v>0</v>
      </c>
    </row>
    <row r="45" spans="1:29" hidden="1" outlineLevel="1">
      <c r="A45" s="858" t="str">
        <f>+A40</f>
        <v>Uttar Pradesh</v>
      </c>
      <c r="B45" s="859"/>
      <c r="C45" s="860">
        <f t="shared" ref="C45:AC45" ca="1" si="29">C30+C35-C40</f>
        <v>0</v>
      </c>
      <c r="D45" s="860">
        <f t="shared" ca="1" si="29"/>
        <v>0</v>
      </c>
      <c r="E45" s="860">
        <f t="shared" ca="1" si="29"/>
        <v>0</v>
      </c>
      <c r="F45" s="860">
        <f t="shared" ca="1" si="29"/>
        <v>0</v>
      </c>
      <c r="G45" s="860">
        <f t="shared" ca="1" si="29"/>
        <v>0</v>
      </c>
      <c r="H45" s="860">
        <f t="shared" ca="1" si="29"/>
        <v>0</v>
      </c>
      <c r="I45" s="860">
        <f t="shared" ca="1" si="29"/>
        <v>0</v>
      </c>
      <c r="J45" s="860">
        <f t="shared" ca="1" si="29"/>
        <v>0</v>
      </c>
      <c r="K45" s="860">
        <f t="shared" ca="1" si="29"/>
        <v>0</v>
      </c>
      <c r="L45" s="860">
        <f t="shared" ca="1" si="29"/>
        <v>0</v>
      </c>
      <c r="M45" s="860">
        <f t="shared" ca="1" si="29"/>
        <v>0</v>
      </c>
      <c r="N45" s="860">
        <f t="shared" ca="1" si="29"/>
        <v>0</v>
      </c>
      <c r="O45" s="860">
        <f t="shared" ca="1" si="29"/>
        <v>0</v>
      </c>
      <c r="P45" s="860">
        <f t="shared" ca="1" si="29"/>
        <v>0</v>
      </c>
      <c r="Q45" s="860">
        <f t="shared" ca="1" si="29"/>
        <v>0</v>
      </c>
      <c r="R45" s="860">
        <f t="shared" ca="1" si="29"/>
        <v>0</v>
      </c>
      <c r="S45" s="860">
        <f t="shared" ca="1" si="29"/>
        <v>0</v>
      </c>
      <c r="T45" s="860">
        <f t="shared" ca="1" si="29"/>
        <v>0</v>
      </c>
      <c r="U45" s="860">
        <f t="shared" ca="1" si="29"/>
        <v>0</v>
      </c>
      <c r="V45" s="860">
        <f t="shared" ca="1" si="29"/>
        <v>0</v>
      </c>
      <c r="W45" s="860">
        <f t="shared" ca="1" si="29"/>
        <v>0</v>
      </c>
      <c r="X45" s="860">
        <f t="shared" ca="1" si="29"/>
        <v>0</v>
      </c>
      <c r="Y45" s="860">
        <f t="shared" ca="1" si="29"/>
        <v>0</v>
      </c>
      <c r="Z45" s="860">
        <f t="shared" ca="1" si="29"/>
        <v>0</v>
      </c>
      <c r="AA45" s="860">
        <f t="shared" ca="1" si="29"/>
        <v>0</v>
      </c>
      <c r="AB45" s="860">
        <f t="shared" ca="1" si="29"/>
        <v>0</v>
      </c>
      <c r="AC45" s="861">
        <f t="shared" ca="1" si="29"/>
        <v>0</v>
      </c>
    </row>
    <row r="46" spans="1:29">
      <c r="A46" s="230"/>
      <c r="B46" s="407"/>
    </row>
  </sheetData>
  <pageMargins left="0.7" right="0.7" top="0.75" bottom="0.75" header="0.3" footer="0.3"/>
  <pageSetup scale="5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pageSetUpPr fitToPage="1"/>
  </sheetPr>
  <dimension ref="A1:AC36"/>
  <sheetViews>
    <sheetView showGridLines="0" zoomScaleNormal="100" zoomScaleSheetLayoutView="100" workbookViewId="0">
      <pane xSplit="2" ySplit="2" topLeftCell="C3" activePane="bottomRight" state="frozen"/>
      <selection activeCell="I21" sqref="I21"/>
      <selection pane="topRight" activeCell="I21" sqref="I21"/>
      <selection pane="bottomLeft" activeCell="I21" sqref="I21"/>
      <selection pane="bottomRight" activeCell="F26" sqref="F26"/>
    </sheetView>
  </sheetViews>
  <sheetFormatPr defaultColWidth="7.75" defaultRowHeight="11.45" customHeight="1"/>
  <cols>
    <col min="1" max="1" width="24.125" style="921" bestFit="1" customWidth="1"/>
    <col min="2" max="2" width="7" style="921" bestFit="1" customWidth="1"/>
    <col min="3" max="6" width="6.5" style="976" customWidth="1"/>
    <col min="7" max="7" width="6.75" style="976" bestFit="1" customWidth="1"/>
    <col min="8" max="9" width="6.5" style="976" bestFit="1" customWidth="1"/>
    <col min="10" max="10" width="6.25" style="976" bestFit="1" customWidth="1"/>
    <col min="11" max="12" width="6.5" style="976" bestFit="1" customWidth="1"/>
    <col min="13" max="13" width="6.25" style="976" bestFit="1" customWidth="1"/>
    <col min="14" max="14" width="6.5" style="976" bestFit="1" customWidth="1"/>
    <col min="15" max="15" width="6.25" style="976" bestFit="1" customWidth="1"/>
    <col min="16" max="28" width="6.75" style="976" bestFit="1" customWidth="1"/>
    <col min="29" max="256" width="7.75" style="921"/>
    <col min="257" max="257" width="38.875" style="921" bestFit="1" customWidth="1"/>
    <col min="258" max="258" width="14" style="921" customWidth="1"/>
    <col min="259" max="259" width="6.5" style="921" customWidth="1"/>
    <col min="260" max="265" width="6.5" style="921" bestFit="1" customWidth="1"/>
    <col min="266" max="266" width="6.125" style="921" bestFit="1" customWidth="1"/>
    <col min="267" max="268" width="6.5" style="921" bestFit="1" customWidth="1"/>
    <col min="269" max="269" width="6.125" style="921" bestFit="1" customWidth="1"/>
    <col min="270" max="270" width="6.5" style="921" bestFit="1" customWidth="1"/>
    <col min="271" max="284" width="6.125" style="921" bestFit="1" customWidth="1"/>
    <col min="285" max="512" width="7.75" style="921"/>
    <col min="513" max="513" width="38.875" style="921" bestFit="1" customWidth="1"/>
    <col min="514" max="514" width="14" style="921" customWidth="1"/>
    <col min="515" max="515" width="6.5" style="921" customWidth="1"/>
    <col min="516" max="521" width="6.5" style="921" bestFit="1" customWidth="1"/>
    <col min="522" max="522" width="6.125" style="921" bestFit="1" customWidth="1"/>
    <col min="523" max="524" width="6.5" style="921" bestFit="1" customWidth="1"/>
    <col min="525" max="525" width="6.125" style="921" bestFit="1" customWidth="1"/>
    <col min="526" max="526" width="6.5" style="921" bestFit="1" customWidth="1"/>
    <col min="527" max="540" width="6.125" style="921" bestFit="1" customWidth="1"/>
    <col min="541" max="768" width="7.75" style="921"/>
    <col min="769" max="769" width="38.875" style="921" bestFit="1" customWidth="1"/>
    <col min="770" max="770" width="14" style="921" customWidth="1"/>
    <col min="771" max="771" width="6.5" style="921" customWidth="1"/>
    <col min="772" max="777" width="6.5" style="921" bestFit="1" customWidth="1"/>
    <col min="778" max="778" width="6.125" style="921" bestFit="1" customWidth="1"/>
    <col min="779" max="780" width="6.5" style="921" bestFit="1" customWidth="1"/>
    <col min="781" max="781" width="6.125" style="921" bestFit="1" customWidth="1"/>
    <col min="782" max="782" width="6.5" style="921" bestFit="1" customWidth="1"/>
    <col min="783" max="796" width="6.125" style="921" bestFit="1" customWidth="1"/>
    <col min="797" max="1024" width="7.75" style="921"/>
    <col min="1025" max="1025" width="38.875" style="921" bestFit="1" customWidth="1"/>
    <col min="1026" max="1026" width="14" style="921" customWidth="1"/>
    <col min="1027" max="1027" width="6.5" style="921" customWidth="1"/>
    <col min="1028" max="1033" width="6.5" style="921" bestFit="1" customWidth="1"/>
    <col min="1034" max="1034" width="6.125" style="921" bestFit="1" customWidth="1"/>
    <col min="1035" max="1036" width="6.5" style="921" bestFit="1" customWidth="1"/>
    <col min="1037" max="1037" width="6.125" style="921" bestFit="1" customWidth="1"/>
    <col min="1038" max="1038" width="6.5" style="921" bestFit="1" customWidth="1"/>
    <col min="1039" max="1052" width="6.125" style="921" bestFit="1" customWidth="1"/>
    <col min="1053" max="1280" width="7.75" style="921"/>
    <col min="1281" max="1281" width="38.875" style="921" bestFit="1" customWidth="1"/>
    <col min="1282" max="1282" width="14" style="921" customWidth="1"/>
    <col min="1283" max="1283" width="6.5" style="921" customWidth="1"/>
    <col min="1284" max="1289" width="6.5" style="921" bestFit="1" customWidth="1"/>
    <col min="1290" max="1290" width="6.125" style="921" bestFit="1" customWidth="1"/>
    <col min="1291" max="1292" width="6.5" style="921" bestFit="1" customWidth="1"/>
    <col min="1293" max="1293" width="6.125" style="921" bestFit="1" customWidth="1"/>
    <col min="1294" max="1294" width="6.5" style="921" bestFit="1" customWidth="1"/>
    <col min="1295" max="1308" width="6.125" style="921" bestFit="1" customWidth="1"/>
    <col min="1309" max="1536" width="7.75" style="921"/>
    <col min="1537" max="1537" width="38.875" style="921" bestFit="1" customWidth="1"/>
    <col min="1538" max="1538" width="14" style="921" customWidth="1"/>
    <col min="1539" max="1539" width="6.5" style="921" customWidth="1"/>
    <col min="1540" max="1545" width="6.5" style="921" bestFit="1" customWidth="1"/>
    <col min="1546" max="1546" width="6.125" style="921" bestFit="1" customWidth="1"/>
    <col min="1547" max="1548" width="6.5" style="921" bestFit="1" customWidth="1"/>
    <col min="1549" max="1549" width="6.125" style="921" bestFit="1" customWidth="1"/>
    <col min="1550" max="1550" width="6.5" style="921" bestFit="1" customWidth="1"/>
    <col min="1551" max="1564" width="6.125" style="921" bestFit="1" customWidth="1"/>
    <col min="1565" max="1792" width="7.75" style="921"/>
    <col min="1793" max="1793" width="38.875" style="921" bestFit="1" customWidth="1"/>
    <col min="1794" max="1794" width="14" style="921" customWidth="1"/>
    <col min="1795" max="1795" width="6.5" style="921" customWidth="1"/>
    <col min="1796" max="1801" width="6.5" style="921" bestFit="1" customWidth="1"/>
    <col min="1802" max="1802" width="6.125" style="921" bestFit="1" customWidth="1"/>
    <col min="1803" max="1804" width="6.5" style="921" bestFit="1" customWidth="1"/>
    <col min="1805" max="1805" width="6.125" style="921" bestFit="1" customWidth="1"/>
    <col min="1806" max="1806" width="6.5" style="921" bestFit="1" customWidth="1"/>
    <col min="1807" max="1820" width="6.125" style="921" bestFit="1" customWidth="1"/>
    <col min="1821" max="2048" width="7.75" style="921"/>
    <col min="2049" max="2049" width="38.875" style="921" bestFit="1" customWidth="1"/>
    <col min="2050" max="2050" width="14" style="921" customWidth="1"/>
    <col min="2051" max="2051" width="6.5" style="921" customWidth="1"/>
    <col min="2052" max="2057" width="6.5" style="921" bestFit="1" customWidth="1"/>
    <col min="2058" max="2058" width="6.125" style="921" bestFit="1" customWidth="1"/>
    <col min="2059" max="2060" width="6.5" style="921" bestFit="1" customWidth="1"/>
    <col min="2061" max="2061" width="6.125" style="921" bestFit="1" customWidth="1"/>
    <col min="2062" max="2062" width="6.5" style="921" bestFit="1" customWidth="1"/>
    <col min="2063" max="2076" width="6.125" style="921" bestFit="1" customWidth="1"/>
    <col min="2077" max="2304" width="7.75" style="921"/>
    <col min="2305" max="2305" width="38.875" style="921" bestFit="1" customWidth="1"/>
    <col min="2306" max="2306" width="14" style="921" customWidth="1"/>
    <col min="2307" max="2307" width="6.5" style="921" customWidth="1"/>
    <col min="2308" max="2313" width="6.5" style="921" bestFit="1" customWidth="1"/>
    <col min="2314" max="2314" width="6.125" style="921" bestFit="1" customWidth="1"/>
    <col min="2315" max="2316" width="6.5" style="921" bestFit="1" customWidth="1"/>
    <col min="2317" max="2317" width="6.125" style="921" bestFit="1" customWidth="1"/>
    <col min="2318" max="2318" width="6.5" style="921" bestFit="1" customWidth="1"/>
    <col min="2319" max="2332" width="6.125" style="921" bestFit="1" customWidth="1"/>
    <col min="2333" max="2560" width="7.75" style="921"/>
    <col min="2561" max="2561" width="38.875" style="921" bestFit="1" customWidth="1"/>
    <col min="2562" max="2562" width="14" style="921" customWidth="1"/>
    <col min="2563" max="2563" width="6.5" style="921" customWidth="1"/>
    <col min="2564" max="2569" width="6.5" style="921" bestFit="1" customWidth="1"/>
    <col min="2570" max="2570" width="6.125" style="921" bestFit="1" customWidth="1"/>
    <col min="2571" max="2572" width="6.5" style="921" bestFit="1" customWidth="1"/>
    <col min="2573" max="2573" width="6.125" style="921" bestFit="1" customWidth="1"/>
    <col min="2574" max="2574" width="6.5" style="921" bestFit="1" customWidth="1"/>
    <col min="2575" max="2588" width="6.125" style="921" bestFit="1" customWidth="1"/>
    <col min="2589" max="2816" width="7.75" style="921"/>
    <col min="2817" max="2817" width="38.875" style="921" bestFit="1" customWidth="1"/>
    <col min="2818" max="2818" width="14" style="921" customWidth="1"/>
    <col min="2819" max="2819" width="6.5" style="921" customWidth="1"/>
    <col min="2820" max="2825" width="6.5" style="921" bestFit="1" customWidth="1"/>
    <col min="2826" max="2826" width="6.125" style="921" bestFit="1" customWidth="1"/>
    <col min="2827" max="2828" width="6.5" style="921" bestFit="1" customWidth="1"/>
    <col min="2829" max="2829" width="6.125" style="921" bestFit="1" customWidth="1"/>
    <col min="2830" max="2830" width="6.5" style="921" bestFit="1" customWidth="1"/>
    <col min="2831" max="2844" width="6.125" style="921" bestFit="1" customWidth="1"/>
    <col min="2845" max="3072" width="7.75" style="921"/>
    <col min="3073" max="3073" width="38.875" style="921" bestFit="1" customWidth="1"/>
    <col min="3074" max="3074" width="14" style="921" customWidth="1"/>
    <col min="3075" max="3075" width="6.5" style="921" customWidth="1"/>
    <col min="3076" max="3081" width="6.5" style="921" bestFit="1" customWidth="1"/>
    <col min="3082" max="3082" width="6.125" style="921" bestFit="1" customWidth="1"/>
    <col min="3083" max="3084" width="6.5" style="921" bestFit="1" customWidth="1"/>
    <col min="3085" max="3085" width="6.125" style="921" bestFit="1" customWidth="1"/>
    <col min="3086" max="3086" width="6.5" style="921" bestFit="1" customWidth="1"/>
    <col min="3087" max="3100" width="6.125" style="921" bestFit="1" customWidth="1"/>
    <col min="3101" max="3328" width="7.75" style="921"/>
    <col min="3329" max="3329" width="38.875" style="921" bestFit="1" customWidth="1"/>
    <col min="3330" max="3330" width="14" style="921" customWidth="1"/>
    <col min="3331" max="3331" width="6.5" style="921" customWidth="1"/>
    <col min="3332" max="3337" width="6.5" style="921" bestFit="1" customWidth="1"/>
    <col min="3338" max="3338" width="6.125" style="921" bestFit="1" customWidth="1"/>
    <col min="3339" max="3340" width="6.5" style="921" bestFit="1" customWidth="1"/>
    <col min="3341" max="3341" width="6.125" style="921" bestFit="1" customWidth="1"/>
    <col min="3342" max="3342" width="6.5" style="921" bestFit="1" customWidth="1"/>
    <col min="3343" max="3356" width="6.125" style="921" bestFit="1" customWidth="1"/>
    <col min="3357" max="3584" width="7.75" style="921"/>
    <col min="3585" max="3585" width="38.875" style="921" bestFit="1" customWidth="1"/>
    <col min="3586" max="3586" width="14" style="921" customWidth="1"/>
    <col min="3587" max="3587" width="6.5" style="921" customWidth="1"/>
    <col min="3588" max="3593" width="6.5" style="921" bestFit="1" customWidth="1"/>
    <col min="3594" max="3594" width="6.125" style="921" bestFit="1" customWidth="1"/>
    <col min="3595" max="3596" width="6.5" style="921" bestFit="1" customWidth="1"/>
    <col min="3597" max="3597" width="6.125" style="921" bestFit="1" customWidth="1"/>
    <col min="3598" max="3598" width="6.5" style="921" bestFit="1" customWidth="1"/>
    <col min="3599" max="3612" width="6.125" style="921" bestFit="1" customWidth="1"/>
    <col min="3613" max="3840" width="7.75" style="921"/>
    <col min="3841" max="3841" width="38.875" style="921" bestFit="1" customWidth="1"/>
    <col min="3842" max="3842" width="14" style="921" customWidth="1"/>
    <col min="3843" max="3843" width="6.5" style="921" customWidth="1"/>
    <col min="3844" max="3849" width="6.5" style="921" bestFit="1" customWidth="1"/>
    <col min="3850" max="3850" width="6.125" style="921" bestFit="1" customWidth="1"/>
    <col min="3851" max="3852" width="6.5" style="921" bestFit="1" customWidth="1"/>
    <col min="3853" max="3853" width="6.125" style="921" bestFit="1" customWidth="1"/>
    <col min="3854" max="3854" width="6.5" style="921" bestFit="1" customWidth="1"/>
    <col min="3855" max="3868" width="6.125" style="921" bestFit="1" customWidth="1"/>
    <col min="3869" max="4096" width="7.75" style="921"/>
    <col min="4097" max="4097" width="38.875" style="921" bestFit="1" customWidth="1"/>
    <col min="4098" max="4098" width="14" style="921" customWidth="1"/>
    <col min="4099" max="4099" width="6.5" style="921" customWidth="1"/>
    <col min="4100" max="4105" width="6.5" style="921" bestFit="1" customWidth="1"/>
    <col min="4106" max="4106" width="6.125" style="921" bestFit="1" customWidth="1"/>
    <col min="4107" max="4108" width="6.5" style="921" bestFit="1" customWidth="1"/>
    <col min="4109" max="4109" width="6.125" style="921" bestFit="1" customWidth="1"/>
    <col min="4110" max="4110" width="6.5" style="921" bestFit="1" customWidth="1"/>
    <col min="4111" max="4124" width="6.125" style="921" bestFit="1" customWidth="1"/>
    <col min="4125" max="4352" width="7.75" style="921"/>
    <col min="4353" max="4353" width="38.875" style="921" bestFit="1" customWidth="1"/>
    <col min="4354" max="4354" width="14" style="921" customWidth="1"/>
    <col min="4355" max="4355" width="6.5" style="921" customWidth="1"/>
    <col min="4356" max="4361" width="6.5" style="921" bestFit="1" customWidth="1"/>
    <col min="4362" max="4362" width="6.125" style="921" bestFit="1" customWidth="1"/>
    <col min="4363" max="4364" width="6.5" style="921" bestFit="1" customWidth="1"/>
    <col min="4365" max="4365" width="6.125" style="921" bestFit="1" customWidth="1"/>
    <col min="4366" max="4366" width="6.5" style="921" bestFit="1" customWidth="1"/>
    <col min="4367" max="4380" width="6.125" style="921" bestFit="1" customWidth="1"/>
    <col min="4381" max="4608" width="7.75" style="921"/>
    <col min="4609" max="4609" width="38.875" style="921" bestFit="1" customWidth="1"/>
    <col min="4610" max="4610" width="14" style="921" customWidth="1"/>
    <col min="4611" max="4611" width="6.5" style="921" customWidth="1"/>
    <col min="4612" max="4617" width="6.5" style="921" bestFit="1" customWidth="1"/>
    <col min="4618" max="4618" width="6.125" style="921" bestFit="1" customWidth="1"/>
    <col min="4619" max="4620" width="6.5" style="921" bestFit="1" customWidth="1"/>
    <col min="4621" max="4621" width="6.125" style="921" bestFit="1" customWidth="1"/>
    <col min="4622" max="4622" width="6.5" style="921" bestFit="1" customWidth="1"/>
    <col min="4623" max="4636" width="6.125" style="921" bestFit="1" customWidth="1"/>
    <col min="4637" max="4864" width="7.75" style="921"/>
    <col min="4865" max="4865" width="38.875" style="921" bestFit="1" customWidth="1"/>
    <col min="4866" max="4866" width="14" style="921" customWidth="1"/>
    <col min="4867" max="4867" width="6.5" style="921" customWidth="1"/>
    <col min="4868" max="4873" width="6.5" style="921" bestFit="1" customWidth="1"/>
    <col min="4874" max="4874" width="6.125" style="921" bestFit="1" customWidth="1"/>
    <col min="4875" max="4876" width="6.5" style="921" bestFit="1" customWidth="1"/>
    <col min="4877" max="4877" width="6.125" style="921" bestFit="1" customWidth="1"/>
    <col min="4878" max="4878" width="6.5" style="921" bestFit="1" customWidth="1"/>
    <col min="4879" max="4892" width="6.125" style="921" bestFit="1" customWidth="1"/>
    <col min="4893" max="5120" width="7.75" style="921"/>
    <col min="5121" max="5121" width="38.875" style="921" bestFit="1" customWidth="1"/>
    <col min="5122" max="5122" width="14" style="921" customWidth="1"/>
    <col min="5123" max="5123" width="6.5" style="921" customWidth="1"/>
    <col min="5124" max="5129" width="6.5" style="921" bestFit="1" customWidth="1"/>
    <col min="5130" max="5130" width="6.125" style="921" bestFit="1" customWidth="1"/>
    <col min="5131" max="5132" width="6.5" style="921" bestFit="1" customWidth="1"/>
    <col min="5133" max="5133" width="6.125" style="921" bestFit="1" customWidth="1"/>
    <col min="5134" max="5134" width="6.5" style="921" bestFit="1" customWidth="1"/>
    <col min="5135" max="5148" width="6.125" style="921" bestFit="1" customWidth="1"/>
    <col min="5149" max="5376" width="7.75" style="921"/>
    <col min="5377" max="5377" width="38.875" style="921" bestFit="1" customWidth="1"/>
    <col min="5378" max="5378" width="14" style="921" customWidth="1"/>
    <col min="5379" max="5379" width="6.5" style="921" customWidth="1"/>
    <col min="5380" max="5385" width="6.5" style="921" bestFit="1" customWidth="1"/>
    <col min="5386" max="5386" width="6.125" style="921" bestFit="1" customWidth="1"/>
    <col min="5387" max="5388" width="6.5" style="921" bestFit="1" customWidth="1"/>
    <col min="5389" max="5389" width="6.125" style="921" bestFit="1" customWidth="1"/>
    <col min="5390" max="5390" width="6.5" style="921" bestFit="1" customWidth="1"/>
    <col min="5391" max="5404" width="6.125" style="921" bestFit="1" customWidth="1"/>
    <col min="5405" max="5632" width="7.75" style="921"/>
    <col min="5633" max="5633" width="38.875" style="921" bestFit="1" customWidth="1"/>
    <col min="5634" max="5634" width="14" style="921" customWidth="1"/>
    <col min="5635" max="5635" width="6.5" style="921" customWidth="1"/>
    <col min="5636" max="5641" width="6.5" style="921" bestFit="1" customWidth="1"/>
    <col min="5642" max="5642" width="6.125" style="921" bestFit="1" customWidth="1"/>
    <col min="5643" max="5644" width="6.5" style="921" bestFit="1" customWidth="1"/>
    <col min="5645" max="5645" width="6.125" style="921" bestFit="1" customWidth="1"/>
    <col min="5646" max="5646" width="6.5" style="921" bestFit="1" customWidth="1"/>
    <col min="5647" max="5660" width="6.125" style="921" bestFit="1" customWidth="1"/>
    <col min="5661" max="5888" width="7.75" style="921"/>
    <col min="5889" max="5889" width="38.875" style="921" bestFit="1" customWidth="1"/>
    <col min="5890" max="5890" width="14" style="921" customWidth="1"/>
    <col min="5891" max="5891" width="6.5" style="921" customWidth="1"/>
    <col min="5892" max="5897" width="6.5" style="921" bestFit="1" customWidth="1"/>
    <col min="5898" max="5898" width="6.125" style="921" bestFit="1" customWidth="1"/>
    <col min="5899" max="5900" width="6.5" style="921" bestFit="1" customWidth="1"/>
    <col min="5901" max="5901" width="6.125" style="921" bestFit="1" customWidth="1"/>
    <col min="5902" max="5902" width="6.5" style="921" bestFit="1" customWidth="1"/>
    <col min="5903" max="5916" width="6.125" style="921" bestFit="1" customWidth="1"/>
    <col min="5917" max="6144" width="7.75" style="921"/>
    <col min="6145" max="6145" width="38.875" style="921" bestFit="1" customWidth="1"/>
    <col min="6146" max="6146" width="14" style="921" customWidth="1"/>
    <col min="6147" max="6147" width="6.5" style="921" customWidth="1"/>
    <col min="6148" max="6153" width="6.5" style="921" bestFit="1" customWidth="1"/>
    <col min="6154" max="6154" width="6.125" style="921" bestFit="1" customWidth="1"/>
    <col min="6155" max="6156" width="6.5" style="921" bestFit="1" customWidth="1"/>
    <col min="6157" max="6157" width="6.125" style="921" bestFit="1" customWidth="1"/>
    <col min="6158" max="6158" width="6.5" style="921" bestFit="1" customWidth="1"/>
    <col min="6159" max="6172" width="6.125" style="921" bestFit="1" customWidth="1"/>
    <col min="6173" max="6400" width="7.75" style="921"/>
    <col min="6401" max="6401" width="38.875" style="921" bestFit="1" customWidth="1"/>
    <col min="6402" max="6402" width="14" style="921" customWidth="1"/>
    <col min="6403" max="6403" width="6.5" style="921" customWidth="1"/>
    <col min="6404" max="6409" width="6.5" style="921" bestFit="1" customWidth="1"/>
    <col min="6410" max="6410" width="6.125" style="921" bestFit="1" customWidth="1"/>
    <col min="6411" max="6412" width="6.5" style="921" bestFit="1" customWidth="1"/>
    <col min="6413" max="6413" width="6.125" style="921" bestFit="1" customWidth="1"/>
    <col min="6414" max="6414" width="6.5" style="921" bestFit="1" customWidth="1"/>
    <col min="6415" max="6428" width="6.125" style="921" bestFit="1" customWidth="1"/>
    <col min="6429" max="6656" width="7.75" style="921"/>
    <col min="6657" max="6657" width="38.875" style="921" bestFit="1" customWidth="1"/>
    <col min="6658" max="6658" width="14" style="921" customWidth="1"/>
    <col min="6659" max="6659" width="6.5" style="921" customWidth="1"/>
    <col min="6660" max="6665" width="6.5" style="921" bestFit="1" customWidth="1"/>
    <col min="6666" max="6666" width="6.125" style="921" bestFit="1" customWidth="1"/>
    <col min="6667" max="6668" width="6.5" style="921" bestFit="1" customWidth="1"/>
    <col min="6669" max="6669" width="6.125" style="921" bestFit="1" customWidth="1"/>
    <col min="6670" max="6670" width="6.5" style="921" bestFit="1" customWidth="1"/>
    <col min="6671" max="6684" width="6.125" style="921" bestFit="1" customWidth="1"/>
    <col min="6685" max="6912" width="7.75" style="921"/>
    <col min="6913" max="6913" width="38.875" style="921" bestFit="1" customWidth="1"/>
    <col min="6914" max="6914" width="14" style="921" customWidth="1"/>
    <col min="6915" max="6915" width="6.5" style="921" customWidth="1"/>
    <col min="6916" max="6921" width="6.5" style="921" bestFit="1" customWidth="1"/>
    <col min="6922" max="6922" width="6.125" style="921" bestFit="1" customWidth="1"/>
    <col min="6923" max="6924" width="6.5" style="921" bestFit="1" customWidth="1"/>
    <col min="6925" max="6925" width="6.125" style="921" bestFit="1" customWidth="1"/>
    <col min="6926" max="6926" width="6.5" style="921" bestFit="1" customWidth="1"/>
    <col min="6927" max="6940" width="6.125" style="921" bestFit="1" customWidth="1"/>
    <col min="6941" max="7168" width="7.75" style="921"/>
    <col min="7169" max="7169" width="38.875" style="921" bestFit="1" customWidth="1"/>
    <col min="7170" max="7170" width="14" style="921" customWidth="1"/>
    <col min="7171" max="7171" width="6.5" style="921" customWidth="1"/>
    <col min="7172" max="7177" width="6.5" style="921" bestFit="1" customWidth="1"/>
    <col min="7178" max="7178" width="6.125" style="921" bestFit="1" customWidth="1"/>
    <col min="7179" max="7180" width="6.5" style="921" bestFit="1" customWidth="1"/>
    <col min="7181" max="7181" width="6.125" style="921" bestFit="1" customWidth="1"/>
    <col min="7182" max="7182" width="6.5" style="921" bestFit="1" customWidth="1"/>
    <col min="7183" max="7196" width="6.125" style="921" bestFit="1" customWidth="1"/>
    <col min="7197" max="7424" width="7.75" style="921"/>
    <col min="7425" max="7425" width="38.875" style="921" bestFit="1" customWidth="1"/>
    <col min="7426" max="7426" width="14" style="921" customWidth="1"/>
    <col min="7427" max="7427" width="6.5" style="921" customWidth="1"/>
    <col min="7428" max="7433" width="6.5" style="921" bestFit="1" customWidth="1"/>
    <col min="7434" max="7434" width="6.125" style="921" bestFit="1" customWidth="1"/>
    <col min="7435" max="7436" width="6.5" style="921" bestFit="1" customWidth="1"/>
    <col min="7437" max="7437" width="6.125" style="921" bestFit="1" customWidth="1"/>
    <col min="7438" max="7438" width="6.5" style="921" bestFit="1" customWidth="1"/>
    <col min="7439" max="7452" width="6.125" style="921" bestFit="1" customWidth="1"/>
    <col min="7453" max="7680" width="7.75" style="921"/>
    <col min="7681" max="7681" width="38.875" style="921" bestFit="1" customWidth="1"/>
    <col min="7682" max="7682" width="14" style="921" customWidth="1"/>
    <col min="7683" max="7683" width="6.5" style="921" customWidth="1"/>
    <col min="7684" max="7689" width="6.5" style="921" bestFit="1" customWidth="1"/>
    <col min="7690" max="7690" width="6.125" style="921" bestFit="1" customWidth="1"/>
    <col min="7691" max="7692" width="6.5" style="921" bestFit="1" customWidth="1"/>
    <col min="7693" max="7693" width="6.125" style="921" bestFit="1" customWidth="1"/>
    <col min="7694" max="7694" width="6.5" style="921" bestFit="1" customWidth="1"/>
    <col min="7695" max="7708" width="6.125" style="921" bestFit="1" customWidth="1"/>
    <col min="7709" max="7936" width="7.75" style="921"/>
    <col min="7937" max="7937" width="38.875" style="921" bestFit="1" customWidth="1"/>
    <col min="7938" max="7938" width="14" style="921" customWidth="1"/>
    <col min="7939" max="7939" width="6.5" style="921" customWidth="1"/>
    <col min="7940" max="7945" width="6.5" style="921" bestFit="1" customWidth="1"/>
    <col min="7946" max="7946" width="6.125" style="921" bestFit="1" customWidth="1"/>
    <col min="7947" max="7948" width="6.5" style="921" bestFit="1" customWidth="1"/>
    <col min="7949" max="7949" width="6.125" style="921" bestFit="1" customWidth="1"/>
    <col min="7950" max="7950" width="6.5" style="921" bestFit="1" customWidth="1"/>
    <col min="7951" max="7964" width="6.125" style="921" bestFit="1" customWidth="1"/>
    <col min="7965" max="8192" width="7.75" style="921"/>
    <col min="8193" max="8193" width="38.875" style="921" bestFit="1" customWidth="1"/>
    <col min="8194" max="8194" width="14" style="921" customWidth="1"/>
    <col min="8195" max="8195" width="6.5" style="921" customWidth="1"/>
    <col min="8196" max="8201" width="6.5" style="921" bestFit="1" customWidth="1"/>
    <col min="8202" max="8202" width="6.125" style="921" bestFit="1" customWidth="1"/>
    <col min="8203" max="8204" width="6.5" style="921" bestFit="1" customWidth="1"/>
    <col min="8205" max="8205" width="6.125" style="921" bestFit="1" customWidth="1"/>
    <col min="8206" max="8206" width="6.5" style="921" bestFit="1" customWidth="1"/>
    <col min="8207" max="8220" width="6.125" style="921" bestFit="1" customWidth="1"/>
    <col min="8221" max="8448" width="7.75" style="921"/>
    <col min="8449" max="8449" width="38.875" style="921" bestFit="1" customWidth="1"/>
    <col min="8450" max="8450" width="14" style="921" customWidth="1"/>
    <col min="8451" max="8451" width="6.5" style="921" customWidth="1"/>
    <col min="8452" max="8457" width="6.5" style="921" bestFit="1" customWidth="1"/>
    <col min="8458" max="8458" width="6.125" style="921" bestFit="1" customWidth="1"/>
    <col min="8459" max="8460" width="6.5" style="921" bestFit="1" customWidth="1"/>
    <col min="8461" max="8461" width="6.125" style="921" bestFit="1" customWidth="1"/>
    <col min="8462" max="8462" width="6.5" style="921" bestFit="1" customWidth="1"/>
    <col min="8463" max="8476" width="6.125" style="921" bestFit="1" customWidth="1"/>
    <col min="8477" max="8704" width="7.75" style="921"/>
    <col min="8705" max="8705" width="38.875" style="921" bestFit="1" customWidth="1"/>
    <col min="8706" max="8706" width="14" style="921" customWidth="1"/>
    <col min="8707" max="8707" width="6.5" style="921" customWidth="1"/>
    <col min="8708" max="8713" width="6.5" style="921" bestFit="1" customWidth="1"/>
    <col min="8714" max="8714" width="6.125" style="921" bestFit="1" customWidth="1"/>
    <col min="8715" max="8716" width="6.5" style="921" bestFit="1" customWidth="1"/>
    <col min="8717" max="8717" width="6.125" style="921" bestFit="1" customWidth="1"/>
    <col min="8718" max="8718" width="6.5" style="921" bestFit="1" customWidth="1"/>
    <col min="8719" max="8732" width="6.125" style="921" bestFit="1" customWidth="1"/>
    <col min="8733" max="8960" width="7.75" style="921"/>
    <col min="8961" max="8961" width="38.875" style="921" bestFit="1" customWidth="1"/>
    <col min="8962" max="8962" width="14" style="921" customWidth="1"/>
    <col min="8963" max="8963" width="6.5" style="921" customWidth="1"/>
    <col min="8964" max="8969" width="6.5" style="921" bestFit="1" customWidth="1"/>
    <col min="8970" max="8970" width="6.125" style="921" bestFit="1" customWidth="1"/>
    <col min="8971" max="8972" width="6.5" style="921" bestFit="1" customWidth="1"/>
    <col min="8973" max="8973" width="6.125" style="921" bestFit="1" customWidth="1"/>
    <col min="8974" max="8974" width="6.5" style="921" bestFit="1" customWidth="1"/>
    <col min="8975" max="8988" width="6.125" style="921" bestFit="1" customWidth="1"/>
    <col min="8989" max="9216" width="7.75" style="921"/>
    <col min="9217" max="9217" width="38.875" style="921" bestFit="1" customWidth="1"/>
    <col min="9218" max="9218" width="14" style="921" customWidth="1"/>
    <col min="9219" max="9219" width="6.5" style="921" customWidth="1"/>
    <col min="9220" max="9225" width="6.5" style="921" bestFit="1" customWidth="1"/>
    <col min="9226" max="9226" width="6.125" style="921" bestFit="1" customWidth="1"/>
    <col min="9227" max="9228" width="6.5" style="921" bestFit="1" customWidth="1"/>
    <col min="9229" max="9229" width="6.125" style="921" bestFit="1" customWidth="1"/>
    <col min="9230" max="9230" width="6.5" style="921" bestFit="1" customWidth="1"/>
    <col min="9231" max="9244" width="6.125" style="921" bestFit="1" customWidth="1"/>
    <col min="9245" max="9472" width="7.75" style="921"/>
    <col min="9473" max="9473" width="38.875" style="921" bestFit="1" customWidth="1"/>
    <col min="9474" max="9474" width="14" style="921" customWidth="1"/>
    <col min="9475" max="9475" width="6.5" style="921" customWidth="1"/>
    <col min="9476" max="9481" width="6.5" style="921" bestFit="1" customWidth="1"/>
    <col min="9482" max="9482" width="6.125" style="921" bestFit="1" customWidth="1"/>
    <col min="9483" max="9484" width="6.5" style="921" bestFit="1" customWidth="1"/>
    <col min="9485" max="9485" width="6.125" style="921" bestFit="1" customWidth="1"/>
    <col min="9486" max="9486" width="6.5" style="921" bestFit="1" customWidth="1"/>
    <col min="9487" max="9500" width="6.125" style="921" bestFit="1" customWidth="1"/>
    <col min="9501" max="9728" width="7.75" style="921"/>
    <col min="9729" max="9729" width="38.875" style="921" bestFit="1" customWidth="1"/>
    <col min="9730" max="9730" width="14" style="921" customWidth="1"/>
    <col min="9731" max="9731" width="6.5" style="921" customWidth="1"/>
    <col min="9732" max="9737" width="6.5" style="921" bestFit="1" customWidth="1"/>
    <col min="9738" max="9738" width="6.125" style="921" bestFit="1" customWidth="1"/>
    <col min="9739" max="9740" width="6.5" style="921" bestFit="1" customWidth="1"/>
    <col min="9741" max="9741" width="6.125" style="921" bestFit="1" customWidth="1"/>
    <col min="9742" max="9742" width="6.5" style="921" bestFit="1" customWidth="1"/>
    <col min="9743" max="9756" width="6.125" style="921" bestFit="1" customWidth="1"/>
    <col min="9757" max="9984" width="7.75" style="921"/>
    <col min="9985" max="9985" width="38.875" style="921" bestFit="1" customWidth="1"/>
    <col min="9986" max="9986" width="14" style="921" customWidth="1"/>
    <col min="9987" max="9987" width="6.5" style="921" customWidth="1"/>
    <col min="9988" max="9993" width="6.5" style="921" bestFit="1" customWidth="1"/>
    <col min="9994" max="9994" width="6.125" style="921" bestFit="1" customWidth="1"/>
    <col min="9995" max="9996" width="6.5" style="921" bestFit="1" customWidth="1"/>
    <col min="9997" max="9997" width="6.125" style="921" bestFit="1" customWidth="1"/>
    <col min="9998" max="9998" width="6.5" style="921" bestFit="1" customWidth="1"/>
    <col min="9999" max="10012" width="6.125" style="921" bestFit="1" customWidth="1"/>
    <col min="10013" max="10240" width="7.75" style="921"/>
    <col min="10241" max="10241" width="38.875" style="921" bestFit="1" customWidth="1"/>
    <col min="10242" max="10242" width="14" style="921" customWidth="1"/>
    <col min="10243" max="10243" width="6.5" style="921" customWidth="1"/>
    <col min="10244" max="10249" width="6.5" style="921" bestFit="1" customWidth="1"/>
    <col min="10250" max="10250" width="6.125" style="921" bestFit="1" customWidth="1"/>
    <col min="10251" max="10252" width="6.5" style="921" bestFit="1" customWidth="1"/>
    <col min="10253" max="10253" width="6.125" style="921" bestFit="1" customWidth="1"/>
    <col min="10254" max="10254" width="6.5" style="921" bestFit="1" customWidth="1"/>
    <col min="10255" max="10268" width="6.125" style="921" bestFit="1" customWidth="1"/>
    <col min="10269" max="10496" width="7.75" style="921"/>
    <col min="10497" max="10497" width="38.875" style="921" bestFit="1" customWidth="1"/>
    <col min="10498" max="10498" width="14" style="921" customWidth="1"/>
    <col min="10499" max="10499" width="6.5" style="921" customWidth="1"/>
    <col min="10500" max="10505" width="6.5" style="921" bestFit="1" customWidth="1"/>
    <col min="10506" max="10506" width="6.125" style="921" bestFit="1" customWidth="1"/>
    <col min="10507" max="10508" width="6.5" style="921" bestFit="1" customWidth="1"/>
    <col min="10509" max="10509" width="6.125" style="921" bestFit="1" customWidth="1"/>
    <col min="10510" max="10510" width="6.5" style="921" bestFit="1" customWidth="1"/>
    <col min="10511" max="10524" width="6.125" style="921" bestFit="1" customWidth="1"/>
    <col min="10525" max="10752" width="7.75" style="921"/>
    <col min="10753" max="10753" width="38.875" style="921" bestFit="1" customWidth="1"/>
    <col min="10754" max="10754" width="14" style="921" customWidth="1"/>
    <col min="10755" max="10755" width="6.5" style="921" customWidth="1"/>
    <col min="10756" max="10761" width="6.5" style="921" bestFit="1" customWidth="1"/>
    <col min="10762" max="10762" width="6.125" style="921" bestFit="1" customWidth="1"/>
    <col min="10763" max="10764" width="6.5" style="921" bestFit="1" customWidth="1"/>
    <col min="10765" max="10765" width="6.125" style="921" bestFit="1" customWidth="1"/>
    <col min="10766" max="10766" width="6.5" style="921" bestFit="1" customWidth="1"/>
    <col min="10767" max="10780" width="6.125" style="921" bestFit="1" customWidth="1"/>
    <col min="10781" max="11008" width="7.75" style="921"/>
    <col min="11009" max="11009" width="38.875" style="921" bestFit="1" customWidth="1"/>
    <col min="11010" max="11010" width="14" style="921" customWidth="1"/>
    <col min="11011" max="11011" width="6.5" style="921" customWidth="1"/>
    <col min="11012" max="11017" width="6.5" style="921" bestFit="1" customWidth="1"/>
    <col min="11018" max="11018" width="6.125" style="921" bestFit="1" customWidth="1"/>
    <col min="11019" max="11020" width="6.5" style="921" bestFit="1" customWidth="1"/>
    <col min="11021" max="11021" width="6.125" style="921" bestFit="1" customWidth="1"/>
    <col min="11022" max="11022" width="6.5" style="921" bestFit="1" customWidth="1"/>
    <col min="11023" max="11036" width="6.125" style="921" bestFit="1" customWidth="1"/>
    <col min="11037" max="11264" width="7.75" style="921"/>
    <col min="11265" max="11265" width="38.875" style="921" bestFit="1" customWidth="1"/>
    <col min="11266" max="11266" width="14" style="921" customWidth="1"/>
    <col min="11267" max="11267" width="6.5" style="921" customWidth="1"/>
    <col min="11268" max="11273" width="6.5" style="921" bestFit="1" customWidth="1"/>
    <col min="11274" max="11274" width="6.125" style="921" bestFit="1" customWidth="1"/>
    <col min="11275" max="11276" width="6.5" style="921" bestFit="1" customWidth="1"/>
    <col min="11277" max="11277" width="6.125" style="921" bestFit="1" customWidth="1"/>
    <col min="11278" max="11278" width="6.5" style="921" bestFit="1" customWidth="1"/>
    <col min="11279" max="11292" width="6.125" style="921" bestFit="1" customWidth="1"/>
    <col min="11293" max="11520" width="7.75" style="921"/>
    <col min="11521" max="11521" width="38.875" style="921" bestFit="1" customWidth="1"/>
    <col min="11522" max="11522" width="14" style="921" customWidth="1"/>
    <col min="11523" max="11523" width="6.5" style="921" customWidth="1"/>
    <col min="11524" max="11529" width="6.5" style="921" bestFit="1" customWidth="1"/>
    <col min="11530" max="11530" width="6.125" style="921" bestFit="1" customWidth="1"/>
    <col min="11531" max="11532" width="6.5" style="921" bestFit="1" customWidth="1"/>
    <col min="11533" max="11533" width="6.125" style="921" bestFit="1" customWidth="1"/>
    <col min="11534" max="11534" width="6.5" style="921" bestFit="1" customWidth="1"/>
    <col min="11535" max="11548" width="6.125" style="921" bestFit="1" customWidth="1"/>
    <col min="11549" max="11776" width="7.75" style="921"/>
    <col min="11777" max="11777" width="38.875" style="921" bestFit="1" customWidth="1"/>
    <col min="11778" max="11778" width="14" style="921" customWidth="1"/>
    <col min="11779" max="11779" width="6.5" style="921" customWidth="1"/>
    <col min="11780" max="11785" width="6.5" style="921" bestFit="1" customWidth="1"/>
    <col min="11786" max="11786" width="6.125" style="921" bestFit="1" customWidth="1"/>
    <col min="11787" max="11788" width="6.5" style="921" bestFit="1" customWidth="1"/>
    <col min="11789" max="11789" width="6.125" style="921" bestFit="1" customWidth="1"/>
    <col min="11790" max="11790" width="6.5" style="921" bestFit="1" customWidth="1"/>
    <col min="11791" max="11804" width="6.125" style="921" bestFit="1" customWidth="1"/>
    <col min="11805" max="12032" width="7.75" style="921"/>
    <col min="12033" max="12033" width="38.875" style="921" bestFit="1" customWidth="1"/>
    <col min="12034" max="12034" width="14" style="921" customWidth="1"/>
    <col min="12035" max="12035" width="6.5" style="921" customWidth="1"/>
    <col min="12036" max="12041" width="6.5" style="921" bestFit="1" customWidth="1"/>
    <col min="12042" max="12042" width="6.125" style="921" bestFit="1" customWidth="1"/>
    <col min="12043" max="12044" width="6.5" style="921" bestFit="1" customWidth="1"/>
    <col min="12045" max="12045" width="6.125" style="921" bestFit="1" customWidth="1"/>
    <col min="12046" max="12046" width="6.5" style="921" bestFit="1" customWidth="1"/>
    <col min="12047" max="12060" width="6.125" style="921" bestFit="1" customWidth="1"/>
    <col min="12061" max="12288" width="7.75" style="921"/>
    <col min="12289" max="12289" width="38.875" style="921" bestFit="1" customWidth="1"/>
    <col min="12290" max="12290" width="14" style="921" customWidth="1"/>
    <col min="12291" max="12291" width="6.5" style="921" customWidth="1"/>
    <col min="12292" max="12297" width="6.5" style="921" bestFit="1" customWidth="1"/>
    <col min="12298" max="12298" width="6.125" style="921" bestFit="1" customWidth="1"/>
    <col min="12299" max="12300" width="6.5" style="921" bestFit="1" customWidth="1"/>
    <col min="12301" max="12301" width="6.125" style="921" bestFit="1" customWidth="1"/>
    <col min="12302" max="12302" width="6.5" style="921" bestFit="1" customWidth="1"/>
    <col min="12303" max="12316" width="6.125" style="921" bestFit="1" customWidth="1"/>
    <col min="12317" max="12544" width="7.75" style="921"/>
    <col min="12545" max="12545" width="38.875" style="921" bestFit="1" customWidth="1"/>
    <col min="12546" max="12546" width="14" style="921" customWidth="1"/>
    <col min="12547" max="12547" width="6.5" style="921" customWidth="1"/>
    <col min="12548" max="12553" width="6.5" style="921" bestFit="1" customWidth="1"/>
    <col min="12554" max="12554" width="6.125" style="921" bestFit="1" customWidth="1"/>
    <col min="12555" max="12556" width="6.5" style="921" bestFit="1" customWidth="1"/>
    <col min="12557" max="12557" width="6.125" style="921" bestFit="1" customWidth="1"/>
    <col min="12558" max="12558" width="6.5" style="921" bestFit="1" customWidth="1"/>
    <col min="12559" max="12572" width="6.125" style="921" bestFit="1" customWidth="1"/>
    <col min="12573" max="12800" width="7.75" style="921"/>
    <col min="12801" max="12801" width="38.875" style="921" bestFit="1" customWidth="1"/>
    <col min="12802" max="12802" width="14" style="921" customWidth="1"/>
    <col min="12803" max="12803" width="6.5" style="921" customWidth="1"/>
    <col min="12804" max="12809" width="6.5" style="921" bestFit="1" customWidth="1"/>
    <col min="12810" max="12810" width="6.125" style="921" bestFit="1" customWidth="1"/>
    <col min="12811" max="12812" width="6.5" style="921" bestFit="1" customWidth="1"/>
    <col min="12813" max="12813" width="6.125" style="921" bestFit="1" customWidth="1"/>
    <col min="12814" max="12814" width="6.5" style="921" bestFit="1" customWidth="1"/>
    <col min="12815" max="12828" width="6.125" style="921" bestFit="1" customWidth="1"/>
    <col min="12829" max="13056" width="7.75" style="921"/>
    <col min="13057" max="13057" width="38.875" style="921" bestFit="1" customWidth="1"/>
    <col min="13058" max="13058" width="14" style="921" customWidth="1"/>
    <col min="13059" max="13059" width="6.5" style="921" customWidth="1"/>
    <col min="13060" max="13065" width="6.5" style="921" bestFit="1" customWidth="1"/>
    <col min="13066" max="13066" width="6.125" style="921" bestFit="1" customWidth="1"/>
    <col min="13067" max="13068" width="6.5" style="921" bestFit="1" customWidth="1"/>
    <col min="13069" max="13069" width="6.125" style="921" bestFit="1" customWidth="1"/>
    <col min="13070" max="13070" width="6.5" style="921" bestFit="1" customWidth="1"/>
    <col min="13071" max="13084" width="6.125" style="921" bestFit="1" customWidth="1"/>
    <col min="13085" max="13312" width="7.75" style="921"/>
    <col min="13313" max="13313" width="38.875" style="921" bestFit="1" customWidth="1"/>
    <col min="13314" max="13314" width="14" style="921" customWidth="1"/>
    <col min="13315" max="13315" width="6.5" style="921" customWidth="1"/>
    <col min="13316" max="13321" width="6.5" style="921" bestFit="1" customWidth="1"/>
    <col min="13322" max="13322" width="6.125" style="921" bestFit="1" customWidth="1"/>
    <col min="13323" max="13324" width="6.5" style="921" bestFit="1" customWidth="1"/>
    <col min="13325" max="13325" width="6.125" style="921" bestFit="1" customWidth="1"/>
    <col min="13326" max="13326" width="6.5" style="921" bestFit="1" customWidth="1"/>
    <col min="13327" max="13340" width="6.125" style="921" bestFit="1" customWidth="1"/>
    <col min="13341" max="13568" width="7.75" style="921"/>
    <col min="13569" max="13569" width="38.875" style="921" bestFit="1" customWidth="1"/>
    <col min="13570" max="13570" width="14" style="921" customWidth="1"/>
    <col min="13571" max="13571" width="6.5" style="921" customWidth="1"/>
    <col min="13572" max="13577" width="6.5" style="921" bestFit="1" customWidth="1"/>
    <col min="13578" max="13578" width="6.125" style="921" bestFit="1" customWidth="1"/>
    <col min="13579" max="13580" width="6.5" style="921" bestFit="1" customWidth="1"/>
    <col min="13581" max="13581" width="6.125" style="921" bestFit="1" customWidth="1"/>
    <col min="13582" max="13582" width="6.5" style="921" bestFit="1" customWidth="1"/>
    <col min="13583" max="13596" width="6.125" style="921" bestFit="1" customWidth="1"/>
    <col min="13597" max="13824" width="7.75" style="921"/>
    <col min="13825" max="13825" width="38.875" style="921" bestFit="1" customWidth="1"/>
    <col min="13826" max="13826" width="14" style="921" customWidth="1"/>
    <col min="13827" max="13827" width="6.5" style="921" customWidth="1"/>
    <col min="13828" max="13833" width="6.5" style="921" bestFit="1" customWidth="1"/>
    <col min="13834" max="13834" width="6.125" style="921" bestFit="1" customWidth="1"/>
    <col min="13835" max="13836" width="6.5" style="921" bestFit="1" customWidth="1"/>
    <col min="13837" max="13837" width="6.125" style="921" bestFit="1" customWidth="1"/>
    <col min="13838" max="13838" width="6.5" style="921" bestFit="1" customWidth="1"/>
    <col min="13839" max="13852" width="6.125" style="921" bestFit="1" customWidth="1"/>
    <col min="13853" max="14080" width="7.75" style="921"/>
    <col min="14081" max="14081" width="38.875" style="921" bestFit="1" customWidth="1"/>
    <col min="14082" max="14082" width="14" style="921" customWidth="1"/>
    <col min="14083" max="14083" width="6.5" style="921" customWidth="1"/>
    <col min="14084" max="14089" width="6.5" style="921" bestFit="1" customWidth="1"/>
    <col min="14090" max="14090" width="6.125" style="921" bestFit="1" customWidth="1"/>
    <col min="14091" max="14092" width="6.5" style="921" bestFit="1" customWidth="1"/>
    <col min="14093" max="14093" width="6.125" style="921" bestFit="1" customWidth="1"/>
    <col min="14094" max="14094" width="6.5" style="921" bestFit="1" customWidth="1"/>
    <col min="14095" max="14108" width="6.125" style="921" bestFit="1" customWidth="1"/>
    <col min="14109" max="14336" width="7.75" style="921"/>
    <col min="14337" max="14337" width="38.875" style="921" bestFit="1" customWidth="1"/>
    <col min="14338" max="14338" width="14" style="921" customWidth="1"/>
    <col min="14339" max="14339" width="6.5" style="921" customWidth="1"/>
    <col min="14340" max="14345" width="6.5" style="921" bestFit="1" customWidth="1"/>
    <col min="14346" max="14346" width="6.125" style="921" bestFit="1" customWidth="1"/>
    <col min="14347" max="14348" width="6.5" style="921" bestFit="1" customWidth="1"/>
    <col min="14349" max="14349" width="6.125" style="921" bestFit="1" customWidth="1"/>
    <col min="14350" max="14350" width="6.5" style="921" bestFit="1" customWidth="1"/>
    <col min="14351" max="14364" width="6.125" style="921" bestFit="1" customWidth="1"/>
    <col min="14365" max="14592" width="7.75" style="921"/>
    <col min="14593" max="14593" width="38.875" style="921" bestFit="1" customWidth="1"/>
    <col min="14594" max="14594" width="14" style="921" customWidth="1"/>
    <col min="14595" max="14595" width="6.5" style="921" customWidth="1"/>
    <col min="14596" max="14601" width="6.5" style="921" bestFit="1" customWidth="1"/>
    <col min="14602" max="14602" width="6.125" style="921" bestFit="1" customWidth="1"/>
    <col min="14603" max="14604" width="6.5" style="921" bestFit="1" customWidth="1"/>
    <col min="14605" max="14605" width="6.125" style="921" bestFit="1" customWidth="1"/>
    <col min="14606" max="14606" width="6.5" style="921" bestFit="1" customWidth="1"/>
    <col min="14607" max="14620" width="6.125" style="921" bestFit="1" customWidth="1"/>
    <col min="14621" max="14848" width="7.75" style="921"/>
    <col min="14849" max="14849" width="38.875" style="921" bestFit="1" customWidth="1"/>
    <col min="14850" max="14850" width="14" style="921" customWidth="1"/>
    <col min="14851" max="14851" width="6.5" style="921" customWidth="1"/>
    <col min="14852" max="14857" width="6.5" style="921" bestFit="1" customWidth="1"/>
    <col min="14858" max="14858" width="6.125" style="921" bestFit="1" customWidth="1"/>
    <col min="14859" max="14860" width="6.5" style="921" bestFit="1" customWidth="1"/>
    <col min="14861" max="14861" width="6.125" style="921" bestFit="1" customWidth="1"/>
    <col min="14862" max="14862" width="6.5" style="921" bestFit="1" customWidth="1"/>
    <col min="14863" max="14876" width="6.125" style="921" bestFit="1" customWidth="1"/>
    <col min="14877" max="15104" width="7.75" style="921"/>
    <col min="15105" max="15105" width="38.875" style="921" bestFit="1" customWidth="1"/>
    <col min="15106" max="15106" width="14" style="921" customWidth="1"/>
    <col min="15107" max="15107" width="6.5" style="921" customWidth="1"/>
    <col min="15108" max="15113" width="6.5" style="921" bestFit="1" customWidth="1"/>
    <col min="15114" max="15114" width="6.125" style="921" bestFit="1" customWidth="1"/>
    <col min="15115" max="15116" width="6.5" style="921" bestFit="1" customWidth="1"/>
    <col min="15117" max="15117" width="6.125" style="921" bestFit="1" customWidth="1"/>
    <col min="15118" max="15118" width="6.5" style="921" bestFit="1" customWidth="1"/>
    <col min="15119" max="15132" width="6.125" style="921" bestFit="1" customWidth="1"/>
    <col min="15133" max="15360" width="7.75" style="921"/>
    <col min="15361" max="15361" width="38.875" style="921" bestFit="1" customWidth="1"/>
    <col min="15362" max="15362" width="14" style="921" customWidth="1"/>
    <col min="15363" max="15363" width="6.5" style="921" customWidth="1"/>
    <col min="15364" max="15369" width="6.5" style="921" bestFit="1" customWidth="1"/>
    <col min="15370" max="15370" width="6.125" style="921" bestFit="1" customWidth="1"/>
    <col min="15371" max="15372" width="6.5" style="921" bestFit="1" customWidth="1"/>
    <col min="15373" max="15373" width="6.125" style="921" bestFit="1" customWidth="1"/>
    <col min="15374" max="15374" width="6.5" style="921" bestFit="1" customWidth="1"/>
    <col min="15375" max="15388" width="6.125" style="921" bestFit="1" customWidth="1"/>
    <col min="15389" max="15616" width="7.75" style="921"/>
    <col min="15617" max="15617" width="38.875" style="921" bestFit="1" customWidth="1"/>
    <col min="15618" max="15618" width="14" style="921" customWidth="1"/>
    <col min="15619" max="15619" width="6.5" style="921" customWidth="1"/>
    <col min="15620" max="15625" width="6.5" style="921" bestFit="1" customWidth="1"/>
    <col min="15626" max="15626" width="6.125" style="921" bestFit="1" customWidth="1"/>
    <col min="15627" max="15628" width="6.5" style="921" bestFit="1" customWidth="1"/>
    <col min="15629" max="15629" width="6.125" style="921" bestFit="1" customWidth="1"/>
    <col min="15630" max="15630" width="6.5" style="921" bestFit="1" customWidth="1"/>
    <col min="15631" max="15644" width="6.125" style="921" bestFit="1" customWidth="1"/>
    <col min="15645" max="15872" width="7.75" style="921"/>
    <col min="15873" max="15873" width="38.875" style="921" bestFit="1" customWidth="1"/>
    <col min="15874" max="15874" width="14" style="921" customWidth="1"/>
    <col min="15875" max="15875" width="6.5" style="921" customWidth="1"/>
    <col min="15876" max="15881" width="6.5" style="921" bestFit="1" customWidth="1"/>
    <col min="15882" max="15882" width="6.125" style="921" bestFit="1" customWidth="1"/>
    <col min="15883" max="15884" width="6.5" style="921" bestFit="1" customWidth="1"/>
    <col min="15885" max="15885" width="6.125" style="921" bestFit="1" customWidth="1"/>
    <col min="15886" max="15886" width="6.5" style="921" bestFit="1" customWidth="1"/>
    <col min="15887" max="15900" width="6.125" style="921" bestFit="1" customWidth="1"/>
    <col min="15901" max="16128" width="7.75" style="921"/>
    <col min="16129" max="16129" width="38.875" style="921" bestFit="1" customWidth="1"/>
    <col min="16130" max="16130" width="14" style="921" customWidth="1"/>
    <col min="16131" max="16131" width="6.5" style="921" customWidth="1"/>
    <col min="16132" max="16137" width="6.5" style="921" bestFit="1" customWidth="1"/>
    <col min="16138" max="16138" width="6.125" style="921" bestFit="1" customWidth="1"/>
    <col min="16139" max="16140" width="6.5" style="921" bestFit="1" customWidth="1"/>
    <col min="16141" max="16141" width="6.125" style="921" bestFit="1" customWidth="1"/>
    <col min="16142" max="16142" width="6.5" style="921" bestFit="1" customWidth="1"/>
    <col min="16143" max="16156" width="6.125" style="921" bestFit="1" customWidth="1"/>
    <col min="16157" max="16384" width="7.75" style="921"/>
  </cols>
  <sheetData>
    <row r="1" spans="1:29" s="911" customFormat="1" ht="11.45" customHeight="1">
      <c r="A1" s="909" t="s">
        <v>286</v>
      </c>
      <c r="B1" s="909" t="s">
        <v>244</v>
      </c>
      <c r="C1" s="910">
        <v>0</v>
      </c>
      <c r="D1" s="910">
        <v>0</v>
      </c>
      <c r="E1" s="910">
        <v>1</v>
      </c>
      <c r="F1" s="910">
        <f t="shared" ref="F1" si="0">+E1+1</f>
        <v>2</v>
      </c>
      <c r="G1" s="910">
        <f t="shared" ref="G1" si="1">+F1+1</f>
        <v>3</v>
      </c>
      <c r="H1" s="910">
        <f t="shared" ref="H1" si="2">+G1+1</f>
        <v>4</v>
      </c>
      <c r="I1" s="910">
        <f t="shared" ref="I1:AB1" si="3">+H1+1</f>
        <v>5</v>
      </c>
      <c r="J1" s="910">
        <f t="shared" si="3"/>
        <v>6</v>
      </c>
      <c r="K1" s="910">
        <f t="shared" si="3"/>
        <v>7</v>
      </c>
      <c r="L1" s="910">
        <f t="shared" si="3"/>
        <v>8</v>
      </c>
      <c r="M1" s="910">
        <f t="shared" si="3"/>
        <v>9</v>
      </c>
      <c r="N1" s="910">
        <f t="shared" si="3"/>
        <v>10</v>
      </c>
      <c r="O1" s="910">
        <f t="shared" si="3"/>
        <v>11</v>
      </c>
      <c r="P1" s="910">
        <f t="shared" si="3"/>
        <v>12</v>
      </c>
      <c r="Q1" s="910">
        <f t="shared" si="3"/>
        <v>13</v>
      </c>
      <c r="R1" s="910">
        <f t="shared" si="3"/>
        <v>14</v>
      </c>
      <c r="S1" s="910">
        <f t="shared" si="3"/>
        <v>15</v>
      </c>
      <c r="T1" s="910">
        <f t="shared" si="3"/>
        <v>16</v>
      </c>
      <c r="U1" s="910">
        <f t="shared" si="3"/>
        <v>17</v>
      </c>
      <c r="V1" s="910">
        <f t="shared" si="3"/>
        <v>18</v>
      </c>
      <c r="W1" s="910">
        <f t="shared" si="3"/>
        <v>19</v>
      </c>
      <c r="X1" s="910">
        <f t="shared" si="3"/>
        <v>20</v>
      </c>
      <c r="Y1" s="910">
        <f t="shared" si="3"/>
        <v>21</v>
      </c>
      <c r="Z1" s="910">
        <f t="shared" si="3"/>
        <v>22</v>
      </c>
      <c r="AA1" s="910">
        <f t="shared" si="3"/>
        <v>23</v>
      </c>
      <c r="AB1" s="910">
        <f t="shared" si="3"/>
        <v>24</v>
      </c>
    </row>
    <row r="2" spans="1:29" s="916" customFormat="1" ht="11.45" customHeight="1">
      <c r="A2" s="912" t="s">
        <v>287</v>
      </c>
      <c r="B2" s="913" t="s">
        <v>288</v>
      </c>
      <c r="C2" s="914"/>
      <c r="D2" s="914">
        <v>45382</v>
      </c>
      <c r="E2" s="914">
        <f>EOMONTH(D2,12)</f>
        <v>45747</v>
      </c>
      <c r="F2" s="914">
        <f t="shared" ref="F2:AB2" si="4">EOMONTH(E2,12)</f>
        <v>46112</v>
      </c>
      <c r="G2" s="914">
        <f t="shared" si="4"/>
        <v>46477</v>
      </c>
      <c r="H2" s="914">
        <f t="shared" si="4"/>
        <v>46843</v>
      </c>
      <c r="I2" s="914">
        <f t="shared" si="4"/>
        <v>47208</v>
      </c>
      <c r="J2" s="914">
        <f t="shared" si="4"/>
        <v>47573</v>
      </c>
      <c r="K2" s="914">
        <f t="shared" si="4"/>
        <v>47938</v>
      </c>
      <c r="L2" s="914">
        <f t="shared" si="4"/>
        <v>48304</v>
      </c>
      <c r="M2" s="914">
        <f t="shared" si="4"/>
        <v>48669</v>
      </c>
      <c r="N2" s="914">
        <f t="shared" si="4"/>
        <v>49034</v>
      </c>
      <c r="O2" s="914">
        <f t="shared" si="4"/>
        <v>49399</v>
      </c>
      <c r="P2" s="914">
        <f t="shared" si="4"/>
        <v>49765</v>
      </c>
      <c r="Q2" s="914">
        <f t="shared" si="4"/>
        <v>50130</v>
      </c>
      <c r="R2" s="914">
        <f t="shared" si="4"/>
        <v>50495</v>
      </c>
      <c r="S2" s="914">
        <f t="shared" si="4"/>
        <v>50860</v>
      </c>
      <c r="T2" s="914">
        <f t="shared" si="4"/>
        <v>51226</v>
      </c>
      <c r="U2" s="914">
        <f t="shared" si="4"/>
        <v>51591</v>
      </c>
      <c r="V2" s="914">
        <f t="shared" si="4"/>
        <v>51956</v>
      </c>
      <c r="W2" s="914">
        <f t="shared" si="4"/>
        <v>52321</v>
      </c>
      <c r="X2" s="914">
        <f t="shared" si="4"/>
        <v>52687</v>
      </c>
      <c r="Y2" s="914">
        <f t="shared" si="4"/>
        <v>53052</v>
      </c>
      <c r="Z2" s="914">
        <f t="shared" si="4"/>
        <v>53417</v>
      </c>
      <c r="AA2" s="914">
        <f t="shared" si="4"/>
        <v>53782</v>
      </c>
      <c r="AB2" s="914">
        <f t="shared" si="4"/>
        <v>54148</v>
      </c>
    </row>
    <row r="3" spans="1:29" ht="11.45" customHeight="1">
      <c r="A3" s="917" t="s">
        <v>279</v>
      </c>
      <c r="B3" s="918"/>
      <c r="C3" s="919">
        <v>365</v>
      </c>
      <c r="D3" s="919">
        <f>C3</f>
        <v>365</v>
      </c>
      <c r="E3" s="919">
        <f t="shared" ref="E3:T4" si="5">D3</f>
        <v>365</v>
      </c>
      <c r="F3" s="919">
        <f t="shared" si="5"/>
        <v>365</v>
      </c>
      <c r="G3" s="919">
        <f t="shared" si="5"/>
        <v>365</v>
      </c>
      <c r="H3" s="919">
        <f t="shared" si="5"/>
        <v>365</v>
      </c>
      <c r="I3" s="919">
        <f t="shared" si="5"/>
        <v>365</v>
      </c>
      <c r="J3" s="919">
        <f t="shared" si="5"/>
        <v>365</v>
      </c>
      <c r="K3" s="919">
        <f t="shared" si="5"/>
        <v>365</v>
      </c>
      <c r="L3" s="919">
        <f t="shared" si="5"/>
        <v>365</v>
      </c>
      <c r="M3" s="919">
        <f t="shared" si="5"/>
        <v>365</v>
      </c>
      <c r="N3" s="919">
        <f t="shared" si="5"/>
        <v>365</v>
      </c>
      <c r="O3" s="919">
        <f t="shared" si="5"/>
        <v>365</v>
      </c>
      <c r="P3" s="919">
        <f t="shared" si="5"/>
        <v>365</v>
      </c>
      <c r="Q3" s="919">
        <f t="shared" si="5"/>
        <v>365</v>
      </c>
      <c r="R3" s="919">
        <f t="shared" si="5"/>
        <v>365</v>
      </c>
      <c r="S3" s="919">
        <f t="shared" si="5"/>
        <v>365</v>
      </c>
      <c r="T3" s="919">
        <f t="shared" si="5"/>
        <v>365</v>
      </c>
      <c r="U3" s="919">
        <f t="shared" ref="U3:Z4" si="6">T3</f>
        <v>365</v>
      </c>
      <c r="V3" s="919">
        <f t="shared" si="6"/>
        <v>365</v>
      </c>
      <c r="W3" s="919">
        <f t="shared" si="6"/>
        <v>365</v>
      </c>
      <c r="X3" s="919">
        <f t="shared" si="6"/>
        <v>365</v>
      </c>
      <c r="Y3" s="919">
        <f t="shared" si="6"/>
        <v>365</v>
      </c>
      <c r="Z3" s="919">
        <f t="shared" si="6"/>
        <v>365</v>
      </c>
      <c r="AA3" s="919">
        <f>Y3</f>
        <v>365</v>
      </c>
      <c r="AB3" s="920">
        <f>Z3</f>
        <v>365</v>
      </c>
    </row>
    <row r="4" spans="1:29" ht="11.45" customHeight="1">
      <c r="A4" s="922" t="s">
        <v>289</v>
      </c>
      <c r="B4" s="923" t="s">
        <v>281</v>
      </c>
      <c r="C4" s="1049">
        <f>Inputs!O10</f>
        <v>0</v>
      </c>
      <c r="D4" s="1049">
        <f>Inputs!P10</f>
        <v>0</v>
      </c>
      <c r="E4" s="1049">
        <f>Inputs!Q10</f>
        <v>0</v>
      </c>
      <c r="F4" s="1049">
        <f>Inputs!R10</f>
        <v>12</v>
      </c>
      <c r="G4" s="1049">
        <f>Inputs!S10</f>
        <v>12</v>
      </c>
      <c r="H4" s="1049">
        <f>Inputs!T10</f>
        <v>12</v>
      </c>
      <c r="I4" s="1049">
        <f>Inputs!U10</f>
        <v>12</v>
      </c>
      <c r="J4" s="1047">
        <f t="shared" si="5"/>
        <v>12</v>
      </c>
      <c r="K4" s="1047">
        <f t="shared" si="5"/>
        <v>12</v>
      </c>
      <c r="L4" s="1047">
        <f t="shared" si="5"/>
        <v>12</v>
      </c>
      <c r="M4" s="1047">
        <f t="shared" si="5"/>
        <v>12</v>
      </c>
      <c r="N4" s="1047">
        <f t="shared" si="5"/>
        <v>12</v>
      </c>
      <c r="O4" s="1047">
        <f t="shared" si="5"/>
        <v>12</v>
      </c>
      <c r="P4" s="1047">
        <f t="shared" si="5"/>
        <v>12</v>
      </c>
      <c r="Q4" s="1047">
        <f t="shared" si="5"/>
        <v>12</v>
      </c>
      <c r="R4" s="1047">
        <f t="shared" si="5"/>
        <v>12</v>
      </c>
      <c r="S4" s="1047">
        <f t="shared" si="5"/>
        <v>12</v>
      </c>
      <c r="T4" s="1047">
        <f t="shared" si="5"/>
        <v>12</v>
      </c>
      <c r="U4" s="1047">
        <f t="shared" si="6"/>
        <v>12</v>
      </c>
      <c r="V4" s="1047">
        <f t="shared" si="6"/>
        <v>12</v>
      </c>
      <c r="W4" s="1047">
        <f t="shared" si="6"/>
        <v>12</v>
      </c>
      <c r="X4" s="1047">
        <f t="shared" si="6"/>
        <v>12</v>
      </c>
      <c r="Y4" s="1047">
        <f t="shared" si="6"/>
        <v>12</v>
      </c>
      <c r="Z4" s="1047">
        <f t="shared" si="6"/>
        <v>12</v>
      </c>
      <c r="AA4" s="1047">
        <f>Z4</f>
        <v>12</v>
      </c>
      <c r="AB4" s="1048">
        <f>AA4</f>
        <v>12</v>
      </c>
    </row>
    <row r="5" spans="1:29" ht="11.45" customHeight="1">
      <c r="A5" s="922" t="s">
        <v>290</v>
      </c>
      <c r="B5" s="923" t="s">
        <v>280</v>
      </c>
      <c r="C5" s="924">
        <f>Inputs!$D$4</f>
        <v>9.7999999999999989</v>
      </c>
      <c r="D5" s="925">
        <f>+C5</f>
        <v>9.7999999999999989</v>
      </c>
      <c r="E5" s="925">
        <f t="shared" ref="E5:AB5" si="7">+D5</f>
        <v>9.7999999999999989</v>
      </c>
      <c r="F5" s="925">
        <f t="shared" si="7"/>
        <v>9.7999999999999989</v>
      </c>
      <c r="G5" s="925">
        <f t="shared" si="7"/>
        <v>9.7999999999999989</v>
      </c>
      <c r="H5" s="925">
        <f t="shared" si="7"/>
        <v>9.7999999999999989</v>
      </c>
      <c r="I5" s="925">
        <f t="shared" si="7"/>
        <v>9.7999999999999989</v>
      </c>
      <c r="J5" s="925">
        <f t="shared" si="7"/>
        <v>9.7999999999999989</v>
      </c>
      <c r="K5" s="925">
        <f t="shared" si="7"/>
        <v>9.7999999999999989</v>
      </c>
      <c r="L5" s="925">
        <f t="shared" si="7"/>
        <v>9.7999999999999989</v>
      </c>
      <c r="M5" s="925">
        <f t="shared" si="7"/>
        <v>9.7999999999999989</v>
      </c>
      <c r="N5" s="925">
        <f t="shared" si="7"/>
        <v>9.7999999999999989</v>
      </c>
      <c r="O5" s="925">
        <f t="shared" si="7"/>
        <v>9.7999999999999989</v>
      </c>
      <c r="P5" s="925">
        <f t="shared" si="7"/>
        <v>9.7999999999999989</v>
      </c>
      <c r="Q5" s="925">
        <f t="shared" si="7"/>
        <v>9.7999999999999989</v>
      </c>
      <c r="R5" s="925">
        <f t="shared" si="7"/>
        <v>9.7999999999999989</v>
      </c>
      <c r="S5" s="925">
        <f t="shared" si="7"/>
        <v>9.7999999999999989</v>
      </c>
      <c r="T5" s="925">
        <f t="shared" si="7"/>
        <v>9.7999999999999989</v>
      </c>
      <c r="U5" s="925">
        <f t="shared" si="7"/>
        <v>9.7999999999999989</v>
      </c>
      <c r="V5" s="925">
        <f t="shared" si="7"/>
        <v>9.7999999999999989</v>
      </c>
      <c r="W5" s="925">
        <f t="shared" si="7"/>
        <v>9.7999999999999989</v>
      </c>
      <c r="X5" s="925">
        <f t="shared" si="7"/>
        <v>9.7999999999999989</v>
      </c>
      <c r="Y5" s="925">
        <f t="shared" si="7"/>
        <v>9.7999999999999989</v>
      </c>
      <c r="Z5" s="925">
        <f t="shared" si="7"/>
        <v>9.7999999999999989</v>
      </c>
      <c r="AA5" s="925">
        <f t="shared" si="7"/>
        <v>9.7999999999999989</v>
      </c>
      <c r="AB5" s="926">
        <f t="shared" si="7"/>
        <v>9.7999999999999989</v>
      </c>
    </row>
    <row r="6" spans="1:29" ht="11.45" customHeight="1">
      <c r="A6" s="922" t="s">
        <v>291</v>
      </c>
      <c r="B6" s="923" t="s">
        <v>89</v>
      </c>
      <c r="C6" s="927"/>
      <c r="D6" s="927">
        <f>Inputs!$E$4</f>
        <v>0.20547945205479451</v>
      </c>
      <c r="E6" s="928">
        <f>+$D$6</f>
        <v>0.20547945205479451</v>
      </c>
      <c r="F6" s="928">
        <f t="shared" ref="F6:AB6" si="8">+$D$6</f>
        <v>0.20547945205479451</v>
      </c>
      <c r="G6" s="928">
        <f t="shared" si="8"/>
        <v>0.20547945205479451</v>
      </c>
      <c r="H6" s="928">
        <f t="shared" si="8"/>
        <v>0.20547945205479451</v>
      </c>
      <c r="I6" s="928">
        <f t="shared" si="8"/>
        <v>0.20547945205479451</v>
      </c>
      <c r="J6" s="928">
        <f t="shared" si="8"/>
        <v>0.20547945205479451</v>
      </c>
      <c r="K6" s="928">
        <f t="shared" si="8"/>
        <v>0.20547945205479451</v>
      </c>
      <c r="L6" s="928">
        <f t="shared" si="8"/>
        <v>0.20547945205479451</v>
      </c>
      <c r="M6" s="928">
        <f t="shared" si="8"/>
        <v>0.20547945205479451</v>
      </c>
      <c r="N6" s="928">
        <f t="shared" si="8"/>
        <v>0.20547945205479451</v>
      </c>
      <c r="O6" s="928">
        <f t="shared" si="8"/>
        <v>0.20547945205479451</v>
      </c>
      <c r="P6" s="928">
        <f t="shared" si="8"/>
        <v>0.20547945205479451</v>
      </c>
      <c r="Q6" s="928">
        <f t="shared" si="8"/>
        <v>0.20547945205479451</v>
      </c>
      <c r="R6" s="928">
        <f t="shared" si="8"/>
        <v>0.20547945205479451</v>
      </c>
      <c r="S6" s="928">
        <f t="shared" si="8"/>
        <v>0.20547945205479451</v>
      </c>
      <c r="T6" s="928">
        <f t="shared" si="8"/>
        <v>0.20547945205479451</v>
      </c>
      <c r="U6" s="928">
        <f t="shared" si="8"/>
        <v>0.20547945205479451</v>
      </c>
      <c r="V6" s="928">
        <f t="shared" si="8"/>
        <v>0.20547945205479451</v>
      </c>
      <c r="W6" s="928">
        <f t="shared" si="8"/>
        <v>0.20547945205479451</v>
      </c>
      <c r="X6" s="928">
        <f t="shared" si="8"/>
        <v>0.20547945205479451</v>
      </c>
      <c r="Y6" s="928">
        <f t="shared" si="8"/>
        <v>0.20547945205479451</v>
      </c>
      <c r="Z6" s="928">
        <f t="shared" si="8"/>
        <v>0.20547945205479451</v>
      </c>
      <c r="AA6" s="928">
        <f t="shared" si="8"/>
        <v>0.20547945205479451</v>
      </c>
      <c r="AB6" s="928">
        <f t="shared" si="8"/>
        <v>0.20547945205479451</v>
      </c>
    </row>
    <row r="7" spans="1:29" ht="11.45" customHeight="1">
      <c r="A7" s="922" t="s">
        <v>292</v>
      </c>
      <c r="B7" s="923" t="s">
        <v>89</v>
      </c>
      <c r="C7" s="927"/>
      <c r="D7" s="927"/>
      <c r="E7" s="927"/>
      <c r="F7" s="927">
        <f>Inputs!$B$27</f>
        <v>5.0000000000000001E-3</v>
      </c>
      <c r="G7" s="930">
        <f t="shared" ref="G7" si="9">+F7</f>
        <v>5.0000000000000001E-3</v>
      </c>
      <c r="H7" s="930">
        <f t="shared" ref="H7" si="10">+G7</f>
        <v>5.0000000000000001E-3</v>
      </c>
      <c r="I7" s="930">
        <f t="shared" ref="I7" si="11">+H7</f>
        <v>5.0000000000000001E-3</v>
      </c>
      <c r="J7" s="930">
        <f t="shared" ref="J7" si="12">+I7</f>
        <v>5.0000000000000001E-3</v>
      </c>
      <c r="K7" s="930">
        <f t="shared" ref="K7:T7" si="13">+J7</f>
        <v>5.0000000000000001E-3</v>
      </c>
      <c r="L7" s="930">
        <f t="shared" si="13"/>
        <v>5.0000000000000001E-3</v>
      </c>
      <c r="M7" s="930">
        <f t="shared" si="13"/>
        <v>5.0000000000000001E-3</v>
      </c>
      <c r="N7" s="930">
        <f t="shared" si="13"/>
        <v>5.0000000000000001E-3</v>
      </c>
      <c r="O7" s="930">
        <f t="shared" si="13"/>
        <v>5.0000000000000001E-3</v>
      </c>
      <c r="P7" s="930">
        <f t="shared" si="13"/>
        <v>5.0000000000000001E-3</v>
      </c>
      <c r="Q7" s="930">
        <f t="shared" si="13"/>
        <v>5.0000000000000001E-3</v>
      </c>
      <c r="R7" s="930">
        <f t="shared" si="13"/>
        <v>5.0000000000000001E-3</v>
      </c>
      <c r="S7" s="930">
        <f t="shared" si="13"/>
        <v>5.0000000000000001E-3</v>
      </c>
      <c r="T7" s="930">
        <f t="shared" si="13"/>
        <v>5.0000000000000001E-3</v>
      </c>
      <c r="U7" s="930">
        <f t="shared" ref="U7:AB7" si="14">+T7</f>
        <v>5.0000000000000001E-3</v>
      </c>
      <c r="V7" s="930">
        <f t="shared" si="14"/>
        <v>5.0000000000000001E-3</v>
      </c>
      <c r="W7" s="930">
        <f t="shared" si="14"/>
        <v>5.0000000000000001E-3</v>
      </c>
      <c r="X7" s="930">
        <f t="shared" si="14"/>
        <v>5.0000000000000001E-3</v>
      </c>
      <c r="Y7" s="930">
        <f t="shared" si="14"/>
        <v>5.0000000000000001E-3</v>
      </c>
      <c r="Z7" s="930">
        <f t="shared" si="14"/>
        <v>5.0000000000000001E-3</v>
      </c>
      <c r="AA7" s="930">
        <f t="shared" si="14"/>
        <v>5.0000000000000001E-3</v>
      </c>
      <c r="AB7" s="931">
        <f t="shared" si="14"/>
        <v>5.0000000000000001E-3</v>
      </c>
    </row>
    <row r="8" spans="1:29" ht="11.45" customHeight="1">
      <c r="A8" s="922" t="s">
        <v>306</v>
      </c>
      <c r="B8" s="923" t="s">
        <v>293</v>
      </c>
      <c r="C8" s="932">
        <f t="shared" ref="C8:F8" si="15">(C5*1000*24*C6*C3*C4/12)/10^6</f>
        <v>0</v>
      </c>
      <c r="D8" s="932">
        <f t="shared" si="15"/>
        <v>0</v>
      </c>
      <c r="E8" s="932">
        <f t="shared" si="15"/>
        <v>0</v>
      </c>
      <c r="F8" s="932">
        <f t="shared" si="15"/>
        <v>17.639999999999997</v>
      </c>
      <c r="G8" s="932">
        <f t="shared" ref="G8:AB8" si="16">F10</f>
        <v>17.639999999999997</v>
      </c>
      <c r="H8" s="932">
        <f t="shared" si="16"/>
        <v>17.551799999999997</v>
      </c>
      <c r="I8" s="932">
        <f t="shared" si="16"/>
        <v>17.464040999999998</v>
      </c>
      <c r="J8" s="932">
        <f t="shared" si="16"/>
        <v>17.376720794999997</v>
      </c>
      <c r="K8" s="932">
        <f t="shared" si="16"/>
        <v>17.289837191024997</v>
      </c>
      <c r="L8" s="932">
        <f t="shared" si="16"/>
        <v>17.203388005069872</v>
      </c>
      <c r="M8" s="932">
        <f t="shared" si="16"/>
        <v>17.117371065044523</v>
      </c>
      <c r="N8" s="932">
        <f t="shared" si="16"/>
        <v>17.031784209719302</v>
      </c>
      <c r="O8" s="932">
        <f t="shared" si="16"/>
        <v>16.946625288670706</v>
      </c>
      <c r="P8" s="932">
        <f t="shared" si="16"/>
        <v>16.861892162227353</v>
      </c>
      <c r="Q8" s="932">
        <f t="shared" si="16"/>
        <v>16.777582701416215</v>
      </c>
      <c r="R8" s="932">
        <f t="shared" si="16"/>
        <v>16.693694787909134</v>
      </c>
      <c r="S8" s="932">
        <f t="shared" si="16"/>
        <v>16.610226313969587</v>
      </c>
      <c r="T8" s="932">
        <f t="shared" si="16"/>
        <v>16.527175182399738</v>
      </c>
      <c r="U8" s="932">
        <f t="shared" si="16"/>
        <v>16.444539306487741</v>
      </c>
      <c r="V8" s="932">
        <f t="shared" si="16"/>
        <v>16.3623166099553</v>
      </c>
      <c r="W8" s="932">
        <f t="shared" si="16"/>
        <v>16.280505026905523</v>
      </c>
      <c r="X8" s="932">
        <f t="shared" si="16"/>
        <v>16.199102501770994</v>
      </c>
      <c r="Y8" s="932">
        <f t="shared" si="16"/>
        <v>16.118106989262138</v>
      </c>
      <c r="Z8" s="932">
        <f t="shared" si="16"/>
        <v>16.037516454315828</v>
      </c>
      <c r="AA8" s="932">
        <f t="shared" si="16"/>
        <v>15.957328872044249</v>
      </c>
      <c r="AB8" s="932">
        <f t="shared" si="16"/>
        <v>15.877542227684028</v>
      </c>
    </row>
    <row r="9" spans="1:29" ht="11.45" customHeight="1">
      <c r="A9" s="922" t="s">
        <v>292</v>
      </c>
      <c r="B9" s="923"/>
      <c r="C9" s="934">
        <v>0</v>
      </c>
      <c r="D9" s="935">
        <f>+D7*C10</f>
        <v>0</v>
      </c>
      <c r="E9" s="935">
        <f>+E7*D10</f>
        <v>0</v>
      </c>
      <c r="F9" s="935">
        <f>+F7*E10</f>
        <v>0</v>
      </c>
      <c r="G9" s="935">
        <f t="shared" ref="G9:AB9" si="17">+G7*F10</f>
        <v>8.8199999999999987E-2</v>
      </c>
      <c r="H9" s="935">
        <f t="shared" si="17"/>
        <v>8.775899999999999E-2</v>
      </c>
      <c r="I9" s="935">
        <f t="shared" si="17"/>
        <v>8.7320204999999998E-2</v>
      </c>
      <c r="J9" s="935">
        <f t="shared" si="17"/>
        <v>8.6883603974999987E-2</v>
      </c>
      <c r="K9" s="935">
        <f t="shared" si="17"/>
        <v>8.6449185955124991E-2</v>
      </c>
      <c r="L9" s="935">
        <f t="shared" si="17"/>
        <v>8.6016940025349362E-2</v>
      </c>
      <c r="M9" s="935">
        <f t="shared" si="17"/>
        <v>8.5586855325222616E-2</v>
      </c>
      <c r="N9" s="935">
        <f t="shared" si="17"/>
        <v>8.5158921048596514E-2</v>
      </c>
      <c r="O9" s="935">
        <f t="shared" si="17"/>
        <v>8.4733126443353526E-2</v>
      </c>
      <c r="P9" s="935">
        <f t="shared" si="17"/>
        <v>8.4309460811136758E-2</v>
      </c>
      <c r="Q9" s="935">
        <f t="shared" si="17"/>
        <v>8.388791350708108E-2</v>
      </c>
      <c r="R9" s="935">
        <f t="shared" si="17"/>
        <v>8.3468473939545679E-2</v>
      </c>
      <c r="S9" s="935">
        <f t="shared" si="17"/>
        <v>8.3051131569847933E-2</v>
      </c>
      <c r="T9" s="935">
        <f t="shared" si="17"/>
        <v>8.2635875911998696E-2</v>
      </c>
      <c r="U9" s="935">
        <f t="shared" si="17"/>
        <v>8.2222696532438702E-2</v>
      </c>
      <c r="V9" s="935">
        <f t="shared" si="17"/>
        <v>8.181158304977651E-2</v>
      </c>
      <c r="W9" s="935">
        <f t="shared" si="17"/>
        <v>8.1402525134527615E-2</v>
      </c>
      <c r="X9" s="935">
        <f t="shared" si="17"/>
        <v>8.0995512508854978E-2</v>
      </c>
      <c r="Y9" s="935">
        <f t="shared" si="17"/>
        <v>8.0590534946310688E-2</v>
      </c>
      <c r="Z9" s="935">
        <f t="shared" si="17"/>
        <v>8.0187582271579141E-2</v>
      </c>
      <c r="AA9" s="935">
        <f t="shared" si="17"/>
        <v>7.9786644360221246E-2</v>
      </c>
      <c r="AB9" s="936">
        <f t="shared" si="17"/>
        <v>7.9387711138420136E-2</v>
      </c>
    </row>
    <row r="10" spans="1:29" ht="11.45" customHeight="1">
      <c r="A10" s="937" t="s">
        <v>305</v>
      </c>
      <c r="B10" s="938" t="s">
        <v>293</v>
      </c>
      <c r="C10" s="939">
        <f>+C8-C9</f>
        <v>0</v>
      </c>
      <c r="D10" s="939">
        <f>+D8-D9</f>
        <v>0</v>
      </c>
      <c r="E10" s="939">
        <f>+E8-E9</f>
        <v>0</v>
      </c>
      <c r="F10" s="939">
        <f t="shared" ref="F10:AB10" si="18">+F8-F9</f>
        <v>17.639999999999997</v>
      </c>
      <c r="G10" s="939">
        <f t="shared" si="18"/>
        <v>17.551799999999997</v>
      </c>
      <c r="H10" s="939">
        <f t="shared" si="18"/>
        <v>17.464040999999998</v>
      </c>
      <c r="I10" s="939">
        <f t="shared" si="18"/>
        <v>17.376720794999997</v>
      </c>
      <c r="J10" s="939">
        <f t="shared" si="18"/>
        <v>17.289837191024997</v>
      </c>
      <c r="K10" s="939">
        <f t="shared" si="18"/>
        <v>17.203388005069872</v>
      </c>
      <c r="L10" s="939">
        <f t="shared" si="18"/>
        <v>17.117371065044523</v>
      </c>
      <c r="M10" s="939">
        <f t="shared" si="18"/>
        <v>17.031784209719302</v>
      </c>
      <c r="N10" s="939">
        <f t="shared" si="18"/>
        <v>16.946625288670706</v>
      </c>
      <c r="O10" s="939">
        <f t="shared" si="18"/>
        <v>16.861892162227353</v>
      </c>
      <c r="P10" s="939">
        <f t="shared" si="18"/>
        <v>16.777582701416215</v>
      </c>
      <c r="Q10" s="939">
        <f t="shared" si="18"/>
        <v>16.693694787909134</v>
      </c>
      <c r="R10" s="939">
        <f t="shared" si="18"/>
        <v>16.610226313969587</v>
      </c>
      <c r="S10" s="939">
        <f t="shared" si="18"/>
        <v>16.527175182399738</v>
      </c>
      <c r="T10" s="939">
        <f t="shared" si="18"/>
        <v>16.444539306487741</v>
      </c>
      <c r="U10" s="939">
        <f t="shared" si="18"/>
        <v>16.3623166099553</v>
      </c>
      <c r="V10" s="939">
        <f t="shared" si="18"/>
        <v>16.280505026905523</v>
      </c>
      <c r="W10" s="939">
        <f t="shared" si="18"/>
        <v>16.199102501770994</v>
      </c>
      <c r="X10" s="939">
        <f t="shared" si="18"/>
        <v>16.118106989262138</v>
      </c>
      <c r="Y10" s="939">
        <f t="shared" si="18"/>
        <v>16.037516454315828</v>
      </c>
      <c r="Z10" s="939">
        <f t="shared" si="18"/>
        <v>15.957328872044249</v>
      </c>
      <c r="AA10" s="939">
        <f t="shared" si="18"/>
        <v>15.877542227684028</v>
      </c>
      <c r="AB10" s="940">
        <f t="shared" si="18"/>
        <v>15.798154516545608</v>
      </c>
      <c r="AC10" s="916"/>
    </row>
    <row r="11" spans="1:29" ht="11.45" customHeight="1">
      <c r="A11" s="941" t="str">
        <f>A10</f>
        <v>Units  (For sale/Consumption)</v>
      </c>
      <c r="B11" s="942" t="s">
        <v>294</v>
      </c>
      <c r="C11" s="943">
        <f>C10/10</f>
        <v>0</v>
      </c>
      <c r="D11" s="943">
        <f t="shared" ref="D11:AB11" si="19">D10/10</f>
        <v>0</v>
      </c>
      <c r="E11" s="943">
        <f t="shared" si="19"/>
        <v>0</v>
      </c>
      <c r="F11" s="943">
        <f t="shared" si="19"/>
        <v>1.7639999999999998</v>
      </c>
      <c r="G11" s="943">
        <f t="shared" si="19"/>
        <v>1.7551799999999997</v>
      </c>
      <c r="H11" s="943">
        <f t="shared" si="19"/>
        <v>1.7464040999999999</v>
      </c>
      <c r="I11" s="943">
        <f t="shared" si="19"/>
        <v>1.7376720794999998</v>
      </c>
      <c r="J11" s="943">
        <f t="shared" si="19"/>
        <v>1.7289837191024997</v>
      </c>
      <c r="K11" s="943">
        <f t="shared" si="19"/>
        <v>1.7203388005069873</v>
      </c>
      <c r="L11" s="943">
        <f t="shared" si="19"/>
        <v>1.7117371065044522</v>
      </c>
      <c r="M11" s="943">
        <f t="shared" si="19"/>
        <v>1.7031784209719301</v>
      </c>
      <c r="N11" s="943">
        <f t="shared" si="19"/>
        <v>1.6946625288670707</v>
      </c>
      <c r="O11" s="943">
        <f t="shared" si="19"/>
        <v>1.6861892162227352</v>
      </c>
      <c r="P11" s="943">
        <f t="shared" si="19"/>
        <v>1.6777582701416214</v>
      </c>
      <c r="Q11" s="943">
        <f t="shared" si="19"/>
        <v>1.6693694787909135</v>
      </c>
      <c r="R11" s="943">
        <f t="shared" si="19"/>
        <v>1.6610226313969587</v>
      </c>
      <c r="S11" s="943">
        <f t="shared" si="19"/>
        <v>1.6527175182399738</v>
      </c>
      <c r="T11" s="943">
        <f t="shared" si="19"/>
        <v>1.644453930648774</v>
      </c>
      <c r="U11" s="943">
        <f t="shared" si="19"/>
        <v>1.6362316609955301</v>
      </c>
      <c r="V11" s="943">
        <f t="shared" si="19"/>
        <v>1.6280505026905523</v>
      </c>
      <c r="W11" s="943">
        <f t="shared" si="19"/>
        <v>1.6199102501770994</v>
      </c>
      <c r="X11" s="943">
        <f t="shared" si="19"/>
        <v>1.6118106989262138</v>
      </c>
      <c r="Y11" s="943">
        <f t="shared" si="19"/>
        <v>1.6037516454315828</v>
      </c>
      <c r="Z11" s="943">
        <f t="shared" si="19"/>
        <v>1.595732887204425</v>
      </c>
      <c r="AA11" s="943">
        <f t="shared" si="19"/>
        <v>1.5877542227684027</v>
      </c>
      <c r="AB11" s="944">
        <f t="shared" si="19"/>
        <v>1.5798154516545608</v>
      </c>
    </row>
    <row r="12" spans="1:29" ht="11.45" customHeight="1">
      <c r="A12" s="945"/>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6"/>
      <c r="AA12" s="946"/>
      <c r="AB12" s="946"/>
    </row>
    <row r="13" spans="1:29" ht="11.45" customHeight="1">
      <c r="A13" s="947" t="s">
        <v>298</v>
      </c>
      <c r="B13" s="948"/>
      <c r="C13" s="949">
        <f>Inputs!$B$26/10^7</f>
        <v>0.05</v>
      </c>
      <c r="D13" s="949">
        <f>C13*(1+Inputs!$B$28)</f>
        <v>5.1500000000000004E-2</v>
      </c>
      <c r="E13" s="950">
        <f>D13*(1+Inputs!$B$28)</f>
        <v>5.3045000000000009E-2</v>
      </c>
      <c r="F13" s="950">
        <f>E13*(1+Inputs!$B$28)</f>
        <v>5.4636350000000007E-2</v>
      </c>
      <c r="G13" s="950">
        <f>F13*(1+Inputs!$B$28)</f>
        <v>5.627544050000001E-2</v>
      </c>
      <c r="H13" s="950">
        <f>G13*(1+Inputs!$B$28)</f>
        <v>5.7963703715000009E-2</v>
      </c>
      <c r="I13" s="950">
        <f>H13*(1+Inputs!$B$28)</f>
        <v>5.9702614826450014E-2</v>
      </c>
      <c r="J13" s="950">
        <f>I13*(1+Inputs!$B$28)</f>
        <v>6.1493693271243516E-2</v>
      </c>
      <c r="K13" s="950">
        <f>J13*(1+Inputs!$B$28)</f>
        <v>6.3338504069380824E-2</v>
      </c>
      <c r="L13" s="950">
        <f>K13*(1+Inputs!$B$28)</f>
        <v>6.5238659191462253E-2</v>
      </c>
      <c r="M13" s="950">
        <f>L13*(1+Inputs!$B$28)</f>
        <v>6.7195818967206125E-2</v>
      </c>
      <c r="N13" s="950">
        <f>M13*(1+Inputs!$B$28)</f>
        <v>6.9211693536222307E-2</v>
      </c>
      <c r="O13" s="950">
        <f>N13*(1+Inputs!$B$28)</f>
        <v>7.1288044342308982E-2</v>
      </c>
      <c r="P13" s="950">
        <f>O13*(1+Inputs!$B$28)</f>
        <v>7.3426685672578249E-2</v>
      </c>
      <c r="Q13" s="950">
        <f>P13*(1+Inputs!$B$28)</f>
        <v>7.5629486242755603E-2</v>
      </c>
      <c r="R13" s="950">
        <f>Q13*(1+Inputs!$B$28)</f>
        <v>7.7898370830038269E-2</v>
      </c>
      <c r="S13" s="950">
        <f>R13*(1+Inputs!$B$28)</f>
        <v>8.0235321954939418E-2</v>
      </c>
      <c r="T13" s="950">
        <f>S13*(1+Inputs!$B$28)</f>
        <v>8.2642381613587598E-2</v>
      </c>
      <c r="U13" s="950">
        <f>T13*(1+Inputs!$B$28)</f>
        <v>8.5121653061995234E-2</v>
      </c>
      <c r="V13" s="950">
        <f>U13*(1+Inputs!$B$28)</f>
        <v>8.7675302653855092E-2</v>
      </c>
      <c r="W13" s="950">
        <f>V13*(1+Inputs!$B$28)</f>
        <v>9.0305561733470749E-2</v>
      </c>
      <c r="X13" s="950">
        <f>W13*(1+Inputs!$B$28)</f>
        <v>9.3014728585474868E-2</v>
      </c>
      <c r="Y13" s="950">
        <f>X13*(1+Inputs!$B$28)</f>
        <v>9.5805170443039114E-2</v>
      </c>
      <c r="Z13" s="950">
        <f>Y13*(1+Inputs!$B$28)</f>
        <v>9.8679325556330286E-2</v>
      </c>
      <c r="AA13" s="950">
        <f>Z13*(1+Inputs!$B$28)</f>
        <v>0.10163970532302019</v>
      </c>
      <c r="AB13" s="951">
        <f>AA13*(1+Inputs!$B$28)</f>
        <v>0.10468889648271081</v>
      </c>
    </row>
    <row r="14" spans="1:29" ht="11.45" customHeight="1">
      <c r="A14" s="945"/>
      <c r="C14" s="946"/>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row>
    <row r="15" spans="1:29" s="911" customFormat="1" ht="11.45" customHeight="1">
      <c r="A15" s="909" t="s">
        <v>283</v>
      </c>
      <c r="B15" s="952"/>
      <c r="C15" s="952"/>
      <c r="D15" s="952"/>
      <c r="E15" s="952"/>
      <c r="F15" s="952"/>
      <c r="G15" s="952"/>
      <c r="H15" s="952"/>
      <c r="I15" s="952"/>
      <c r="J15" s="952"/>
      <c r="K15" s="952"/>
      <c r="L15" s="952"/>
      <c r="M15" s="952"/>
      <c r="N15" s="952"/>
      <c r="O15" s="952"/>
      <c r="P15" s="952"/>
      <c r="Q15" s="952"/>
      <c r="R15" s="952"/>
      <c r="S15" s="952"/>
      <c r="T15" s="952"/>
      <c r="U15" s="952"/>
      <c r="V15" s="952"/>
      <c r="W15" s="952"/>
      <c r="X15" s="952"/>
      <c r="Y15" s="952"/>
      <c r="Z15" s="952"/>
      <c r="AA15" s="952"/>
      <c r="AB15" s="952"/>
    </row>
    <row r="16" spans="1:29" s="84" customFormat="1" ht="11.45" customHeight="1">
      <c r="A16" s="953"/>
      <c r="C16" s="954"/>
      <c r="D16" s="954">
        <f>D1</f>
        <v>0</v>
      </c>
      <c r="E16" s="954">
        <f t="shared" ref="E16:AB16" si="20">E1</f>
        <v>1</v>
      </c>
      <c r="F16" s="954">
        <f t="shared" si="20"/>
        <v>2</v>
      </c>
      <c r="G16" s="954">
        <f t="shared" si="20"/>
        <v>3</v>
      </c>
      <c r="H16" s="954">
        <f t="shared" si="20"/>
        <v>4</v>
      </c>
      <c r="I16" s="954">
        <f t="shared" si="20"/>
        <v>5</v>
      </c>
      <c r="J16" s="954">
        <f t="shared" si="20"/>
        <v>6</v>
      </c>
      <c r="K16" s="954">
        <f t="shared" si="20"/>
        <v>7</v>
      </c>
      <c r="L16" s="954">
        <f t="shared" si="20"/>
        <v>8</v>
      </c>
      <c r="M16" s="954">
        <f t="shared" si="20"/>
        <v>9</v>
      </c>
      <c r="N16" s="954">
        <f t="shared" si="20"/>
        <v>10</v>
      </c>
      <c r="O16" s="954">
        <f t="shared" si="20"/>
        <v>11</v>
      </c>
      <c r="P16" s="954">
        <f t="shared" si="20"/>
        <v>12</v>
      </c>
      <c r="Q16" s="954">
        <f t="shared" si="20"/>
        <v>13</v>
      </c>
      <c r="R16" s="954">
        <f t="shared" si="20"/>
        <v>14</v>
      </c>
      <c r="S16" s="954">
        <f t="shared" si="20"/>
        <v>15</v>
      </c>
      <c r="T16" s="954">
        <f t="shared" si="20"/>
        <v>16</v>
      </c>
      <c r="U16" s="954">
        <f t="shared" si="20"/>
        <v>17</v>
      </c>
      <c r="V16" s="954">
        <f t="shared" si="20"/>
        <v>18</v>
      </c>
      <c r="W16" s="954">
        <f t="shared" si="20"/>
        <v>19</v>
      </c>
      <c r="X16" s="954">
        <f t="shared" si="20"/>
        <v>20</v>
      </c>
      <c r="Y16" s="954">
        <f t="shared" si="20"/>
        <v>21</v>
      </c>
      <c r="Z16" s="954">
        <f t="shared" si="20"/>
        <v>22</v>
      </c>
      <c r="AA16" s="954">
        <f t="shared" si="20"/>
        <v>23</v>
      </c>
      <c r="AB16" s="954">
        <f t="shared" si="20"/>
        <v>24</v>
      </c>
    </row>
    <row r="17" spans="1:28" s="958" customFormat="1" ht="11.45" customHeight="1">
      <c r="A17" s="955" t="s">
        <v>6</v>
      </c>
      <c r="B17" s="956"/>
      <c r="C17" s="956"/>
      <c r="D17" s="956">
        <f>D2</f>
        <v>45382</v>
      </c>
      <c r="E17" s="956">
        <f t="shared" ref="E17:AB17" si="21">EOMONTH(D17,12)</f>
        <v>45747</v>
      </c>
      <c r="F17" s="956">
        <f t="shared" si="21"/>
        <v>46112</v>
      </c>
      <c r="G17" s="956">
        <f t="shared" si="21"/>
        <v>46477</v>
      </c>
      <c r="H17" s="956">
        <f t="shared" si="21"/>
        <v>46843</v>
      </c>
      <c r="I17" s="956">
        <f t="shared" si="21"/>
        <v>47208</v>
      </c>
      <c r="J17" s="956">
        <f t="shared" si="21"/>
        <v>47573</v>
      </c>
      <c r="K17" s="956">
        <f t="shared" si="21"/>
        <v>47938</v>
      </c>
      <c r="L17" s="956">
        <f t="shared" si="21"/>
        <v>48304</v>
      </c>
      <c r="M17" s="956">
        <f t="shared" si="21"/>
        <v>48669</v>
      </c>
      <c r="N17" s="956">
        <f t="shared" si="21"/>
        <v>49034</v>
      </c>
      <c r="O17" s="956">
        <f t="shared" si="21"/>
        <v>49399</v>
      </c>
      <c r="P17" s="956">
        <f t="shared" si="21"/>
        <v>49765</v>
      </c>
      <c r="Q17" s="956">
        <f t="shared" si="21"/>
        <v>50130</v>
      </c>
      <c r="R17" s="956">
        <f t="shared" si="21"/>
        <v>50495</v>
      </c>
      <c r="S17" s="956">
        <f t="shared" si="21"/>
        <v>50860</v>
      </c>
      <c r="T17" s="956">
        <f t="shared" si="21"/>
        <v>51226</v>
      </c>
      <c r="U17" s="956">
        <f t="shared" si="21"/>
        <v>51591</v>
      </c>
      <c r="V17" s="956">
        <f t="shared" si="21"/>
        <v>51956</v>
      </c>
      <c r="W17" s="956">
        <f t="shared" si="21"/>
        <v>52321</v>
      </c>
      <c r="X17" s="956">
        <f t="shared" si="21"/>
        <v>52687</v>
      </c>
      <c r="Y17" s="956">
        <f t="shared" si="21"/>
        <v>53052</v>
      </c>
      <c r="Z17" s="956">
        <f t="shared" si="21"/>
        <v>53417</v>
      </c>
      <c r="AA17" s="956">
        <f t="shared" si="21"/>
        <v>53782</v>
      </c>
      <c r="AB17" s="957">
        <f t="shared" si="21"/>
        <v>54148</v>
      </c>
    </row>
    <row r="18" spans="1:28" s="84" customFormat="1" ht="11.45" customHeight="1">
      <c r="A18" s="315" t="s">
        <v>284</v>
      </c>
      <c r="B18" s="961"/>
      <c r="C18" s="962">
        <f>Inputs!$C$10*C11</f>
        <v>0</v>
      </c>
      <c r="D18" s="962">
        <f>Inputs!$C$10*D11</f>
        <v>0</v>
      </c>
      <c r="E18" s="962">
        <f>Inputs!$C$10*E11</f>
        <v>0</v>
      </c>
      <c r="F18" s="962">
        <f>Inputs!$C$10*F11</f>
        <v>5.2390799999999995</v>
      </c>
      <c r="G18" s="962">
        <f>Inputs!$C$10*G11</f>
        <v>5.2128845999999998</v>
      </c>
      <c r="H18" s="962">
        <f>Inputs!$C$10*H11</f>
        <v>5.1868201770000004</v>
      </c>
      <c r="I18" s="962">
        <f>Inputs!$C$10*I11</f>
        <v>5.1608860761150002</v>
      </c>
      <c r="J18" s="962">
        <f>Inputs!$C$10*J11</f>
        <v>5.1350816457344246</v>
      </c>
      <c r="K18" s="962">
        <f>Inputs!$C$10*K11</f>
        <v>5.1094062375057527</v>
      </c>
      <c r="L18" s="962">
        <f>Inputs!$C$10*L11</f>
        <v>5.0838592063182233</v>
      </c>
      <c r="M18" s="962">
        <f>Inputs!$C$10*M11</f>
        <v>5.0584399102866326</v>
      </c>
      <c r="N18" s="962">
        <f>Inputs!$C$10*N11</f>
        <v>5.0331477107352001</v>
      </c>
      <c r="O18" s="962">
        <f>Inputs!$C$10*O11</f>
        <v>5.0079819721815237</v>
      </c>
      <c r="P18" s="962">
        <f>Inputs!$C$10*P11</f>
        <v>4.9829420623206158</v>
      </c>
      <c r="Q18" s="962">
        <f>Inputs!$C$10*Q11</f>
        <v>4.9580273520090135</v>
      </c>
      <c r="R18" s="962">
        <f>Inputs!$C$10*R11</f>
        <v>4.9332372152489681</v>
      </c>
      <c r="S18" s="962">
        <f>Inputs!$C$10*S11</f>
        <v>4.9085710291727223</v>
      </c>
      <c r="T18" s="962">
        <f>Inputs!$C$10*T11</f>
        <v>4.8840281740268594</v>
      </c>
      <c r="U18" s="962">
        <f>Inputs!$C$10*U11</f>
        <v>4.8596080331567251</v>
      </c>
      <c r="V18" s="962">
        <f>Inputs!$C$10*V11</f>
        <v>4.8353099929909407</v>
      </c>
      <c r="W18" s="962">
        <f>Inputs!$C$10*W11</f>
        <v>4.8111334430259856</v>
      </c>
      <c r="X18" s="962">
        <f>Inputs!$C$10*X11</f>
        <v>4.7870777758108556</v>
      </c>
      <c r="Y18" s="962">
        <f>Inputs!$C$10*Y11</f>
        <v>4.7631423869318015</v>
      </c>
      <c r="Z18" s="962">
        <f>Inputs!$C$10*Z11</f>
        <v>4.7393266749971428</v>
      </c>
      <c r="AA18" s="962">
        <f>Inputs!$C$10*AA11</f>
        <v>4.7156300416221564</v>
      </c>
      <c r="AB18" s="962">
        <f>Inputs!$C$10*AB11</f>
        <v>4.6920518914140459</v>
      </c>
    </row>
    <row r="19" spans="1:28" s="84" customFormat="1" ht="11.45" customHeight="1">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row>
    <row r="20" spans="1:28" s="977" customFormat="1" ht="11.45" customHeight="1">
      <c r="A20" s="1038" t="s">
        <v>317</v>
      </c>
      <c r="B20" s="961"/>
      <c r="C20" s="962">
        <f>C21+C22</f>
        <v>0</v>
      </c>
      <c r="D20" s="962">
        <f t="shared" ref="D20:AB20" si="22">D21+D22</f>
        <v>0</v>
      </c>
      <c r="E20" s="962">
        <f t="shared" si="22"/>
        <v>0</v>
      </c>
      <c r="F20" s="962">
        <f t="shared" si="22"/>
        <v>0.63307362999999994</v>
      </c>
      <c r="G20" s="962">
        <f t="shared" si="22"/>
        <v>0.65157765189999994</v>
      </c>
      <c r="H20" s="962">
        <f t="shared" si="22"/>
        <v>0.67062458978200001</v>
      </c>
      <c r="I20" s="962">
        <f t="shared" si="22"/>
        <v>0.69023042600858497</v>
      </c>
      <c r="J20" s="962">
        <f t="shared" si="22"/>
        <v>0.71041161478529569</v>
      </c>
      <c r="K20" s="962">
        <f t="shared" si="22"/>
        <v>0.73118509612521909</v>
      </c>
      <c r="L20" s="962">
        <f t="shared" si="22"/>
        <v>0.75256831022774917</v>
      </c>
      <c r="M20" s="962">
        <f t="shared" si="22"/>
        <v>0.77457921228382465</v>
      </c>
      <c r="N20" s="962">
        <f t="shared" si="22"/>
        <v>0.79723628772031319</v>
      </c>
      <c r="O20" s="962">
        <f t="shared" si="22"/>
        <v>0.82055856789659609</v>
      </c>
      <c r="P20" s="962">
        <f t="shared" si="22"/>
        <v>0.84456564626678399</v>
      </c>
      <c r="Q20" s="962">
        <f t="shared" si="22"/>
        <v>0.86927769502141006</v>
      </c>
      <c r="R20" s="962">
        <f t="shared" si="22"/>
        <v>0.89471548222284025</v>
      </c>
      <c r="S20" s="962">
        <f t="shared" si="22"/>
        <v>0.92090038944908315</v>
      </c>
      <c r="T20" s="962">
        <f t="shared" si="22"/>
        <v>0.94785442996110225</v>
      </c>
      <c r="U20" s="962">
        <f t="shared" si="22"/>
        <v>0.97560026740919559</v>
      </c>
      <c r="V20" s="962">
        <f t="shared" si="22"/>
        <v>1.0041612350944633</v>
      </c>
      <c r="W20" s="962">
        <f t="shared" si="22"/>
        <v>1.0335613558018639</v>
      </c>
      <c r="X20" s="962">
        <f t="shared" si="22"/>
        <v>1.0638253622218505</v>
      </c>
      <c r="Y20" s="962">
        <f t="shared" si="22"/>
        <v>1.094978717978085</v>
      </c>
      <c r="Z20" s="962">
        <f t="shared" si="22"/>
        <v>1.1270476392792459</v>
      </c>
      <c r="AA20" s="962">
        <f t="shared" si="22"/>
        <v>1.1600591172134871</v>
      </c>
      <c r="AB20" s="962">
        <f t="shared" si="22"/>
        <v>1.0259511855305659</v>
      </c>
    </row>
    <row r="21" spans="1:28" s="977" customFormat="1" ht="11.45" customHeight="1">
      <c r="A21" s="977" t="s">
        <v>316</v>
      </c>
      <c r="B21" s="959"/>
      <c r="C21" s="960">
        <f>C13*C5*C4/12</f>
        <v>0</v>
      </c>
      <c r="D21" s="960">
        <f t="shared" ref="D21:AB21" si="23">D13*D5*D4/12</f>
        <v>0</v>
      </c>
      <c r="E21" s="960">
        <f t="shared" si="23"/>
        <v>0</v>
      </c>
      <c r="F21" s="960">
        <f t="shared" si="23"/>
        <v>0.53543622999999996</v>
      </c>
      <c r="G21" s="960">
        <f t="shared" si="23"/>
        <v>0.55149931689999998</v>
      </c>
      <c r="H21" s="960">
        <f t="shared" si="23"/>
        <v>0.56804429640700005</v>
      </c>
      <c r="I21" s="960">
        <f t="shared" si="23"/>
        <v>0.58508562529921004</v>
      </c>
      <c r="J21" s="960">
        <f t="shared" si="23"/>
        <v>0.60263819405818642</v>
      </c>
      <c r="K21" s="960">
        <f t="shared" si="23"/>
        <v>0.62071733987993205</v>
      </c>
      <c r="L21" s="960">
        <f t="shared" si="23"/>
        <v>0.63933886007633001</v>
      </c>
      <c r="M21" s="960">
        <f t="shared" si="23"/>
        <v>0.65851902587861999</v>
      </c>
      <c r="N21" s="960">
        <f t="shared" si="23"/>
        <v>0.67827459665497847</v>
      </c>
      <c r="O21" s="960">
        <f t="shared" si="23"/>
        <v>0.69862283455462793</v>
      </c>
      <c r="P21" s="960">
        <f t="shared" si="23"/>
        <v>0.71958151959126671</v>
      </c>
      <c r="Q21" s="960">
        <f t="shared" si="23"/>
        <v>0.74116896517900488</v>
      </c>
      <c r="R21" s="960">
        <f t="shared" si="23"/>
        <v>0.76340403413437496</v>
      </c>
      <c r="S21" s="960">
        <f t="shared" si="23"/>
        <v>0.78630615515840618</v>
      </c>
      <c r="T21" s="960">
        <f t="shared" si="23"/>
        <v>0.80989533981315842</v>
      </c>
      <c r="U21" s="960">
        <f t="shared" si="23"/>
        <v>0.83419220000755312</v>
      </c>
      <c r="V21" s="960">
        <f t="shared" si="23"/>
        <v>0.85921796600777978</v>
      </c>
      <c r="W21" s="960">
        <f t="shared" si="23"/>
        <v>0.88499450498801335</v>
      </c>
      <c r="X21" s="960">
        <f t="shared" si="23"/>
        <v>0.91154434013765362</v>
      </c>
      <c r="Y21" s="960">
        <f t="shared" si="23"/>
        <v>0.9388906703417832</v>
      </c>
      <c r="Z21" s="960">
        <f t="shared" si="23"/>
        <v>0.96705739045203665</v>
      </c>
      <c r="AA21" s="960">
        <f t="shared" si="23"/>
        <v>0.99606911216559768</v>
      </c>
      <c r="AB21" s="960">
        <f t="shared" si="23"/>
        <v>1.0259511855305659</v>
      </c>
    </row>
    <row r="22" spans="1:28" s="977" customFormat="1" ht="11.45" customHeight="1">
      <c r="A22" s="977" t="s">
        <v>318</v>
      </c>
      <c r="B22" s="959"/>
      <c r="C22" s="960">
        <f>C5*Inputs!B49*C4/12/10^7</f>
        <v>0</v>
      </c>
      <c r="D22" s="960">
        <f>D5*Inputs!C49*D4/12/10^7</f>
        <v>0</v>
      </c>
      <c r="E22" s="960">
        <f>E5*Inputs!D49*E4/12/10^7</f>
        <v>0</v>
      </c>
      <c r="F22" s="960">
        <f>F5*Inputs!E49*F4/12/10^7</f>
        <v>9.7637399999999971E-2</v>
      </c>
      <c r="G22" s="960">
        <f>G5*Inputs!F49*G4/12/10^7</f>
        <v>0.10007833499999996</v>
      </c>
      <c r="H22" s="960">
        <f>H5*Inputs!G49*H4/12/10^7</f>
        <v>0.10258029337499995</v>
      </c>
      <c r="I22" s="960">
        <f>I5*Inputs!H49*I4/12/10^7</f>
        <v>0.10514480070937494</v>
      </c>
      <c r="J22" s="960">
        <f>J5*Inputs!I49*J4/12/10^7</f>
        <v>0.1077734207271093</v>
      </c>
      <c r="K22" s="960">
        <f>K5*Inputs!J49*K4/12/10^7</f>
        <v>0.11046775624528701</v>
      </c>
      <c r="L22" s="960">
        <f>L5*Inputs!K49*L4/12/10^7</f>
        <v>0.11322945015141919</v>
      </c>
      <c r="M22" s="960">
        <f>M5*Inputs!L49*M4/12/10^7</f>
        <v>0.11606018640520466</v>
      </c>
      <c r="N22" s="960">
        <f>N5*Inputs!M49*N4/12/10^7</f>
        <v>0.11896169106533476</v>
      </c>
      <c r="O22" s="960">
        <f>O5*Inputs!N49*O4/12/10^7</f>
        <v>0.12193573334196811</v>
      </c>
      <c r="P22" s="960">
        <f>P5*Inputs!O49*P4/12/10^7</f>
        <v>0.12498412667551732</v>
      </c>
      <c r="Q22" s="960">
        <f>Q5*Inputs!P49*Q4/12/10^7</f>
        <v>0.12810872984240523</v>
      </c>
      <c r="R22" s="960">
        <f>R5*Inputs!Q49*R4/12/10^7</f>
        <v>0.13131144808846534</v>
      </c>
      <c r="S22" s="960">
        <f>S5*Inputs!R49*S4/12/10^7</f>
        <v>0.13459423429067696</v>
      </c>
      <c r="T22" s="960">
        <f>T5*Inputs!S49*T4/12/10^7</f>
        <v>0.13795909014794389</v>
      </c>
      <c r="U22" s="960">
        <f>U5*Inputs!T49*U4/12/10^7</f>
        <v>0.14140806740164244</v>
      </c>
      <c r="V22" s="960">
        <f>V5*Inputs!U49*V4/12/10^7</f>
        <v>0.14494326908668348</v>
      </c>
      <c r="W22" s="960">
        <f>W5*Inputs!V49*W4/12/10^7</f>
        <v>0.14856685081385057</v>
      </c>
      <c r="X22" s="960">
        <f>X5*Inputs!W49*X4/12/10^7</f>
        <v>0.15228102208419683</v>
      </c>
      <c r="Y22" s="960">
        <f>Y5*Inputs!X49*Y4/12/10^7</f>
        <v>0.15608804763630171</v>
      </c>
      <c r="Z22" s="960">
        <f>Z5*Inputs!Y49*Z4/12/10^7</f>
        <v>0.15999024882720922</v>
      </c>
      <c r="AA22" s="960">
        <f>AA5*Inputs!Z49*AA4/12/10^7</f>
        <v>0.16399000504788949</v>
      </c>
      <c r="AB22" s="960">
        <f>AB5*Inputs!AA49*AB4/12/10^7</f>
        <v>0</v>
      </c>
    </row>
    <row r="23" spans="1:28" s="84" customFormat="1" ht="11.45" customHeight="1">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row>
    <row r="24" spans="1:28" s="958" customFormat="1" ht="11.45" customHeight="1">
      <c r="A24" s="955" t="s">
        <v>313</v>
      </c>
      <c r="B24" s="963"/>
      <c r="C24" s="964">
        <f t="shared" ref="C24:AB24" si="24">C18-C20</f>
        <v>0</v>
      </c>
      <c r="D24" s="964">
        <f t="shared" si="24"/>
        <v>0</v>
      </c>
      <c r="E24" s="964">
        <f t="shared" si="24"/>
        <v>0</v>
      </c>
      <c r="F24" s="964">
        <f t="shared" si="24"/>
        <v>4.6060063699999994</v>
      </c>
      <c r="G24" s="964">
        <f t="shared" si="24"/>
        <v>4.5613069480999995</v>
      </c>
      <c r="H24" s="964">
        <f t="shared" si="24"/>
        <v>4.5161955872180002</v>
      </c>
      <c r="I24" s="964">
        <f t="shared" si="24"/>
        <v>4.4706556501064156</v>
      </c>
      <c r="J24" s="964">
        <f t="shared" si="24"/>
        <v>4.4246700309491285</v>
      </c>
      <c r="K24" s="964">
        <f t="shared" si="24"/>
        <v>4.3782211413805339</v>
      </c>
      <c r="L24" s="964">
        <f t="shared" si="24"/>
        <v>4.3312908960904739</v>
      </c>
      <c r="M24" s="964">
        <f t="shared" si="24"/>
        <v>4.2838606980028082</v>
      </c>
      <c r="N24" s="964">
        <f t="shared" si="24"/>
        <v>4.2359114230148869</v>
      </c>
      <c r="O24" s="964">
        <f t="shared" si="24"/>
        <v>4.1874234042849281</v>
      </c>
      <c r="P24" s="964">
        <f t="shared" si="24"/>
        <v>4.1383764160538314</v>
      </c>
      <c r="Q24" s="964">
        <f t="shared" si="24"/>
        <v>4.0887496569876038</v>
      </c>
      <c r="R24" s="964">
        <f t="shared" si="24"/>
        <v>4.038521733026128</v>
      </c>
      <c r="S24" s="964">
        <f t="shared" si="24"/>
        <v>3.987670639723639</v>
      </c>
      <c r="T24" s="964">
        <f t="shared" si="24"/>
        <v>3.9361737440657572</v>
      </c>
      <c r="U24" s="964">
        <f t="shared" si="24"/>
        <v>3.8840077657475294</v>
      </c>
      <c r="V24" s="964">
        <f t="shared" si="24"/>
        <v>3.8311487578964774</v>
      </c>
      <c r="W24" s="964">
        <f t="shared" si="24"/>
        <v>3.7775720872241214</v>
      </c>
      <c r="X24" s="964">
        <f t="shared" si="24"/>
        <v>3.7232524135890053</v>
      </c>
      <c r="Y24" s="964">
        <f t="shared" si="24"/>
        <v>3.6681636689537163</v>
      </c>
      <c r="Z24" s="964">
        <f t="shared" si="24"/>
        <v>3.6122790357178971</v>
      </c>
      <c r="AA24" s="964">
        <f t="shared" si="24"/>
        <v>3.5555709244086691</v>
      </c>
      <c r="AB24" s="964">
        <f t="shared" si="24"/>
        <v>3.6661007058834798</v>
      </c>
    </row>
    <row r="25" spans="1:28" s="84" customFormat="1" ht="11.45" customHeight="1">
      <c r="B25" s="959"/>
      <c r="C25" s="960"/>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row>
    <row r="26" spans="1:28" s="84" customFormat="1" ht="11.45" customHeight="1">
      <c r="A26" s="84" t="s">
        <v>22</v>
      </c>
      <c r="B26" s="959"/>
      <c r="C26" s="960">
        <f>Tax!C4</f>
        <v>0</v>
      </c>
      <c r="D26" s="960">
        <f>Tax!D4</f>
        <v>0</v>
      </c>
      <c r="E26" s="960">
        <f>Tax!E4</f>
        <v>0</v>
      </c>
      <c r="F26" s="960">
        <f ca="1">Tax!F4</f>
        <v>5.5124999999999984</v>
      </c>
      <c r="G26" s="960">
        <f ca="1">Tax!G4</f>
        <v>4.685624999999999</v>
      </c>
      <c r="H26" s="960">
        <f ca="1">Tax!H4</f>
        <v>3.9827812499999991</v>
      </c>
      <c r="I26" s="960">
        <f ca="1">Tax!I4</f>
        <v>3.3853640624999994</v>
      </c>
      <c r="J26" s="960">
        <f ca="1">Tax!J4</f>
        <v>2.8775594531249995</v>
      </c>
      <c r="K26" s="960">
        <f ca="1">Tax!K4</f>
        <v>2.4459255351562499</v>
      </c>
      <c r="L26" s="960">
        <f ca="1">Tax!L4</f>
        <v>2.0790367048828124</v>
      </c>
      <c r="M26" s="960">
        <f ca="1">Tax!M4</f>
        <v>1.7671811991503907</v>
      </c>
      <c r="N26" s="960">
        <f ca="1">Tax!N4</f>
        <v>1.5021040192778321</v>
      </c>
      <c r="O26" s="960">
        <f ca="1">Tax!O4</f>
        <v>1.2767884163861571</v>
      </c>
      <c r="P26" s="960">
        <f ca="1">Tax!P4</f>
        <v>1.0852701539282337</v>
      </c>
      <c r="Q26" s="960">
        <f ca="1">Tax!Q4</f>
        <v>0.92247963083899864</v>
      </c>
      <c r="R26" s="960">
        <f ca="1">Tax!R4</f>
        <v>0.78410768621314886</v>
      </c>
      <c r="S26" s="960">
        <f ca="1">Tax!S4</f>
        <v>0.6664915332811765</v>
      </c>
      <c r="T26" s="960">
        <f ca="1">Tax!T4</f>
        <v>0.56651780328900003</v>
      </c>
      <c r="U26" s="960">
        <f ca="1">Tax!U4</f>
        <v>0.48154013279565006</v>
      </c>
      <c r="V26" s="960">
        <f ca="1">Tax!V4</f>
        <v>0.40930911287630256</v>
      </c>
      <c r="W26" s="960">
        <f ca="1">Tax!W4</f>
        <v>0.34791274594485722</v>
      </c>
      <c r="X26" s="960">
        <f ca="1">Tax!X4</f>
        <v>0.29572583405312863</v>
      </c>
      <c r="Y26" s="960">
        <f ca="1">Tax!Y4</f>
        <v>0.25136695894515931</v>
      </c>
      <c r="Z26" s="960">
        <f ca="1">Tax!Z4</f>
        <v>0.21366191510338545</v>
      </c>
      <c r="AA26" s="960">
        <f ca="1">Tax!AA4</f>
        <v>0.18161262783787765</v>
      </c>
      <c r="AB26" s="960">
        <f ca="1">Tax!AB4</f>
        <v>0.154370733662196</v>
      </c>
    </row>
    <row r="27" spans="1:28" s="84" customFormat="1" ht="11.45" customHeight="1">
      <c r="A27" s="84" t="s">
        <v>5</v>
      </c>
      <c r="B27" s="959"/>
      <c r="C27" s="960">
        <f>Debt!C7</f>
        <v>0</v>
      </c>
      <c r="D27" s="960">
        <f>Debt!D7</f>
        <v>0</v>
      </c>
      <c r="E27" s="960">
        <f>Debt!E7</f>
        <v>0</v>
      </c>
      <c r="F27" s="960">
        <f ca="1">Debt!F7</f>
        <v>2.1644428785896506</v>
      </c>
      <c r="G27" s="960">
        <f ca="1">Debt!G7</f>
        <v>2.023226541468309</v>
      </c>
      <c r="H27" s="960">
        <f ca="1">Debt!H7</f>
        <v>1.8715848879902526</v>
      </c>
      <c r="I27" s="960">
        <f ca="1">Debt!I7</f>
        <v>1.7098001571093264</v>
      </c>
      <c r="J27" s="960">
        <f ca="1">Debt!J7</f>
        <v>1.5395747410036067</v>
      </c>
      <c r="K27" s="960">
        <f ca="1">Debt!K7</f>
        <v>1.3602388602078657</v>
      </c>
      <c r="L27" s="960">
        <f ca="1">Debt!L7</f>
        <v>1.1682529057068995</v>
      </c>
      <c r="M27" s="960">
        <f ca="1">Debt!M7</f>
        <v>0.96095506655077101</v>
      </c>
      <c r="N27" s="960">
        <f ca="1">Debt!N7</f>
        <v>0.73677156688251721</v>
      </c>
      <c r="O27" s="960">
        <f ca="1">Debt!O7</f>
        <v>0.49565295708014789</v>
      </c>
      <c r="P27" s="960">
        <f ca="1">Debt!P7</f>
        <v>0.23946752956809281</v>
      </c>
      <c r="Q27" s="960">
        <f ca="1">Debt!Q7</f>
        <v>5.3939677324599575E-2</v>
      </c>
      <c r="R27" s="960">
        <f ca="1">Debt!R7</f>
        <v>0</v>
      </c>
      <c r="S27" s="960">
        <f ca="1">Debt!S7</f>
        <v>0</v>
      </c>
      <c r="T27" s="960">
        <f ca="1">Debt!T7</f>
        <v>0</v>
      </c>
      <c r="U27" s="960">
        <f ca="1">Debt!U7</f>
        <v>0</v>
      </c>
      <c r="V27" s="960">
        <f ca="1">Debt!V7</f>
        <v>0</v>
      </c>
      <c r="W27" s="960">
        <f ca="1">Debt!W7</f>
        <v>0</v>
      </c>
      <c r="X27" s="960">
        <f ca="1">Debt!X7</f>
        <v>0</v>
      </c>
      <c r="Y27" s="960">
        <f ca="1">Debt!Y7</f>
        <v>1.5987211554602254E-16</v>
      </c>
      <c r="Z27" s="960">
        <f ca="1">Debt!Z7</f>
        <v>4.7961634663806766E-16</v>
      </c>
      <c r="AA27" s="960">
        <f ca="1">Debt!AA7</f>
        <v>4.5963233219481479E-15</v>
      </c>
      <c r="AB27" s="960">
        <f ca="1">Debt!AB7</f>
        <v>7.9696249599692228E-14</v>
      </c>
    </row>
    <row r="28" spans="1:28" s="84" customFormat="1" ht="11.45" customHeight="1">
      <c r="B28" s="959"/>
      <c r="C28" s="959"/>
      <c r="D28" s="959"/>
      <c r="E28" s="959"/>
      <c r="F28" s="959"/>
      <c r="G28" s="959"/>
      <c r="H28" s="959"/>
      <c r="I28" s="959"/>
      <c r="J28" s="959"/>
      <c r="K28" s="959"/>
      <c r="L28" s="959"/>
      <c r="M28" s="959"/>
      <c r="N28" s="959"/>
      <c r="O28" s="959"/>
      <c r="P28" s="959"/>
      <c r="Q28" s="959"/>
      <c r="R28" s="959"/>
      <c r="S28" s="959"/>
      <c r="T28" s="959"/>
      <c r="U28" s="959"/>
      <c r="V28" s="959"/>
      <c r="W28" s="959"/>
      <c r="X28" s="959"/>
      <c r="Y28" s="959"/>
      <c r="Z28" s="959"/>
      <c r="AA28" s="959"/>
    </row>
    <row r="29" spans="1:28" s="966" customFormat="1" ht="11.45" customHeight="1">
      <c r="A29" s="965" t="s">
        <v>23</v>
      </c>
      <c r="B29" s="963"/>
      <c r="C29" s="964">
        <f t="shared" ref="C29:AB29" si="25">C24-C26-C27</f>
        <v>0</v>
      </c>
      <c r="D29" s="964">
        <f t="shared" si="25"/>
        <v>0</v>
      </c>
      <c r="E29" s="964">
        <f t="shared" si="25"/>
        <v>0</v>
      </c>
      <c r="F29" s="964">
        <f t="shared" ca="1" si="25"/>
        <v>-3.0709365085896496</v>
      </c>
      <c r="G29" s="964">
        <f t="shared" ca="1" si="25"/>
        <v>-2.1475445933683086</v>
      </c>
      <c r="H29" s="964">
        <f t="shared" ca="1" si="25"/>
        <v>-1.3381705507722514</v>
      </c>
      <c r="I29" s="964">
        <f t="shared" ca="1" si="25"/>
        <v>-0.62450856950291023</v>
      </c>
      <c r="J29" s="964">
        <f t="shared" ca="1" si="25"/>
        <v>7.5358368205222792E-3</v>
      </c>
      <c r="K29" s="964">
        <f t="shared" ca="1" si="25"/>
        <v>0.57205674601641832</v>
      </c>
      <c r="L29" s="964">
        <f t="shared" ca="1" si="25"/>
        <v>1.0840012855007619</v>
      </c>
      <c r="M29" s="964">
        <f t="shared" ca="1" si="25"/>
        <v>1.5557244323016466</v>
      </c>
      <c r="N29" s="964">
        <f t="shared" ca="1" si="25"/>
        <v>1.9970358368545378</v>
      </c>
      <c r="O29" s="964">
        <f t="shared" ca="1" si="25"/>
        <v>2.4149820308186229</v>
      </c>
      <c r="P29" s="964">
        <f t="shared" ca="1" si="25"/>
        <v>2.813638732557505</v>
      </c>
      <c r="Q29" s="964">
        <f t="shared" ca="1" si="25"/>
        <v>3.1123303488240053</v>
      </c>
      <c r="R29" s="964">
        <f t="shared" ca="1" si="25"/>
        <v>3.254414046812979</v>
      </c>
      <c r="S29" s="964">
        <f t="shared" ca="1" si="25"/>
        <v>3.3211791064424627</v>
      </c>
      <c r="T29" s="964">
        <f t="shared" ca="1" si="25"/>
        <v>3.3696559407767572</v>
      </c>
      <c r="U29" s="964">
        <f t="shared" ca="1" si="25"/>
        <v>3.4024676329518795</v>
      </c>
      <c r="V29" s="964">
        <f t="shared" ca="1" si="25"/>
        <v>3.4218396450201749</v>
      </c>
      <c r="W29" s="964">
        <f t="shared" ca="1" si="25"/>
        <v>3.4296593412792644</v>
      </c>
      <c r="X29" s="964">
        <f t="shared" ca="1" si="25"/>
        <v>3.4275265795358765</v>
      </c>
      <c r="Y29" s="964">
        <f t="shared" ca="1" si="25"/>
        <v>3.416796710008557</v>
      </c>
      <c r="Z29" s="964">
        <f t="shared" ca="1" si="25"/>
        <v>3.398617120614511</v>
      </c>
      <c r="AA29" s="964">
        <f t="shared" ca="1" si="25"/>
        <v>3.3739582965707871</v>
      </c>
      <c r="AB29" s="964">
        <f t="shared" ca="1" si="25"/>
        <v>3.5117299722212043</v>
      </c>
    </row>
    <row r="30" spans="1:28" s="969" customFormat="1" ht="11.45" customHeight="1">
      <c r="A30" s="967"/>
      <c r="B30" s="968"/>
      <c r="C30" s="968"/>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row>
    <row r="31" spans="1:28" s="980" customFormat="1" ht="11.45" customHeight="1">
      <c r="A31" s="978" t="s">
        <v>74</v>
      </c>
      <c r="B31" s="979"/>
      <c r="C31" s="979">
        <f>Tax!C13</f>
        <v>0</v>
      </c>
      <c r="D31" s="979">
        <f>Tax!D13</f>
        <v>0</v>
      </c>
      <c r="E31" s="979">
        <f>Tax!E13</f>
        <v>0</v>
      </c>
      <c r="F31" s="979">
        <f ca="1">Tax!F13</f>
        <v>0</v>
      </c>
      <c r="G31" s="979">
        <f ca="1">Tax!G13</f>
        <v>0</v>
      </c>
      <c r="H31" s="979">
        <f ca="1">Tax!H13</f>
        <v>0</v>
      </c>
      <c r="I31" s="979">
        <f ca="1">Tax!I13</f>
        <v>0</v>
      </c>
      <c r="J31" s="979">
        <f ca="1">Tax!J13</f>
        <v>0</v>
      </c>
      <c r="K31" s="979">
        <f ca="1">Tax!K13</f>
        <v>0</v>
      </c>
      <c r="L31" s="979">
        <f ca="1">Tax!L13</f>
        <v>0</v>
      </c>
      <c r="M31" s="979">
        <f ca="1">Tax!M13</f>
        <v>0</v>
      </c>
      <c r="N31" s="979">
        <f ca="1">Tax!N13</f>
        <v>0</v>
      </c>
      <c r="O31" s="979">
        <f ca="1">Tax!O13</f>
        <v>0</v>
      </c>
      <c r="P31" s="979">
        <f ca="1">Tax!P13</f>
        <v>0</v>
      </c>
      <c r="Q31" s="979">
        <f ca="1">Tax!Q13</f>
        <v>0.31487640595408195</v>
      </c>
      <c r="R31" s="979">
        <f ca="1">Tax!R13</f>
        <v>1.0266955662642216</v>
      </c>
      <c r="S31" s="979">
        <f ca="1">Tax!S13</f>
        <v>1.0169446120805479</v>
      </c>
      <c r="T31" s="979">
        <f ca="1">Tax!T13</f>
        <v>1.0057161897358309</v>
      </c>
      <c r="U31" s="979">
        <f ca="1">Tax!U13</f>
        <v>0.99352912448530861</v>
      </c>
      <c r="V31" s="979">
        <f ca="1">Tax!V13</f>
        <v>0.98069215438306556</v>
      </c>
      <c r="W31" s="979">
        <f ca="1">Tax!W13</f>
        <v>0.96738789175143203</v>
      </c>
      <c r="X31" s="979">
        <f ca="1">Tax!X13</f>
        <v>0.95372319787730064</v>
      </c>
      <c r="Y31" s="979">
        <f ca="1">Tax!Y13</f>
        <v>0.93975940557978432</v>
      </c>
      <c r="Z31" s="979">
        <f ca="1">Tax!Z13</f>
        <v>0.92553045043393434</v>
      </c>
      <c r="AA31" s="979">
        <f ca="1">Tax!AA13</f>
        <v>0.91105374711914522</v>
      </c>
      <c r="AB31" s="979">
        <f ca="1">Tax!AB13</f>
        <v>0.93941072107002122</v>
      </c>
    </row>
    <row r="32" spans="1:28" s="969" customFormat="1" ht="11.45" customHeight="1">
      <c r="A32" s="970"/>
      <c r="B32" s="971"/>
      <c r="C32" s="971"/>
      <c r="D32" s="971"/>
      <c r="E32" s="971"/>
      <c r="F32" s="971"/>
      <c r="G32" s="971"/>
      <c r="H32" s="971"/>
      <c r="I32" s="971"/>
      <c r="J32" s="971"/>
      <c r="K32" s="971"/>
      <c r="L32" s="971"/>
      <c r="M32" s="971"/>
      <c r="N32" s="971"/>
      <c r="O32" s="971"/>
      <c r="P32" s="971"/>
      <c r="Q32" s="971"/>
      <c r="R32" s="971"/>
      <c r="S32" s="971"/>
      <c r="T32" s="971"/>
      <c r="U32" s="971"/>
      <c r="V32" s="971"/>
      <c r="W32" s="971"/>
      <c r="X32" s="971"/>
      <c r="Y32" s="971"/>
      <c r="Z32" s="971"/>
      <c r="AA32" s="971"/>
    </row>
    <row r="33" spans="1:28" s="966" customFormat="1" ht="11.45" customHeight="1">
      <c r="A33" s="965" t="s">
        <v>75</v>
      </c>
      <c r="B33" s="963"/>
      <c r="C33" s="964">
        <f>C29-C31</f>
        <v>0</v>
      </c>
      <c r="D33" s="964">
        <f t="shared" ref="D33:AB33" si="26">D29-D31</f>
        <v>0</v>
      </c>
      <c r="E33" s="964">
        <f t="shared" si="26"/>
        <v>0</v>
      </c>
      <c r="F33" s="964">
        <f t="shared" ca="1" si="26"/>
        <v>-3.0709365085896496</v>
      </c>
      <c r="G33" s="964">
        <f t="shared" ca="1" si="26"/>
        <v>-2.1475445933683086</v>
      </c>
      <c r="H33" s="964">
        <f t="shared" ca="1" si="26"/>
        <v>-1.3381705507722514</v>
      </c>
      <c r="I33" s="964">
        <f t="shared" ca="1" si="26"/>
        <v>-0.62450856950291023</v>
      </c>
      <c r="J33" s="964">
        <f t="shared" ca="1" si="26"/>
        <v>7.5358368205222792E-3</v>
      </c>
      <c r="K33" s="964">
        <f t="shared" ca="1" si="26"/>
        <v>0.57205674601641832</v>
      </c>
      <c r="L33" s="964">
        <f t="shared" ca="1" si="26"/>
        <v>1.0840012855007619</v>
      </c>
      <c r="M33" s="964">
        <f t="shared" ca="1" si="26"/>
        <v>1.5557244323016466</v>
      </c>
      <c r="N33" s="964">
        <f t="shared" ca="1" si="26"/>
        <v>1.9970358368545378</v>
      </c>
      <c r="O33" s="964">
        <f t="shared" ca="1" si="26"/>
        <v>2.4149820308186229</v>
      </c>
      <c r="P33" s="964">
        <f t="shared" ca="1" si="26"/>
        <v>2.813638732557505</v>
      </c>
      <c r="Q33" s="964">
        <f t="shared" ca="1" si="26"/>
        <v>2.7974539428699234</v>
      </c>
      <c r="R33" s="964">
        <f t="shared" ca="1" si="26"/>
        <v>2.2277184805487575</v>
      </c>
      <c r="S33" s="964">
        <f t="shared" ca="1" si="26"/>
        <v>2.3042344943619151</v>
      </c>
      <c r="T33" s="964">
        <f t="shared" ca="1" si="26"/>
        <v>2.3639397510409266</v>
      </c>
      <c r="U33" s="964">
        <f t="shared" ca="1" si="26"/>
        <v>2.4089385084665711</v>
      </c>
      <c r="V33" s="964">
        <f t="shared" ca="1" si="26"/>
        <v>2.4411474906371096</v>
      </c>
      <c r="W33" s="964">
        <f t="shared" ca="1" si="26"/>
        <v>2.4622714495278322</v>
      </c>
      <c r="X33" s="964">
        <f t="shared" ca="1" si="26"/>
        <v>2.4738033816585761</v>
      </c>
      <c r="Y33" s="964">
        <f t="shared" ca="1" si="26"/>
        <v>2.4770373044287726</v>
      </c>
      <c r="Z33" s="964">
        <f t="shared" ca="1" si="26"/>
        <v>2.4730866701805767</v>
      </c>
      <c r="AA33" s="964">
        <f t="shared" ca="1" si="26"/>
        <v>2.4629045494516419</v>
      </c>
      <c r="AB33" s="964">
        <f t="shared" ca="1" si="26"/>
        <v>2.5723192511511832</v>
      </c>
    </row>
    <row r="34" spans="1:28" s="958" customFormat="1" ht="11.45" customHeight="1">
      <c r="A34" s="972"/>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row>
    <row r="35" spans="1:28" s="84" customFormat="1" ht="11.45" customHeight="1">
      <c r="A35" s="973" t="s">
        <v>285</v>
      </c>
      <c r="B35" s="974"/>
      <c r="C35" s="975">
        <f t="shared" ref="C35:AB35" si="27">+C33+C26</f>
        <v>0</v>
      </c>
      <c r="D35" s="975">
        <f t="shared" si="27"/>
        <v>0</v>
      </c>
      <c r="E35" s="975">
        <f t="shared" si="27"/>
        <v>0</v>
      </c>
      <c r="F35" s="975">
        <f t="shared" ca="1" si="27"/>
        <v>2.4415634914103488</v>
      </c>
      <c r="G35" s="975">
        <f t="shared" ca="1" si="27"/>
        <v>2.5380804066316904</v>
      </c>
      <c r="H35" s="975">
        <f t="shared" ca="1" si="27"/>
        <v>2.6446106992277478</v>
      </c>
      <c r="I35" s="975">
        <f t="shared" ca="1" si="27"/>
        <v>2.7608554929970892</v>
      </c>
      <c r="J35" s="975">
        <f t="shared" ca="1" si="27"/>
        <v>2.8850952899455216</v>
      </c>
      <c r="K35" s="975">
        <f t="shared" ca="1" si="27"/>
        <v>3.0179822811726682</v>
      </c>
      <c r="L35" s="975">
        <f t="shared" ca="1" si="27"/>
        <v>3.1630379903835744</v>
      </c>
      <c r="M35" s="975">
        <f t="shared" ca="1" si="27"/>
        <v>3.3229056314520373</v>
      </c>
      <c r="N35" s="975">
        <f t="shared" ca="1" si="27"/>
        <v>3.4991398561323699</v>
      </c>
      <c r="O35" s="975">
        <f t="shared" ca="1" si="27"/>
        <v>3.6917704472047799</v>
      </c>
      <c r="P35" s="975">
        <f t="shared" ca="1" si="27"/>
        <v>3.8989088864857386</v>
      </c>
      <c r="Q35" s="975">
        <f t="shared" ca="1" si="27"/>
        <v>3.7199335737089223</v>
      </c>
      <c r="R35" s="975">
        <f t="shared" ca="1" si="27"/>
        <v>3.0118261667619066</v>
      </c>
      <c r="S35" s="975">
        <f t="shared" ca="1" si="27"/>
        <v>2.9707260276430913</v>
      </c>
      <c r="T35" s="975">
        <f t="shared" ca="1" si="27"/>
        <v>2.9304575543299265</v>
      </c>
      <c r="U35" s="975">
        <f t="shared" ca="1" si="27"/>
        <v>2.890478641262221</v>
      </c>
      <c r="V35" s="975">
        <f t="shared" ca="1" si="27"/>
        <v>2.850456603513412</v>
      </c>
      <c r="W35" s="975">
        <f t="shared" ca="1" si="27"/>
        <v>2.8101841954726892</v>
      </c>
      <c r="X35" s="975">
        <f t="shared" ca="1" si="27"/>
        <v>2.7695292157117049</v>
      </c>
      <c r="Y35" s="975">
        <f t="shared" ca="1" si="27"/>
        <v>2.7284042633739318</v>
      </c>
      <c r="Z35" s="975">
        <f t="shared" ca="1" si="27"/>
        <v>2.6867485852839623</v>
      </c>
      <c r="AA35" s="975">
        <f t="shared" ca="1" si="27"/>
        <v>2.6445171772895195</v>
      </c>
      <c r="AB35" s="975">
        <f t="shared" ca="1" si="27"/>
        <v>2.7266899848133792</v>
      </c>
    </row>
    <row r="36" spans="1:28" s="84" customFormat="1" ht="11.45" customHeight="1">
      <c r="A36" s="973" t="s">
        <v>297</v>
      </c>
      <c r="B36" s="974"/>
      <c r="C36" s="975">
        <f>B36+C35</f>
        <v>0</v>
      </c>
      <c r="D36" s="975">
        <f t="shared" ref="D36:AB36" si="28">C36+D35</f>
        <v>0</v>
      </c>
      <c r="E36" s="975">
        <f t="shared" si="28"/>
        <v>0</v>
      </c>
      <c r="F36" s="975">
        <f t="shared" ca="1" si="28"/>
        <v>2.4415634914103488</v>
      </c>
      <c r="G36" s="975">
        <f t="shared" ca="1" si="28"/>
        <v>4.9796438980420392</v>
      </c>
      <c r="H36" s="975">
        <f t="shared" ca="1" si="28"/>
        <v>7.624254597269787</v>
      </c>
      <c r="I36" s="975">
        <f t="shared" ca="1" si="28"/>
        <v>10.385110090266876</v>
      </c>
      <c r="J36" s="975">
        <f t="shared" ca="1" si="28"/>
        <v>13.270205380212397</v>
      </c>
      <c r="K36" s="975">
        <f t="shared" ca="1" si="28"/>
        <v>16.288187661385066</v>
      </c>
      <c r="L36" s="975">
        <f t="shared" ca="1" si="28"/>
        <v>19.451225651768642</v>
      </c>
      <c r="M36" s="975">
        <f t="shared" ca="1" si="28"/>
        <v>22.774131283220679</v>
      </c>
      <c r="N36" s="975">
        <f t="shared" ca="1" si="28"/>
        <v>26.273271139353049</v>
      </c>
      <c r="O36" s="975">
        <f t="shared" ca="1" si="28"/>
        <v>29.965041586557831</v>
      </c>
      <c r="P36" s="975">
        <f t="shared" ca="1" si="28"/>
        <v>33.863950473043573</v>
      </c>
      <c r="Q36" s="975">
        <f t="shared" ca="1" si="28"/>
        <v>37.583884046752495</v>
      </c>
      <c r="R36" s="975">
        <f t="shared" ca="1" si="28"/>
        <v>40.595710213514401</v>
      </c>
      <c r="S36" s="975">
        <f t="shared" ca="1" si="28"/>
        <v>43.56643624115749</v>
      </c>
      <c r="T36" s="975">
        <f t="shared" ca="1" si="28"/>
        <v>46.496893795487416</v>
      </c>
      <c r="U36" s="975">
        <f t="shared" ca="1" si="28"/>
        <v>49.387372436749637</v>
      </c>
      <c r="V36" s="975">
        <f t="shared" ca="1" si="28"/>
        <v>52.237829040263051</v>
      </c>
      <c r="W36" s="975">
        <f t="shared" ca="1" si="28"/>
        <v>55.048013235735738</v>
      </c>
      <c r="X36" s="975">
        <f t="shared" ca="1" si="28"/>
        <v>57.817542451447444</v>
      </c>
      <c r="Y36" s="975">
        <f t="shared" ca="1" si="28"/>
        <v>60.545946714821376</v>
      </c>
      <c r="Z36" s="975">
        <f t="shared" ca="1" si="28"/>
        <v>63.232695300105341</v>
      </c>
      <c r="AA36" s="975">
        <f t="shared" ca="1" si="28"/>
        <v>65.877212477394863</v>
      </c>
      <c r="AB36" s="975">
        <f t="shared" ca="1" si="28"/>
        <v>68.603902462208239</v>
      </c>
    </row>
  </sheetData>
  <pageMargins left="0.19685039370078741" right="0.15748031496062992" top="0.55118110236220474" bottom="0.51181102362204722" header="0.31496062992125984" footer="0.31496062992125984"/>
  <pageSetup paperSize="8" scale="8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sheetPr>
  <dimension ref="A1:IL29"/>
  <sheetViews>
    <sheetView showGridLines="0" zoomScale="90" zoomScaleNormal="90" workbookViewId="0">
      <pane xSplit="2" ySplit="3" topLeftCell="C4" activePane="bottomRight" state="frozen"/>
      <selection activeCell="I21" sqref="I21"/>
      <selection pane="topRight" activeCell="I21" sqref="I21"/>
      <selection pane="bottomLeft" activeCell="I21" sqref="I21"/>
      <selection pane="bottomRight" activeCell="C22" sqref="C22"/>
    </sheetView>
  </sheetViews>
  <sheetFormatPr defaultColWidth="8.875" defaultRowHeight="14.1" customHeight="1"/>
  <cols>
    <col min="1" max="1" width="31" style="827" bestFit="1" customWidth="1"/>
    <col min="2" max="2" width="7.75" style="827" bestFit="1" customWidth="1"/>
    <col min="3" max="3" width="7" style="827" bestFit="1" customWidth="1"/>
    <col min="4" max="12" width="7.125" style="827" bestFit="1" customWidth="1"/>
    <col min="13" max="28" width="7.25" style="827" bestFit="1" customWidth="1"/>
    <col min="29" max="251" width="9.125" style="827"/>
    <col min="252" max="252" width="30" style="827" bestFit="1" customWidth="1"/>
    <col min="253" max="253" width="11.25" style="827" customWidth="1"/>
    <col min="254" max="254" width="9" style="827" customWidth="1"/>
    <col min="255" max="255" width="6.875" style="827" bestFit="1" customWidth="1"/>
    <col min="256" max="264" width="6.5" style="827" bestFit="1" customWidth="1"/>
    <col min="265" max="265" width="6.5" style="827" customWidth="1"/>
    <col min="266" max="267" width="6.5" style="827" bestFit="1" customWidth="1"/>
    <col min="268" max="268" width="7.25" style="827" bestFit="1" customWidth="1"/>
    <col min="269" max="270" width="6.5" style="827" bestFit="1" customWidth="1"/>
    <col min="271" max="271" width="7" style="827" customWidth="1"/>
    <col min="272" max="273" width="6.5" style="827" bestFit="1" customWidth="1"/>
    <col min="274" max="279" width="6.875" style="827" bestFit="1" customWidth="1"/>
    <col min="280" max="507" width="9.125" style="827"/>
    <col min="508" max="508" width="30" style="827" bestFit="1" customWidth="1"/>
    <col min="509" max="509" width="11.25" style="827" customWidth="1"/>
    <col min="510" max="510" width="9" style="827" customWidth="1"/>
    <col min="511" max="511" width="6.875" style="827" bestFit="1" customWidth="1"/>
    <col min="512" max="520" width="6.5" style="827" bestFit="1" customWidth="1"/>
    <col min="521" max="521" width="6.5" style="827" customWidth="1"/>
    <col min="522" max="523" width="6.5" style="827" bestFit="1" customWidth="1"/>
    <col min="524" max="524" width="7.25" style="827" bestFit="1" customWidth="1"/>
    <col min="525" max="526" width="6.5" style="827" bestFit="1" customWidth="1"/>
    <col min="527" max="527" width="7" style="827" customWidth="1"/>
    <col min="528" max="529" width="6.5" style="827" bestFit="1" customWidth="1"/>
    <col min="530" max="535" width="6.875" style="827" bestFit="1" customWidth="1"/>
    <col min="536" max="763" width="9.125" style="827"/>
    <col min="764" max="764" width="30" style="827" bestFit="1" customWidth="1"/>
    <col min="765" max="765" width="11.25" style="827" customWidth="1"/>
    <col min="766" max="766" width="9" style="827" customWidth="1"/>
    <col min="767" max="767" width="6.875" style="827" bestFit="1" customWidth="1"/>
    <col min="768" max="776" width="6.5" style="827" bestFit="1" customWidth="1"/>
    <col min="777" max="777" width="6.5" style="827" customWidth="1"/>
    <col min="778" max="779" width="6.5" style="827" bestFit="1" customWidth="1"/>
    <col min="780" max="780" width="7.25" style="827" bestFit="1" customWidth="1"/>
    <col min="781" max="782" width="6.5" style="827" bestFit="1" customWidth="1"/>
    <col min="783" max="783" width="7" style="827" customWidth="1"/>
    <col min="784" max="785" width="6.5" style="827" bestFit="1" customWidth="1"/>
    <col min="786" max="791" width="6.875" style="827" bestFit="1" customWidth="1"/>
    <col min="792" max="1019" width="9.125" style="827"/>
    <col min="1020" max="1020" width="30" style="827" bestFit="1" customWidth="1"/>
    <col min="1021" max="1021" width="11.25" style="827" customWidth="1"/>
    <col min="1022" max="1022" width="9" style="827" customWidth="1"/>
    <col min="1023" max="1023" width="6.875" style="827" bestFit="1" customWidth="1"/>
    <col min="1024" max="1032" width="6.5" style="827" bestFit="1" customWidth="1"/>
    <col min="1033" max="1033" width="6.5" style="827" customWidth="1"/>
    <col min="1034" max="1035" width="6.5" style="827" bestFit="1" customWidth="1"/>
    <col min="1036" max="1036" width="7.25" style="827" bestFit="1" customWidth="1"/>
    <col min="1037" max="1038" width="6.5" style="827" bestFit="1" customWidth="1"/>
    <col min="1039" max="1039" width="7" style="827" customWidth="1"/>
    <col min="1040" max="1041" width="6.5" style="827" bestFit="1" customWidth="1"/>
    <col min="1042" max="1047" width="6.875" style="827" bestFit="1" customWidth="1"/>
    <col min="1048" max="1275" width="9.125" style="827"/>
    <col min="1276" max="1276" width="30" style="827" bestFit="1" customWidth="1"/>
    <col min="1277" max="1277" width="11.25" style="827" customWidth="1"/>
    <col min="1278" max="1278" width="9" style="827" customWidth="1"/>
    <col min="1279" max="1279" width="6.875" style="827" bestFit="1" customWidth="1"/>
    <col min="1280" max="1288" width="6.5" style="827" bestFit="1" customWidth="1"/>
    <col min="1289" max="1289" width="6.5" style="827" customWidth="1"/>
    <col min="1290" max="1291" width="6.5" style="827" bestFit="1" customWidth="1"/>
    <col min="1292" max="1292" width="7.25" style="827" bestFit="1" customWidth="1"/>
    <col min="1293" max="1294" width="6.5" style="827" bestFit="1" customWidth="1"/>
    <col min="1295" max="1295" width="7" style="827" customWidth="1"/>
    <col min="1296" max="1297" width="6.5" style="827" bestFit="1" customWidth="1"/>
    <col min="1298" max="1303" width="6.875" style="827" bestFit="1" customWidth="1"/>
    <col min="1304" max="1531" width="9.125" style="827"/>
    <col min="1532" max="1532" width="30" style="827" bestFit="1" customWidth="1"/>
    <col min="1533" max="1533" width="11.25" style="827" customWidth="1"/>
    <col min="1534" max="1534" width="9" style="827" customWidth="1"/>
    <col min="1535" max="1535" width="6.875" style="827" bestFit="1" customWidth="1"/>
    <col min="1536" max="1544" width="6.5" style="827" bestFit="1" customWidth="1"/>
    <col min="1545" max="1545" width="6.5" style="827" customWidth="1"/>
    <col min="1546" max="1547" width="6.5" style="827" bestFit="1" customWidth="1"/>
    <col min="1548" max="1548" width="7.25" style="827" bestFit="1" customWidth="1"/>
    <col min="1549" max="1550" width="6.5" style="827" bestFit="1" customWidth="1"/>
    <col min="1551" max="1551" width="7" style="827" customWidth="1"/>
    <col min="1552" max="1553" width="6.5" style="827" bestFit="1" customWidth="1"/>
    <col min="1554" max="1559" width="6.875" style="827" bestFit="1" customWidth="1"/>
    <col min="1560" max="1787" width="9.125" style="827"/>
    <col min="1788" max="1788" width="30" style="827" bestFit="1" customWidth="1"/>
    <col min="1789" max="1789" width="11.25" style="827" customWidth="1"/>
    <col min="1790" max="1790" width="9" style="827" customWidth="1"/>
    <col min="1791" max="1791" width="6.875" style="827" bestFit="1" customWidth="1"/>
    <col min="1792" max="1800" width="6.5" style="827" bestFit="1" customWidth="1"/>
    <col min="1801" max="1801" width="6.5" style="827" customWidth="1"/>
    <col min="1802" max="1803" width="6.5" style="827" bestFit="1" customWidth="1"/>
    <col min="1804" max="1804" width="7.25" style="827" bestFit="1" customWidth="1"/>
    <col min="1805" max="1806" width="6.5" style="827" bestFit="1" customWidth="1"/>
    <col min="1807" max="1807" width="7" style="827" customWidth="1"/>
    <col min="1808" max="1809" width="6.5" style="827" bestFit="1" customWidth="1"/>
    <col min="1810" max="1815" width="6.875" style="827" bestFit="1" customWidth="1"/>
    <col min="1816" max="2043" width="9.125" style="827"/>
    <col min="2044" max="2044" width="30" style="827" bestFit="1" customWidth="1"/>
    <col min="2045" max="2045" width="11.25" style="827" customWidth="1"/>
    <col min="2046" max="2046" width="9" style="827" customWidth="1"/>
    <col min="2047" max="2047" width="6.875" style="827" bestFit="1" customWidth="1"/>
    <col min="2048" max="2056" width="6.5" style="827" bestFit="1" customWidth="1"/>
    <col min="2057" max="2057" width="6.5" style="827" customWidth="1"/>
    <col min="2058" max="2059" width="6.5" style="827" bestFit="1" customWidth="1"/>
    <col min="2060" max="2060" width="7.25" style="827" bestFit="1" customWidth="1"/>
    <col min="2061" max="2062" width="6.5" style="827" bestFit="1" customWidth="1"/>
    <col min="2063" max="2063" width="7" style="827" customWidth="1"/>
    <col min="2064" max="2065" width="6.5" style="827" bestFit="1" customWidth="1"/>
    <col min="2066" max="2071" width="6.875" style="827" bestFit="1" customWidth="1"/>
    <col min="2072" max="2299" width="9.125" style="827"/>
    <col min="2300" max="2300" width="30" style="827" bestFit="1" customWidth="1"/>
    <col min="2301" max="2301" width="11.25" style="827" customWidth="1"/>
    <col min="2302" max="2302" width="9" style="827" customWidth="1"/>
    <col min="2303" max="2303" width="6.875" style="827" bestFit="1" customWidth="1"/>
    <col min="2304" max="2312" width="6.5" style="827" bestFit="1" customWidth="1"/>
    <col min="2313" max="2313" width="6.5" style="827" customWidth="1"/>
    <col min="2314" max="2315" width="6.5" style="827" bestFit="1" customWidth="1"/>
    <col min="2316" max="2316" width="7.25" style="827" bestFit="1" customWidth="1"/>
    <col min="2317" max="2318" width="6.5" style="827" bestFit="1" customWidth="1"/>
    <col min="2319" max="2319" width="7" style="827" customWidth="1"/>
    <col min="2320" max="2321" width="6.5" style="827" bestFit="1" customWidth="1"/>
    <col min="2322" max="2327" width="6.875" style="827" bestFit="1" customWidth="1"/>
    <col min="2328" max="2555" width="9.125" style="827"/>
    <col min="2556" max="2556" width="30" style="827" bestFit="1" customWidth="1"/>
    <col min="2557" max="2557" width="11.25" style="827" customWidth="1"/>
    <col min="2558" max="2558" width="9" style="827" customWidth="1"/>
    <col min="2559" max="2559" width="6.875" style="827" bestFit="1" customWidth="1"/>
    <col min="2560" max="2568" width="6.5" style="827" bestFit="1" customWidth="1"/>
    <col min="2569" max="2569" width="6.5" style="827" customWidth="1"/>
    <col min="2570" max="2571" width="6.5" style="827" bestFit="1" customWidth="1"/>
    <col min="2572" max="2572" width="7.25" style="827" bestFit="1" customWidth="1"/>
    <col min="2573" max="2574" width="6.5" style="827" bestFit="1" customWidth="1"/>
    <col min="2575" max="2575" width="7" style="827" customWidth="1"/>
    <col min="2576" max="2577" width="6.5" style="827" bestFit="1" customWidth="1"/>
    <col min="2578" max="2583" width="6.875" style="827" bestFit="1" customWidth="1"/>
    <col min="2584" max="2811" width="9.125" style="827"/>
    <col min="2812" max="2812" width="30" style="827" bestFit="1" customWidth="1"/>
    <col min="2813" max="2813" width="11.25" style="827" customWidth="1"/>
    <col min="2814" max="2814" width="9" style="827" customWidth="1"/>
    <col min="2815" max="2815" width="6.875" style="827" bestFit="1" customWidth="1"/>
    <col min="2816" max="2824" width="6.5" style="827" bestFit="1" customWidth="1"/>
    <col min="2825" max="2825" width="6.5" style="827" customWidth="1"/>
    <col min="2826" max="2827" width="6.5" style="827" bestFit="1" customWidth="1"/>
    <col min="2828" max="2828" width="7.25" style="827" bestFit="1" customWidth="1"/>
    <col min="2829" max="2830" width="6.5" style="827" bestFit="1" customWidth="1"/>
    <col min="2831" max="2831" width="7" style="827" customWidth="1"/>
    <col min="2832" max="2833" width="6.5" style="827" bestFit="1" customWidth="1"/>
    <col min="2834" max="2839" width="6.875" style="827" bestFit="1" customWidth="1"/>
    <col min="2840" max="3067" width="9.125" style="827"/>
    <col min="3068" max="3068" width="30" style="827" bestFit="1" customWidth="1"/>
    <col min="3069" max="3069" width="11.25" style="827" customWidth="1"/>
    <col min="3070" max="3070" width="9" style="827" customWidth="1"/>
    <col min="3071" max="3071" width="6.875" style="827" bestFit="1" customWidth="1"/>
    <col min="3072" max="3080" width="6.5" style="827" bestFit="1" customWidth="1"/>
    <col min="3081" max="3081" width="6.5" style="827" customWidth="1"/>
    <col min="3082" max="3083" width="6.5" style="827" bestFit="1" customWidth="1"/>
    <col min="3084" max="3084" width="7.25" style="827" bestFit="1" customWidth="1"/>
    <col min="3085" max="3086" width="6.5" style="827" bestFit="1" customWidth="1"/>
    <col min="3087" max="3087" width="7" style="827" customWidth="1"/>
    <col min="3088" max="3089" width="6.5" style="827" bestFit="1" customWidth="1"/>
    <col min="3090" max="3095" width="6.875" style="827" bestFit="1" customWidth="1"/>
    <col min="3096" max="3323" width="9.125" style="827"/>
    <col min="3324" max="3324" width="30" style="827" bestFit="1" customWidth="1"/>
    <col min="3325" max="3325" width="11.25" style="827" customWidth="1"/>
    <col min="3326" max="3326" width="9" style="827" customWidth="1"/>
    <col min="3327" max="3327" width="6.875" style="827" bestFit="1" customWidth="1"/>
    <col min="3328" max="3336" width="6.5" style="827" bestFit="1" customWidth="1"/>
    <col min="3337" max="3337" width="6.5" style="827" customWidth="1"/>
    <col min="3338" max="3339" width="6.5" style="827" bestFit="1" customWidth="1"/>
    <col min="3340" max="3340" width="7.25" style="827" bestFit="1" customWidth="1"/>
    <col min="3341" max="3342" width="6.5" style="827" bestFit="1" customWidth="1"/>
    <col min="3343" max="3343" width="7" style="827" customWidth="1"/>
    <col min="3344" max="3345" width="6.5" style="827" bestFit="1" customWidth="1"/>
    <col min="3346" max="3351" width="6.875" style="827" bestFit="1" customWidth="1"/>
    <col min="3352" max="3579" width="9.125" style="827"/>
    <col min="3580" max="3580" width="30" style="827" bestFit="1" customWidth="1"/>
    <col min="3581" max="3581" width="11.25" style="827" customWidth="1"/>
    <col min="3582" max="3582" width="9" style="827" customWidth="1"/>
    <col min="3583" max="3583" width="6.875" style="827" bestFit="1" customWidth="1"/>
    <col min="3584" max="3592" width="6.5" style="827" bestFit="1" customWidth="1"/>
    <col min="3593" max="3593" width="6.5" style="827" customWidth="1"/>
    <col min="3594" max="3595" width="6.5" style="827" bestFit="1" customWidth="1"/>
    <col min="3596" max="3596" width="7.25" style="827" bestFit="1" customWidth="1"/>
    <col min="3597" max="3598" width="6.5" style="827" bestFit="1" customWidth="1"/>
    <col min="3599" max="3599" width="7" style="827" customWidth="1"/>
    <col min="3600" max="3601" width="6.5" style="827" bestFit="1" customWidth="1"/>
    <col min="3602" max="3607" width="6.875" style="827" bestFit="1" customWidth="1"/>
    <col min="3608" max="3835" width="9.125" style="827"/>
    <col min="3836" max="3836" width="30" style="827" bestFit="1" customWidth="1"/>
    <col min="3837" max="3837" width="11.25" style="827" customWidth="1"/>
    <col min="3838" max="3838" width="9" style="827" customWidth="1"/>
    <col min="3839" max="3839" width="6.875" style="827" bestFit="1" customWidth="1"/>
    <col min="3840" max="3848" width="6.5" style="827" bestFit="1" customWidth="1"/>
    <col min="3849" max="3849" width="6.5" style="827" customWidth="1"/>
    <col min="3850" max="3851" width="6.5" style="827" bestFit="1" customWidth="1"/>
    <col min="3852" max="3852" width="7.25" style="827" bestFit="1" customWidth="1"/>
    <col min="3853" max="3854" width="6.5" style="827" bestFit="1" customWidth="1"/>
    <col min="3855" max="3855" width="7" style="827" customWidth="1"/>
    <col min="3856" max="3857" width="6.5" style="827" bestFit="1" customWidth="1"/>
    <col min="3858" max="3863" width="6.875" style="827" bestFit="1" customWidth="1"/>
    <col min="3864" max="4091" width="9.125" style="827"/>
    <col min="4092" max="4092" width="30" style="827" bestFit="1" customWidth="1"/>
    <col min="4093" max="4093" width="11.25" style="827" customWidth="1"/>
    <col min="4094" max="4094" width="9" style="827" customWidth="1"/>
    <col min="4095" max="4095" width="6.875" style="827" bestFit="1" customWidth="1"/>
    <col min="4096" max="4104" width="6.5" style="827" bestFit="1" customWidth="1"/>
    <col min="4105" max="4105" width="6.5" style="827" customWidth="1"/>
    <col min="4106" max="4107" width="6.5" style="827" bestFit="1" customWidth="1"/>
    <col min="4108" max="4108" width="7.25" style="827" bestFit="1" customWidth="1"/>
    <col min="4109" max="4110" width="6.5" style="827" bestFit="1" customWidth="1"/>
    <col min="4111" max="4111" width="7" style="827" customWidth="1"/>
    <col min="4112" max="4113" width="6.5" style="827" bestFit="1" customWidth="1"/>
    <col min="4114" max="4119" width="6.875" style="827" bestFit="1" customWidth="1"/>
    <col min="4120" max="4347" width="9.125" style="827"/>
    <col min="4348" max="4348" width="30" style="827" bestFit="1" customWidth="1"/>
    <col min="4349" max="4349" width="11.25" style="827" customWidth="1"/>
    <col min="4350" max="4350" width="9" style="827" customWidth="1"/>
    <col min="4351" max="4351" width="6.875" style="827" bestFit="1" customWidth="1"/>
    <col min="4352" max="4360" width="6.5" style="827" bestFit="1" customWidth="1"/>
    <col min="4361" max="4361" width="6.5" style="827" customWidth="1"/>
    <col min="4362" max="4363" width="6.5" style="827" bestFit="1" customWidth="1"/>
    <col min="4364" max="4364" width="7.25" style="827" bestFit="1" customWidth="1"/>
    <col min="4365" max="4366" width="6.5" style="827" bestFit="1" customWidth="1"/>
    <col min="4367" max="4367" width="7" style="827" customWidth="1"/>
    <col min="4368" max="4369" width="6.5" style="827" bestFit="1" customWidth="1"/>
    <col min="4370" max="4375" width="6.875" style="827" bestFit="1" customWidth="1"/>
    <col min="4376" max="4603" width="9.125" style="827"/>
    <col min="4604" max="4604" width="30" style="827" bestFit="1" customWidth="1"/>
    <col min="4605" max="4605" width="11.25" style="827" customWidth="1"/>
    <col min="4606" max="4606" width="9" style="827" customWidth="1"/>
    <col min="4607" max="4607" width="6.875" style="827" bestFit="1" customWidth="1"/>
    <col min="4608" max="4616" width="6.5" style="827" bestFit="1" customWidth="1"/>
    <col min="4617" max="4617" width="6.5" style="827" customWidth="1"/>
    <col min="4618" max="4619" width="6.5" style="827" bestFit="1" customWidth="1"/>
    <col min="4620" max="4620" width="7.25" style="827" bestFit="1" customWidth="1"/>
    <col min="4621" max="4622" width="6.5" style="827" bestFit="1" customWidth="1"/>
    <col min="4623" max="4623" width="7" style="827" customWidth="1"/>
    <col min="4624" max="4625" width="6.5" style="827" bestFit="1" customWidth="1"/>
    <col min="4626" max="4631" width="6.875" style="827" bestFit="1" customWidth="1"/>
    <col min="4632" max="4859" width="9.125" style="827"/>
    <col min="4860" max="4860" width="30" style="827" bestFit="1" customWidth="1"/>
    <col min="4861" max="4861" width="11.25" style="827" customWidth="1"/>
    <col min="4862" max="4862" width="9" style="827" customWidth="1"/>
    <col min="4863" max="4863" width="6.875" style="827" bestFit="1" customWidth="1"/>
    <col min="4864" max="4872" width="6.5" style="827" bestFit="1" customWidth="1"/>
    <col min="4873" max="4873" width="6.5" style="827" customWidth="1"/>
    <col min="4874" max="4875" width="6.5" style="827" bestFit="1" customWidth="1"/>
    <col min="4876" max="4876" width="7.25" style="827" bestFit="1" customWidth="1"/>
    <col min="4877" max="4878" width="6.5" style="827" bestFit="1" customWidth="1"/>
    <col min="4879" max="4879" width="7" style="827" customWidth="1"/>
    <col min="4880" max="4881" width="6.5" style="827" bestFit="1" customWidth="1"/>
    <col min="4882" max="4887" width="6.875" style="827" bestFit="1" customWidth="1"/>
    <col min="4888" max="5115" width="9.125" style="827"/>
    <col min="5116" max="5116" width="30" style="827" bestFit="1" customWidth="1"/>
    <col min="5117" max="5117" width="11.25" style="827" customWidth="1"/>
    <col min="5118" max="5118" width="9" style="827" customWidth="1"/>
    <col min="5119" max="5119" width="6.875" style="827" bestFit="1" customWidth="1"/>
    <col min="5120" max="5128" width="6.5" style="827" bestFit="1" customWidth="1"/>
    <col min="5129" max="5129" width="6.5" style="827" customWidth="1"/>
    <col min="5130" max="5131" width="6.5" style="827" bestFit="1" customWidth="1"/>
    <col min="5132" max="5132" width="7.25" style="827" bestFit="1" customWidth="1"/>
    <col min="5133" max="5134" width="6.5" style="827" bestFit="1" customWidth="1"/>
    <col min="5135" max="5135" width="7" style="827" customWidth="1"/>
    <col min="5136" max="5137" width="6.5" style="827" bestFit="1" customWidth="1"/>
    <col min="5138" max="5143" width="6.875" style="827" bestFit="1" customWidth="1"/>
    <col min="5144" max="5371" width="9.125" style="827"/>
    <col min="5372" max="5372" width="30" style="827" bestFit="1" customWidth="1"/>
    <col min="5373" max="5373" width="11.25" style="827" customWidth="1"/>
    <col min="5374" max="5374" width="9" style="827" customWidth="1"/>
    <col min="5375" max="5375" width="6.875" style="827" bestFit="1" customWidth="1"/>
    <col min="5376" max="5384" width="6.5" style="827" bestFit="1" customWidth="1"/>
    <col min="5385" max="5385" width="6.5" style="827" customWidth="1"/>
    <col min="5386" max="5387" width="6.5" style="827" bestFit="1" customWidth="1"/>
    <col min="5388" max="5388" width="7.25" style="827" bestFit="1" customWidth="1"/>
    <col min="5389" max="5390" width="6.5" style="827" bestFit="1" customWidth="1"/>
    <col min="5391" max="5391" width="7" style="827" customWidth="1"/>
    <col min="5392" max="5393" width="6.5" style="827" bestFit="1" customWidth="1"/>
    <col min="5394" max="5399" width="6.875" style="827" bestFit="1" customWidth="1"/>
    <col min="5400" max="5627" width="9.125" style="827"/>
    <col min="5628" max="5628" width="30" style="827" bestFit="1" customWidth="1"/>
    <col min="5629" max="5629" width="11.25" style="827" customWidth="1"/>
    <col min="5630" max="5630" width="9" style="827" customWidth="1"/>
    <col min="5631" max="5631" width="6.875" style="827" bestFit="1" customWidth="1"/>
    <col min="5632" max="5640" width="6.5" style="827" bestFit="1" customWidth="1"/>
    <col min="5641" max="5641" width="6.5" style="827" customWidth="1"/>
    <col min="5642" max="5643" width="6.5" style="827" bestFit="1" customWidth="1"/>
    <col min="5644" max="5644" width="7.25" style="827" bestFit="1" customWidth="1"/>
    <col min="5645" max="5646" width="6.5" style="827" bestFit="1" customWidth="1"/>
    <col min="5647" max="5647" width="7" style="827" customWidth="1"/>
    <col min="5648" max="5649" width="6.5" style="827" bestFit="1" customWidth="1"/>
    <col min="5650" max="5655" width="6.875" style="827" bestFit="1" customWidth="1"/>
    <col min="5656" max="5883" width="9.125" style="827"/>
    <col min="5884" max="5884" width="30" style="827" bestFit="1" customWidth="1"/>
    <col min="5885" max="5885" width="11.25" style="827" customWidth="1"/>
    <col min="5886" max="5886" width="9" style="827" customWidth="1"/>
    <col min="5887" max="5887" width="6.875" style="827" bestFit="1" customWidth="1"/>
    <col min="5888" max="5896" width="6.5" style="827" bestFit="1" customWidth="1"/>
    <col min="5897" max="5897" width="6.5" style="827" customWidth="1"/>
    <col min="5898" max="5899" width="6.5" style="827" bestFit="1" customWidth="1"/>
    <col min="5900" max="5900" width="7.25" style="827" bestFit="1" customWidth="1"/>
    <col min="5901" max="5902" width="6.5" style="827" bestFit="1" customWidth="1"/>
    <col min="5903" max="5903" width="7" style="827" customWidth="1"/>
    <col min="5904" max="5905" width="6.5" style="827" bestFit="1" customWidth="1"/>
    <col min="5906" max="5911" width="6.875" style="827" bestFit="1" customWidth="1"/>
    <col min="5912" max="6139" width="9.125" style="827"/>
    <col min="6140" max="6140" width="30" style="827" bestFit="1" customWidth="1"/>
    <col min="6141" max="6141" width="11.25" style="827" customWidth="1"/>
    <col min="6142" max="6142" width="9" style="827" customWidth="1"/>
    <col min="6143" max="6143" width="6.875" style="827" bestFit="1" customWidth="1"/>
    <col min="6144" max="6152" width="6.5" style="827" bestFit="1" customWidth="1"/>
    <col min="6153" max="6153" width="6.5" style="827" customWidth="1"/>
    <col min="6154" max="6155" width="6.5" style="827" bestFit="1" customWidth="1"/>
    <col min="6156" max="6156" width="7.25" style="827" bestFit="1" customWidth="1"/>
    <col min="6157" max="6158" width="6.5" style="827" bestFit="1" customWidth="1"/>
    <col min="6159" max="6159" width="7" style="827" customWidth="1"/>
    <col min="6160" max="6161" width="6.5" style="827" bestFit="1" customWidth="1"/>
    <col min="6162" max="6167" width="6.875" style="827" bestFit="1" customWidth="1"/>
    <col min="6168" max="6395" width="9.125" style="827"/>
    <col min="6396" max="6396" width="30" style="827" bestFit="1" customWidth="1"/>
    <col min="6397" max="6397" width="11.25" style="827" customWidth="1"/>
    <col min="6398" max="6398" width="9" style="827" customWidth="1"/>
    <col min="6399" max="6399" width="6.875" style="827" bestFit="1" customWidth="1"/>
    <col min="6400" max="6408" width="6.5" style="827" bestFit="1" customWidth="1"/>
    <col min="6409" max="6409" width="6.5" style="827" customWidth="1"/>
    <col min="6410" max="6411" width="6.5" style="827" bestFit="1" customWidth="1"/>
    <col min="6412" max="6412" width="7.25" style="827" bestFit="1" customWidth="1"/>
    <col min="6413" max="6414" width="6.5" style="827" bestFit="1" customWidth="1"/>
    <col min="6415" max="6415" width="7" style="827" customWidth="1"/>
    <col min="6416" max="6417" width="6.5" style="827" bestFit="1" customWidth="1"/>
    <col min="6418" max="6423" width="6.875" style="827" bestFit="1" customWidth="1"/>
    <col min="6424" max="6651" width="9.125" style="827"/>
    <col min="6652" max="6652" width="30" style="827" bestFit="1" customWidth="1"/>
    <col min="6653" max="6653" width="11.25" style="827" customWidth="1"/>
    <col min="6654" max="6654" width="9" style="827" customWidth="1"/>
    <col min="6655" max="6655" width="6.875" style="827" bestFit="1" customWidth="1"/>
    <col min="6656" max="6664" width="6.5" style="827" bestFit="1" customWidth="1"/>
    <col min="6665" max="6665" width="6.5" style="827" customWidth="1"/>
    <col min="6666" max="6667" width="6.5" style="827" bestFit="1" customWidth="1"/>
    <col min="6668" max="6668" width="7.25" style="827" bestFit="1" customWidth="1"/>
    <col min="6669" max="6670" width="6.5" style="827" bestFit="1" customWidth="1"/>
    <col min="6671" max="6671" width="7" style="827" customWidth="1"/>
    <col min="6672" max="6673" width="6.5" style="827" bestFit="1" customWidth="1"/>
    <col min="6674" max="6679" width="6.875" style="827" bestFit="1" customWidth="1"/>
    <col min="6680" max="6907" width="9.125" style="827"/>
    <col min="6908" max="6908" width="30" style="827" bestFit="1" customWidth="1"/>
    <col min="6909" max="6909" width="11.25" style="827" customWidth="1"/>
    <col min="6910" max="6910" width="9" style="827" customWidth="1"/>
    <col min="6911" max="6911" width="6.875" style="827" bestFit="1" customWidth="1"/>
    <col min="6912" max="6920" width="6.5" style="827" bestFit="1" customWidth="1"/>
    <col min="6921" max="6921" width="6.5" style="827" customWidth="1"/>
    <col min="6922" max="6923" width="6.5" style="827" bestFit="1" customWidth="1"/>
    <col min="6924" max="6924" width="7.25" style="827" bestFit="1" customWidth="1"/>
    <col min="6925" max="6926" width="6.5" style="827" bestFit="1" customWidth="1"/>
    <col min="6927" max="6927" width="7" style="827" customWidth="1"/>
    <col min="6928" max="6929" width="6.5" style="827" bestFit="1" customWidth="1"/>
    <col min="6930" max="6935" width="6.875" style="827" bestFit="1" customWidth="1"/>
    <col min="6936" max="7163" width="9.125" style="827"/>
    <col min="7164" max="7164" width="30" style="827" bestFit="1" customWidth="1"/>
    <col min="7165" max="7165" width="11.25" style="827" customWidth="1"/>
    <col min="7166" max="7166" width="9" style="827" customWidth="1"/>
    <col min="7167" max="7167" width="6.875" style="827" bestFit="1" customWidth="1"/>
    <col min="7168" max="7176" width="6.5" style="827" bestFit="1" customWidth="1"/>
    <col min="7177" max="7177" width="6.5" style="827" customWidth="1"/>
    <col min="7178" max="7179" width="6.5" style="827" bestFit="1" customWidth="1"/>
    <col min="7180" max="7180" width="7.25" style="827" bestFit="1" customWidth="1"/>
    <col min="7181" max="7182" width="6.5" style="827" bestFit="1" customWidth="1"/>
    <col min="7183" max="7183" width="7" style="827" customWidth="1"/>
    <col min="7184" max="7185" width="6.5" style="827" bestFit="1" customWidth="1"/>
    <col min="7186" max="7191" width="6.875" style="827" bestFit="1" customWidth="1"/>
    <col min="7192" max="7419" width="9.125" style="827"/>
    <col min="7420" max="7420" width="30" style="827" bestFit="1" customWidth="1"/>
    <col min="7421" max="7421" width="11.25" style="827" customWidth="1"/>
    <col min="7422" max="7422" width="9" style="827" customWidth="1"/>
    <col min="7423" max="7423" width="6.875" style="827" bestFit="1" customWidth="1"/>
    <col min="7424" max="7432" width="6.5" style="827" bestFit="1" customWidth="1"/>
    <col min="7433" max="7433" width="6.5" style="827" customWidth="1"/>
    <col min="7434" max="7435" width="6.5" style="827" bestFit="1" customWidth="1"/>
    <col min="7436" max="7436" width="7.25" style="827" bestFit="1" customWidth="1"/>
    <col min="7437" max="7438" width="6.5" style="827" bestFit="1" customWidth="1"/>
    <col min="7439" max="7439" width="7" style="827" customWidth="1"/>
    <col min="7440" max="7441" width="6.5" style="827" bestFit="1" customWidth="1"/>
    <col min="7442" max="7447" width="6.875" style="827" bestFit="1" customWidth="1"/>
    <col min="7448" max="7675" width="9.125" style="827"/>
    <col min="7676" max="7676" width="30" style="827" bestFit="1" customWidth="1"/>
    <col min="7677" max="7677" width="11.25" style="827" customWidth="1"/>
    <col min="7678" max="7678" width="9" style="827" customWidth="1"/>
    <col min="7679" max="7679" width="6.875" style="827" bestFit="1" customWidth="1"/>
    <col min="7680" max="7688" width="6.5" style="827" bestFit="1" customWidth="1"/>
    <col min="7689" max="7689" width="6.5" style="827" customWidth="1"/>
    <col min="7690" max="7691" width="6.5" style="827" bestFit="1" customWidth="1"/>
    <col min="7692" max="7692" width="7.25" style="827" bestFit="1" customWidth="1"/>
    <col min="7693" max="7694" width="6.5" style="827" bestFit="1" customWidth="1"/>
    <col min="7695" max="7695" width="7" style="827" customWidth="1"/>
    <col min="7696" max="7697" width="6.5" style="827" bestFit="1" customWidth="1"/>
    <col min="7698" max="7703" width="6.875" style="827" bestFit="1" customWidth="1"/>
    <col min="7704" max="7931" width="9.125" style="827"/>
    <col min="7932" max="7932" width="30" style="827" bestFit="1" customWidth="1"/>
    <col min="7933" max="7933" width="11.25" style="827" customWidth="1"/>
    <col min="7934" max="7934" width="9" style="827" customWidth="1"/>
    <col min="7935" max="7935" width="6.875" style="827" bestFit="1" customWidth="1"/>
    <col min="7936" max="7944" width="6.5" style="827" bestFit="1" customWidth="1"/>
    <col min="7945" max="7945" width="6.5" style="827" customWidth="1"/>
    <col min="7946" max="7947" width="6.5" style="827" bestFit="1" customWidth="1"/>
    <col min="7948" max="7948" width="7.25" style="827" bestFit="1" customWidth="1"/>
    <col min="7949" max="7950" width="6.5" style="827" bestFit="1" customWidth="1"/>
    <col min="7951" max="7951" width="7" style="827" customWidth="1"/>
    <col min="7952" max="7953" width="6.5" style="827" bestFit="1" customWidth="1"/>
    <col min="7954" max="7959" width="6.875" style="827" bestFit="1" customWidth="1"/>
    <col min="7960" max="8187" width="9.125" style="827"/>
    <col min="8188" max="8188" width="30" style="827" bestFit="1" customWidth="1"/>
    <col min="8189" max="8189" width="11.25" style="827" customWidth="1"/>
    <col min="8190" max="8190" width="9" style="827" customWidth="1"/>
    <col min="8191" max="8191" width="6.875" style="827" bestFit="1" customWidth="1"/>
    <col min="8192" max="8200" width="6.5" style="827" bestFit="1" customWidth="1"/>
    <col min="8201" max="8201" width="6.5" style="827" customWidth="1"/>
    <col min="8202" max="8203" width="6.5" style="827" bestFit="1" customWidth="1"/>
    <col min="8204" max="8204" width="7.25" style="827" bestFit="1" customWidth="1"/>
    <col min="8205" max="8206" width="6.5" style="827" bestFit="1" customWidth="1"/>
    <col min="8207" max="8207" width="7" style="827" customWidth="1"/>
    <col min="8208" max="8209" width="6.5" style="827" bestFit="1" customWidth="1"/>
    <col min="8210" max="8215" width="6.875" style="827" bestFit="1" customWidth="1"/>
    <col min="8216" max="8443" width="9.125" style="827"/>
    <col min="8444" max="8444" width="30" style="827" bestFit="1" customWidth="1"/>
    <col min="8445" max="8445" width="11.25" style="827" customWidth="1"/>
    <col min="8446" max="8446" width="9" style="827" customWidth="1"/>
    <col min="8447" max="8447" width="6.875" style="827" bestFit="1" customWidth="1"/>
    <col min="8448" max="8456" width="6.5" style="827" bestFit="1" customWidth="1"/>
    <col min="8457" max="8457" width="6.5" style="827" customWidth="1"/>
    <col min="8458" max="8459" width="6.5" style="827" bestFit="1" customWidth="1"/>
    <col min="8460" max="8460" width="7.25" style="827" bestFit="1" customWidth="1"/>
    <col min="8461" max="8462" width="6.5" style="827" bestFit="1" customWidth="1"/>
    <col min="8463" max="8463" width="7" style="827" customWidth="1"/>
    <col min="8464" max="8465" width="6.5" style="827" bestFit="1" customWidth="1"/>
    <col min="8466" max="8471" width="6.875" style="827" bestFit="1" customWidth="1"/>
    <col min="8472" max="8699" width="9.125" style="827"/>
    <col min="8700" max="8700" width="30" style="827" bestFit="1" customWidth="1"/>
    <col min="8701" max="8701" width="11.25" style="827" customWidth="1"/>
    <col min="8702" max="8702" width="9" style="827" customWidth="1"/>
    <col min="8703" max="8703" width="6.875" style="827" bestFit="1" customWidth="1"/>
    <col min="8704" max="8712" width="6.5" style="827" bestFit="1" customWidth="1"/>
    <col min="8713" max="8713" width="6.5" style="827" customWidth="1"/>
    <col min="8714" max="8715" width="6.5" style="827" bestFit="1" customWidth="1"/>
    <col min="8716" max="8716" width="7.25" style="827" bestFit="1" customWidth="1"/>
    <col min="8717" max="8718" width="6.5" style="827" bestFit="1" customWidth="1"/>
    <col min="8719" max="8719" width="7" style="827" customWidth="1"/>
    <col min="8720" max="8721" width="6.5" style="827" bestFit="1" customWidth="1"/>
    <col min="8722" max="8727" width="6.875" style="827" bestFit="1" customWidth="1"/>
    <col min="8728" max="8955" width="9.125" style="827"/>
    <col min="8956" max="8956" width="30" style="827" bestFit="1" customWidth="1"/>
    <col min="8957" max="8957" width="11.25" style="827" customWidth="1"/>
    <col min="8958" max="8958" width="9" style="827" customWidth="1"/>
    <col min="8959" max="8959" width="6.875" style="827" bestFit="1" customWidth="1"/>
    <col min="8960" max="8968" width="6.5" style="827" bestFit="1" customWidth="1"/>
    <col min="8969" max="8969" width="6.5" style="827" customWidth="1"/>
    <col min="8970" max="8971" width="6.5" style="827" bestFit="1" customWidth="1"/>
    <col min="8972" max="8972" width="7.25" style="827" bestFit="1" customWidth="1"/>
    <col min="8973" max="8974" width="6.5" style="827" bestFit="1" customWidth="1"/>
    <col min="8975" max="8975" width="7" style="827" customWidth="1"/>
    <col min="8976" max="8977" width="6.5" style="827" bestFit="1" customWidth="1"/>
    <col min="8978" max="8983" width="6.875" style="827" bestFit="1" customWidth="1"/>
    <col min="8984" max="9211" width="9.125" style="827"/>
    <col min="9212" max="9212" width="30" style="827" bestFit="1" customWidth="1"/>
    <col min="9213" max="9213" width="11.25" style="827" customWidth="1"/>
    <col min="9214" max="9214" width="9" style="827" customWidth="1"/>
    <col min="9215" max="9215" width="6.875" style="827" bestFit="1" customWidth="1"/>
    <col min="9216" max="9224" width="6.5" style="827" bestFit="1" customWidth="1"/>
    <col min="9225" max="9225" width="6.5" style="827" customWidth="1"/>
    <col min="9226" max="9227" width="6.5" style="827" bestFit="1" customWidth="1"/>
    <col min="9228" max="9228" width="7.25" style="827" bestFit="1" customWidth="1"/>
    <col min="9229" max="9230" width="6.5" style="827" bestFit="1" customWidth="1"/>
    <col min="9231" max="9231" width="7" style="827" customWidth="1"/>
    <col min="9232" max="9233" width="6.5" style="827" bestFit="1" customWidth="1"/>
    <col min="9234" max="9239" width="6.875" style="827" bestFit="1" customWidth="1"/>
    <col min="9240" max="9467" width="9.125" style="827"/>
    <col min="9468" max="9468" width="30" style="827" bestFit="1" customWidth="1"/>
    <col min="9469" max="9469" width="11.25" style="827" customWidth="1"/>
    <col min="9470" max="9470" width="9" style="827" customWidth="1"/>
    <col min="9471" max="9471" width="6.875" style="827" bestFit="1" customWidth="1"/>
    <col min="9472" max="9480" width="6.5" style="827" bestFit="1" customWidth="1"/>
    <col min="9481" max="9481" width="6.5" style="827" customWidth="1"/>
    <col min="9482" max="9483" width="6.5" style="827" bestFit="1" customWidth="1"/>
    <col min="9484" max="9484" width="7.25" style="827" bestFit="1" customWidth="1"/>
    <col min="9485" max="9486" width="6.5" style="827" bestFit="1" customWidth="1"/>
    <col min="9487" max="9487" width="7" style="827" customWidth="1"/>
    <col min="9488" max="9489" width="6.5" style="827" bestFit="1" customWidth="1"/>
    <col min="9490" max="9495" width="6.875" style="827" bestFit="1" customWidth="1"/>
    <col min="9496" max="9723" width="9.125" style="827"/>
    <col min="9724" max="9724" width="30" style="827" bestFit="1" customWidth="1"/>
    <col min="9725" max="9725" width="11.25" style="827" customWidth="1"/>
    <col min="9726" max="9726" width="9" style="827" customWidth="1"/>
    <col min="9727" max="9727" width="6.875" style="827" bestFit="1" customWidth="1"/>
    <col min="9728" max="9736" width="6.5" style="827" bestFit="1" customWidth="1"/>
    <col min="9737" max="9737" width="6.5" style="827" customWidth="1"/>
    <col min="9738" max="9739" width="6.5" style="827" bestFit="1" customWidth="1"/>
    <col min="9740" max="9740" width="7.25" style="827" bestFit="1" customWidth="1"/>
    <col min="9741" max="9742" width="6.5" style="827" bestFit="1" customWidth="1"/>
    <col min="9743" max="9743" width="7" style="827" customWidth="1"/>
    <col min="9744" max="9745" width="6.5" style="827" bestFit="1" customWidth="1"/>
    <col min="9746" max="9751" width="6.875" style="827" bestFit="1" customWidth="1"/>
    <col min="9752" max="9979" width="9.125" style="827"/>
    <col min="9980" max="9980" width="30" style="827" bestFit="1" customWidth="1"/>
    <col min="9981" max="9981" width="11.25" style="827" customWidth="1"/>
    <col min="9982" max="9982" width="9" style="827" customWidth="1"/>
    <col min="9983" max="9983" width="6.875" style="827" bestFit="1" customWidth="1"/>
    <col min="9984" max="9992" width="6.5" style="827" bestFit="1" customWidth="1"/>
    <col min="9993" max="9993" width="6.5" style="827" customWidth="1"/>
    <col min="9994" max="9995" width="6.5" style="827" bestFit="1" customWidth="1"/>
    <col min="9996" max="9996" width="7.25" style="827" bestFit="1" customWidth="1"/>
    <col min="9997" max="9998" width="6.5" style="827" bestFit="1" customWidth="1"/>
    <col min="9999" max="9999" width="7" style="827" customWidth="1"/>
    <col min="10000" max="10001" width="6.5" style="827" bestFit="1" customWidth="1"/>
    <col min="10002" max="10007" width="6.875" style="827" bestFit="1" customWidth="1"/>
    <col min="10008" max="10235" width="9.125" style="827"/>
    <col min="10236" max="10236" width="30" style="827" bestFit="1" customWidth="1"/>
    <col min="10237" max="10237" width="11.25" style="827" customWidth="1"/>
    <col min="10238" max="10238" width="9" style="827" customWidth="1"/>
    <col min="10239" max="10239" width="6.875" style="827" bestFit="1" customWidth="1"/>
    <col min="10240" max="10248" width="6.5" style="827" bestFit="1" customWidth="1"/>
    <col min="10249" max="10249" width="6.5" style="827" customWidth="1"/>
    <col min="10250" max="10251" width="6.5" style="827" bestFit="1" customWidth="1"/>
    <col min="10252" max="10252" width="7.25" style="827" bestFit="1" customWidth="1"/>
    <col min="10253" max="10254" width="6.5" style="827" bestFit="1" customWidth="1"/>
    <col min="10255" max="10255" width="7" style="827" customWidth="1"/>
    <col min="10256" max="10257" width="6.5" style="827" bestFit="1" customWidth="1"/>
    <col min="10258" max="10263" width="6.875" style="827" bestFit="1" customWidth="1"/>
    <col min="10264" max="10491" width="9.125" style="827"/>
    <col min="10492" max="10492" width="30" style="827" bestFit="1" customWidth="1"/>
    <col min="10493" max="10493" width="11.25" style="827" customWidth="1"/>
    <col min="10494" max="10494" width="9" style="827" customWidth="1"/>
    <col min="10495" max="10495" width="6.875" style="827" bestFit="1" customWidth="1"/>
    <col min="10496" max="10504" width="6.5" style="827" bestFit="1" customWidth="1"/>
    <col min="10505" max="10505" width="6.5" style="827" customWidth="1"/>
    <col min="10506" max="10507" width="6.5" style="827" bestFit="1" customWidth="1"/>
    <col min="10508" max="10508" width="7.25" style="827" bestFit="1" customWidth="1"/>
    <col min="10509" max="10510" width="6.5" style="827" bestFit="1" customWidth="1"/>
    <col min="10511" max="10511" width="7" style="827" customWidth="1"/>
    <col min="10512" max="10513" width="6.5" style="827" bestFit="1" customWidth="1"/>
    <col min="10514" max="10519" width="6.875" style="827" bestFit="1" customWidth="1"/>
    <col min="10520" max="10747" width="9.125" style="827"/>
    <col min="10748" max="10748" width="30" style="827" bestFit="1" customWidth="1"/>
    <col min="10749" max="10749" width="11.25" style="827" customWidth="1"/>
    <col min="10750" max="10750" width="9" style="827" customWidth="1"/>
    <col min="10751" max="10751" width="6.875" style="827" bestFit="1" customWidth="1"/>
    <col min="10752" max="10760" width="6.5" style="827" bestFit="1" customWidth="1"/>
    <col min="10761" max="10761" width="6.5" style="827" customWidth="1"/>
    <col min="10762" max="10763" width="6.5" style="827" bestFit="1" customWidth="1"/>
    <col min="10764" max="10764" width="7.25" style="827" bestFit="1" customWidth="1"/>
    <col min="10765" max="10766" width="6.5" style="827" bestFit="1" customWidth="1"/>
    <col min="10767" max="10767" width="7" style="827" customWidth="1"/>
    <col min="10768" max="10769" width="6.5" style="827" bestFit="1" customWidth="1"/>
    <col min="10770" max="10775" width="6.875" style="827" bestFit="1" customWidth="1"/>
    <col min="10776" max="11003" width="9.125" style="827"/>
    <col min="11004" max="11004" width="30" style="827" bestFit="1" customWidth="1"/>
    <col min="11005" max="11005" width="11.25" style="827" customWidth="1"/>
    <col min="11006" max="11006" width="9" style="827" customWidth="1"/>
    <col min="11007" max="11007" width="6.875" style="827" bestFit="1" customWidth="1"/>
    <col min="11008" max="11016" width="6.5" style="827" bestFit="1" customWidth="1"/>
    <col min="11017" max="11017" width="6.5" style="827" customWidth="1"/>
    <col min="11018" max="11019" width="6.5" style="827" bestFit="1" customWidth="1"/>
    <col min="11020" max="11020" width="7.25" style="827" bestFit="1" customWidth="1"/>
    <col min="11021" max="11022" width="6.5" style="827" bestFit="1" customWidth="1"/>
    <col min="11023" max="11023" width="7" style="827" customWidth="1"/>
    <col min="11024" max="11025" width="6.5" style="827" bestFit="1" customWidth="1"/>
    <col min="11026" max="11031" width="6.875" style="827" bestFit="1" customWidth="1"/>
    <col min="11032" max="11259" width="9.125" style="827"/>
    <col min="11260" max="11260" width="30" style="827" bestFit="1" customWidth="1"/>
    <col min="11261" max="11261" width="11.25" style="827" customWidth="1"/>
    <col min="11262" max="11262" width="9" style="827" customWidth="1"/>
    <col min="11263" max="11263" width="6.875" style="827" bestFit="1" customWidth="1"/>
    <col min="11264" max="11272" width="6.5" style="827" bestFit="1" customWidth="1"/>
    <col min="11273" max="11273" width="6.5" style="827" customWidth="1"/>
    <col min="11274" max="11275" width="6.5" style="827" bestFit="1" customWidth="1"/>
    <col min="11276" max="11276" width="7.25" style="827" bestFit="1" customWidth="1"/>
    <col min="11277" max="11278" width="6.5" style="827" bestFit="1" customWidth="1"/>
    <col min="11279" max="11279" width="7" style="827" customWidth="1"/>
    <col min="11280" max="11281" width="6.5" style="827" bestFit="1" customWidth="1"/>
    <col min="11282" max="11287" width="6.875" style="827" bestFit="1" customWidth="1"/>
    <col min="11288" max="11515" width="9.125" style="827"/>
    <col min="11516" max="11516" width="30" style="827" bestFit="1" customWidth="1"/>
    <col min="11517" max="11517" width="11.25" style="827" customWidth="1"/>
    <col min="11518" max="11518" width="9" style="827" customWidth="1"/>
    <col min="11519" max="11519" width="6.875" style="827" bestFit="1" customWidth="1"/>
    <col min="11520" max="11528" width="6.5" style="827" bestFit="1" customWidth="1"/>
    <col min="11529" max="11529" width="6.5" style="827" customWidth="1"/>
    <col min="11530" max="11531" width="6.5" style="827" bestFit="1" customWidth="1"/>
    <col min="11532" max="11532" width="7.25" style="827" bestFit="1" customWidth="1"/>
    <col min="11533" max="11534" width="6.5" style="827" bestFit="1" customWidth="1"/>
    <col min="11535" max="11535" width="7" style="827" customWidth="1"/>
    <col min="11536" max="11537" width="6.5" style="827" bestFit="1" customWidth="1"/>
    <col min="11538" max="11543" width="6.875" style="827" bestFit="1" customWidth="1"/>
    <col min="11544" max="11771" width="9.125" style="827"/>
    <col min="11772" max="11772" width="30" style="827" bestFit="1" customWidth="1"/>
    <col min="11773" max="11773" width="11.25" style="827" customWidth="1"/>
    <col min="11774" max="11774" width="9" style="827" customWidth="1"/>
    <col min="11775" max="11775" width="6.875" style="827" bestFit="1" customWidth="1"/>
    <col min="11776" max="11784" width="6.5" style="827" bestFit="1" customWidth="1"/>
    <col min="11785" max="11785" width="6.5" style="827" customWidth="1"/>
    <col min="11786" max="11787" width="6.5" style="827" bestFit="1" customWidth="1"/>
    <col min="11788" max="11788" width="7.25" style="827" bestFit="1" customWidth="1"/>
    <col min="11789" max="11790" width="6.5" style="827" bestFit="1" customWidth="1"/>
    <col min="11791" max="11791" width="7" style="827" customWidth="1"/>
    <col min="11792" max="11793" width="6.5" style="827" bestFit="1" customWidth="1"/>
    <col min="11794" max="11799" width="6.875" style="827" bestFit="1" customWidth="1"/>
    <col min="11800" max="12027" width="9.125" style="827"/>
    <col min="12028" max="12028" width="30" style="827" bestFit="1" customWidth="1"/>
    <col min="12029" max="12029" width="11.25" style="827" customWidth="1"/>
    <col min="12030" max="12030" width="9" style="827" customWidth="1"/>
    <col min="12031" max="12031" width="6.875" style="827" bestFit="1" customWidth="1"/>
    <col min="12032" max="12040" width="6.5" style="827" bestFit="1" customWidth="1"/>
    <col min="12041" max="12041" width="6.5" style="827" customWidth="1"/>
    <col min="12042" max="12043" width="6.5" style="827" bestFit="1" customWidth="1"/>
    <col min="12044" max="12044" width="7.25" style="827" bestFit="1" customWidth="1"/>
    <col min="12045" max="12046" width="6.5" style="827" bestFit="1" customWidth="1"/>
    <col min="12047" max="12047" width="7" style="827" customWidth="1"/>
    <col min="12048" max="12049" width="6.5" style="827" bestFit="1" customWidth="1"/>
    <col min="12050" max="12055" width="6.875" style="827" bestFit="1" customWidth="1"/>
    <col min="12056" max="12283" width="9.125" style="827"/>
    <col min="12284" max="12284" width="30" style="827" bestFit="1" customWidth="1"/>
    <col min="12285" max="12285" width="11.25" style="827" customWidth="1"/>
    <col min="12286" max="12286" width="9" style="827" customWidth="1"/>
    <col min="12287" max="12287" width="6.875" style="827" bestFit="1" customWidth="1"/>
    <col min="12288" max="12296" width="6.5" style="827" bestFit="1" customWidth="1"/>
    <col min="12297" max="12297" width="6.5" style="827" customWidth="1"/>
    <col min="12298" max="12299" width="6.5" style="827" bestFit="1" customWidth="1"/>
    <col min="12300" max="12300" width="7.25" style="827" bestFit="1" customWidth="1"/>
    <col min="12301" max="12302" width="6.5" style="827" bestFit="1" customWidth="1"/>
    <col min="12303" max="12303" width="7" style="827" customWidth="1"/>
    <col min="12304" max="12305" width="6.5" style="827" bestFit="1" customWidth="1"/>
    <col min="12306" max="12311" width="6.875" style="827" bestFit="1" customWidth="1"/>
    <col min="12312" max="12539" width="9.125" style="827"/>
    <col min="12540" max="12540" width="30" style="827" bestFit="1" customWidth="1"/>
    <col min="12541" max="12541" width="11.25" style="827" customWidth="1"/>
    <col min="12542" max="12542" width="9" style="827" customWidth="1"/>
    <col min="12543" max="12543" width="6.875" style="827" bestFit="1" customWidth="1"/>
    <col min="12544" max="12552" width="6.5" style="827" bestFit="1" customWidth="1"/>
    <col min="12553" max="12553" width="6.5" style="827" customWidth="1"/>
    <col min="12554" max="12555" width="6.5" style="827" bestFit="1" customWidth="1"/>
    <col min="12556" max="12556" width="7.25" style="827" bestFit="1" customWidth="1"/>
    <col min="12557" max="12558" width="6.5" style="827" bestFit="1" customWidth="1"/>
    <col min="12559" max="12559" width="7" style="827" customWidth="1"/>
    <col min="12560" max="12561" width="6.5" style="827" bestFit="1" customWidth="1"/>
    <col min="12562" max="12567" width="6.875" style="827" bestFit="1" customWidth="1"/>
    <col min="12568" max="12795" width="9.125" style="827"/>
    <col min="12796" max="12796" width="30" style="827" bestFit="1" customWidth="1"/>
    <col min="12797" max="12797" width="11.25" style="827" customWidth="1"/>
    <col min="12798" max="12798" width="9" style="827" customWidth="1"/>
    <col min="12799" max="12799" width="6.875" style="827" bestFit="1" customWidth="1"/>
    <col min="12800" max="12808" width="6.5" style="827" bestFit="1" customWidth="1"/>
    <col min="12809" max="12809" width="6.5" style="827" customWidth="1"/>
    <col min="12810" max="12811" width="6.5" style="827" bestFit="1" customWidth="1"/>
    <col min="12812" max="12812" width="7.25" style="827" bestFit="1" customWidth="1"/>
    <col min="12813" max="12814" width="6.5" style="827" bestFit="1" customWidth="1"/>
    <col min="12815" max="12815" width="7" style="827" customWidth="1"/>
    <col min="12816" max="12817" width="6.5" style="827" bestFit="1" customWidth="1"/>
    <col min="12818" max="12823" width="6.875" style="827" bestFit="1" customWidth="1"/>
    <col min="12824" max="13051" width="9.125" style="827"/>
    <col min="13052" max="13052" width="30" style="827" bestFit="1" customWidth="1"/>
    <col min="13053" max="13053" width="11.25" style="827" customWidth="1"/>
    <col min="13054" max="13054" width="9" style="827" customWidth="1"/>
    <col min="13055" max="13055" width="6.875" style="827" bestFit="1" customWidth="1"/>
    <col min="13056" max="13064" width="6.5" style="827" bestFit="1" customWidth="1"/>
    <col min="13065" max="13065" width="6.5" style="827" customWidth="1"/>
    <col min="13066" max="13067" width="6.5" style="827" bestFit="1" customWidth="1"/>
    <col min="13068" max="13068" width="7.25" style="827" bestFit="1" customWidth="1"/>
    <col min="13069" max="13070" width="6.5" style="827" bestFit="1" customWidth="1"/>
    <col min="13071" max="13071" width="7" style="827" customWidth="1"/>
    <col min="13072" max="13073" width="6.5" style="827" bestFit="1" customWidth="1"/>
    <col min="13074" max="13079" width="6.875" style="827" bestFit="1" customWidth="1"/>
    <col min="13080" max="13307" width="9.125" style="827"/>
    <col min="13308" max="13308" width="30" style="827" bestFit="1" customWidth="1"/>
    <col min="13309" max="13309" width="11.25" style="827" customWidth="1"/>
    <col min="13310" max="13310" width="9" style="827" customWidth="1"/>
    <col min="13311" max="13311" width="6.875" style="827" bestFit="1" customWidth="1"/>
    <col min="13312" max="13320" width="6.5" style="827" bestFit="1" customWidth="1"/>
    <col min="13321" max="13321" width="6.5" style="827" customWidth="1"/>
    <col min="13322" max="13323" width="6.5" style="827" bestFit="1" customWidth="1"/>
    <col min="13324" max="13324" width="7.25" style="827" bestFit="1" customWidth="1"/>
    <col min="13325" max="13326" width="6.5" style="827" bestFit="1" customWidth="1"/>
    <col min="13327" max="13327" width="7" style="827" customWidth="1"/>
    <col min="13328" max="13329" width="6.5" style="827" bestFit="1" customWidth="1"/>
    <col min="13330" max="13335" width="6.875" style="827" bestFit="1" customWidth="1"/>
    <col min="13336" max="13563" width="9.125" style="827"/>
    <col min="13564" max="13564" width="30" style="827" bestFit="1" customWidth="1"/>
    <col min="13565" max="13565" width="11.25" style="827" customWidth="1"/>
    <col min="13566" max="13566" width="9" style="827" customWidth="1"/>
    <col min="13567" max="13567" width="6.875" style="827" bestFit="1" customWidth="1"/>
    <col min="13568" max="13576" width="6.5" style="827" bestFit="1" customWidth="1"/>
    <col min="13577" max="13577" width="6.5" style="827" customWidth="1"/>
    <col min="13578" max="13579" width="6.5" style="827" bestFit="1" customWidth="1"/>
    <col min="13580" max="13580" width="7.25" style="827" bestFit="1" customWidth="1"/>
    <col min="13581" max="13582" width="6.5" style="827" bestFit="1" customWidth="1"/>
    <col min="13583" max="13583" width="7" style="827" customWidth="1"/>
    <col min="13584" max="13585" width="6.5" style="827" bestFit="1" customWidth="1"/>
    <col min="13586" max="13591" width="6.875" style="827" bestFit="1" customWidth="1"/>
    <col min="13592" max="13819" width="9.125" style="827"/>
    <col min="13820" max="13820" width="30" style="827" bestFit="1" customWidth="1"/>
    <col min="13821" max="13821" width="11.25" style="827" customWidth="1"/>
    <col min="13822" max="13822" width="9" style="827" customWidth="1"/>
    <col min="13823" max="13823" width="6.875" style="827" bestFit="1" customWidth="1"/>
    <col min="13824" max="13832" width="6.5" style="827" bestFit="1" customWidth="1"/>
    <col min="13833" max="13833" width="6.5" style="827" customWidth="1"/>
    <col min="13834" max="13835" width="6.5" style="827" bestFit="1" customWidth="1"/>
    <col min="13836" max="13836" width="7.25" style="827" bestFit="1" customWidth="1"/>
    <col min="13837" max="13838" width="6.5" style="827" bestFit="1" customWidth="1"/>
    <col min="13839" max="13839" width="7" style="827" customWidth="1"/>
    <col min="13840" max="13841" width="6.5" style="827" bestFit="1" customWidth="1"/>
    <col min="13842" max="13847" width="6.875" style="827" bestFit="1" customWidth="1"/>
    <col min="13848" max="14075" width="9.125" style="827"/>
    <col min="14076" max="14076" width="30" style="827" bestFit="1" customWidth="1"/>
    <col min="14077" max="14077" width="11.25" style="827" customWidth="1"/>
    <col min="14078" max="14078" width="9" style="827" customWidth="1"/>
    <col min="14079" max="14079" width="6.875" style="827" bestFit="1" customWidth="1"/>
    <col min="14080" max="14088" width="6.5" style="827" bestFit="1" customWidth="1"/>
    <col min="14089" max="14089" width="6.5" style="827" customWidth="1"/>
    <col min="14090" max="14091" width="6.5" style="827" bestFit="1" customWidth="1"/>
    <col min="14092" max="14092" width="7.25" style="827" bestFit="1" customWidth="1"/>
    <col min="14093" max="14094" width="6.5" style="827" bestFit="1" customWidth="1"/>
    <col min="14095" max="14095" width="7" style="827" customWidth="1"/>
    <col min="14096" max="14097" width="6.5" style="827" bestFit="1" customWidth="1"/>
    <col min="14098" max="14103" width="6.875" style="827" bestFit="1" customWidth="1"/>
    <col min="14104" max="14331" width="9.125" style="827"/>
    <col min="14332" max="14332" width="30" style="827" bestFit="1" customWidth="1"/>
    <col min="14333" max="14333" width="11.25" style="827" customWidth="1"/>
    <col min="14334" max="14334" width="9" style="827" customWidth="1"/>
    <col min="14335" max="14335" width="6.875" style="827" bestFit="1" customWidth="1"/>
    <col min="14336" max="14344" width="6.5" style="827" bestFit="1" customWidth="1"/>
    <col min="14345" max="14345" width="6.5" style="827" customWidth="1"/>
    <col min="14346" max="14347" width="6.5" style="827" bestFit="1" customWidth="1"/>
    <col min="14348" max="14348" width="7.25" style="827" bestFit="1" customWidth="1"/>
    <col min="14349" max="14350" width="6.5" style="827" bestFit="1" customWidth="1"/>
    <col min="14351" max="14351" width="7" style="827" customWidth="1"/>
    <col min="14352" max="14353" width="6.5" style="827" bestFit="1" customWidth="1"/>
    <col min="14354" max="14359" width="6.875" style="827" bestFit="1" customWidth="1"/>
    <col min="14360" max="14587" width="9.125" style="827"/>
    <col min="14588" max="14588" width="30" style="827" bestFit="1" customWidth="1"/>
    <col min="14589" max="14589" width="11.25" style="827" customWidth="1"/>
    <col min="14590" max="14590" width="9" style="827" customWidth="1"/>
    <col min="14591" max="14591" width="6.875" style="827" bestFit="1" customWidth="1"/>
    <col min="14592" max="14600" width="6.5" style="827" bestFit="1" customWidth="1"/>
    <col min="14601" max="14601" width="6.5" style="827" customWidth="1"/>
    <col min="14602" max="14603" width="6.5" style="827" bestFit="1" customWidth="1"/>
    <col min="14604" max="14604" width="7.25" style="827" bestFit="1" customWidth="1"/>
    <col min="14605" max="14606" width="6.5" style="827" bestFit="1" customWidth="1"/>
    <col min="14607" max="14607" width="7" style="827" customWidth="1"/>
    <col min="14608" max="14609" width="6.5" style="827" bestFit="1" customWidth="1"/>
    <col min="14610" max="14615" width="6.875" style="827" bestFit="1" customWidth="1"/>
    <col min="14616" max="14843" width="9.125" style="827"/>
    <col min="14844" max="14844" width="30" style="827" bestFit="1" customWidth="1"/>
    <col min="14845" max="14845" width="11.25" style="827" customWidth="1"/>
    <col min="14846" max="14846" width="9" style="827" customWidth="1"/>
    <col min="14847" max="14847" width="6.875" style="827" bestFit="1" customWidth="1"/>
    <col min="14848" max="14856" width="6.5" style="827" bestFit="1" customWidth="1"/>
    <col min="14857" max="14857" width="6.5" style="827" customWidth="1"/>
    <col min="14858" max="14859" width="6.5" style="827" bestFit="1" customWidth="1"/>
    <col min="14860" max="14860" width="7.25" style="827" bestFit="1" customWidth="1"/>
    <col min="14861" max="14862" width="6.5" style="827" bestFit="1" customWidth="1"/>
    <col min="14863" max="14863" width="7" style="827" customWidth="1"/>
    <col min="14864" max="14865" width="6.5" style="827" bestFit="1" customWidth="1"/>
    <col min="14866" max="14871" width="6.875" style="827" bestFit="1" customWidth="1"/>
    <col min="14872" max="15099" width="9.125" style="827"/>
    <col min="15100" max="15100" width="30" style="827" bestFit="1" customWidth="1"/>
    <col min="15101" max="15101" width="11.25" style="827" customWidth="1"/>
    <col min="15102" max="15102" width="9" style="827" customWidth="1"/>
    <col min="15103" max="15103" width="6.875" style="827" bestFit="1" customWidth="1"/>
    <col min="15104" max="15112" width="6.5" style="827" bestFit="1" customWidth="1"/>
    <col min="15113" max="15113" width="6.5" style="827" customWidth="1"/>
    <col min="15114" max="15115" width="6.5" style="827" bestFit="1" customWidth="1"/>
    <col min="15116" max="15116" width="7.25" style="827" bestFit="1" customWidth="1"/>
    <col min="15117" max="15118" width="6.5" style="827" bestFit="1" customWidth="1"/>
    <col min="15119" max="15119" width="7" style="827" customWidth="1"/>
    <col min="15120" max="15121" width="6.5" style="827" bestFit="1" customWidth="1"/>
    <col min="15122" max="15127" width="6.875" style="827" bestFit="1" customWidth="1"/>
    <col min="15128" max="15355" width="9.125" style="827"/>
    <col min="15356" max="15356" width="30" style="827" bestFit="1" customWidth="1"/>
    <col min="15357" max="15357" width="11.25" style="827" customWidth="1"/>
    <col min="15358" max="15358" width="9" style="827" customWidth="1"/>
    <col min="15359" max="15359" width="6.875" style="827" bestFit="1" customWidth="1"/>
    <col min="15360" max="15368" width="6.5" style="827" bestFit="1" customWidth="1"/>
    <col min="15369" max="15369" width="6.5" style="827" customWidth="1"/>
    <col min="15370" max="15371" width="6.5" style="827" bestFit="1" customWidth="1"/>
    <col min="15372" max="15372" width="7.25" style="827" bestFit="1" customWidth="1"/>
    <col min="15373" max="15374" width="6.5" style="827" bestFit="1" customWidth="1"/>
    <col min="15375" max="15375" width="7" style="827" customWidth="1"/>
    <col min="15376" max="15377" width="6.5" style="827" bestFit="1" customWidth="1"/>
    <col min="15378" max="15383" width="6.875" style="827" bestFit="1" customWidth="1"/>
    <col min="15384" max="15611" width="9.125" style="827"/>
    <col min="15612" max="15612" width="30" style="827" bestFit="1" customWidth="1"/>
    <col min="15613" max="15613" width="11.25" style="827" customWidth="1"/>
    <col min="15614" max="15614" width="9" style="827" customWidth="1"/>
    <col min="15615" max="15615" width="6.875" style="827" bestFit="1" customWidth="1"/>
    <col min="15616" max="15624" width="6.5" style="827" bestFit="1" customWidth="1"/>
    <col min="15625" max="15625" width="6.5" style="827" customWidth="1"/>
    <col min="15626" max="15627" width="6.5" style="827" bestFit="1" customWidth="1"/>
    <col min="15628" max="15628" width="7.25" style="827" bestFit="1" customWidth="1"/>
    <col min="15629" max="15630" width="6.5" style="827" bestFit="1" customWidth="1"/>
    <col min="15631" max="15631" width="7" style="827" customWidth="1"/>
    <col min="15632" max="15633" width="6.5" style="827" bestFit="1" customWidth="1"/>
    <col min="15634" max="15639" width="6.875" style="827" bestFit="1" customWidth="1"/>
    <col min="15640" max="15867" width="9.125" style="827"/>
    <col min="15868" max="15868" width="30" style="827" bestFit="1" customWidth="1"/>
    <col min="15869" max="15869" width="11.25" style="827" customWidth="1"/>
    <col min="15870" max="15870" width="9" style="827" customWidth="1"/>
    <col min="15871" max="15871" width="6.875" style="827" bestFit="1" customWidth="1"/>
    <col min="15872" max="15880" width="6.5" style="827" bestFit="1" customWidth="1"/>
    <col min="15881" max="15881" width="6.5" style="827" customWidth="1"/>
    <col min="15882" max="15883" width="6.5" style="827" bestFit="1" customWidth="1"/>
    <col min="15884" max="15884" width="7.25" style="827" bestFit="1" customWidth="1"/>
    <col min="15885" max="15886" width="6.5" style="827" bestFit="1" customWidth="1"/>
    <col min="15887" max="15887" width="7" style="827" customWidth="1"/>
    <col min="15888" max="15889" width="6.5" style="827" bestFit="1" customWidth="1"/>
    <col min="15890" max="15895" width="6.875" style="827" bestFit="1" customWidth="1"/>
    <col min="15896" max="16123" width="9.125" style="827"/>
    <col min="16124" max="16124" width="30" style="827" bestFit="1" customWidth="1"/>
    <col min="16125" max="16125" width="11.25" style="827" customWidth="1"/>
    <col min="16126" max="16126" width="9" style="827" customWidth="1"/>
    <col min="16127" max="16127" width="6.875" style="827" bestFit="1" customWidth="1"/>
    <col min="16128" max="16136" width="6.5" style="827" bestFit="1" customWidth="1"/>
    <col min="16137" max="16137" width="6.5" style="827" customWidth="1"/>
    <col min="16138" max="16139" width="6.5" style="827" bestFit="1" customWidth="1"/>
    <col min="16140" max="16140" width="7.25" style="827" bestFit="1" customWidth="1"/>
    <col min="16141" max="16142" width="6.5" style="827" bestFit="1" customWidth="1"/>
    <col min="16143" max="16143" width="7" style="827" customWidth="1"/>
    <col min="16144" max="16145" width="6.5" style="827" bestFit="1" customWidth="1"/>
    <col min="16146" max="16151" width="6.875" style="827" bestFit="1" customWidth="1"/>
    <col min="16152" max="16384" width="9.125" style="827"/>
  </cols>
  <sheetData>
    <row r="1" spans="1:246" ht="14.1" customHeight="1">
      <c r="A1" s="826" t="s">
        <v>309</v>
      </c>
      <c r="B1" s="1053"/>
      <c r="C1" s="898"/>
    </row>
    <row r="2" spans="1:246" ht="14.1" customHeight="1">
      <c r="A2" s="828" t="s">
        <v>244</v>
      </c>
      <c r="B2" s="829"/>
      <c r="C2" s="830"/>
      <c r="D2" s="830"/>
      <c r="E2" s="830">
        <v>1</v>
      </c>
      <c r="F2" s="830">
        <f>E2+1</f>
        <v>2</v>
      </c>
      <c r="G2" s="830">
        <f t="shared" ref="G2:M2" si="0">F2+1</f>
        <v>3</v>
      </c>
      <c r="H2" s="830">
        <f t="shared" si="0"/>
        <v>4</v>
      </c>
      <c r="I2" s="830">
        <f t="shared" si="0"/>
        <v>5</v>
      </c>
      <c r="J2" s="830">
        <f t="shared" si="0"/>
        <v>6</v>
      </c>
      <c r="K2" s="830">
        <f t="shared" si="0"/>
        <v>7</v>
      </c>
      <c r="L2" s="830">
        <f t="shared" si="0"/>
        <v>8</v>
      </c>
      <c r="M2" s="830">
        <f t="shared" si="0"/>
        <v>9</v>
      </c>
      <c r="N2" s="830">
        <f>'CFS Raj'!N1</f>
        <v>10</v>
      </c>
      <c r="O2" s="830">
        <f>'CFS Raj'!O1</f>
        <v>11</v>
      </c>
      <c r="P2" s="830">
        <f>'CFS Raj'!P1</f>
        <v>12</v>
      </c>
      <c r="Q2" s="830">
        <f>'CFS Raj'!Q1</f>
        <v>13</v>
      </c>
      <c r="R2" s="830">
        <f>'CFS Raj'!R1</f>
        <v>14</v>
      </c>
      <c r="S2" s="830">
        <f>'CFS Raj'!S1</f>
        <v>15</v>
      </c>
      <c r="T2" s="830">
        <f>'CFS Raj'!T1</f>
        <v>16</v>
      </c>
      <c r="U2" s="830">
        <f>'CFS Raj'!U1</f>
        <v>17</v>
      </c>
      <c r="V2" s="830">
        <f>'CFS Raj'!V1</f>
        <v>18</v>
      </c>
      <c r="W2" s="830">
        <f>'CFS Raj'!W1</f>
        <v>19</v>
      </c>
      <c r="X2" s="830">
        <f>'CFS Raj'!X1</f>
        <v>20</v>
      </c>
      <c r="Y2" s="830">
        <f>'CFS Raj'!Y1</f>
        <v>21</v>
      </c>
      <c r="Z2" s="830">
        <f>'CFS Raj'!Z1</f>
        <v>22</v>
      </c>
      <c r="AA2" s="830">
        <f>'CFS Raj'!AA1</f>
        <v>23</v>
      </c>
      <c r="AB2" s="830">
        <f>'CFS Raj'!AB1</f>
        <v>24</v>
      </c>
    </row>
    <row r="3" spans="1:246" ht="14.1" customHeight="1">
      <c r="A3" s="890" t="s">
        <v>6</v>
      </c>
      <c r="B3" s="845"/>
      <c r="C3" s="891">
        <f>'CFS Raj'!C2</f>
        <v>0</v>
      </c>
      <c r="D3" s="891">
        <f>'CFS Raj'!D2</f>
        <v>45382</v>
      </c>
      <c r="E3" s="891">
        <f>'CFS Raj'!E2</f>
        <v>45747</v>
      </c>
      <c r="F3" s="891">
        <f>'CFS Raj'!F2</f>
        <v>46112</v>
      </c>
      <c r="G3" s="891">
        <f>'CFS Raj'!G2</f>
        <v>46477</v>
      </c>
      <c r="H3" s="891">
        <f>'CFS Raj'!H2</f>
        <v>46843</v>
      </c>
      <c r="I3" s="891">
        <f>'CFS Raj'!I2</f>
        <v>47208</v>
      </c>
      <c r="J3" s="891">
        <f>'CFS Raj'!J2</f>
        <v>47573</v>
      </c>
      <c r="K3" s="891">
        <f>'CFS Raj'!K2</f>
        <v>47938</v>
      </c>
      <c r="L3" s="891">
        <f>'CFS Raj'!L2</f>
        <v>48304</v>
      </c>
      <c r="M3" s="891">
        <f>'CFS Raj'!M2</f>
        <v>48669</v>
      </c>
      <c r="N3" s="891">
        <f>'CFS Raj'!N2</f>
        <v>49034</v>
      </c>
      <c r="O3" s="891">
        <f>'CFS Raj'!O2</f>
        <v>49399</v>
      </c>
      <c r="P3" s="891">
        <f>'CFS Raj'!P2</f>
        <v>49765</v>
      </c>
      <c r="Q3" s="891">
        <f>'CFS Raj'!Q2</f>
        <v>50130</v>
      </c>
      <c r="R3" s="891">
        <f>'CFS Raj'!R2</f>
        <v>50495</v>
      </c>
      <c r="S3" s="891">
        <f>'CFS Raj'!S2</f>
        <v>50860</v>
      </c>
      <c r="T3" s="891">
        <f>'CFS Raj'!T2</f>
        <v>51226</v>
      </c>
      <c r="U3" s="891">
        <f>'CFS Raj'!U2</f>
        <v>51591</v>
      </c>
      <c r="V3" s="891">
        <f>'CFS Raj'!V2</f>
        <v>51956</v>
      </c>
      <c r="W3" s="891">
        <f>'CFS Raj'!W2</f>
        <v>52321</v>
      </c>
      <c r="X3" s="891">
        <f>'CFS Raj'!X2</f>
        <v>52687</v>
      </c>
      <c r="Y3" s="891">
        <f>'CFS Raj'!Y2</f>
        <v>53052</v>
      </c>
      <c r="Z3" s="891">
        <f>'CFS Raj'!Z2</f>
        <v>53417</v>
      </c>
      <c r="AA3" s="891">
        <f>'CFS Raj'!AA2</f>
        <v>53782</v>
      </c>
      <c r="AB3" s="891">
        <f>'CFS Raj'!AB2</f>
        <v>54148</v>
      </c>
    </row>
    <row r="4" spans="1:246" ht="14.1" customHeight="1">
      <c r="A4" s="831" t="s">
        <v>7</v>
      </c>
      <c r="B4" s="832"/>
      <c r="C4" s="837">
        <f>'CFS Raj'!C18</f>
        <v>0</v>
      </c>
      <c r="D4" s="837">
        <f>'CFS Raj'!D18</f>
        <v>0</v>
      </c>
      <c r="E4" s="837">
        <f>'CFS Raj'!E18</f>
        <v>0</v>
      </c>
      <c r="F4" s="837">
        <f>'CFS Raj'!F18</f>
        <v>5.2390799999999995</v>
      </c>
      <c r="G4" s="837">
        <f>'CFS Raj'!G18</f>
        <v>5.2128845999999998</v>
      </c>
      <c r="H4" s="837">
        <f>'CFS Raj'!H18</f>
        <v>5.1868201770000004</v>
      </c>
      <c r="I4" s="837">
        <f>'CFS Raj'!I18</f>
        <v>5.1608860761150002</v>
      </c>
      <c r="J4" s="837">
        <f>'CFS Raj'!J18</f>
        <v>5.1350816457344246</v>
      </c>
      <c r="K4" s="837">
        <f>'CFS Raj'!K18</f>
        <v>5.1094062375057527</v>
      </c>
      <c r="L4" s="837">
        <f>'CFS Raj'!L18</f>
        <v>5.0838592063182233</v>
      </c>
      <c r="M4" s="837">
        <f>'CFS Raj'!M18</f>
        <v>5.0584399102866326</v>
      </c>
      <c r="N4" s="837">
        <f>'CFS Raj'!N18</f>
        <v>5.0331477107352001</v>
      </c>
      <c r="O4" s="837">
        <f>'CFS Raj'!O18</f>
        <v>5.0079819721815237</v>
      </c>
      <c r="P4" s="837">
        <f>'CFS Raj'!P18</f>
        <v>4.9829420623206158</v>
      </c>
      <c r="Q4" s="837">
        <f>'CFS Raj'!Q18</f>
        <v>4.9580273520090135</v>
      </c>
      <c r="R4" s="837">
        <f>'CFS Raj'!R18</f>
        <v>4.9332372152489681</v>
      </c>
      <c r="S4" s="837">
        <f>'CFS Raj'!S18</f>
        <v>4.9085710291727223</v>
      </c>
      <c r="T4" s="837">
        <f>'CFS Raj'!T18</f>
        <v>4.8840281740268594</v>
      </c>
      <c r="U4" s="837">
        <f>'CFS Raj'!U18</f>
        <v>4.8596080331567251</v>
      </c>
      <c r="V4" s="837">
        <f>'CFS Raj'!V18</f>
        <v>4.8353099929909407</v>
      </c>
      <c r="W4" s="837">
        <f>'CFS Raj'!W18</f>
        <v>4.8111334430259856</v>
      </c>
      <c r="X4" s="837">
        <f>'CFS Raj'!X18</f>
        <v>4.7870777758108556</v>
      </c>
      <c r="Y4" s="837">
        <f>'CFS Raj'!Y18</f>
        <v>4.7631423869318015</v>
      </c>
      <c r="Z4" s="837">
        <f>'CFS Raj'!Z18</f>
        <v>4.7393266749971428</v>
      </c>
      <c r="AA4" s="837">
        <f>'CFS Raj'!AA18</f>
        <v>4.7156300416221564</v>
      </c>
      <c r="AB4" s="837">
        <f>'CFS Raj'!AB18</f>
        <v>4.6920518914140459</v>
      </c>
    </row>
    <row r="5" spans="1:246" ht="14.1" customHeight="1">
      <c r="A5" s="833" t="s">
        <v>71</v>
      </c>
      <c r="B5" s="834"/>
      <c r="C5" s="835">
        <f>'CFS Raj'!C20</f>
        <v>0</v>
      </c>
      <c r="D5" s="835">
        <f>'CFS Raj'!D20</f>
        <v>0</v>
      </c>
      <c r="E5" s="835">
        <f>'CFS Raj'!E20</f>
        <v>0</v>
      </c>
      <c r="F5" s="835">
        <f>'CFS Raj'!F20</f>
        <v>0.63307362999999994</v>
      </c>
      <c r="G5" s="835">
        <f>'CFS Raj'!G20</f>
        <v>0.65157765189999994</v>
      </c>
      <c r="H5" s="835">
        <f>'CFS Raj'!H20</f>
        <v>0.67062458978200001</v>
      </c>
      <c r="I5" s="835">
        <f>'CFS Raj'!I20</f>
        <v>0.69023042600858497</v>
      </c>
      <c r="J5" s="835">
        <f>'CFS Raj'!J20</f>
        <v>0.71041161478529569</v>
      </c>
      <c r="K5" s="835">
        <f>'CFS Raj'!K20</f>
        <v>0.73118509612521909</v>
      </c>
      <c r="L5" s="835">
        <f>'CFS Raj'!L20</f>
        <v>0.75256831022774917</v>
      </c>
      <c r="M5" s="835">
        <f>'CFS Raj'!M20</f>
        <v>0.77457921228382465</v>
      </c>
      <c r="N5" s="835">
        <f>'CFS Raj'!N20</f>
        <v>0.79723628772031319</v>
      </c>
      <c r="O5" s="835">
        <f>'CFS Raj'!O20</f>
        <v>0.82055856789659609</v>
      </c>
      <c r="P5" s="835">
        <f>'CFS Raj'!P20</f>
        <v>0.84456564626678399</v>
      </c>
      <c r="Q5" s="835">
        <f>'CFS Raj'!Q20</f>
        <v>0.86927769502141006</v>
      </c>
      <c r="R5" s="835">
        <f>'CFS Raj'!R20</f>
        <v>0.89471548222284025</v>
      </c>
      <c r="S5" s="835">
        <f>'CFS Raj'!S20</f>
        <v>0.92090038944908315</v>
      </c>
      <c r="T5" s="835">
        <f>'CFS Raj'!T20</f>
        <v>0.94785442996110225</v>
      </c>
      <c r="U5" s="835">
        <f>'CFS Raj'!U20</f>
        <v>0.97560026740919559</v>
      </c>
      <c r="V5" s="835">
        <f>'CFS Raj'!V20</f>
        <v>1.0041612350944633</v>
      </c>
      <c r="W5" s="835">
        <f>'CFS Raj'!W20</f>
        <v>1.0335613558018639</v>
      </c>
      <c r="X5" s="835">
        <f>'CFS Raj'!X20</f>
        <v>1.0638253622218505</v>
      </c>
      <c r="Y5" s="835">
        <f>'CFS Raj'!Y20</f>
        <v>1.094978717978085</v>
      </c>
      <c r="Z5" s="835">
        <f>'CFS Raj'!Z20</f>
        <v>1.1270476392792459</v>
      </c>
      <c r="AA5" s="835">
        <f>'CFS Raj'!AA20</f>
        <v>1.1600591172134871</v>
      </c>
      <c r="AB5" s="835">
        <f>'CFS Raj'!AB20</f>
        <v>1.0259511855305659</v>
      </c>
    </row>
    <row r="6" spans="1:246" ht="14.1" customHeight="1">
      <c r="A6" s="831" t="s">
        <v>8</v>
      </c>
      <c r="B6" s="836"/>
      <c r="C6" s="837">
        <f>+C4-C5</f>
        <v>0</v>
      </c>
      <c r="D6" s="837">
        <f t="shared" ref="D6:AB6" si="1">+D4-D5</f>
        <v>0</v>
      </c>
      <c r="E6" s="837">
        <f t="shared" si="1"/>
        <v>0</v>
      </c>
      <c r="F6" s="837">
        <f t="shared" si="1"/>
        <v>4.6060063699999994</v>
      </c>
      <c r="G6" s="837">
        <f t="shared" si="1"/>
        <v>4.5613069480999995</v>
      </c>
      <c r="H6" s="837">
        <f t="shared" si="1"/>
        <v>4.5161955872180002</v>
      </c>
      <c r="I6" s="837">
        <f t="shared" si="1"/>
        <v>4.4706556501064156</v>
      </c>
      <c r="J6" s="837">
        <f t="shared" si="1"/>
        <v>4.4246700309491285</v>
      </c>
      <c r="K6" s="837">
        <f t="shared" si="1"/>
        <v>4.3782211413805339</v>
      </c>
      <c r="L6" s="837">
        <f t="shared" si="1"/>
        <v>4.3312908960904739</v>
      </c>
      <c r="M6" s="837">
        <f t="shared" si="1"/>
        <v>4.2838606980028082</v>
      </c>
      <c r="N6" s="837">
        <f t="shared" si="1"/>
        <v>4.2359114230148869</v>
      </c>
      <c r="O6" s="837">
        <f t="shared" si="1"/>
        <v>4.1874234042849281</v>
      </c>
      <c r="P6" s="837">
        <f t="shared" si="1"/>
        <v>4.1383764160538314</v>
      </c>
      <c r="Q6" s="837">
        <f t="shared" si="1"/>
        <v>4.0887496569876038</v>
      </c>
      <c r="R6" s="837">
        <f t="shared" si="1"/>
        <v>4.038521733026128</v>
      </c>
      <c r="S6" s="837">
        <f t="shared" si="1"/>
        <v>3.987670639723639</v>
      </c>
      <c r="T6" s="837">
        <f t="shared" si="1"/>
        <v>3.9361737440657572</v>
      </c>
      <c r="U6" s="837">
        <f t="shared" si="1"/>
        <v>3.8840077657475294</v>
      </c>
      <c r="V6" s="837">
        <f t="shared" si="1"/>
        <v>3.8311487578964774</v>
      </c>
      <c r="W6" s="837">
        <f t="shared" si="1"/>
        <v>3.7775720872241214</v>
      </c>
      <c r="X6" s="837">
        <f t="shared" si="1"/>
        <v>3.7232524135890053</v>
      </c>
      <c r="Y6" s="837">
        <f t="shared" si="1"/>
        <v>3.6681636689537163</v>
      </c>
      <c r="Z6" s="837">
        <f t="shared" si="1"/>
        <v>3.6122790357178971</v>
      </c>
      <c r="AA6" s="837">
        <f t="shared" si="1"/>
        <v>3.5555709244086691</v>
      </c>
      <c r="AB6" s="837">
        <f t="shared" si="1"/>
        <v>3.6661007058834798</v>
      </c>
    </row>
    <row r="7" spans="1:246" ht="14.1" customHeight="1">
      <c r="A7" s="838" t="s">
        <v>72</v>
      </c>
      <c r="B7" s="839"/>
      <c r="C7" s="835">
        <f>C26</f>
        <v>0</v>
      </c>
      <c r="D7" s="835">
        <f t="shared" ref="D7:AB7" si="2">D26</f>
        <v>0</v>
      </c>
      <c r="E7" s="835">
        <f t="shared" si="2"/>
        <v>0</v>
      </c>
      <c r="F7" s="835">
        <f t="shared" ca="1" si="2"/>
        <v>2.1644428785896506</v>
      </c>
      <c r="G7" s="835">
        <f t="shared" ca="1" si="2"/>
        <v>2.023226541468309</v>
      </c>
      <c r="H7" s="835">
        <f t="shared" ca="1" si="2"/>
        <v>1.8715848879902526</v>
      </c>
      <c r="I7" s="835">
        <f t="shared" ca="1" si="2"/>
        <v>1.7098001571093264</v>
      </c>
      <c r="J7" s="835">
        <f t="shared" ca="1" si="2"/>
        <v>1.5395747410036067</v>
      </c>
      <c r="K7" s="835">
        <f t="shared" ca="1" si="2"/>
        <v>1.3602388602078657</v>
      </c>
      <c r="L7" s="835">
        <f t="shared" ca="1" si="2"/>
        <v>1.1682529057068995</v>
      </c>
      <c r="M7" s="835">
        <f t="shared" ca="1" si="2"/>
        <v>0.96095506655077101</v>
      </c>
      <c r="N7" s="835">
        <f t="shared" ca="1" si="2"/>
        <v>0.73677156688251721</v>
      </c>
      <c r="O7" s="835">
        <f t="shared" ca="1" si="2"/>
        <v>0.49565295708014789</v>
      </c>
      <c r="P7" s="835">
        <f t="shared" ca="1" si="2"/>
        <v>0.23946752956809281</v>
      </c>
      <c r="Q7" s="835">
        <f t="shared" ca="1" si="2"/>
        <v>5.3939677324599575E-2</v>
      </c>
      <c r="R7" s="835">
        <f t="shared" ca="1" si="2"/>
        <v>0</v>
      </c>
      <c r="S7" s="835">
        <f t="shared" ca="1" si="2"/>
        <v>0</v>
      </c>
      <c r="T7" s="835">
        <f t="shared" ca="1" si="2"/>
        <v>0</v>
      </c>
      <c r="U7" s="835">
        <f t="shared" ca="1" si="2"/>
        <v>0</v>
      </c>
      <c r="V7" s="835">
        <f t="shared" ca="1" si="2"/>
        <v>0</v>
      </c>
      <c r="W7" s="835">
        <f t="shared" ca="1" si="2"/>
        <v>0</v>
      </c>
      <c r="X7" s="835">
        <f t="shared" ca="1" si="2"/>
        <v>0</v>
      </c>
      <c r="Y7" s="835">
        <f t="shared" ca="1" si="2"/>
        <v>0</v>
      </c>
      <c r="Z7" s="835">
        <f t="shared" ca="1" si="2"/>
        <v>1.5987211554602254E-16</v>
      </c>
      <c r="AA7" s="835">
        <f t="shared" ca="1" si="2"/>
        <v>4.7961634663806766E-16</v>
      </c>
      <c r="AB7" s="835">
        <f t="shared" ca="1" si="2"/>
        <v>4.5963233219481479E-15</v>
      </c>
    </row>
    <row r="8" spans="1:246" ht="14.1" customHeight="1">
      <c r="A8" s="831" t="s">
        <v>73</v>
      </c>
      <c r="B8" s="836"/>
      <c r="C8" s="837">
        <f>+C6-C7</f>
        <v>0</v>
      </c>
      <c r="D8" s="837">
        <f t="shared" ref="D8:AB8" si="3">+D6-D7</f>
        <v>0</v>
      </c>
      <c r="E8" s="837">
        <f t="shared" si="3"/>
        <v>0</v>
      </c>
      <c r="F8" s="837">
        <f t="shared" ca="1" si="3"/>
        <v>2.4415634914103488</v>
      </c>
      <c r="G8" s="837">
        <f t="shared" ca="1" si="3"/>
        <v>2.5380804066316904</v>
      </c>
      <c r="H8" s="837">
        <f t="shared" ca="1" si="3"/>
        <v>2.6446106992277478</v>
      </c>
      <c r="I8" s="837">
        <f t="shared" ca="1" si="3"/>
        <v>2.7608554929970892</v>
      </c>
      <c r="J8" s="837">
        <f t="shared" ca="1" si="3"/>
        <v>2.8850952899455216</v>
      </c>
      <c r="K8" s="837">
        <f t="shared" ca="1" si="3"/>
        <v>3.0179822811726682</v>
      </c>
      <c r="L8" s="837">
        <f t="shared" ca="1" si="3"/>
        <v>3.1630379903835744</v>
      </c>
      <c r="M8" s="837">
        <f t="shared" ca="1" si="3"/>
        <v>3.3229056314520373</v>
      </c>
      <c r="N8" s="837">
        <f t="shared" ca="1" si="3"/>
        <v>3.4991398561323699</v>
      </c>
      <c r="O8" s="837">
        <f t="shared" ca="1" si="3"/>
        <v>3.6917704472047803</v>
      </c>
      <c r="P8" s="837">
        <f t="shared" ca="1" si="3"/>
        <v>3.8989088864857386</v>
      </c>
      <c r="Q8" s="837">
        <f t="shared" ca="1" si="3"/>
        <v>4.0348099796630041</v>
      </c>
      <c r="R8" s="837">
        <f t="shared" ca="1" si="3"/>
        <v>4.038521733026128</v>
      </c>
      <c r="S8" s="837">
        <f t="shared" ca="1" si="3"/>
        <v>3.987670639723639</v>
      </c>
      <c r="T8" s="837">
        <f t="shared" ca="1" si="3"/>
        <v>3.9361737440657572</v>
      </c>
      <c r="U8" s="837">
        <f t="shared" ca="1" si="3"/>
        <v>3.8840077657475294</v>
      </c>
      <c r="V8" s="837">
        <f t="shared" ca="1" si="3"/>
        <v>3.8311487578964774</v>
      </c>
      <c r="W8" s="837">
        <f t="shared" ca="1" si="3"/>
        <v>3.7775720872241214</v>
      </c>
      <c r="X8" s="837">
        <f t="shared" ca="1" si="3"/>
        <v>3.7232524135890053</v>
      </c>
      <c r="Y8" s="837">
        <f t="shared" ca="1" si="3"/>
        <v>3.6681636689537163</v>
      </c>
      <c r="Z8" s="837">
        <f t="shared" ca="1" si="3"/>
        <v>3.6122790357178971</v>
      </c>
      <c r="AA8" s="837">
        <f t="shared" ca="1" si="3"/>
        <v>3.5555709244086686</v>
      </c>
      <c r="AB8" s="837">
        <f t="shared" ca="1" si="3"/>
        <v>3.6661007058834754</v>
      </c>
    </row>
    <row r="9" spans="1:246" ht="14.1" customHeight="1">
      <c r="A9" s="838" t="s">
        <v>74</v>
      </c>
      <c r="B9" s="839"/>
      <c r="C9" s="835">
        <f>'CFS Raj'!C31</f>
        <v>0</v>
      </c>
      <c r="D9" s="835">
        <f>'CFS Raj'!D31</f>
        <v>0</v>
      </c>
      <c r="E9" s="835">
        <f>'CFS Raj'!E31</f>
        <v>0</v>
      </c>
      <c r="F9" s="835">
        <f ca="1">'CFS Raj'!F31</f>
        <v>0</v>
      </c>
      <c r="G9" s="835">
        <f ca="1">'CFS Raj'!G31</f>
        <v>0</v>
      </c>
      <c r="H9" s="835">
        <f ca="1">'CFS Raj'!H31</f>
        <v>0</v>
      </c>
      <c r="I9" s="835">
        <f ca="1">'CFS Raj'!I31</f>
        <v>0</v>
      </c>
      <c r="J9" s="835">
        <f ca="1">'CFS Raj'!J31</f>
        <v>0</v>
      </c>
      <c r="K9" s="835">
        <f ca="1">'CFS Raj'!K31</f>
        <v>0</v>
      </c>
      <c r="L9" s="835">
        <f ca="1">'CFS Raj'!L31</f>
        <v>0</v>
      </c>
      <c r="M9" s="835">
        <f ca="1">'CFS Raj'!M31</f>
        <v>0</v>
      </c>
      <c r="N9" s="835">
        <f ca="1">'CFS Raj'!N31</f>
        <v>0</v>
      </c>
      <c r="O9" s="835">
        <f ca="1">'CFS Raj'!O31</f>
        <v>0</v>
      </c>
      <c r="P9" s="835">
        <f ca="1">'CFS Raj'!P31</f>
        <v>0</v>
      </c>
      <c r="Q9" s="835">
        <f ca="1">'CFS Raj'!Q31</f>
        <v>0.31487640595408195</v>
      </c>
      <c r="R9" s="835">
        <f ca="1">'CFS Raj'!R31</f>
        <v>1.0266955662642216</v>
      </c>
      <c r="S9" s="835">
        <f ca="1">'CFS Raj'!S31</f>
        <v>1.0169446120805479</v>
      </c>
      <c r="T9" s="835">
        <f ca="1">'CFS Raj'!T31</f>
        <v>1.0057161897358309</v>
      </c>
      <c r="U9" s="835">
        <f ca="1">'CFS Raj'!U31</f>
        <v>0.99352912448530861</v>
      </c>
      <c r="V9" s="835">
        <f ca="1">'CFS Raj'!V31</f>
        <v>0.98069215438306556</v>
      </c>
      <c r="W9" s="835">
        <f ca="1">'CFS Raj'!W31</f>
        <v>0.96738789175143203</v>
      </c>
      <c r="X9" s="835">
        <f ca="1">'CFS Raj'!X31</f>
        <v>0.95372319787730064</v>
      </c>
      <c r="Y9" s="835">
        <f ca="1">'CFS Raj'!Y31</f>
        <v>0.93975940557978432</v>
      </c>
      <c r="Z9" s="835">
        <f ca="1">'CFS Raj'!Z31</f>
        <v>0.92553045043393434</v>
      </c>
      <c r="AA9" s="835">
        <f ca="1">'CFS Raj'!AA31</f>
        <v>0.91105374711914522</v>
      </c>
      <c r="AB9" s="835">
        <f ca="1">'CFS Raj'!AB31</f>
        <v>0.93941072107002122</v>
      </c>
    </row>
    <row r="10" spans="1:246" ht="14.1" customHeight="1">
      <c r="A10" s="831" t="s">
        <v>75</v>
      </c>
      <c r="B10" s="836"/>
      <c r="C10" s="837">
        <f>+C8-C9</f>
        <v>0</v>
      </c>
      <c r="D10" s="837">
        <f t="shared" ref="D10:AB10" si="4">+D8-D9</f>
        <v>0</v>
      </c>
      <c r="E10" s="837">
        <f t="shared" si="4"/>
        <v>0</v>
      </c>
      <c r="F10" s="837">
        <f t="shared" ca="1" si="4"/>
        <v>2.4415634914103488</v>
      </c>
      <c r="G10" s="837">
        <f t="shared" ca="1" si="4"/>
        <v>2.5380804066316904</v>
      </c>
      <c r="H10" s="837">
        <f t="shared" ca="1" si="4"/>
        <v>2.6446106992277478</v>
      </c>
      <c r="I10" s="837">
        <f t="shared" ca="1" si="4"/>
        <v>2.7608554929970892</v>
      </c>
      <c r="J10" s="837">
        <f t="shared" ca="1" si="4"/>
        <v>2.8850952899455216</v>
      </c>
      <c r="K10" s="837">
        <f t="shared" ca="1" si="4"/>
        <v>3.0179822811726682</v>
      </c>
      <c r="L10" s="837">
        <f t="shared" ca="1" si="4"/>
        <v>3.1630379903835744</v>
      </c>
      <c r="M10" s="837">
        <f t="shared" ca="1" si="4"/>
        <v>3.3229056314520373</v>
      </c>
      <c r="N10" s="837">
        <f t="shared" ca="1" si="4"/>
        <v>3.4991398561323699</v>
      </c>
      <c r="O10" s="837">
        <f t="shared" ca="1" si="4"/>
        <v>3.6917704472047803</v>
      </c>
      <c r="P10" s="837">
        <f t="shared" ca="1" si="4"/>
        <v>3.8989088864857386</v>
      </c>
      <c r="Q10" s="837">
        <f t="shared" ca="1" si="4"/>
        <v>3.7199335737089223</v>
      </c>
      <c r="R10" s="837">
        <f t="shared" ca="1" si="4"/>
        <v>3.0118261667619066</v>
      </c>
      <c r="S10" s="837">
        <f t="shared" ca="1" si="4"/>
        <v>2.9707260276430913</v>
      </c>
      <c r="T10" s="837">
        <f t="shared" ca="1" si="4"/>
        <v>2.9304575543299265</v>
      </c>
      <c r="U10" s="837">
        <f t="shared" ca="1" si="4"/>
        <v>2.890478641262221</v>
      </c>
      <c r="V10" s="837">
        <f t="shared" ca="1" si="4"/>
        <v>2.850456603513412</v>
      </c>
      <c r="W10" s="837">
        <f t="shared" ca="1" si="4"/>
        <v>2.8101841954726892</v>
      </c>
      <c r="X10" s="837">
        <f t="shared" ca="1" si="4"/>
        <v>2.7695292157117049</v>
      </c>
      <c r="Y10" s="837">
        <f t="shared" ca="1" si="4"/>
        <v>2.7284042633739318</v>
      </c>
      <c r="Z10" s="837">
        <f t="shared" ca="1" si="4"/>
        <v>2.6867485852839628</v>
      </c>
      <c r="AA10" s="837">
        <f t="shared" ca="1" si="4"/>
        <v>2.6445171772895235</v>
      </c>
      <c r="AB10" s="837">
        <f t="shared" ca="1" si="4"/>
        <v>2.7266899848134543</v>
      </c>
    </row>
    <row r="11" spans="1:246" ht="14.1" customHeight="1">
      <c r="A11" s="838" t="s">
        <v>76</v>
      </c>
      <c r="B11" s="840">
        <f ca="1">+B25+1</f>
        <v>13</v>
      </c>
      <c r="C11" s="835">
        <f t="shared" ref="C11:AB11" ca="1" si="5">C20</f>
        <v>0</v>
      </c>
      <c r="D11" s="835">
        <f t="shared" si="5"/>
        <v>0</v>
      </c>
      <c r="E11" s="835">
        <f t="shared" ca="1" si="5"/>
        <v>0</v>
      </c>
      <c r="F11" s="835">
        <f t="shared" ca="1" si="5"/>
        <v>1.5137693646744161</v>
      </c>
      <c r="G11" s="835">
        <f t="shared" ca="1" si="5"/>
        <v>1.6243714602442818</v>
      </c>
      <c r="H11" s="835">
        <f t="shared" ca="1" si="5"/>
        <v>1.7454430614903136</v>
      </c>
      <c r="I11" s="835">
        <f t="shared" ca="1" si="5"/>
        <v>1.8497731803080499</v>
      </c>
      <c r="J11" s="835">
        <f t="shared" ca="1" si="5"/>
        <v>1.9330138442634996</v>
      </c>
      <c r="K11" s="835">
        <f t="shared" ca="1" si="5"/>
        <v>2.0522279511974144</v>
      </c>
      <c r="L11" s="835">
        <f t="shared" ca="1" si="5"/>
        <v>2.2141265932685017</v>
      </c>
      <c r="M11" s="835">
        <f t="shared" ca="1" si="5"/>
        <v>2.3924920546454667</v>
      </c>
      <c r="N11" s="835">
        <f t="shared" ca="1" si="5"/>
        <v>2.5893634935379537</v>
      </c>
      <c r="O11" s="835">
        <f t="shared" ca="1" si="5"/>
        <v>2.7688278354035853</v>
      </c>
      <c r="P11" s="835">
        <f t="shared" ca="1" si="5"/>
        <v>2.924181664864304</v>
      </c>
      <c r="Q11" s="835">
        <f t="shared" ca="1" si="5"/>
        <v>1.1986594961022128</v>
      </c>
      <c r="R11" s="835">
        <f t="shared" ca="1" si="5"/>
        <v>0</v>
      </c>
      <c r="S11" s="835">
        <f t="shared" ca="1" si="5"/>
        <v>0</v>
      </c>
      <c r="T11" s="835">
        <f t="shared" ca="1" si="5"/>
        <v>0</v>
      </c>
      <c r="U11" s="835">
        <f t="shared" ca="1" si="5"/>
        <v>0</v>
      </c>
      <c r="V11" s="835">
        <f t="shared" ca="1" si="5"/>
        <v>0</v>
      </c>
      <c r="W11" s="835">
        <f t="shared" ca="1" si="5"/>
        <v>0</v>
      </c>
      <c r="X11" s="835">
        <f t="shared" ca="1" si="5"/>
        <v>0</v>
      </c>
      <c r="Y11" s="835">
        <f t="shared" ca="1" si="5"/>
        <v>0</v>
      </c>
      <c r="Z11" s="835">
        <f t="shared" ca="1" si="5"/>
        <v>0</v>
      </c>
      <c r="AA11" s="835">
        <f t="shared" ca="1" si="5"/>
        <v>0</v>
      </c>
      <c r="AB11" s="835">
        <f t="shared" ca="1" si="5"/>
        <v>0</v>
      </c>
    </row>
    <row r="12" spans="1:246" ht="14.1" customHeight="1">
      <c r="A12" s="838" t="s">
        <v>282</v>
      </c>
      <c r="B12" s="839"/>
      <c r="C12" s="835">
        <f ca="1">+C11+C7</f>
        <v>0</v>
      </c>
      <c r="D12" s="835">
        <f t="shared" ref="D12:AB12" si="6">+D11+D7</f>
        <v>0</v>
      </c>
      <c r="E12" s="835">
        <f t="shared" ca="1" si="6"/>
        <v>0</v>
      </c>
      <c r="F12" s="835">
        <f t="shared" ca="1" si="6"/>
        <v>3.6782122432640669</v>
      </c>
      <c r="G12" s="835">
        <f t="shared" ca="1" si="6"/>
        <v>3.6475980017125909</v>
      </c>
      <c r="H12" s="835">
        <f t="shared" ca="1" si="6"/>
        <v>3.6170279494805664</v>
      </c>
      <c r="I12" s="835">
        <f t="shared" ca="1" si="6"/>
        <v>3.5595733374173761</v>
      </c>
      <c r="J12" s="835">
        <f t="shared" ca="1" si="6"/>
        <v>3.4725885852671063</v>
      </c>
      <c r="K12" s="835">
        <f t="shared" ca="1" si="6"/>
        <v>3.4124668114052801</v>
      </c>
      <c r="L12" s="835">
        <f t="shared" ca="1" si="6"/>
        <v>3.3823794989754012</v>
      </c>
      <c r="M12" s="835">
        <f t="shared" ca="1" si="6"/>
        <v>3.3534471211962376</v>
      </c>
      <c r="N12" s="835">
        <f t="shared" ca="1" si="6"/>
        <v>3.3261350604204711</v>
      </c>
      <c r="O12" s="835">
        <f t="shared" ca="1" si="6"/>
        <v>3.2644807924837331</v>
      </c>
      <c r="P12" s="835">
        <f t="shared" ca="1" si="6"/>
        <v>3.1636491944323968</v>
      </c>
      <c r="Q12" s="835">
        <f t="shared" ca="1" si="6"/>
        <v>1.2525991734268123</v>
      </c>
      <c r="R12" s="835">
        <f t="shared" ca="1" si="6"/>
        <v>0</v>
      </c>
      <c r="S12" s="835">
        <f t="shared" ca="1" si="6"/>
        <v>0</v>
      </c>
      <c r="T12" s="835">
        <f t="shared" ca="1" si="6"/>
        <v>0</v>
      </c>
      <c r="U12" s="835">
        <f t="shared" ca="1" si="6"/>
        <v>0</v>
      </c>
      <c r="V12" s="835">
        <f t="shared" ca="1" si="6"/>
        <v>0</v>
      </c>
      <c r="W12" s="835">
        <f t="shared" ca="1" si="6"/>
        <v>0</v>
      </c>
      <c r="X12" s="835">
        <f t="shared" ca="1" si="6"/>
        <v>0</v>
      </c>
      <c r="Y12" s="835">
        <f t="shared" ca="1" si="6"/>
        <v>0</v>
      </c>
      <c r="Z12" s="835">
        <f t="shared" ca="1" si="6"/>
        <v>1.5987211554602254E-16</v>
      </c>
      <c r="AA12" s="835">
        <f t="shared" ca="1" si="6"/>
        <v>4.7961634663806766E-16</v>
      </c>
      <c r="AB12" s="835">
        <f t="shared" ca="1" si="6"/>
        <v>4.5963233219481479E-15</v>
      </c>
      <c r="IL12" s="841"/>
    </row>
    <row r="13" spans="1:246" ht="14.1" customHeight="1">
      <c r="A13" s="842" t="s">
        <v>77</v>
      </c>
      <c r="B13" s="843"/>
      <c r="C13" s="844">
        <f ca="1">+C10-C11</f>
        <v>0</v>
      </c>
      <c r="D13" s="844">
        <f t="shared" ref="D13:AB13" si="7">+D10-D11</f>
        <v>0</v>
      </c>
      <c r="E13" s="844">
        <f t="shared" ca="1" si="7"/>
        <v>0</v>
      </c>
      <c r="F13" s="844">
        <f t="shared" ca="1" si="7"/>
        <v>0.92779412673593264</v>
      </c>
      <c r="G13" s="844">
        <f t="shared" ca="1" si="7"/>
        <v>0.91370894638740863</v>
      </c>
      <c r="H13" s="844">
        <f t="shared" ca="1" si="7"/>
        <v>0.89916763773743424</v>
      </c>
      <c r="I13" s="844">
        <f t="shared" ca="1" si="7"/>
        <v>0.91108231268903928</v>
      </c>
      <c r="J13" s="844">
        <f t="shared" ca="1" si="7"/>
        <v>0.95208144568202191</v>
      </c>
      <c r="K13" s="844">
        <f t="shared" ca="1" si="7"/>
        <v>0.96575432997525379</v>
      </c>
      <c r="L13" s="844">
        <f t="shared" ca="1" si="7"/>
        <v>0.94891139711507266</v>
      </c>
      <c r="M13" s="844">
        <f t="shared" ca="1" si="7"/>
        <v>0.93041357680657066</v>
      </c>
      <c r="N13" s="844">
        <f t="shared" ca="1" si="7"/>
        <v>0.90977636259441619</v>
      </c>
      <c r="O13" s="844">
        <f t="shared" ca="1" si="7"/>
        <v>0.92294261180119497</v>
      </c>
      <c r="P13" s="844">
        <f t="shared" ca="1" si="7"/>
        <v>0.97472722162143466</v>
      </c>
      <c r="Q13" s="844">
        <f t="shared" ca="1" si="7"/>
        <v>2.5212740776067095</v>
      </c>
      <c r="R13" s="844">
        <f t="shared" ca="1" si="7"/>
        <v>3.0118261667619066</v>
      </c>
      <c r="S13" s="844">
        <f t="shared" ca="1" si="7"/>
        <v>2.9707260276430913</v>
      </c>
      <c r="T13" s="844">
        <f t="shared" ca="1" si="7"/>
        <v>2.9304575543299265</v>
      </c>
      <c r="U13" s="844">
        <f t="shared" ca="1" si="7"/>
        <v>2.890478641262221</v>
      </c>
      <c r="V13" s="844">
        <f t="shared" ca="1" si="7"/>
        <v>2.850456603513412</v>
      </c>
      <c r="W13" s="844">
        <f t="shared" ca="1" si="7"/>
        <v>2.8101841954726892</v>
      </c>
      <c r="X13" s="844">
        <f t="shared" ca="1" si="7"/>
        <v>2.7695292157117049</v>
      </c>
      <c r="Y13" s="844">
        <f t="shared" ca="1" si="7"/>
        <v>2.7284042633739318</v>
      </c>
      <c r="Z13" s="844">
        <f t="shared" ca="1" si="7"/>
        <v>2.6867485852839628</v>
      </c>
      <c r="AA13" s="844">
        <f t="shared" ca="1" si="7"/>
        <v>2.6445171772895235</v>
      </c>
      <c r="AB13" s="844">
        <f t="shared" ca="1" si="7"/>
        <v>2.7266899848134543</v>
      </c>
    </row>
    <row r="14" spans="1:246" ht="14.1" customHeight="1">
      <c r="A14" s="842" t="s">
        <v>310</v>
      </c>
      <c r="B14" s="845"/>
      <c r="C14" s="844">
        <f ca="1">C13</f>
        <v>0</v>
      </c>
      <c r="D14" s="844">
        <f ca="1">C14+D13</f>
        <v>0</v>
      </c>
      <c r="E14" s="844">
        <f t="shared" ref="E14:AB14" ca="1" si="8">D14+E13</f>
        <v>0</v>
      </c>
      <c r="F14" s="844">
        <f t="shared" ca="1" si="8"/>
        <v>0.92779412673593264</v>
      </c>
      <c r="G14" s="844">
        <f t="shared" ca="1" si="8"/>
        <v>1.8415030731233413</v>
      </c>
      <c r="H14" s="844">
        <f t="shared" ca="1" si="8"/>
        <v>2.7406707108607753</v>
      </c>
      <c r="I14" s="844">
        <f t="shared" ca="1" si="8"/>
        <v>3.6517530235498148</v>
      </c>
      <c r="J14" s="844">
        <f t="shared" ca="1" si="8"/>
        <v>4.6038344692318365</v>
      </c>
      <c r="K14" s="844">
        <f t="shared" ca="1" si="8"/>
        <v>5.5695887992070903</v>
      </c>
      <c r="L14" s="844">
        <f t="shared" ca="1" si="8"/>
        <v>6.5185001963221634</v>
      </c>
      <c r="M14" s="844">
        <f t="shared" ca="1" si="8"/>
        <v>7.4489137731287336</v>
      </c>
      <c r="N14" s="844">
        <f t="shared" ca="1" si="8"/>
        <v>8.3586901357231493</v>
      </c>
      <c r="O14" s="844">
        <f t="shared" ca="1" si="8"/>
        <v>9.2816327475243448</v>
      </c>
      <c r="P14" s="844">
        <f t="shared" ca="1" si="8"/>
        <v>10.25635996914578</v>
      </c>
      <c r="Q14" s="844">
        <f t="shared" ca="1" si="8"/>
        <v>12.777634046752489</v>
      </c>
      <c r="R14" s="844">
        <f t="shared" ca="1" si="8"/>
        <v>15.789460213514396</v>
      </c>
      <c r="S14" s="844">
        <f t="shared" ca="1" si="8"/>
        <v>18.760186241157488</v>
      </c>
      <c r="T14" s="844">
        <f t="shared" ca="1" si="8"/>
        <v>21.690643795487414</v>
      </c>
      <c r="U14" s="844">
        <f t="shared" ca="1" si="8"/>
        <v>24.581122436749634</v>
      </c>
      <c r="V14" s="844">
        <f t="shared" ca="1" si="8"/>
        <v>27.431579040263045</v>
      </c>
      <c r="W14" s="844">
        <f t="shared" ca="1" si="8"/>
        <v>30.241763235735736</v>
      </c>
      <c r="X14" s="844">
        <f t="shared" ca="1" si="8"/>
        <v>33.011292451447439</v>
      </c>
      <c r="Y14" s="844">
        <f t="shared" ca="1" si="8"/>
        <v>35.73969671482137</v>
      </c>
      <c r="Z14" s="844">
        <f t="shared" ca="1" si="8"/>
        <v>38.426445300105335</v>
      </c>
      <c r="AA14" s="844">
        <f t="shared" ca="1" si="8"/>
        <v>41.070962477394858</v>
      </c>
      <c r="AB14" s="844">
        <f t="shared" ca="1" si="8"/>
        <v>43.797652462208312</v>
      </c>
    </row>
    <row r="15" spans="1:246" ht="14.1" customHeight="1">
      <c r="A15" s="887" t="s">
        <v>231</v>
      </c>
      <c r="B15" s="888"/>
      <c r="C15" s="897" t="e">
        <f t="shared" ref="C15:AB15" ca="1" si="9">IF(C2&lt;=$B$11,((C10+C7)/(C7+C11)),0)</f>
        <v>#DIV/0!</v>
      </c>
      <c r="D15" s="889" t="e">
        <f t="shared" ca="1" si="9"/>
        <v>#DIV/0!</v>
      </c>
      <c r="E15" s="889" t="e">
        <f t="shared" ca="1" si="9"/>
        <v>#DIV/0!</v>
      </c>
      <c r="F15" s="889">
        <f t="shared" ca="1" si="9"/>
        <v>1.2522405085337334</v>
      </c>
      <c r="G15" s="889">
        <f t="shared" ca="1" si="9"/>
        <v>1.2504960650703316</v>
      </c>
      <c r="H15" s="889">
        <f t="shared" ca="1" si="9"/>
        <v>1.2485929471091206</v>
      </c>
      <c r="I15" s="889">
        <f t="shared" ca="1" si="9"/>
        <v>1.2559526736285953</v>
      </c>
      <c r="J15" s="889">
        <f t="shared" ca="1" si="9"/>
        <v>1.2741705279229874</v>
      </c>
      <c r="K15" s="889">
        <f t="shared" ca="1" si="9"/>
        <v>1.2830076842791471</v>
      </c>
      <c r="L15" s="889">
        <f t="shared" ca="1" si="9"/>
        <v>1.2805455146007476</v>
      </c>
      <c r="M15" s="889">
        <f t="shared" ca="1" si="9"/>
        <v>1.2774499024975454</v>
      </c>
      <c r="N15" s="889">
        <f t="shared" ca="1" si="9"/>
        <v>1.2735235779870608</v>
      </c>
      <c r="O15" s="889">
        <f t="shared" ca="1" si="9"/>
        <v>1.2827226350745313</v>
      </c>
      <c r="P15" s="889">
        <f t="shared" ca="1" si="9"/>
        <v>1.3081021825481869</v>
      </c>
      <c r="Q15" s="889">
        <f t="shared" ca="1" si="9"/>
        <v>3.012833898579947</v>
      </c>
      <c r="R15" s="889">
        <f t="shared" ca="1" si="9"/>
        <v>0</v>
      </c>
      <c r="S15" s="889">
        <f t="shared" ca="1" si="9"/>
        <v>0</v>
      </c>
      <c r="T15" s="889">
        <f t="shared" ca="1" si="9"/>
        <v>0</v>
      </c>
      <c r="U15" s="889">
        <f t="shared" ca="1" si="9"/>
        <v>0</v>
      </c>
      <c r="V15" s="889">
        <f t="shared" ca="1" si="9"/>
        <v>0</v>
      </c>
      <c r="W15" s="889">
        <f t="shared" ca="1" si="9"/>
        <v>0</v>
      </c>
      <c r="X15" s="889">
        <f t="shared" ca="1" si="9"/>
        <v>0</v>
      </c>
      <c r="Y15" s="889">
        <f t="shared" ca="1" si="9"/>
        <v>0</v>
      </c>
      <c r="Z15" s="889">
        <f t="shared" ca="1" si="9"/>
        <v>0</v>
      </c>
      <c r="AA15" s="889">
        <f t="shared" ca="1" si="9"/>
        <v>0</v>
      </c>
      <c r="AB15" s="889">
        <f t="shared" ca="1" si="9"/>
        <v>0</v>
      </c>
    </row>
    <row r="16" spans="1:246" ht="14.1" customHeight="1">
      <c r="A16" s="878"/>
      <c r="B16" s="1119"/>
      <c r="C16" s="846"/>
      <c r="D16" s="846"/>
      <c r="E16" s="1082"/>
      <c r="F16" s="846"/>
      <c r="G16" s="846"/>
      <c r="H16" s="846"/>
      <c r="I16" s="846"/>
      <c r="J16" s="846"/>
      <c r="K16" s="846"/>
      <c r="L16" s="846"/>
      <c r="M16" s="846"/>
      <c r="N16" s="846"/>
      <c r="O16" s="846"/>
      <c r="P16" s="846"/>
      <c r="Q16" s="846"/>
      <c r="R16" s="846"/>
      <c r="S16" s="846"/>
      <c r="T16" s="846"/>
      <c r="U16" s="846"/>
      <c r="V16" s="846"/>
      <c r="W16" s="846"/>
      <c r="X16" s="846"/>
      <c r="Y16" s="846"/>
      <c r="Z16" s="846"/>
      <c r="AA16" s="846"/>
      <c r="AB16" s="846"/>
    </row>
    <row r="17" spans="1:28" ht="14.1" customHeight="1">
      <c r="A17" s="878"/>
      <c r="B17" s="1120"/>
      <c r="C17" s="846"/>
      <c r="D17" s="846"/>
      <c r="E17" s="899">
        <f>Inputs!C40</f>
        <v>0.7</v>
      </c>
      <c r="F17" s="899">
        <v>0.62</v>
      </c>
      <c r="G17" s="899">
        <v>0.64</v>
      </c>
      <c r="H17" s="899">
        <v>0.66</v>
      </c>
      <c r="I17" s="899">
        <v>0.67</v>
      </c>
      <c r="J17" s="899">
        <f t="shared" ref="J17:AB17" si="10">I17</f>
        <v>0.67</v>
      </c>
      <c r="K17" s="899">
        <v>0.68</v>
      </c>
      <c r="L17" s="899">
        <v>0.7</v>
      </c>
      <c r="M17" s="899">
        <v>0.72</v>
      </c>
      <c r="N17" s="899">
        <f>M17+2%</f>
        <v>0.74</v>
      </c>
      <c r="O17" s="899">
        <v>0.75</v>
      </c>
      <c r="P17" s="899">
        <v>0.75</v>
      </c>
      <c r="Q17" s="899">
        <v>0.75</v>
      </c>
      <c r="R17" s="899">
        <v>0.75</v>
      </c>
      <c r="S17" s="899">
        <v>0.76</v>
      </c>
      <c r="T17" s="899">
        <f t="shared" ref="T17" si="11">S17+2%</f>
        <v>0.78</v>
      </c>
      <c r="U17" s="899">
        <f t="shared" si="10"/>
        <v>0.78</v>
      </c>
      <c r="V17" s="899">
        <f t="shared" si="10"/>
        <v>0.78</v>
      </c>
      <c r="W17" s="899">
        <f t="shared" si="10"/>
        <v>0.78</v>
      </c>
      <c r="X17" s="899">
        <f t="shared" si="10"/>
        <v>0.78</v>
      </c>
      <c r="Y17" s="899">
        <f t="shared" si="10"/>
        <v>0.78</v>
      </c>
      <c r="Z17" s="899">
        <f t="shared" si="10"/>
        <v>0.78</v>
      </c>
      <c r="AA17" s="899">
        <f t="shared" si="10"/>
        <v>0.78</v>
      </c>
      <c r="AB17" s="899">
        <f t="shared" si="10"/>
        <v>0.78</v>
      </c>
    </row>
    <row r="18" spans="1:28" s="886" customFormat="1" ht="14.1" customHeight="1">
      <c r="A18" s="1076" t="s">
        <v>2</v>
      </c>
      <c r="C18" s="1077">
        <v>0</v>
      </c>
      <c r="D18" s="885">
        <f t="shared" ref="D18:AB18" ca="1" si="12">+C21</f>
        <v>0</v>
      </c>
      <c r="E18" s="885">
        <f t="shared" ca="1" si="12"/>
        <v>0</v>
      </c>
      <c r="F18" s="885">
        <f t="shared" ca="1" si="12"/>
        <v>24.806249999999995</v>
      </c>
      <c r="G18" s="885">
        <f t="shared" ca="1" si="12"/>
        <v>23.292480635325578</v>
      </c>
      <c r="H18" s="885">
        <f t="shared" ca="1" si="12"/>
        <v>21.668109175081298</v>
      </c>
      <c r="I18" s="885">
        <f t="shared" ca="1" si="12"/>
        <v>19.922666113590985</v>
      </c>
      <c r="J18" s="885">
        <f t="shared" ca="1" si="12"/>
        <v>18.072892933282937</v>
      </c>
      <c r="K18" s="885">
        <f t="shared" ca="1" si="12"/>
        <v>16.139879089019438</v>
      </c>
      <c r="L18" s="885">
        <f t="shared" ca="1" si="12"/>
        <v>14.087651137822023</v>
      </c>
      <c r="M18" s="885">
        <f t="shared" ca="1" si="12"/>
        <v>11.873524544553522</v>
      </c>
      <c r="N18" s="885">
        <f t="shared" ca="1" si="12"/>
        <v>9.4810324899080562</v>
      </c>
      <c r="O18" s="885">
        <f t="shared" ca="1" si="12"/>
        <v>6.8916689963701021</v>
      </c>
      <c r="P18" s="885">
        <f t="shared" ca="1" si="12"/>
        <v>4.1228411609665168</v>
      </c>
      <c r="Q18" s="885">
        <f t="shared" ca="1" si="12"/>
        <v>1.1986594961022128</v>
      </c>
      <c r="R18" s="885">
        <f ca="1">+Q21</f>
        <v>0</v>
      </c>
      <c r="S18" s="885">
        <f t="shared" ca="1" si="12"/>
        <v>0</v>
      </c>
      <c r="T18" s="885">
        <f t="shared" ca="1" si="12"/>
        <v>0</v>
      </c>
      <c r="U18" s="885">
        <f t="shared" ca="1" si="12"/>
        <v>0</v>
      </c>
      <c r="V18" s="885">
        <f t="shared" ca="1" si="12"/>
        <v>0</v>
      </c>
      <c r="W18" s="885">
        <f t="shared" ca="1" si="12"/>
        <v>0</v>
      </c>
      <c r="X18" s="885">
        <f t="shared" ca="1" si="12"/>
        <v>0</v>
      </c>
      <c r="Y18" s="885">
        <f t="shared" ca="1" si="12"/>
        <v>0</v>
      </c>
      <c r="Z18" s="885">
        <f t="shared" ca="1" si="12"/>
        <v>0</v>
      </c>
      <c r="AA18" s="885">
        <f t="shared" ca="1" si="12"/>
        <v>1.7763568394002505E-15</v>
      </c>
      <c r="AB18" s="885">
        <f t="shared" ca="1" si="12"/>
        <v>5.3290705182007514E-15</v>
      </c>
    </row>
    <row r="19" spans="1:28" ht="14.1" customHeight="1">
      <c r="A19" s="839" t="s">
        <v>70</v>
      </c>
      <c r="B19" s="900">
        <f ca="1">SUM(C19:R19)</f>
        <v>24.806249999999995</v>
      </c>
      <c r="C19" s="901">
        <f ca="1">'Capex &amp; MoF'!D22</f>
        <v>0</v>
      </c>
      <c r="D19" s="901">
        <f ca="1">'Capex &amp; MoF'!E22</f>
        <v>0</v>
      </c>
      <c r="E19" s="901">
        <f ca="1">'Capex &amp; MoF'!F22</f>
        <v>24.806249999999995</v>
      </c>
      <c r="F19" s="901">
        <f ca="1">'Capex &amp; MoF'!G22</f>
        <v>0</v>
      </c>
      <c r="G19" s="901">
        <f ca="1">'Capex &amp; MoF'!H22</f>
        <v>0</v>
      </c>
      <c r="H19" s="901">
        <f ca="1">'Capex &amp; MoF'!I22</f>
        <v>0</v>
      </c>
      <c r="I19" s="901">
        <f ca="1">'Capex &amp; MoF'!J22</f>
        <v>0</v>
      </c>
      <c r="J19" s="901">
        <f ca="1">'Capex &amp; MoF'!K22</f>
        <v>0</v>
      </c>
      <c r="K19" s="901">
        <f ca="1">'Capex &amp; MoF'!L22</f>
        <v>0</v>
      </c>
      <c r="L19" s="901">
        <f ca="1">'Capex &amp; MoF'!M22</f>
        <v>0</v>
      </c>
      <c r="M19" s="902"/>
      <c r="N19" s="902"/>
      <c r="O19" s="902"/>
      <c r="P19" s="902"/>
      <c r="Q19" s="902"/>
      <c r="R19" s="902"/>
      <c r="S19" s="902"/>
      <c r="T19" s="902"/>
      <c r="U19" s="902"/>
      <c r="V19" s="902"/>
      <c r="W19" s="902"/>
      <c r="X19" s="902"/>
      <c r="Y19" s="902"/>
      <c r="Z19" s="902"/>
      <c r="AA19" s="902"/>
      <c r="AB19" s="902"/>
    </row>
    <row r="20" spans="1:28" ht="14.1" customHeight="1">
      <c r="A20" s="838" t="s">
        <v>78</v>
      </c>
      <c r="B20" s="900">
        <f ca="1">SUM(C20:AA20)</f>
        <v>24.806249999999995</v>
      </c>
      <c r="C20" s="903">
        <f ca="1">IF((AND(C19&lt;=0,B24&lt;$B$19)),(MIN((C10*$E$17),($B$19-B24))),0)</f>
        <v>0</v>
      </c>
      <c r="D20" s="1059"/>
      <c r="E20" s="903">
        <f t="shared" ref="E20:H20" ca="1" si="13">IF((AND(E19&lt;=0,D24&lt;$B$19)),(MIN((E10*E$17),($B$19-D24))),0)</f>
        <v>0</v>
      </c>
      <c r="F20" s="903">
        <f t="shared" ca="1" si="13"/>
        <v>1.5137693646744161</v>
      </c>
      <c r="G20" s="903">
        <f t="shared" ca="1" si="13"/>
        <v>1.6243714602442818</v>
      </c>
      <c r="H20" s="903">
        <f t="shared" ca="1" si="13"/>
        <v>1.7454430614903136</v>
      </c>
      <c r="I20" s="903">
        <f ca="1">IF((AND(I19&lt;=0,H24&lt;$B$19)),(MIN((I10*I$17),($B$19-H24))),0)</f>
        <v>1.8497731803080499</v>
      </c>
      <c r="J20" s="903">
        <f ca="1">IF((AND(J19&lt;=0,I24&lt;$B$19)),(MIN((J10*J$17),($B$19-I24))),0)</f>
        <v>1.9330138442634996</v>
      </c>
      <c r="K20" s="903">
        <f t="shared" ref="K20:AB20" ca="1" si="14">IF((AND(K19&lt;=0,J24&lt;$B$19)),(MIN((K10*K$17),($B$19-J24))),0)</f>
        <v>2.0522279511974144</v>
      </c>
      <c r="L20" s="903">
        <f t="shared" ca="1" si="14"/>
        <v>2.2141265932685017</v>
      </c>
      <c r="M20" s="903">
        <f t="shared" ca="1" si="14"/>
        <v>2.3924920546454667</v>
      </c>
      <c r="N20" s="903">
        <f t="shared" ca="1" si="14"/>
        <v>2.5893634935379537</v>
      </c>
      <c r="O20" s="903">
        <f t="shared" ca="1" si="14"/>
        <v>2.7688278354035853</v>
      </c>
      <c r="P20" s="903">
        <f t="shared" ca="1" si="14"/>
        <v>2.924181664864304</v>
      </c>
      <c r="Q20" s="903">
        <f t="shared" ca="1" si="14"/>
        <v>1.1986594961022128</v>
      </c>
      <c r="R20" s="903">
        <f t="shared" ca="1" si="14"/>
        <v>0</v>
      </c>
      <c r="S20" s="903">
        <f t="shared" ca="1" si="14"/>
        <v>0</v>
      </c>
      <c r="T20" s="903">
        <f t="shared" ca="1" si="14"/>
        <v>0</v>
      </c>
      <c r="U20" s="903">
        <f t="shared" ca="1" si="14"/>
        <v>0</v>
      </c>
      <c r="V20" s="903">
        <f t="shared" ca="1" si="14"/>
        <v>0</v>
      </c>
      <c r="W20" s="903">
        <f t="shared" ca="1" si="14"/>
        <v>0</v>
      </c>
      <c r="X20" s="903">
        <f t="shared" ca="1" si="14"/>
        <v>0</v>
      </c>
      <c r="Y20" s="903">
        <f t="shared" ca="1" si="14"/>
        <v>0</v>
      </c>
      <c r="Z20" s="903">
        <f t="shared" ca="1" si="14"/>
        <v>0</v>
      </c>
      <c r="AA20" s="903">
        <f t="shared" ca="1" si="14"/>
        <v>0</v>
      </c>
      <c r="AB20" s="903">
        <f t="shared" ca="1" si="14"/>
        <v>0</v>
      </c>
    </row>
    <row r="21" spans="1:28" s="886" customFormat="1" ht="14.1" customHeight="1">
      <c r="A21" s="1078" t="s">
        <v>4</v>
      </c>
      <c r="B21" s="1079" t="b">
        <f ca="1">ROUND(B19,4)=ROUND(B20,4)</f>
        <v>1</v>
      </c>
      <c r="C21" s="1080">
        <f ca="1">+C18+C19-C20</f>
        <v>0</v>
      </c>
      <c r="D21" s="1080">
        <f t="shared" ref="D21:AA21" ca="1" si="15">+D18+D19-D20</f>
        <v>0</v>
      </c>
      <c r="E21" s="1080">
        <f t="shared" ca="1" si="15"/>
        <v>24.806249999999995</v>
      </c>
      <c r="F21" s="1080">
        <f t="shared" ca="1" si="15"/>
        <v>23.292480635325578</v>
      </c>
      <c r="G21" s="1080">
        <f t="shared" ca="1" si="15"/>
        <v>21.668109175081298</v>
      </c>
      <c r="H21" s="1080">
        <f t="shared" ca="1" si="15"/>
        <v>19.922666113590985</v>
      </c>
      <c r="I21" s="1080">
        <f t="shared" ca="1" si="15"/>
        <v>18.072892933282937</v>
      </c>
      <c r="J21" s="1080">
        <f t="shared" ca="1" si="15"/>
        <v>16.139879089019438</v>
      </c>
      <c r="K21" s="1080">
        <f t="shared" ca="1" si="15"/>
        <v>14.087651137822023</v>
      </c>
      <c r="L21" s="1080">
        <f t="shared" ca="1" si="15"/>
        <v>11.873524544553522</v>
      </c>
      <c r="M21" s="1080">
        <f t="shared" ca="1" si="15"/>
        <v>9.4810324899080562</v>
      </c>
      <c r="N21" s="1080">
        <f t="shared" ca="1" si="15"/>
        <v>6.8916689963701021</v>
      </c>
      <c r="O21" s="1080">
        <f t="shared" ca="1" si="15"/>
        <v>4.1228411609665168</v>
      </c>
      <c r="P21" s="1080">
        <f t="shared" ca="1" si="15"/>
        <v>1.1986594961022128</v>
      </c>
      <c r="Q21" s="1080">
        <f ca="1">+Q18+Q19-Q20</f>
        <v>0</v>
      </c>
      <c r="R21" s="1080">
        <f ca="1">+R18+R19-R20</f>
        <v>0</v>
      </c>
      <c r="S21" s="1080">
        <f t="shared" ca="1" si="15"/>
        <v>0</v>
      </c>
      <c r="T21" s="1080">
        <f ca="1">+T18+T19-T20</f>
        <v>0</v>
      </c>
      <c r="U21" s="1080">
        <f ca="1">+U18+U19-U20</f>
        <v>0</v>
      </c>
      <c r="V21" s="1080">
        <f ca="1">+V18+V19-V20</f>
        <v>0</v>
      </c>
      <c r="W21" s="1080">
        <f t="shared" ca="1" si="15"/>
        <v>0</v>
      </c>
      <c r="X21" s="1080">
        <f t="shared" ca="1" si="15"/>
        <v>0</v>
      </c>
      <c r="Y21" s="1080">
        <f t="shared" ca="1" si="15"/>
        <v>0</v>
      </c>
      <c r="Z21" s="1080">
        <f t="shared" ca="1" si="15"/>
        <v>0</v>
      </c>
      <c r="AA21" s="1080">
        <f t="shared" ca="1" si="15"/>
        <v>1.7763568394002505E-15</v>
      </c>
      <c r="AB21" s="1080">
        <f t="shared" ref="AB21" ca="1" si="16">+AB18+AB19-AB20</f>
        <v>5.3290705182007514E-15</v>
      </c>
    </row>
    <row r="22" spans="1:28" ht="14.1" customHeight="1">
      <c r="A22" s="838"/>
      <c r="B22" s="849"/>
      <c r="C22" s="839"/>
      <c r="D22" s="839"/>
      <c r="E22" s="839"/>
      <c r="F22" s="839"/>
      <c r="G22" s="839"/>
      <c r="H22" s="839"/>
      <c r="I22" s="839"/>
      <c r="J22" s="839"/>
      <c r="K22" s="839"/>
      <c r="L22" s="839"/>
      <c r="M22" s="839"/>
      <c r="N22" s="839"/>
      <c r="O22" s="839"/>
      <c r="P22" s="839"/>
      <c r="Q22" s="839"/>
      <c r="R22" s="839"/>
      <c r="S22" s="839"/>
      <c r="T22" s="839"/>
      <c r="U22" s="839"/>
      <c r="V22" s="839"/>
      <c r="W22" s="839"/>
      <c r="X22" s="839"/>
      <c r="Y22" s="839"/>
      <c r="Z22" s="839"/>
      <c r="AA22" s="839"/>
      <c r="AB22" s="839"/>
    </row>
    <row r="23" spans="1:28" ht="14.1" customHeight="1">
      <c r="A23" s="847" t="s">
        <v>81</v>
      </c>
      <c r="B23" s="892">
        <v>0</v>
      </c>
      <c r="C23" s="904">
        <f t="shared" ref="C23:AB23" ca="1" si="17">+B23+C19</f>
        <v>0</v>
      </c>
      <c r="D23" s="905">
        <f t="shared" ca="1" si="17"/>
        <v>0</v>
      </c>
      <c r="E23" s="905">
        <f t="shared" ca="1" si="17"/>
        <v>24.806249999999995</v>
      </c>
      <c r="F23" s="905">
        <f t="shared" ca="1" si="17"/>
        <v>24.806249999999995</v>
      </c>
      <c r="G23" s="905">
        <f t="shared" ca="1" si="17"/>
        <v>24.806249999999995</v>
      </c>
      <c r="H23" s="905">
        <f t="shared" ca="1" si="17"/>
        <v>24.806249999999995</v>
      </c>
      <c r="I23" s="905">
        <f t="shared" ca="1" si="17"/>
        <v>24.806249999999995</v>
      </c>
      <c r="J23" s="905">
        <f t="shared" ca="1" si="17"/>
        <v>24.806249999999995</v>
      </c>
      <c r="K23" s="905">
        <f t="shared" ca="1" si="17"/>
        <v>24.806249999999995</v>
      </c>
      <c r="L23" s="905">
        <f t="shared" ca="1" si="17"/>
        <v>24.806249999999995</v>
      </c>
      <c r="M23" s="905">
        <f t="shared" ca="1" si="17"/>
        <v>24.806249999999995</v>
      </c>
      <c r="N23" s="905">
        <f t="shared" ca="1" si="17"/>
        <v>24.806249999999995</v>
      </c>
      <c r="O23" s="905">
        <f t="shared" ca="1" si="17"/>
        <v>24.806249999999995</v>
      </c>
      <c r="P23" s="905">
        <f t="shared" ca="1" si="17"/>
        <v>24.806249999999995</v>
      </c>
      <c r="Q23" s="905">
        <f t="shared" ca="1" si="17"/>
        <v>24.806249999999995</v>
      </c>
      <c r="R23" s="905">
        <f t="shared" ca="1" si="17"/>
        <v>24.806249999999995</v>
      </c>
      <c r="S23" s="905">
        <f t="shared" ca="1" si="17"/>
        <v>24.806249999999995</v>
      </c>
      <c r="T23" s="905">
        <f t="shared" ca="1" si="17"/>
        <v>24.806249999999995</v>
      </c>
      <c r="U23" s="905">
        <f t="shared" ca="1" si="17"/>
        <v>24.806249999999995</v>
      </c>
      <c r="V23" s="905">
        <f t="shared" ca="1" si="17"/>
        <v>24.806249999999995</v>
      </c>
      <c r="W23" s="905">
        <f t="shared" ca="1" si="17"/>
        <v>24.806249999999995</v>
      </c>
      <c r="X23" s="905">
        <f t="shared" ca="1" si="17"/>
        <v>24.806249999999995</v>
      </c>
      <c r="Y23" s="905">
        <f t="shared" ca="1" si="17"/>
        <v>24.806249999999995</v>
      </c>
      <c r="Z23" s="905">
        <f t="shared" ca="1" si="17"/>
        <v>24.806249999999995</v>
      </c>
      <c r="AA23" s="905">
        <f t="shared" ca="1" si="17"/>
        <v>24.806249999999995</v>
      </c>
      <c r="AB23" s="905">
        <f t="shared" ca="1" si="17"/>
        <v>24.806249999999995</v>
      </c>
    </row>
    <row r="24" spans="1:28" ht="14.1" customHeight="1">
      <c r="A24" s="848" t="s">
        <v>80</v>
      </c>
      <c r="B24" s="893">
        <v>0</v>
      </c>
      <c r="C24" s="906">
        <f ca="1">C20</f>
        <v>0</v>
      </c>
      <c r="D24" s="906">
        <f t="shared" ref="D24:AB24" ca="1" si="18">+C24+D20</f>
        <v>0</v>
      </c>
      <c r="E24" s="906">
        <f t="shared" ca="1" si="18"/>
        <v>0</v>
      </c>
      <c r="F24" s="906">
        <f t="shared" ca="1" si="18"/>
        <v>1.5137693646744161</v>
      </c>
      <c r="G24" s="906">
        <f t="shared" ca="1" si="18"/>
        <v>3.1381408249186977</v>
      </c>
      <c r="H24" s="906">
        <f t="shared" ca="1" si="18"/>
        <v>4.8835838864090118</v>
      </c>
      <c r="I24" s="906">
        <f t="shared" ca="1" si="18"/>
        <v>6.7333570667170619</v>
      </c>
      <c r="J24" s="906">
        <f t="shared" ca="1" si="18"/>
        <v>8.6663709109805609</v>
      </c>
      <c r="K24" s="906">
        <f t="shared" ca="1" si="18"/>
        <v>10.718598862177975</v>
      </c>
      <c r="L24" s="906">
        <f t="shared" ca="1" si="18"/>
        <v>12.932725455446477</v>
      </c>
      <c r="M24" s="906">
        <f t="shared" ca="1" si="18"/>
        <v>15.325217510091942</v>
      </c>
      <c r="N24" s="906">
        <f t="shared" ca="1" si="18"/>
        <v>17.914581003629895</v>
      </c>
      <c r="O24" s="906">
        <f t="shared" ca="1" si="18"/>
        <v>20.683408839033479</v>
      </c>
      <c r="P24" s="906">
        <f t="shared" ca="1" si="18"/>
        <v>23.607590503897782</v>
      </c>
      <c r="Q24" s="906">
        <f t="shared" ca="1" si="18"/>
        <v>24.806249999999995</v>
      </c>
      <c r="R24" s="906">
        <f t="shared" ca="1" si="18"/>
        <v>24.806249999999995</v>
      </c>
      <c r="S24" s="906">
        <f t="shared" ca="1" si="18"/>
        <v>24.806249999999995</v>
      </c>
      <c r="T24" s="906">
        <f t="shared" ca="1" si="18"/>
        <v>24.806249999999995</v>
      </c>
      <c r="U24" s="906">
        <f t="shared" ca="1" si="18"/>
        <v>24.806249999999995</v>
      </c>
      <c r="V24" s="906">
        <f t="shared" ca="1" si="18"/>
        <v>24.806249999999995</v>
      </c>
      <c r="W24" s="906">
        <f t="shared" ca="1" si="18"/>
        <v>24.806249999999995</v>
      </c>
      <c r="X24" s="906">
        <f t="shared" ca="1" si="18"/>
        <v>24.806249999999995</v>
      </c>
      <c r="Y24" s="906">
        <f t="shared" ca="1" si="18"/>
        <v>24.806249999999995</v>
      </c>
      <c r="Z24" s="906">
        <f t="shared" ca="1" si="18"/>
        <v>24.806249999999995</v>
      </c>
      <c r="AA24" s="906">
        <f t="shared" ca="1" si="18"/>
        <v>24.806249999999995</v>
      </c>
      <c r="AB24" s="906">
        <f t="shared" ca="1" si="18"/>
        <v>24.806249999999995</v>
      </c>
    </row>
    <row r="25" spans="1:28" ht="14.1" customHeight="1">
      <c r="A25" s="850" t="s">
        <v>327</v>
      </c>
      <c r="B25" s="851">
        <f ca="1">SUM(C25:AA25)</f>
        <v>12</v>
      </c>
      <c r="C25" s="907">
        <f t="shared" ref="C25:AB25" ca="1" si="19">IF(C20&gt;0,1,0)</f>
        <v>0</v>
      </c>
      <c r="D25" s="907">
        <f t="shared" si="19"/>
        <v>0</v>
      </c>
      <c r="E25" s="907">
        <f t="shared" ca="1" si="19"/>
        <v>0</v>
      </c>
      <c r="F25" s="907">
        <f t="shared" ca="1" si="19"/>
        <v>1</v>
      </c>
      <c r="G25" s="907">
        <f t="shared" ca="1" si="19"/>
        <v>1</v>
      </c>
      <c r="H25" s="907">
        <f t="shared" ca="1" si="19"/>
        <v>1</v>
      </c>
      <c r="I25" s="907">
        <f t="shared" ca="1" si="19"/>
        <v>1</v>
      </c>
      <c r="J25" s="907">
        <f t="shared" ca="1" si="19"/>
        <v>1</v>
      </c>
      <c r="K25" s="907">
        <f t="shared" ca="1" si="19"/>
        <v>1</v>
      </c>
      <c r="L25" s="907">
        <f t="shared" ca="1" si="19"/>
        <v>1</v>
      </c>
      <c r="M25" s="907">
        <f t="shared" ca="1" si="19"/>
        <v>1</v>
      </c>
      <c r="N25" s="907">
        <f t="shared" ca="1" si="19"/>
        <v>1</v>
      </c>
      <c r="O25" s="907">
        <f t="shared" ca="1" si="19"/>
        <v>1</v>
      </c>
      <c r="P25" s="907">
        <f t="shared" ca="1" si="19"/>
        <v>1</v>
      </c>
      <c r="Q25" s="907">
        <f t="shared" ca="1" si="19"/>
        <v>1</v>
      </c>
      <c r="R25" s="907">
        <f t="shared" ca="1" si="19"/>
        <v>0</v>
      </c>
      <c r="S25" s="907">
        <f t="shared" ca="1" si="19"/>
        <v>0</v>
      </c>
      <c r="T25" s="907">
        <f t="shared" ca="1" si="19"/>
        <v>0</v>
      </c>
      <c r="U25" s="907">
        <f t="shared" ca="1" si="19"/>
        <v>0</v>
      </c>
      <c r="V25" s="907">
        <f t="shared" ca="1" si="19"/>
        <v>0</v>
      </c>
      <c r="W25" s="907">
        <f t="shared" ca="1" si="19"/>
        <v>0</v>
      </c>
      <c r="X25" s="907">
        <f t="shared" ca="1" si="19"/>
        <v>0</v>
      </c>
      <c r="Y25" s="907">
        <f t="shared" ca="1" si="19"/>
        <v>0</v>
      </c>
      <c r="Z25" s="907">
        <f t="shared" ca="1" si="19"/>
        <v>0</v>
      </c>
      <c r="AA25" s="907">
        <f t="shared" ca="1" si="19"/>
        <v>0</v>
      </c>
      <c r="AB25" s="907">
        <f t="shared" ca="1" si="19"/>
        <v>0</v>
      </c>
    </row>
    <row r="26" spans="1:28" s="1081" customFormat="1" ht="14.1" customHeight="1">
      <c r="A26" s="1076" t="s">
        <v>5</v>
      </c>
      <c r="B26" s="1052">
        <f>Inputs!$B$35</f>
        <v>0.09</v>
      </c>
      <c r="C26" s="1058"/>
      <c r="D26" s="1058"/>
      <c r="E26" s="1058"/>
      <c r="F26" s="885">
        <f t="shared" ref="F26:AB26" ca="1" si="20">(F18+F21)/2*$B$26</f>
        <v>2.1644428785896506</v>
      </c>
      <c r="G26" s="885">
        <f t="shared" ca="1" si="20"/>
        <v>2.023226541468309</v>
      </c>
      <c r="H26" s="885">
        <f t="shared" ca="1" si="20"/>
        <v>1.8715848879902526</v>
      </c>
      <c r="I26" s="885">
        <f t="shared" ca="1" si="20"/>
        <v>1.7098001571093264</v>
      </c>
      <c r="J26" s="885">
        <f t="shared" ca="1" si="20"/>
        <v>1.5395747410036067</v>
      </c>
      <c r="K26" s="885">
        <f t="shared" ca="1" si="20"/>
        <v>1.3602388602078657</v>
      </c>
      <c r="L26" s="885">
        <f t="shared" ca="1" si="20"/>
        <v>1.1682529057068995</v>
      </c>
      <c r="M26" s="885">
        <f t="shared" ca="1" si="20"/>
        <v>0.96095506655077101</v>
      </c>
      <c r="N26" s="885">
        <f t="shared" ca="1" si="20"/>
        <v>0.73677156688251721</v>
      </c>
      <c r="O26" s="885">
        <f t="shared" ca="1" si="20"/>
        <v>0.49565295708014789</v>
      </c>
      <c r="P26" s="885">
        <f t="shared" ca="1" si="20"/>
        <v>0.23946752956809281</v>
      </c>
      <c r="Q26" s="885">
        <f t="shared" ca="1" si="20"/>
        <v>5.3939677324599575E-2</v>
      </c>
      <c r="R26" s="885">
        <f t="shared" ca="1" si="20"/>
        <v>0</v>
      </c>
      <c r="S26" s="885">
        <f t="shared" ca="1" si="20"/>
        <v>0</v>
      </c>
      <c r="T26" s="885">
        <f t="shared" ca="1" si="20"/>
        <v>0</v>
      </c>
      <c r="U26" s="885">
        <f t="shared" ca="1" si="20"/>
        <v>0</v>
      </c>
      <c r="V26" s="885">
        <f t="shared" ca="1" si="20"/>
        <v>0</v>
      </c>
      <c r="W26" s="885">
        <f t="shared" ca="1" si="20"/>
        <v>0</v>
      </c>
      <c r="X26" s="885">
        <f t="shared" ca="1" si="20"/>
        <v>0</v>
      </c>
      <c r="Y26" s="885">
        <f t="shared" ca="1" si="20"/>
        <v>0</v>
      </c>
      <c r="Z26" s="885">
        <f t="shared" ca="1" si="20"/>
        <v>0</v>
      </c>
      <c r="AA26" s="885">
        <f t="shared" ca="1" si="20"/>
        <v>1.5987211554602254E-16</v>
      </c>
      <c r="AB26" s="885">
        <f t="shared" ca="1" si="20"/>
        <v>4.7961634663806766E-16</v>
      </c>
    </row>
    <row r="27" spans="1:28" ht="14.1" customHeight="1">
      <c r="A27" s="838" t="s">
        <v>79</v>
      </c>
      <c r="B27" s="908">
        <f ca="1">SUM(C27:AA27)</f>
        <v>0</v>
      </c>
      <c r="C27" s="886">
        <f t="shared" ref="C27:AA27" ca="1" si="21">IF(C19&gt;0,C26,0)</f>
        <v>0</v>
      </c>
      <c r="D27" s="886">
        <f t="shared" ca="1" si="21"/>
        <v>0</v>
      </c>
      <c r="E27" s="886">
        <f ca="1">IF(E19&gt;0,E26,0)</f>
        <v>0</v>
      </c>
      <c r="F27" s="886">
        <f t="shared" ca="1" si="21"/>
        <v>0</v>
      </c>
      <c r="G27" s="886">
        <f t="shared" ca="1" si="21"/>
        <v>0</v>
      </c>
      <c r="H27" s="886">
        <f t="shared" ca="1" si="21"/>
        <v>0</v>
      </c>
      <c r="I27" s="886">
        <f t="shared" ca="1" si="21"/>
        <v>0</v>
      </c>
      <c r="J27" s="886">
        <f t="shared" ca="1" si="21"/>
        <v>0</v>
      </c>
      <c r="K27" s="886">
        <f t="shared" ca="1" si="21"/>
        <v>0</v>
      </c>
      <c r="L27" s="886">
        <f t="shared" ca="1" si="21"/>
        <v>0</v>
      </c>
      <c r="M27" s="886">
        <f t="shared" si="21"/>
        <v>0</v>
      </c>
      <c r="N27" s="886">
        <f t="shared" si="21"/>
        <v>0</v>
      </c>
      <c r="O27" s="886">
        <f t="shared" si="21"/>
        <v>0</v>
      </c>
      <c r="P27" s="886">
        <f t="shared" si="21"/>
        <v>0</v>
      </c>
      <c r="Q27" s="886">
        <f t="shared" si="21"/>
        <v>0</v>
      </c>
      <c r="R27" s="886">
        <f t="shared" si="21"/>
        <v>0</v>
      </c>
      <c r="S27" s="886">
        <f t="shared" si="21"/>
        <v>0</v>
      </c>
      <c r="T27" s="886">
        <f t="shared" si="21"/>
        <v>0</v>
      </c>
      <c r="U27" s="886">
        <f t="shared" si="21"/>
        <v>0</v>
      </c>
      <c r="V27" s="886">
        <f t="shared" si="21"/>
        <v>0</v>
      </c>
      <c r="W27" s="886">
        <f t="shared" si="21"/>
        <v>0</v>
      </c>
      <c r="X27" s="886">
        <f t="shared" si="21"/>
        <v>0</v>
      </c>
      <c r="Y27" s="886">
        <f t="shared" si="21"/>
        <v>0</v>
      </c>
      <c r="Z27" s="886">
        <f t="shared" si="21"/>
        <v>0</v>
      </c>
      <c r="AA27" s="886">
        <f t="shared" si="21"/>
        <v>0</v>
      </c>
      <c r="AB27" s="886">
        <f t="shared" ref="AB27" si="22">IF(AB19&gt;0,AB26,0)</f>
        <v>0</v>
      </c>
    </row>
    <row r="28" spans="1:28" ht="14.1" customHeight="1">
      <c r="A28" s="838" t="s">
        <v>82</v>
      </c>
      <c r="B28" s="908">
        <f ca="1">SUM(C28:AA28)</f>
        <v>14.323907769482041</v>
      </c>
      <c r="C28" s="886">
        <f t="shared" ref="C28:AA28" ca="1" si="23">+C26-C27</f>
        <v>0</v>
      </c>
      <c r="D28" s="886">
        <f t="shared" ca="1" si="23"/>
        <v>0</v>
      </c>
      <c r="E28" s="886">
        <f t="shared" ca="1" si="23"/>
        <v>0</v>
      </c>
      <c r="F28" s="886">
        <f t="shared" ca="1" si="23"/>
        <v>2.1644428785896506</v>
      </c>
      <c r="G28" s="886">
        <f t="shared" ca="1" si="23"/>
        <v>2.023226541468309</v>
      </c>
      <c r="H28" s="886">
        <f t="shared" ca="1" si="23"/>
        <v>1.8715848879902526</v>
      </c>
      <c r="I28" s="886">
        <f t="shared" ca="1" si="23"/>
        <v>1.7098001571093264</v>
      </c>
      <c r="J28" s="886">
        <f t="shared" ca="1" si="23"/>
        <v>1.5395747410036067</v>
      </c>
      <c r="K28" s="886">
        <f t="shared" ca="1" si="23"/>
        <v>1.3602388602078657</v>
      </c>
      <c r="L28" s="886">
        <f t="shared" ca="1" si="23"/>
        <v>1.1682529057068995</v>
      </c>
      <c r="M28" s="886">
        <f t="shared" ca="1" si="23"/>
        <v>0.96095506655077101</v>
      </c>
      <c r="N28" s="886">
        <f t="shared" ca="1" si="23"/>
        <v>0.73677156688251721</v>
      </c>
      <c r="O28" s="886">
        <f t="shared" ca="1" si="23"/>
        <v>0.49565295708014789</v>
      </c>
      <c r="P28" s="886">
        <f t="shared" ca="1" si="23"/>
        <v>0.23946752956809281</v>
      </c>
      <c r="Q28" s="886">
        <f t="shared" ca="1" si="23"/>
        <v>5.3939677324599575E-2</v>
      </c>
      <c r="R28" s="886">
        <f t="shared" ca="1" si="23"/>
        <v>0</v>
      </c>
      <c r="S28" s="886">
        <f t="shared" ca="1" si="23"/>
        <v>0</v>
      </c>
      <c r="T28" s="886">
        <f t="shared" ca="1" si="23"/>
        <v>0</v>
      </c>
      <c r="U28" s="886">
        <f t="shared" ca="1" si="23"/>
        <v>0</v>
      </c>
      <c r="V28" s="886">
        <f t="shared" ca="1" si="23"/>
        <v>0</v>
      </c>
      <c r="W28" s="886">
        <f t="shared" ca="1" si="23"/>
        <v>0</v>
      </c>
      <c r="X28" s="886">
        <f t="shared" ca="1" si="23"/>
        <v>0</v>
      </c>
      <c r="Y28" s="886">
        <f t="shared" ca="1" si="23"/>
        <v>0</v>
      </c>
      <c r="Z28" s="886">
        <f t="shared" ca="1" si="23"/>
        <v>0</v>
      </c>
      <c r="AA28" s="886">
        <f t="shared" ca="1" si="23"/>
        <v>1.5987211554602254E-16</v>
      </c>
      <c r="AB28" s="886">
        <f t="shared" ref="AB28" ca="1" si="24">+AB26-AB27</f>
        <v>4.7961634663806766E-16</v>
      </c>
    </row>
    <row r="29" spans="1:28" ht="14.1" customHeight="1">
      <c r="A29" s="838" t="s">
        <v>83</v>
      </c>
      <c r="B29" s="849"/>
      <c r="C29" s="886">
        <f ca="1">C28</f>
        <v>0</v>
      </c>
      <c r="D29" s="886">
        <f t="shared" ref="D29:AB29" ca="1" si="25">+C29+D28</f>
        <v>0</v>
      </c>
      <c r="E29" s="886">
        <f t="shared" ca="1" si="25"/>
        <v>0</v>
      </c>
      <c r="F29" s="886">
        <f t="shared" ca="1" si="25"/>
        <v>2.1644428785896506</v>
      </c>
      <c r="G29" s="886">
        <f t="shared" ca="1" si="25"/>
        <v>4.1876694200579596</v>
      </c>
      <c r="H29" s="886">
        <f t="shared" ca="1" si="25"/>
        <v>6.059254308048212</v>
      </c>
      <c r="I29" s="886">
        <f t="shared" ca="1" si="25"/>
        <v>7.7690544651575379</v>
      </c>
      <c r="J29" s="886">
        <f t="shared" ca="1" si="25"/>
        <v>9.3086292061611449</v>
      </c>
      <c r="K29" s="886">
        <f t="shared" ca="1" si="25"/>
        <v>10.668868066369011</v>
      </c>
      <c r="L29" s="886">
        <f t="shared" ca="1" si="25"/>
        <v>11.837120972075912</v>
      </c>
      <c r="M29" s="886">
        <f t="shared" ca="1" si="25"/>
        <v>12.798076038626682</v>
      </c>
      <c r="N29" s="886">
        <f t="shared" ca="1" si="25"/>
        <v>13.534847605509199</v>
      </c>
      <c r="O29" s="886">
        <f t="shared" ca="1" si="25"/>
        <v>14.030500562589348</v>
      </c>
      <c r="P29" s="886">
        <f t="shared" ca="1" si="25"/>
        <v>14.269968092157441</v>
      </c>
      <c r="Q29" s="886">
        <f t="shared" ca="1" si="25"/>
        <v>14.323907769482041</v>
      </c>
      <c r="R29" s="886">
        <f t="shared" ca="1" si="25"/>
        <v>14.323907769482041</v>
      </c>
      <c r="S29" s="886">
        <f t="shared" ca="1" si="25"/>
        <v>14.323907769482041</v>
      </c>
      <c r="T29" s="886">
        <f t="shared" ca="1" si="25"/>
        <v>14.323907769482041</v>
      </c>
      <c r="U29" s="886">
        <f t="shared" ca="1" si="25"/>
        <v>14.323907769482041</v>
      </c>
      <c r="V29" s="886">
        <f t="shared" ca="1" si="25"/>
        <v>14.323907769482041</v>
      </c>
      <c r="W29" s="886">
        <f t="shared" ca="1" si="25"/>
        <v>14.323907769482041</v>
      </c>
      <c r="X29" s="886">
        <f t="shared" ca="1" si="25"/>
        <v>14.323907769482041</v>
      </c>
      <c r="Y29" s="886">
        <f t="shared" ca="1" si="25"/>
        <v>14.323907769482041</v>
      </c>
      <c r="Z29" s="886">
        <f t="shared" ca="1" si="25"/>
        <v>14.323907769482041</v>
      </c>
      <c r="AA29" s="886">
        <f t="shared" ca="1" si="25"/>
        <v>14.323907769482041</v>
      </c>
      <c r="AB29" s="886">
        <f t="shared" ca="1" si="25"/>
        <v>14.323907769482041</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3"/>
  </sheetPr>
  <dimension ref="A2:AB25"/>
  <sheetViews>
    <sheetView showGridLines="0" zoomScale="90" zoomScaleNormal="90" workbookViewId="0">
      <selection activeCell="F4" sqref="F4"/>
    </sheetView>
  </sheetViews>
  <sheetFormatPr defaultColWidth="9" defaultRowHeight="12.75"/>
  <cols>
    <col min="1" max="1" width="33.25" style="239" bestFit="1" customWidth="1"/>
    <col min="2" max="2" width="6.875" style="239" bestFit="1" customWidth="1"/>
    <col min="3" max="28" width="7" style="239" bestFit="1" customWidth="1"/>
    <col min="29" max="16384" width="9" style="239"/>
  </cols>
  <sheetData>
    <row r="2" spans="1:28" s="242" customFormat="1">
      <c r="A2" s="868" t="s">
        <v>105</v>
      </c>
      <c r="B2" s="869"/>
      <c r="C2" s="870">
        <f>'CFS Raj'!C2</f>
        <v>0</v>
      </c>
      <c r="D2" s="870">
        <f>'CFS Raj'!D2</f>
        <v>45382</v>
      </c>
      <c r="E2" s="870">
        <f>'CFS Raj'!E2</f>
        <v>45747</v>
      </c>
      <c r="F2" s="870">
        <f>'CFS Raj'!F2</f>
        <v>46112</v>
      </c>
      <c r="G2" s="870">
        <f>'CFS Raj'!G2</f>
        <v>46477</v>
      </c>
      <c r="H2" s="870">
        <f>'CFS Raj'!H2</f>
        <v>46843</v>
      </c>
      <c r="I2" s="870">
        <f>'CFS Raj'!I2</f>
        <v>47208</v>
      </c>
      <c r="J2" s="870">
        <f>'CFS Raj'!J2</f>
        <v>47573</v>
      </c>
      <c r="K2" s="870">
        <f>'CFS Raj'!K2</f>
        <v>47938</v>
      </c>
      <c r="L2" s="870">
        <f>'CFS Raj'!L2</f>
        <v>48304</v>
      </c>
      <c r="M2" s="870">
        <f>'CFS Raj'!M2</f>
        <v>48669</v>
      </c>
      <c r="N2" s="870">
        <f>'CFS Raj'!N2</f>
        <v>49034</v>
      </c>
      <c r="O2" s="870">
        <f>'CFS Raj'!O2</f>
        <v>49399</v>
      </c>
      <c r="P2" s="870">
        <f>'CFS Raj'!P2</f>
        <v>49765</v>
      </c>
      <c r="Q2" s="870">
        <f>'CFS Raj'!Q2</f>
        <v>50130</v>
      </c>
      <c r="R2" s="870">
        <f>'CFS Raj'!R2</f>
        <v>50495</v>
      </c>
      <c r="S2" s="870">
        <f>'CFS Raj'!S2</f>
        <v>50860</v>
      </c>
      <c r="T2" s="870">
        <f>'CFS Raj'!T2</f>
        <v>51226</v>
      </c>
      <c r="U2" s="870">
        <f>'CFS Raj'!U2</f>
        <v>51591</v>
      </c>
      <c r="V2" s="870">
        <f>'CFS Raj'!V2</f>
        <v>51956</v>
      </c>
      <c r="W2" s="870">
        <f>'CFS Raj'!W2</f>
        <v>52321</v>
      </c>
      <c r="X2" s="870">
        <f>'CFS Raj'!X2</f>
        <v>52687</v>
      </c>
      <c r="Y2" s="870">
        <f>'CFS Raj'!Y2</f>
        <v>53052</v>
      </c>
      <c r="Z2" s="870">
        <f>'CFS Raj'!Z2</f>
        <v>53417</v>
      </c>
      <c r="AA2" s="870">
        <f>'CFS Raj'!AA2</f>
        <v>53782</v>
      </c>
      <c r="AB2" s="871">
        <f>'CFS Raj'!AB2</f>
        <v>54148</v>
      </c>
    </row>
    <row r="3" spans="1:28">
      <c r="A3" s="240" t="s">
        <v>107</v>
      </c>
      <c r="C3" s="243">
        <f>'CFS Raj'!C29</f>
        <v>0</v>
      </c>
      <c r="D3" s="243">
        <f>'CFS Raj'!D29</f>
        <v>0</v>
      </c>
      <c r="E3" s="243">
        <f>'CFS Raj'!E29</f>
        <v>0</v>
      </c>
      <c r="F3" s="243">
        <f ca="1">'CFS Raj'!F29</f>
        <v>-3.0709365085896496</v>
      </c>
      <c r="G3" s="243">
        <f ca="1">'CFS Raj'!G29</f>
        <v>-2.1475445933683086</v>
      </c>
      <c r="H3" s="243">
        <f ca="1">'CFS Raj'!H29</f>
        <v>-1.3381705507722514</v>
      </c>
      <c r="I3" s="243">
        <f ca="1">'CFS Raj'!I29</f>
        <v>-0.62450856950291023</v>
      </c>
      <c r="J3" s="243">
        <f ca="1">'CFS Raj'!J29</f>
        <v>7.5358368205222792E-3</v>
      </c>
      <c r="K3" s="243">
        <f ca="1">'CFS Raj'!K29</f>
        <v>0.57205674601641832</v>
      </c>
      <c r="L3" s="243">
        <f ca="1">'CFS Raj'!L29</f>
        <v>1.0840012855007619</v>
      </c>
      <c r="M3" s="243">
        <f ca="1">'CFS Raj'!M29</f>
        <v>1.5557244323016466</v>
      </c>
      <c r="N3" s="243">
        <f ca="1">'CFS Raj'!N29</f>
        <v>1.9970358368545378</v>
      </c>
      <c r="O3" s="243">
        <f ca="1">'CFS Raj'!O29</f>
        <v>2.4149820308186229</v>
      </c>
      <c r="P3" s="243">
        <f ca="1">'CFS Raj'!P29</f>
        <v>2.813638732557505</v>
      </c>
      <c r="Q3" s="243">
        <f ca="1">'CFS Raj'!Q29</f>
        <v>3.1123303488240053</v>
      </c>
      <c r="R3" s="243">
        <f ca="1">'CFS Raj'!R29</f>
        <v>3.254414046812979</v>
      </c>
      <c r="S3" s="243">
        <f ca="1">'CFS Raj'!S29</f>
        <v>3.3211791064424627</v>
      </c>
      <c r="T3" s="243">
        <f ca="1">'CFS Raj'!T29</f>
        <v>3.3696559407767572</v>
      </c>
      <c r="U3" s="243">
        <f ca="1">'CFS Raj'!U29</f>
        <v>3.4024676329518795</v>
      </c>
      <c r="V3" s="243">
        <f ca="1">'CFS Raj'!V29</f>
        <v>3.4218396450201749</v>
      </c>
      <c r="W3" s="243">
        <f ca="1">'CFS Raj'!W29</f>
        <v>3.4296593412792644</v>
      </c>
      <c r="X3" s="243">
        <f ca="1">'CFS Raj'!X29</f>
        <v>3.4275265795358765</v>
      </c>
      <c r="Y3" s="243">
        <f ca="1">'CFS Raj'!Y29</f>
        <v>3.416796710008557</v>
      </c>
      <c r="Z3" s="243">
        <f ca="1">'CFS Raj'!Z29</f>
        <v>3.398617120614511</v>
      </c>
      <c r="AA3" s="243">
        <f ca="1">'CFS Raj'!AA29</f>
        <v>3.3739582965707871</v>
      </c>
      <c r="AB3" s="243">
        <f ca="1">'CFS Raj'!AB29</f>
        <v>3.5117299722212043</v>
      </c>
    </row>
    <row r="4" spans="1:28">
      <c r="A4" s="240" t="s">
        <v>24</v>
      </c>
      <c r="C4" s="243">
        <f>Dep!C16</f>
        <v>0</v>
      </c>
      <c r="D4" s="243">
        <f>Dep!D16</f>
        <v>0</v>
      </c>
      <c r="E4" s="243">
        <f>Dep!E16</f>
        <v>0</v>
      </c>
      <c r="F4" s="243">
        <f ca="1">Dep!F16</f>
        <v>5.5124999999999984</v>
      </c>
      <c r="G4" s="243">
        <f ca="1">Dep!G16</f>
        <v>4.685624999999999</v>
      </c>
      <c r="H4" s="243">
        <f ca="1">Dep!H16</f>
        <v>3.9827812499999991</v>
      </c>
      <c r="I4" s="243">
        <f ca="1">Dep!I16</f>
        <v>3.3853640624999994</v>
      </c>
      <c r="J4" s="243">
        <f ca="1">Dep!J16</f>
        <v>2.8775594531249995</v>
      </c>
      <c r="K4" s="243">
        <f ca="1">Dep!K16</f>
        <v>2.4459255351562499</v>
      </c>
      <c r="L4" s="243">
        <f ca="1">Dep!L16</f>
        <v>2.0790367048828124</v>
      </c>
      <c r="M4" s="243">
        <f ca="1">Dep!M16</f>
        <v>1.7671811991503907</v>
      </c>
      <c r="N4" s="243">
        <f ca="1">Dep!N16</f>
        <v>1.5021040192778321</v>
      </c>
      <c r="O4" s="243">
        <f ca="1">Dep!O16</f>
        <v>1.2767884163861571</v>
      </c>
      <c r="P4" s="243">
        <f ca="1">Dep!P16</f>
        <v>1.0852701539282337</v>
      </c>
      <c r="Q4" s="243">
        <f ca="1">Dep!Q16</f>
        <v>0.92247963083899864</v>
      </c>
      <c r="R4" s="243">
        <f ca="1">Dep!R16</f>
        <v>0.78410768621314886</v>
      </c>
      <c r="S4" s="243">
        <f ca="1">Dep!S16</f>
        <v>0.6664915332811765</v>
      </c>
      <c r="T4" s="243">
        <f ca="1">Dep!T16</f>
        <v>0.56651780328900003</v>
      </c>
      <c r="U4" s="243">
        <f ca="1">Dep!U16</f>
        <v>0.48154013279565006</v>
      </c>
      <c r="V4" s="243">
        <f ca="1">Dep!V16</f>
        <v>0.40930911287630256</v>
      </c>
      <c r="W4" s="243">
        <f ca="1">Dep!W16</f>
        <v>0.34791274594485722</v>
      </c>
      <c r="X4" s="243">
        <f ca="1">Dep!X16</f>
        <v>0.29572583405312863</v>
      </c>
      <c r="Y4" s="243">
        <f ca="1">Dep!Y16</f>
        <v>0.25136695894515931</v>
      </c>
      <c r="Z4" s="243">
        <f ca="1">Dep!Z16</f>
        <v>0.21366191510338545</v>
      </c>
      <c r="AA4" s="243">
        <f ca="1">Dep!AA16</f>
        <v>0.18161262783787765</v>
      </c>
      <c r="AB4" s="243">
        <f ca="1">Dep!AB16</f>
        <v>0.154370733662196</v>
      </c>
    </row>
    <row r="5" spans="1:28">
      <c r="A5" s="240" t="s">
        <v>302</v>
      </c>
      <c r="C5" s="243">
        <f>Dep!C38</f>
        <v>0</v>
      </c>
      <c r="D5" s="243">
        <f>Dep!D38</f>
        <v>0</v>
      </c>
      <c r="E5" s="243">
        <f>Dep!E38</f>
        <v>0</v>
      </c>
      <c r="F5" s="243">
        <f ca="1">Dep!F38</f>
        <v>14.699999999999998</v>
      </c>
      <c r="G5" s="243">
        <f ca="1">Dep!G38</f>
        <v>8.8199999999999985</v>
      </c>
      <c r="H5" s="243">
        <f ca="1">Dep!H38</f>
        <v>5.2919999999999998</v>
      </c>
      <c r="I5" s="243">
        <f ca="1">Dep!I38</f>
        <v>3.1751999999999998</v>
      </c>
      <c r="J5" s="243">
        <f ca="1">Dep!J38</f>
        <v>1.9051199999999995</v>
      </c>
      <c r="K5" s="243">
        <f ca="1">Dep!K38</f>
        <v>1.1430719999999999</v>
      </c>
      <c r="L5" s="243">
        <f ca="1">Dep!L38</f>
        <v>0.68584319999999988</v>
      </c>
      <c r="M5" s="243">
        <f ca="1">Dep!M38</f>
        <v>0.41150591999999986</v>
      </c>
      <c r="N5" s="243">
        <f ca="1">Dep!N38</f>
        <v>0.24690355199999992</v>
      </c>
      <c r="O5" s="243">
        <f ca="1">Dep!O38</f>
        <v>0.14814213119999994</v>
      </c>
      <c r="P5" s="243">
        <f ca="1">Dep!P38</f>
        <v>8.8885278719999961E-2</v>
      </c>
      <c r="Q5" s="243">
        <f ca="1">Dep!Q38</f>
        <v>5.3331167231999967E-2</v>
      </c>
      <c r="R5" s="243">
        <f ca="1">Dep!R38</f>
        <v>3.1998700339199986E-2</v>
      </c>
      <c r="S5" s="243">
        <f ca="1">Dep!S38</f>
        <v>1.9199220203519989E-2</v>
      </c>
      <c r="T5" s="243">
        <f ca="1">Dep!T38</f>
        <v>1.1519532122111993E-2</v>
      </c>
      <c r="U5" s="243">
        <f ca="1">Dep!U38</f>
        <v>6.9117192732671947E-3</v>
      </c>
      <c r="V5" s="243">
        <f ca="1">Dep!V38</f>
        <v>4.1470315639603175E-3</v>
      </c>
      <c r="W5" s="243">
        <f ca="1">Dep!W38</f>
        <v>2.4882189383761901E-3</v>
      </c>
      <c r="X5" s="243">
        <f ca="1">Dep!X38</f>
        <v>1.4929313630257139E-3</v>
      </c>
      <c r="Y5" s="243">
        <f ca="1">Dep!Y38</f>
        <v>8.9575881781542841E-4</v>
      </c>
      <c r="Z5" s="243">
        <f ca="1">Dep!Z38</f>
        <v>5.37455290689257E-4</v>
      </c>
      <c r="AA5" s="243">
        <f ca="1">Dep!AA38</f>
        <v>3.2247317441355422E-4</v>
      </c>
      <c r="AB5" s="243">
        <f ca="1">Dep!AB38</f>
        <v>1.9348390464813252E-4</v>
      </c>
    </row>
    <row r="6" spans="1:28">
      <c r="A6" s="868" t="s">
        <v>94</v>
      </c>
      <c r="B6" s="872"/>
      <c r="C6" s="873">
        <f>C3+C4-C5</f>
        <v>0</v>
      </c>
      <c r="D6" s="873">
        <f t="shared" ref="D6:AB6" si="0">D3+D4-D5</f>
        <v>0</v>
      </c>
      <c r="E6" s="873">
        <f t="shared" si="0"/>
        <v>0</v>
      </c>
      <c r="F6" s="873">
        <f t="shared" ca="1" si="0"/>
        <v>-12.258436508589648</v>
      </c>
      <c r="G6" s="873">
        <f t="shared" ca="1" si="0"/>
        <v>-6.2819195933683076</v>
      </c>
      <c r="H6" s="873">
        <f t="shared" ca="1" si="0"/>
        <v>-2.647389300772252</v>
      </c>
      <c r="I6" s="873">
        <f t="shared" ca="1" si="0"/>
        <v>-0.41434450700291059</v>
      </c>
      <c r="J6" s="873">
        <f t="shared" ca="1" si="0"/>
        <v>0.97997528994552208</v>
      </c>
      <c r="K6" s="873">
        <f t="shared" ca="1" si="0"/>
        <v>1.8749102811726683</v>
      </c>
      <c r="L6" s="873">
        <f t="shared" ca="1" si="0"/>
        <v>2.4771947903835745</v>
      </c>
      <c r="M6" s="873">
        <f t="shared" ca="1" si="0"/>
        <v>2.9113997114520376</v>
      </c>
      <c r="N6" s="873">
        <f t="shared" ca="1" si="0"/>
        <v>3.2522363041323699</v>
      </c>
      <c r="O6" s="873">
        <f t="shared" ca="1" si="0"/>
        <v>3.5436283160047801</v>
      </c>
      <c r="P6" s="873">
        <f t="shared" ca="1" si="0"/>
        <v>3.8100236077657388</v>
      </c>
      <c r="Q6" s="873">
        <f t="shared" ca="1" si="0"/>
        <v>3.9814788124310043</v>
      </c>
      <c r="R6" s="873">
        <f t="shared" ca="1" si="0"/>
        <v>4.0065230326869283</v>
      </c>
      <c r="S6" s="873">
        <f t="shared" ca="1" si="0"/>
        <v>3.9684714195201192</v>
      </c>
      <c r="T6" s="873">
        <f t="shared" ca="1" si="0"/>
        <v>3.9246542119436452</v>
      </c>
      <c r="U6" s="873">
        <f t="shared" ca="1" si="0"/>
        <v>3.8770960464742621</v>
      </c>
      <c r="V6" s="873">
        <f t="shared" ca="1" si="0"/>
        <v>3.8270017263325169</v>
      </c>
      <c r="W6" s="873">
        <f t="shared" ca="1" si="0"/>
        <v>3.775083868285745</v>
      </c>
      <c r="X6" s="873">
        <f t="shared" ca="1" si="0"/>
        <v>3.7217594822259796</v>
      </c>
      <c r="Y6" s="873">
        <f t="shared" ca="1" si="0"/>
        <v>3.6672679101359007</v>
      </c>
      <c r="Z6" s="873">
        <f t="shared" ca="1" si="0"/>
        <v>3.6117415804272075</v>
      </c>
      <c r="AA6" s="873">
        <f t="shared" ca="1" si="0"/>
        <v>3.555248451234251</v>
      </c>
      <c r="AB6" s="874">
        <f t="shared" ca="1" si="0"/>
        <v>3.6659072219787521</v>
      </c>
    </row>
    <row r="7" spans="1:28">
      <c r="A7" s="863"/>
      <c r="B7" s="242"/>
      <c r="C7" s="875"/>
      <c r="D7" s="875"/>
      <c r="E7" s="875"/>
      <c r="F7" s="875"/>
      <c r="G7" s="875"/>
      <c r="H7" s="875"/>
      <c r="I7" s="875"/>
      <c r="J7" s="875"/>
      <c r="K7" s="875"/>
      <c r="L7" s="875"/>
      <c r="M7" s="875"/>
      <c r="N7" s="875"/>
      <c r="O7" s="875"/>
      <c r="P7" s="875"/>
      <c r="Q7" s="875"/>
      <c r="R7" s="875"/>
      <c r="S7" s="875"/>
      <c r="T7" s="875"/>
      <c r="U7" s="875"/>
      <c r="V7" s="875"/>
      <c r="W7" s="875"/>
      <c r="X7" s="875"/>
      <c r="Y7" s="875"/>
      <c r="Z7" s="875"/>
      <c r="AA7" s="875"/>
      <c r="AB7" s="875"/>
    </row>
    <row r="8" spans="1:28">
      <c r="A8" s="240" t="s">
        <v>95</v>
      </c>
      <c r="C8" s="243">
        <f>IF(B9&lt;0,B9,0)</f>
        <v>0</v>
      </c>
      <c r="D8" s="243">
        <f>IF(C9&lt;0,C9,0)</f>
        <v>0</v>
      </c>
      <c r="E8" s="243">
        <f t="shared" ref="E8:V8" si="1">IF(D9&lt;0,D9,0)</f>
        <v>0</v>
      </c>
      <c r="F8" s="243">
        <f t="shared" si="1"/>
        <v>0</v>
      </c>
      <c r="G8" s="243">
        <f t="shared" ca="1" si="1"/>
        <v>-12.258436508589648</v>
      </c>
      <c r="H8" s="243">
        <f t="shared" ca="1" si="1"/>
        <v>-18.540356101957954</v>
      </c>
      <c r="I8" s="243">
        <f t="shared" ca="1" si="1"/>
        <v>-21.187745402730208</v>
      </c>
      <c r="J8" s="243">
        <f t="shared" ca="1" si="1"/>
        <v>-21.602089909733117</v>
      </c>
      <c r="K8" s="243">
        <f t="shared" ca="1" si="1"/>
        <v>-20.622114619787595</v>
      </c>
      <c r="L8" s="243">
        <f t="shared" ca="1" si="1"/>
        <v>-18.747204338614928</v>
      </c>
      <c r="M8" s="243">
        <f t="shared" ca="1" si="1"/>
        <v>-16.270009548231354</v>
      </c>
      <c r="N8" s="243">
        <f t="shared" ca="1" si="1"/>
        <v>-13.358609836779316</v>
      </c>
      <c r="O8" s="243">
        <f t="shared" ca="1" si="1"/>
        <v>-10.106373532646945</v>
      </c>
      <c r="P8" s="243">
        <f t="shared" ca="1" si="1"/>
        <v>-6.5627452166421651</v>
      </c>
      <c r="Q8" s="243">
        <f t="shared" ca="1" si="1"/>
        <v>-2.7527216088764264</v>
      </c>
      <c r="R8" s="243">
        <f t="shared" ca="1" si="1"/>
        <v>0</v>
      </c>
      <c r="S8" s="243">
        <f t="shared" ca="1" si="1"/>
        <v>0</v>
      </c>
      <c r="T8" s="243">
        <f t="shared" ca="1" si="1"/>
        <v>0</v>
      </c>
      <c r="U8" s="243">
        <f t="shared" ca="1" si="1"/>
        <v>0</v>
      </c>
      <c r="V8" s="243">
        <f t="shared" ca="1" si="1"/>
        <v>0</v>
      </c>
      <c r="W8" s="243">
        <f t="shared" ref="W8" ca="1" si="2">IF(V9&lt;0,V9,0)</f>
        <v>0</v>
      </c>
      <c r="X8" s="243">
        <f t="shared" ref="X8" ca="1" si="3">IF(W9&lt;0,W9,0)</f>
        <v>0</v>
      </c>
      <c r="Y8" s="243">
        <f t="shared" ref="Y8" ca="1" si="4">IF(X9&lt;0,X9,0)</f>
        <v>0</v>
      </c>
      <c r="Z8" s="243">
        <f t="shared" ref="Z8" ca="1" si="5">IF(Y9&lt;0,Y9,0)</f>
        <v>0</v>
      </c>
      <c r="AA8" s="243">
        <f t="shared" ref="AA8" ca="1" si="6">IF(Z9&lt;0,Z9,0)</f>
        <v>0</v>
      </c>
      <c r="AB8" s="243">
        <f t="shared" ref="AB8" ca="1" si="7">IF(AA9&lt;0,AA9,0)</f>
        <v>0</v>
      </c>
    </row>
    <row r="9" spans="1:28">
      <c r="A9" s="240" t="s">
        <v>96</v>
      </c>
      <c r="C9" s="243">
        <f>C6+C8</f>
        <v>0</v>
      </c>
      <c r="D9" s="243">
        <f>D6+D8</f>
        <v>0</v>
      </c>
      <c r="E9" s="243">
        <f t="shared" ref="E9:V9" si="8">E6+E8</f>
        <v>0</v>
      </c>
      <c r="F9" s="243">
        <f t="shared" ca="1" si="8"/>
        <v>-12.258436508589648</v>
      </c>
      <c r="G9" s="243">
        <f t="shared" ca="1" si="8"/>
        <v>-18.540356101957954</v>
      </c>
      <c r="H9" s="243">
        <f t="shared" ca="1" si="8"/>
        <v>-21.187745402730208</v>
      </c>
      <c r="I9" s="243">
        <f t="shared" ca="1" si="8"/>
        <v>-21.602089909733117</v>
      </c>
      <c r="J9" s="243">
        <f t="shared" ca="1" si="8"/>
        <v>-20.622114619787595</v>
      </c>
      <c r="K9" s="243">
        <f t="shared" ca="1" si="8"/>
        <v>-18.747204338614928</v>
      </c>
      <c r="L9" s="243">
        <f t="shared" ca="1" si="8"/>
        <v>-16.270009548231354</v>
      </c>
      <c r="M9" s="243">
        <f t="shared" ca="1" si="8"/>
        <v>-13.358609836779316</v>
      </c>
      <c r="N9" s="243">
        <f t="shared" ca="1" si="8"/>
        <v>-10.106373532646945</v>
      </c>
      <c r="O9" s="243">
        <f t="shared" ca="1" si="8"/>
        <v>-6.5627452166421651</v>
      </c>
      <c r="P9" s="243">
        <f t="shared" ca="1" si="8"/>
        <v>-2.7527216088764264</v>
      </c>
      <c r="Q9" s="243">
        <f t="shared" ca="1" si="8"/>
        <v>1.228757203554578</v>
      </c>
      <c r="R9" s="243">
        <f t="shared" ca="1" si="8"/>
        <v>4.0065230326869283</v>
      </c>
      <c r="S9" s="243">
        <f t="shared" ca="1" si="8"/>
        <v>3.9684714195201192</v>
      </c>
      <c r="T9" s="243">
        <f t="shared" ca="1" si="8"/>
        <v>3.9246542119436452</v>
      </c>
      <c r="U9" s="243">
        <f t="shared" ca="1" si="8"/>
        <v>3.8770960464742621</v>
      </c>
      <c r="V9" s="243">
        <f t="shared" ca="1" si="8"/>
        <v>3.8270017263325169</v>
      </c>
      <c r="W9" s="243">
        <f t="shared" ref="W9:AB9" ca="1" si="9">W6+W8</f>
        <v>3.775083868285745</v>
      </c>
      <c r="X9" s="243">
        <f t="shared" ca="1" si="9"/>
        <v>3.7217594822259796</v>
      </c>
      <c r="Y9" s="243">
        <f t="shared" ca="1" si="9"/>
        <v>3.6672679101359007</v>
      </c>
      <c r="Z9" s="243">
        <f t="shared" ca="1" si="9"/>
        <v>3.6117415804272075</v>
      </c>
      <c r="AA9" s="243">
        <f t="shared" ca="1" si="9"/>
        <v>3.555248451234251</v>
      </c>
      <c r="AB9" s="243">
        <f t="shared" ca="1" si="9"/>
        <v>3.6659072219787521</v>
      </c>
    </row>
    <row r="10" spans="1:28">
      <c r="A10" s="240"/>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row>
    <row r="11" spans="1:28">
      <c r="A11" s="240" t="s">
        <v>303</v>
      </c>
      <c r="C11" s="243">
        <f>MAX(C3*$B$20,0)</f>
        <v>0</v>
      </c>
      <c r="D11" s="243">
        <f t="shared" ref="D11:AB11" si="10">MAX(D3*$B$20,0)</f>
        <v>0</v>
      </c>
      <c r="E11" s="243">
        <f t="shared" si="10"/>
        <v>0</v>
      </c>
      <c r="F11" s="243">
        <f t="shared" ca="1" si="10"/>
        <v>0</v>
      </c>
      <c r="G11" s="243">
        <f t="shared" ca="1" si="10"/>
        <v>0</v>
      </c>
      <c r="H11" s="243">
        <f t="shared" ca="1" si="10"/>
        <v>0</v>
      </c>
      <c r="I11" s="243">
        <f t="shared" ca="1" si="10"/>
        <v>0</v>
      </c>
      <c r="J11" s="243">
        <f t="shared" ca="1" si="10"/>
        <v>0</v>
      </c>
      <c r="K11" s="243">
        <f t="shared" ca="1" si="10"/>
        <v>0</v>
      </c>
      <c r="L11" s="243">
        <f t="shared" ca="1" si="10"/>
        <v>0</v>
      </c>
      <c r="M11" s="243">
        <f t="shared" ca="1" si="10"/>
        <v>0</v>
      </c>
      <c r="N11" s="243">
        <f t="shared" ca="1" si="10"/>
        <v>0</v>
      </c>
      <c r="O11" s="243">
        <f t="shared" ca="1" si="10"/>
        <v>0</v>
      </c>
      <c r="P11" s="243">
        <f t="shared" ca="1" si="10"/>
        <v>0</v>
      </c>
      <c r="Q11" s="243">
        <f t="shared" ca="1" si="10"/>
        <v>0</v>
      </c>
      <c r="R11" s="243">
        <f t="shared" ca="1" si="10"/>
        <v>0</v>
      </c>
      <c r="S11" s="243">
        <f t="shared" ca="1" si="10"/>
        <v>0</v>
      </c>
      <c r="T11" s="243">
        <f t="shared" ca="1" si="10"/>
        <v>0</v>
      </c>
      <c r="U11" s="243">
        <f t="shared" ca="1" si="10"/>
        <v>0</v>
      </c>
      <c r="V11" s="243">
        <f t="shared" ca="1" si="10"/>
        <v>0</v>
      </c>
      <c r="W11" s="243">
        <f t="shared" ca="1" si="10"/>
        <v>0</v>
      </c>
      <c r="X11" s="243">
        <f t="shared" ca="1" si="10"/>
        <v>0</v>
      </c>
      <c r="Y11" s="243">
        <f t="shared" ca="1" si="10"/>
        <v>0</v>
      </c>
      <c r="Z11" s="243">
        <f t="shared" ca="1" si="10"/>
        <v>0</v>
      </c>
      <c r="AA11" s="243">
        <f t="shared" ca="1" si="10"/>
        <v>0</v>
      </c>
      <c r="AB11" s="243">
        <f t="shared" ca="1" si="10"/>
        <v>0</v>
      </c>
    </row>
    <row r="12" spans="1:28">
      <c r="A12" s="240" t="s">
        <v>304</v>
      </c>
      <c r="C12" s="243">
        <f>IF(C24&lt;0,0,C24)</f>
        <v>0</v>
      </c>
      <c r="D12" s="243">
        <f t="shared" ref="D12:V12" si="11">IF(D24&lt;0,0,D24)</f>
        <v>0</v>
      </c>
      <c r="E12" s="243">
        <f t="shared" si="11"/>
        <v>0</v>
      </c>
      <c r="F12" s="243">
        <f t="shared" ca="1" si="11"/>
        <v>0</v>
      </c>
      <c r="G12" s="243">
        <f t="shared" ca="1" si="11"/>
        <v>0</v>
      </c>
      <c r="H12" s="243">
        <f t="shared" ca="1" si="11"/>
        <v>0</v>
      </c>
      <c r="I12" s="243">
        <f t="shared" ca="1" si="11"/>
        <v>0</v>
      </c>
      <c r="J12" s="243">
        <f t="shared" ca="1" si="11"/>
        <v>0</v>
      </c>
      <c r="K12" s="243">
        <f t="shared" ca="1" si="11"/>
        <v>0</v>
      </c>
      <c r="L12" s="243">
        <f t="shared" ca="1" si="11"/>
        <v>0</v>
      </c>
      <c r="M12" s="243">
        <f t="shared" ca="1" si="11"/>
        <v>0</v>
      </c>
      <c r="N12" s="243">
        <f t="shared" ca="1" si="11"/>
        <v>0</v>
      </c>
      <c r="O12" s="243">
        <f t="shared" ca="1" si="11"/>
        <v>0</v>
      </c>
      <c r="P12" s="243">
        <f t="shared" ca="1" si="11"/>
        <v>0</v>
      </c>
      <c r="Q12" s="243">
        <f t="shared" ca="1" si="11"/>
        <v>0.31487640595408195</v>
      </c>
      <c r="R12" s="243">
        <f t="shared" ca="1" si="11"/>
        <v>1.0266955662642216</v>
      </c>
      <c r="S12" s="243">
        <f t="shared" ca="1" si="11"/>
        <v>1.0169446120805479</v>
      </c>
      <c r="T12" s="243">
        <f t="shared" ca="1" si="11"/>
        <v>1.0057161897358309</v>
      </c>
      <c r="U12" s="243">
        <f t="shared" ca="1" si="11"/>
        <v>0.99352912448530861</v>
      </c>
      <c r="V12" s="243">
        <f t="shared" ca="1" si="11"/>
        <v>0.98069215438306556</v>
      </c>
      <c r="W12" s="243">
        <f t="shared" ref="W12:AB12" ca="1" si="12">IF(W24&lt;0,0,W24)</f>
        <v>0.96738789175143203</v>
      </c>
      <c r="X12" s="243">
        <f t="shared" ca="1" si="12"/>
        <v>0.95372319787730075</v>
      </c>
      <c r="Y12" s="243">
        <f t="shared" ca="1" si="12"/>
        <v>0.93975940557978543</v>
      </c>
      <c r="Z12" s="243">
        <f t="shared" ca="1" si="12"/>
        <v>0.92553045043395366</v>
      </c>
      <c r="AA12" s="243">
        <f t="shared" ca="1" si="12"/>
        <v>0.91105374711946518</v>
      </c>
      <c r="AB12" s="243">
        <f t="shared" ca="1" si="12"/>
        <v>0.93941072107506729</v>
      </c>
    </row>
    <row r="13" spans="1:28">
      <c r="A13" s="865" t="s">
        <v>99</v>
      </c>
      <c r="B13" s="866"/>
      <c r="C13" s="867">
        <f>IF((C11&gt;C12),C11,C12)</f>
        <v>0</v>
      </c>
      <c r="D13" s="867">
        <f t="shared" ref="D13:V13" si="13">IF((D11&gt;D12),D11,D12)</f>
        <v>0</v>
      </c>
      <c r="E13" s="867">
        <f t="shared" si="13"/>
        <v>0</v>
      </c>
      <c r="F13" s="867">
        <f t="shared" ca="1" si="13"/>
        <v>0</v>
      </c>
      <c r="G13" s="867">
        <f t="shared" ca="1" si="13"/>
        <v>0</v>
      </c>
      <c r="H13" s="867">
        <f t="shared" ca="1" si="13"/>
        <v>0</v>
      </c>
      <c r="I13" s="867">
        <f t="shared" ca="1" si="13"/>
        <v>0</v>
      </c>
      <c r="J13" s="867">
        <f t="shared" ca="1" si="13"/>
        <v>0</v>
      </c>
      <c r="K13" s="867">
        <f t="shared" ca="1" si="13"/>
        <v>0</v>
      </c>
      <c r="L13" s="867">
        <f t="shared" ca="1" si="13"/>
        <v>0</v>
      </c>
      <c r="M13" s="867">
        <f t="shared" ca="1" si="13"/>
        <v>0</v>
      </c>
      <c r="N13" s="867">
        <f t="shared" ca="1" si="13"/>
        <v>0</v>
      </c>
      <c r="O13" s="867">
        <f t="shared" ca="1" si="13"/>
        <v>0</v>
      </c>
      <c r="P13" s="867">
        <f t="shared" ca="1" si="13"/>
        <v>0</v>
      </c>
      <c r="Q13" s="867">
        <f t="shared" ca="1" si="13"/>
        <v>0.31487640595408195</v>
      </c>
      <c r="R13" s="867">
        <f t="shared" ca="1" si="13"/>
        <v>1.0266955662642216</v>
      </c>
      <c r="S13" s="867">
        <f t="shared" ca="1" si="13"/>
        <v>1.0169446120805479</v>
      </c>
      <c r="T13" s="867">
        <f t="shared" ca="1" si="13"/>
        <v>1.0057161897358309</v>
      </c>
      <c r="U13" s="867">
        <f t="shared" ca="1" si="13"/>
        <v>0.99352912448530861</v>
      </c>
      <c r="V13" s="867">
        <f t="shared" ca="1" si="13"/>
        <v>0.98069215438306556</v>
      </c>
      <c r="W13" s="867">
        <f t="shared" ref="W13:AB13" ca="1" si="14">IF((W11&gt;W12),W11,W12)</f>
        <v>0.96738789175143203</v>
      </c>
      <c r="X13" s="867">
        <f t="shared" ca="1" si="14"/>
        <v>0.95372319787730075</v>
      </c>
      <c r="Y13" s="867">
        <f t="shared" ca="1" si="14"/>
        <v>0.93975940557978543</v>
      </c>
      <c r="Z13" s="867">
        <f t="shared" ca="1" si="14"/>
        <v>0.92553045043395366</v>
      </c>
      <c r="AA13" s="867">
        <f t="shared" ca="1" si="14"/>
        <v>0.91105374711946518</v>
      </c>
      <c r="AB13" s="867">
        <f t="shared" ca="1" si="14"/>
        <v>0.93941072107506729</v>
      </c>
    </row>
    <row r="14" spans="1:28">
      <c r="A14" s="240" t="s">
        <v>100</v>
      </c>
      <c r="C14" s="244">
        <f>IF(C11&gt;C12,C11,0)</f>
        <v>0</v>
      </c>
      <c r="D14" s="244">
        <f t="shared" ref="D14:V14" si="15">IF(D11&gt;D12,D11,0)</f>
        <v>0</v>
      </c>
      <c r="E14" s="244">
        <f t="shared" si="15"/>
        <v>0</v>
      </c>
      <c r="F14" s="244">
        <f t="shared" ca="1" si="15"/>
        <v>0</v>
      </c>
      <c r="G14" s="244">
        <f t="shared" ca="1" si="15"/>
        <v>0</v>
      </c>
      <c r="H14" s="244">
        <f t="shared" ca="1" si="15"/>
        <v>0</v>
      </c>
      <c r="I14" s="244">
        <f t="shared" ca="1" si="15"/>
        <v>0</v>
      </c>
      <c r="J14" s="244">
        <f t="shared" ca="1" si="15"/>
        <v>0</v>
      </c>
      <c r="K14" s="244">
        <f t="shared" ca="1" si="15"/>
        <v>0</v>
      </c>
      <c r="L14" s="244">
        <f t="shared" ca="1" si="15"/>
        <v>0</v>
      </c>
      <c r="M14" s="244">
        <f t="shared" ca="1" si="15"/>
        <v>0</v>
      </c>
      <c r="N14" s="244">
        <f t="shared" ca="1" si="15"/>
        <v>0</v>
      </c>
      <c r="O14" s="244">
        <f t="shared" ca="1" si="15"/>
        <v>0</v>
      </c>
      <c r="P14" s="244">
        <f t="shared" ca="1" si="15"/>
        <v>0</v>
      </c>
      <c r="Q14" s="244">
        <f t="shared" ca="1" si="15"/>
        <v>0</v>
      </c>
      <c r="R14" s="244">
        <f t="shared" ca="1" si="15"/>
        <v>0</v>
      </c>
      <c r="S14" s="244">
        <f t="shared" ca="1" si="15"/>
        <v>0</v>
      </c>
      <c r="T14" s="244">
        <f t="shared" ca="1" si="15"/>
        <v>0</v>
      </c>
      <c r="U14" s="244">
        <f t="shared" ca="1" si="15"/>
        <v>0</v>
      </c>
      <c r="V14" s="244">
        <f t="shared" ca="1" si="15"/>
        <v>0</v>
      </c>
      <c r="W14" s="244">
        <f t="shared" ref="W14:AB14" ca="1" si="16">IF(W11&gt;W12,W11,0)</f>
        <v>0</v>
      </c>
      <c r="X14" s="244">
        <f t="shared" ca="1" si="16"/>
        <v>0</v>
      </c>
      <c r="Y14" s="244">
        <f t="shared" ca="1" si="16"/>
        <v>0</v>
      </c>
      <c r="Z14" s="244">
        <f t="shared" ca="1" si="16"/>
        <v>0</v>
      </c>
      <c r="AA14" s="244">
        <f t="shared" ca="1" si="16"/>
        <v>0</v>
      </c>
      <c r="AB14" s="244">
        <f t="shared" ca="1" si="16"/>
        <v>0</v>
      </c>
    </row>
    <row r="15" spans="1:28">
      <c r="A15" s="240" t="s">
        <v>101</v>
      </c>
      <c r="C15" s="244">
        <f>(C14+B15-C16)</f>
        <v>0</v>
      </c>
      <c r="D15" s="244">
        <f t="shared" ref="D15:V15" si="17">(D14+C15-D16)</f>
        <v>0</v>
      </c>
      <c r="E15" s="244">
        <f t="shared" si="17"/>
        <v>0</v>
      </c>
      <c r="F15" s="244">
        <f t="shared" ca="1" si="17"/>
        <v>0</v>
      </c>
      <c r="G15" s="244">
        <f t="shared" ca="1" si="17"/>
        <v>0</v>
      </c>
      <c r="H15" s="244">
        <f t="shared" ca="1" si="17"/>
        <v>0</v>
      </c>
      <c r="I15" s="244">
        <f t="shared" ca="1" si="17"/>
        <v>0</v>
      </c>
      <c r="J15" s="244">
        <f t="shared" ca="1" si="17"/>
        <v>0</v>
      </c>
      <c r="K15" s="244">
        <f t="shared" ca="1" si="17"/>
        <v>0</v>
      </c>
      <c r="L15" s="244">
        <f t="shared" ca="1" si="17"/>
        <v>0</v>
      </c>
      <c r="M15" s="244">
        <f t="shared" ca="1" si="17"/>
        <v>0</v>
      </c>
      <c r="N15" s="244">
        <f t="shared" ca="1" si="17"/>
        <v>0</v>
      </c>
      <c r="O15" s="244">
        <f t="shared" ca="1" si="17"/>
        <v>0</v>
      </c>
      <c r="P15" s="244">
        <f t="shared" ca="1" si="17"/>
        <v>0</v>
      </c>
      <c r="Q15" s="244">
        <f t="shared" ca="1" si="17"/>
        <v>0</v>
      </c>
      <c r="R15" s="244">
        <f t="shared" ca="1" si="17"/>
        <v>0</v>
      </c>
      <c r="S15" s="244">
        <f t="shared" ca="1" si="17"/>
        <v>0</v>
      </c>
      <c r="T15" s="244">
        <f t="shared" ca="1" si="17"/>
        <v>0</v>
      </c>
      <c r="U15" s="244">
        <f t="shared" ca="1" si="17"/>
        <v>0</v>
      </c>
      <c r="V15" s="244">
        <f t="shared" ca="1" si="17"/>
        <v>0</v>
      </c>
      <c r="W15" s="244">
        <f t="shared" ref="W15" ca="1" si="18">(W14+V15-W16)</f>
        <v>0</v>
      </c>
      <c r="X15" s="244">
        <f t="shared" ref="X15" ca="1" si="19">(X14+W15-X16)</f>
        <v>0</v>
      </c>
      <c r="Y15" s="244">
        <f t="shared" ref="Y15" ca="1" si="20">(Y14+X15-Y16)</f>
        <v>0</v>
      </c>
      <c r="Z15" s="244">
        <f t="shared" ref="Z15" ca="1" si="21">(Z14+Y15-Z16)</f>
        <v>0</v>
      </c>
      <c r="AA15" s="244">
        <f t="shared" ref="AA15" ca="1" si="22">(AA14+Z15-AA16)</f>
        <v>0</v>
      </c>
      <c r="AB15" s="244">
        <f t="shared" ref="AB15" ca="1" si="23">(AB14+AA15-AB16)</f>
        <v>0</v>
      </c>
    </row>
    <row r="16" spans="1:28">
      <c r="A16" s="865" t="s">
        <v>102</v>
      </c>
      <c r="B16" s="866"/>
      <c r="C16" s="867">
        <f>IF(C12&gt;C11,MIN(C12-C11,B15),0)</f>
        <v>0</v>
      </c>
      <c r="D16" s="867">
        <f t="shared" ref="D16:V16" si="24">IF(D12&gt;D11,MIN(D12-D11,C15),0)</f>
        <v>0</v>
      </c>
      <c r="E16" s="867">
        <f t="shared" si="24"/>
        <v>0</v>
      </c>
      <c r="F16" s="867">
        <f t="shared" ca="1" si="24"/>
        <v>0</v>
      </c>
      <c r="G16" s="867">
        <f t="shared" ca="1" si="24"/>
        <v>0</v>
      </c>
      <c r="H16" s="867">
        <f t="shared" ca="1" si="24"/>
        <v>0</v>
      </c>
      <c r="I16" s="867">
        <f t="shared" ca="1" si="24"/>
        <v>0</v>
      </c>
      <c r="J16" s="867">
        <f t="shared" ca="1" si="24"/>
        <v>0</v>
      </c>
      <c r="K16" s="867">
        <f t="shared" ca="1" si="24"/>
        <v>0</v>
      </c>
      <c r="L16" s="867">
        <f t="shared" ca="1" si="24"/>
        <v>0</v>
      </c>
      <c r="M16" s="867">
        <f t="shared" ca="1" si="24"/>
        <v>0</v>
      </c>
      <c r="N16" s="867">
        <f t="shared" ca="1" si="24"/>
        <v>0</v>
      </c>
      <c r="O16" s="867">
        <f t="shared" ca="1" si="24"/>
        <v>0</v>
      </c>
      <c r="P16" s="867">
        <f t="shared" ca="1" si="24"/>
        <v>0</v>
      </c>
      <c r="Q16" s="867">
        <f t="shared" ca="1" si="24"/>
        <v>0</v>
      </c>
      <c r="R16" s="867">
        <f t="shared" ca="1" si="24"/>
        <v>0</v>
      </c>
      <c r="S16" s="867">
        <f t="shared" ca="1" si="24"/>
        <v>0</v>
      </c>
      <c r="T16" s="867">
        <f t="shared" ca="1" si="24"/>
        <v>0</v>
      </c>
      <c r="U16" s="867">
        <f t="shared" ca="1" si="24"/>
        <v>0</v>
      </c>
      <c r="V16" s="867">
        <f t="shared" ca="1" si="24"/>
        <v>0</v>
      </c>
      <c r="W16" s="867">
        <f t="shared" ref="W16" ca="1" si="25">IF(W12&gt;W11,MIN(W12-W11,V15),0)</f>
        <v>0</v>
      </c>
      <c r="X16" s="867">
        <f t="shared" ref="X16" ca="1" si="26">IF(X12&gt;X11,MIN(X12-X11,W15),0)</f>
        <v>0</v>
      </c>
      <c r="Y16" s="867">
        <f t="shared" ref="Y16" ca="1" si="27">IF(Y12&gt;Y11,MIN(Y12-Y11,X15),0)</f>
        <v>0</v>
      </c>
      <c r="Z16" s="867">
        <f t="shared" ref="Z16" ca="1" si="28">IF(Z12&gt;Z11,MIN(Z12-Z11,Y15),0)</f>
        <v>0</v>
      </c>
      <c r="AA16" s="867">
        <f t="shared" ref="AA16" ca="1" si="29">IF(AA12&gt;AA11,MIN(AA12-AA11,Z15),0)</f>
        <v>0</v>
      </c>
      <c r="AB16" s="867">
        <f t="shared" ref="AB16" ca="1" si="30">IF(AB12&gt;AB11,MIN(AB12-AB11,AA15),0)</f>
        <v>0</v>
      </c>
    </row>
    <row r="17" spans="1:28">
      <c r="C17" s="244"/>
      <c r="D17" s="244"/>
      <c r="E17" s="244"/>
      <c r="F17" s="244"/>
      <c r="G17" s="244"/>
      <c r="H17" s="244"/>
      <c r="I17" s="244"/>
      <c r="J17" s="244"/>
      <c r="K17" s="244"/>
      <c r="L17" s="244"/>
      <c r="M17" s="244"/>
      <c r="N17" s="244"/>
      <c r="O17" s="243"/>
      <c r="P17" s="243"/>
      <c r="Q17" s="243"/>
      <c r="R17" s="243"/>
      <c r="S17" s="243"/>
      <c r="T17" s="243"/>
      <c r="U17" s="243"/>
      <c r="V17" s="243"/>
      <c r="W17" s="243"/>
      <c r="X17" s="243"/>
      <c r="Y17" s="243"/>
      <c r="Z17" s="243"/>
      <c r="AA17" s="243"/>
      <c r="AB17" s="243"/>
    </row>
    <row r="18" spans="1:28">
      <c r="A18" s="877" t="s">
        <v>91</v>
      </c>
      <c r="C18" s="244"/>
      <c r="D18" s="244"/>
      <c r="E18" s="244"/>
      <c r="F18" s="244"/>
      <c r="G18" s="244"/>
      <c r="H18" s="244"/>
      <c r="I18" s="244"/>
      <c r="J18" s="244"/>
      <c r="K18" s="244"/>
      <c r="L18" s="244"/>
      <c r="M18" s="244"/>
      <c r="N18" s="244"/>
      <c r="O18" s="243"/>
      <c r="P18" s="243"/>
      <c r="Q18" s="243"/>
      <c r="R18" s="243"/>
      <c r="S18" s="243"/>
      <c r="T18" s="243"/>
      <c r="U18" s="243"/>
      <c r="V18" s="243"/>
      <c r="W18" s="243"/>
      <c r="X18" s="243"/>
      <c r="Y18" s="243"/>
      <c r="Z18" s="243"/>
      <c r="AA18" s="243"/>
      <c r="AB18" s="243"/>
    </row>
    <row r="19" spans="1:28">
      <c r="A19" s="240" t="s">
        <v>90</v>
      </c>
      <c r="C19" s="243">
        <f>C3</f>
        <v>0</v>
      </c>
      <c r="D19" s="243">
        <f t="shared" ref="D19:V19" si="31">D3</f>
        <v>0</v>
      </c>
      <c r="E19" s="243">
        <f t="shared" si="31"/>
        <v>0</v>
      </c>
      <c r="F19" s="243">
        <f t="shared" ca="1" si="31"/>
        <v>-3.0709365085896496</v>
      </c>
      <c r="G19" s="243">
        <f t="shared" ca="1" si="31"/>
        <v>-2.1475445933683086</v>
      </c>
      <c r="H19" s="243">
        <f t="shared" ca="1" si="31"/>
        <v>-1.3381705507722514</v>
      </c>
      <c r="I19" s="243">
        <f t="shared" ca="1" si="31"/>
        <v>-0.62450856950291023</v>
      </c>
      <c r="J19" s="243">
        <f t="shared" ca="1" si="31"/>
        <v>7.5358368205222792E-3</v>
      </c>
      <c r="K19" s="243">
        <f t="shared" ca="1" si="31"/>
        <v>0.57205674601641832</v>
      </c>
      <c r="L19" s="243">
        <f t="shared" ca="1" si="31"/>
        <v>1.0840012855007619</v>
      </c>
      <c r="M19" s="243">
        <f t="shared" ca="1" si="31"/>
        <v>1.5557244323016466</v>
      </c>
      <c r="N19" s="243">
        <f t="shared" ca="1" si="31"/>
        <v>1.9970358368545378</v>
      </c>
      <c r="O19" s="243">
        <f t="shared" ca="1" si="31"/>
        <v>2.4149820308186229</v>
      </c>
      <c r="P19" s="243">
        <f t="shared" ca="1" si="31"/>
        <v>2.813638732557505</v>
      </c>
      <c r="Q19" s="243">
        <f t="shared" ca="1" si="31"/>
        <v>3.1123303488240053</v>
      </c>
      <c r="R19" s="243">
        <f t="shared" ca="1" si="31"/>
        <v>3.254414046812979</v>
      </c>
      <c r="S19" s="243">
        <f t="shared" ca="1" si="31"/>
        <v>3.3211791064424627</v>
      </c>
      <c r="T19" s="243">
        <f t="shared" ca="1" si="31"/>
        <v>3.3696559407767572</v>
      </c>
      <c r="U19" s="243">
        <f t="shared" ca="1" si="31"/>
        <v>3.4024676329518795</v>
      </c>
      <c r="V19" s="243">
        <f t="shared" ca="1" si="31"/>
        <v>3.4218396450201749</v>
      </c>
      <c r="W19" s="243">
        <f t="shared" ref="W19:AB19" ca="1" si="32">W3</f>
        <v>3.4296593412792644</v>
      </c>
      <c r="X19" s="243">
        <f t="shared" ca="1" si="32"/>
        <v>3.4275265795358765</v>
      </c>
      <c r="Y19" s="243">
        <f t="shared" ca="1" si="32"/>
        <v>3.416796710008557</v>
      </c>
      <c r="Z19" s="243">
        <f t="shared" ca="1" si="32"/>
        <v>3.398617120614511</v>
      </c>
      <c r="AA19" s="243">
        <f t="shared" ca="1" si="32"/>
        <v>3.3739582965707871</v>
      </c>
      <c r="AB19" s="243">
        <f t="shared" ca="1" si="32"/>
        <v>3.5117299722212043</v>
      </c>
    </row>
    <row r="20" spans="1:28" s="242" customFormat="1">
      <c r="A20" s="863" t="s">
        <v>91</v>
      </c>
      <c r="B20" s="876">
        <f>Inputs!$B$29</f>
        <v>0</v>
      </c>
      <c r="C20" s="864">
        <f>C19*$B$20</f>
        <v>0</v>
      </c>
      <c r="D20" s="864">
        <f t="shared" ref="D20:AB20" si="33">D19*$B$20</f>
        <v>0</v>
      </c>
      <c r="E20" s="864">
        <f t="shared" si="33"/>
        <v>0</v>
      </c>
      <c r="F20" s="864">
        <f t="shared" ca="1" si="33"/>
        <v>0</v>
      </c>
      <c r="G20" s="864">
        <f t="shared" ca="1" si="33"/>
        <v>0</v>
      </c>
      <c r="H20" s="864">
        <f t="shared" ca="1" si="33"/>
        <v>0</v>
      </c>
      <c r="I20" s="864">
        <f t="shared" ca="1" si="33"/>
        <v>0</v>
      </c>
      <c r="J20" s="864">
        <f t="shared" ca="1" si="33"/>
        <v>0</v>
      </c>
      <c r="K20" s="864">
        <f t="shared" ca="1" si="33"/>
        <v>0</v>
      </c>
      <c r="L20" s="864">
        <f t="shared" ca="1" si="33"/>
        <v>0</v>
      </c>
      <c r="M20" s="864">
        <f t="shared" ca="1" si="33"/>
        <v>0</v>
      </c>
      <c r="N20" s="864">
        <f t="shared" ca="1" si="33"/>
        <v>0</v>
      </c>
      <c r="O20" s="864">
        <f t="shared" ca="1" si="33"/>
        <v>0</v>
      </c>
      <c r="P20" s="864">
        <f t="shared" ca="1" si="33"/>
        <v>0</v>
      </c>
      <c r="Q20" s="864">
        <f t="shared" ca="1" si="33"/>
        <v>0</v>
      </c>
      <c r="R20" s="864">
        <f t="shared" ca="1" si="33"/>
        <v>0</v>
      </c>
      <c r="S20" s="864">
        <f t="shared" ca="1" si="33"/>
        <v>0</v>
      </c>
      <c r="T20" s="864">
        <f t="shared" ca="1" si="33"/>
        <v>0</v>
      </c>
      <c r="U20" s="864">
        <f t="shared" ca="1" si="33"/>
        <v>0</v>
      </c>
      <c r="V20" s="864">
        <f t="shared" ca="1" si="33"/>
        <v>0</v>
      </c>
      <c r="W20" s="864">
        <f t="shared" ca="1" si="33"/>
        <v>0</v>
      </c>
      <c r="X20" s="864">
        <f t="shared" ca="1" si="33"/>
        <v>0</v>
      </c>
      <c r="Y20" s="864">
        <f t="shared" ca="1" si="33"/>
        <v>0</v>
      </c>
      <c r="Z20" s="864">
        <f t="shared" ca="1" si="33"/>
        <v>0</v>
      </c>
      <c r="AA20" s="864">
        <f t="shared" ca="1" si="33"/>
        <v>0</v>
      </c>
      <c r="AB20" s="864">
        <f t="shared" ca="1" si="33"/>
        <v>0</v>
      </c>
    </row>
    <row r="21" spans="1:28">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row>
    <row r="22" spans="1:28">
      <c r="A22" s="866" t="s">
        <v>103</v>
      </c>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row>
    <row r="23" spans="1:28">
      <c r="A23" s="240" t="s">
        <v>104</v>
      </c>
      <c r="C23" s="243">
        <f>C9</f>
        <v>0</v>
      </c>
      <c r="D23" s="243">
        <f t="shared" ref="D23:V23" si="34">D9</f>
        <v>0</v>
      </c>
      <c r="E23" s="243">
        <f t="shared" si="34"/>
        <v>0</v>
      </c>
      <c r="F23" s="243">
        <f t="shared" ca="1" si="34"/>
        <v>-12.258436508589648</v>
      </c>
      <c r="G23" s="243">
        <f t="shared" ca="1" si="34"/>
        <v>-18.540356101957954</v>
      </c>
      <c r="H23" s="243">
        <f t="shared" ca="1" si="34"/>
        <v>-21.187745402730208</v>
      </c>
      <c r="I23" s="243">
        <f t="shared" ca="1" si="34"/>
        <v>-21.602089909733117</v>
      </c>
      <c r="J23" s="243">
        <f t="shared" ca="1" si="34"/>
        <v>-20.622114619787595</v>
      </c>
      <c r="K23" s="243">
        <f t="shared" ca="1" si="34"/>
        <v>-18.747204338614928</v>
      </c>
      <c r="L23" s="243">
        <f t="shared" ca="1" si="34"/>
        <v>-16.270009548231354</v>
      </c>
      <c r="M23" s="243">
        <f t="shared" ca="1" si="34"/>
        <v>-13.358609836779316</v>
      </c>
      <c r="N23" s="243">
        <f t="shared" ca="1" si="34"/>
        <v>-10.106373532646945</v>
      </c>
      <c r="O23" s="243">
        <f t="shared" ca="1" si="34"/>
        <v>-6.5627452166421651</v>
      </c>
      <c r="P23" s="243">
        <f t="shared" ca="1" si="34"/>
        <v>-2.7527216088764264</v>
      </c>
      <c r="Q23" s="243">
        <f t="shared" ca="1" si="34"/>
        <v>1.228757203554578</v>
      </c>
      <c r="R23" s="243">
        <f t="shared" ca="1" si="34"/>
        <v>4.0065230326869283</v>
      </c>
      <c r="S23" s="243">
        <f t="shared" ca="1" si="34"/>
        <v>3.9684714195201192</v>
      </c>
      <c r="T23" s="243">
        <f t="shared" ca="1" si="34"/>
        <v>3.9246542119436452</v>
      </c>
      <c r="U23" s="243">
        <f t="shared" ca="1" si="34"/>
        <v>3.8770960464742621</v>
      </c>
      <c r="V23" s="243">
        <f t="shared" ca="1" si="34"/>
        <v>3.8270017263325169</v>
      </c>
      <c r="W23" s="243">
        <f t="shared" ref="W23:AB23" ca="1" si="35">W9</f>
        <v>3.775083868285745</v>
      </c>
      <c r="X23" s="243">
        <f t="shared" ca="1" si="35"/>
        <v>3.7217594822259796</v>
      </c>
      <c r="Y23" s="243">
        <f t="shared" ca="1" si="35"/>
        <v>3.6672679101359007</v>
      </c>
      <c r="Z23" s="243">
        <f t="shared" ca="1" si="35"/>
        <v>3.6117415804272075</v>
      </c>
      <c r="AA23" s="243">
        <f t="shared" ca="1" si="35"/>
        <v>3.555248451234251</v>
      </c>
      <c r="AB23" s="243">
        <f t="shared" ca="1" si="35"/>
        <v>3.6659072219787521</v>
      </c>
    </row>
    <row r="24" spans="1:28" s="242" customFormat="1">
      <c r="A24" s="863" t="s">
        <v>240</v>
      </c>
      <c r="B24" s="876">
        <f>Inputs!$B$30</f>
        <v>0.25625600000000004</v>
      </c>
      <c r="C24" s="864">
        <f>C23*$B$24</f>
        <v>0</v>
      </c>
      <c r="D24" s="864">
        <f>D23*$B$24</f>
        <v>0</v>
      </c>
      <c r="E24" s="864">
        <f t="shared" ref="E24:AB24" si="36">E23*$B$24</f>
        <v>0</v>
      </c>
      <c r="F24" s="864">
        <f t="shared" ca="1" si="36"/>
        <v>-3.1412979059451493</v>
      </c>
      <c r="G24" s="864">
        <f t="shared" ca="1" si="36"/>
        <v>-4.7510774932633382</v>
      </c>
      <c r="H24" s="864">
        <f t="shared" ca="1" si="36"/>
        <v>-5.4294868859220333</v>
      </c>
      <c r="I24" s="864">
        <f t="shared" ca="1" si="36"/>
        <v>-5.53566515190857</v>
      </c>
      <c r="J24" s="864">
        <f t="shared" ca="1" si="36"/>
        <v>-5.2845406040082912</v>
      </c>
      <c r="K24" s="864">
        <f t="shared" ca="1" si="36"/>
        <v>-4.8040835949961078</v>
      </c>
      <c r="L24" s="864">
        <f t="shared" ca="1" si="36"/>
        <v>-4.1692875667915743</v>
      </c>
      <c r="M24" s="864">
        <f t="shared" ca="1" si="36"/>
        <v>-3.4232239223337206</v>
      </c>
      <c r="N24" s="864">
        <f t="shared" ca="1" si="36"/>
        <v>-2.5898188559819757</v>
      </c>
      <c r="O24" s="864">
        <f t="shared" ca="1" si="36"/>
        <v>-1.681742838235855</v>
      </c>
      <c r="P24" s="864">
        <f t="shared" ca="1" si="36"/>
        <v>-0.7054014286042376</v>
      </c>
      <c r="Q24" s="864">
        <f t="shared" ca="1" si="36"/>
        <v>0.31487640595408195</v>
      </c>
      <c r="R24" s="864">
        <f t="shared" ca="1" si="36"/>
        <v>1.0266955662642216</v>
      </c>
      <c r="S24" s="864">
        <f t="shared" ca="1" si="36"/>
        <v>1.0169446120805479</v>
      </c>
      <c r="T24" s="864">
        <f t="shared" ca="1" si="36"/>
        <v>1.0057161897358309</v>
      </c>
      <c r="U24" s="864">
        <f t="shared" ca="1" si="36"/>
        <v>0.99352912448530861</v>
      </c>
      <c r="V24" s="864">
        <f t="shared" ca="1" si="36"/>
        <v>0.98069215438306556</v>
      </c>
      <c r="W24" s="864">
        <f t="shared" ca="1" si="36"/>
        <v>0.96738789175143203</v>
      </c>
      <c r="X24" s="864">
        <f t="shared" ca="1" si="36"/>
        <v>0.95372319787730075</v>
      </c>
      <c r="Y24" s="864">
        <f t="shared" ca="1" si="36"/>
        <v>0.93975940557978555</v>
      </c>
      <c r="Z24" s="864">
        <f t="shared" ca="1" si="36"/>
        <v>0.92553045043395465</v>
      </c>
      <c r="AA24" s="864">
        <f t="shared" ca="1" si="36"/>
        <v>0.91105374711948439</v>
      </c>
      <c r="AB24" s="864">
        <f t="shared" ca="1" si="36"/>
        <v>0.93941072107538726</v>
      </c>
    </row>
    <row r="25" spans="1:28">
      <c r="A25" s="240"/>
      <c r="C25" s="241"/>
      <c r="D25" s="241"/>
      <c r="E25" s="241"/>
      <c r="F25" s="241"/>
      <c r="G25" s="241"/>
      <c r="H25" s="241"/>
      <c r="I25" s="241"/>
      <c r="J25" s="241"/>
      <c r="K25" s="241"/>
      <c r="L25" s="241"/>
      <c r="M25" s="241"/>
      <c r="N25" s="241"/>
      <c r="O25" s="241"/>
      <c r="P25" s="241"/>
      <c r="Q25" s="241"/>
      <c r="R25" s="241"/>
      <c r="S25" s="241"/>
      <c r="T25" s="241"/>
      <c r="U25" s="241"/>
      <c r="V25" s="241"/>
    </row>
  </sheetData>
  <sheetProtection password="CF7A"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pageSetUpPr fitToPage="1"/>
  </sheetPr>
  <dimension ref="A1:AC36"/>
  <sheetViews>
    <sheetView showGridLines="0" zoomScaleNormal="100" zoomScaleSheetLayoutView="100" workbookViewId="0">
      <pane xSplit="2" ySplit="2" topLeftCell="C3" activePane="bottomRight" state="frozen"/>
      <selection activeCell="G4" sqref="G4"/>
      <selection pane="topRight" activeCell="G4" sqref="G4"/>
      <selection pane="bottomLeft" activeCell="G4" sqref="G4"/>
      <selection pane="bottomRight" activeCell="G4" sqref="G4"/>
    </sheetView>
  </sheetViews>
  <sheetFormatPr defaultColWidth="7.75" defaultRowHeight="11.45" customHeight="1"/>
  <cols>
    <col min="1" max="1" width="24.125" style="921" bestFit="1" customWidth="1"/>
    <col min="2" max="2" width="7" style="921" bestFit="1" customWidth="1"/>
    <col min="3" max="3" width="6.5" style="976" customWidth="1"/>
    <col min="4" max="9" width="6.5" style="976" bestFit="1" customWidth="1"/>
    <col min="10" max="10" width="6.25" style="976" bestFit="1" customWidth="1"/>
    <col min="11" max="12" width="6.5" style="976" bestFit="1" customWidth="1"/>
    <col min="13" max="13" width="6.25" style="976" bestFit="1" customWidth="1"/>
    <col min="14" max="14" width="6.5" style="976" bestFit="1" customWidth="1"/>
    <col min="15" max="15" width="6.25" style="976" bestFit="1" customWidth="1"/>
    <col min="16" max="28" width="6.75" style="976" bestFit="1" customWidth="1"/>
    <col min="29" max="256" width="7.75" style="921"/>
    <col min="257" max="257" width="38.875" style="921" bestFit="1" customWidth="1"/>
    <col min="258" max="258" width="14" style="921" customWidth="1"/>
    <col min="259" max="259" width="6.5" style="921" customWidth="1"/>
    <col min="260" max="265" width="6.5" style="921" bestFit="1" customWidth="1"/>
    <col min="266" max="266" width="6.125" style="921" bestFit="1" customWidth="1"/>
    <col min="267" max="268" width="6.5" style="921" bestFit="1" customWidth="1"/>
    <col min="269" max="269" width="6.125" style="921" bestFit="1" customWidth="1"/>
    <col min="270" max="270" width="6.5" style="921" bestFit="1" customWidth="1"/>
    <col min="271" max="284" width="6.125" style="921" bestFit="1" customWidth="1"/>
    <col min="285" max="512" width="7.75" style="921"/>
    <col min="513" max="513" width="38.875" style="921" bestFit="1" customWidth="1"/>
    <col min="514" max="514" width="14" style="921" customWidth="1"/>
    <col min="515" max="515" width="6.5" style="921" customWidth="1"/>
    <col min="516" max="521" width="6.5" style="921" bestFit="1" customWidth="1"/>
    <col min="522" max="522" width="6.125" style="921" bestFit="1" customWidth="1"/>
    <col min="523" max="524" width="6.5" style="921" bestFit="1" customWidth="1"/>
    <col min="525" max="525" width="6.125" style="921" bestFit="1" customWidth="1"/>
    <col min="526" max="526" width="6.5" style="921" bestFit="1" customWidth="1"/>
    <col min="527" max="540" width="6.125" style="921" bestFit="1" customWidth="1"/>
    <col min="541" max="768" width="7.75" style="921"/>
    <col min="769" max="769" width="38.875" style="921" bestFit="1" customWidth="1"/>
    <col min="770" max="770" width="14" style="921" customWidth="1"/>
    <col min="771" max="771" width="6.5" style="921" customWidth="1"/>
    <col min="772" max="777" width="6.5" style="921" bestFit="1" customWidth="1"/>
    <col min="778" max="778" width="6.125" style="921" bestFit="1" customWidth="1"/>
    <col min="779" max="780" width="6.5" style="921" bestFit="1" customWidth="1"/>
    <col min="781" max="781" width="6.125" style="921" bestFit="1" customWidth="1"/>
    <col min="782" max="782" width="6.5" style="921" bestFit="1" customWidth="1"/>
    <col min="783" max="796" width="6.125" style="921" bestFit="1" customWidth="1"/>
    <col min="797" max="1024" width="7.75" style="921"/>
    <col min="1025" max="1025" width="38.875" style="921" bestFit="1" customWidth="1"/>
    <col min="1026" max="1026" width="14" style="921" customWidth="1"/>
    <col min="1027" max="1027" width="6.5" style="921" customWidth="1"/>
    <col min="1028" max="1033" width="6.5" style="921" bestFit="1" customWidth="1"/>
    <col min="1034" max="1034" width="6.125" style="921" bestFit="1" customWidth="1"/>
    <col min="1035" max="1036" width="6.5" style="921" bestFit="1" customWidth="1"/>
    <col min="1037" max="1037" width="6.125" style="921" bestFit="1" customWidth="1"/>
    <col min="1038" max="1038" width="6.5" style="921" bestFit="1" customWidth="1"/>
    <col min="1039" max="1052" width="6.125" style="921" bestFit="1" customWidth="1"/>
    <col min="1053" max="1280" width="7.75" style="921"/>
    <col min="1281" max="1281" width="38.875" style="921" bestFit="1" customWidth="1"/>
    <col min="1282" max="1282" width="14" style="921" customWidth="1"/>
    <col min="1283" max="1283" width="6.5" style="921" customWidth="1"/>
    <col min="1284" max="1289" width="6.5" style="921" bestFit="1" customWidth="1"/>
    <col min="1290" max="1290" width="6.125" style="921" bestFit="1" customWidth="1"/>
    <col min="1291" max="1292" width="6.5" style="921" bestFit="1" customWidth="1"/>
    <col min="1293" max="1293" width="6.125" style="921" bestFit="1" customWidth="1"/>
    <col min="1294" max="1294" width="6.5" style="921" bestFit="1" customWidth="1"/>
    <col min="1295" max="1308" width="6.125" style="921" bestFit="1" customWidth="1"/>
    <col min="1309" max="1536" width="7.75" style="921"/>
    <col min="1537" max="1537" width="38.875" style="921" bestFit="1" customWidth="1"/>
    <col min="1538" max="1538" width="14" style="921" customWidth="1"/>
    <col min="1539" max="1539" width="6.5" style="921" customWidth="1"/>
    <col min="1540" max="1545" width="6.5" style="921" bestFit="1" customWidth="1"/>
    <col min="1546" max="1546" width="6.125" style="921" bestFit="1" customWidth="1"/>
    <col min="1547" max="1548" width="6.5" style="921" bestFit="1" customWidth="1"/>
    <col min="1549" max="1549" width="6.125" style="921" bestFit="1" customWidth="1"/>
    <col min="1550" max="1550" width="6.5" style="921" bestFit="1" customWidth="1"/>
    <col min="1551" max="1564" width="6.125" style="921" bestFit="1" customWidth="1"/>
    <col min="1565" max="1792" width="7.75" style="921"/>
    <col min="1793" max="1793" width="38.875" style="921" bestFit="1" customWidth="1"/>
    <col min="1794" max="1794" width="14" style="921" customWidth="1"/>
    <col min="1795" max="1795" width="6.5" style="921" customWidth="1"/>
    <col min="1796" max="1801" width="6.5" style="921" bestFit="1" customWidth="1"/>
    <col min="1802" max="1802" width="6.125" style="921" bestFit="1" customWidth="1"/>
    <col min="1803" max="1804" width="6.5" style="921" bestFit="1" customWidth="1"/>
    <col min="1805" max="1805" width="6.125" style="921" bestFit="1" customWidth="1"/>
    <col min="1806" max="1806" width="6.5" style="921" bestFit="1" customWidth="1"/>
    <col min="1807" max="1820" width="6.125" style="921" bestFit="1" customWidth="1"/>
    <col min="1821" max="2048" width="7.75" style="921"/>
    <col min="2049" max="2049" width="38.875" style="921" bestFit="1" customWidth="1"/>
    <col min="2050" max="2050" width="14" style="921" customWidth="1"/>
    <col min="2051" max="2051" width="6.5" style="921" customWidth="1"/>
    <col min="2052" max="2057" width="6.5" style="921" bestFit="1" customWidth="1"/>
    <col min="2058" max="2058" width="6.125" style="921" bestFit="1" customWidth="1"/>
    <col min="2059" max="2060" width="6.5" style="921" bestFit="1" customWidth="1"/>
    <col min="2061" max="2061" width="6.125" style="921" bestFit="1" customWidth="1"/>
    <col min="2062" max="2062" width="6.5" style="921" bestFit="1" customWidth="1"/>
    <col min="2063" max="2076" width="6.125" style="921" bestFit="1" customWidth="1"/>
    <col min="2077" max="2304" width="7.75" style="921"/>
    <col min="2305" max="2305" width="38.875" style="921" bestFit="1" customWidth="1"/>
    <col min="2306" max="2306" width="14" style="921" customWidth="1"/>
    <col min="2307" max="2307" width="6.5" style="921" customWidth="1"/>
    <col min="2308" max="2313" width="6.5" style="921" bestFit="1" customWidth="1"/>
    <col min="2314" max="2314" width="6.125" style="921" bestFit="1" customWidth="1"/>
    <col min="2315" max="2316" width="6.5" style="921" bestFit="1" customWidth="1"/>
    <col min="2317" max="2317" width="6.125" style="921" bestFit="1" customWidth="1"/>
    <col min="2318" max="2318" width="6.5" style="921" bestFit="1" customWidth="1"/>
    <col min="2319" max="2332" width="6.125" style="921" bestFit="1" customWidth="1"/>
    <col min="2333" max="2560" width="7.75" style="921"/>
    <col min="2561" max="2561" width="38.875" style="921" bestFit="1" customWidth="1"/>
    <col min="2562" max="2562" width="14" style="921" customWidth="1"/>
    <col min="2563" max="2563" width="6.5" style="921" customWidth="1"/>
    <col min="2564" max="2569" width="6.5" style="921" bestFit="1" customWidth="1"/>
    <col min="2570" max="2570" width="6.125" style="921" bestFit="1" customWidth="1"/>
    <col min="2571" max="2572" width="6.5" style="921" bestFit="1" customWidth="1"/>
    <col min="2573" max="2573" width="6.125" style="921" bestFit="1" customWidth="1"/>
    <col min="2574" max="2574" width="6.5" style="921" bestFit="1" customWidth="1"/>
    <col min="2575" max="2588" width="6.125" style="921" bestFit="1" customWidth="1"/>
    <col min="2589" max="2816" width="7.75" style="921"/>
    <col min="2817" max="2817" width="38.875" style="921" bestFit="1" customWidth="1"/>
    <col min="2818" max="2818" width="14" style="921" customWidth="1"/>
    <col min="2819" max="2819" width="6.5" style="921" customWidth="1"/>
    <col min="2820" max="2825" width="6.5" style="921" bestFit="1" customWidth="1"/>
    <col min="2826" max="2826" width="6.125" style="921" bestFit="1" customWidth="1"/>
    <col min="2827" max="2828" width="6.5" style="921" bestFit="1" customWidth="1"/>
    <col min="2829" max="2829" width="6.125" style="921" bestFit="1" customWidth="1"/>
    <col min="2830" max="2830" width="6.5" style="921" bestFit="1" customWidth="1"/>
    <col min="2831" max="2844" width="6.125" style="921" bestFit="1" customWidth="1"/>
    <col min="2845" max="3072" width="7.75" style="921"/>
    <col min="3073" max="3073" width="38.875" style="921" bestFit="1" customWidth="1"/>
    <col min="3074" max="3074" width="14" style="921" customWidth="1"/>
    <col min="3075" max="3075" width="6.5" style="921" customWidth="1"/>
    <col min="3076" max="3081" width="6.5" style="921" bestFit="1" customWidth="1"/>
    <col min="3082" max="3082" width="6.125" style="921" bestFit="1" customWidth="1"/>
    <col min="3083" max="3084" width="6.5" style="921" bestFit="1" customWidth="1"/>
    <col min="3085" max="3085" width="6.125" style="921" bestFit="1" customWidth="1"/>
    <col min="3086" max="3086" width="6.5" style="921" bestFit="1" customWidth="1"/>
    <col min="3087" max="3100" width="6.125" style="921" bestFit="1" customWidth="1"/>
    <col min="3101" max="3328" width="7.75" style="921"/>
    <col min="3329" max="3329" width="38.875" style="921" bestFit="1" customWidth="1"/>
    <col min="3330" max="3330" width="14" style="921" customWidth="1"/>
    <col min="3331" max="3331" width="6.5" style="921" customWidth="1"/>
    <col min="3332" max="3337" width="6.5" style="921" bestFit="1" customWidth="1"/>
    <col min="3338" max="3338" width="6.125" style="921" bestFit="1" customWidth="1"/>
    <col min="3339" max="3340" width="6.5" style="921" bestFit="1" customWidth="1"/>
    <col min="3341" max="3341" width="6.125" style="921" bestFit="1" customWidth="1"/>
    <col min="3342" max="3342" width="6.5" style="921" bestFit="1" customWidth="1"/>
    <col min="3343" max="3356" width="6.125" style="921" bestFit="1" customWidth="1"/>
    <col min="3357" max="3584" width="7.75" style="921"/>
    <col min="3585" max="3585" width="38.875" style="921" bestFit="1" customWidth="1"/>
    <col min="3586" max="3586" width="14" style="921" customWidth="1"/>
    <col min="3587" max="3587" width="6.5" style="921" customWidth="1"/>
    <col min="3588" max="3593" width="6.5" style="921" bestFit="1" customWidth="1"/>
    <col min="3594" max="3594" width="6.125" style="921" bestFit="1" customWidth="1"/>
    <col min="3595" max="3596" width="6.5" style="921" bestFit="1" customWidth="1"/>
    <col min="3597" max="3597" width="6.125" style="921" bestFit="1" customWidth="1"/>
    <col min="3598" max="3598" width="6.5" style="921" bestFit="1" customWidth="1"/>
    <col min="3599" max="3612" width="6.125" style="921" bestFit="1" customWidth="1"/>
    <col min="3613" max="3840" width="7.75" style="921"/>
    <col min="3841" max="3841" width="38.875" style="921" bestFit="1" customWidth="1"/>
    <col min="3842" max="3842" width="14" style="921" customWidth="1"/>
    <col min="3843" max="3843" width="6.5" style="921" customWidth="1"/>
    <col min="3844" max="3849" width="6.5" style="921" bestFit="1" customWidth="1"/>
    <col min="3850" max="3850" width="6.125" style="921" bestFit="1" customWidth="1"/>
    <col min="3851" max="3852" width="6.5" style="921" bestFit="1" customWidth="1"/>
    <col min="3853" max="3853" width="6.125" style="921" bestFit="1" customWidth="1"/>
    <col min="3854" max="3854" width="6.5" style="921" bestFit="1" customWidth="1"/>
    <col min="3855" max="3868" width="6.125" style="921" bestFit="1" customWidth="1"/>
    <col min="3869" max="4096" width="7.75" style="921"/>
    <col min="4097" max="4097" width="38.875" style="921" bestFit="1" customWidth="1"/>
    <col min="4098" max="4098" width="14" style="921" customWidth="1"/>
    <col min="4099" max="4099" width="6.5" style="921" customWidth="1"/>
    <col min="4100" max="4105" width="6.5" style="921" bestFit="1" customWidth="1"/>
    <col min="4106" max="4106" width="6.125" style="921" bestFit="1" customWidth="1"/>
    <col min="4107" max="4108" width="6.5" style="921" bestFit="1" customWidth="1"/>
    <col min="4109" max="4109" width="6.125" style="921" bestFit="1" customWidth="1"/>
    <col min="4110" max="4110" width="6.5" style="921" bestFit="1" customWidth="1"/>
    <col min="4111" max="4124" width="6.125" style="921" bestFit="1" customWidth="1"/>
    <col min="4125" max="4352" width="7.75" style="921"/>
    <col min="4353" max="4353" width="38.875" style="921" bestFit="1" customWidth="1"/>
    <col min="4354" max="4354" width="14" style="921" customWidth="1"/>
    <col min="4355" max="4355" width="6.5" style="921" customWidth="1"/>
    <col min="4356" max="4361" width="6.5" style="921" bestFit="1" customWidth="1"/>
    <col min="4362" max="4362" width="6.125" style="921" bestFit="1" customWidth="1"/>
    <col min="4363" max="4364" width="6.5" style="921" bestFit="1" customWidth="1"/>
    <col min="4365" max="4365" width="6.125" style="921" bestFit="1" customWidth="1"/>
    <col min="4366" max="4366" width="6.5" style="921" bestFit="1" customWidth="1"/>
    <col min="4367" max="4380" width="6.125" style="921" bestFit="1" customWidth="1"/>
    <col min="4381" max="4608" width="7.75" style="921"/>
    <col min="4609" max="4609" width="38.875" style="921" bestFit="1" customWidth="1"/>
    <col min="4610" max="4610" width="14" style="921" customWidth="1"/>
    <col min="4611" max="4611" width="6.5" style="921" customWidth="1"/>
    <col min="4612" max="4617" width="6.5" style="921" bestFit="1" customWidth="1"/>
    <col min="4618" max="4618" width="6.125" style="921" bestFit="1" customWidth="1"/>
    <col min="4619" max="4620" width="6.5" style="921" bestFit="1" customWidth="1"/>
    <col min="4621" max="4621" width="6.125" style="921" bestFit="1" customWidth="1"/>
    <col min="4622" max="4622" width="6.5" style="921" bestFit="1" customWidth="1"/>
    <col min="4623" max="4636" width="6.125" style="921" bestFit="1" customWidth="1"/>
    <col min="4637" max="4864" width="7.75" style="921"/>
    <col min="4865" max="4865" width="38.875" style="921" bestFit="1" customWidth="1"/>
    <col min="4866" max="4866" width="14" style="921" customWidth="1"/>
    <col min="4867" max="4867" width="6.5" style="921" customWidth="1"/>
    <col min="4868" max="4873" width="6.5" style="921" bestFit="1" customWidth="1"/>
    <col min="4874" max="4874" width="6.125" style="921" bestFit="1" customWidth="1"/>
    <col min="4875" max="4876" width="6.5" style="921" bestFit="1" customWidth="1"/>
    <col min="4877" max="4877" width="6.125" style="921" bestFit="1" customWidth="1"/>
    <col min="4878" max="4878" width="6.5" style="921" bestFit="1" customWidth="1"/>
    <col min="4879" max="4892" width="6.125" style="921" bestFit="1" customWidth="1"/>
    <col min="4893" max="5120" width="7.75" style="921"/>
    <col min="5121" max="5121" width="38.875" style="921" bestFit="1" customWidth="1"/>
    <col min="5122" max="5122" width="14" style="921" customWidth="1"/>
    <col min="5123" max="5123" width="6.5" style="921" customWidth="1"/>
    <col min="5124" max="5129" width="6.5" style="921" bestFit="1" customWidth="1"/>
    <col min="5130" max="5130" width="6.125" style="921" bestFit="1" customWidth="1"/>
    <col min="5131" max="5132" width="6.5" style="921" bestFit="1" customWidth="1"/>
    <col min="5133" max="5133" width="6.125" style="921" bestFit="1" customWidth="1"/>
    <col min="5134" max="5134" width="6.5" style="921" bestFit="1" customWidth="1"/>
    <col min="5135" max="5148" width="6.125" style="921" bestFit="1" customWidth="1"/>
    <col min="5149" max="5376" width="7.75" style="921"/>
    <col min="5377" max="5377" width="38.875" style="921" bestFit="1" customWidth="1"/>
    <col min="5378" max="5378" width="14" style="921" customWidth="1"/>
    <col min="5379" max="5379" width="6.5" style="921" customWidth="1"/>
    <col min="5380" max="5385" width="6.5" style="921" bestFit="1" customWidth="1"/>
    <col min="5386" max="5386" width="6.125" style="921" bestFit="1" customWidth="1"/>
    <col min="5387" max="5388" width="6.5" style="921" bestFit="1" customWidth="1"/>
    <col min="5389" max="5389" width="6.125" style="921" bestFit="1" customWidth="1"/>
    <col min="5390" max="5390" width="6.5" style="921" bestFit="1" customWidth="1"/>
    <col min="5391" max="5404" width="6.125" style="921" bestFit="1" customWidth="1"/>
    <col min="5405" max="5632" width="7.75" style="921"/>
    <col min="5633" max="5633" width="38.875" style="921" bestFit="1" customWidth="1"/>
    <col min="5634" max="5634" width="14" style="921" customWidth="1"/>
    <col min="5635" max="5635" width="6.5" style="921" customWidth="1"/>
    <col min="5636" max="5641" width="6.5" style="921" bestFit="1" customWidth="1"/>
    <col min="5642" max="5642" width="6.125" style="921" bestFit="1" customWidth="1"/>
    <col min="5643" max="5644" width="6.5" style="921" bestFit="1" customWidth="1"/>
    <col min="5645" max="5645" width="6.125" style="921" bestFit="1" customWidth="1"/>
    <col min="5646" max="5646" width="6.5" style="921" bestFit="1" customWidth="1"/>
    <col min="5647" max="5660" width="6.125" style="921" bestFit="1" customWidth="1"/>
    <col min="5661" max="5888" width="7.75" style="921"/>
    <col min="5889" max="5889" width="38.875" style="921" bestFit="1" customWidth="1"/>
    <col min="5890" max="5890" width="14" style="921" customWidth="1"/>
    <col min="5891" max="5891" width="6.5" style="921" customWidth="1"/>
    <col min="5892" max="5897" width="6.5" style="921" bestFit="1" customWidth="1"/>
    <col min="5898" max="5898" width="6.125" style="921" bestFit="1" customWidth="1"/>
    <col min="5899" max="5900" width="6.5" style="921" bestFit="1" customWidth="1"/>
    <col min="5901" max="5901" width="6.125" style="921" bestFit="1" customWidth="1"/>
    <col min="5902" max="5902" width="6.5" style="921" bestFit="1" customWidth="1"/>
    <col min="5903" max="5916" width="6.125" style="921" bestFit="1" customWidth="1"/>
    <col min="5917" max="6144" width="7.75" style="921"/>
    <col min="6145" max="6145" width="38.875" style="921" bestFit="1" customWidth="1"/>
    <col min="6146" max="6146" width="14" style="921" customWidth="1"/>
    <col min="6147" max="6147" width="6.5" style="921" customWidth="1"/>
    <col min="6148" max="6153" width="6.5" style="921" bestFit="1" customWidth="1"/>
    <col min="6154" max="6154" width="6.125" style="921" bestFit="1" customWidth="1"/>
    <col min="6155" max="6156" width="6.5" style="921" bestFit="1" customWidth="1"/>
    <col min="6157" max="6157" width="6.125" style="921" bestFit="1" customWidth="1"/>
    <col min="6158" max="6158" width="6.5" style="921" bestFit="1" customWidth="1"/>
    <col min="6159" max="6172" width="6.125" style="921" bestFit="1" customWidth="1"/>
    <col min="6173" max="6400" width="7.75" style="921"/>
    <col min="6401" max="6401" width="38.875" style="921" bestFit="1" customWidth="1"/>
    <col min="6402" max="6402" width="14" style="921" customWidth="1"/>
    <col min="6403" max="6403" width="6.5" style="921" customWidth="1"/>
    <col min="6404" max="6409" width="6.5" style="921" bestFit="1" customWidth="1"/>
    <col min="6410" max="6410" width="6.125" style="921" bestFit="1" customWidth="1"/>
    <col min="6411" max="6412" width="6.5" style="921" bestFit="1" customWidth="1"/>
    <col min="6413" max="6413" width="6.125" style="921" bestFit="1" customWidth="1"/>
    <col min="6414" max="6414" width="6.5" style="921" bestFit="1" customWidth="1"/>
    <col min="6415" max="6428" width="6.125" style="921" bestFit="1" customWidth="1"/>
    <col min="6429" max="6656" width="7.75" style="921"/>
    <col min="6657" max="6657" width="38.875" style="921" bestFit="1" customWidth="1"/>
    <col min="6658" max="6658" width="14" style="921" customWidth="1"/>
    <col min="6659" max="6659" width="6.5" style="921" customWidth="1"/>
    <col min="6660" max="6665" width="6.5" style="921" bestFit="1" customWidth="1"/>
    <col min="6666" max="6666" width="6.125" style="921" bestFit="1" customWidth="1"/>
    <col min="6667" max="6668" width="6.5" style="921" bestFit="1" customWidth="1"/>
    <col min="6669" max="6669" width="6.125" style="921" bestFit="1" customWidth="1"/>
    <col min="6670" max="6670" width="6.5" style="921" bestFit="1" customWidth="1"/>
    <col min="6671" max="6684" width="6.125" style="921" bestFit="1" customWidth="1"/>
    <col min="6685" max="6912" width="7.75" style="921"/>
    <col min="6913" max="6913" width="38.875" style="921" bestFit="1" customWidth="1"/>
    <col min="6914" max="6914" width="14" style="921" customWidth="1"/>
    <col min="6915" max="6915" width="6.5" style="921" customWidth="1"/>
    <col min="6916" max="6921" width="6.5" style="921" bestFit="1" customWidth="1"/>
    <col min="6922" max="6922" width="6.125" style="921" bestFit="1" customWidth="1"/>
    <col min="6923" max="6924" width="6.5" style="921" bestFit="1" customWidth="1"/>
    <col min="6925" max="6925" width="6.125" style="921" bestFit="1" customWidth="1"/>
    <col min="6926" max="6926" width="6.5" style="921" bestFit="1" customWidth="1"/>
    <col min="6927" max="6940" width="6.125" style="921" bestFit="1" customWidth="1"/>
    <col min="6941" max="7168" width="7.75" style="921"/>
    <col min="7169" max="7169" width="38.875" style="921" bestFit="1" customWidth="1"/>
    <col min="7170" max="7170" width="14" style="921" customWidth="1"/>
    <col min="7171" max="7171" width="6.5" style="921" customWidth="1"/>
    <col min="7172" max="7177" width="6.5" style="921" bestFit="1" customWidth="1"/>
    <col min="7178" max="7178" width="6.125" style="921" bestFit="1" customWidth="1"/>
    <col min="7179" max="7180" width="6.5" style="921" bestFit="1" customWidth="1"/>
    <col min="7181" max="7181" width="6.125" style="921" bestFit="1" customWidth="1"/>
    <col min="7182" max="7182" width="6.5" style="921" bestFit="1" customWidth="1"/>
    <col min="7183" max="7196" width="6.125" style="921" bestFit="1" customWidth="1"/>
    <col min="7197" max="7424" width="7.75" style="921"/>
    <col min="7425" max="7425" width="38.875" style="921" bestFit="1" customWidth="1"/>
    <col min="7426" max="7426" width="14" style="921" customWidth="1"/>
    <col min="7427" max="7427" width="6.5" style="921" customWidth="1"/>
    <col min="7428" max="7433" width="6.5" style="921" bestFit="1" customWidth="1"/>
    <col min="7434" max="7434" width="6.125" style="921" bestFit="1" customWidth="1"/>
    <col min="7435" max="7436" width="6.5" style="921" bestFit="1" customWidth="1"/>
    <col min="7437" max="7437" width="6.125" style="921" bestFit="1" customWidth="1"/>
    <col min="7438" max="7438" width="6.5" style="921" bestFit="1" customWidth="1"/>
    <col min="7439" max="7452" width="6.125" style="921" bestFit="1" customWidth="1"/>
    <col min="7453" max="7680" width="7.75" style="921"/>
    <col min="7681" max="7681" width="38.875" style="921" bestFit="1" customWidth="1"/>
    <col min="7682" max="7682" width="14" style="921" customWidth="1"/>
    <col min="7683" max="7683" width="6.5" style="921" customWidth="1"/>
    <col min="7684" max="7689" width="6.5" style="921" bestFit="1" customWidth="1"/>
    <col min="7690" max="7690" width="6.125" style="921" bestFit="1" customWidth="1"/>
    <col min="7691" max="7692" width="6.5" style="921" bestFit="1" customWidth="1"/>
    <col min="7693" max="7693" width="6.125" style="921" bestFit="1" customWidth="1"/>
    <col min="7694" max="7694" width="6.5" style="921" bestFit="1" customWidth="1"/>
    <col min="7695" max="7708" width="6.125" style="921" bestFit="1" customWidth="1"/>
    <col min="7709" max="7936" width="7.75" style="921"/>
    <col min="7937" max="7937" width="38.875" style="921" bestFit="1" customWidth="1"/>
    <col min="7938" max="7938" width="14" style="921" customWidth="1"/>
    <col min="7939" max="7939" width="6.5" style="921" customWidth="1"/>
    <col min="7940" max="7945" width="6.5" style="921" bestFit="1" customWidth="1"/>
    <col min="7946" max="7946" width="6.125" style="921" bestFit="1" customWidth="1"/>
    <col min="7947" max="7948" width="6.5" style="921" bestFit="1" customWidth="1"/>
    <col min="7949" max="7949" width="6.125" style="921" bestFit="1" customWidth="1"/>
    <col min="7950" max="7950" width="6.5" style="921" bestFit="1" customWidth="1"/>
    <col min="7951" max="7964" width="6.125" style="921" bestFit="1" customWidth="1"/>
    <col min="7965" max="8192" width="7.75" style="921"/>
    <col min="8193" max="8193" width="38.875" style="921" bestFit="1" customWidth="1"/>
    <col min="8194" max="8194" width="14" style="921" customWidth="1"/>
    <col min="8195" max="8195" width="6.5" style="921" customWidth="1"/>
    <col min="8196" max="8201" width="6.5" style="921" bestFit="1" customWidth="1"/>
    <col min="8202" max="8202" width="6.125" style="921" bestFit="1" customWidth="1"/>
    <col min="8203" max="8204" width="6.5" style="921" bestFit="1" customWidth="1"/>
    <col min="8205" max="8205" width="6.125" style="921" bestFit="1" customWidth="1"/>
    <col min="8206" max="8206" width="6.5" style="921" bestFit="1" customWidth="1"/>
    <col min="8207" max="8220" width="6.125" style="921" bestFit="1" customWidth="1"/>
    <col min="8221" max="8448" width="7.75" style="921"/>
    <col min="8449" max="8449" width="38.875" style="921" bestFit="1" customWidth="1"/>
    <col min="8450" max="8450" width="14" style="921" customWidth="1"/>
    <col min="8451" max="8451" width="6.5" style="921" customWidth="1"/>
    <col min="8452" max="8457" width="6.5" style="921" bestFit="1" customWidth="1"/>
    <col min="8458" max="8458" width="6.125" style="921" bestFit="1" customWidth="1"/>
    <col min="8459" max="8460" width="6.5" style="921" bestFit="1" customWidth="1"/>
    <col min="8461" max="8461" width="6.125" style="921" bestFit="1" customWidth="1"/>
    <col min="8462" max="8462" width="6.5" style="921" bestFit="1" customWidth="1"/>
    <col min="8463" max="8476" width="6.125" style="921" bestFit="1" customWidth="1"/>
    <col min="8477" max="8704" width="7.75" style="921"/>
    <col min="8705" max="8705" width="38.875" style="921" bestFit="1" customWidth="1"/>
    <col min="8706" max="8706" width="14" style="921" customWidth="1"/>
    <col min="8707" max="8707" width="6.5" style="921" customWidth="1"/>
    <col min="8708" max="8713" width="6.5" style="921" bestFit="1" customWidth="1"/>
    <col min="8714" max="8714" width="6.125" style="921" bestFit="1" customWidth="1"/>
    <col min="8715" max="8716" width="6.5" style="921" bestFit="1" customWidth="1"/>
    <col min="8717" max="8717" width="6.125" style="921" bestFit="1" customWidth="1"/>
    <col min="8718" max="8718" width="6.5" style="921" bestFit="1" customWidth="1"/>
    <col min="8719" max="8732" width="6.125" style="921" bestFit="1" customWidth="1"/>
    <col min="8733" max="8960" width="7.75" style="921"/>
    <col min="8961" max="8961" width="38.875" style="921" bestFit="1" customWidth="1"/>
    <col min="8962" max="8962" width="14" style="921" customWidth="1"/>
    <col min="8963" max="8963" width="6.5" style="921" customWidth="1"/>
    <col min="8964" max="8969" width="6.5" style="921" bestFit="1" customWidth="1"/>
    <col min="8970" max="8970" width="6.125" style="921" bestFit="1" customWidth="1"/>
    <col min="8971" max="8972" width="6.5" style="921" bestFit="1" customWidth="1"/>
    <col min="8973" max="8973" width="6.125" style="921" bestFit="1" customWidth="1"/>
    <col min="8974" max="8974" width="6.5" style="921" bestFit="1" customWidth="1"/>
    <col min="8975" max="8988" width="6.125" style="921" bestFit="1" customWidth="1"/>
    <col min="8989" max="9216" width="7.75" style="921"/>
    <col min="9217" max="9217" width="38.875" style="921" bestFit="1" customWidth="1"/>
    <col min="9218" max="9218" width="14" style="921" customWidth="1"/>
    <col min="9219" max="9219" width="6.5" style="921" customWidth="1"/>
    <col min="9220" max="9225" width="6.5" style="921" bestFit="1" customWidth="1"/>
    <col min="9226" max="9226" width="6.125" style="921" bestFit="1" customWidth="1"/>
    <col min="9227" max="9228" width="6.5" style="921" bestFit="1" customWidth="1"/>
    <col min="9229" max="9229" width="6.125" style="921" bestFit="1" customWidth="1"/>
    <col min="9230" max="9230" width="6.5" style="921" bestFit="1" customWidth="1"/>
    <col min="9231" max="9244" width="6.125" style="921" bestFit="1" customWidth="1"/>
    <col min="9245" max="9472" width="7.75" style="921"/>
    <col min="9473" max="9473" width="38.875" style="921" bestFit="1" customWidth="1"/>
    <col min="9474" max="9474" width="14" style="921" customWidth="1"/>
    <col min="9475" max="9475" width="6.5" style="921" customWidth="1"/>
    <col min="9476" max="9481" width="6.5" style="921" bestFit="1" customWidth="1"/>
    <col min="9482" max="9482" width="6.125" style="921" bestFit="1" customWidth="1"/>
    <col min="9483" max="9484" width="6.5" style="921" bestFit="1" customWidth="1"/>
    <col min="9485" max="9485" width="6.125" style="921" bestFit="1" customWidth="1"/>
    <col min="9486" max="9486" width="6.5" style="921" bestFit="1" customWidth="1"/>
    <col min="9487" max="9500" width="6.125" style="921" bestFit="1" customWidth="1"/>
    <col min="9501" max="9728" width="7.75" style="921"/>
    <col min="9729" max="9729" width="38.875" style="921" bestFit="1" customWidth="1"/>
    <col min="9730" max="9730" width="14" style="921" customWidth="1"/>
    <col min="9731" max="9731" width="6.5" style="921" customWidth="1"/>
    <col min="9732" max="9737" width="6.5" style="921" bestFit="1" customWidth="1"/>
    <col min="9738" max="9738" width="6.125" style="921" bestFit="1" customWidth="1"/>
    <col min="9739" max="9740" width="6.5" style="921" bestFit="1" customWidth="1"/>
    <col min="9741" max="9741" width="6.125" style="921" bestFit="1" customWidth="1"/>
    <col min="9742" max="9742" width="6.5" style="921" bestFit="1" customWidth="1"/>
    <col min="9743" max="9756" width="6.125" style="921" bestFit="1" customWidth="1"/>
    <col min="9757" max="9984" width="7.75" style="921"/>
    <col min="9985" max="9985" width="38.875" style="921" bestFit="1" customWidth="1"/>
    <col min="9986" max="9986" width="14" style="921" customWidth="1"/>
    <col min="9987" max="9987" width="6.5" style="921" customWidth="1"/>
    <col min="9988" max="9993" width="6.5" style="921" bestFit="1" customWidth="1"/>
    <col min="9994" max="9994" width="6.125" style="921" bestFit="1" customWidth="1"/>
    <col min="9995" max="9996" width="6.5" style="921" bestFit="1" customWidth="1"/>
    <col min="9997" max="9997" width="6.125" style="921" bestFit="1" customWidth="1"/>
    <col min="9998" max="9998" width="6.5" style="921" bestFit="1" customWidth="1"/>
    <col min="9999" max="10012" width="6.125" style="921" bestFit="1" customWidth="1"/>
    <col min="10013" max="10240" width="7.75" style="921"/>
    <col min="10241" max="10241" width="38.875" style="921" bestFit="1" customWidth="1"/>
    <col min="10242" max="10242" width="14" style="921" customWidth="1"/>
    <col min="10243" max="10243" width="6.5" style="921" customWidth="1"/>
    <col min="10244" max="10249" width="6.5" style="921" bestFit="1" customWidth="1"/>
    <col min="10250" max="10250" width="6.125" style="921" bestFit="1" customWidth="1"/>
    <col min="10251" max="10252" width="6.5" style="921" bestFit="1" customWidth="1"/>
    <col min="10253" max="10253" width="6.125" style="921" bestFit="1" customWidth="1"/>
    <col min="10254" max="10254" width="6.5" style="921" bestFit="1" customWidth="1"/>
    <col min="10255" max="10268" width="6.125" style="921" bestFit="1" customWidth="1"/>
    <col min="10269" max="10496" width="7.75" style="921"/>
    <col min="10497" max="10497" width="38.875" style="921" bestFit="1" customWidth="1"/>
    <col min="10498" max="10498" width="14" style="921" customWidth="1"/>
    <col min="10499" max="10499" width="6.5" style="921" customWidth="1"/>
    <col min="10500" max="10505" width="6.5" style="921" bestFit="1" customWidth="1"/>
    <col min="10506" max="10506" width="6.125" style="921" bestFit="1" customWidth="1"/>
    <col min="10507" max="10508" width="6.5" style="921" bestFit="1" customWidth="1"/>
    <col min="10509" max="10509" width="6.125" style="921" bestFit="1" customWidth="1"/>
    <col min="10510" max="10510" width="6.5" style="921" bestFit="1" customWidth="1"/>
    <col min="10511" max="10524" width="6.125" style="921" bestFit="1" customWidth="1"/>
    <col min="10525" max="10752" width="7.75" style="921"/>
    <col min="10753" max="10753" width="38.875" style="921" bestFit="1" customWidth="1"/>
    <col min="10754" max="10754" width="14" style="921" customWidth="1"/>
    <col min="10755" max="10755" width="6.5" style="921" customWidth="1"/>
    <col min="10756" max="10761" width="6.5" style="921" bestFit="1" customWidth="1"/>
    <col min="10762" max="10762" width="6.125" style="921" bestFit="1" customWidth="1"/>
    <col min="10763" max="10764" width="6.5" style="921" bestFit="1" customWidth="1"/>
    <col min="10765" max="10765" width="6.125" style="921" bestFit="1" customWidth="1"/>
    <col min="10766" max="10766" width="6.5" style="921" bestFit="1" customWidth="1"/>
    <col min="10767" max="10780" width="6.125" style="921" bestFit="1" customWidth="1"/>
    <col min="10781" max="11008" width="7.75" style="921"/>
    <col min="11009" max="11009" width="38.875" style="921" bestFit="1" customWidth="1"/>
    <col min="11010" max="11010" width="14" style="921" customWidth="1"/>
    <col min="11011" max="11011" width="6.5" style="921" customWidth="1"/>
    <col min="11012" max="11017" width="6.5" style="921" bestFit="1" customWidth="1"/>
    <col min="11018" max="11018" width="6.125" style="921" bestFit="1" customWidth="1"/>
    <col min="11019" max="11020" width="6.5" style="921" bestFit="1" customWidth="1"/>
    <col min="11021" max="11021" width="6.125" style="921" bestFit="1" customWidth="1"/>
    <col min="11022" max="11022" width="6.5" style="921" bestFit="1" customWidth="1"/>
    <col min="11023" max="11036" width="6.125" style="921" bestFit="1" customWidth="1"/>
    <col min="11037" max="11264" width="7.75" style="921"/>
    <col min="11265" max="11265" width="38.875" style="921" bestFit="1" customWidth="1"/>
    <col min="11266" max="11266" width="14" style="921" customWidth="1"/>
    <col min="11267" max="11267" width="6.5" style="921" customWidth="1"/>
    <col min="11268" max="11273" width="6.5" style="921" bestFit="1" customWidth="1"/>
    <col min="11274" max="11274" width="6.125" style="921" bestFit="1" customWidth="1"/>
    <col min="11275" max="11276" width="6.5" style="921" bestFit="1" customWidth="1"/>
    <col min="11277" max="11277" width="6.125" style="921" bestFit="1" customWidth="1"/>
    <col min="11278" max="11278" width="6.5" style="921" bestFit="1" customWidth="1"/>
    <col min="11279" max="11292" width="6.125" style="921" bestFit="1" customWidth="1"/>
    <col min="11293" max="11520" width="7.75" style="921"/>
    <col min="11521" max="11521" width="38.875" style="921" bestFit="1" customWidth="1"/>
    <col min="11522" max="11522" width="14" style="921" customWidth="1"/>
    <col min="11523" max="11523" width="6.5" style="921" customWidth="1"/>
    <col min="11524" max="11529" width="6.5" style="921" bestFit="1" customWidth="1"/>
    <col min="11530" max="11530" width="6.125" style="921" bestFit="1" customWidth="1"/>
    <col min="11531" max="11532" width="6.5" style="921" bestFit="1" customWidth="1"/>
    <col min="11533" max="11533" width="6.125" style="921" bestFit="1" customWidth="1"/>
    <col min="11534" max="11534" width="6.5" style="921" bestFit="1" customWidth="1"/>
    <col min="11535" max="11548" width="6.125" style="921" bestFit="1" customWidth="1"/>
    <col min="11549" max="11776" width="7.75" style="921"/>
    <col min="11777" max="11777" width="38.875" style="921" bestFit="1" customWidth="1"/>
    <col min="11778" max="11778" width="14" style="921" customWidth="1"/>
    <col min="11779" max="11779" width="6.5" style="921" customWidth="1"/>
    <col min="11780" max="11785" width="6.5" style="921" bestFit="1" customWidth="1"/>
    <col min="11786" max="11786" width="6.125" style="921" bestFit="1" customWidth="1"/>
    <col min="11787" max="11788" width="6.5" style="921" bestFit="1" customWidth="1"/>
    <col min="11789" max="11789" width="6.125" style="921" bestFit="1" customWidth="1"/>
    <col min="11790" max="11790" width="6.5" style="921" bestFit="1" customWidth="1"/>
    <col min="11791" max="11804" width="6.125" style="921" bestFit="1" customWidth="1"/>
    <col min="11805" max="12032" width="7.75" style="921"/>
    <col min="12033" max="12033" width="38.875" style="921" bestFit="1" customWidth="1"/>
    <col min="12034" max="12034" width="14" style="921" customWidth="1"/>
    <col min="12035" max="12035" width="6.5" style="921" customWidth="1"/>
    <col min="12036" max="12041" width="6.5" style="921" bestFit="1" customWidth="1"/>
    <col min="12042" max="12042" width="6.125" style="921" bestFit="1" customWidth="1"/>
    <col min="12043" max="12044" width="6.5" style="921" bestFit="1" customWidth="1"/>
    <col min="12045" max="12045" width="6.125" style="921" bestFit="1" customWidth="1"/>
    <col min="12046" max="12046" width="6.5" style="921" bestFit="1" customWidth="1"/>
    <col min="12047" max="12060" width="6.125" style="921" bestFit="1" customWidth="1"/>
    <col min="12061" max="12288" width="7.75" style="921"/>
    <col min="12289" max="12289" width="38.875" style="921" bestFit="1" customWidth="1"/>
    <col min="12290" max="12290" width="14" style="921" customWidth="1"/>
    <col min="12291" max="12291" width="6.5" style="921" customWidth="1"/>
    <col min="12292" max="12297" width="6.5" style="921" bestFit="1" customWidth="1"/>
    <col min="12298" max="12298" width="6.125" style="921" bestFit="1" customWidth="1"/>
    <col min="12299" max="12300" width="6.5" style="921" bestFit="1" customWidth="1"/>
    <col min="12301" max="12301" width="6.125" style="921" bestFit="1" customWidth="1"/>
    <col min="12302" max="12302" width="6.5" style="921" bestFit="1" customWidth="1"/>
    <col min="12303" max="12316" width="6.125" style="921" bestFit="1" customWidth="1"/>
    <col min="12317" max="12544" width="7.75" style="921"/>
    <col min="12545" max="12545" width="38.875" style="921" bestFit="1" customWidth="1"/>
    <col min="12546" max="12546" width="14" style="921" customWidth="1"/>
    <col min="12547" max="12547" width="6.5" style="921" customWidth="1"/>
    <col min="12548" max="12553" width="6.5" style="921" bestFit="1" customWidth="1"/>
    <col min="12554" max="12554" width="6.125" style="921" bestFit="1" customWidth="1"/>
    <col min="12555" max="12556" width="6.5" style="921" bestFit="1" customWidth="1"/>
    <col min="12557" max="12557" width="6.125" style="921" bestFit="1" customWidth="1"/>
    <col min="12558" max="12558" width="6.5" style="921" bestFit="1" customWidth="1"/>
    <col min="12559" max="12572" width="6.125" style="921" bestFit="1" customWidth="1"/>
    <col min="12573" max="12800" width="7.75" style="921"/>
    <col min="12801" max="12801" width="38.875" style="921" bestFit="1" customWidth="1"/>
    <col min="12802" max="12802" width="14" style="921" customWidth="1"/>
    <col min="12803" max="12803" width="6.5" style="921" customWidth="1"/>
    <col min="12804" max="12809" width="6.5" style="921" bestFit="1" customWidth="1"/>
    <col min="12810" max="12810" width="6.125" style="921" bestFit="1" customWidth="1"/>
    <col min="12811" max="12812" width="6.5" style="921" bestFit="1" customWidth="1"/>
    <col min="12813" max="12813" width="6.125" style="921" bestFit="1" customWidth="1"/>
    <col min="12814" max="12814" width="6.5" style="921" bestFit="1" customWidth="1"/>
    <col min="12815" max="12828" width="6.125" style="921" bestFit="1" customWidth="1"/>
    <col min="12829" max="13056" width="7.75" style="921"/>
    <col min="13057" max="13057" width="38.875" style="921" bestFit="1" customWidth="1"/>
    <col min="13058" max="13058" width="14" style="921" customWidth="1"/>
    <col min="13059" max="13059" width="6.5" style="921" customWidth="1"/>
    <col min="13060" max="13065" width="6.5" style="921" bestFit="1" customWidth="1"/>
    <col min="13066" max="13066" width="6.125" style="921" bestFit="1" customWidth="1"/>
    <col min="13067" max="13068" width="6.5" style="921" bestFit="1" customWidth="1"/>
    <col min="13069" max="13069" width="6.125" style="921" bestFit="1" customWidth="1"/>
    <col min="13070" max="13070" width="6.5" style="921" bestFit="1" customWidth="1"/>
    <col min="13071" max="13084" width="6.125" style="921" bestFit="1" customWidth="1"/>
    <col min="13085" max="13312" width="7.75" style="921"/>
    <col min="13313" max="13313" width="38.875" style="921" bestFit="1" customWidth="1"/>
    <col min="13314" max="13314" width="14" style="921" customWidth="1"/>
    <col min="13315" max="13315" width="6.5" style="921" customWidth="1"/>
    <col min="13316" max="13321" width="6.5" style="921" bestFit="1" customWidth="1"/>
    <col min="13322" max="13322" width="6.125" style="921" bestFit="1" customWidth="1"/>
    <col min="13323" max="13324" width="6.5" style="921" bestFit="1" customWidth="1"/>
    <col min="13325" max="13325" width="6.125" style="921" bestFit="1" customWidth="1"/>
    <col min="13326" max="13326" width="6.5" style="921" bestFit="1" customWidth="1"/>
    <col min="13327" max="13340" width="6.125" style="921" bestFit="1" customWidth="1"/>
    <col min="13341" max="13568" width="7.75" style="921"/>
    <col min="13569" max="13569" width="38.875" style="921" bestFit="1" customWidth="1"/>
    <col min="13570" max="13570" width="14" style="921" customWidth="1"/>
    <col min="13571" max="13571" width="6.5" style="921" customWidth="1"/>
    <col min="13572" max="13577" width="6.5" style="921" bestFit="1" customWidth="1"/>
    <col min="13578" max="13578" width="6.125" style="921" bestFit="1" customWidth="1"/>
    <col min="13579" max="13580" width="6.5" style="921" bestFit="1" customWidth="1"/>
    <col min="13581" max="13581" width="6.125" style="921" bestFit="1" customWidth="1"/>
    <col min="13582" max="13582" width="6.5" style="921" bestFit="1" customWidth="1"/>
    <col min="13583" max="13596" width="6.125" style="921" bestFit="1" customWidth="1"/>
    <col min="13597" max="13824" width="7.75" style="921"/>
    <col min="13825" max="13825" width="38.875" style="921" bestFit="1" customWidth="1"/>
    <col min="13826" max="13826" width="14" style="921" customWidth="1"/>
    <col min="13827" max="13827" width="6.5" style="921" customWidth="1"/>
    <col min="13828" max="13833" width="6.5" style="921" bestFit="1" customWidth="1"/>
    <col min="13834" max="13834" width="6.125" style="921" bestFit="1" customWidth="1"/>
    <col min="13835" max="13836" width="6.5" style="921" bestFit="1" customWidth="1"/>
    <col min="13837" max="13837" width="6.125" style="921" bestFit="1" customWidth="1"/>
    <col min="13838" max="13838" width="6.5" style="921" bestFit="1" customWidth="1"/>
    <col min="13839" max="13852" width="6.125" style="921" bestFit="1" customWidth="1"/>
    <col min="13853" max="14080" width="7.75" style="921"/>
    <col min="14081" max="14081" width="38.875" style="921" bestFit="1" customWidth="1"/>
    <col min="14082" max="14082" width="14" style="921" customWidth="1"/>
    <col min="14083" max="14083" width="6.5" style="921" customWidth="1"/>
    <col min="14084" max="14089" width="6.5" style="921" bestFit="1" customWidth="1"/>
    <col min="14090" max="14090" width="6.125" style="921" bestFit="1" customWidth="1"/>
    <col min="14091" max="14092" width="6.5" style="921" bestFit="1" customWidth="1"/>
    <col min="14093" max="14093" width="6.125" style="921" bestFit="1" customWidth="1"/>
    <col min="14094" max="14094" width="6.5" style="921" bestFit="1" customWidth="1"/>
    <col min="14095" max="14108" width="6.125" style="921" bestFit="1" customWidth="1"/>
    <col min="14109" max="14336" width="7.75" style="921"/>
    <col min="14337" max="14337" width="38.875" style="921" bestFit="1" customWidth="1"/>
    <col min="14338" max="14338" width="14" style="921" customWidth="1"/>
    <col min="14339" max="14339" width="6.5" style="921" customWidth="1"/>
    <col min="14340" max="14345" width="6.5" style="921" bestFit="1" customWidth="1"/>
    <col min="14346" max="14346" width="6.125" style="921" bestFit="1" customWidth="1"/>
    <col min="14347" max="14348" width="6.5" style="921" bestFit="1" customWidth="1"/>
    <col min="14349" max="14349" width="6.125" style="921" bestFit="1" customWidth="1"/>
    <col min="14350" max="14350" width="6.5" style="921" bestFit="1" customWidth="1"/>
    <col min="14351" max="14364" width="6.125" style="921" bestFit="1" customWidth="1"/>
    <col min="14365" max="14592" width="7.75" style="921"/>
    <col min="14593" max="14593" width="38.875" style="921" bestFit="1" customWidth="1"/>
    <col min="14594" max="14594" width="14" style="921" customWidth="1"/>
    <col min="14595" max="14595" width="6.5" style="921" customWidth="1"/>
    <col min="14596" max="14601" width="6.5" style="921" bestFit="1" customWidth="1"/>
    <col min="14602" max="14602" width="6.125" style="921" bestFit="1" customWidth="1"/>
    <col min="14603" max="14604" width="6.5" style="921" bestFit="1" customWidth="1"/>
    <col min="14605" max="14605" width="6.125" style="921" bestFit="1" customWidth="1"/>
    <col min="14606" max="14606" width="6.5" style="921" bestFit="1" customWidth="1"/>
    <col min="14607" max="14620" width="6.125" style="921" bestFit="1" customWidth="1"/>
    <col min="14621" max="14848" width="7.75" style="921"/>
    <col min="14849" max="14849" width="38.875" style="921" bestFit="1" customWidth="1"/>
    <col min="14850" max="14850" width="14" style="921" customWidth="1"/>
    <col min="14851" max="14851" width="6.5" style="921" customWidth="1"/>
    <col min="14852" max="14857" width="6.5" style="921" bestFit="1" customWidth="1"/>
    <col min="14858" max="14858" width="6.125" style="921" bestFit="1" customWidth="1"/>
    <col min="14859" max="14860" width="6.5" style="921" bestFit="1" customWidth="1"/>
    <col min="14861" max="14861" width="6.125" style="921" bestFit="1" customWidth="1"/>
    <col min="14862" max="14862" width="6.5" style="921" bestFit="1" customWidth="1"/>
    <col min="14863" max="14876" width="6.125" style="921" bestFit="1" customWidth="1"/>
    <col min="14877" max="15104" width="7.75" style="921"/>
    <col min="15105" max="15105" width="38.875" style="921" bestFit="1" customWidth="1"/>
    <col min="15106" max="15106" width="14" style="921" customWidth="1"/>
    <col min="15107" max="15107" width="6.5" style="921" customWidth="1"/>
    <col min="15108" max="15113" width="6.5" style="921" bestFit="1" customWidth="1"/>
    <col min="15114" max="15114" width="6.125" style="921" bestFit="1" customWidth="1"/>
    <col min="15115" max="15116" width="6.5" style="921" bestFit="1" customWidth="1"/>
    <col min="15117" max="15117" width="6.125" style="921" bestFit="1" customWidth="1"/>
    <col min="15118" max="15118" width="6.5" style="921" bestFit="1" customWidth="1"/>
    <col min="15119" max="15132" width="6.125" style="921" bestFit="1" customWidth="1"/>
    <col min="15133" max="15360" width="7.75" style="921"/>
    <col min="15361" max="15361" width="38.875" style="921" bestFit="1" customWidth="1"/>
    <col min="15362" max="15362" width="14" style="921" customWidth="1"/>
    <col min="15363" max="15363" width="6.5" style="921" customWidth="1"/>
    <col min="15364" max="15369" width="6.5" style="921" bestFit="1" customWidth="1"/>
    <col min="15370" max="15370" width="6.125" style="921" bestFit="1" customWidth="1"/>
    <col min="15371" max="15372" width="6.5" style="921" bestFit="1" customWidth="1"/>
    <col min="15373" max="15373" width="6.125" style="921" bestFit="1" customWidth="1"/>
    <col min="15374" max="15374" width="6.5" style="921" bestFit="1" customWidth="1"/>
    <col min="15375" max="15388" width="6.125" style="921" bestFit="1" customWidth="1"/>
    <col min="15389" max="15616" width="7.75" style="921"/>
    <col min="15617" max="15617" width="38.875" style="921" bestFit="1" customWidth="1"/>
    <col min="15618" max="15618" width="14" style="921" customWidth="1"/>
    <col min="15619" max="15619" width="6.5" style="921" customWidth="1"/>
    <col min="15620" max="15625" width="6.5" style="921" bestFit="1" customWidth="1"/>
    <col min="15626" max="15626" width="6.125" style="921" bestFit="1" customWidth="1"/>
    <col min="15627" max="15628" width="6.5" style="921" bestFit="1" customWidth="1"/>
    <col min="15629" max="15629" width="6.125" style="921" bestFit="1" customWidth="1"/>
    <col min="15630" max="15630" width="6.5" style="921" bestFit="1" customWidth="1"/>
    <col min="15631" max="15644" width="6.125" style="921" bestFit="1" customWidth="1"/>
    <col min="15645" max="15872" width="7.75" style="921"/>
    <col min="15873" max="15873" width="38.875" style="921" bestFit="1" customWidth="1"/>
    <col min="15874" max="15874" width="14" style="921" customWidth="1"/>
    <col min="15875" max="15875" width="6.5" style="921" customWidth="1"/>
    <col min="15876" max="15881" width="6.5" style="921" bestFit="1" customWidth="1"/>
    <col min="15882" max="15882" width="6.125" style="921" bestFit="1" customWidth="1"/>
    <col min="15883" max="15884" width="6.5" style="921" bestFit="1" customWidth="1"/>
    <col min="15885" max="15885" width="6.125" style="921" bestFit="1" customWidth="1"/>
    <col min="15886" max="15886" width="6.5" style="921" bestFit="1" customWidth="1"/>
    <col min="15887" max="15900" width="6.125" style="921" bestFit="1" customWidth="1"/>
    <col min="15901" max="16128" width="7.75" style="921"/>
    <col min="16129" max="16129" width="38.875" style="921" bestFit="1" customWidth="1"/>
    <col min="16130" max="16130" width="14" style="921" customWidth="1"/>
    <col min="16131" max="16131" width="6.5" style="921" customWidth="1"/>
    <col min="16132" max="16137" width="6.5" style="921" bestFit="1" customWidth="1"/>
    <col min="16138" max="16138" width="6.125" style="921" bestFit="1" customWidth="1"/>
    <col min="16139" max="16140" width="6.5" style="921" bestFit="1" customWidth="1"/>
    <col min="16141" max="16141" width="6.125" style="921" bestFit="1" customWidth="1"/>
    <col min="16142" max="16142" width="6.5" style="921" bestFit="1" customWidth="1"/>
    <col min="16143" max="16156" width="6.125" style="921" bestFit="1" customWidth="1"/>
    <col min="16157" max="16384" width="7.75" style="921"/>
  </cols>
  <sheetData>
    <row r="1" spans="1:29" s="911" customFormat="1" ht="11.45" customHeight="1">
      <c r="A1" s="909" t="s">
        <v>286</v>
      </c>
      <c r="B1" s="909" t="s">
        <v>244</v>
      </c>
      <c r="C1" s="910">
        <v>1</v>
      </c>
      <c r="D1" s="910">
        <f>+C1+1</f>
        <v>2</v>
      </c>
      <c r="E1" s="910">
        <f t="shared" ref="E1:AB1" si="0">+D1+1</f>
        <v>3</v>
      </c>
      <c r="F1" s="910">
        <f t="shared" si="0"/>
        <v>4</v>
      </c>
      <c r="G1" s="910">
        <f t="shared" si="0"/>
        <v>5</v>
      </c>
      <c r="H1" s="910">
        <f t="shared" si="0"/>
        <v>6</v>
      </c>
      <c r="I1" s="910">
        <f t="shared" si="0"/>
        <v>7</v>
      </c>
      <c r="J1" s="910">
        <f t="shared" si="0"/>
        <v>8</v>
      </c>
      <c r="K1" s="910">
        <f t="shared" si="0"/>
        <v>9</v>
      </c>
      <c r="L1" s="910">
        <f t="shared" si="0"/>
        <v>10</v>
      </c>
      <c r="M1" s="910">
        <f t="shared" si="0"/>
        <v>11</v>
      </c>
      <c r="N1" s="910">
        <f t="shared" si="0"/>
        <v>12</v>
      </c>
      <c r="O1" s="910">
        <f t="shared" si="0"/>
        <v>13</v>
      </c>
      <c r="P1" s="910">
        <f t="shared" si="0"/>
        <v>14</v>
      </c>
      <c r="Q1" s="910">
        <f t="shared" si="0"/>
        <v>15</v>
      </c>
      <c r="R1" s="910">
        <f t="shared" si="0"/>
        <v>16</v>
      </c>
      <c r="S1" s="910">
        <f t="shared" si="0"/>
        <v>17</v>
      </c>
      <c r="T1" s="910">
        <f t="shared" si="0"/>
        <v>18</v>
      </c>
      <c r="U1" s="910">
        <f t="shared" si="0"/>
        <v>19</v>
      </c>
      <c r="V1" s="910">
        <f t="shared" si="0"/>
        <v>20</v>
      </c>
      <c r="W1" s="910">
        <f t="shared" si="0"/>
        <v>21</v>
      </c>
      <c r="X1" s="910">
        <f t="shared" si="0"/>
        <v>22</v>
      </c>
      <c r="Y1" s="910">
        <f t="shared" si="0"/>
        <v>23</v>
      </c>
      <c r="Z1" s="910">
        <f t="shared" si="0"/>
        <v>24</v>
      </c>
      <c r="AA1" s="910">
        <f t="shared" si="0"/>
        <v>25</v>
      </c>
      <c r="AB1" s="910">
        <f t="shared" si="0"/>
        <v>26</v>
      </c>
    </row>
    <row r="2" spans="1:29" s="916" customFormat="1" ht="11.45" customHeight="1">
      <c r="A2" s="912" t="s">
        <v>287</v>
      </c>
      <c r="B2" s="913" t="s">
        <v>288</v>
      </c>
      <c r="C2" s="914">
        <f>[54]PL!B3</f>
        <v>43555</v>
      </c>
      <c r="D2" s="914">
        <f>[54]PL!C3</f>
        <v>43921</v>
      </c>
      <c r="E2" s="914">
        <f>[54]PL!D3</f>
        <v>44286</v>
      </c>
      <c r="F2" s="914">
        <f>[54]PL!E3</f>
        <v>44651</v>
      </c>
      <c r="G2" s="914">
        <f>[54]PL!F3</f>
        <v>45016</v>
      </c>
      <c r="H2" s="914">
        <f>[54]PL!G3</f>
        <v>45382</v>
      </c>
      <c r="I2" s="914">
        <f>[54]PL!H3</f>
        <v>45747</v>
      </c>
      <c r="J2" s="914">
        <f>[54]PL!I3</f>
        <v>46112</v>
      </c>
      <c r="K2" s="914">
        <f>[54]PL!J3</f>
        <v>46477</v>
      </c>
      <c r="L2" s="914">
        <f>[54]PL!K3</f>
        <v>46843</v>
      </c>
      <c r="M2" s="914">
        <f>[54]PL!L3</f>
        <v>47208</v>
      </c>
      <c r="N2" s="914">
        <f>[54]PL!M3</f>
        <v>47573</v>
      </c>
      <c r="O2" s="914">
        <f>[54]PL!N3</f>
        <v>47938</v>
      </c>
      <c r="P2" s="914">
        <f>[54]PL!O3</f>
        <v>48304</v>
      </c>
      <c r="Q2" s="914">
        <f>[54]PL!P3</f>
        <v>48669</v>
      </c>
      <c r="R2" s="914">
        <f>[54]PL!Q3</f>
        <v>49034</v>
      </c>
      <c r="S2" s="914">
        <f>[54]PL!R3</f>
        <v>49399</v>
      </c>
      <c r="T2" s="914">
        <f>[54]PL!S3</f>
        <v>49765</v>
      </c>
      <c r="U2" s="914">
        <f>[54]PL!T3</f>
        <v>50130</v>
      </c>
      <c r="V2" s="914">
        <f>[54]PL!U3</f>
        <v>50495</v>
      </c>
      <c r="W2" s="914">
        <f>[54]PL!V3</f>
        <v>50860</v>
      </c>
      <c r="X2" s="914">
        <f>[54]PL!W3</f>
        <v>51226</v>
      </c>
      <c r="Y2" s="914">
        <f>[54]PL!X3</f>
        <v>51591</v>
      </c>
      <c r="Z2" s="914">
        <f>[54]PL!Y3</f>
        <v>51956</v>
      </c>
      <c r="AA2" s="914">
        <f>[54]PL!Z3</f>
        <v>52321</v>
      </c>
      <c r="AB2" s="915">
        <f>[54]PL!AA3</f>
        <v>52687</v>
      </c>
    </row>
    <row r="3" spans="1:29" ht="11.45" customHeight="1">
      <c r="A3" s="917" t="s">
        <v>279</v>
      </c>
      <c r="B3" s="918"/>
      <c r="C3" s="919">
        <v>365</v>
      </c>
      <c r="D3" s="919">
        <f>C3</f>
        <v>365</v>
      </c>
      <c r="E3" s="919">
        <f t="shared" ref="E3:T4" si="1">D3</f>
        <v>365</v>
      </c>
      <c r="F3" s="919">
        <f t="shared" si="1"/>
        <v>365</v>
      </c>
      <c r="G3" s="919">
        <f t="shared" si="1"/>
        <v>365</v>
      </c>
      <c r="H3" s="919">
        <f t="shared" si="1"/>
        <v>365</v>
      </c>
      <c r="I3" s="919">
        <f t="shared" si="1"/>
        <v>365</v>
      </c>
      <c r="J3" s="919">
        <f t="shared" si="1"/>
        <v>365</v>
      </c>
      <c r="K3" s="919">
        <f t="shared" si="1"/>
        <v>365</v>
      </c>
      <c r="L3" s="919">
        <f t="shared" si="1"/>
        <v>365</v>
      </c>
      <c r="M3" s="919">
        <f t="shared" si="1"/>
        <v>365</v>
      </c>
      <c r="N3" s="919">
        <f t="shared" si="1"/>
        <v>365</v>
      </c>
      <c r="O3" s="919">
        <f t="shared" si="1"/>
        <v>365</v>
      </c>
      <c r="P3" s="919">
        <f t="shared" si="1"/>
        <v>365</v>
      </c>
      <c r="Q3" s="919">
        <f t="shared" si="1"/>
        <v>365</v>
      </c>
      <c r="R3" s="919">
        <f t="shared" si="1"/>
        <v>365</v>
      </c>
      <c r="S3" s="919">
        <f t="shared" si="1"/>
        <v>365</v>
      </c>
      <c r="T3" s="919">
        <f t="shared" si="1"/>
        <v>365</v>
      </c>
      <c r="U3" s="919">
        <f t="shared" ref="U3:Z4" si="2">T3</f>
        <v>365</v>
      </c>
      <c r="V3" s="919">
        <f t="shared" si="2"/>
        <v>365</v>
      </c>
      <c r="W3" s="919">
        <f t="shared" si="2"/>
        <v>365</v>
      </c>
      <c r="X3" s="919">
        <f t="shared" si="2"/>
        <v>365</v>
      </c>
      <c r="Y3" s="919">
        <f t="shared" si="2"/>
        <v>365</v>
      </c>
      <c r="Z3" s="919">
        <f t="shared" si="2"/>
        <v>365</v>
      </c>
      <c r="AA3" s="919">
        <f>Y3</f>
        <v>365</v>
      </c>
      <c r="AB3" s="920">
        <f>Z3</f>
        <v>365</v>
      </c>
    </row>
    <row r="4" spans="1:29" ht="11.45" customHeight="1">
      <c r="A4" s="922" t="s">
        <v>289</v>
      </c>
      <c r="B4" s="923" t="s">
        <v>281</v>
      </c>
      <c r="C4" s="1049">
        <f>Inputs!O11</f>
        <v>0</v>
      </c>
      <c r="D4" s="1049">
        <f>Inputs!P11</f>
        <v>0</v>
      </c>
      <c r="E4" s="1049">
        <f>Inputs!Q11</f>
        <v>0</v>
      </c>
      <c r="F4" s="1049">
        <f>Inputs!R11</f>
        <v>0</v>
      </c>
      <c r="G4" s="924">
        <v>12</v>
      </c>
      <c r="H4" s="1047">
        <f t="shared" si="1"/>
        <v>12</v>
      </c>
      <c r="I4" s="1047">
        <f t="shared" si="1"/>
        <v>12</v>
      </c>
      <c r="J4" s="1047">
        <f t="shared" si="1"/>
        <v>12</v>
      </c>
      <c r="K4" s="1047">
        <f t="shared" si="1"/>
        <v>12</v>
      </c>
      <c r="L4" s="1047">
        <f t="shared" si="1"/>
        <v>12</v>
      </c>
      <c r="M4" s="1047">
        <f t="shared" si="1"/>
        <v>12</v>
      </c>
      <c r="N4" s="1047">
        <f t="shared" si="1"/>
        <v>12</v>
      </c>
      <c r="O4" s="1047">
        <f t="shared" si="1"/>
        <v>12</v>
      </c>
      <c r="P4" s="1047">
        <f t="shared" si="1"/>
        <v>12</v>
      </c>
      <c r="Q4" s="1047">
        <f t="shared" si="1"/>
        <v>12</v>
      </c>
      <c r="R4" s="1047">
        <f t="shared" si="1"/>
        <v>12</v>
      </c>
      <c r="S4" s="1047">
        <f t="shared" si="1"/>
        <v>12</v>
      </c>
      <c r="T4" s="1047">
        <f t="shared" si="1"/>
        <v>12</v>
      </c>
      <c r="U4" s="1047">
        <f t="shared" si="2"/>
        <v>12</v>
      </c>
      <c r="V4" s="1047">
        <f t="shared" si="2"/>
        <v>12</v>
      </c>
      <c r="W4" s="1047">
        <f t="shared" si="2"/>
        <v>12</v>
      </c>
      <c r="X4" s="1047">
        <f t="shared" si="2"/>
        <v>12</v>
      </c>
      <c r="Y4" s="1047">
        <f t="shared" si="2"/>
        <v>12</v>
      </c>
      <c r="Z4" s="1047">
        <f t="shared" si="2"/>
        <v>12</v>
      </c>
      <c r="AA4" s="1047">
        <f>Z4</f>
        <v>12</v>
      </c>
      <c r="AB4" s="1048">
        <f>AA4</f>
        <v>12</v>
      </c>
    </row>
    <row r="5" spans="1:29" ht="11.45" customHeight="1">
      <c r="A5" s="922" t="s">
        <v>290</v>
      </c>
      <c r="B5" s="923" t="s">
        <v>280</v>
      </c>
      <c r="C5" s="924">
        <f>Inputs!$D$5</f>
        <v>0</v>
      </c>
      <c r="D5" s="925">
        <f>+C5</f>
        <v>0</v>
      </c>
      <c r="E5" s="925">
        <f t="shared" ref="E5:AB5" si="3">+D5</f>
        <v>0</v>
      </c>
      <c r="F5" s="925">
        <f t="shared" si="3"/>
        <v>0</v>
      </c>
      <c r="G5" s="925">
        <f t="shared" si="3"/>
        <v>0</v>
      </c>
      <c r="H5" s="925">
        <f t="shared" si="3"/>
        <v>0</v>
      </c>
      <c r="I5" s="925">
        <f t="shared" si="3"/>
        <v>0</v>
      </c>
      <c r="J5" s="925">
        <f t="shared" si="3"/>
        <v>0</v>
      </c>
      <c r="K5" s="925">
        <f t="shared" si="3"/>
        <v>0</v>
      </c>
      <c r="L5" s="925">
        <f t="shared" si="3"/>
        <v>0</v>
      </c>
      <c r="M5" s="925">
        <f t="shared" si="3"/>
        <v>0</v>
      </c>
      <c r="N5" s="925">
        <f t="shared" si="3"/>
        <v>0</v>
      </c>
      <c r="O5" s="925">
        <f t="shared" si="3"/>
        <v>0</v>
      </c>
      <c r="P5" s="925">
        <f t="shared" si="3"/>
        <v>0</v>
      </c>
      <c r="Q5" s="925">
        <f t="shared" si="3"/>
        <v>0</v>
      </c>
      <c r="R5" s="925">
        <f t="shared" si="3"/>
        <v>0</v>
      </c>
      <c r="S5" s="925">
        <f t="shared" si="3"/>
        <v>0</v>
      </c>
      <c r="T5" s="925">
        <f t="shared" si="3"/>
        <v>0</v>
      </c>
      <c r="U5" s="925">
        <f t="shared" si="3"/>
        <v>0</v>
      </c>
      <c r="V5" s="925">
        <f t="shared" si="3"/>
        <v>0</v>
      </c>
      <c r="W5" s="925">
        <f t="shared" si="3"/>
        <v>0</v>
      </c>
      <c r="X5" s="925">
        <f t="shared" si="3"/>
        <v>0</v>
      </c>
      <c r="Y5" s="925">
        <f t="shared" si="3"/>
        <v>0</v>
      </c>
      <c r="Z5" s="925">
        <f t="shared" si="3"/>
        <v>0</v>
      </c>
      <c r="AA5" s="925">
        <f t="shared" si="3"/>
        <v>0</v>
      </c>
      <c r="AB5" s="926">
        <f t="shared" si="3"/>
        <v>0</v>
      </c>
    </row>
    <row r="6" spans="1:29" ht="11.45" customHeight="1">
      <c r="A6" s="922" t="s">
        <v>291</v>
      </c>
      <c r="B6" s="923" t="s">
        <v>89</v>
      </c>
      <c r="C6" s="927">
        <f>Inputs!$E$5</f>
        <v>0.18835616438356165</v>
      </c>
      <c r="D6" s="928">
        <f>+$C$6</f>
        <v>0.18835616438356165</v>
      </c>
      <c r="E6" s="928">
        <f t="shared" ref="E6:AB6" si="4">+$C$6</f>
        <v>0.18835616438356165</v>
      </c>
      <c r="F6" s="928">
        <f t="shared" si="4"/>
        <v>0.18835616438356165</v>
      </c>
      <c r="G6" s="928">
        <f t="shared" si="4"/>
        <v>0.18835616438356165</v>
      </c>
      <c r="H6" s="928">
        <f t="shared" si="4"/>
        <v>0.18835616438356165</v>
      </c>
      <c r="I6" s="928">
        <f t="shared" si="4"/>
        <v>0.18835616438356165</v>
      </c>
      <c r="J6" s="928">
        <f t="shared" si="4"/>
        <v>0.18835616438356165</v>
      </c>
      <c r="K6" s="928">
        <f t="shared" si="4"/>
        <v>0.18835616438356165</v>
      </c>
      <c r="L6" s="928">
        <f t="shared" si="4"/>
        <v>0.18835616438356165</v>
      </c>
      <c r="M6" s="928">
        <f t="shared" si="4"/>
        <v>0.18835616438356165</v>
      </c>
      <c r="N6" s="928">
        <f t="shared" si="4"/>
        <v>0.18835616438356165</v>
      </c>
      <c r="O6" s="928">
        <f t="shared" si="4"/>
        <v>0.18835616438356165</v>
      </c>
      <c r="P6" s="928">
        <f t="shared" si="4"/>
        <v>0.18835616438356165</v>
      </c>
      <c r="Q6" s="928">
        <f t="shared" si="4"/>
        <v>0.18835616438356165</v>
      </c>
      <c r="R6" s="928">
        <f t="shared" si="4"/>
        <v>0.18835616438356165</v>
      </c>
      <c r="S6" s="928">
        <f t="shared" si="4"/>
        <v>0.18835616438356165</v>
      </c>
      <c r="T6" s="928">
        <f t="shared" si="4"/>
        <v>0.18835616438356165</v>
      </c>
      <c r="U6" s="928">
        <f t="shared" si="4"/>
        <v>0.18835616438356165</v>
      </c>
      <c r="V6" s="928">
        <f t="shared" si="4"/>
        <v>0.18835616438356165</v>
      </c>
      <c r="W6" s="928">
        <f t="shared" si="4"/>
        <v>0.18835616438356165</v>
      </c>
      <c r="X6" s="928">
        <f t="shared" si="4"/>
        <v>0.18835616438356165</v>
      </c>
      <c r="Y6" s="928">
        <f t="shared" si="4"/>
        <v>0.18835616438356165</v>
      </c>
      <c r="Z6" s="928">
        <f t="shared" si="4"/>
        <v>0.18835616438356165</v>
      </c>
      <c r="AA6" s="928">
        <f t="shared" si="4"/>
        <v>0.18835616438356165</v>
      </c>
      <c r="AB6" s="929">
        <f t="shared" si="4"/>
        <v>0.18835616438356165</v>
      </c>
    </row>
    <row r="7" spans="1:29" ht="11.45" customHeight="1">
      <c r="A7" s="922" t="s">
        <v>292</v>
      </c>
      <c r="B7" s="923" t="s">
        <v>89</v>
      </c>
      <c r="C7" s="927">
        <f>Inputs!$B$27</f>
        <v>5.0000000000000001E-3</v>
      </c>
      <c r="D7" s="930">
        <f>+C7</f>
        <v>5.0000000000000001E-3</v>
      </c>
      <c r="E7" s="930">
        <f t="shared" ref="E7:AB7" si="5">+D7</f>
        <v>5.0000000000000001E-3</v>
      </c>
      <c r="F7" s="930">
        <f t="shared" si="5"/>
        <v>5.0000000000000001E-3</v>
      </c>
      <c r="G7" s="930">
        <f t="shared" si="5"/>
        <v>5.0000000000000001E-3</v>
      </c>
      <c r="H7" s="930">
        <f t="shared" si="5"/>
        <v>5.0000000000000001E-3</v>
      </c>
      <c r="I7" s="930">
        <f t="shared" si="5"/>
        <v>5.0000000000000001E-3</v>
      </c>
      <c r="J7" s="930">
        <f t="shared" si="5"/>
        <v>5.0000000000000001E-3</v>
      </c>
      <c r="K7" s="930">
        <f t="shared" si="5"/>
        <v>5.0000000000000001E-3</v>
      </c>
      <c r="L7" s="930">
        <f t="shared" si="5"/>
        <v>5.0000000000000001E-3</v>
      </c>
      <c r="M7" s="930">
        <f t="shared" si="5"/>
        <v>5.0000000000000001E-3</v>
      </c>
      <c r="N7" s="930">
        <f t="shared" si="5"/>
        <v>5.0000000000000001E-3</v>
      </c>
      <c r="O7" s="930">
        <f t="shared" si="5"/>
        <v>5.0000000000000001E-3</v>
      </c>
      <c r="P7" s="930">
        <f t="shared" si="5"/>
        <v>5.0000000000000001E-3</v>
      </c>
      <c r="Q7" s="930">
        <f t="shared" si="5"/>
        <v>5.0000000000000001E-3</v>
      </c>
      <c r="R7" s="930">
        <f t="shared" si="5"/>
        <v>5.0000000000000001E-3</v>
      </c>
      <c r="S7" s="930">
        <f t="shared" si="5"/>
        <v>5.0000000000000001E-3</v>
      </c>
      <c r="T7" s="930">
        <f t="shared" si="5"/>
        <v>5.0000000000000001E-3</v>
      </c>
      <c r="U7" s="930">
        <f t="shared" si="5"/>
        <v>5.0000000000000001E-3</v>
      </c>
      <c r="V7" s="930">
        <f t="shared" si="5"/>
        <v>5.0000000000000001E-3</v>
      </c>
      <c r="W7" s="930">
        <f t="shared" si="5"/>
        <v>5.0000000000000001E-3</v>
      </c>
      <c r="X7" s="930">
        <f t="shared" si="5"/>
        <v>5.0000000000000001E-3</v>
      </c>
      <c r="Y7" s="930">
        <f t="shared" si="5"/>
        <v>5.0000000000000001E-3</v>
      </c>
      <c r="Z7" s="930">
        <f t="shared" si="5"/>
        <v>5.0000000000000001E-3</v>
      </c>
      <c r="AA7" s="930">
        <f t="shared" si="5"/>
        <v>5.0000000000000001E-3</v>
      </c>
      <c r="AB7" s="931">
        <f t="shared" si="5"/>
        <v>5.0000000000000001E-3</v>
      </c>
    </row>
    <row r="8" spans="1:29" ht="11.45" customHeight="1">
      <c r="A8" s="922" t="s">
        <v>306</v>
      </c>
      <c r="B8" s="923" t="s">
        <v>293</v>
      </c>
      <c r="C8" s="932">
        <f t="shared" ref="C8:AB8" si="6">(C5*1000*24*C6*C3*C4/12)/10^6</f>
        <v>0</v>
      </c>
      <c r="D8" s="932">
        <f t="shared" si="6"/>
        <v>0</v>
      </c>
      <c r="E8" s="932">
        <f t="shared" si="6"/>
        <v>0</v>
      </c>
      <c r="F8" s="932">
        <f t="shared" si="6"/>
        <v>0</v>
      </c>
      <c r="G8" s="932">
        <f t="shared" si="6"/>
        <v>0</v>
      </c>
      <c r="H8" s="932">
        <f t="shared" si="6"/>
        <v>0</v>
      </c>
      <c r="I8" s="932">
        <f t="shared" si="6"/>
        <v>0</v>
      </c>
      <c r="J8" s="932">
        <f t="shared" si="6"/>
        <v>0</v>
      </c>
      <c r="K8" s="932">
        <f t="shared" si="6"/>
        <v>0</v>
      </c>
      <c r="L8" s="932">
        <f t="shared" si="6"/>
        <v>0</v>
      </c>
      <c r="M8" s="932">
        <f t="shared" si="6"/>
        <v>0</v>
      </c>
      <c r="N8" s="932">
        <f t="shared" si="6"/>
        <v>0</v>
      </c>
      <c r="O8" s="932">
        <f t="shared" si="6"/>
        <v>0</v>
      </c>
      <c r="P8" s="932">
        <f t="shared" si="6"/>
        <v>0</v>
      </c>
      <c r="Q8" s="932">
        <f t="shared" si="6"/>
        <v>0</v>
      </c>
      <c r="R8" s="932">
        <f t="shared" si="6"/>
        <v>0</v>
      </c>
      <c r="S8" s="932">
        <f t="shared" si="6"/>
        <v>0</v>
      </c>
      <c r="T8" s="932">
        <f t="shared" si="6"/>
        <v>0</v>
      </c>
      <c r="U8" s="932">
        <f t="shared" si="6"/>
        <v>0</v>
      </c>
      <c r="V8" s="932">
        <f t="shared" si="6"/>
        <v>0</v>
      </c>
      <c r="W8" s="932">
        <f t="shared" si="6"/>
        <v>0</v>
      </c>
      <c r="X8" s="932">
        <f t="shared" si="6"/>
        <v>0</v>
      </c>
      <c r="Y8" s="932">
        <f t="shared" si="6"/>
        <v>0</v>
      </c>
      <c r="Z8" s="932">
        <f t="shared" si="6"/>
        <v>0</v>
      </c>
      <c r="AA8" s="932">
        <f t="shared" si="6"/>
        <v>0</v>
      </c>
      <c r="AB8" s="933">
        <f t="shared" si="6"/>
        <v>0</v>
      </c>
    </row>
    <row r="9" spans="1:29" ht="11.45" customHeight="1">
      <c r="A9" s="922" t="s">
        <v>292</v>
      </c>
      <c r="B9" s="923"/>
      <c r="C9" s="934">
        <v>0</v>
      </c>
      <c r="D9" s="935">
        <f>+D7*C10</f>
        <v>0</v>
      </c>
      <c r="E9" s="935">
        <f>+E7*D10</f>
        <v>0</v>
      </c>
      <c r="F9" s="935">
        <f>+F7*E10</f>
        <v>0</v>
      </c>
      <c r="G9" s="935">
        <f t="shared" ref="G9:AB9" si="7">+G7*F10</f>
        <v>0</v>
      </c>
      <c r="H9" s="935">
        <f t="shared" si="7"/>
        <v>0</v>
      </c>
      <c r="I9" s="935">
        <f t="shared" si="7"/>
        <v>0</v>
      </c>
      <c r="J9" s="935">
        <f t="shared" si="7"/>
        <v>0</v>
      </c>
      <c r="K9" s="935">
        <f t="shared" si="7"/>
        <v>0</v>
      </c>
      <c r="L9" s="935">
        <f t="shared" si="7"/>
        <v>0</v>
      </c>
      <c r="M9" s="935">
        <f t="shared" si="7"/>
        <v>0</v>
      </c>
      <c r="N9" s="935">
        <f t="shared" si="7"/>
        <v>0</v>
      </c>
      <c r="O9" s="935">
        <f t="shared" si="7"/>
        <v>0</v>
      </c>
      <c r="P9" s="935">
        <f t="shared" si="7"/>
        <v>0</v>
      </c>
      <c r="Q9" s="935">
        <f t="shared" si="7"/>
        <v>0</v>
      </c>
      <c r="R9" s="935">
        <f t="shared" si="7"/>
        <v>0</v>
      </c>
      <c r="S9" s="935">
        <f t="shared" si="7"/>
        <v>0</v>
      </c>
      <c r="T9" s="935">
        <f t="shared" si="7"/>
        <v>0</v>
      </c>
      <c r="U9" s="935">
        <f t="shared" si="7"/>
        <v>0</v>
      </c>
      <c r="V9" s="935">
        <f t="shared" si="7"/>
        <v>0</v>
      </c>
      <c r="W9" s="935">
        <f t="shared" si="7"/>
        <v>0</v>
      </c>
      <c r="X9" s="935">
        <f t="shared" si="7"/>
        <v>0</v>
      </c>
      <c r="Y9" s="935">
        <f t="shared" si="7"/>
        <v>0</v>
      </c>
      <c r="Z9" s="935">
        <f t="shared" si="7"/>
        <v>0</v>
      </c>
      <c r="AA9" s="935">
        <f t="shared" si="7"/>
        <v>0</v>
      </c>
      <c r="AB9" s="936">
        <f t="shared" si="7"/>
        <v>0</v>
      </c>
    </row>
    <row r="10" spans="1:29" ht="11.45" customHeight="1">
      <c r="A10" s="937" t="s">
        <v>305</v>
      </c>
      <c r="B10" s="938" t="s">
        <v>293</v>
      </c>
      <c r="C10" s="939">
        <f>+C8-C9</f>
        <v>0</v>
      </c>
      <c r="D10" s="939">
        <f>+D8-D9</f>
        <v>0</v>
      </c>
      <c r="E10" s="939">
        <f>+E8-E9</f>
        <v>0</v>
      </c>
      <c r="F10" s="939">
        <f t="shared" ref="F10:AB10" si="8">+F8-F9</f>
        <v>0</v>
      </c>
      <c r="G10" s="939">
        <f t="shared" si="8"/>
        <v>0</v>
      </c>
      <c r="H10" s="939">
        <f t="shared" si="8"/>
        <v>0</v>
      </c>
      <c r="I10" s="939">
        <f t="shared" si="8"/>
        <v>0</v>
      </c>
      <c r="J10" s="939">
        <f t="shared" si="8"/>
        <v>0</v>
      </c>
      <c r="K10" s="939">
        <f t="shared" si="8"/>
        <v>0</v>
      </c>
      <c r="L10" s="939">
        <f t="shared" si="8"/>
        <v>0</v>
      </c>
      <c r="M10" s="939">
        <f t="shared" si="8"/>
        <v>0</v>
      </c>
      <c r="N10" s="939">
        <f t="shared" si="8"/>
        <v>0</v>
      </c>
      <c r="O10" s="939">
        <f t="shared" si="8"/>
        <v>0</v>
      </c>
      <c r="P10" s="939">
        <f t="shared" si="8"/>
        <v>0</v>
      </c>
      <c r="Q10" s="939">
        <f t="shared" si="8"/>
        <v>0</v>
      </c>
      <c r="R10" s="939">
        <f t="shared" si="8"/>
        <v>0</v>
      </c>
      <c r="S10" s="939">
        <f t="shared" si="8"/>
        <v>0</v>
      </c>
      <c r="T10" s="939">
        <f t="shared" si="8"/>
        <v>0</v>
      </c>
      <c r="U10" s="939">
        <f t="shared" si="8"/>
        <v>0</v>
      </c>
      <c r="V10" s="939">
        <f t="shared" si="8"/>
        <v>0</v>
      </c>
      <c r="W10" s="939">
        <f t="shared" si="8"/>
        <v>0</v>
      </c>
      <c r="X10" s="939">
        <f t="shared" si="8"/>
        <v>0</v>
      </c>
      <c r="Y10" s="939">
        <f t="shared" si="8"/>
        <v>0</v>
      </c>
      <c r="Z10" s="939">
        <f t="shared" si="8"/>
        <v>0</v>
      </c>
      <c r="AA10" s="939">
        <f t="shared" si="8"/>
        <v>0</v>
      </c>
      <c r="AB10" s="940">
        <f t="shared" si="8"/>
        <v>0</v>
      </c>
      <c r="AC10" s="916"/>
    </row>
    <row r="11" spans="1:29" ht="11.45" customHeight="1">
      <c r="A11" s="941" t="str">
        <f>A10</f>
        <v>Units  (For sale/Consumption)</v>
      </c>
      <c r="B11" s="942" t="s">
        <v>294</v>
      </c>
      <c r="C11" s="943">
        <f>C10/10</f>
        <v>0</v>
      </c>
      <c r="D11" s="943">
        <f t="shared" ref="D11:AB11" si="9">D10/10</f>
        <v>0</v>
      </c>
      <c r="E11" s="943">
        <f t="shared" si="9"/>
        <v>0</v>
      </c>
      <c r="F11" s="943">
        <f t="shared" si="9"/>
        <v>0</v>
      </c>
      <c r="G11" s="943">
        <f t="shared" si="9"/>
        <v>0</v>
      </c>
      <c r="H11" s="943">
        <f t="shared" si="9"/>
        <v>0</v>
      </c>
      <c r="I11" s="943">
        <f t="shared" si="9"/>
        <v>0</v>
      </c>
      <c r="J11" s="943">
        <f t="shared" si="9"/>
        <v>0</v>
      </c>
      <c r="K11" s="943">
        <f t="shared" si="9"/>
        <v>0</v>
      </c>
      <c r="L11" s="943">
        <f t="shared" si="9"/>
        <v>0</v>
      </c>
      <c r="M11" s="943">
        <f t="shared" si="9"/>
        <v>0</v>
      </c>
      <c r="N11" s="943">
        <f t="shared" si="9"/>
        <v>0</v>
      </c>
      <c r="O11" s="943">
        <f t="shared" si="9"/>
        <v>0</v>
      </c>
      <c r="P11" s="943">
        <f t="shared" si="9"/>
        <v>0</v>
      </c>
      <c r="Q11" s="943">
        <f t="shared" si="9"/>
        <v>0</v>
      </c>
      <c r="R11" s="943">
        <f t="shared" si="9"/>
        <v>0</v>
      </c>
      <c r="S11" s="943">
        <f t="shared" si="9"/>
        <v>0</v>
      </c>
      <c r="T11" s="943">
        <f t="shared" si="9"/>
        <v>0</v>
      </c>
      <c r="U11" s="943">
        <f t="shared" si="9"/>
        <v>0</v>
      </c>
      <c r="V11" s="943">
        <f t="shared" si="9"/>
        <v>0</v>
      </c>
      <c r="W11" s="943">
        <f t="shared" si="9"/>
        <v>0</v>
      </c>
      <c r="X11" s="943">
        <f t="shared" si="9"/>
        <v>0</v>
      </c>
      <c r="Y11" s="943">
        <f t="shared" si="9"/>
        <v>0</v>
      </c>
      <c r="Z11" s="943">
        <f t="shared" si="9"/>
        <v>0</v>
      </c>
      <c r="AA11" s="943">
        <f t="shared" si="9"/>
        <v>0</v>
      </c>
      <c r="AB11" s="944">
        <f t="shared" si="9"/>
        <v>0</v>
      </c>
    </row>
    <row r="12" spans="1:29" ht="11.45" customHeight="1">
      <c r="A12" s="945"/>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6"/>
      <c r="AA12" s="946"/>
      <c r="AB12" s="946"/>
    </row>
    <row r="13" spans="1:29" ht="11.45" customHeight="1">
      <c r="A13" s="947" t="s">
        <v>298</v>
      </c>
      <c r="B13" s="948"/>
      <c r="C13" s="949">
        <f>Inputs!$B$26/10^7</f>
        <v>0.05</v>
      </c>
      <c r="D13" s="949">
        <f>C13*(1+Inputs!$B$28)</f>
        <v>5.1500000000000004E-2</v>
      </c>
      <c r="E13" s="950">
        <f>D13*(1+Inputs!$B$28)</f>
        <v>5.3045000000000009E-2</v>
      </c>
      <c r="F13" s="950">
        <f>E13*(1+Inputs!$B$28)</f>
        <v>5.4636350000000007E-2</v>
      </c>
      <c r="G13" s="950">
        <f>F13*(1+Inputs!$B$28)</f>
        <v>5.627544050000001E-2</v>
      </c>
      <c r="H13" s="950">
        <f>G13*(1+Inputs!$B$28)</f>
        <v>5.7963703715000009E-2</v>
      </c>
      <c r="I13" s="950">
        <f>H13*(1+Inputs!$B$28)</f>
        <v>5.9702614826450014E-2</v>
      </c>
      <c r="J13" s="950">
        <f>I13*(1+Inputs!$B$28)</f>
        <v>6.1493693271243516E-2</v>
      </c>
      <c r="K13" s="950">
        <f>J13*(1+Inputs!$B$28)</f>
        <v>6.3338504069380824E-2</v>
      </c>
      <c r="L13" s="950">
        <f>K13*(1+Inputs!$B$28)</f>
        <v>6.5238659191462253E-2</v>
      </c>
      <c r="M13" s="950">
        <f>L13*(1+Inputs!$B$28)</f>
        <v>6.7195818967206125E-2</v>
      </c>
      <c r="N13" s="950">
        <f>M13*(1+Inputs!$B$28)</f>
        <v>6.9211693536222307E-2</v>
      </c>
      <c r="O13" s="950">
        <f>N13*(1+Inputs!$B$28)</f>
        <v>7.1288044342308982E-2</v>
      </c>
      <c r="P13" s="950">
        <f>O13*(1+Inputs!$B$28)</f>
        <v>7.3426685672578249E-2</v>
      </c>
      <c r="Q13" s="950">
        <f>P13*(1+Inputs!$B$28)</f>
        <v>7.5629486242755603E-2</v>
      </c>
      <c r="R13" s="950">
        <f>Q13*(1+Inputs!$B$28)</f>
        <v>7.7898370830038269E-2</v>
      </c>
      <c r="S13" s="950">
        <f>R13*(1+Inputs!$B$28)</f>
        <v>8.0235321954939418E-2</v>
      </c>
      <c r="T13" s="950">
        <f>S13*(1+Inputs!$B$28)</f>
        <v>8.2642381613587598E-2</v>
      </c>
      <c r="U13" s="950">
        <f>T13*(1+Inputs!$B$28)</f>
        <v>8.5121653061995234E-2</v>
      </c>
      <c r="V13" s="950">
        <f>U13*(1+Inputs!$B$28)</f>
        <v>8.7675302653855092E-2</v>
      </c>
      <c r="W13" s="950">
        <f>V13*(1+Inputs!$B$28)</f>
        <v>9.0305561733470749E-2</v>
      </c>
      <c r="X13" s="950">
        <f>W13*(1+Inputs!$B$28)</f>
        <v>9.3014728585474868E-2</v>
      </c>
      <c r="Y13" s="950">
        <f>X13*(1+Inputs!$B$28)</f>
        <v>9.5805170443039114E-2</v>
      </c>
      <c r="Z13" s="950">
        <f>Y13*(1+Inputs!$B$28)</f>
        <v>9.8679325556330286E-2</v>
      </c>
      <c r="AA13" s="950">
        <f>Z13*(1+Inputs!$B$28)</f>
        <v>0.10163970532302019</v>
      </c>
      <c r="AB13" s="951">
        <f>AA13*(1+Inputs!$B$28)</f>
        <v>0.10468889648271081</v>
      </c>
    </row>
    <row r="14" spans="1:29" ht="11.45" customHeight="1">
      <c r="A14" s="945"/>
      <c r="C14" s="946"/>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row>
    <row r="15" spans="1:29" s="911" customFormat="1" ht="11.45" customHeight="1">
      <c r="A15" s="909" t="s">
        <v>283</v>
      </c>
      <c r="B15" s="952"/>
      <c r="C15" s="952"/>
      <c r="D15" s="952"/>
      <c r="E15" s="952"/>
      <c r="F15" s="952"/>
      <c r="G15" s="952"/>
      <c r="H15" s="952"/>
      <c r="I15" s="952"/>
      <c r="J15" s="952"/>
      <c r="K15" s="952"/>
      <c r="L15" s="952"/>
      <c r="M15" s="952"/>
      <c r="N15" s="952"/>
      <c r="O15" s="952"/>
      <c r="P15" s="952"/>
      <c r="Q15" s="952"/>
      <c r="R15" s="952"/>
      <c r="S15" s="952"/>
      <c r="T15" s="952"/>
      <c r="U15" s="952"/>
      <c r="V15" s="952"/>
      <c r="W15" s="952"/>
      <c r="X15" s="952"/>
      <c r="Y15" s="952"/>
      <c r="Z15" s="952"/>
      <c r="AA15" s="952"/>
      <c r="AB15" s="952"/>
    </row>
    <row r="16" spans="1:29" s="84" customFormat="1" ht="11.45" customHeight="1">
      <c r="A16" s="953"/>
      <c r="C16" s="954">
        <v>1</v>
      </c>
      <c r="D16" s="954">
        <f>C16+1</f>
        <v>2</v>
      </c>
      <c r="E16" s="954">
        <f t="shared" ref="E16:AB16" si="10">D16+1</f>
        <v>3</v>
      </c>
      <c r="F16" s="954">
        <f t="shared" si="10"/>
        <v>4</v>
      </c>
      <c r="G16" s="954">
        <f t="shared" si="10"/>
        <v>5</v>
      </c>
      <c r="H16" s="954">
        <f t="shared" si="10"/>
        <v>6</v>
      </c>
      <c r="I16" s="954">
        <f t="shared" si="10"/>
        <v>7</v>
      </c>
      <c r="J16" s="954">
        <f t="shared" si="10"/>
        <v>8</v>
      </c>
      <c r="K16" s="954">
        <f t="shared" si="10"/>
        <v>9</v>
      </c>
      <c r="L16" s="954">
        <f t="shared" si="10"/>
        <v>10</v>
      </c>
      <c r="M16" s="954">
        <f t="shared" si="10"/>
        <v>11</v>
      </c>
      <c r="N16" s="954">
        <f t="shared" si="10"/>
        <v>12</v>
      </c>
      <c r="O16" s="954">
        <f t="shared" si="10"/>
        <v>13</v>
      </c>
      <c r="P16" s="954">
        <f t="shared" si="10"/>
        <v>14</v>
      </c>
      <c r="Q16" s="954">
        <f t="shared" si="10"/>
        <v>15</v>
      </c>
      <c r="R16" s="954">
        <f t="shared" si="10"/>
        <v>16</v>
      </c>
      <c r="S16" s="954">
        <f t="shared" si="10"/>
        <v>17</v>
      </c>
      <c r="T16" s="954">
        <f t="shared" si="10"/>
        <v>18</v>
      </c>
      <c r="U16" s="954">
        <f t="shared" si="10"/>
        <v>19</v>
      </c>
      <c r="V16" s="954">
        <f t="shared" si="10"/>
        <v>20</v>
      </c>
      <c r="W16" s="954">
        <f t="shared" si="10"/>
        <v>21</v>
      </c>
      <c r="X16" s="954">
        <f t="shared" si="10"/>
        <v>22</v>
      </c>
      <c r="Y16" s="954">
        <f t="shared" si="10"/>
        <v>23</v>
      </c>
      <c r="Z16" s="954">
        <f t="shared" si="10"/>
        <v>24</v>
      </c>
      <c r="AA16" s="954">
        <f t="shared" si="10"/>
        <v>25</v>
      </c>
      <c r="AB16" s="954">
        <f t="shared" si="10"/>
        <v>26</v>
      </c>
    </row>
    <row r="17" spans="1:28" s="958" customFormat="1" ht="11.45" customHeight="1">
      <c r="A17" s="955" t="s">
        <v>6</v>
      </c>
      <c r="B17" s="956"/>
      <c r="C17" s="956">
        <v>43555</v>
      </c>
      <c r="D17" s="956">
        <f>EOMONTH(C17,12)</f>
        <v>43921</v>
      </c>
      <c r="E17" s="956">
        <f t="shared" ref="E17:AB17" si="11">EOMONTH(D17,12)</f>
        <v>44286</v>
      </c>
      <c r="F17" s="956">
        <f t="shared" si="11"/>
        <v>44651</v>
      </c>
      <c r="G17" s="956">
        <f t="shared" si="11"/>
        <v>45016</v>
      </c>
      <c r="H17" s="956">
        <f t="shared" si="11"/>
        <v>45382</v>
      </c>
      <c r="I17" s="956">
        <f t="shared" si="11"/>
        <v>45747</v>
      </c>
      <c r="J17" s="956">
        <f t="shared" si="11"/>
        <v>46112</v>
      </c>
      <c r="K17" s="956">
        <f t="shared" si="11"/>
        <v>46477</v>
      </c>
      <c r="L17" s="956">
        <f t="shared" si="11"/>
        <v>46843</v>
      </c>
      <c r="M17" s="956">
        <f t="shared" si="11"/>
        <v>47208</v>
      </c>
      <c r="N17" s="956">
        <f t="shared" si="11"/>
        <v>47573</v>
      </c>
      <c r="O17" s="956">
        <f t="shared" si="11"/>
        <v>47938</v>
      </c>
      <c r="P17" s="956">
        <f t="shared" si="11"/>
        <v>48304</v>
      </c>
      <c r="Q17" s="956">
        <f t="shared" si="11"/>
        <v>48669</v>
      </c>
      <c r="R17" s="956">
        <f t="shared" si="11"/>
        <v>49034</v>
      </c>
      <c r="S17" s="956">
        <f t="shared" si="11"/>
        <v>49399</v>
      </c>
      <c r="T17" s="956">
        <f t="shared" si="11"/>
        <v>49765</v>
      </c>
      <c r="U17" s="956">
        <f t="shared" si="11"/>
        <v>50130</v>
      </c>
      <c r="V17" s="956">
        <f t="shared" si="11"/>
        <v>50495</v>
      </c>
      <c r="W17" s="956">
        <f t="shared" si="11"/>
        <v>50860</v>
      </c>
      <c r="X17" s="956">
        <f t="shared" si="11"/>
        <v>51226</v>
      </c>
      <c r="Y17" s="956">
        <f t="shared" si="11"/>
        <v>51591</v>
      </c>
      <c r="Z17" s="956">
        <f t="shared" si="11"/>
        <v>51956</v>
      </c>
      <c r="AA17" s="956">
        <f t="shared" si="11"/>
        <v>52321</v>
      </c>
      <c r="AB17" s="957">
        <f t="shared" si="11"/>
        <v>52687</v>
      </c>
    </row>
    <row r="18" spans="1:28" s="84" customFormat="1" ht="11.45" customHeight="1">
      <c r="A18" s="315" t="s">
        <v>284</v>
      </c>
      <c r="B18" s="961"/>
      <c r="C18" s="962">
        <f>Inputs!$C$11*C11</f>
        <v>0</v>
      </c>
      <c r="D18" s="962">
        <f>Inputs!$C$11*D11</f>
        <v>0</v>
      </c>
      <c r="E18" s="962">
        <f>Inputs!$C$11*E11</f>
        <v>0</v>
      </c>
      <c r="F18" s="962">
        <f>Inputs!$C$11*F11</f>
        <v>0</v>
      </c>
      <c r="G18" s="962">
        <f>Inputs!$C$11*G11</f>
        <v>0</v>
      </c>
      <c r="H18" s="962">
        <f>Inputs!$C$11*H11</f>
        <v>0</v>
      </c>
      <c r="I18" s="962">
        <f>Inputs!$C$11*I11</f>
        <v>0</v>
      </c>
      <c r="J18" s="962">
        <f>Inputs!$C$11*J11</f>
        <v>0</v>
      </c>
      <c r="K18" s="962">
        <f>Inputs!$C$11*K11</f>
        <v>0</v>
      </c>
      <c r="L18" s="962">
        <f>Inputs!$C$11*L11</f>
        <v>0</v>
      </c>
      <c r="M18" s="962">
        <f>Inputs!$C$11*M11</f>
        <v>0</v>
      </c>
      <c r="N18" s="962">
        <f>Inputs!$C$11*N11</f>
        <v>0</v>
      </c>
      <c r="O18" s="962">
        <f>Inputs!$C$11*O11</f>
        <v>0</v>
      </c>
      <c r="P18" s="962">
        <f>Inputs!$C$11*P11</f>
        <v>0</v>
      </c>
      <c r="Q18" s="962">
        <f>Inputs!$C$11*Q11</f>
        <v>0</v>
      </c>
      <c r="R18" s="962">
        <f>Inputs!$C$11*R11</f>
        <v>0</v>
      </c>
      <c r="S18" s="962">
        <f>Inputs!$C$11*S11</f>
        <v>0</v>
      </c>
      <c r="T18" s="962">
        <f>Inputs!$C$11*T11</f>
        <v>0</v>
      </c>
      <c r="U18" s="962">
        <f>Inputs!$C$11*U11</f>
        <v>0</v>
      </c>
      <c r="V18" s="962">
        <f>Inputs!$C$11*V11</f>
        <v>0</v>
      </c>
      <c r="W18" s="962">
        <f>Inputs!$C$11*W11</f>
        <v>0</v>
      </c>
      <c r="X18" s="962">
        <f>Inputs!$C$11*X11</f>
        <v>0</v>
      </c>
      <c r="Y18" s="962">
        <f>Inputs!$C$11*Y11</f>
        <v>0</v>
      </c>
      <c r="Z18" s="962">
        <f>Inputs!$C$11*Z11</f>
        <v>0</v>
      </c>
      <c r="AA18" s="962">
        <f>Inputs!$C$11*AA11</f>
        <v>0</v>
      </c>
      <c r="AB18" s="962">
        <f>Inputs!$C$11*AB11</f>
        <v>0</v>
      </c>
    </row>
    <row r="19" spans="1:28" s="84" customFormat="1" ht="11.45" customHeight="1">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row>
    <row r="20" spans="1:28" s="977" customFormat="1" ht="11.45" customHeight="1">
      <c r="A20" s="1038" t="s">
        <v>317</v>
      </c>
      <c r="B20" s="959"/>
      <c r="C20" s="962">
        <f>C21+C22</f>
        <v>0</v>
      </c>
      <c r="D20" s="962">
        <f t="shared" ref="D20:AB20" si="12">D21+D22</f>
        <v>0</v>
      </c>
      <c r="E20" s="962">
        <f t="shared" si="12"/>
        <v>0</v>
      </c>
      <c r="F20" s="962">
        <f t="shared" si="12"/>
        <v>0</v>
      </c>
      <c r="G20" s="962">
        <f t="shared" si="12"/>
        <v>0</v>
      </c>
      <c r="H20" s="962">
        <f t="shared" si="12"/>
        <v>0</v>
      </c>
      <c r="I20" s="962">
        <f t="shared" si="12"/>
        <v>0</v>
      </c>
      <c r="J20" s="962">
        <f t="shared" si="12"/>
        <v>0</v>
      </c>
      <c r="K20" s="962">
        <f t="shared" si="12"/>
        <v>0</v>
      </c>
      <c r="L20" s="962">
        <f t="shared" si="12"/>
        <v>0</v>
      </c>
      <c r="M20" s="962">
        <f t="shared" si="12"/>
        <v>0</v>
      </c>
      <c r="N20" s="962">
        <f t="shared" si="12"/>
        <v>0</v>
      </c>
      <c r="O20" s="962">
        <f t="shared" si="12"/>
        <v>0</v>
      </c>
      <c r="P20" s="962">
        <f t="shared" si="12"/>
        <v>0</v>
      </c>
      <c r="Q20" s="962">
        <f t="shared" si="12"/>
        <v>0</v>
      </c>
      <c r="R20" s="962">
        <f t="shared" si="12"/>
        <v>0</v>
      </c>
      <c r="S20" s="962">
        <f t="shared" si="12"/>
        <v>0</v>
      </c>
      <c r="T20" s="962">
        <f t="shared" si="12"/>
        <v>0</v>
      </c>
      <c r="U20" s="962">
        <f t="shared" si="12"/>
        <v>0</v>
      </c>
      <c r="V20" s="962">
        <f t="shared" si="12"/>
        <v>0</v>
      </c>
      <c r="W20" s="962">
        <f t="shared" si="12"/>
        <v>0</v>
      </c>
      <c r="X20" s="962">
        <f t="shared" si="12"/>
        <v>0</v>
      </c>
      <c r="Y20" s="962">
        <f t="shared" si="12"/>
        <v>0</v>
      </c>
      <c r="Z20" s="962">
        <f t="shared" si="12"/>
        <v>0</v>
      </c>
      <c r="AA20" s="962">
        <f t="shared" si="12"/>
        <v>0</v>
      </c>
      <c r="AB20" s="962">
        <f t="shared" si="12"/>
        <v>0</v>
      </c>
    </row>
    <row r="21" spans="1:28" s="977" customFormat="1" ht="11.45" customHeight="1">
      <c r="A21" s="977" t="s">
        <v>316</v>
      </c>
      <c r="B21" s="959"/>
      <c r="C21" s="960">
        <f>C13*C5*C4/12</f>
        <v>0</v>
      </c>
      <c r="D21" s="960">
        <f t="shared" ref="D21:AB21" si="13">D13*D5*D4/12</f>
        <v>0</v>
      </c>
      <c r="E21" s="960">
        <f t="shared" si="13"/>
        <v>0</v>
      </c>
      <c r="F21" s="960">
        <f t="shared" si="13"/>
        <v>0</v>
      </c>
      <c r="G21" s="960">
        <f t="shared" si="13"/>
        <v>0</v>
      </c>
      <c r="H21" s="960">
        <f t="shared" si="13"/>
        <v>0</v>
      </c>
      <c r="I21" s="960">
        <f t="shared" si="13"/>
        <v>0</v>
      </c>
      <c r="J21" s="960">
        <f t="shared" si="13"/>
        <v>0</v>
      </c>
      <c r="K21" s="960">
        <f t="shared" si="13"/>
        <v>0</v>
      </c>
      <c r="L21" s="960">
        <f t="shared" si="13"/>
        <v>0</v>
      </c>
      <c r="M21" s="960">
        <f t="shared" si="13"/>
        <v>0</v>
      </c>
      <c r="N21" s="960">
        <f t="shared" si="13"/>
        <v>0</v>
      </c>
      <c r="O21" s="960">
        <f t="shared" si="13"/>
        <v>0</v>
      </c>
      <c r="P21" s="960">
        <f t="shared" si="13"/>
        <v>0</v>
      </c>
      <c r="Q21" s="960">
        <f t="shared" si="13"/>
        <v>0</v>
      </c>
      <c r="R21" s="960">
        <f t="shared" si="13"/>
        <v>0</v>
      </c>
      <c r="S21" s="960">
        <f t="shared" si="13"/>
        <v>0</v>
      </c>
      <c r="T21" s="960">
        <f t="shared" si="13"/>
        <v>0</v>
      </c>
      <c r="U21" s="960">
        <f t="shared" si="13"/>
        <v>0</v>
      </c>
      <c r="V21" s="960">
        <f t="shared" si="13"/>
        <v>0</v>
      </c>
      <c r="W21" s="960">
        <f t="shared" si="13"/>
        <v>0</v>
      </c>
      <c r="X21" s="960">
        <f t="shared" si="13"/>
        <v>0</v>
      </c>
      <c r="Y21" s="960">
        <f t="shared" si="13"/>
        <v>0</v>
      </c>
      <c r="Z21" s="960">
        <f t="shared" si="13"/>
        <v>0</v>
      </c>
      <c r="AA21" s="960">
        <f t="shared" si="13"/>
        <v>0</v>
      </c>
      <c r="AB21" s="960">
        <f t="shared" si="13"/>
        <v>0</v>
      </c>
    </row>
    <row r="22" spans="1:28" s="977" customFormat="1" ht="11.45" customHeight="1">
      <c r="A22" s="977" t="s">
        <v>318</v>
      </c>
      <c r="B22" s="959"/>
      <c r="C22" s="960">
        <f>C5*Inputs!B49*C4/12/10^7</f>
        <v>0</v>
      </c>
      <c r="D22" s="960">
        <f>D5*Inputs!C49*D4/12/10^7</f>
        <v>0</v>
      </c>
      <c r="E22" s="960">
        <f>E5*Inputs!D49*E4/12/10^7</f>
        <v>0</v>
      </c>
      <c r="F22" s="960">
        <f>F5*Inputs!E49*F4/12/10^7</f>
        <v>0</v>
      </c>
      <c r="G22" s="960">
        <f>G5*Inputs!F49*G4/12/10^7</f>
        <v>0</v>
      </c>
      <c r="H22" s="960">
        <f>H5*Inputs!G49*H4/12/10^7</f>
        <v>0</v>
      </c>
      <c r="I22" s="960">
        <f>I5*Inputs!H49*I4/12/10^7</f>
        <v>0</v>
      </c>
      <c r="J22" s="960">
        <f>J5*Inputs!I49*J4/12/10^7</f>
        <v>0</v>
      </c>
      <c r="K22" s="960">
        <f>K5*Inputs!J49*K4/12/10^7</f>
        <v>0</v>
      </c>
      <c r="L22" s="960">
        <f>L5*Inputs!K49*L4/12/10^7</f>
        <v>0</v>
      </c>
      <c r="M22" s="960">
        <f>M5*Inputs!L49*M4/12/10^7</f>
        <v>0</v>
      </c>
      <c r="N22" s="960">
        <f>N5*Inputs!M49*N4/12/10^7</f>
        <v>0</v>
      </c>
      <c r="O22" s="960">
        <f>O5*Inputs!N49*O4/12/10^7</f>
        <v>0</v>
      </c>
      <c r="P22" s="960">
        <f>P5*Inputs!O49*P4/12/10^7</f>
        <v>0</v>
      </c>
      <c r="Q22" s="960">
        <f>Q5*Inputs!P49*Q4/12/10^7</f>
        <v>0</v>
      </c>
      <c r="R22" s="960">
        <f>R5*Inputs!Q49*R4/12/10^7</f>
        <v>0</v>
      </c>
      <c r="S22" s="960">
        <f>S5*Inputs!R49*S4/12/10^7</f>
        <v>0</v>
      </c>
      <c r="T22" s="960">
        <f>T5*Inputs!S49*T4/12/10^7</f>
        <v>0</v>
      </c>
      <c r="U22" s="960">
        <f>U5*Inputs!T49*U4/12/10^7</f>
        <v>0</v>
      </c>
      <c r="V22" s="960">
        <f>V5*Inputs!U49*V4/12/10^7</f>
        <v>0</v>
      </c>
      <c r="W22" s="960">
        <f>W5*Inputs!V49*W4/12/10^7</f>
        <v>0</v>
      </c>
      <c r="X22" s="960">
        <f>X5*Inputs!W49*X4/12/10^7</f>
        <v>0</v>
      </c>
      <c r="Y22" s="960">
        <f>Y5*Inputs!X49*Y4/12/10^7</f>
        <v>0</v>
      </c>
      <c r="Z22" s="960">
        <f>Z5*Inputs!Y49*Z4/12/10^7</f>
        <v>0</v>
      </c>
      <c r="AA22" s="960">
        <f>AA5*Inputs!Z49*AA4/12/10^7</f>
        <v>0</v>
      </c>
      <c r="AB22" s="960">
        <f>AB5*Inputs!AA49*AB4/12/10^7</f>
        <v>0</v>
      </c>
    </row>
    <row r="23" spans="1:28" s="84" customFormat="1" ht="11.45" customHeight="1">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row>
    <row r="24" spans="1:28" s="958" customFormat="1" ht="11.45" customHeight="1">
      <c r="A24" s="955" t="s">
        <v>313</v>
      </c>
      <c r="B24" s="963"/>
      <c r="C24" s="964">
        <f t="shared" ref="C24:AB24" si="14">C18-C20</f>
        <v>0</v>
      </c>
      <c r="D24" s="964">
        <f t="shared" si="14"/>
        <v>0</v>
      </c>
      <c r="E24" s="964">
        <f t="shared" si="14"/>
        <v>0</v>
      </c>
      <c r="F24" s="964">
        <f t="shared" si="14"/>
        <v>0</v>
      </c>
      <c r="G24" s="964">
        <f t="shared" si="14"/>
        <v>0</v>
      </c>
      <c r="H24" s="964">
        <f t="shared" si="14"/>
        <v>0</v>
      </c>
      <c r="I24" s="964">
        <f t="shared" si="14"/>
        <v>0</v>
      </c>
      <c r="J24" s="964">
        <f t="shared" si="14"/>
        <v>0</v>
      </c>
      <c r="K24" s="964">
        <f t="shared" si="14"/>
        <v>0</v>
      </c>
      <c r="L24" s="964">
        <f t="shared" si="14"/>
        <v>0</v>
      </c>
      <c r="M24" s="964">
        <f t="shared" si="14"/>
        <v>0</v>
      </c>
      <c r="N24" s="964">
        <f t="shared" si="14"/>
        <v>0</v>
      </c>
      <c r="O24" s="964">
        <f t="shared" si="14"/>
        <v>0</v>
      </c>
      <c r="P24" s="964">
        <f t="shared" si="14"/>
        <v>0</v>
      </c>
      <c r="Q24" s="964">
        <f t="shared" si="14"/>
        <v>0</v>
      </c>
      <c r="R24" s="964">
        <f t="shared" si="14"/>
        <v>0</v>
      </c>
      <c r="S24" s="964">
        <f t="shared" si="14"/>
        <v>0</v>
      </c>
      <c r="T24" s="964">
        <f t="shared" si="14"/>
        <v>0</v>
      </c>
      <c r="U24" s="964">
        <f t="shared" si="14"/>
        <v>0</v>
      </c>
      <c r="V24" s="964">
        <f t="shared" si="14"/>
        <v>0</v>
      </c>
      <c r="W24" s="964">
        <f t="shared" si="14"/>
        <v>0</v>
      </c>
      <c r="X24" s="964">
        <f t="shared" si="14"/>
        <v>0</v>
      </c>
      <c r="Y24" s="964">
        <f t="shared" si="14"/>
        <v>0</v>
      </c>
      <c r="Z24" s="964">
        <f t="shared" si="14"/>
        <v>0</v>
      </c>
      <c r="AA24" s="964">
        <f t="shared" si="14"/>
        <v>0</v>
      </c>
      <c r="AB24" s="964">
        <f t="shared" si="14"/>
        <v>0</v>
      </c>
    </row>
    <row r="25" spans="1:28" s="84" customFormat="1" ht="11.45" customHeight="1">
      <c r="B25" s="959"/>
      <c r="C25" s="960"/>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row>
    <row r="26" spans="1:28" s="84" customFormat="1" ht="11.45" customHeight="1">
      <c r="A26" s="84" t="s">
        <v>22</v>
      </c>
      <c r="B26" s="959"/>
      <c r="C26" s="960">
        <f ca="1">'Tax K''ka'!C4</f>
        <v>0</v>
      </c>
      <c r="D26" s="960">
        <f ca="1">'Tax K''ka'!D4</f>
        <v>0</v>
      </c>
      <c r="E26" s="960">
        <f ca="1">'Tax K''ka'!E4</f>
        <v>0</v>
      </c>
      <c r="F26" s="960">
        <f ca="1">'Tax K''ka'!F4</f>
        <v>0</v>
      </c>
      <c r="G26" s="960">
        <f ca="1">'Tax K''ka'!G4</f>
        <v>0</v>
      </c>
      <c r="H26" s="960">
        <f ca="1">'Tax K''ka'!H4</f>
        <v>0</v>
      </c>
      <c r="I26" s="960">
        <f ca="1">'Tax K''ka'!I4</f>
        <v>0</v>
      </c>
      <c r="J26" s="960">
        <f ca="1">'Tax K''ka'!J4</f>
        <v>0</v>
      </c>
      <c r="K26" s="960">
        <f ca="1">'Tax K''ka'!K4</f>
        <v>0</v>
      </c>
      <c r="L26" s="960">
        <f ca="1">'Tax K''ka'!L4</f>
        <v>0</v>
      </c>
      <c r="M26" s="960">
        <f ca="1">'Tax K''ka'!M4</f>
        <v>0</v>
      </c>
      <c r="N26" s="960">
        <f ca="1">'Tax K''ka'!N4</f>
        <v>0</v>
      </c>
      <c r="O26" s="960">
        <f ca="1">'Tax K''ka'!O4</f>
        <v>0</v>
      </c>
      <c r="P26" s="960">
        <f ca="1">'Tax K''ka'!P4</f>
        <v>0</v>
      </c>
      <c r="Q26" s="960">
        <f ca="1">'Tax K''ka'!Q4</f>
        <v>0</v>
      </c>
      <c r="R26" s="960">
        <f ca="1">'Tax K''ka'!R4</f>
        <v>0</v>
      </c>
      <c r="S26" s="960">
        <f ca="1">'Tax K''ka'!S4</f>
        <v>0</v>
      </c>
      <c r="T26" s="960">
        <f ca="1">'Tax K''ka'!T4</f>
        <v>0</v>
      </c>
      <c r="U26" s="960">
        <f ca="1">'Tax K''ka'!U4</f>
        <v>0</v>
      </c>
      <c r="V26" s="960">
        <f ca="1">'Tax K''ka'!V4</f>
        <v>0</v>
      </c>
      <c r="W26" s="960">
        <f ca="1">'Tax K''ka'!W4</f>
        <v>0</v>
      </c>
      <c r="X26" s="960">
        <f ca="1">'Tax K''ka'!X4</f>
        <v>0</v>
      </c>
      <c r="Y26" s="960">
        <f ca="1">'Tax K''ka'!Y4</f>
        <v>0</v>
      </c>
      <c r="Z26" s="960">
        <f ca="1">'Tax K''ka'!Z4</f>
        <v>0</v>
      </c>
      <c r="AA26" s="960">
        <f ca="1">'Tax K''ka'!AA4</f>
        <v>0</v>
      </c>
      <c r="AB26" s="960">
        <f ca="1">'Tax K''ka'!AB4</f>
        <v>0</v>
      </c>
    </row>
    <row r="27" spans="1:28" s="84" customFormat="1" ht="11.45" customHeight="1">
      <c r="A27" s="84" t="s">
        <v>5</v>
      </c>
      <c r="B27" s="959"/>
      <c r="C27" s="960">
        <f ca="1">'Debt K''ka'!C7</f>
        <v>0</v>
      </c>
      <c r="D27" s="960">
        <f ca="1">'Debt K''ka'!D7</f>
        <v>0</v>
      </c>
      <c r="E27" s="960">
        <f ca="1">'Debt K''ka'!E7</f>
        <v>0</v>
      </c>
      <c r="F27" s="960">
        <f ca="1">'Debt K''ka'!F7</f>
        <v>0</v>
      </c>
      <c r="G27" s="960">
        <f ca="1">'Debt K''ka'!G7</f>
        <v>0</v>
      </c>
      <c r="H27" s="960">
        <f ca="1">'Debt K''ka'!H7</f>
        <v>0</v>
      </c>
      <c r="I27" s="960">
        <f ca="1">'Debt K''ka'!I7</f>
        <v>0</v>
      </c>
      <c r="J27" s="960">
        <f ca="1">'Debt K''ka'!J7</f>
        <v>0</v>
      </c>
      <c r="K27" s="960">
        <f ca="1">'Debt K''ka'!K7</f>
        <v>0</v>
      </c>
      <c r="L27" s="960">
        <f ca="1">'Debt K''ka'!L7</f>
        <v>0</v>
      </c>
      <c r="M27" s="960">
        <f ca="1">'Debt K''ka'!M7</f>
        <v>0</v>
      </c>
      <c r="N27" s="960">
        <f ca="1">'Debt K''ka'!N7</f>
        <v>0</v>
      </c>
      <c r="O27" s="960">
        <f ca="1">'Debt K''ka'!O7</f>
        <v>0</v>
      </c>
      <c r="P27" s="960">
        <f ca="1">'Debt K''ka'!P7</f>
        <v>0</v>
      </c>
      <c r="Q27" s="960">
        <f ca="1">'Debt K''ka'!Q7</f>
        <v>0</v>
      </c>
      <c r="R27" s="960">
        <f ca="1">'Debt K''ka'!R7</f>
        <v>0</v>
      </c>
      <c r="S27" s="960">
        <f ca="1">'Debt K''ka'!S7</f>
        <v>0</v>
      </c>
      <c r="T27" s="960">
        <f ca="1">'Debt K''ka'!T7</f>
        <v>0</v>
      </c>
      <c r="U27" s="960">
        <f ca="1">'Debt K''ka'!U7</f>
        <v>0</v>
      </c>
      <c r="V27" s="960">
        <f ca="1">'Debt K''ka'!V7</f>
        <v>0</v>
      </c>
      <c r="W27" s="960">
        <f ca="1">'Debt K''ka'!W7</f>
        <v>0</v>
      </c>
      <c r="X27" s="960">
        <f ca="1">'Debt K''ka'!X7</f>
        <v>0</v>
      </c>
      <c r="Y27" s="960">
        <f ca="1">'Debt K''ka'!Y7</f>
        <v>0</v>
      </c>
      <c r="Z27" s="960">
        <f ca="1">'Debt K''ka'!Z7</f>
        <v>0</v>
      </c>
      <c r="AA27" s="960">
        <f ca="1">'Debt K''ka'!AA7</f>
        <v>0</v>
      </c>
      <c r="AB27" s="960">
        <f ca="1">'Debt K''ka'!AB7</f>
        <v>0</v>
      </c>
    </row>
    <row r="28" spans="1:28" s="84" customFormat="1" ht="11.45" customHeight="1">
      <c r="B28" s="959"/>
      <c r="C28" s="959"/>
      <c r="D28" s="959"/>
      <c r="E28" s="959"/>
      <c r="F28" s="959"/>
      <c r="G28" s="959"/>
      <c r="H28" s="959"/>
      <c r="I28" s="959"/>
      <c r="J28" s="959"/>
      <c r="K28" s="959"/>
      <c r="L28" s="959"/>
      <c r="M28" s="959"/>
      <c r="N28" s="959"/>
      <c r="O28" s="959"/>
      <c r="P28" s="959"/>
      <c r="Q28" s="959"/>
      <c r="R28" s="959"/>
      <c r="S28" s="959"/>
      <c r="T28" s="959"/>
      <c r="U28" s="959"/>
      <c r="V28" s="959"/>
      <c r="W28" s="959"/>
      <c r="X28" s="959"/>
      <c r="Y28" s="959"/>
      <c r="Z28" s="959"/>
      <c r="AA28" s="959"/>
    </row>
    <row r="29" spans="1:28" s="966" customFormat="1" ht="11.45" customHeight="1">
      <c r="A29" s="965" t="s">
        <v>23</v>
      </c>
      <c r="B29" s="963"/>
      <c r="C29" s="964">
        <f t="shared" ref="C29:AB29" ca="1" si="15">C24-C26-C27</f>
        <v>0</v>
      </c>
      <c r="D29" s="964">
        <f t="shared" ca="1" si="15"/>
        <v>0</v>
      </c>
      <c r="E29" s="964">
        <f t="shared" ca="1" si="15"/>
        <v>0</v>
      </c>
      <c r="F29" s="964">
        <f t="shared" ca="1" si="15"/>
        <v>0</v>
      </c>
      <c r="G29" s="964">
        <f t="shared" ca="1" si="15"/>
        <v>0</v>
      </c>
      <c r="H29" s="964">
        <f t="shared" ca="1" si="15"/>
        <v>0</v>
      </c>
      <c r="I29" s="964">
        <f t="shared" ca="1" si="15"/>
        <v>0</v>
      </c>
      <c r="J29" s="964">
        <f t="shared" ca="1" si="15"/>
        <v>0</v>
      </c>
      <c r="K29" s="964">
        <f t="shared" ca="1" si="15"/>
        <v>0</v>
      </c>
      <c r="L29" s="964">
        <f t="shared" ca="1" si="15"/>
        <v>0</v>
      </c>
      <c r="M29" s="964">
        <f t="shared" ca="1" si="15"/>
        <v>0</v>
      </c>
      <c r="N29" s="964">
        <f t="shared" ca="1" si="15"/>
        <v>0</v>
      </c>
      <c r="O29" s="964">
        <f t="shared" ca="1" si="15"/>
        <v>0</v>
      </c>
      <c r="P29" s="964">
        <f t="shared" ca="1" si="15"/>
        <v>0</v>
      </c>
      <c r="Q29" s="964">
        <f t="shared" ca="1" si="15"/>
        <v>0</v>
      </c>
      <c r="R29" s="964">
        <f t="shared" ca="1" si="15"/>
        <v>0</v>
      </c>
      <c r="S29" s="964">
        <f t="shared" ca="1" si="15"/>
        <v>0</v>
      </c>
      <c r="T29" s="964">
        <f t="shared" ca="1" si="15"/>
        <v>0</v>
      </c>
      <c r="U29" s="964">
        <f t="shared" ca="1" si="15"/>
        <v>0</v>
      </c>
      <c r="V29" s="964">
        <f t="shared" ca="1" si="15"/>
        <v>0</v>
      </c>
      <c r="W29" s="964">
        <f t="shared" ca="1" si="15"/>
        <v>0</v>
      </c>
      <c r="X29" s="964">
        <f t="shared" ca="1" si="15"/>
        <v>0</v>
      </c>
      <c r="Y29" s="964">
        <f t="shared" ca="1" si="15"/>
        <v>0</v>
      </c>
      <c r="Z29" s="964">
        <f t="shared" ca="1" si="15"/>
        <v>0</v>
      </c>
      <c r="AA29" s="964">
        <f t="shared" ca="1" si="15"/>
        <v>0</v>
      </c>
      <c r="AB29" s="964">
        <f t="shared" ca="1" si="15"/>
        <v>0</v>
      </c>
    </row>
    <row r="30" spans="1:28" s="969" customFormat="1" ht="11.45" customHeight="1">
      <c r="A30" s="967"/>
      <c r="B30" s="968"/>
      <c r="C30" s="968"/>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row>
    <row r="31" spans="1:28" s="980" customFormat="1" ht="11.45" customHeight="1">
      <c r="A31" s="978" t="s">
        <v>74</v>
      </c>
      <c r="B31" s="979"/>
      <c r="C31" s="979">
        <f ca="1">'Tax K''ka'!C13</f>
        <v>0</v>
      </c>
      <c r="D31" s="979">
        <f ca="1">'Tax K''ka'!D13</f>
        <v>0</v>
      </c>
      <c r="E31" s="979">
        <f ca="1">'Tax K''ka'!E13</f>
        <v>0</v>
      </c>
      <c r="F31" s="979">
        <f ca="1">'Tax K''ka'!F13</f>
        <v>0</v>
      </c>
      <c r="G31" s="979">
        <f ca="1">'Tax K''ka'!G13</f>
        <v>0</v>
      </c>
      <c r="H31" s="979">
        <f ca="1">'Tax K''ka'!H13</f>
        <v>0</v>
      </c>
      <c r="I31" s="979">
        <f ca="1">'Tax K''ka'!I13</f>
        <v>0</v>
      </c>
      <c r="J31" s="979">
        <f ca="1">'Tax K''ka'!J13</f>
        <v>0</v>
      </c>
      <c r="K31" s="979">
        <f ca="1">'Tax K''ka'!K13</f>
        <v>0</v>
      </c>
      <c r="L31" s="979">
        <f ca="1">'Tax K''ka'!L13</f>
        <v>0</v>
      </c>
      <c r="M31" s="979">
        <f ca="1">'Tax K''ka'!M13</f>
        <v>0</v>
      </c>
      <c r="N31" s="979">
        <f ca="1">'Tax K''ka'!N13</f>
        <v>0</v>
      </c>
      <c r="O31" s="979">
        <f ca="1">'Tax K''ka'!O13</f>
        <v>0</v>
      </c>
      <c r="P31" s="979">
        <f ca="1">'Tax K''ka'!P13</f>
        <v>0</v>
      </c>
      <c r="Q31" s="979">
        <f ca="1">'Tax K''ka'!Q13</f>
        <v>0</v>
      </c>
      <c r="R31" s="979">
        <f ca="1">'Tax K''ka'!R13</f>
        <v>0</v>
      </c>
      <c r="S31" s="979">
        <f ca="1">'Tax K''ka'!S13</f>
        <v>0</v>
      </c>
      <c r="T31" s="979">
        <f ca="1">'Tax K''ka'!T13</f>
        <v>0</v>
      </c>
      <c r="U31" s="979">
        <f ca="1">'Tax K''ka'!U13</f>
        <v>0</v>
      </c>
      <c r="V31" s="979">
        <f ca="1">'Tax K''ka'!V13</f>
        <v>0</v>
      </c>
      <c r="W31" s="979">
        <f ca="1">'Tax K''ka'!W13</f>
        <v>0</v>
      </c>
      <c r="X31" s="979">
        <f ca="1">'Tax K''ka'!X13</f>
        <v>0</v>
      </c>
      <c r="Y31" s="979">
        <f ca="1">'Tax K''ka'!Y13</f>
        <v>0</v>
      </c>
      <c r="Z31" s="979">
        <f ca="1">'Tax K''ka'!Z13</f>
        <v>0</v>
      </c>
      <c r="AA31" s="979">
        <f ca="1">'Tax K''ka'!AA13</f>
        <v>0</v>
      </c>
      <c r="AB31" s="979">
        <f ca="1">'Tax K''ka'!AB13</f>
        <v>0</v>
      </c>
    </row>
    <row r="32" spans="1:28" s="969" customFormat="1" ht="11.45" customHeight="1">
      <c r="A32" s="970"/>
      <c r="B32" s="971"/>
      <c r="C32" s="971"/>
      <c r="D32" s="971"/>
      <c r="E32" s="971"/>
      <c r="F32" s="971"/>
      <c r="G32" s="971"/>
      <c r="H32" s="971"/>
      <c r="I32" s="971"/>
      <c r="J32" s="971"/>
      <c r="K32" s="971"/>
      <c r="L32" s="971"/>
      <c r="M32" s="971"/>
      <c r="N32" s="971"/>
      <c r="O32" s="971"/>
      <c r="P32" s="971"/>
      <c r="Q32" s="971"/>
      <c r="R32" s="971"/>
      <c r="S32" s="971"/>
      <c r="T32" s="971"/>
      <c r="U32" s="971"/>
      <c r="V32" s="971"/>
      <c r="W32" s="971"/>
      <c r="X32" s="971"/>
      <c r="Y32" s="971"/>
      <c r="Z32" s="971"/>
      <c r="AA32" s="971"/>
    </row>
    <row r="33" spans="1:28" s="966" customFormat="1" ht="11.45" customHeight="1">
      <c r="A33" s="965" t="s">
        <v>75</v>
      </c>
      <c r="B33" s="963"/>
      <c r="C33" s="964">
        <f ca="1">C29-C31</f>
        <v>0</v>
      </c>
      <c r="D33" s="964">
        <f t="shared" ref="D33:AB33" ca="1" si="16">D29-D31</f>
        <v>0</v>
      </c>
      <c r="E33" s="964">
        <f t="shared" ca="1" si="16"/>
        <v>0</v>
      </c>
      <c r="F33" s="964">
        <f t="shared" ca="1" si="16"/>
        <v>0</v>
      </c>
      <c r="G33" s="964">
        <f t="shared" ca="1" si="16"/>
        <v>0</v>
      </c>
      <c r="H33" s="964">
        <f t="shared" ca="1" si="16"/>
        <v>0</v>
      </c>
      <c r="I33" s="964">
        <f t="shared" ca="1" si="16"/>
        <v>0</v>
      </c>
      <c r="J33" s="964">
        <f t="shared" ca="1" si="16"/>
        <v>0</v>
      </c>
      <c r="K33" s="964">
        <f t="shared" ca="1" si="16"/>
        <v>0</v>
      </c>
      <c r="L33" s="964">
        <f t="shared" ca="1" si="16"/>
        <v>0</v>
      </c>
      <c r="M33" s="964">
        <f t="shared" ca="1" si="16"/>
        <v>0</v>
      </c>
      <c r="N33" s="964">
        <f t="shared" ca="1" si="16"/>
        <v>0</v>
      </c>
      <c r="O33" s="964">
        <f t="shared" ca="1" si="16"/>
        <v>0</v>
      </c>
      <c r="P33" s="964">
        <f t="shared" ca="1" si="16"/>
        <v>0</v>
      </c>
      <c r="Q33" s="964">
        <f t="shared" ca="1" si="16"/>
        <v>0</v>
      </c>
      <c r="R33" s="964">
        <f t="shared" ca="1" si="16"/>
        <v>0</v>
      </c>
      <c r="S33" s="964">
        <f t="shared" ca="1" si="16"/>
        <v>0</v>
      </c>
      <c r="T33" s="964">
        <f t="shared" ca="1" si="16"/>
        <v>0</v>
      </c>
      <c r="U33" s="964">
        <f t="shared" ca="1" si="16"/>
        <v>0</v>
      </c>
      <c r="V33" s="964">
        <f t="shared" ca="1" si="16"/>
        <v>0</v>
      </c>
      <c r="W33" s="964">
        <f t="shared" ca="1" si="16"/>
        <v>0</v>
      </c>
      <c r="X33" s="964">
        <f t="shared" ca="1" si="16"/>
        <v>0</v>
      </c>
      <c r="Y33" s="964">
        <f t="shared" ca="1" si="16"/>
        <v>0</v>
      </c>
      <c r="Z33" s="964">
        <f t="shared" ca="1" si="16"/>
        <v>0</v>
      </c>
      <c r="AA33" s="964">
        <f t="shared" ca="1" si="16"/>
        <v>0</v>
      </c>
      <c r="AB33" s="964">
        <f t="shared" ca="1" si="16"/>
        <v>0</v>
      </c>
    </row>
    <row r="34" spans="1:28" s="958" customFormat="1" ht="11.45" customHeight="1">
      <c r="A34" s="972"/>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row>
    <row r="35" spans="1:28" s="84" customFormat="1" ht="11.45" customHeight="1">
      <c r="A35" s="973" t="s">
        <v>285</v>
      </c>
      <c r="B35" s="974"/>
      <c r="C35" s="975">
        <f t="shared" ref="C35:AB35" ca="1" si="17">+C33+C26</f>
        <v>0</v>
      </c>
      <c r="D35" s="975">
        <f t="shared" ca="1" si="17"/>
        <v>0</v>
      </c>
      <c r="E35" s="975">
        <f t="shared" ca="1" si="17"/>
        <v>0</v>
      </c>
      <c r="F35" s="975">
        <f t="shared" ca="1" si="17"/>
        <v>0</v>
      </c>
      <c r="G35" s="975">
        <f t="shared" ca="1" si="17"/>
        <v>0</v>
      </c>
      <c r="H35" s="975">
        <f t="shared" ca="1" si="17"/>
        <v>0</v>
      </c>
      <c r="I35" s="975">
        <f t="shared" ca="1" si="17"/>
        <v>0</v>
      </c>
      <c r="J35" s="975">
        <f t="shared" ca="1" si="17"/>
        <v>0</v>
      </c>
      <c r="K35" s="975">
        <f t="shared" ca="1" si="17"/>
        <v>0</v>
      </c>
      <c r="L35" s="975">
        <f t="shared" ca="1" si="17"/>
        <v>0</v>
      </c>
      <c r="M35" s="975">
        <f t="shared" ca="1" si="17"/>
        <v>0</v>
      </c>
      <c r="N35" s="975">
        <f t="shared" ca="1" si="17"/>
        <v>0</v>
      </c>
      <c r="O35" s="975">
        <f t="shared" ca="1" si="17"/>
        <v>0</v>
      </c>
      <c r="P35" s="975">
        <f t="shared" ca="1" si="17"/>
        <v>0</v>
      </c>
      <c r="Q35" s="975">
        <f t="shared" ca="1" si="17"/>
        <v>0</v>
      </c>
      <c r="R35" s="975">
        <f t="shared" ca="1" si="17"/>
        <v>0</v>
      </c>
      <c r="S35" s="975">
        <f t="shared" ca="1" si="17"/>
        <v>0</v>
      </c>
      <c r="T35" s="975">
        <f t="shared" ca="1" si="17"/>
        <v>0</v>
      </c>
      <c r="U35" s="975">
        <f t="shared" ca="1" si="17"/>
        <v>0</v>
      </c>
      <c r="V35" s="975">
        <f t="shared" ca="1" si="17"/>
        <v>0</v>
      </c>
      <c r="W35" s="975">
        <f t="shared" ca="1" si="17"/>
        <v>0</v>
      </c>
      <c r="X35" s="975">
        <f t="shared" ca="1" si="17"/>
        <v>0</v>
      </c>
      <c r="Y35" s="975">
        <f t="shared" ca="1" si="17"/>
        <v>0</v>
      </c>
      <c r="Z35" s="975">
        <f t="shared" ca="1" si="17"/>
        <v>0</v>
      </c>
      <c r="AA35" s="975">
        <f t="shared" ca="1" si="17"/>
        <v>0</v>
      </c>
      <c r="AB35" s="975">
        <f t="shared" ca="1" si="17"/>
        <v>0</v>
      </c>
    </row>
    <row r="36" spans="1:28" s="84" customFormat="1" ht="11.45" customHeight="1">
      <c r="A36" s="973" t="s">
        <v>297</v>
      </c>
      <c r="B36" s="974"/>
      <c r="C36" s="975">
        <f ca="1">B36+C35</f>
        <v>0</v>
      </c>
      <c r="D36" s="975">
        <f t="shared" ref="D36:AB36" ca="1" si="18">C36+D35</f>
        <v>0</v>
      </c>
      <c r="E36" s="975">
        <f t="shared" ca="1" si="18"/>
        <v>0</v>
      </c>
      <c r="F36" s="975">
        <f t="shared" ca="1" si="18"/>
        <v>0</v>
      </c>
      <c r="G36" s="975">
        <f t="shared" ca="1" si="18"/>
        <v>0</v>
      </c>
      <c r="H36" s="975">
        <f t="shared" ca="1" si="18"/>
        <v>0</v>
      </c>
      <c r="I36" s="975">
        <f t="shared" ca="1" si="18"/>
        <v>0</v>
      </c>
      <c r="J36" s="975">
        <f t="shared" ca="1" si="18"/>
        <v>0</v>
      </c>
      <c r="K36" s="975">
        <f t="shared" ca="1" si="18"/>
        <v>0</v>
      </c>
      <c r="L36" s="975">
        <f t="shared" ca="1" si="18"/>
        <v>0</v>
      </c>
      <c r="M36" s="975">
        <f t="shared" ca="1" si="18"/>
        <v>0</v>
      </c>
      <c r="N36" s="975">
        <f t="shared" ca="1" si="18"/>
        <v>0</v>
      </c>
      <c r="O36" s="975">
        <f t="shared" ca="1" si="18"/>
        <v>0</v>
      </c>
      <c r="P36" s="975">
        <f t="shared" ca="1" si="18"/>
        <v>0</v>
      </c>
      <c r="Q36" s="975">
        <f t="shared" ca="1" si="18"/>
        <v>0</v>
      </c>
      <c r="R36" s="975">
        <f t="shared" ca="1" si="18"/>
        <v>0</v>
      </c>
      <c r="S36" s="975">
        <f t="shared" ca="1" si="18"/>
        <v>0</v>
      </c>
      <c r="T36" s="975">
        <f t="shared" ca="1" si="18"/>
        <v>0</v>
      </c>
      <c r="U36" s="975">
        <f t="shared" ca="1" si="18"/>
        <v>0</v>
      </c>
      <c r="V36" s="975">
        <f t="shared" ca="1" si="18"/>
        <v>0</v>
      </c>
      <c r="W36" s="975">
        <f t="shared" ca="1" si="18"/>
        <v>0</v>
      </c>
      <c r="X36" s="975">
        <f t="shared" ca="1" si="18"/>
        <v>0</v>
      </c>
      <c r="Y36" s="975">
        <f t="shared" ca="1" si="18"/>
        <v>0</v>
      </c>
      <c r="Z36" s="975">
        <f t="shared" ca="1" si="18"/>
        <v>0</v>
      </c>
      <c r="AA36" s="975">
        <f t="shared" ca="1" si="18"/>
        <v>0</v>
      </c>
      <c r="AB36" s="975">
        <f t="shared" ca="1" si="18"/>
        <v>0</v>
      </c>
    </row>
  </sheetData>
  <sheetProtection password="CF7A" sheet="1" objects="1" scenarios="1"/>
  <pageMargins left="0.19685039370078741" right="0.15748031496062992" top="0.55118110236220474" bottom="0.51181102362204722" header="0.31496062992125984" footer="0.31496062992125984"/>
  <pageSetup paperSize="8" scale="8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C589D-DFD1-46BE-A266-16C953393F6D}">
  <dimension ref="A1:BC75"/>
  <sheetViews>
    <sheetView zoomScaleSheetLayoutView="100" workbookViewId="0">
      <pane xSplit="2" ySplit="5" topLeftCell="C23" activePane="bottomRight" state="frozen"/>
      <selection pane="topRight"/>
      <selection pane="bottomLeft"/>
      <selection pane="bottomRight" activeCell="C16" sqref="C16"/>
    </sheetView>
  </sheetViews>
  <sheetFormatPr defaultColWidth="7.75" defaultRowHeight="15"/>
  <cols>
    <col min="1" max="1" width="4.875" style="1138" customWidth="1"/>
    <col min="2" max="2" width="46.25" style="1141" customWidth="1"/>
    <col min="3" max="3" width="10.625" style="1163" customWidth="1"/>
    <col min="4" max="30" width="8.875" style="1163" customWidth="1"/>
    <col min="31" max="54" width="7.75" style="1141"/>
    <col min="55" max="55" width="9.25" style="1141" customWidth="1"/>
    <col min="56" max="256" width="7.75" style="1141"/>
    <col min="257" max="257" width="4.875" style="1141" customWidth="1"/>
    <col min="258" max="258" width="46.25" style="1141" customWidth="1"/>
    <col min="259" max="259" width="10.625" style="1141" customWidth="1"/>
    <col min="260" max="286" width="8.875" style="1141" customWidth="1"/>
    <col min="287" max="310" width="7.75" style="1141"/>
    <col min="311" max="311" width="9.25" style="1141" customWidth="1"/>
    <col min="312" max="512" width="7.75" style="1141"/>
    <col min="513" max="513" width="4.875" style="1141" customWidth="1"/>
    <col min="514" max="514" width="46.25" style="1141" customWidth="1"/>
    <col min="515" max="515" width="10.625" style="1141" customWidth="1"/>
    <col min="516" max="542" width="8.875" style="1141" customWidth="1"/>
    <col min="543" max="566" width="7.75" style="1141"/>
    <col min="567" max="567" width="9.25" style="1141" customWidth="1"/>
    <col min="568" max="768" width="7.75" style="1141"/>
    <col min="769" max="769" width="4.875" style="1141" customWidth="1"/>
    <col min="770" max="770" width="46.25" style="1141" customWidth="1"/>
    <col min="771" max="771" width="10.625" style="1141" customWidth="1"/>
    <col min="772" max="798" width="8.875" style="1141" customWidth="1"/>
    <col min="799" max="822" width="7.75" style="1141"/>
    <col min="823" max="823" width="9.25" style="1141" customWidth="1"/>
    <col min="824" max="1024" width="7.75" style="1141"/>
    <col min="1025" max="1025" width="4.875" style="1141" customWidth="1"/>
    <col min="1026" max="1026" width="46.25" style="1141" customWidth="1"/>
    <col min="1027" max="1027" width="10.625" style="1141" customWidth="1"/>
    <col min="1028" max="1054" width="8.875" style="1141" customWidth="1"/>
    <col min="1055" max="1078" width="7.75" style="1141"/>
    <col min="1079" max="1079" width="9.25" style="1141" customWidth="1"/>
    <col min="1080" max="1280" width="7.75" style="1141"/>
    <col min="1281" max="1281" width="4.875" style="1141" customWidth="1"/>
    <col min="1282" max="1282" width="46.25" style="1141" customWidth="1"/>
    <col min="1283" max="1283" width="10.625" style="1141" customWidth="1"/>
    <col min="1284" max="1310" width="8.875" style="1141" customWidth="1"/>
    <col min="1311" max="1334" width="7.75" style="1141"/>
    <col min="1335" max="1335" width="9.25" style="1141" customWidth="1"/>
    <col min="1336" max="1536" width="7.75" style="1141"/>
    <col min="1537" max="1537" width="4.875" style="1141" customWidth="1"/>
    <col min="1538" max="1538" width="46.25" style="1141" customWidth="1"/>
    <col min="1539" max="1539" width="10.625" style="1141" customWidth="1"/>
    <col min="1540" max="1566" width="8.875" style="1141" customWidth="1"/>
    <col min="1567" max="1590" width="7.75" style="1141"/>
    <col min="1591" max="1591" width="9.25" style="1141" customWidth="1"/>
    <col min="1592" max="1792" width="7.75" style="1141"/>
    <col min="1793" max="1793" width="4.875" style="1141" customWidth="1"/>
    <col min="1794" max="1794" width="46.25" style="1141" customWidth="1"/>
    <col min="1795" max="1795" width="10.625" style="1141" customWidth="1"/>
    <col min="1796" max="1822" width="8.875" style="1141" customWidth="1"/>
    <col min="1823" max="1846" width="7.75" style="1141"/>
    <col min="1847" max="1847" width="9.25" style="1141" customWidth="1"/>
    <col min="1848" max="2048" width="7.75" style="1141"/>
    <col min="2049" max="2049" width="4.875" style="1141" customWidth="1"/>
    <col min="2050" max="2050" width="46.25" style="1141" customWidth="1"/>
    <col min="2051" max="2051" width="10.625" style="1141" customWidth="1"/>
    <col min="2052" max="2078" width="8.875" style="1141" customWidth="1"/>
    <col min="2079" max="2102" width="7.75" style="1141"/>
    <col min="2103" max="2103" width="9.25" style="1141" customWidth="1"/>
    <col min="2104" max="2304" width="7.75" style="1141"/>
    <col min="2305" max="2305" width="4.875" style="1141" customWidth="1"/>
    <col min="2306" max="2306" width="46.25" style="1141" customWidth="1"/>
    <col min="2307" max="2307" width="10.625" style="1141" customWidth="1"/>
    <col min="2308" max="2334" width="8.875" style="1141" customWidth="1"/>
    <col min="2335" max="2358" width="7.75" style="1141"/>
    <col min="2359" max="2359" width="9.25" style="1141" customWidth="1"/>
    <col min="2360" max="2560" width="7.75" style="1141"/>
    <col min="2561" max="2561" width="4.875" style="1141" customWidth="1"/>
    <col min="2562" max="2562" width="46.25" style="1141" customWidth="1"/>
    <col min="2563" max="2563" width="10.625" style="1141" customWidth="1"/>
    <col min="2564" max="2590" width="8.875" style="1141" customWidth="1"/>
    <col min="2591" max="2614" width="7.75" style="1141"/>
    <col min="2615" max="2615" width="9.25" style="1141" customWidth="1"/>
    <col min="2616" max="2816" width="7.75" style="1141"/>
    <col min="2817" max="2817" width="4.875" style="1141" customWidth="1"/>
    <col min="2818" max="2818" width="46.25" style="1141" customWidth="1"/>
    <col min="2819" max="2819" width="10.625" style="1141" customWidth="1"/>
    <col min="2820" max="2846" width="8.875" style="1141" customWidth="1"/>
    <col min="2847" max="2870" width="7.75" style="1141"/>
    <col min="2871" max="2871" width="9.25" style="1141" customWidth="1"/>
    <col min="2872" max="3072" width="7.75" style="1141"/>
    <col min="3073" max="3073" width="4.875" style="1141" customWidth="1"/>
    <col min="3074" max="3074" width="46.25" style="1141" customWidth="1"/>
    <col min="3075" max="3075" width="10.625" style="1141" customWidth="1"/>
    <col min="3076" max="3102" width="8.875" style="1141" customWidth="1"/>
    <col min="3103" max="3126" width="7.75" style="1141"/>
    <col min="3127" max="3127" width="9.25" style="1141" customWidth="1"/>
    <col min="3128" max="3328" width="7.75" style="1141"/>
    <col min="3329" max="3329" width="4.875" style="1141" customWidth="1"/>
    <col min="3330" max="3330" width="46.25" style="1141" customWidth="1"/>
    <col min="3331" max="3331" width="10.625" style="1141" customWidth="1"/>
    <col min="3332" max="3358" width="8.875" style="1141" customWidth="1"/>
    <col min="3359" max="3382" width="7.75" style="1141"/>
    <col min="3383" max="3383" width="9.25" style="1141" customWidth="1"/>
    <col min="3384" max="3584" width="7.75" style="1141"/>
    <col min="3585" max="3585" width="4.875" style="1141" customWidth="1"/>
    <col min="3586" max="3586" width="46.25" style="1141" customWidth="1"/>
    <col min="3587" max="3587" width="10.625" style="1141" customWidth="1"/>
    <col min="3588" max="3614" width="8.875" style="1141" customWidth="1"/>
    <col min="3615" max="3638" width="7.75" style="1141"/>
    <col min="3639" max="3639" width="9.25" style="1141" customWidth="1"/>
    <col min="3640" max="3840" width="7.75" style="1141"/>
    <col min="3841" max="3841" width="4.875" style="1141" customWidth="1"/>
    <col min="3842" max="3842" width="46.25" style="1141" customWidth="1"/>
    <col min="3843" max="3843" width="10.625" style="1141" customWidth="1"/>
    <col min="3844" max="3870" width="8.875" style="1141" customWidth="1"/>
    <col min="3871" max="3894" width="7.75" style="1141"/>
    <col min="3895" max="3895" width="9.25" style="1141" customWidth="1"/>
    <col min="3896" max="4096" width="7.75" style="1141"/>
    <col min="4097" max="4097" width="4.875" style="1141" customWidth="1"/>
    <col min="4098" max="4098" width="46.25" style="1141" customWidth="1"/>
    <col min="4099" max="4099" width="10.625" style="1141" customWidth="1"/>
    <col min="4100" max="4126" width="8.875" style="1141" customWidth="1"/>
    <col min="4127" max="4150" width="7.75" style="1141"/>
    <col min="4151" max="4151" width="9.25" style="1141" customWidth="1"/>
    <col min="4152" max="4352" width="7.75" style="1141"/>
    <col min="4353" max="4353" width="4.875" style="1141" customWidth="1"/>
    <col min="4354" max="4354" width="46.25" style="1141" customWidth="1"/>
    <col min="4355" max="4355" width="10.625" style="1141" customWidth="1"/>
    <col min="4356" max="4382" width="8.875" style="1141" customWidth="1"/>
    <col min="4383" max="4406" width="7.75" style="1141"/>
    <col min="4407" max="4407" width="9.25" style="1141" customWidth="1"/>
    <col min="4408" max="4608" width="7.75" style="1141"/>
    <col min="4609" max="4609" width="4.875" style="1141" customWidth="1"/>
    <col min="4610" max="4610" width="46.25" style="1141" customWidth="1"/>
    <col min="4611" max="4611" width="10.625" style="1141" customWidth="1"/>
    <col min="4612" max="4638" width="8.875" style="1141" customWidth="1"/>
    <col min="4639" max="4662" width="7.75" style="1141"/>
    <col min="4663" max="4663" width="9.25" style="1141" customWidth="1"/>
    <col min="4664" max="4864" width="7.75" style="1141"/>
    <col min="4865" max="4865" width="4.875" style="1141" customWidth="1"/>
    <col min="4866" max="4866" width="46.25" style="1141" customWidth="1"/>
    <col min="4867" max="4867" width="10.625" style="1141" customWidth="1"/>
    <col min="4868" max="4894" width="8.875" style="1141" customWidth="1"/>
    <col min="4895" max="4918" width="7.75" style="1141"/>
    <col min="4919" max="4919" width="9.25" style="1141" customWidth="1"/>
    <col min="4920" max="5120" width="7.75" style="1141"/>
    <col min="5121" max="5121" width="4.875" style="1141" customWidth="1"/>
    <col min="5122" max="5122" width="46.25" style="1141" customWidth="1"/>
    <col min="5123" max="5123" width="10.625" style="1141" customWidth="1"/>
    <col min="5124" max="5150" width="8.875" style="1141" customWidth="1"/>
    <col min="5151" max="5174" width="7.75" style="1141"/>
    <col min="5175" max="5175" width="9.25" style="1141" customWidth="1"/>
    <col min="5176" max="5376" width="7.75" style="1141"/>
    <col min="5377" max="5377" width="4.875" style="1141" customWidth="1"/>
    <col min="5378" max="5378" width="46.25" style="1141" customWidth="1"/>
    <col min="5379" max="5379" width="10.625" style="1141" customWidth="1"/>
    <col min="5380" max="5406" width="8.875" style="1141" customWidth="1"/>
    <col min="5407" max="5430" width="7.75" style="1141"/>
    <col min="5431" max="5431" width="9.25" style="1141" customWidth="1"/>
    <col min="5432" max="5632" width="7.75" style="1141"/>
    <col min="5633" max="5633" width="4.875" style="1141" customWidth="1"/>
    <col min="5634" max="5634" width="46.25" style="1141" customWidth="1"/>
    <col min="5635" max="5635" width="10.625" style="1141" customWidth="1"/>
    <col min="5636" max="5662" width="8.875" style="1141" customWidth="1"/>
    <col min="5663" max="5686" width="7.75" style="1141"/>
    <col min="5687" max="5687" width="9.25" style="1141" customWidth="1"/>
    <col min="5688" max="5888" width="7.75" style="1141"/>
    <col min="5889" max="5889" width="4.875" style="1141" customWidth="1"/>
    <col min="5890" max="5890" width="46.25" style="1141" customWidth="1"/>
    <col min="5891" max="5891" width="10.625" style="1141" customWidth="1"/>
    <col min="5892" max="5918" width="8.875" style="1141" customWidth="1"/>
    <col min="5919" max="5942" width="7.75" style="1141"/>
    <col min="5943" max="5943" width="9.25" style="1141" customWidth="1"/>
    <col min="5944" max="6144" width="7.75" style="1141"/>
    <col min="6145" max="6145" width="4.875" style="1141" customWidth="1"/>
    <col min="6146" max="6146" width="46.25" style="1141" customWidth="1"/>
    <col min="6147" max="6147" width="10.625" style="1141" customWidth="1"/>
    <col min="6148" max="6174" width="8.875" style="1141" customWidth="1"/>
    <col min="6175" max="6198" width="7.75" style="1141"/>
    <col min="6199" max="6199" width="9.25" style="1141" customWidth="1"/>
    <col min="6200" max="6400" width="7.75" style="1141"/>
    <col min="6401" max="6401" width="4.875" style="1141" customWidth="1"/>
    <col min="6402" max="6402" width="46.25" style="1141" customWidth="1"/>
    <col min="6403" max="6403" width="10.625" style="1141" customWidth="1"/>
    <col min="6404" max="6430" width="8.875" style="1141" customWidth="1"/>
    <col min="6431" max="6454" width="7.75" style="1141"/>
    <col min="6455" max="6455" width="9.25" style="1141" customWidth="1"/>
    <col min="6456" max="6656" width="7.75" style="1141"/>
    <col min="6657" max="6657" width="4.875" style="1141" customWidth="1"/>
    <col min="6658" max="6658" width="46.25" style="1141" customWidth="1"/>
    <col min="6659" max="6659" width="10.625" style="1141" customWidth="1"/>
    <col min="6660" max="6686" width="8.875" style="1141" customWidth="1"/>
    <col min="6687" max="6710" width="7.75" style="1141"/>
    <col min="6711" max="6711" width="9.25" style="1141" customWidth="1"/>
    <col min="6712" max="6912" width="7.75" style="1141"/>
    <col min="6913" max="6913" width="4.875" style="1141" customWidth="1"/>
    <col min="6914" max="6914" width="46.25" style="1141" customWidth="1"/>
    <col min="6915" max="6915" width="10.625" style="1141" customWidth="1"/>
    <col min="6916" max="6942" width="8.875" style="1141" customWidth="1"/>
    <col min="6943" max="6966" width="7.75" style="1141"/>
    <col min="6967" max="6967" width="9.25" style="1141" customWidth="1"/>
    <col min="6968" max="7168" width="7.75" style="1141"/>
    <col min="7169" max="7169" width="4.875" style="1141" customWidth="1"/>
    <col min="7170" max="7170" width="46.25" style="1141" customWidth="1"/>
    <col min="7171" max="7171" width="10.625" style="1141" customWidth="1"/>
    <col min="7172" max="7198" width="8.875" style="1141" customWidth="1"/>
    <col min="7199" max="7222" width="7.75" style="1141"/>
    <col min="7223" max="7223" width="9.25" style="1141" customWidth="1"/>
    <col min="7224" max="7424" width="7.75" style="1141"/>
    <col min="7425" max="7425" width="4.875" style="1141" customWidth="1"/>
    <col min="7426" max="7426" width="46.25" style="1141" customWidth="1"/>
    <col min="7427" max="7427" width="10.625" style="1141" customWidth="1"/>
    <col min="7428" max="7454" width="8.875" style="1141" customWidth="1"/>
    <col min="7455" max="7478" width="7.75" style="1141"/>
    <col min="7479" max="7479" width="9.25" style="1141" customWidth="1"/>
    <col min="7480" max="7680" width="7.75" style="1141"/>
    <col min="7681" max="7681" width="4.875" style="1141" customWidth="1"/>
    <col min="7682" max="7682" width="46.25" style="1141" customWidth="1"/>
    <col min="7683" max="7683" width="10.625" style="1141" customWidth="1"/>
    <col min="7684" max="7710" width="8.875" style="1141" customWidth="1"/>
    <col min="7711" max="7734" width="7.75" style="1141"/>
    <col min="7735" max="7735" width="9.25" style="1141" customWidth="1"/>
    <col min="7736" max="7936" width="7.75" style="1141"/>
    <col min="7937" max="7937" width="4.875" style="1141" customWidth="1"/>
    <col min="7938" max="7938" width="46.25" style="1141" customWidth="1"/>
    <col min="7939" max="7939" width="10.625" style="1141" customWidth="1"/>
    <col min="7940" max="7966" width="8.875" style="1141" customWidth="1"/>
    <col min="7967" max="7990" width="7.75" style="1141"/>
    <col min="7991" max="7991" width="9.25" style="1141" customWidth="1"/>
    <col min="7992" max="8192" width="7.75" style="1141"/>
    <col min="8193" max="8193" width="4.875" style="1141" customWidth="1"/>
    <col min="8194" max="8194" width="46.25" style="1141" customWidth="1"/>
    <col min="8195" max="8195" width="10.625" style="1141" customWidth="1"/>
    <col min="8196" max="8222" width="8.875" style="1141" customWidth="1"/>
    <col min="8223" max="8246" width="7.75" style="1141"/>
    <col min="8247" max="8247" width="9.25" style="1141" customWidth="1"/>
    <col min="8248" max="8448" width="7.75" style="1141"/>
    <col min="8449" max="8449" width="4.875" style="1141" customWidth="1"/>
    <col min="8450" max="8450" width="46.25" style="1141" customWidth="1"/>
    <col min="8451" max="8451" width="10.625" style="1141" customWidth="1"/>
    <col min="8452" max="8478" width="8.875" style="1141" customWidth="1"/>
    <col min="8479" max="8502" width="7.75" style="1141"/>
    <col min="8503" max="8503" width="9.25" style="1141" customWidth="1"/>
    <col min="8504" max="8704" width="7.75" style="1141"/>
    <col min="8705" max="8705" width="4.875" style="1141" customWidth="1"/>
    <col min="8706" max="8706" width="46.25" style="1141" customWidth="1"/>
    <col min="8707" max="8707" width="10.625" style="1141" customWidth="1"/>
    <col min="8708" max="8734" width="8.875" style="1141" customWidth="1"/>
    <col min="8735" max="8758" width="7.75" style="1141"/>
    <col min="8759" max="8759" width="9.25" style="1141" customWidth="1"/>
    <col min="8760" max="8960" width="7.75" style="1141"/>
    <col min="8961" max="8961" width="4.875" style="1141" customWidth="1"/>
    <col min="8962" max="8962" width="46.25" style="1141" customWidth="1"/>
    <col min="8963" max="8963" width="10.625" style="1141" customWidth="1"/>
    <col min="8964" max="8990" width="8.875" style="1141" customWidth="1"/>
    <col min="8991" max="9014" width="7.75" style="1141"/>
    <col min="9015" max="9015" width="9.25" style="1141" customWidth="1"/>
    <col min="9016" max="9216" width="7.75" style="1141"/>
    <col min="9217" max="9217" width="4.875" style="1141" customWidth="1"/>
    <col min="9218" max="9218" width="46.25" style="1141" customWidth="1"/>
    <col min="9219" max="9219" width="10.625" style="1141" customWidth="1"/>
    <col min="9220" max="9246" width="8.875" style="1141" customWidth="1"/>
    <col min="9247" max="9270" width="7.75" style="1141"/>
    <col min="9271" max="9271" width="9.25" style="1141" customWidth="1"/>
    <col min="9272" max="9472" width="7.75" style="1141"/>
    <col min="9473" max="9473" width="4.875" style="1141" customWidth="1"/>
    <col min="9474" max="9474" width="46.25" style="1141" customWidth="1"/>
    <col min="9475" max="9475" width="10.625" style="1141" customWidth="1"/>
    <col min="9476" max="9502" width="8.875" style="1141" customWidth="1"/>
    <col min="9503" max="9526" width="7.75" style="1141"/>
    <col min="9527" max="9527" width="9.25" style="1141" customWidth="1"/>
    <col min="9528" max="9728" width="7.75" style="1141"/>
    <col min="9729" max="9729" width="4.875" style="1141" customWidth="1"/>
    <col min="9730" max="9730" width="46.25" style="1141" customWidth="1"/>
    <col min="9731" max="9731" width="10.625" style="1141" customWidth="1"/>
    <col min="9732" max="9758" width="8.875" style="1141" customWidth="1"/>
    <col min="9759" max="9782" width="7.75" style="1141"/>
    <col min="9783" max="9783" width="9.25" style="1141" customWidth="1"/>
    <col min="9784" max="9984" width="7.75" style="1141"/>
    <col min="9985" max="9985" width="4.875" style="1141" customWidth="1"/>
    <col min="9986" max="9986" width="46.25" style="1141" customWidth="1"/>
    <col min="9987" max="9987" width="10.625" style="1141" customWidth="1"/>
    <col min="9988" max="10014" width="8.875" style="1141" customWidth="1"/>
    <col min="10015" max="10038" width="7.75" style="1141"/>
    <col min="10039" max="10039" width="9.25" style="1141" customWidth="1"/>
    <col min="10040" max="10240" width="7.75" style="1141"/>
    <col min="10241" max="10241" width="4.875" style="1141" customWidth="1"/>
    <col min="10242" max="10242" width="46.25" style="1141" customWidth="1"/>
    <col min="10243" max="10243" width="10.625" style="1141" customWidth="1"/>
    <col min="10244" max="10270" width="8.875" style="1141" customWidth="1"/>
    <col min="10271" max="10294" width="7.75" style="1141"/>
    <col min="10295" max="10295" width="9.25" style="1141" customWidth="1"/>
    <col min="10296" max="10496" width="7.75" style="1141"/>
    <col min="10497" max="10497" width="4.875" style="1141" customWidth="1"/>
    <col min="10498" max="10498" width="46.25" style="1141" customWidth="1"/>
    <col min="10499" max="10499" width="10.625" style="1141" customWidth="1"/>
    <col min="10500" max="10526" width="8.875" style="1141" customWidth="1"/>
    <col min="10527" max="10550" width="7.75" style="1141"/>
    <col min="10551" max="10551" width="9.25" style="1141" customWidth="1"/>
    <col min="10552" max="10752" width="7.75" style="1141"/>
    <col min="10753" max="10753" width="4.875" style="1141" customWidth="1"/>
    <col min="10754" max="10754" width="46.25" style="1141" customWidth="1"/>
    <col min="10755" max="10755" width="10.625" style="1141" customWidth="1"/>
    <col min="10756" max="10782" width="8.875" style="1141" customWidth="1"/>
    <col min="10783" max="10806" width="7.75" style="1141"/>
    <col min="10807" max="10807" width="9.25" style="1141" customWidth="1"/>
    <col min="10808" max="11008" width="7.75" style="1141"/>
    <col min="11009" max="11009" width="4.875" style="1141" customWidth="1"/>
    <col min="11010" max="11010" width="46.25" style="1141" customWidth="1"/>
    <col min="11011" max="11011" width="10.625" style="1141" customWidth="1"/>
    <col min="11012" max="11038" width="8.875" style="1141" customWidth="1"/>
    <col min="11039" max="11062" width="7.75" style="1141"/>
    <col min="11063" max="11063" width="9.25" style="1141" customWidth="1"/>
    <col min="11064" max="11264" width="7.75" style="1141"/>
    <col min="11265" max="11265" width="4.875" style="1141" customWidth="1"/>
    <col min="11266" max="11266" width="46.25" style="1141" customWidth="1"/>
    <col min="11267" max="11267" width="10.625" style="1141" customWidth="1"/>
    <col min="11268" max="11294" width="8.875" style="1141" customWidth="1"/>
    <col min="11295" max="11318" width="7.75" style="1141"/>
    <col min="11319" max="11319" width="9.25" style="1141" customWidth="1"/>
    <col min="11320" max="11520" width="7.75" style="1141"/>
    <col min="11521" max="11521" width="4.875" style="1141" customWidth="1"/>
    <col min="11522" max="11522" width="46.25" style="1141" customWidth="1"/>
    <col min="11523" max="11523" width="10.625" style="1141" customWidth="1"/>
    <col min="11524" max="11550" width="8.875" style="1141" customWidth="1"/>
    <col min="11551" max="11574" width="7.75" style="1141"/>
    <col min="11575" max="11575" width="9.25" style="1141" customWidth="1"/>
    <col min="11576" max="11776" width="7.75" style="1141"/>
    <col min="11777" max="11777" width="4.875" style="1141" customWidth="1"/>
    <col min="11778" max="11778" width="46.25" style="1141" customWidth="1"/>
    <col min="11779" max="11779" width="10.625" style="1141" customWidth="1"/>
    <col min="11780" max="11806" width="8.875" style="1141" customWidth="1"/>
    <col min="11807" max="11830" width="7.75" style="1141"/>
    <col min="11831" max="11831" width="9.25" style="1141" customWidth="1"/>
    <col min="11832" max="12032" width="7.75" style="1141"/>
    <col min="12033" max="12033" width="4.875" style="1141" customWidth="1"/>
    <col min="12034" max="12034" width="46.25" style="1141" customWidth="1"/>
    <col min="12035" max="12035" width="10.625" style="1141" customWidth="1"/>
    <col min="12036" max="12062" width="8.875" style="1141" customWidth="1"/>
    <col min="12063" max="12086" width="7.75" style="1141"/>
    <col min="12087" max="12087" width="9.25" style="1141" customWidth="1"/>
    <col min="12088" max="12288" width="7.75" style="1141"/>
    <col min="12289" max="12289" width="4.875" style="1141" customWidth="1"/>
    <col min="12290" max="12290" width="46.25" style="1141" customWidth="1"/>
    <col min="12291" max="12291" width="10.625" style="1141" customWidth="1"/>
    <col min="12292" max="12318" width="8.875" style="1141" customWidth="1"/>
    <col min="12319" max="12342" width="7.75" style="1141"/>
    <col min="12343" max="12343" width="9.25" style="1141" customWidth="1"/>
    <col min="12344" max="12544" width="7.75" style="1141"/>
    <col min="12545" max="12545" width="4.875" style="1141" customWidth="1"/>
    <col min="12546" max="12546" width="46.25" style="1141" customWidth="1"/>
    <col min="12547" max="12547" width="10.625" style="1141" customWidth="1"/>
    <col min="12548" max="12574" width="8.875" style="1141" customWidth="1"/>
    <col min="12575" max="12598" width="7.75" style="1141"/>
    <col min="12599" max="12599" width="9.25" style="1141" customWidth="1"/>
    <col min="12600" max="12800" width="7.75" style="1141"/>
    <col min="12801" max="12801" width="4.875" style="1141" customWidth="1"/>
    <col min="12802" max="12802" width="46.25" style="1141" customWidth="1"/>
    <col min="12803" max="12803" width="10.625" style="1141" customWidth="1"/>
    <col min="12804" max="12830" width="8.875" style="1141" customWidth="1"/>
    <col min="12831" max="12854" width="7.75" style="1141"/>
    <col min="12855" max="12855" width="9.25" style="1141" customWidth="1"/>
    <col min="12856" max="13056" width="7.75" style="1141"/>
    <col min="13057" max="13057" width="4.875" style="1141" customWidth="1"/>
    <col min="13058" max="13058" width="46.25" style="1141" customWidth="1"/>
    <col min="13059" max="13059" width="10.625" style="1141" customWidth="1"/>
    <col min="13060" max="13086" width="8.875" style="1141" customWidth="1"/>
    <col min="13087" max="13110" width="7.75" style="1141"/>
    <col min="13111" max="13111" width="9.25" style="1141" customWidth="1"/>
    <col min="13112" max="13312" width="7.75" style="1141"/>
    <col min="13313" max="13313" width="4.875" style="1141" customWidth="1"/>
    <col min="13314" max="13314" width="46.25" style="1141" customWidth="1"/>
    <col min="13315" max="13315" width="10.625" style="1141" customWidth="1"/>
    <col min="13316" max="13342" width="8.875" style="1141" customWidth="1"/>
    <col min="13343" max="13366" width="7.75" style="1141"/>
    <col min="13367" max="13367" width="9.25" style="1141" customWidth="1"/>
    <col min="13368" max="13568" width="7.75" style="1141"/>
    <col min="13569" max="13569" width="4.875" style="1141" customWidth="1"/>
    <col min="13570" max="13570" width="46.25" style="1141" customWidth="1"/>
    <col min="13571" max="13571" width="10.625" style="1141" customWidth="1"/>
    <col min="13572" max="13598" width="8.875" style="1141" customWidth="1"/>
    <col min="13599" max="13622" width="7.75" style="1141"/>
    <col min="13623" max="13623" width="9.25" style="1141" customWidth="1"/>
    <col min="13624" max="13824" width="7.75" style="1141"/>
    <col min="13825" max="13825" width="4.875" style="1141" customWidth="1"/>
    <col min="13826" max="13826" width="46.25" style="1141" customWidth="1"/>
    <col min="13827" max="13827" width="10.625" style="1141" customWidth="1"/>
    <col min="13828" max="13854" width="8.875" style="1141" customWidth="1"/>
    <col min="13855" max="13878" width="7.75" style="1141"/>
    <col min="13879" max="13879" width="9.25" style="1141" customWidth="1"/>
    <col min="13880" max="14080" width="7.75" style="1141"/>
    <col min="14081" max="14081" width="4.875" style="1141" customWidth="1"/>
    <col min="14082" max="14082" width="46.25" style="1141" customWidth="1"/>
    <col min="14083" max="14083" width="10.625" style="1141" customWidth="1"/>
    <col min="14084" max="14110" width="8.875" style="1141" customWidth="1"/>
    <col min="14111" max="14134" width="7.75" style="1141"/>
    <col min="14135" max="14135" width="9.25" style="1141" customWidth="1"/>
    <col min="14136" max="14336" width="7.75" style="1141"/>
    <col min="14337" max="14337" width="4.875" style="1141" customWidth="1"/>
    <col min="14338" max="14338" width="46.25" style="1141" customWidth="1"/>
    <col min="14339" max="14339" width="10.625" style="1141" customWidth="1"/>
    <col min="14340" max="14366" width="8.875" style="1141" customWidth="1"/>
    <col min="14367" max="14390" width="7.75" style="1141"/>
    <col min="14391" max="14391" width="9.25" style="1141" customWidth="1"/>
    <col min="14392" max="14592" width="7.75" style="1141"/>
    <col min="14593" max="14593" width="4.875" style="1141" customWidth="1"/>
    <col min="14594" max="14594" width="46.25" style="1141" customWidth="1"/>
    <col min="14595" max="14595" width="10.625" style="1141" customWidth="1"/>
    <col min="14596" max="14622" width="8.875" style="1141" customWidth="1"/>
    <col min="14623" max="14646" width="7.75" style="1141"/>
    <col min="14647" max="14647" width="9.25" style="1141" customWidth="1"/>
    <col min="14648" max="14848" width="7.75" style="1141"/>
    <col min="14849" max="14849" width="4.875" style="1141" customWidth="1"/>
    <col min="14850" max="14850" width="46.25" style="1141" customWidth="1"/>
    <col min="14851" max="14851" width="10.625" style="1141" customWidth="1"/>
    <col min="14852" max="14878" width="8.875" style="1141" customWidth="1"/>
    <col min="14879" max="14902" width="7.75" style="1141"/>
    <col min="14903" max="14903" width="9.25" style="1141" customWidth="1"/>
    <col min="14904" max="15104" width="7.75" style="1141"/>
    <col min="15105" max="15105" width="4.875" style="1141" customWidth="1"/>
    <col min="15106" max="15106" width="46.25" style="1141" customWidth="1"/>
    <col min="15107" max="15107" width="10.625" style="1141" customWidth="1"/>
    <col min="15108" max="15134" width="8.875" style="1141" customWidth="1"/>
    <col min="15135" max="15158" width="7.75" style="1141"/>
    <col min="15159" max="15159" width="9.25" style="1141" customWidth="1"/>
    <col min="15160" max="15360" width="7.75" style="1141"/>
    <col min="15361" max="15361" width="4.875" style="1141" customWidth="1"/>
    <col min="15362" max="15362" width="46.25" style="1141" customWidth="1"/>
    <col min="15363" max="15363" width="10.625" style="1141" customWidth="1"/>
    <col min="15364" max="15390" width="8.875" style="1141" customWidth="1"/>
    <col min="15391" max="15414" width="7.75" style="1141"/>
    <col min="15415" max="15415" width="9.25" style="1141" customWidth="1"/>
    <col min="15416" max="15616" width="7.75" style="1141"/>
    <col min="15617" max="15617" width="4.875" style="1141" customWidth="1"/>
    <col min="15618" max="15618" width="46.25" style="1141" customWidth="1"/>
    <col min="15619" max="15619" width="10.625" style="1141" customWidth="1"/>
    <col min="15620" max="15646" width="8.875" style="1141" customWidth="1"/>
    <col min="15647" max="15670" width="7.75" style="1141"/>
    <col min="15671" max="15671" width="9.25" style="1141" customWidth="1"/>
    <col min="15672" max="15872" width="7.75" style="1141"/>
    <col min="15873" max="15873" width="4.875" style="1141" customWidth="1"/>
    <col min="15874" max="15874" width="46.25" style="1141" customWidth="1"/>
    <col min="15875" max="15875" width="10.625" style="1141" customWidth="1"/>
    <col min="15876" max="15902" width="8.875" style="1141" customWidth="1"/>
    <col min="15903" max="15926" width="7.75" style="1141"/>
    <col min="15927" max="15927" width="9.25" style="1141" customWidth="1"/>
    <col min="15928" max="16128" width="7.75" style="1141"/>
    <col min="16129" max="16129" width="4.875" style="1141" customWidth="1"/>
    <col min="16130" max="16130" width="46.25" style="1141" customWidth="1"/>
    <col min="16131" max="16131" width="10.625" style="1141" customWidth="1"/>
    <col min="16132" max="16158" width="8.875" style="1141" customWidth="1"/>
    <col min="16159" max="16182" width="7.75" style="1141"/>
    <col min="16183" max="16183" width="9.25" style="1141" customWidth="1"/>
    <col min="16184" max="16384" width="7.75" style="1141"/>
  </cols>
  <sheetData>
    <row r="1" spans="1:55" ht="30">
      <c r="B1" s="1139" t="s">
        <v>374</v>
      </c>
      <c r="C1" s="1140" t="s">
        <v>677</v>
      </c>
      <c r="D1" s="1140" t="s">
        <v>679</v>
      </c>
      <c r="E1" s="1140" t="s">
        <v>680</v>
      </c>
      <c r="F1" s="1140" t="s">
        <v>681</v>
      </c>
      <c r="G1" s="1140" t="s">
        <v>682</v>
      </c>
      <c r="H1" s="1140" t="s">
        <v>683</v>
      </c>
      <c r="I1" s="1140" t="s">
        <v>684</v>
      </c>
      <c r="J1" s="1140" t="s">
        <v>685</v>
      </c>
      <c r="K1" s="1140" t="s">
        <v>686</v>
      </c>
      <c r="L1" s="1140" t="s">
        <v>687</v>
      </c>
      <c r="M1" s="1140" t="s">
        <v>688</v>
      </c>
      <c r="N1" s="1140" t="s">
        <v>689</v>
      </c>
      <c r="O1" s="1140" t="s">
        <v>690</v>
      </c>
      <c r="P1" s="1140" t="s">
        <v>691</v>
      </c>
      <c r="Q1" s="1140" t="s">
        <v>692</v>
      </c>
      <c r="R1" s="1140" t="s">
        <v>693</v>
      </c>
      <c r="S1" s="1140" t="s">
        <v>694</v>
      </c>
      <c r="T1" s="1140" t="s">
        <v>695</v>
      </c>
      <c r="U1" s="1140" t="s">
        <v>696</v>
      </c>
      <c r="V1" s="1140" t="s">
        <v>697</v>
      </c>
      <c r="W1" s="1140" t="s">
        <v>698</v>
      </c>
      <c r="X1" s="1140" t="s">
        <v>699</v>
      </c>
      <c r="Y1" s="1140" t="s">
        <v>700</v>
      </c>
      <c r="Z1" s="1140" t="s">
        <v>701</v>
      </c>
      <c r="AA1" s="1140" t="s">
        <v>702</v>
      </c>
      <c r="AB1" s="1140" t="s">
        <v>703</v>
      </c>
      <c r="AC1" s="1140" t="s">
        <v>704</v>
      </c>
      <c r="AD1" s="1140" t="s">
        <v>705</v>
      </c>
      <c r="BB1" s="1142"/>
      <c r="BC1" s="1142" t="s">
        <v>375</v>
      </c>
    </row>
    <row r="2" spans="1:55" ht="30">
      <c r="B2" s="1139" t="s">
        <v>376</v>
      </c>
      <c r="C2" s="1140" t="s">
        <v>678</v>
      </c>
      <c r="D2" s="1140" t="s">
        <v>706</v>
      </c>
      <c r="E2" s="1140" t="s">
        <v>707</v>
      </c>
      <c r="F2" s="1140" t="s">
        <v>708</v>
      </c>
      <c r="G2" s="1140" t="s">
        <v>709</v>
      </c>
      <c r="H2" s="1140" t="s">
        <v>710</v>
      </c>
      <c r="I2" s="1140" t="s">
        <v>711</v>
      </c>
      <c r="J2" s="1140" t="s">
        <v>712</v>
      </c>
      <c r="K2" s="1140" t="s">
        <v>713</v>
      </c>
      <c r="L2" s="1140" t="s">
        <v>714</v>
      </c>
      <c r="M2" s="1140" t="s">
        <v>715</v>
      </c>
      <c r="N2" s="1140" t="s">
        <v>716</v>
      </c>
      <c r="O2" s="1140" t="s">
        <v>717</v>
      </c>
      <c r="P2" s="1140" t="s">
        <v>718</v>
      </c>
      <c r="Q2" s="1140" t="s">
        <v>719</v>
      </c>
      <c r="R2" s="1140" t="s">
        <v>720</v>
      </c>
      <c r="S2" s="1140" t="s">
        <v>721</v>
      </c>
      <c r="T2" s="1140" t="s">
        <v>722</v>
      </c>
      <c r="U2" s="1140" t="s">
        <v>723</v>
      </c>
      <c r="V2" s="1140" t="s">
        <v>724</v>
      </c>
      <c r="W2" s="1140" t="s">
        <v>725</v>
      </c>
      <c r="X2" s="1140" t="s">
        <v>726</v>
      </c>
      <c r="Y2" s="1140" t="s">
        <v>727</v>
      </c>
      <c r="Z2" s="1140" t="s">
        <v>728</v>
      </c>
      <c r="AA2" s="1140" t="s">
        <v>729</v>
      </c>
      <c r="AB2" s="1140" t="s">
        <v>730</v>
      </c>
      <c r="AC2" s="1140" t="s">
        <v>731</v>
      </c>
      <c r="AD2" s="1140" t="s">
        <v>732</v>
      </c>
      <c r="BB2" s="1142"/>
      <c r="BC2" s="1142" t="s">
        <v>377</v>
      </c>
    </row>
    <row r="3" spans="1:55">
      <c r="B3" s="1143" t="s">
        <v>378</v>
      </c>
      <c r="C3" s="1144" t="s">
        <v>381</v>
      </c>
      <c r="D3" s="1144" t="s">
        <v>379</v>
      </c>
      <c r="E3" s="1144" t="s">
        <v>379</v>
      </c>
      <c r="F3" s="1144" t="s">
        <v>379</v>
      </c>
      <c r="G3" s="1144" t="s">
        <v>379</v>
      </c>
      <c r="H3" s="1144" t="s">
        <v>379</v>
      </c>
      <c r="I3" s="1144" t="s">
        <v>379</v>
      </c>
      <c r="J3" s="1144" t="s">
        <v>379</v>
      </c>
      <c r="K3" s="1144" t="s">
        <v>379</v>
      </c>
      <c r="L3" s="1144" t="s">
        <v>379</v>
      </c>
      <c r="M3" s="1144" t="s">
        <v>379</v>
      </c>
      <c r="N3" s="1144" t="s">
        <v>379</v>
      </c>
      <c r="O3" s="1144" t="s">
        <v>379</v>
      </c>
      <c r="P3" s="1144" t="s">
        <v>379</v>
      </c>
      <c r="Q3" s="1144" t="s">
        <v>379</v>
      </c>
      <c r="R3" s="1144" t="s">
        <v>379</v>
      </c>
      <c r="S3" s="1144" t="s">
        <v>379</v>
      </c>
      <c r="T3" s="1144" t="s">
        <v>379</v>
      </c>
      <c r="U3" s="1144" t="s">
        <v>379</v>
      </c>
      <c r="V3" s="1144" t="s">
        <v>379</v>
      </c>
      <c r="W3" s="1144" t="s">
        <v>379</v>
      </c>
      <c r="X3" s="1144" t="s">
        <v>379</v>
      </c>
      <c r="Y3" s="1144" t="s">
        <v>379</v>
      </c>
      <c r="Z3" s="1144" t="s">
        <v>379</v>
      </c>
      <c r="AA3" s="1144" t="s">
        <v>379</v>
      </c>
      <c r="AB3" s="1144" t="s">
        <v>379</v>
      </c>
      <c r="AC3" s="1144" t="s">
        <v>379</v>
      </c>
      <c r="AD3" s="1144" t="s">
        <v>379</v>
      </c>
      <c r="BB3" s="1142"/>
      <c r="BC3" s="1145" t="s">
        <v>379</v>
      </c>
    </row>
    <row r="4" spans="1:55" ht="30">
      <c r="B4" s="1143" t="s">
        <v>380</v>
      </c>
      <c r="C4" s="1146" t="str">
        <f t="shared" ref="C4:AD4" si="0">CONCATENATE(MID(C1,7,4),"-",MID(C2,9,2))</f>
        <v>2023-24</v>
      </c>
      <c r="D4" s="1146" t="str">
        <f t="shared" si="0"/>
        <v>2024-25</v>
      </c>
      <c r="E4" s="1146" t="str">
        <f t="shared" si="0"/>
        <v>2025-26</v>
      </c>
      <c r="F4" s="1146" t="str">
        <f t="shared" si="0"/>
        <v>2026-27</v>
      </c>
      <c r="G4" s="1146" t="str">
        <f t="shared" si="0"/>
        <v>2027-28</v>
      </c>
      <c r="H4" s="1146" t="str">
        <f t="shared" si="0"/>
        <v>2028-29</v>
      </c>
      <c r="I4" s="1146" t="str">
        <f t="shared" si="0"/>
        <v>2029-30</v>
      </c>
      <c r="J4" s="1146" t="str">
        <f t="shared" si="0"/>
        <v>2030-31</v>
      </c>
      <c r="K4" s="1146" t="str">
        <f t="shared" si="0"/>
        <v>2031-32</v>
      </c>
      <c r="L4" s="1146" t="str">
        <f t="shared" si="0"/>
        <v>2032-33</v>
      </c>
      <c r="M4" s="1146" t="str">
        <f t="shared" si="0"/>
        <v>2033-34</v>
      </c>
      <c r="N4" s="1146" t="str">
        <f t="shared" si="0"/>
        <v>2034-35</v>
      </c>
      <c r="O4" s="1146" t="str">
        <f t="shared" si="0"/>
        <v>2035-36</v>
      </c>
      <c r="P4" s="1146" t="str">
        <f t="shared" si="0"/>
        <v>2036-37</v>
      </c>
      <c r="Q4" s="1146" t="str">
        <f t="shared" si="0"/>
        <v>2037-38</v>
      </c>
      <c r="R4" s="1146" t="str">
        <f t="shared" si="0"/>
        <v>2038-39</v>
      </c>
      <c r="S4" s="1146" t="str">
        <f t="shared" si="0"/>
        <v>2039-40</v>
      </c>
      <c r="T4" s="1146" t="str">
        <f t="shared" si="0"/>
        <v>2040-41</v>
      </c>
      <c r="U4" s="1146" t="str">
        <f t="shared" si="0"/>
        <v>2041-42</v>
      </c>
      <c r="V4" s="1146" t="str">
        <f t="shared" si="0"/>
        <v>2042-43</v>
      </c>
      <c r="W4" s="1146" t="str">
        <f t="shared" si="0"/>
        <v>2043-44</v>
      </c>
      <c r="X4" s="1146" t="str">
        <f t="shared" si="0"/>
        <v>2044-45</v>
      </c>
      <c r="Y4" s="1146" t="str">
        <f t="shared" si="0"/>
        <v>2045-46</v>
      </c>
      <c r="Z4" s="1146" t="str">
        <f t="shared" si="0"/>
        <v>2046-47</v>
      </c>
      <c r="AA4" s="1146" t="str">
        <f t="shared" si="0"/>
        <v>2047-48</v>
      </c>
      <c r="AB4" s="1146" t="str">
        <f t="shared" si="0"/>
        <v>2048-49</v>
      </c>
      <c r="AC4" s="1146" t="str">
        <f t="shared" si="0"/>
        <v>2049-50</v>
      </c>
      <c r="AD4" s="1146" t="str">
        <f t="shared" si="0"/>
        <v>2050-51</v>
      </c>
      <c r="BB4" s="1142"/>
      <c r="BC4" s="1142" t="s">
        <v>381</v>
      </c>
    </row>
    <row r="5" spans="1:55" ht="30" customHeight="1">
      <c r="A5" s="1147" t="s">
        <v>382</v>
      </c>
      <c r="B5" s="1147" t="s">
        <v>383</v>
      </c>
      <c r="C5" s="1148" t="s">
        <v>384</v>
      </c>
      <c r="D5" s="1148" t="s">
        <v>384</v>
      </c>
      <c r="E5" s="1148" t="s">
        <v>384</v>
      </c>
      <c r="F5" s="1148" t="s">
        <v>384</v>
      </c>
      <c r="G5" s="1148" t="s">
        <v>384</v>
      </c>
      <c r="H5" s="1148" t="s">
        <v>384</v>
      </c>
      <c r="I5" s="1148" t="s">
        <v>384</v>
      </c>
      <c r="J5" s="1148" t="s">
        <v>384</v>
      </c>
      <c r="K5" s="1148" t="s">
        <v>384</v>
      </c>
      <c r="L5" s="1148" t="s">
        <v>384</v>
      </c>
      <c r="M5" s="1148" t="s">
        <v>384</v>
      </c>
      <c r="N5" s="1148" t="s">
        <v>384</v>
      </c>
      <c r="O5" s="1148" t="s">
        <v>384</v>
      </c>
      <c r="P5" s="1148" t="s">
        <v>384</v>
      </c>
      <c r="Q5" s="1148" t="s">
        <v>384</v>
      </c>
      <c r="R5" s="1148" t="s">
        <v>384</v>
      </c>
      <c r="S5" s="1148" t="s">
        <v>384</v>
      </c>
      <c r="T5" s="1148" t="s">
        <v>384</v>
      </c>
      <c r="U5" s="1148" t="s">
        <v>384</v>
      </c>
      <c r="V5" s="1148" t="s">
        <v>384</v>
      </c>
      <c r="W5" s="1148" t="s">
        <v>384</v>
      </c>
      <c r="X5" s="1148" t="s">
        <v>384</v>
      </c>
      <c r="Y5" s="1148" t="s">
        <v>384</v>
      </c>
      <c r="Z5" s="1148" t="s">
        <v>384</v>
      </c>
      <c r="AA5" s="1148" t="s">
        <v>384</v>
      </c>
      <c r="AB5" s="1148" t="s">
        <v>384</v>
      </c>
      <c r="AC5" s="1148" t="s">
        <v>384</v>
      </c>
      <c r="AD5" s="1148" t="s">
        <v>384</v>
      </c>
    </row>
    <row r="6" spans="1:55" s="1152" customFormat="1">
      <c r="A6" s="1149"/>
      <c r="B6" s="1150" t="s">
        <v>385</v>
      </c>
      <c r="C6" s="1151"/>
      <c r="D6" s="1151"/>
      <c r="E6" s="1151"/>
      <c r="F6" s="1151"/>
      <c r="G6" s="1151"/>
      <c r="H6" s="1151"/>
      <c r="I6" s="1151"/>
      <c r="J6" s="1151"/>
      <c r="K6" s="1151"/>
      <c r="L6" s="1151"/>
      <c r="M6" s="1151"/>
      <c r="N6" s="1151"/>
      <c r="O6" s="1151"/>
      <c r="P6" s="1151"/>
      <c r="Q6" s="1151"/>
      <c r="R6" s="1151"/>
      <c r="S6" s="1151"/>
      <c r="T6" s="1151"/>
      <c r="U6" s="1151"/>
      <c r="V6" s="1151"/>
      <c r="W6" s="1151"/>
      <c r="X6" s="1151"/>
      <c r="Y6" s="1151"/>
      <c r="Z6" s="1151"/>
      <c r="AA6" s="1151"/>
      <c r="AB6" s="1151"/>
      <c r="AC6" s="1151"/>
      <c r="AD6" s="1151"/>
    </row>
    <row r="7" spans="1:55">
      <c r="A7" s="1149">
        <v>1</v>
      </c>
      <c r="B7" s="1153" t="s">
        <v>386</v>
      </c>
      <c r="C7" s="1144"/>
      <c r="D7" s="1144">
        <f>CFS!D6</f>
        <v>0</v>
      </c>
      <c r="E7" s="1144">
        <f>CFS!E6</f>
        <v>5.2390799999999995</v>
      </c>
      <c r="F7" s="1144">
        <f>CFS!F6</f>
        <v>5.2128845999999998</v>
      </c>
      <c r="G7" s="1144">
        <f>CFS!G6</f>
        <v>5.1868201770000004</v>
      </c>
      <c r="H7" s="1144">
        <f>CFS!H6</f>
        <v>5.1608860761150002</v>
      </c>
      <c r="I7" s="1144">
        <f>CFS!I6</f>
        <v>5.1350816457344246</v>
      </c>
      <c r="J7" s="1144">
        <f>CFS!J6</f>
        <v>5.1094062375057527</v>
      </c>
      <c r="K7" s="1144">
        <f>CFS!K6</f>
        <v>5.0838592063182233</v>
      </c>
      <c r="L7" s="1144">
        <f>CFS!L6</f>
        <v>5.0584399102866326</v>
      </c>
      <c r="M7" s="1144">
        <f>CFS!M6</f>
        <v>5.0331477107352001</v>
      </c>
      <c r="N7" s="1144">
        <f>CFS!N6</f>
        <v>5.0079819721815237</v>
      </c>
      <c r="O7" s="1144">
        <f>CFS!O6</f>
        <v>4.9829420623206158</v>
      </c>
      <c r="P7" s="1144">
        <f>CFS!P6</f>
        <v>4.9580273520090135</v>
      </c>
      <c r="Q7" s="1144">
        <f>CFS!Q6</f>
        <v>4.9332372152489681</v>
      </c>
      <c r="R7" s="1144">
        <f>CFS!R6</f>
        <v>4.9085710291727223</v>
      </c>
      <c r="S7" s="1144">
        <f>CFS!S6</f>
        <v>4.8840281740268594</v>
      </c>
      <c r="T7" s="1144">
        <f>CFS!T6</f>
        <v>4.8596080331567251</v>
      </c>
      <c r="U7" s="1144">
        <f>CFS!U6</f>
        <v>4.8353099929909407</v>
      </c>
      <c r="V7" s="1144">
        <f>CFS!V6</f>
        <v>4.8111334430259856</v>
      </c>
      <c r="W7" s="1144">
        <f>CFS!W6</f>
        <v>4.7870777758108556</v>
      </c>
      <c r="X7" s="1144">
        <f>CFS!X6</f>
        <v>4.7631423869318015</v>
      </c>
      <c r="Y7" s="1144">
        <f>CFS!Y6</f>
        <v>4.7393266749971428</v>
      </c>
      <c r="Z7" s="1144">
        <f>CFS!Z6</f>
        <v>4.7156300416221564</v>
      </c>
      <c r="AA7" s="1144">
        <f>CFS!AA6</f>
        <v>4.6920518914140459</v>
      </c>
      <c r="AB7" s="1144">
        <f>CFS!AB6</f>
        <v>0</v>
      </c>
      <c r="AC7" s="1144">
        <f>CFS!AC6</f>
        <v>0</v>
      </c>
      <c r="AD7" s="1144">
        <f>CFS!AD6</f>
        <v>0</v>
      </c>
    </row>
    <row r="8" spans="1:55">
      <c r="A8" s="1149">
        <v>2</v>
      </c>
      <c r="B8" s="1153" t="s">
        <v>387</v>
      </c>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1144"/>
      <c r="AB8" s="1144"/>
      <c r="AC8" s="1144"/>
      <c r="AD8" s="1144"/>
    </row>
    <row r="9" spans="1:55">
      <c r="A9" s="1149">
        <v>3</v>
      </c>
      <c r="B9" s="1153" t="s">
        <v>388</v>
      </c>
      <c r="C9" s="1144"/>
      <c r="D9" s="1144"/>
      <c r="E9" s="1144"/>
      <c r="F9" s="1144"/>
      <c r="G9" s="1144"/>
      <c r="H9" s="1144"/>
      <c r="I9" s="1144"/>
      <c r="J9" s="1144"/>
      <c r="K9" s="1144"/>
      <c r="L9" s="1144"/>
      <c r="M9" s="1144"/>
      <c r="N9" s="1144"/>
      <c r="O9" s="1144"/>
      <c r="P9" s="1144"/>
      <c r="Q9" s="1144"/>
      <c r="R9" s="1144"/>
      <c r="S9" s="1144"/>
      <c r="T9" s="1144"/>
      <c r="U9" s="1144"/>
      <c r="V9" s="1144"/>
      <c r="W9" s="1144"/>
      <c r="X9" s="1144"/>
      <c r="Y9" s="1144"/>
      <c r="Z9" s="1144"/>
      <c r="AA9" s="1144"/>
      <c r="AB9" s="1144"/>
      <c r="AC9" s="1144"/>
      <c r="AD9" s="1144"/>
    </row>
    <row r="10" spans="1:55">
      <c r="A10" s="1149">
        <v>4</v>
      </c>
      <c r="B10" s="1154" t="s">
        <v>389</v>
      </c>
      <c r="C10" s="1155">
        <f t="shared" ref="C10:AD10" si="1">C7+C8+C9</f>
        <v>0</v>
      </c>
      <c r="D10" s="1155">
        <f t="shared" si="1"/>
        <v>0</v>
      </c>
      <c r="E10" s="1155">
        <f t="shared" si="1"/>
        <v>5.2390799999999995</v>
      </c>
      <c r="F10" s="1155">
        <f t="shared" si="1"/>
        <v>5.2128845999999998</v>
      </c>
      <c r="G10" s="1155">
        <f t="shared" si="1"/>
        <v>5.1868201770000004</v>
      </c>
      <c r="H10" s="1155">
        <f t="shared" si="1"/>
        <v>5.1608860761150002</v>
      </c>
      <c r="I10" s="1155">
        <f t="shared" si="1"/>
        <v>5.1350816457344246</v>
      </c>
      <c r="J10" s="1155">
        <f t="shared" si="1"/>
        <v>5.1094062375057527</v>
      </c>
      <c r="K10" s="1155">
        <f t="shared" si="1"/>
        <v>5.0838592063182233</v>
      </c>
      <c r="L10" s="1155">
        <f t="shared" si="1"/>
        <v>5.0584399102866326</v>
      </c>
      <c r="M10" s="1155">
        <f t="shared" si="1"/>
        <v>5.0331477107352001</v>
      </c>
      <c r="N10" s="1155">
        <f t="shared" si="1"/>
        <v>5.0079819721815237</v>
      </c>
      <c r="O10" s="1155">
        <f t="shared" si="1"/>
        <v>4.9829420623206158</v>
      </c>
      <c r="P10" s="1155">
        <f t="shared" si="1"/>
        <v>4.9580273520090135</v>
      </c>
      <c r="Q10" s="1155">
        <f t="shared" si="1"/>
        <v>4.9332372152489681</v>
      </c>
      <c r="R10" s="1155">
        <f t="shared" si="1"/>
        <v>4.9085710291727223</v>
      </c>
      <c r="S10" s="1155">
        <f t="shared" si="1"/>
        <v>4.8840281740268594</v>
      </c>
      <c r="T10" s="1155">
        <f t="shared" si="1"/>
        <v>4.8596080331567251</v>
      </c>
      <c r="U10" s="1155">
        <f t="shared" si="1"/>
        <v>4.8353099929909407</v>
      </c>
      <c r="V10" s="1155">
        <f t="shared" si="1"/>
        <v>4.8111334430259856</v>
      </c>
      <c r="W10" s="1155">
        <f t="shared" si="1"/>
        <v>4.7870777758108556</v>
      </c>
      <c r="X10" s="1155">
        <f t="shared" si="1"/>
        <v>4.7631423869318015</v>
      </c>
      <c r="Y10" s="1155">
        <f t="shared" si="1"/>
        <v>4.7393266749971428</v>
      </c>
      <c r="Z10" s="1155">
        <f t="shared" si="1"/>
        <v>4.7156300416221564</v>
      </c>
      <c r="AA10" s="1155">
        <f t="shared" si="1"/>
        <v>4.6920518914140459</v>
      </c>
      <c r="AB10" s="1155">
        <f t="shared" si="1"/>
        <v>0</v>
      </c>
      <c r="AC10" s="1155">
        <f t="shared" si="1"/>
        <v>0</v>
      </c>
      <c r="AD10" s="1155">
        <f t="shared" si="1"/>
        <v>0</v>
      </c>
    </row>
    <row r="11" spans="1:55">
      <c r="A11" s="1149">
        <v>5</v>
      </c>
      <c r="B11" s="1153" t="s">
        <v>390</v>
      </c>
      <c r="C11" s="1144"/>
      <c r="D11" s="1144"/>
      <c r="E11" s="1144"/>
      <c r="F11" s="1144"/>
      <c r="G11" s="1144"/>
      <c r="H11" s="1144"/>
      <c r="I11" s="1144"/>
      <c r="J11" s="1144"/>
      <c r="K11" s="1144"/>
      <c r="L11" s="1144"/>
      <c r="M11" s="1144"/>
      <c r="N11" s="1144"/>
      <c r="O11" s="1144"/>
      <c r="P11" s="1144"/>
      <c r="Q11" s="1144"/>
      <c r="R11" s="1144"/>
      <c r="S11" s="1144"/>
      <c r="T11" s="1144"/>
      <c r="U11" s="1144"/>
      <c r="V11" s="1144"/>
      <c r="W11" s="1144"/>
      <c r="X11" s="1144"/>
      <c r="Y11" s="1144"/>
      <c r="Z11" s="1144"/>
      <c r="AA11" s="1144"/>
      <c r="AB11" s="1144"/>
      <c r="AC11" s="1144"/>
      <c r="AD11" s="1144"/>
    </row>
    <row r="12" spans="1:55">
      <c r="A12" s="1149">
        <v>6</v>
      </c>
      <c r="B12" s="1153" t="s">
        <v>391</v>
      </c>
      <c r="C12" s="1144"/>
      <c r="D12" s="1144"/>
      <c r="E12" s="1144"/>
      <c r="F12" s="1144"/>
      <c r="G12" s="1144"/>
      <c r="H12" s="1144"/>
      <c r="I12" s="1144"/>
      <c r="J12" s="1144"/>
      <c r="K12" s="1144"/>
      <c r="L12" s="1144"/>
      <c r="M12" s="1144"/>
      <c r="N12" s="1144"/>
      <c r="O12" s="1144"/>
      <c r="P12" s="1144"/>
      <c r="Q12" s="1144"/>
      <c r="R12" s="1144"/>
      <c r="S12" s="1144"/>
      <c r="T12" s="1144"/>
      <c r="U12" s="1144"/>
      <c r="V12" s="1144"/>
      <c r="W12" s="1144"/>
      <c r="X12" s="1144"/>
      <c r="Y12" s="1144"/>
      <c r="Z12" s="1144"/>
      <c r="AA12" s="1144"/>
      <c r="AB12" s="1144"/>
      <c r="AC12" s="1144"/>
      <c r="AD12" s="1144"/>
    </row>
    <row r="13" spans="1:55">
      <c r="A13" s="1149">
        <v>7</v>
      </c>
      <c r="B13" s="1154" t="s">
        <v>392</v>
      </c>
      <c r="C13" s="1155">
        <f t="shared" ref="C13:AD13" si="2">C10-C11-C12</f>
        <v>0</v>
      </c>
      <c r="D13" s="1155">
        <f t="shared" si="2"/>
        <v>0</v>
      </c>
      <c r="E13" s="1155">
        <f t="shared" si="2"/>
        <v>5.2390799999999995</v>
      </c>
      <c r="F13" s="1155">
        <f t="shared" si="2"/>
        <v>5.2128845999999998</v>
      </c>
      <c r="G13" s="1155">
        <f t="shared" si="2"/>
        <v>5.1868201770000004</v>
      </c>
      <c r="H13" s="1155">
        <f t="shared" si="2"/>
        <v>5.1608860761150002</v>
      </c>
      <c r="I13" s="1155">
        <f t="shared" si="2"/>
        <v>5.1350816457344246</v>
      </c>
      <c r="J13" s="1155">
        <f t="shared" si="2"/>
        <v>5.1094062375057527</v>
      </c>
      <c r="K13" s="1155">
        <f t="shared" si="2"/>
        <v>5.0838592063182233</v>
      </c>
      <c r="L13" s="1155">
        <f t="shared" si="2"/>
        <v>5.0584399102866326</v>
      </c>
      <c r="M13" s="1155">
        <f t="shared" si="2"/>
        <v>5.0331477107352001</v>
      </c>
      <c r="N13" s="1155">
        <f t="shared" si="2"/>
        <v>5.0079819721815237</v>
      </c>
      <c r="O13" s="1155">
        <f t="shared" si="2"/>
        <v>4.9829420623206158</v>
      </c>
      <c r="P13" s="1155">
        <f t="shared" si="2"/>
        <v>4.9580273520090135</v>
      </c>
      <c r="Q13" s="1155">
        <f t="shared" si="2"/>
        <v>4.9332372152489681</v>
      </c>
      <c r="R13" s="1155">
        <f t="shared" si="2"/>
        <v>4.9085710291727223</v>
      </c>
      <c r="S13" s="1155">
        <f t="shared" si="2"/>
        <v>4.8840281740268594</v>
      </c>
      <c r="T13" s="1155">
        <f t="shared" si="2"/>
        <v>4.8596080331567251</v>
      </c>
      <c r="U13" s="1155">
        <f t="shared" si="2"/>
        <v>4.8353099929909407</v>
      </c>
      <c r="V13" s="1155">
        <f t="shared" si="2"/>
        <v>4.8111334430259856</v>
      </c>
      <c r="W13" s="1155">
        <f t="shared" si="2"/>
        <v>4.7870777758108556</v>
      </c>
      <c r="X13" s="1155">
        <f t="shared" si="2"/>
        <v>4.7631423869318015</v>
      </c>
      <c r="Y13" s="1155">
        <f t="shared" si="2"/>
        <v>4.7393266749971428</v>
      </c>
      <c r="Z13" s="1155">
        <f t="shared" si="2"/>
        <v>4.7156300416221564</v>
      </c>
      <c r="AA13" s="1155">
        <f t="shared" si="2"/>
        <v>4.6920518914140459</v>
      </c>
      <c r="AB13" s="1155">
        <f t="shared" si="2"/>
        <v>0</v>
      </c>
      <c r="AC13" s="1155">
        <f t="shared" si="2"/>
        <v>0</v>
      </c>
      <c r="AD13" s="1155">
        <f t="shared" si="2"/>
        <v>0</v>
      </c>
    </row>
    <row r="14" spans="1:55">
      <c r="A14" s="1149">
        <v>8</v>
      </c>
      <c r="B14" s="1156" t="s">
        <v>393</v>
      </c>
      <c r="C14" s="1157"/>
      <c r="D14" s="1157"/>
      <c r="E14" s="1157"/>
      <c r="F14" s="1157"/>
      <c r="G14" s="1157"/>
      <c r="H14" s="1157"/>
      <c r="I14" s="1157"/>
      <c r="J14" s="1157"/>
      <c r="K14" s="1157"/>
      <c r="L14" s="1157"/>
      <c r="M14" s="1157"/>
      <c r="N14" s="1157"/>
      <c r="O14" s="1157"/>
      <c r="P14" s="1157"/>
      <c r="Q14" s="1157"/>
      <c r="R14" s="1157"/>
      <c r="S14" s="1157"/>
      <c r="T14" s="1157"/>
      <c r="U14" s="1157"/>
      <c r="V14" s="1157"/>
      <c r="W14" s="1157"/>
      <c r="X14" s="1157"/>
      <c r="Y14" s="1157"/>
      <c r="Z14" s="1157"/>
      <c r="AA14" s="1157"/>
      <c r="AB14" s="1157"/>
      <c r="AC14" s="1157"/>
      <c r="AD14" s="1157"/>
    </row>
    <row r="15" spans="1:55" ht="30" customHeight="1">
      <c r="A15" s="1149">
        <v>9</v>
      </c>
      <c r="B15" s="1158" t="s">
        <v>394</v>
      </c>
      <c r="C15" s="1157"/>
      <c r="D15" s="1157"/>
      <c r="E15" s="1157"/>
      <c r="F15" s="1157"/>
      <c r="G15" s="1157"/>
      <c r="H15" s="1157"/>
      <c r="I15" s="1157"/>
      <c r="J15" s="1157"/>
      <c r="K15" s="1157"/>
      <c r="L15" s="1157"/>
      <c r="M15" s="1157"/>
      <c r="N15" s="1157"/>
      <c r="O15" s="1157"/>
      <c r="P15" s="1157"/>
      <c r="Q15" s="1157"/>
      <c r="R15" s="1157"/>
      <c r="S15" s="1157"/>
      <c r="T15" s="1157"/>
      <c r="U15" s="1157"/>
      <c r="V15" s="1157"/>
      <c r="W15" s="1157"/>
      <c r="X15" s="1157"/>
      <c r="Y15" s="1157"/>
      <c r="Z15" s="1157"/>
      <c r="AA15" s="1157"/>
      <c r="AB15" s="1157"/>
      <c r="AC15" s="1157"/>
      <c r="AD15" s="1157"/>
    </row>
    <row r="16" spans="1:55">
      <c r="A16" s="1149">
        <v>10</v>
      </c>
      <c r="B16" s="1153" t="s">
        <v>395</v>
      </c>
      <c r="C16" s="1144"/>
      <c r="D16" s="1144"/>
      <c r="E16" s="1144"/>
      <c r="F16" s="1144"/>
      <c r="G16" s="1144"/>
      <c r="H16" s="1144"/>
      <c r="I16" s="1144"/>
      <c r="J16" s="1144"/>
      <c r="K16" s="1144"/>
      <c r="L16" s="1144"/>
      <c r="M16" s="1144"/>
      <c r="N16" s="1144"/>
      <c r="O16" s="1144"/>
      <c r="P16" s="1144"/>
      <c r="Q16" s="1144"/>
      <c r="R16" s="1144"/>
      <c r="S16" s="1144"/>
      <c r="T16" s="1144"/>
      <c r="U16" s="1144"/>
      <c r="V16" s="1144"/>
      <c r="W16" s="1144"/>
      <c r="X16" s="1144"/>
      <c r="Y16" s="1144"/>
      <c r="Z16" s="1144"/>
      <c r="AA16" s="1144"/>
      <c r="AB16" s="1144"/>
      <c r="AC16" s="1144"/>
      <c r="AD16" s="1144"/>
    </row>
    <row r="17" spans="1:30">
      <c r="A17" s="1149">
        <v>11</v>
      </c>
      <c r="B17" s="1153" t="s">
        <v>396</v>
      </c>
      <c r="C17" s="1144"/>
      <c r="D17" s="1144"/>
      <c r="E17" s="1144"/>
      <c r="F17" s="1144"/>
      <c r="G17" s="1144"/>
      <c r="H17" s="1144"/>
      <c r="I17" s="1144"/>
      <c r="J17" s="1144"/>
      <c r="K17" s="1144"/>
      <c r="L17" s="1144"/>
      <c r="M17" s="1144"/>
      <c r="N17" s="1144"/>
      <c r="O17" s="1144"/>
      <c r="P17" s="1144"/>
      <c r="Q17" s="1144"/>
      <c r="R17" s="1144"/>
      <c r="S17" s="1144"/>
      <c r="T17" s="1144"/>
      <c r="U17" s="1144"/>
      <c r="V17" s="1144"/>
      <c r="W17" s="1144"/>
      <c r="X17" s="1144"/>
      <c r="Y17" s="1144"/>
      <c r="Z17" s="1144"/>
      <c r="AA17" s="1144"/>
      <c r="AB17" s="1144"/>
      <c r="AC17" s="1144"/>
      <c r="AD17" s="1144"/>
    </row>
    <row r="18" spans="1:30">
      <c r="A18" s="1149">
        <v>12</v>
      </c>
      <c r="B18" s="1159" t="s">
        <v>397</v>
      </c>
      <c r="C18" s="1155">
        <f t="shared" ref="C18:AD18" si="3">C16+C17</f>
        <v>0</v>
      </c>
      <c r="D18" s="1155">
        <f t="shared" si="3"/>
        <v>0</v>
      </c>
      <c r="E18" s="1155">
        <f t="shared" si="3"/>
        <v>0</v>
      </c>
      <c r="F18" s="1155">
        <f t="shared" si="3"/>
        <v>0</v>
      </c>
      <c r="G18" s="1155">
        <f t="shared" si="3"/>
        <v>0</v>
      </c>
      <c r="H18" s="1155">
        <f t="shared" si="3"/>
        <v>0</v>
      </c>
      <c r="I18" s="1155">
        <f t="shared" si="3"/>
        <v>0</v>
      </c>
      <c r="J18" s="1155">
        <f t="shared" si="3"/>
        <v>0</v>
      </c>
      <c r="K18" s="1155">
        <f t="shared" si="3"/>
        <v>0</v>
      </c>
      <c r="L18" s="1155">
        <f t="shared" si="3"/>
        <v>0</v>
      </c>
      <c r="M18" s="1155">
        <f t="shared" si="3"/>
        <v>0</v>
      </c>
      <c r="N18" s="1155">
        <f t="shared" si="3"/>
        <v>0</v>
      </c>
      <c r="O18" s="1155">
        <f t="shared" si="3"/>
        <v>0</v>
      </c>
      <c r="P18" s="1155">
        <f t="shared" si="3"/>
        <v>0</v>
      </c>
      <c r="Q18" s="1155">
        <f t="shared" si="3"/>
        <v>0</v>
      </c>
      <c r="R18" s="1155">
        <f t="shared" si="3"/>
        <v>0</v>
      </c>
      <c r="S18" s="1155">
        <f t="shared" si="3"/>
        <v>0</v>
      </c>
      <c r="T18" s="1155">
        <f t="shared" si="3"/>
        <v>0</v>
      </c>
      <c r="U18" s="1155">
        <f t="shared" si="3"/>
        <v>0</v>
      </c>
      <c r="V18" s="1155">
        <f t="shared" si="3"/>
        <v>0</v>
      </c>
      <c r="W18" s="1155">
        <f t="shared" si="3"/>
        <v>0</v>
      </c>
      <c r="X18" s="1155">
        <f t="shared" si="3"/>
        <v>0</v>
      </c>
      <c r="Y18" s="1155">
        <f t="shared" si="3"/>
        <v>0</v>
      </c>
      <c r="Z18" s="1155">
        <f t="shared" si="3"/>
        <v>0</v>
      </c>
      <c r="AA18" s="1155">
        <f t="shared" si="3"/>
        <v>0</v>
      </c>
      <c r="AB18" s="1155">
        <f t="shared" si="3"/>
        <v>0</v>
      </c>
      <c r="AC18" s="1155">
        <f t="shared" si="3"/>
        <v>0</v>
      </c>
      <c r="AD18" s="1155">
        <f t="shared" si="3"/>
        <v>0</v>
      </c>
    </row>
    <row r="19" spans="1:30">
      <c r="A19" s="1149">
        <v>13</v>
      </c>
      <c r="B19" s="1153" t="s">
        <v>398</v>
      </c>
      <c r="C19" s="1144"/>
      <c r="D19" s="1144"/>
      <c r="E19" s="1144"/>
      <c r="F19" s="1144"/>
      <c r="G19" s="1144"/>
      <c r="H19" s="1144"/>
      <c r="I19" s="1144"/>
      <c r="J19" s="1144"/>
      <c r="K19" s="1144"/>
      <c r="L19" s="1144"/>
      <c r="M19" s="1144"/>
      <c r="N19" s="1144"/>
      <c r="O19" s="1144"/>
      <c r="P19" s="1144"/>
      <c r="Q19" s="1144"/>
      <c r="R19" s="1144"/>
      <c r="S19" s="1144"/>
      <c r="T19" s="1144"/>
      <c r="U19" s="1144"/>
      <c r="V19" s="1144"/>
      <c r="W19" s="1144"/>
      <c r="X19" s="1144"/>
      <c r="Y19" s="1144"/>
      <c r="Z19" s="1144"/>
      <c r="AA19" s="1144"/>
      <c r="AB19" s="1144"/>
      <c r="AC19" s="1144"/>
      <c r="AD19" s="1144"/>
    </row>
    <row r="20" spans="1:30">
      <c r="A20" s="1149">
        <v>14</v>
      </c>
      <c r="B20" s="1153" t="s">
        <v>399</v>
      </c>
      <c r="C20" s="1144"/>
      <c r="D20" s="1144"/>
      <c r="E20" s="1144"/>
      <c r="F20" s="1144"/>
      <c r="G20" s="1144"/>
      <c r="H20" s="1144"/>
      <c r="I20" s="1144"/>
      <c r="J20" s="1144"/>
      <c r="K20" s="1144"/>
      <c r="L20" s="1144"/>
      <c r="M20" s="1144"/>
      <c r="N20" s="1144"/>
      <c r="O20" s="1144"/>
      <c r="P20" s="1144"/>
      <c r="Q20" s="1144"/>
      <c r="R20" s="1144"/>
      <c r="S20" s="1144"/>
      <c r="T20" s="1144"/>
      <c r="U20" s="1144"/>
      <c r="V20" s="1144"/>
      <c r="W20" s="1144"/>
      <c r="X20" s="1144"/>
      <c r="Y20" s="1144"/>
      <c r="Z20" s="1144"/>
      <c r="AA20" s="1144"/>
      <c r="AB20" s="1144"/>
      <c r="AC20" s="1144"/>
      <c r="AD20" s="1144"/>
    </row>
    <row r="21" spans="1:30">
      <c r="A21" s="1149">
        <v>15</v>
      </c>
      <c r="B21" s="1159" t="s">
        <v>400</v>
      </c>
      <c r="C21" s="1155">
        <f t="shared" ref="C21:AD21" si="4">C19+C20</f>
        <v>0</v>
      </c>
      <c r="D21" s="1155">
        <f t="shared" si="4"/>
        <v>0</v>
      </c>
      <c r="E21" s="1155">
        <f t="shared" si="4"/>
        <v>0</v>
      </c>
      <c r="F21" s="1155">
        <f t="shared" si="4"/>
        <v>0</v>
      </c>
      <c r="G21" s="1155">
        <f t="shared" si="4"/>
        <v>0</v>
      </c>
      <c r="H21" s="1155">
        <f t="shared" si="4"/>
        <v>0</v>
      </c>
      <c r="I21" s="1155">
        <f t="shared" si="4"/>
        <v>0</v>
      </c>
      <c r="J21" s="1155">
        <f t="shared" si="4"/>
        <v>0</v>
      </c>
      <c r="K21" s="1155">
        <f t="shared" si="4"/>
        <v>0</v>
      </c>
      <c r="L21" s="1155">
        <f t="shared" si="4"/>
        <v>0</v>
      </c>
      <c r="M21" s="1155">
        <f t="shared" si="4"/>
        <v>0</v>
      </c>
      <c r="N21" s="1155">
        <f t="shared" si="4"/>
        <v>0</v>
      </c>
      <c r="O21" s="1155">
        <f t="shared" si="4"/>
        <v>0</v>
      </c>
      <c r="P21" s="1155">
        <f t="shared" si="4"/>
        <v>0</v>
      </c>
      <c r="Q21" s="1155">
        <f t="shared" si="4"/>
        <v>0</v>
      </c>
      <c r="R21" s="1155">
        <f t="shared" si="4"/>
        <v>0</v>
      </c>
      <c r="S21" s="1155">
        <f t="shared" si="4"/>
        <v>0</v>
      </c>
      <c r="T21" s="1155">
        <f t="shared" si="4"/>
        <v>0</v>
      </c>
      <c r="U21" s="1155">
        <f t="shared" si="4"/>
        <v>0</v>
      </c>
      <c r="V21" s="1155">
        <f t="shared" si="4"/>
        <v>0</v>
      </c>
      <c r="W21" s="1155">
        <f t="shared" si="4"/>
        <v>0</v>
      </c>
      <c r="X21" s="1155">
        <f t="shared" si="4"/>
        <v>0</v>
      </c>
      <c r="Y21" s="1155">
        <f t="shared" si="4"/>
        <v>0</v>
      </c>
      <c r="Z21" s="1155">
        <f t="shared" si="4"/>
        <v>0</v>
      </c>
      <c r="AA21" s="1155">
        <f t="shared" si="4"/>
        <v>0</v>
      </c>
      <c r="AB21" s="1155">
        <f t="shared" si="4"/>
        <v>0</v>
      </c>
      <c r="AC21" s="1155">
        <f t="shared" si="4"/>
        <v>0</v>
      </c>
      <c r="AD21" s="1155">
        <f t="shared" si="4"/>
        <v>0</v>
      </c>
    </row>
    <row r="22" spans="1:30">
      <c r="A22" s="1149">
        <v>16</v>
      </c>
      <c r="B22" s="1160" t="s">
        <v>401</v>
      </c>
      <c r="C22" s="1144"/>
      <c r="D22" s="1144"/>
      <c r="E22" s="1144"/>
      <c r="F22" s="1144"/>
      <c r="G22" s="1144"/>
      <c r="H22" s="1144"/>
      <c r="I22" s="1144"/>
      <c r="J22" s="1144"/>
      <c r="K22" s="1144"/>
      <c r="L22" s="1144"/>
      <c r="M22" s="1144"/>
      <c r="N22" s="1144"/>
      <c r="O22" s="1144"/>
      <c r="P22" s="1144"/>
      <c r="Q22" s="1144"/>
      <c r="R22" s="1144"/>
      <c r="S22" s="1144"/>
      <c r="T22" s="1144"/>
      <c r="U22" s="1144"/>
      <c r="V22" s="1144"/>
      <c r="W22" s="1144"/>
      <c r="X22" s="1144"/>
      <c r="Y22" s="1144"/>
      <c r="Z22" s="1144"/>
      <c r="AA22" s="1144"/>
      <c r="AB22" s="1144"/>
      <c r="AC22" s="1144"/>
      <c r="AD22" s="1144"/>
    </row>
    <row r="23" spans="1:30">
      <c r="A23" s="1149">
        <v>17</v>
      </c>
      <c r="B23" s="1160" t="s">
        <v>402</v>
      </c>
      <c r="C23" s="1144"/>
      <c r="D23" s="1144"/>
      <c r="E23" s="1144"/>
      <c r="F23" s="1144"/>
      <c r="G23" s="1144"/>
      <c r="H23" s="1144"/>
      <c r="I23" s="1144"/>
      <c r="J23" s="1144"/>
      <c r="K23" s="1144"/>
      <c r="L23" s="1144"/>
      <c r="M23" s="1144"/>
      <c r="N23" s="1144"/>
      <c r="O23" s="1144"/>
      <c r="P23" s="1144"/>
      <c r="Q23" s="1144"/>
      <c r="R23" s="1144"/>
      <c r="S23" s="1144"/>
      <c r="T23" s="1144"/>
      <c r="U23" s="1144"/>
      <c r="V23" s="1144"/>
      <c r="W23" s="1144"/>
      <c r="X23" s="1144"/>
      <c r="Y23" s="1144"/>
      <c r="Z23" s="1144"/>
      <c r="AA23" s="1144"/>
      <c r="AB23" s="1144"/>
      <c r="AC23" s="1144"/>
      <c r="AD23" s="1144"/>
    </row>
    <row r="24" spans="1:30">
      <c r="A24" s="1149">
        <v>18</v>
      </c>
      <c r="B24" s="1160" t="s">
        <v>403</v>
      </c>
      <c r="C24" s="1144"/>
      <c r="D24" s="1144">
        <f>CFS!D11</f>
        <v>0</v>
      </c>
      <c r="E24" s="1144">
        <f>CFS!E11</f>
        <v>0.63307362999999994</v>
      </c>
      <c r="F24" s="1144">
        <f>CFS!F11</f>
        <v>0.65157765189999994</v>
      </c>
      <c r="G24" s="1144">
        <f>CFS!G11</f>
        <v>0.67062458978200001</v>
      </c>
      <c r="H24" s="1144">
        <f>CFS!H11</f>
        <v>0.69023042600858497</v>
      </c>
      <c r="I24" s="1144">
        <f>CFS!I11</f>
        <v>0.71041161478529569</v>
      </c>
      <c r="J24" s="1144">
        <f>CFS!J11</f>
        <v>0.73118509612521909</v>
      </c>
      <c r="K24" s="1144">
        <f>CFS!K11</f>
        <v>0.75256831022774917</v>
      </c>
      <c r="L24" s="1144">
        <f>CFS!L11</f>
        <v>0.77457921228382465</v>
      </c>
      <c r="M24" s="1144">
        <f>CFS!M11</f>
        <v>0.79723628772031319</v>
      </c>
      <c r="N24" s="1144">
        <f>CFS!N11</f>
        <v>0.82055856789659609</v>
      </c>
      <c r="O24" s="1144">
        <f>CFS!O11</f>
        <v>0.84456564626678399</v>
      </c>
      <c r="P24" s="1144">
        <f>CFS!P11</f>
        <v>0.86927769502141006</v>
      </c>
      <c r="Q24" s="1144">
        <f>CFS!Q11</f>
        <v>0.89471548222284025</v>
      </c>
      <c r="R24" s="1144">
        <f>CFS!R11</f>
        <v>0.92090038944908315</v>
      </c>
      <c r="S24" s="1144">
        <f>CFS!S11</f>
        <v>0.94785442996110225</v>
      </c>
      <c r="T24" s="1144">
        <f>CFS!T11</f>
        <v>0.97560026740919559</v>
      </c>
      <c r="U24" s="1144">
        <f>CFS!U11</f>
        <v>1.0041612350944633</v>
      </c>
      <c r="V24" s="1144">
        <f>CFS!V11</f>
        <v>1.0335613558018639</v>
      </c>
      <c r="W24" s="1144">
        <f>CFS!W11</f>
        <v>1.0638253622218505</v>
      </c>
      <c r="X24" s="1144">
        <f>CFS!X11</f>
        <v>1.094978717978085</v>
      </c>
      <c r="Y24" s="1144">
        <f>CFS!Y11</f>
        <v>1.1270476392792459</v>
      </c>
      <c r="Z24" s="1144">
        <f>CFS!Z11</f>
        <v>1.1600591172134871</v>
      </c>
      <c r="AA24" s="1144">
        <f>CFS!AA11</f>
        <v>1.0259511855305659</v>
      </c>
      <c r="AB24" s="1144">
        <f>CFS!AB11</f>
        <v>0</v>
      </c>
      <c r="AC24" s="1144">
        <f>CFS!AC11</f>
        <v>0</v>
      </c>
      <c r="AD24" s="1144">
        <f>CFS!AD11</f>
        <v>0</v>
      </c>
    </row>
    <row r="25" spans="1:30">
      <c r="A25" s="1149">
        <v>19</v>
      </c>
      <c r="B25" s="1160" t="s">
        <v>404</v>
      </c>
      <c r="C25" s="1144"/>
      <c r="D25" s="1144"/>
      <c r="E25" s="1144"/>
      <c r="F25" s="1144"/>
      <c r="G25" s="1144"/>
      <c r="H25" s="1144"/>
      <c r="I25" s="1144"/>
      <c r="J25" s="1144"/>
      <c r="K25" s="1144"/>
      <c r="L25" s="1144"/>
      <c r="M25" s="1144"/>
      <c r="N25" s="1144"/>
      <c r="O25" s="1144"/>
      <c r="P25" s="1144"/>
      <c r="Q25" s="1144"/>
      <c r="R25" s="1144"/>
      <c r="S25" s="1144"/>
      <c r="T25" s="1144"/>
      <c r="U25" s="1144"/>
      <c r="V25" s="1144"/>
      <c r="W25" s="1144"/>
      <c r="X25" s="1144"/>
      <c r="Y25" s="1144"/>
      <c r="Z25" s="1144"/>
      <c r="AA25" s="1144"/>
      <c r="AB25" s="1144"/>
      <c r="AC25" s="1144"/>
      <c r="AD25" s="1144"/>
    </row>
    <row r="26" spans="1:30">
      <c r="A26" s="1149">
        <v>20</v>
      </c>
      <c r="B26" s="1153" t="s">
        <v>405</v>
      </c>
      <c r="C26" s="1144"/>
      <c r="D26" s="1144"/>
      <c r="E26" s="1144"/>
      <c r="F26" s="1144"/>
      <c r="G26" s="1144"/>
      <c r="H26" s="1144"/>
      <c r="I26" s="1144"/>
      <c r="J26" s="1144"/>
      <c r="K26" s="1144"/>
      <c r="L26" s="1144"/>
      <c r="M26" s="1144"/>
      <c r="N26" s="1144"/>
      <c r="O26" s="1144"/>
      <c r="P26" s="1144"/>
      <c r="Q26" s="1144"/>
      <c r="R26" s="1144"/>
      <c r="S26" s="1144"/>
      <c r="T26" s="1144"/>
      <c r="U26" s="1144"/>
      <c r="V26" s="1144"/>
      <c r="W26" s="1144"/>
      <c r="X26" s="1144"/>
      <c r="Y26" s="1144"/>
      <c r="Z26" s="1144"/>
      <c r="AA26" s="1144"/>
      <c r="AB26" s="1144"/>
      <c r="AC26" s="1144"/>
      <c r="AD26" s="1144"/>
    </row>
    <row r="27" spans="1:30">
      <c r="A27" s="1149">
        <v>21</v>
      </c>
      <c r="B27" s="1153" t="s">
        <v>406</v>
      </c>
      <c r="C27" s="1144"/>
      <c r="D27" s="1144"/>
      <c r="E27" s="1144"/>
      <c r="F27" s="1144"/>
      <c r="G27" s="1144"/>
      <c r="H27" s="1144"/>
      <c r="I27" s="1144"/>
      <c r="J27" s="1144"/>
      <c r="K27" s="1144"/>
      <c r="L27" s="1144"/>
      <c r="M27" s="1144"/>
      <c r="N27" s="1144"/>
      <c r="O27" s="1144"/>
      <c r="P27" s="1144"/>
      <c r="Q27" s="1144"/>
      <c r="R27" s="1144"/>
      <c r="S27" s="1144"/>
      <c r="T27" s="1144"/>
      <c r="U27" s="1144"/>
      <c r="V27" s="1144"/>
      <c r="W27" s="1144"/>
      <c r="X27" s="1144"/>
      <c r="Y27" s="1144"/>
      <c r="Z27" s="1144"/>
      <c r="AA27" s="1144"/>
      <c r="AB27" s="1144"/>
      <c r="AC27" s="1144"/>
      <c r="AD27" s="1144"/>
    </row>
    <row r="28" spans="1:30">
      <c r="A28" s="1149">
        <v>22</v>
      </c>
      <c r="B28" s="1159" t="s">
        <v>407</v>
      </c>
      <c r="C28" s="1155">
        <f t="shared" ref="C28:AD28" si="5">C18+C21+C22+C23+C24+C25+C26-C27</f>
        <v>0</v>
      </c>
      <c r="D28" s="1155">
        <f t="shared" si="5"/>
        <v>0</v>
      </c>
      <c r="E28" s="1155">
        <f t="shared" si="5"/>
        <v>0.63307362999999994</v>
      </c>
      <c r="F28" s="1155">
        <f t="shared" si="5"/>
        <v>0.65157765189999994</v>
      </c>
      <c r="G28" s="1155">
        <f t="shared" si="5"/>
        <v>0.67062458978200001</v>
      </c>
      <c r="H28" s="1155">
        <f t="shared" si="5"/>
        <v>0.69023042600858497</v>
      </c>
      <c r="I28" s="1155">
        <f t="shared" si="5"/>
        <v>0.71041161478529569</v>
      </c>
      <c r="J28" s="1155">
        <f t="shared" si="5"/>
        <v>0.73118509612521909</v>
      </c>
      <c r="K28" s="1155">
        <f t="shared" si="5"/>
        <v>0.75256831022774917</v>
      </c>
      <c r="L28" s="1155">
        <f t="shared" si="5"/>
        <v>0.77457921228382465</v>
      </c>
      <c r="M28" s="1155">
        <f t="shared" si="5"/>
        <v>0.79723628772031319</v>
      </c>
      <c r="N28" s="1155">
        <f t="shared" si="5"/>
        <v>0.82055856789659609</v>
      </c>
      <c r="O28" s="1155">
        <f t="shared" si="5"/>
        <v>0.84456564626678399</v>
      </c>
      <c r="P28" s="1155">
        <f t="shared" si="5"/>
        <v>0.86927769502141006</v>
      </c>
      <c r="Q28" s="1155">
        <f t="shared" si="5"/>
        <v>0.89471548222284025</v>
      </c>
      <c r="R28" s="1155">
        <f t="shared" si="5"/>
        <v>0.92090038944908315</v>
      </c>
      <c r="S28" s="1155">
        <f t="shared" si="5"/>
        <v>0.94785442996110225</v>
      </c>
      <c r="T28" s="1155">
        <f t="shared" si="5"/>
        <v>0.97560026740919559</v>
      </c>
      <c r="U28" s="1155">
        <f t="shared" si="5"/>
        <v>1.0041612350944633</v>
      </c>
      <c r="V28" s="1155">
        <f t="shared" si="5"/>
        <v>1.0335613558018639</v>
      </c>
      <c r="W28" s="1155">
        <f t="shared" si="5"/>
        <v>1.0638253622218505</v>
      </c>
      <c r="X28" s="1155">
        <f t="shared" si="5"/>
        <v>1.094978717978085</v>
      </c>
      <c r="Y28" s="1155">
        <f t="shared" si="5"/>
        <v>1.1270476392792459</v>
      </c>
      <c r="Z28" s="1155">
        <f t="shared" si="5"/>
        <v>1.1600591172134871</v>
      </c>
      <c r="AA28" s="1155">
        <f t="shared" si="5"/>
        <v>1.0259511855305659</v>
      </c>
      <c r="AB28" s="1155">
        <f t="shared" si="5"/>
        <v>0</v>
      </c>
      <c r="AC28" s="1155">
        <f t="shared" si="5"/>
        <v>0</v>
      </c>
      <c r="AD28" s="1155">
        <f t="shared" si="5"/>
        <v>0</v>
      </c>
    </row>
    <row r="29" spans="1:30">
      <c r="A29" s="1149">
        <v>23</v>
      </c>
      <c r="B29" s="1153" t="s">
        <v>408</v>
      </c>
      <c r="C29" s="1144"/>
      <c r="D29" s="1144"/>
      <c r="E29" s="1144"/>
      <c r="F29" s="1144"/>
      <c r="G29" s="1144"/>
      <c r="H29" s="1144"/>
      <c r="I29" s="1144"/>
      <c r="J29" s="1144"/>
      <c r="K29" s="1144"/>
      <c r="L29" s="1144"/>
      <c r="M29" s="1144"/>
      <c r="N29" s="1144"/>
      <c r="O29" s="1144"/>
      <c r="P29" s="1144"/>
      <c r="Q29" s="1144"/>
      <c r="R29" s="1144"/>
      <c r="S29" s="1144"/>
      <c r="T29" s="1144"/>
      <c r="U29" s="1144"/>
      <c r="V29" s="1144"/>
      <c r="W29" s="1144"/>
      <c r="X29" s="1144"/>
      <c r="Y29" s="1144"/>
      <c r="Z29" s="1144"/>
      <c r="AA29" s="1144"/>
      <c r="AB29" s="1144"/>
      <c r="AC29" s="1144"/>
      <c r="AD29" s="1144"/>
    </row>
    <row r="30" spans="1:30">
      <c r="A30" s="1149">
        <v>24</v>
      </c>
      <c r="B30" s="1153" t="s">
        <v>409</v>
      </c>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row>
    <row r="31" spans="1:30">
      <c r="A31" s="1149">
        <v>25</v>
      </c>
      <c r="B31" s="1159" t="s">
        <v>410</v>
      </c>
      <c r="C31" s="1155">
        <f t="shared" ref="C31:AD31" si="6">C28+C29-C30</f>
        <v>0</v>
      </c>
      <c r="D31" s="1155">
        <f t="shared" si="6"/>
        <v>0</v>
      </c>
      <c r="E31" s="1155">
        <f t="shared" si="6"/>
        <v>0.63307362999999994</v>
      </c>
      <c r="F31" s="1155">
        <f t="shared" si="6"/>
        <v>0.65157765189999994</v>
      </c>
      <c r="G31" s="1155">
        <f t="shared" si="6"/>
        <v>0.67062458978200001</v>
      </c>
      <c r="H31" s="1155">
        <f t="shared" si="6"/>
        <v>0.69023042600858497</v>
      </c>
      <c r="I31" s="1155">
        <f t="shared" si="6"/>
        <v>0.71041161478529569</v>
      </c>
      <c r="J31" s="1155">
        <f t="shared" si="6"/>
        <v>0.73118509612521909</v>
      </c>
      <c r="K31" s="1155">
        <f t="shared" si="6"/>
        <v>0.75256831022774917</v>
      </c>
      <c r="L31" s="1155">
        <f t="shared" si="6"/>
        <v>0.77457921228382465</v>
      </c>
      <c r="M31" s="1155">
        <f t="shared" si="6"/>
        <v>0.79723628772031319</v>
      </c>
      <c r="N31" s="1155">
        <f t="shared" si="6"/>
        <v>0.82055856789659609</v>
      </c>
      <c r="O31" s="1155">
        <f t="shared" si="6"/>
        <v>0.84456564626678399</v>
      </c>
      <c r="P31" s="1155">
        <f t="shared" si="6"/>
        <v>0.86927769502141006</v>
      </c>
      <c r="Q31" s="1155">
        <f t="shared" si="6"/>
        <v>0.89471548222284025</v>
      </c>
      <c r="R31" s="1155">
        <f t="shared" si="6"/>
        <v>0.92090038944908315</v>
      </c>
      <c r="S31" s="1155">
        <f t="shared" si="6"/>
        <v>0.94785442996110225</v>
      </c>
      <c r="T31" s="1155">
        <f t="shared" si="6"/>
        <v>0.97560026740919559</v>
      </c>
      <c r="U31" s="1155">
        <f t="shared" si="6"/>
        <v>1.0041612350944633</v>
      </c>
      <c r="V31" s="1155">
        <f t="shared" si="6"/>
        <v>1.0335613558018639</v>
      </c>
      <c r="W31" s="1155">
        <f t="shared" si="6"/>
        <v>1.0638253622218505</v>
      </c>
      <c r="X31" s="1155">
        <f t="shared" si="6"/>
        <v>1.094978717978085</v>
      </c>
      <c r="Y31" s="1155">
        <f t="shared" si="6"/>
        <v>1.1270476392792459</v>
      </c>
      <c r="Z31" s="1155">
        <f t="shared" si="6"/>
        <v>1.1600591172134871</v>
      </c>
      <c r="AA31" s="1155">
        <f t="shared" si="6"/>
        <v>1.0259511855305659</v>
      </c>
      <c r="AB31" s="1155">
        <f t="shared" si="6"/>
        <v>0</v>
      </c>
      <c r="AC31" s="1155">
        <f t="shared" si="6"/>
        <v>0</v>
      </c>
      <c r="AD31" s="1155">
        <f t="shared" si="6"/>
        <v>0</v>
      </c>
    </row>
    <row r="32" spans="1:30">
      <c r="A32" s="1149">
        <v>26</v>
      </c>
      <c r="B32" s="1160" t="s">
        <v>411</v>
      </c>
      <c r="C32" s="1144"/>
      <c r="D32" s="1144"/>
      <c r="E32" s="1144"/>
      <c r="F32" s="1144"/>
      <c r="G32" s="1144"/>
      <c r="H32" s="1144"/>
      <c r="I32" s="1144"/>
      <c r="J32" s="1144"/>
      <c r="K32" s="1144"/>
      <c r="L32" s="1144"/>
      <c r="M32" s="1144"/>
      <c r="N32" s="1144"/>
      <c r="O32" s="1144"/>
      <c r="P32" s="1144"/>
      <c r="Q32" s="1144"/>
      <c r="R32" s="1144"/>
      <c r="S32" s="1144"/>
      <c r="T32" s="1144"/>
      <c r="U32" s="1144"/>
      <c r="V32" s="1144"/>
      <c r="W32" s="1144"/>
      <c r="X32" s="1144"/>
      <c r="Y32" s="1144"/>
      <c r="Z32" s="1144"/>
      <c r="AA32" s="1144"/>
      <c r="AB32" s="1144"/>
      <c r="AC32" s="1144"/>
      <c r="AD32" s="1144"/>
    </row>
    <row r="33" spans="1:30">
      <c r="A33" s="1149">
        <v>27</v>
      </c>
      <c r="B33" s="1159" t="s">
        <v>412</v>
      </c>
      <c r="C33" s="1155">
        <f t="shared" ref="C33:AD33" si="7">C13-C31-C32</f>
        <v>0</v>
      </c>
      <c r="D33" s="1155">
        <f t="shared" si="7"/>
        <v>0</v>
      </c>
      <c r="E33" s="1155">
        <f t="shared" si="7"/>
        <v>4.6060063699999994</v>
      </c>
      <c r="F33" s="1155">
        <f t="shared" si="7"/>
        <v>4.5613069480999995</v>
      </c>
      <c r="G33" s="1155">
        <f t="shared" si="7"/>
        <v>4.5161955872180002</v>
      </c>
      <c r="H33" s="1155">
        <f t="shared" si="7"/>
        <v>4.4706556501064156</v>
      </c>
      <c r="I33" s="1155">
        <f t="shared" si="7"/>
        <v>4.4246700309491285</v>
      </c>
      <c r="J33" s="1155">
        <f t="shared" si="7"/>
        <v>4.3782211413805339</v>
      </c>
      <c r="K33" s="1155">
        <f t="shared" si="7"/>
        <v>4.3312908960904739</v>
      </c>
      <c r="L33" s="1155">
        <f t="shared" si="7"/>
        <v>4.2838606980028082</v>
      </c>
      <c r="M33" s="1155">
        <f t="shared" si="7"/>
        <v>4.2359114230148869</v>
      </c>
      <c r="N33" s="1155">
        <f t="shared" si="7"/>
        <v>4.1874234042849281</v>
      </c>
      <c r="O33" s="1155">
        <f t="shared" si="7"/>
        <v>4.1383764160538314</v>
      </c>
      <c r="P33" s="1155">
        <f t="shared" si="7"/>
        <v>4.0887496569876038</v>
      </c>
      <c r="Q33" s="1155">
        <f t="shared" si="7"/>
        <v>4.038521733026128</v>
      </c>
      <c r="R33" s="1155">
        <f t="shared" si="7"/>
        <v>3.987670639723639</v>
      </c>
      <c r="S33" s="1155">
        <f t="shared" si="7"/>
        <v>3.9361737440657572</v>
      </c>
      <c r="T33" s="1155">
        <f t="shared" si="7"/>
        <v>3.8840077657475294</v>
      </c>
      <c r="U33" s="1155">
        <f t="shared" si="7"/>
        <v>3.8311487578964774</v>
      </c>
      <c r="V33" s="1155">
        <f t="shared" si="7"/>
        <v>3.7775720872241214</v>
      </c>
      <c r="W33" s="1155">
        <f t="shared" si="7"/>
        <v>3.7232524135890053</v>
      </c>
      <c r="X33" s="1155">
        <f t="shared" si="7"/>
        <v>3.6681636689537163</v>
      </c>
      <c r="Y33" s="1155">
        <f t="shared" si="7"/>
        <v>3.6122790357178971</v>
      </c>
      <c r="Z33" s="1155">
        <f t="shared" si="7"/>
        <v>3.5555709244086691</v>
      </c>
      <c r="AA33" s="1155">
        <f t="shared" si="7"/>
        <v>3.6661007058834798</v>
      </c>
      <c r="AB33" s="1155">
        <f t="shared" si="7"/>
        <v>0</v>
      </c>
      <c r="AC33" s="1155">
        <f t="shared" si="7"/>
        <v>0</v>
      </c>
      <c r="AD33" s="1155">
        <f t="shared" si="7"/>
        <v>0</v>
      </c>
    </row>
    <row r="34" spans="1:30">
      <c r="A34" s="1149">
        <v>28</v>
      </c>
      <c r="B34" s="1153" t="s">
        <v>413</v>
      </c>
      <c r="C34" s="1144"/>
      <c r="D34" s="1144"/>
      <c r="E34" s="1144"/>
      <c r="F34" s="1144"/>
      <c r="G34" s="1144"/>
      <c r="H34" s="1144"/>
      <c r="I34" s="1144"/>
      <c r="J34" s="1144"/>
      <c r="K34" s="1144"/>
      <c r="L34" s="1144"/>
      <c r="M34" s="1144"/>
      <c r="N34" s="1144"/>
      <c r="O34" s="1144"/>
      <c r="P34" s="1144"/>
      <c r="Q34" s="1144"/>
      <c r="R34" s="1144"/>
      <c r="S34" s="1144"/>
      <c r="T34" s="1144"/>
      <c r="U34" s="1144"/>
      <c r="V34" s="1144"/>
      <c r="W34" s="1144"/>
      <c r="X34" s="1144"/>
      <c r="Y34" s="1144"/>
      <c r="Z34" s="1144"/>
      <c r="AA34" s="1144"/>
      <c r="AB34" s="1144"/>
      <c r="AC34" s="1144"/>
      <c r="AD34" s="1144"/>
    </row>
    <row r="35" spans="1:30">
      <c r="A35" s="1149">
        <v>29</v>
      </c>
      <c r="B35" s="1153" t="s">
        <v>414</v>
      </c>
      <c r="C35" s="1144"/>
      <c r="D35" s="1144">
        <f>CFS!D19</f>
        <v>0</v>
      </c>
      <c r="E35" s="1144">
        <f ca="1">CFS!E19</f>
        <v>2.1644428785896506</v>
      </c>
      <c r="F35" s="1144">
        <f ca="1">CFS!F19</f>
        <v>2.023226541468309</v>
      </c>
      <c r="G35" s="1144">
        <f ca="1">CFS!G19</f>
        <v>1.8715848879902526</v>
      </c>
      <c r="H35" s="1144">
        <f ca="1">CFS!H19</f>
        <v>1.7098001571093264</v>
      </c>
      <c r="I35" s="1144">
        <f ca="1">CFS!I19</f>
        <v>1.5395747410036067</v>
      </c>
      <c r="J35" s="1144">
        <f ca="1">CFS!J19</f>
        <v>1.3602388602078657</v>
      </c>
      <c r="K35" s="1144">
        <f ca="1">CFS!K19</f>
        <v>1.1682529057068995</v>
      </c>
      <c r="L35" s="1144">
        <f ca="1">CFS!L19</f>
        <v>0.96095506655077101</v>
      </c>
      <c r="M35" s="1144">
        <f ca="1">CFS!M19</f>
        <v>0.73677156688251721</v>
      </c>
      <c r="N35" s="1144">
        <f ca="1">CFS!N19</f>
        <v>0.49565295708014789</v>
      </c>
      <c r="O35" s="1144">
        <f ca="1">CFS!O19</f>
        <v>0.23946752956809281</v>
      </c>
      <c r="P35" s="1144">
        <f ca="1">CFS!P19</f>
        <v>5.3939677324599575E-2</v>
      </c>
      <c r="Q35" s="1144">
        <f ca="1">CFS!Q19</f>
        <v>0</v>
      </c>
      <c r="R35" s="1144">
        <f ca="1">CFS!R19</f>
        <v>0</v>
      </c>
      <c r="S35" s="1144">
        <f ca="1">CFS!S19</f>
        <v>0</v>
      </c>
      <c r="T35" s="1144">
        <f ca="1">CFS!T19</f>
        <v>0</v>
      </c>
      <c r="U35" s="1144">
        <f ca="1">CFS!U19</f>
        <v>0</v>
      </c>
      <c r="V35" s="1144">
        <f ca="1">CFS!V19</f>
        <v>0</v>
      </c>
      <c r="W35" s="1144">
        <f ca="1">CFS!W19</f>
        <v>1.5987211554602254E-16</v>
      </c>
      <c r="X35" s="1144">
        <f ca="1">CFS!X19</f>
        <v>4.7961634663806766E-16</v>
      </c>
      <c r="Y35" s="1144">
        <f ca="1">CFS!Y19</f>
        <v>4.5963233219481479E-15</v>
      </c>
      <c r="Z35" s="1144">
        <f ca="1">CFS!Z19</f>
        <v>7.9696249599692228E-14</v>
      </c>
      <c r="AA35" s="1144">
        <f ca="1">CFS!AA19</f>
        <v>1.3276579835519442E-12</v>
      </c>
      <c r="AB35" s="1144">
        <f>CFS!AB19</f>
        <v>0</v>
      </c>
      <c r="AC35" s="1144">
        <f>CFS!AC19</f>
        <v>0</v>
      </c>
      <c r="AD35" s="1144">
        <f>CFS!AD19</f>
        <v>0</v>
      </c>
    </row>
    <row r="36" spans="1:30">
      <c r="A36" s="1149">
        <v>30</v>
      </c>
      <c r="B36" s="1153" t="s">
        <v>415</v>
      </c>
      <c r="C36" s="1144"/>
      <c r="D36" s="1144"/>
      <c r="E36" s="1144"/>
      <c r="F36" s="1144"/>
      <c r="G36" s="1144"/>
      <c r="H36" s="1144"/>
      <c r="I36" s="1144"/>
      <c r="J36" s="1144"/>
      <c r="K36" s="1144"/>
      <c r="L36" s="1144"/>
      <c r="M36" s="1144"/>
      <c r="N36" s="1144"/>
      <c r="O36" s="1144"/>
      <c r="P36" s="1144"/>
      <c r="Q36" s="1144"/>
      <c r="R36" s="1144"/>
      <c r="S36" s="1144"/>
      <c r="T36" s="1144"/>
      <c r="U36" s="1144"/>
      <c r="V36" s="1144"/>
      <c r="W36" s="1144"/>
      <c r="X36" s="1144"/>
      <c r="Y36" s="1144"/>
      <c r="Z36" s="1144"/>
      <c r="AA36" s="1144"/>
      <c r="AB36" s="1144"/>
      <c r="AC36" s="1144"/>
      <c r="AD36" s="1144"/>
    </row>
    <row r="37" spans="1:30">
      <c r="A37" s="1149">
        <v>31</v>
      </c>
      <c r="B37" s="1159" t="s">
        <v>416</v>
      </c>
      <c r="C37" s="1155">
        <f t="shared" ref="C37:AD37" si="8">C34+C35+C36</f>
        <v>0</v>
      </c>
      <c r="D37" s="1155">
        <f t="shared" si="8"/>
        <v>0</v>
      </c>
      <c r="E37" s="1155">
        <f t="shared" ca="1" si="8"/>
        <v>2.1644428785896506</v>
      </c>
      <c r="F37" s="1155">
        <f t="shared" ca="1" si="8"/>
        <v>2.023226541468309</v>
      </c>
      <c r="G37" s="1155">
        <f t="shared" ca="1" si="8"/>
        <v>1.8715848879902526</v>
      </c>
      <c r="H37" s="1155">
        <f t="shared" ca="1" si="8"/>
        <v>1.7098001571093264</v>
      </c>
      <c r="I37" s="1155">
        <f t="shared" ca="1" si="8"/>
        <v>1.5395747410036067</v>
      </c>
      <c r="J37" s="1155">
        <f t="shared" ca="1" si="8"/>
        <v>1.3602388602078657</v>
      </c>
      <c r="K37" s="1155">
        <f t="shared" ca="1" si="8"/>
        <v>1.1682529057068995</v>
      </c>
      <c r="L37" s="1155">
        <f t="shared" ca="1" si="8"/>
        <v>0.96095506655077101</v>
      </c>
      <c r="M37" s="1155">
        <f t="shared" ca="1" si="8"/>
        <v>0.73677156688251721</v>
      </c>
      <c r="N37" s="1155">
        <f t="shared" ca="1" si="8"/>
        <v>0.49565295708014789</v>
      </c>
      <c r="O37" s="1155">
        <f t="shared" ca="1" si="8"/>
        <v>0.23946752956809281</v>
      </c>
      <c r="P37" s="1155">
        <f t="shared" ca="1" si="8"/>
        <v>5.3939677324599575E-2</v>
      </c>
      <c r="Q37" s="1155">
        <f t="shared" ca="1" si="8"/>
        <v>0</v>
      </c>
      <c r="R37" s="1155">
        <f t="shared" ca="1" si="8"/>
        <v>0</v>
      </c>
      <c r="S37" s="1155">
        <f t="shared" ca="1" si="8"/>
        <v>0</v>
      </c>
      <c r="T37" s="1155">
        <f t="shared" ca="1" si="8"/>
        <v>0</v>
      </c>
      <c r="U37" s="1155">
        <f t="shared" ca="1" si="8"/>
        <v>0</v>
      </c>
      <c r="V37" s="1155">
        <f t="shared" ca="1" si="8"/>
        <v>0</v>
      </c>
      <c r="W37" s="1155">
        <f t="shared" ca="1" si="8"/>
        <v>1.5987211554602254E-16</v>
      </c>
      <c r="X37" s="1155">
        <f t="shared" ca="1" si="8"/>
        <v>4.7961634663806766E-16</v>
      </c>
      <c r="Y37" s="1155">
        <f t="shared" ca="1" si="8"/>
        <v>4.5963233219481479E-15</v>
      </c>
      <c r="Z37" s="1155">
        <f t="shared" ca="1" si="8"/>
        <v>7.9696249599692228E-14</v>
      </c>
      <c r="AA37" s="1155">
        <f t="shared" ca="1" si="8"/>
        <v>1.3276579835519442E-12</v>
      </c>
      <c r="AB37" s="1155">
        <f t="shared" si="8"/>
        <v>0</v>
      </c>
      <c r="AC37" s="1155">
        <f t="shared" si="8"/>
        <v>0</v>
      </c>
      <c r="AD37" s="1155">
        <f t="shared" si="8"/>
        <v>0</v>
      </c>
    </row>
    <row r="38" spans="1:30">
      <c r="A38" s="1149">
        <v>32</v>
      </c>
      <c r="B38" s="1159" t="s">
        <v>417</v>
      </c>
      <c r="C38" s="1155">
        <f t="shared" ref="C38:AD38" si="9">C33-C37</f>
        <v>0</v>
      </c>
      <c r="D38" s="1155">
        <f t="shared" si="9"/>
        <v>0</v>
      </c>
      <c r="E38" s="1155">
        <f t="shared" ca="1" si="9"/>
        <v>2.4415634914103488</v>
      </c>
      <c r="F38" s="1155">
        <f t="shared" ca="1" si="9"/>
        <v>2.5380804066316904</v>
      </c>
      <c r="G38" s="1155">
        <f t="shared" ca="1" si="9"/>
        <v>2.6446106992277478</v>
      </c>
      <c r="H38" s="1155">
        <f t="shared" ca="1" si="9"/>
        <v>2.7608554929970892</v>
      </c>
      <c r="I38" s="1155">
        <f t="shared" ca="1" si="9"/>
        <v>2.8850952899455216</v>
      </c>
      <c r="J38" s="1155">
        <f t="shared" ca="1" si="9"/>
        <v>3.0179822811726682</v>
      </c>
      <c r="K38" s="1155">
        <f t="shared" ca="1" si="9"/>
        <v>3.1630379903835744</v>
      </c>
      <c r="L38" s="1155">
        <f t="shared" ca="1" si="9"/>
        <v>3.3229056314520373</v>
      </c>
      <c r="M38" s="1155">
        <f t="shared" ca="1" si="9"/>
        <v>3.4991398561323699</v>
      </c>
      <c r="N38" s="1155">
        <f t="shared" ca="1" si="9"/>
        <v>3.6917704472047803</v>
      </c>
      <c r="O38" s="1155">
        <f t="shared" ca="1" si="9"/>
        <v>3.8989088864857386</v>
      </c>
      <c r="P38" s="1155">
        <f t="shared" ca="1" si="9"/>
        <v>4.0348099796630041</v>
      </c>
      <c r="Q38" s="1155">
        <f t="shared" ca="1" si="9"/>
        <v>4.038521733026128</v>
      </c>
      <c r="R38" s="1155">
        <f t="shared" ca="1" si="9"/>
        <v>3.987670639723639</v>
      </c>
      <c r="S38" s="1155">
        <f t="shared" ca="1" si="9"/>
        <v>3.9361737440657572</v>
      </c>
      <c r="T38" s="1155">
        <f t="shared" ca="1" si="9"/>
        <v>3.8840077657475294</v>
      </c>
      <c r="U38" s="1155">
        <f t="shared" ca="1" si="9"/>
        <v>3.8311487578964774</v>
      </c>
      <c r="V38" s="1155">
        <f t="shared" ca="1" si="9"/>
        <v>3.7775720872241214</v>
      </c>
      <c r="W38" s="1155">
        <f t="shared" ca="1" si="9"/>
        <v>3.7232524135890053</v>
      </c>
      <c r="X38" s="1155">
        <f t="shared" ca="1" si="9"/>
        <v>3.6681636689537158</v>
      </c>
      <c r="Y38" s="1155">
        <f t="shared" ca="1" si="9"/>
        <v>3.6122790357178927</v>
      </c>
      <c r="Z38" s="1155">
        <f t="shared" ca="1" si="9"/>
        <v>3.5555709244085896</v>
      </c>
      <c r="AA38" s="1155">
        <f t="shared" ca="1" si="9"/>
        <v>3.666100705882152</v>
      </c>
      <c r="AB38" s="1155">
        <f t="shared" si="9"/>
        <v>0</v>
      </c>
      <c r="AC38" s="1155">
        <f t="shared" si="9"/>
        <v>0</v>
      </c>
      <c r="AD38" s="1155">
        <f t="shared" si="9"/>
        <v>0</v>
      </c>
    </row>
    <row r="39" spans="1:30">
      <c r="A39" s="1149">
        <v>33</v>
      </c>
      <c r="B39" s="1156" t="s">
        <v>418</v>
      </c>
      <c r="C39" s="1157"/>
      <c r="D39" s="1157"/>
      <c r="E39" s="1157"/>
      <c r="F39" s="1157"/>
      <c r="G39" s="1157"/>
      <c r="H39" s="1157"/>
      <c r="I39" s="1157"/>
      <c r="J39" s="1157"/>
      <c r="K39" s="1157"/>
      <c r="L39" s="1157"/>
      <c r="M39" s="1157"/>
      <c r="N39" s="1157"/>
      <c r="O39" s="1157"/>
      <c r="P39" s="1157"/>
      <c r="Q39" s="1157"/>
      <c r="R39" s="1157"/>
      <c r="S39" s="1157"/>
      <c r="T39" s="1157"/>
      <c r="U39" s="1157"/>
      <c r="V39" s="1157"/>
      <c r="W39" s="1157"/>
      <c r="X39" s="1157"/>
      <c r="Y39" s="1157"/>
      <c r="Z39" s="1157"/>
      <c r="AA39" s="1157"/>
      <c r="AB39" s="1157"/>
      <c r="AC39" s="1157"/>
      <c r="AD39" s="1157"/>
    </row>
    <row r="40" spans="1:30">
      <c r="A40" s="1149">
        <v>34</v>
      </c>
      <c r="B40" s="1153" t="s">
        <v>419</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4"/>
      <c r="Y40" s="1144"/>
      <c r="Z40" s="1144"/>
      <c r="AA40" s="1144"/>
      <c r="AB40" s="1144"/>
      <c r="AC40" s="1144"/>
      <c r="AD40" s="1144"/>
    </row>
    <row r="41" spans="1:30">
      <c r="A41" s="1149">
        <v>35</v>
      </c>
      <c r="B41" s="1153" t="s">
        <v>420</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4"/>
      <c r="Y41" s="1144"/>
      <c r="Z41" s="1144"/>
      <c r="AA41" s="1144"/>
      <c r="AB41" s="1144"/>
      <c r="AC41" s="1144"/>
      <c r="AD41" s="1144"/>
    </row>
    <row r="42" spans="1:30">
      <c r="A42" s="1149">
        <v>36</v>
      </c>
      <c r="B42" s="1153" t="s">
        <v>421</v>
      </c>
      <c r="C42" s="1144"/>
      <c r="D42" s="1144"/>
      <c r="E42" s="1144"/>
      <c r="F42" s="1144"/>
      <c r="G42" s="1144"/>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row>
    <row r="43" spans="1:30">
      <c r="A43" s="1149">
        <v>37</v>
      </c>
      <c r="B43" s="1153" t="s">
        <v>422</v>
      </c>
      <c r="C43" s="1144"/>
      <c r="D43" s="1144"/>
      <c r="E43" s="1144"/>
      <c r="F43" s="1144"/>
      <c r="G43" s="1144"/>
      <c r="H43" s="1144"/>
      <c r="I43" s="1144"/>
      <c r="J43" s="1144"/>
      <c r="K43" s="1144"/>
      <c r="L43" s="1144"/>
      <c r="M43" s="1144"/>
      <c r="N43" s="1144"/>
      <c r="O43" s="1144"/>
      <c r="P43" s="1144"/>
      <c r="Q43" s="1144"/>
      <c r="R43" s="1144"/>
      <c r="S43" s="1144"/>
      <c r="T43" s="1144"/>
      <c r="U43" s="1144"/>
      <c r="V43" s="1144"/>
      <c r="W43" s="1144"/>
      <c r="X43" s="1144"/>
      <c r="Y43" s="1144"/>
      <c r="Z43" s="1144"/>
      <c r="AA43" s="1144"/>
      <c r="AB43" s="1144"/>
      <c r="AC43" s="1144"/>
      <c r="AD43" s="1144"/>
    </row>
    <row r="44" spans="1:30">
      <c r="A44" s="1149">
        <v>38</v>
      </c>
      <c r="B44" s="1153" t="s">
        <v>423</v>
      </c>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row>
    <row r="45" spans="1:30">
      <c r="A45" s="1149">
        <v>39</v>
      </c>
      <c r="B45" s="1153" t="s">
        <v>424</v>
      </c>
      <c r="C45" s="1157"/>
      <c r="D45" s="1157"/>
      <c r="E45" s="1157"/>
      <c r="F45" s="1157"/>
      <c r="G45" s="1157"/>
      <c r="H45" s="1157"/>
      <c r="I45" s="1157"/>
      <c r="J45" s="1157"/>
      <c r="K45" s="1157"/>
      <c r="L45" s="1157"/>
      <c r="M45" s="1157"/>
      <c r="N45" s="1157"/>
      <c r="O45" s="1157"/>
      <c r="P45" s="1157"/>
      <c r="Q45" s="1157"/>
      <c r="R45" s="1157"/>
      <c r="S45" s="1157"/>
      <c r="T45" s="1157"/>
      <c r="U45" s="1157"/>
      <c r="V45" s="1157"/>
      <c r="W45" s="1157"/>
      <c r="X45" s="1157"/>
      <c r="Y45" s="1157"/>
      <c r="Z45" s="1157"/>
      <c r="AA45" s="1157"/>
      <c r="AB45" s="1157"/>
      <c r="AC45" s="1157"/>
      <c r="AD45" s="1157"/>
    </row>
    <row r="46" spans="1:30">
      <c r="A46" s="1149" t="s">
        <v>425</v>
      </c>
      <c r="B46" s="1161"/>
      <c r="C46" s="1144"/>
      <c r="D46" s="1144"/>
      <c r="E46" s="1144"/>
      <c r="F46" s="1144"/>
      <c r="G46" s="1144"/>
      <c r="H46" s="1144"/>
      <c r="I46" s="1144"/>
      <c r="J46" s="1144"/>
      <c r="K46" s="1144"/>
      <c r="L46" s="1144"/>
      <c r="M46" s="1144"/>
      <c r="N46" s="1144"/>
      <c r="O46" s="1144"/>
      <c r="P46" s="1144"/>
      <c r="Q46" s="1144"/>
      <c r="R46" s="1144"/>
      <c r="S46" s="1144"/>
      <c r="T46" s="1144"/>
      <c r="U46" s="1144"/>
      <c r="V46" s="1144"/>
      <c r="W46" s="1144"/>
      <c r="X46" s="1144"/>
      <c r="Y46" s="1144"/>
      <c r="Z46" s="1144"/>
      <c r="AA46" s="1144"/>
      <c r="AB46" s="1144"/>
      <c r="AC46" s="1144"/>
      <c r="AD46" s="1144"/>
    </row>
    <row r="47" spans="1:30">
      <c r="A47" s="1149" t="s">
        <v>426</v>
      </c>
      <c r="B47" s="1161"/>
      <c r="C47" s="1144"/>
      <c r="D47" s="1144"/>
      <c r="E47" s="1144"/>
      <c r="F47" s="1144"/>
      <c r="G47" s="1144"/>
      <c r="H47" s="1144"/>
      <c r="I47" s="1144"/>
      <c r="J47" s="1144"/>
      <c r="K47" s="1144"/>
      <c r="L47" s="1144"/>
      <c r="M47" s="1144"/>
      <c r="N47" s="1144"/>
      <c r="O47" s="1144"/>
      <c r="P47" s="1144"/>
      <c r="Q47" s="1144"/>
      <c r="R47" s="1144"/>
      <c r="S47" s="1144"/>
      <c r="T47" s="1144"/>
      <c r="U47" s="1144"/>
      <c r="V47" s="1144"/>
      <c r="W47" s="1144"/>
      <c r="X47" s="1144"/>
      <c r="Y47" s="1144"/>
      <c r="Z47" s="1144"/>
      <c r="AA47" s="1144"/>
      <c r="AB47" s="1144"/>
      <c r="AC47" s="1144"/>
      <c r="AD47" s="1144"/>
    </row>
    <row r="48" spans="1:30" ht="30" customHeight="1">
      <c r="A48" s="1149" t="s">
        <v>427</v>
      </c>
      <c r="B48" s="1161"/>
      <c r="C48" s="1144"/>
      <c r="D48" s="1144"/>
      <c r="E48" s="1144"/>
      <c r="F48" s="1144"/>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row>
    <row r="49" spans="1:30" ht="30" customHeight="1">
      <c r="A49" s="1149" t="s">
        <v>428</v>
      </c>
      <c r="B49" s="1161"/>
      <c r="C49" s="1144"/>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row>
    <row r="50" spans="1:30">
      <c r="A50" s="1149" t="s">
        <v>429</v>
      </c>
      <c r="B50" s="1161"/>
      <c r="C50" s="1144"/>
      <c r="D50" s="1144"/>
      <c r="E50" s="1144"/>
      <c r="F50" s="1144"/>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row>
    <row r="51" spans="1:30">
      <c r="A51" s="1149">
        <v>40</v>
      </c>
      <c r="B51" s="1159" t="s">
        <v>430</v>
      </c>
      <c r="C51" s="1155">
        <f t="shared" ref="C51:AD51" si="10">SUM(C40:C50)</f>
        <v>0</v>
      </c>
      <c r="D51" s="1155">
        <f t="shared" si="10"/>
        <v>0</v>
      </c>
      <c r="E51" s="1155">
        <f t="shared" si="10"/>
        <v>0</v>
      </c>
      <c r="F51" s="1155">
        <f t="shared" si="10"/>
        <v>0</v>
      </c>
      <c r="G51" s="1155">
        <f t="shared" si="10"/>
        <v>0</v>
      </c>
      <c r="H51" s="1155">
        <f t="shared" si="10"/>
        <v>0</v>
      </c>
      <c r="I51" s="1155">
        <f t="shared" si="10"/>
        <v>0</v>
      </c>
      <c r="J51" s="1155">
        <f t="shared" si="10"/>
        <v>0</v>
      </c>
      <c r="K51" s="1155">
        <f t="shared" si="10"/>
        <v>0</v>
      </c>
      <c r="L51" s="1155">
        <f t="shared" si="10"/>
        <v>0</v>
      </c>
      <c r="M51" s="1155">
        <f t="shared" si="10"/>
        <v>0</v>
      </c>
      <c r="N51" s="1155">
        <f t="shared" si="10"/>
        <v>0</v>
      </c>
      <c r="O51" s="1155">
        <f t="shared" si="10"/>
        <v>0</v>
      </c>
      <c r="P51" s="1155">
        <f t="shared" si="10"/>
        <v>0</v>
      </c>
      <c r="Q51" s="1155">
        <f t="shared" si="10"/>
        <v>0</v>
      </c>
      <c r="R51" s="1155">
        <f t="shared" si="10"/>
        <v>0</v>
      </c>
      <c r="S51" s="1155">
        <f t="shared" si="10"/>
        <v>0</v>
      </c>
      <c r="T51" s="1155">
        <f t="shared" si="10"/>
        <v>0</v>
      </c>
      <c r="U51" s="1155">
        <f t="shared" si="10"/>
        <v>0</v>
      </c>
      <c r="V51" s="1155">
        <f t="shared" si="10"/>
        <v>0</v>
      </c>
      <c r="W51" s="1155">
        <f t="shared" si="10"/>
        <v>0</v>
      </c>
      <c r="X51" s="1155">
        <f t="shared" si="10"/>
        <v>0</v>
      </c>
      <c r="Y51" s="1155">
        <f t="shared" si="10"/>
        <v>0</v>
      </c>
      <c r="Z51" s="1155">
        <f t="shared" si="10"/>
        <v>0</v>
      </c>
      <c r="AA51" s="1155">
        <f t="shared" si="10"/>
        <v>0</v>
      </c>
      <c r="AB51" s="1155">
        <f t="shared" si="10"/>
        <v>0</v>
      </c>
      <c r="AC51" s="1155">
        <f t="shared" si="10"/>
        <v>0</v>
      </c>
      <c r="AD51" s="1155">
        <f t="shared" si="10"/>
        <v>0</v>
      </c>
    </row>
    <row r="52" spans="1:30">
      <c r="A52" s="1149">
        <v>41</v>
      </c>
      <c r="B52" s="1156" t="s">
        <v>431</v>
      </c>
      <c r="C52" s="1157"/>
      <c r="D52" s="1157"/>
      <c r="E52" s="1157"/>
      <c r="F52" s="1157"/>
      <c r="G52" s="1157"/>
      <c r="H52" s="1157"/>
      <c r="I52" s="1157"/>
      <c r="J52" s="1157"/>
      <c r="K52" s="1157"/>
      <c r="L52" s="1157"/>
      <c r="M52" s="1157"/>
      <c r="N52" s="1157"/>
      <c r="O52" s="1157"/>
      <c r="P52" s="1157"/>
      <c r="Q52" s="1157"/>
      <c r="R52" s="1157"/>
      <c r="S52" s="1157"/>
      <c r="T52" s="1157"/>
      <c r="U52" s="1157"/>
      <c r="V52" s="1157"/>
      <c r="W52" s="1157"/>
      <c r="X52" s="1157"/>
      <c r="Y52" s="1157"/>
      <c r="Z52" s="1157"/>
      <c r="AA52" s="1157"/>
      <c r="AB52" s="1157"/>
      <c r="AC52" s="1157"/>
      <c r="AD52" s="1157"/>
    </row>
    <row r="53" spans="1:30">
      <c r="A53" s="1149">
        <v>42</v>
      </c>
      <c r="B53" s="1153" t="s">
        <v>432</v>
      </c>
      <c r="C53" s="1144"/>
      <c r="D53" s="1144"/>
      <c r="E53" s="1144"/>
      <c r="F53" s="1144"/>
      <c r="G53" s="1144"/>
      <c r="H53" s="1144"/>
      <c r="I53" s="1144"/>
      <c r="J53" s="1144"/>
      <c r="K53" s="1144"/>
      <c r="L53" s="1144"/>
      <c r="M53" s="1144"/>
      <c r="N53" s="1144"/>
      <c r="O53" s="1144"/>
      <c r="P53" s="1144"/>
      <c r="Q53" s="1144"/>
      <c r="R53" s="1144"/>
      <c r="S53" s="1144"/>
      <c r="T53" s="1144"/>
      <c r="U53" s="1144"/>
      <c r="V53" s="1144"/>
      <c r="W53" s="1144"/>
      <c r="X53" s="1144"/>
      <c r="Y53" s="1144"/>
      <c r="Z53" s="1144"/>
      <c r="AA53" s="1144"/>
      <c r="AB53" s="1144"/>
      <c r="AC53" s="1144"/>
      <c r="AD53" s="1144"/>
    </row>
    <row r="54" spans="1:30">
      <c r="A54" s="1149">
        <v>43</v>
      </c>
      <c r="B54" s="1153" t="s">
        <v>433</v>
      </c>
      <c r="C54" s="1144"/>
      <c r="D54" s="1144"/>
      <c r="E54" s="1144"/>
      <c r="F54" s="1144"/>
      <c r="G54" s="1144"/>
      <c r="H54" s="1144"/>
      <c r="I54" s="1144"/>
      <c r="J54" s="1144"/>
      <c r="K54" s="1144"/>
      <c r="L54" s="1144"/>
      <c r="M54" s="1144"/>
      <c r="N54" s="1144"/>
      <c r="O54" s="1144"/>
      <c r="P54" s="1144"/>
      <c r="Q54" s="1144"/>
      <c r="R54" s="1144"/>
      <c r="S54" s="1144"/>
      <c r="T54" s="1144"/>
      <c r="U54" s="1144"/>
      <c r="V54" s="1144"/>
      <c r="W54" s="1144"/>
      <c r="X54" s="1144"/>
      <c r="Y54" s="1144"/>
      <c r="Z54" s="1144"/>
      <c r="AA54" s="1144"/>
      <c r="AB54" s="1144"/>
      <c r="AC54" s="1144"/>
      <c r="AD54" s="1144"/>
    </row>
    <row r="55" spans="1:30">
      <c r="A55" s="1149">
        <v>44</v>
      </c>
      <c r="B55" s="1153" t="s">
        <v>434</v>
      </c>
      <c r="C55" s="1144"/>
      <c r="D55" s="1144"/>
      <c r="E55" s="1144"/>
      <c r="F55" s="1144"/>
      <c r="G55" s="1144"/>
      <c r="H55" s="1144"/>
      <c r="I55" s="1144"/>
      <c r="J55" s="1144"/>
      <c r="K55" s="1144"/>
      <c r="L55" s="1144"/>
      <c r="M55" s="1144"/>
      <c r="N55" s="1144"/>
      <c r="O55" s="1144"/>
      <c r="P55" s="1144"/>
      <c r="Q55" s="1144"/>
      <c r="R55" s="1144"/>
      <c r="S55" s="1144"/>
      <c r="T55" s="1144"/>
      <c r="U55" s="1144"/>
      <c r="V55" s="1144"/>
      <c r="W55" s="1144"/>
      <c r="X55" s="1144"/>
      <c r="Y55" s="1144"/>
      <c r="Z55" s="1144"/>
      <c r="AA55" s="1144"/>
      <c r="AB55" s="1144"/>
      <c r="AC55" s="1144"/>
      <c r="AD55" s="1144"/>
    </row>
    <row r="56" spans="1:30">
      <c r="A56" s="1149">
        <v>45</v>
      </c>
      <c r="B56" s="1153" t="s">
        <v>435</v>
      </c>
      <c r="C56" s="1144"/>
      <c r="D56" s="1144"/>
      <c r="E56" s="1144"/>
      <c r="F56" s="1144"/>
      <c r="G56" s="1144"/>
      <c r="H56" s="1144"/>
      <c r="I56" s="1144"/>
      <c r="J56" s="1144"/>
      <c r="K56" s="1144"/>
      <c r="L56" s="1144"/>
      <c r="M56" s="1144"/>
      <c r="N56" s="1144"/>
      <c r="O56" s="1144"/>
      <c r="P56" s="1144"/>
      <c r="Q56" s="1144"/>
      <c r="R56" s="1144"/>
      <c r="S56" s="1144"/>
      <c r="T56" s="1144"/>
      <c r="U56" s="1144"/>
      <c r="V56" s="1144"/>
      <c r="W56" s="1144"/>
      <c r="X56" s="1144"/>
      <c r="Y56" s="1144"/>
      <c r="Z56" s="1144"/>
      <c r="AA56" s="1144"/>
      <c r="AB56" s="1144"/>
      <c r="AC56" s="1144"/>
      <c r="AD56" s="1144"/>
    </row>
    <row r="57" spans="1:30">
      <c r="A57" s="1149">
        <v>46</v>
      </c>
      <c r="B57" s="1153" t="s">
        <v>436</v>
      </c>
      <c r="C57" s="1144"/>
      <c r="D57" s="1144"/>
      <c r="E57" s="1144"/>
      <c r="F57" s="1144"/>
      <c r="G57" s="1144"/>
      <c r="H57" s="1144"/>
      <c r="I57" s="1144"/>
      <c r="J57" s="1144"/>
      <c r="K57" s="1144"/>
      <c r="L57" s="1144"/>
      <c r="M57" s="1144"/>
      <c r="N57" s="1144"/>
      <c r="O57" s="1144"/>
      <c r="P57" s="1144"/>
      <c r="Q57" s="1144"/>
      <c r="R57" s="1144"/>
      <c r="S57" s="1144"/>
      <c r="T57" s="1144"/>
      <c r="U57" s="1144"/>
      <c r="V57" s="1144"/>
      <c r="W57" s="1144"/>
      <c r="X57" s="1144"/>
      <c r="Y57" s="1144"/>
      <c r="Z57" s="1144"/>
      <c r="AA57" s="1144"/>
      <c r="AB57" s="1144"/>
      <c r="AC57" s="1144"/>
      <c r="AD57" s="1144"/>
    </row>
    <row r="58" spans="1:30">
      <c r="A58" s="1149">
        <v>47</v>
      </c>
      <c r="B58" s="1153" t="s">
        <v>424</v>
      </c>
      <c r="C58" s="1157"/>
      <c r="D58" s="1157"/>
      <c r="E58" s="1157"/>
      <c r="F58" s="1157"/>
      <c r="G58" s="1157"/>
      <c r="H58" s="1157"/>
      <c r="I58" s="1157"/>
      <c r="J58" s="1157"/>
      <c r="K58" s="1157"/>
      <c r="L58" s="1157"/>
      <c r="M58" s="1157"/>
      <c r="N58" s="1157"/>
      <c r="O58" s="1157"/>
      <c r="P58" s="1157"/>
      <c r="Q58" s="1157"/>
      <c r="R58" s="1157"/>
      <c r="S58" s="1157"/>
      <c r="T58" s="1157"/>
      <c r="U58" s="1157"/>
      <c r="V58" s="1157"/>
      <c r="W58" s="1157"/>
      <c r="X58" s="1157"/>
      <c r="Y58" s="1157"/>
      <c r="Z58" s="1157"/>
      <c r="AA58" s="1157"/>
      <c r="AB58" s="1157"/>
      <c r="AC58" s="1157"/>
      <c r="AD58" s="1157"/>
    </row>
    <row r="59" spans="1:30">
      <c r="A59" s="1149" t="s">
        <v>437</v>
      </c>
      <c r="B59" s="1161"/>
      <c r="C59" s="1144"/>
      <c r="D59" s="1144"/>
      <c r="E59" s="1144"/>
      <c r="F59" s="1144"/>
      <c r="G59" s="1144"/>
      <c r="H59" s="1144"/>
      <c r="I59" s="1144"/>
      <c r="J59" s="1144"/>
      <c r="K59" s="1144"/>
      <c r="L59" s="1144"/>
      <c r="M59" s="1144"/>
      <c r="N59" s="1144"/>
      <c r="O59" s="1144"/>
      <c r="P59" s="1144"/>
      <c r="Q59" s="1144"/>
      <c r="R59" s="1144"/>
      <c r="S59" s="1144"/>
      <c r="T59" s="1144"/>
      <c r="U59" s="1144"/>
      <c r="V59" s="1144"/>
      <c r="W59" s="1144"/>
      <c r="X59" s="1144"/>
      <c r="Y59" s="1144"/>
      <c r="Z59" s="1144"/>
      <c r="AA59" s="1144"/>
      <c r="AB59" s="1144"/>
      <c r="AC59" s="1144"/>
      <c r="AD59" s="1144"/>
    </row>
    <row r="60" spans="1:30">
      <c r="A60" s="1149" t="s">
        <v>438</v>
      </c>
      <c r="B60" s="1161"/>
      <c r="C60" s="1144"/>
      <c r="D60" s="1144"/>
      <c r="E60" s="1144"/>
      <c r="F60" s="1144"/>
      <c r="G60" s="1144"/>
      <c r="H60" s="1144"/>
      <c r="I60" s="1144"/>
      <c r="J60" s="1144"/>
      <c r="K60" s="1144"/>
      <c r="L60" s="1144"/>
      <c r="M60" s="1144"/>
      <c r="N60" s="1144"/>
      <c r="O60" s="1144"/>
      <c r="P60" s="1144"/>
      <c r="Q60" s="1144"/>
      <c r="R60" s="1144"/>
      <c r="S60" s="1144"/>
      <c r="T60" s="1144"/>
      <c r="U60" s="1144"/>
      <c r="V60" s="1144"/>
      <c r="W60" s="1144"/>
      <c r="X60" s="1144"/>
      <c r="Y60" s="1144"/>
      <c r="Z60" s="1144"/>
      <c r="AA60" s="1144"/>
      <c r="AB60" s="1144"/>
      <c r="AC60" s="1144"/>
      <c r="AD60" s="1144"/>
    </row>
    <row r="61" spans="1:30" ht="30" customHeight="1">
      <c r="A61" s="1149" t="s">
        <v>439</v>
      </c>
      <c r="B61" s="1161"/>
      <c r="C61" s="1144"/>
      <c r="D61" s="1144"/>
      <c r="E61" s="1144"/>
      <c r="F61" s="1144"/>
      <c r="G61" s="1144"/>
      <c r="H61" s="1144"/>
      <c r="I61" s="1144"/>
      <c r="J61" s="1144"/>
      <c r="K61" s="1144"/>
      <c r="L61" s="1144"/>
      <c r="M61" s="1144"/>
      <c r="N61" s="1144"/>
      <c r="O61" s="1144"/>
      <c r="P61" s="1144"/>
      <c r="Q61" s="1144"/>
      <c r="R61" s="1144"/>
      <c r="S61" s="1144"/>
      <c r="T61" s="1144"/>
      <c r="U61" s="1144"/>
      <c r="V61" s="1144"/>
      <c r="W61" s="1144"/>
      <c r="X61" s="1144"/>
      <c r="Y61" s="1144"/>
      <c r="Z61" s="1144"/>
      <c r="AA61" s="1144"/>
      <c r="AB61" s="1144"/>
      <c r="AC61" s="1144"/>
      <c r="AD61" s="1144"/>
    </row>
    <row r="62" spans="1:30" ht="30" customHeight="1">
      <c r="A62" s="1149" t="s">
        <v>440</v>
      </c>
      <c r="B62" s="1161"/>
      <c r="C62" s="1144"/>
      <c r="D62" s="1144"/>
      <c r="E62" s="1144"/>
      <c r="F62" s="1144"/>
      <c r="G62" s="1144"/>
      <c r="H62" s="1144"/>
      <c r="I62" s="1144"/>
      <c r="J62" s="1144"/>
      <c r="K62" s="1144"/>
      <c r="L62" s="1144"/>
      <c r="M62" s="1144"/>
      <c r="N62" s="1144"/>
      <c r="O62" s="1144"/>
      <c r="P62" s="1144"/>
      <c r="Q62" s="1144"/>
      <c r="R62" s="1144"/>
      <c r="S62" s="1144"/>
      <c r="T62" s="1144"/>
      <c r="U62" s="1144"/>
      <c r="V62" s="1144"/>
      <c r="W62" s="1144"/>
      <c r="X62" s="1144"/>
      <c r="Y62" s="1144"/>
      <c r="Z62" s="1144"/>
      <c r="AA62" s="1144"/>
      <c r="AB62" s="1144"/>
      <c r="AC62" s="1144"/>
      <c r="AD62" s="1144"/>
    </row>
    <row r="63" spans="1:30">
      <c r="A63" s="1149" t="s">
        <v>441</v>
      </c>
      <c r="B63" s="1161"/>
      <c r="C63" s="1144"/>
      <c r="D63" s="1144"/>
      <c r="E63" s="1144"/>
      <c r="F63" s="1144"/>
      <c r="G63" s="1144"/>
      <c r="H63" s="1144"/>
      <c r="I63" s="1144"/>
      <c r="J63" s="1144"/>
      <c r="K63" s="1144"/>
      <c r="L63" s="1144"/>
      <c r="M63" s="1144"/>
      <c r="N63" s="1144"/>
      <c r="O63" s="1144"/>
      <c r="P63" s="1144"/>
      <c r="Q63" s="1144"/>
      <c r="R63" s="1144"/>
      <c r="S63" s="1144"/>
      <c r="T63" s="1144"/>
      <c r="U63" s="1144"/>
      <c r="V63" s="1144"/>
      <c r="W63" s="1144"/>
      <c r="X63" s="1144"/>
      <c r="Y63" s="1144"/>
      <c r="Z63" s="1144"/>
      <c r="AA63" s="1144"/>
      <c r="AB63" s="1144"/>
      <c r="AC63" s="1144"/>
      <c r="AD63" s="1144"/>
    </row>
    <row r="64" spans="1:30">
      <c r="A64" s="1149">
        <v>48</v>
      </c>
      <c r="B64" s="1159" t="s">
        <v>442</v>
      </c>
      <c r="C64" s="1155">
        <f t="shared" ref="C64:AD64" si="11">SUM(C53:C63)</f>
        <v>0</v>
      </c>
      <c r="D64" s="1155">
        <f t="shared" si="11"/>
        <v>0</v>
      </c>
      <c r="E64" s="1155">
        <f t="shared" si="11"/>
        <v>0</v>
      </c>
      <c r="F64" s="1155">
        <f t="shared" si="11"/>
        <v>0</v>
      </c>
      <c r="G64" s="1155">
        <f t="shared" si="11"/>
        <v>0</v>
      </c>
      <c r="H64" s="1155">
        <f t="shared" si="11"/>
        <v>0</v>
      </c>
      <c r="I64" s="1155">
        <f t="shared" si="11"/>
        <v>0</v>
      </c>
      <c r="J64" s="1155">
        <f t="shared" si="11"/>
        <v>0</v>
      </c>
      <c r="K64" s="1155">
        <f t="shared" si="11"/>
        <v>0</v>
      </c>
      <c r="L64" s="1155">
        <f t="shared" si="11"/>
        <v>0</v>
      </c>
      <c r="M64" s="1155">
        <f t="shared" si="11"/>
        <v>0</v>
      </c>
      <c r="N64" s="1155">
        <f t="shared" si="11"/>
        <v>0</v>
      </c>
      <c r="O64" s="1155">
        <f t="shared" si="11"/>
        <v>0</v>
      </c>
      <c r="P64" s="1155">
        <f t="shared" si="11"/>
        <v>0</v>
      </c>
      <c r="Q64" s="1155">
        <f t="shared" si="11"/>
        <v>0</v>
      </c>
      <c r="R64" s="1155">
        <f t="shared" si="11"/>
        <v>0</v>
      </c>
      <c r="S64" s="1155">
        <f t="shared" si="11"/>
        <v>0</v>
      </c>
      <c r="T64" s="1155">
        <f t="shared" si="11"/>
        <v>0</v>
      </c>
      <c r="U64" s="1155">
        <f t="shared" si="11"/>
        <v>0</v>
      </c>
      <c r="V64" s="1155">
        <f t="shared" si="11"/>
        <v>0</v>
      </c>
      <c r="W64" s="1155">
        <f t="shared" si="11"/>
        <v>0</v>
      </c>
      <c r="X64" s="1155">
        <f t="shared" si="11"/>
        <v>0</v>
      </c>
      <c r="Y64" s="1155">
        <f t="shared" si="11"/>
        <v>0</v>
      </c>
      <c r="Z64" s="1155">
        <f t="shared" si="11"/>
        <v>0</v>
      </c>
      <c r="AA64" s="1155">
        <f t="shared" si="11"/>
        <v>0</v>
      </c>
      <c r="AB64" s="1155">
        <f t="shared" si="11"/>
        <v>0</v>
      </c>
      <c r="AC64" s="1155">
        <f t="shared" si="11"/>
        <v>0</v>
      </c>
      <c r="AD64" s="1155">
        <f t="shared" si="11"/>
        <v>0</v>
      </c>
    </row>
    <row r="65" spans="1:30">
      <c r="A65" s="1149">
        <v>49</v>
      </c>
      <c r="B65" s="1159" t="s">
        <v>443</v>
      </c>
      <c r="C65" s="1155">
        <f t="shared" ref="C65:AD65" si="12">C51-C64</f>
        <v>0</v>
      </c>
      <c r="D65" s="1155">
        <f t="shared" si="12"/>
        <v>0</v>
      </c>
      <c r="E65" s="1155">
        <f t="shared" si="12"/>
        <v>0</v>
      </c>
      <c r="F65" s="1155">
        <f t="shared" si="12"/>
        <v>0</v>
      </c>
      <c r="G65" s="1155">
        <f t="shared" si="12"/>
        <v>0</v>
      </c>
      <c r="H65" s="1155">
        <f t="shared" si="12"/>
        <v>0</v>
      </c>
      <c r="I65" s="1155">
        <f t="shared" si="12"/>
        <v>0</v>
      </c>
      <c r="J65" s="1155">
        <f t="shared" si="12"/>
        <v>0</v>
      </c>
      <c r="K65" s="1155">
        <f t="shared" si="12"/>
        <v>0</v>
      </c>
      <c r="L65" s="1155">
        <f t="shared" si="12"/>
        <v>0</v>
      </c>
      <c r="M65" s="1155">
        <f t="shared" si="12"/>
        <v>0</v>
      </c>
      <c r="N65" s="1155">
        <f t="shared" si="12"/>
        <v>0</v>
      </c>
      <c r="O65" s="1155">
        <f t="shared" si="12"/>
        <v>0</v>
      </c>
      <c r="P65" s="1155">
        <f t="shared" si="12"/>
        <v>0</v>
      </c>
      <c r="Q65" s="1155">
        <f t="shared" si="12"/>
        <v>0</v>
      </c>
      <c r="R65" s="1155">
        <f t="shared" si="12"/>
        <v>0</v>
      </c>
      <c r="S65" s="1155">
        <f t="shared" si="12"/>
        <v>0</v>
      </c>
      <c r="T65" s="1155">
        <f t="shared" si="12"/>
        <v>0</v>
      </c>
      <c r="U65" s="1155">
        <f t="shared" si="12"/>
        <v>0</v>
      </c>
      <c r="V65" s="1155">
        <f t="shared" si="12"/>
        <v>0</v>
      </c>
      <c r="W65" s="1155">
        <f t="shared" si="12"/>
        <v>0</v>
      </c>
      <c r="X65" s="1155">
        <f t="shared" si="12"/>
        <v>0</v>
      </c>
      <c r="Y65" s="1155">
        <f t="shared" si="12"/>
        <v>0</v>
      </c>
      <c r="Z65" s="1155">
        <f t="shared" si="12"/>
        <v>0</v>
      </c>
      <c r="AA65" s="1155">
        <f t="shared" si="12"/>
        <v>0</v>
      </c>
      <c r="AB65" s="1155">
        <f t="shared" si="12"/>
        <v>0</v>
      </c>
      <c r="AC65" s="1155">
        <f t="shared" si="12"/>
        <v>0</v>
      </c>
      <c r="AD65" s="1155">
        <f t="shared" si="12"/>
        <v>0</v>
      </c>
    </row>
    <row r="66" spans="1:30">
      <c r="A66" s="1149">
        <v>50</v>
      </c>
      <c r="B66" s="1159" t="s">
        <v>444</v>
      </c>
      <c r="C66" s="1155">
        <f t="shared" ref="C66:AD66" si="13">C38+C65</f>
        <v>0</v>
      </c>
      <c r="D66" s="1155">
        <f t="shared" si="13"/>
        <v>0</v>
      </c>
      <c r="E66" s="1155">
        <f t="shared" ca="1" si="13"/>
        <v>2.4415634914103488</v>
      </c>
      <c r="F66" s="1155">
        <f t="shared" ca="1" si="13"/>
        <v>2.5380804066316904</v>
      </c>
      <c r="G66" s="1155">
        <f t="shared" ca="1" si="13"/>
        <v>2.6446106992277478</v>
      </c>
      <c r="H66" s="1155">
        <f t="shared" ca="1" si="13"/>
        <v>2.7608554929970892</v>
      </c>
      <c r="I66" s="1155">
        <f t="shared" ca="1" si="13"/>
        <v>2.8850952899455216</v>
      </c>
      <c r="J66" s="1155">
        <f t="shared" ca="1" si="13"/>
        <v>3.0179822811726682</v>
      </c>
      <c r="K66" s="1155">
        <f t="shared" ca="1" si="13"/>
        <v>3.1630379903835744</v>
      </c>
      <c r="L66" s="1155">
        <f t="shared" ca="1" si="13"/>
        <v>3.3229056314520373</v>
      </c>
      <c r="M66" s="1155">
        <f t="shared" ca="1" si="13"/>
        <v>3.4991398561323699</v>
      </c>
      <c r="N66" s="1155">
        <f t="shared" ca="1" si="13"/>
        <v>3.6917704472047803</v>
      </c>
      <c r="O66" s="1155">
        <f t="shared" ca="1" si="13"/>
        <v>3.8989088864857386</v>
      </c>
      <c r="P66" s="1155">
        <f t="shared" ca="1" si="13"/>
        <v>4.0348099796630041</v>
      </c>
      <c r="Q66" s="1155">
        <f t="shared" ca="1" si="13"/>
        <v>4.038521733026128</v>
      </c>
      <c r="R66" s="1155">
        <f t="shared" ca="1" si="13"/>
        <v>3.987670639723639</v>
      </c>
      <c r="S66" s="1155">
        <f t="shared" ca="1" si="13"/>
        <v>3.9361737440657572</v>
      </c>
      <c r="T66" s="1155">
        <f t="shared" ca="1" si="13"/>
        <v>3.8840077657475294</v>
      </c>
      <c r="U66" s="1155">
        <f t="shared" ca="1" si="13"/>
        <v>3.8311487578964774</v>
      </c>
      <c r="V66" s="1155">
        <f t="shared" ca="1" si="13"/>
        <v>3.7775720872241214</v>
      </c>
      <c r="W66" s="1155">
        <f t="shared" ca="1" si="13"/>
        <v>3.7232524135890053</v>
      </c>
      <c r="X66" s="1155">
        <f t="shared" ca="1" si="13"/>
        <v>3.6681636689537158</v>
      </c>
      <c r="Y66" s="1155">
        <f t="shared" ca="1" si="13"/>
        <v>3.6122790357178927</v>
      </c>
      <c r="Z66" s="1155">
        <f t="shared" ca="1" si="13"/>
        <v>3.5555709244085896</v>
      </c>
      <c r="AA66" s="1155">
        <f t="shared" ca="1" si="13"/>
        <v>3.666100705882152</v>
      </c>
      <c r="AB66" s="1155">
        <f t="shared" si="13"/>
        <v>0</v>
      </c>
      <c r="AC66" s="1155">
        <f t="shared" si="13"/>
        <v>0</v>
      </c>
      <c r="AD66" s="1155">
        <f t="shared" si="13"/>
        <v>0</v>
      </c>
    </row>
    <row r="67" spans="1:30">
      <c r="A67" s="1149">
        <v>51</v>
      </c>
      <c r="B67" s="1153" t="s">
        <v>445</v>
      </c>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row>
    <row r="68" spans="1:30">
      <c r="A68" s="1149">
        <v>52</v>
      </c>
      <c r="B68" s="1153" t="s">
        <v>446</v>
      </c>
      <c r="C68" s="1144"/>
      <c r="D68" s="1144">
        <f>CFS!D32</f>
        <v>0</v>
      </c>
      <c r="E68" s="1144">
        <f ca="1">CFS!E32</f>
        <v>0</v>
      </c>
      <c r="F68" s="1144">
        <f ca="1">CFS!F32</f>
        <v>0</v>
      </c>
      <c r="G68" s="1144">
        <f ca="1">CFS!G32</f>
        <v>0</v>
      </c>
      <c r="H68" s="1144">
        <f ca="1">CFS!H32</f>
        <v>0</v>
      </c>
      <c r="I68" s="1144">
        <f ca="1">CFS!I32</f>
        <v>0</v>
      </c>
      <c r="J68" s="1144">
        <f ca="1">CFS!J32</f>
        <v>0</v>
      </c>
      <c r="K68" s="1144">
        <f ca="1">CFS!K32</f>
        <v>0</v>
      </c>
      <c r="L68" s="1144">
        <f ca="1">CFS!L32</f>
        <v>0</v>
      </c>
      <c r="M68" s="1144">
        <f ca="1">CFS!M32</f>
        <v>0</v>
      </c>
      <c r="N68" s="1144">
        <f ca="1">CFS!N32</f>
        <v>0</v>
      </c>
      <c r="O68" s="1144">
        <f ca="1">CFS!O32</f>
        <v>0</v>
      </c>
      <c r="P68" s="1144">
        <f ca="1">CFS!P32</f>
        <v>0.31487640595408195</v>
      </c>
      <c r="Q68" s="1144">
        <f ca="1">CFS!Q32</f>
        <v>1.0266955662642216</v>
      </c>
      <c r="R68" s="1144">
        <f ca="1">CFS!R32</f>
        <v>1.0169446120805479</v>
      </c>
      <c r="S68" s="1144">
        <f ca="1">CFS!S32</f>
        <v>1.0057161897358309</v>
      </c>
      <c r="T68" s="1144">
        <f ca="1">CFS!T32</f>
        <v>0.99352912448530861</v>
      </c>
      <c r="U68" s="1144">
        <f ca="1">CFS!U32</f>
        <v>0.98069215438306556</v>
      </c>
      <c r="V68" s="1144">
        <f ca="1">CFS!V32</f>
        <v>0.96738789175143203</v>
      </c>
      <c r="W68" s="1144">
        <f ca="1">CFS!W32</f>
        <v>0.95372319787729964</v>
      </c>
      <c r="X68" s="1144">
        <f ca="1">CFS!X32</f>
        <v>0.93975940557976512</v>
      </c>
      <c r="Y68" s="1144">
        <f ca="1">CFS!Y32</f>
        <v>0.92553045043361448</v>
      </c>
      <c r="Z68" s="1144">
        <f ca="1">CFS!Z32</f>
        <v>0.91105374711409914</v>
      </c>
      <c r="AA68" s="1144">
        <f ca="1">CFS!AA32</f>
        <v>0.93941072099483247</v>
      </c>
      <c r="AB68" s="1144">
        <f>CFS!AB32</f>
        <v>0</v>
      </c>
      <c r="AC68" s="1144">
        <f>CFS!AC32</f>
        <v>0</v>
      </c>
      <c r="AD68" s="1144">
        <f>CFS!AD32</f>
        <v>0</v>
      </c>
    </row>
    <row r="69" spans="1:30">
      <c r="A69" s="1149">
        <v>53</v>
      </c>
      <c r="B69" s="1153" t="s">
        <v>447</v>
      </c>
      <c r="C69" s="1144"/>
      <c r="D69" s="1144"/>
      <c r="E69" s="1144"/>
      <c r="F69" s="1144"/>
      <c r="G69" s="1144"/>
      <c r="H69" s="1144"/>
      <c r="I69" s="1144"/>
      <c r="J69" s="1144"/>
      <c r="K69" s="1144"/>
      <c r="L69" s="1144"/>
      <c r="M69" s="1144"/>
      <c r="N69" s="1144"/>
      <c r="O69" s="1144"/>
      <c r="P69" s="1144"/>
      <c r="Q69" s="1144"/>
      <c r="R69" s="1144"/>
      <c r="S69" s="1144"/>
      <c r="T69" s="1144"/>
      <c r="U69" s="1144"/>
      <c r="V69" s="1144"/>
      <c r="W69" s="1144"/>
      <c r="X69" s="1144"/>
      <c r="Y69" s="1144"/>
      <c r="Z69" s="1144"/>
      <c r="AA69" s="1144"/>
      <c r="AB69" s="1144"/>
      <c r="AC69" s="1144"/>
      <c r="AD69" s="1144"/>
    </row>
    <row r="70" spans="1:30">
      <c r="A70" s="1149">
        <v>54</v>
      </c>
      <c r="B70" s="1159" t="s">
        <v>448</v>
      </c>
      <c r="C70" s="1155">
        <f t="shared" ref="C70:AD70" si="14">C66-C67-C68-C69</f>
        <v>0</v>
      </c>
      <c r="D70" s="1155">
        <f t="shared" si="14"/>
        <v>0</v>
      </c>
      <c r="E70" s="1155">
        <f t="shared" ca="1" si="14"/>
        <v>2.4415634914103488</v>
      </c>
      <c r="F70" s="1155">
        <f t="shared" ca="1" si="14"/>
        <v>2.5380804066316904</v>
      </c>
      <c r="G70" s="1155">
        <f t="shared" ca="1" si="14"/>
        <v>2.6446106992277478</v>
      </c>
      <c r="H70" s="1155">
        <f t="shared" ca="1" si="14"/>
        <v>2.7608554929970892</v>
      </c>
      <c r="I70" s="1155">
        <f t="shared" ca="1" si="14"/>
        <v>2.8850952899455216</v>
      </c>
      <c r="J70" s="1155">
        <f t="shared" ca="1" si="14"/>
        <v>3.0179822811726682</v>
      </c>
      <c r="K70" s="1155">
        <f t="shared" ca="1" si="14"/>
        <v>3.1630379903835744</v>
      </c>
      <c r="L70" s="1155">
        <f t="shared" ca="1" si="14"/>
        <v>3.3229056314520373</v>
      </c>
      <c r="M70" s="1155">
        <f t="shared" ca="1" si="14"/>
        <v>3.4991398561323699</v>
      </c>
      <c r="N70" s="1155">
        <f t="shared" ca="1" si="14"/>
        <v>3.6917704472047803</v>
      </c>
      <c r="O70" s="1155">
        <f t="shared" ca="1" si="14"/>
        <v>3.8989088864857386</v>
      </c>
      <c r="P70" s="1155">
        <f t="shared" ca="1" si="14"/>
        <v>3.7199335737089223</v>
      </c>
      <c r="Q70" s="1155">
        <f t="shared" ca="1" si="14"/>
        <v>3.0118261667619066</v>
      </c>
      <c r="R70" s="1155">
        <f t="shared" ca="1" si="14"/>
        <v>2.9707260276430913</v>
      </c>
      <c r="S70" s="1155">
        <f t="shared" ca="1" si="14"/>
        <v>2.9304575543299265</v>
      </c>
      <c r="T70" s="1155">
        <f t="shared" ca="1" si="14"/>
        <v>2.890478641262221</v>
      </c>
      <c r="U70" s="1155">
        <f t="shared" ca="1" si="14"/>
        <v>2.850456603513412</v>
      </c>
      <c r="V70" s="1155">
        <f t="shared" ca="1" si="14"/>
        <v>2.8101841954726892</v>
      </c>
      <c r="W70" s="1155">
        <f t="shared" ca="1" si="14"/>
        <v>2.7695292157117057</v>
      </c>
      <c r="X70" s="1155">
        <f t="shared" ca="1" si="14"/>
        <v>2.7284042633739505</v>
      </c>
      <c r="Y70" s="1155">
        <f t="shared" ca="1" si="14"/>
        <v>2.6867485852842781</v>
      </c>
      <c r="Z70" s="1155">
        <f t="shared" ca="1" si="14"/>
        <v>2.6445171772944907</v>
      </c>
      <c r="AA70" s="1155">
        <f t="shared" ca="1" si="14"/>
        <v>2.7266899848873196</v>
      </c>
      <c r="AB70" s="1155">
        <f t="shared" si="14"/>
        <v>0</v>
      </c>
      <c r="AC70" s="1155">
        <f t="shared" si="14"/>
        <v>0</v>
      </c>
      <c r="AD70" s="1155">
        <f t="shared" si="14"/>
        <v>0</v>
      </c>
    </row>
    <row r="71" spans="1:30">
      <c r="A71" s="1149">
        <v>55</v>
      </c>
      <c r="B71" s="1153" t="s">
        <v>449</v>
      </c>
      <c r="C71" s="1144"/>
      <c r="D71" s="1144"/>
      <c r="E71" s="1144"/>
      <c r="F71" s="1144"/>
      <c r="G71" s="1144"/>
      <c r="H71" s="1144"/>
      <c r="I71" s="1144"/>
      <c r="J71" s="1144"/>
      <c r="K71" s="1144"/>
      <c r="L71" s="1144"/>
      <c r="M71" s="1144"/>
      <c r="N71" s="1144"/>
      <c r="O71" s="1144"/>
      <c r="P71" s="1144"/>
      <c r="Q71" s="1144"/>
      <c r="R71" s="1144"/>
      <c r="S71" s="1144"/>
      <c r="T71" s="1144"/>
      <c r="U71" s="1144"/>
      <c r="V71" s="1144"/>
      <c r="W71" s="1144"/>
      <c r="X71" s="1144"/>
      <c r="Y71" s="1144"/>
      <c r="Z71" s="1144"/>
      <c r="AA71" s="1144"/>
      <c r="AB71" s="1144"/>
      <c r="AC71" s="1144"/>
      <c r="AD71" s="1144"/>
    </row>
    <row r="72" spans="1:30">
      <c r="A72" s="1149">
        <v>56</v>
      </c>
      <c r="B72" s="1159" t="s">
        <v>450</v>
      </c>
      <c r="C72" s="1155">
        <f t="shared" ref="C72:AD72" si="15">C70-C71</f>
        <v>0</v>
      </c>
      <c r="D72" s="1155">
        <f t="shared" si="15"/>
        <v>0</v>
      </c>
      <c r="E72" s="1155">
        <f t="shared" ca="1" si="15"/>
        <v>2.4415634914103488</v>
      </c>
      <c r="F72" s="1155">
        <f t="shared" ca="1" si="15"/>
        <v>2.5380804066316904</v>
      </c>
      <c r="G72" s="1155">
        <f t="shared" ca="1" si="15"/>
        <v>2.6446106992277478</v>
      </c>
      <c r="H72" s="1155">
        <f t="shared" ca="1" si="15"/>
        <v>2.7608554929970892</v>
      </c>
      <c r="I72" s="1155">
        <f t="shared" ca="1" si="15"/>
        <v>2.8850952899455216</v>
      </c>
      <c r="J72" s="1155">
        <f t="shared" ca="1" si="15"/>
        <v>3.0179822811726682</v>
      </c>
      <c r="K72" s="1155">
        <f t="shared" ca="1" si="15"/>
        <v>3.1630379903835744</v>
      </c>
      <c r="L72" s="1155">
        <f t="shared" ca="1" si="15"/>
        <v>3.3229056314520373</v>
      </c>
      <c r="M72" s="1155">
        <f t="shared" ca="1" si="15"/>
        <v>3.4991398561323699</v>
      </c>
      <c r="N72" s="1155">
        <f t="shared" ca="1" si="15"/>
        <v>3.6917704472047803</v>
      </c>
      <c r="O72" s="1155">
        <f t="shared" ca="1" si="15"/>
        <v>3.8989088864857386</v>
      </c>
      <c r="P72" s="1155">
        <f t="shared" ca="1" si="15"/>
        <v>3.7199335737089223</v>
      </c>
      <c r="Q72" s="1155">
        <f t="shared" ca="1" si="15"/>
        <v>3.0118261667619066</v>
      </c>
      <c r="R72" s="1155">
        <f t="shared" ca="1" si="15"/>
        <v>2.9707260276430913</v>
      </c>
      <c r="S72" s="1155">
        <f t="shared" ca="1" si="15"/>
        <v>2.9304575543299265</v>
      </c>
      <c r="T72" s="1155">
        <f t="shared" ca="1" si="15"/>
        <v>2.890478641262221</v>
      </c>
      <c r="U72" s="1155">
        <f t="shared" ca="1" si="15"/>
        <v>2.850456603513412</v>
      </c>
      <c r="V72" s="1155">
        <f t="shared" ca="1" si="15"/>
        <v>2.8101841954726892</v>
      </c>
      <c r="W72" s="1155">
        <f t="shared" ca="1" si="15"/>
        <v>2.7695292157117057</v>
      </c>
      <c r="X72" s="1155">
        <f t="shared" ca="1" si="15"/>
        <v>2.7284042633739505</v>
      </c>
      <c r="Y72" s="1155">
        <f t="shared" ca="1" si="15"/>
        <v>2.6867485852842781</v>
      </c>
      <c r="Z72" s="1155">
        <f t="shared" ca="1" si="15"/>
        <v>2.6445171772944907</v>
      </c>
      <c r="AA72" s="1155">
        <f t="shared" ca="1" si="15"/>
        <v>2.7266899848873196</v>
      </c>
      <c r="AB72" s="1155">
        <f t="shared" si="15"/>
        <v>0</v>
      </c>
      <c r="AC72" s="1155">
        <f t="shared" si="15"/>
        <v>0</v>
      </c>
      <c r="AD72" s="1155">
        <f t="shared" si="15"/>
        <v>0</v>
      </c>
    </row>
    <row r="73" spans="1:30">
      <c r="A73" s="1149">
        <v>57</v>
      </c>
      <c r="B73" s="1153" t="s">
        <v>451</v>
      </c>
      <c r="C73" s="1144"/>
      <c r="D73" s="1144"/>
      <c r="E73" s="1144"/>
      <c r="F73" s="1144"/>
      <c r="G73" s="1144"/>
      <c r="H73" s="1144"/>
      <c r="I73" s="1144"/>
      <c r="J73" s="1144"/>
      <c r="K73" s="1144"/>
      <c r="L73" s="1144"/>
      <c r="M73" s="1144"/>
      <c r="N73" s="1144"/>
      <c r="O73" s="1144"/>
      <c r="P73" s="1144"/>
      <c r="Q73" s="1144"/>
      <c r="R73" s="1144"/>
      <c r="S73" s="1144"/>
      <c r="T73" s="1144"/>
      <c r="U73" s="1144"/>
      <c r="V73" s="1144"/>
      <c r="W73" s="1144"/>
      <c r="X73" s="1144"/>
      <c r="Y73" s="1144"/>
      <c r="Z73" s="1144"/>
      <c r="AA73" s="1144"/>
      <c r="AB73" s="1144"/>
      <c r="AC73" s="1144"/>
      <c r="AD73" s="1144"/>
    </row>
    <row r="74" spans="1:30">
      <c r="A74" s="1149">
        <v>58</v>
      </c>
      <c r="B74" s="1159" t="s">
        <v>452</v>
      </c>
      <c r="C74" s="1155">
        <f t="shared" ref="C74:AD74" si="16">C72-C73</f>
        <v>0</v>
      </c>
      <c r="D74" s="1155">
        <f t="shared" si="16"/>
        <v>0</v>
      </c>
      <c r="E74" s="1155">
        <f t="shared" ca="1" si="16"/>
        <v>2.4415634914103488</v>
      </c>
      <c r="F74" s="1155">
        <f t="shared" ca="1" si="16"/>
        <v>2.5380804066316904</v>
      </c>
      <c r="G74" s="1155">
        <f t="shared" ca="1" si="16"/>
        <v>2.6446106992277478</v>
      </c>
      <c r="H74" s="1155">
        <f t="shared" ca="1" si="16"/>
        <v>2.7608554929970892</v>
      </c>
      <c r="I74" s="1155">
        <f t="shared" ca="1" si="16"/>
        <v>2.8850952899455216</v>
      </c>
      <c r="J74" s="1155">
        <f t="shared" ca="1" si="16"/>
        <v>3.0179822811726682</v>
      </c>
      <c r="K74" s="1155">
        <f t="shared" ca="1" si="16"/>
        <v>3.1630379903835744</v>
      </c>
      <c r="L74" s="1155">
        <f t="shared" ca="1" si="16"/>
        <v>3.3229056314520373</v>
      </c>
      <c r="M74" s="1155">
        <f t="shared" ca="1" si="16"/>
        <v>3.4991398561323699</v>
      </c>
      <c r="N74" s="1155">
        <f t="shared" ca="1" si="16"/>
        <v>3.6917704472047803</v>
      </c>
      <c r="O74" s="1155">
        <f t="shared" ca="1" si="16"/>
        <v>3.8989088864857386</v>
      </c>
      <c r="P74" s="1155">
        <f t="shared" ca="1" si="16"/>
        <v>3.7199335737089223</v>
      </c>
      <c r="Q74" s="1155">
        <f t="shared" ca="1" si="16"/>
        <v>3.0118261667619066</v>
      </c>
      <c r="R74" s="1155">
        <f t="shared" ca="1" si="16"/>
        <v>2.9707260276430913</v>
      </c>
      <c r="S74" s="1155">
        <f t="shared" ca="1" si="16"/>
        <v>2.9304575543299265</v>
      </c>
      <c r="T74" s="1155">
        <f t="shared" ca="1" si="16"/>
        <v>2.890478641262221</v>
      </c>
      <c r="U74" s="1155">
        <f t="shared" ca="1" si="16"/>
        <v>2.850456603513412</v>
      </c>
      <c r="V74" s="1155">
        <f t="shared" ca="1" si="16"/>
        <v>2.8101841954726892</v>
      </c>
      <c r="W74" s="1155">
        <f t="shared" ca="1" si="16"/>
        <v>2.7695292157117057</v>
      </c>
      <c r="X74" s="1155">
        <f t="shared" ca="1" si="16"/>
        <v>2.7284042633739505</v>
      </c>
      <c r="Y74" s="1155">
        <f t="shared" ca="1" si="16"/>
        <v>2.6867485852842781</v>
      </c>
      <c r="Z74" s="1155">
        <f t="shared" ca="1" si="16"/>
        <v>2.6445171772944907</v>
      </c>
      <c r="AA74" s="1155">
        <f t="shared" ca="1" si="16"/>
        <v>2.7266899848873196</v>
      </c>
      <c r="AB74" s="1155">
        <f t="shared" si="16"/>
        <v>0</v>
      </c>
      <c r="AC74" s="1155">
        <f t="shared" si="16"/>
        <v>0</v>
      </c>
      <c r="AD74" s="1155">
        <f t="shared" si="16"/>
        <v>0</v>
      </c>
    </row>
    <row r="75" spans="1:30" ht="73.900000000000006" customHeight="1">
      <c r="A75" s="1141"/>
      <c r="B75" s="1162" t="s">
        <v>453</v>
      </c>
      <c r="C75" s="1144"/>
      <c r="D75" s="1144"/>
      <c r="E75" s="1144"/>
      <c r="F75" s="1144"/>
      <c r="G75" s="1144"/>
      <c r="H75" s="1144"/>
      <c r="I75" s="1144"/>
      <c r="J75" s="1144"/>
      <c r="K75" s="1144"/>
      <c r="L75" s="1144"/>
      <c r="M75" s="1144"/>
      <c r="N75" s="1144"/>
      <c r="O75" s="1144"/>
      <c r="P75" s="1144"/>
      <c r="Q75" s="1144"/>
      <c r="R75" s="1144"/>
      <c r="S75" s="1144"/>
      <c r="T75" s="1144"/>
      <c r="U75" s="1144"/>
      <c r="V75" s="1144"/>
      <c r="W75" s="1144"/>
      <c r="X75" s="1144"/>
      <c r="Y75" s="1144"/>
      <c r="Z75" s="1144"/>
      <c r="AA75" s="1144"/>
      <c r="AB75" s="1144"/>
      <c r="AC75" s="1144"/>
      <c r="AD75" s="1144"/>
    </row>
  </sheetData>
  <sheetProtection password="CE16" sheet="1" objects="1" scenarios="1"/>
  <protectedRanges>
    <protectedRange sqref="C75:AD75" name="Range17"/>
    <protectedRange sqref="C73:AD73" name="Range16"/>
    <protectedRange sqref="C71:AD71" name="Range15"/>
    <protectedRange sqref="C67:AD69" name="Range14"/>
    <protectedRange sqref="B59:AD63" name="Range13"/>
    <protectedRange sqref="C53:AD57" name="Range12"/>
    <protectedRange sqref="B46:AD50" name="Range11"/>
    <protectedRange sqref="C40:AD44" name="Range10"/>
    <protectedRange sqref="C34:AD36" name="Range9"/>
    <protectedRange sqref="C32:AD32" name="Range8"/>
    <protectedRange sqref="C29:AD30" name="Range7"/>
    <protectedRange sqref="C22:AD27" name="Range6"/>
    <protectedRange sqref="C19:AD20" name="Range5"/>
    <protectedRange sqref="C1:AD3" name="Range1"/>
    <protectedRange sqref="C7:AD9" name="Range2"/>
    <protectedRange sqref="C11:AD12" name="Range3"/>
    <protectedRange sqref="C16:AD17" name="Range4"/>
  </protectedRanges>
  <dataValidations count="1">
    <dataValidation type="list" operator="equal" allowBlank="1" showInputMessage="1" showErrorMessage="1" sqref="C3:AD3 IY3:JZ3 SU3:TV3 ACQ3:ADR3 AMM3:ANN3 AWI3:AXJ3 BGE3:BHF3 BQA3:BRB3 BZW3:CAX3 CJS3:CKT3 CTO3:CUP3 DDK3:DEL3 DNG3:DOH3 DXC3:DYD3 EGY3:EHZ3 EQU3:ERV3 FAQ3:FBR3 FKM3:FLN3 FUI3:FVJ3 GEE3:GFF3 GOA3:GPB3 GXW3:GYX3 HHS3:HIT3 HRO3:HSP3 IBK3:ICL3 ILG3:IMH3 IVC3:IWD3 JEY3:JFZ3 JOU3:JPV3 JYQ3:JZR3 KIM3:KJN3 KSI3:KTJ3 LCE3:LDF3 LMA3:LNB3 LVW3:LWX3 MFS3:MGT3 MPO3:MQP3 MZK3:NAL3 NJG3:NKH3 NTC3:NUD3 OCY3:ODZ3 OMU3:ONV3 OWQ3:OXR3 PGM3:PHN3 PQI3:PRJ3 QAE3:QBF3 QKA3:QLB3 QTW3:QUX3 RDS3:RET3 RNO3:ROP3 RXK3:RYL3 SHG3:SIH3 SRC3:SSD3 TAY3:TBZ3 TKU3:TLV3 TUQ3:TVR3 UEM3:UFN3 UOI3:UPJ3 UYE3:UZF3 VIA3:VJB3 VRW3:VSX3 WBS3:WCT3 WLO3:WMP3 WVK3:WWL3 C65539:AD65539 IY65539:JZ65539 SU65539:TV65539 ACQ65539:ADR65539 AMM65539:ANN65539 AWI65539:AXJ65539 BGE65539:BHF65539 BQA65539:BRB65539 BZW65539:CAX65539 CJS65539:CKT65539 CTO65539:CUP65539 DDK65539:DEL65539 DNG65539:DOH65539 DXC65539:DYD65539 EGY65539:EHZ65539 EQU65539:ERV65539 FAQ65539:FBR65539 FKM65539:FLN65539 FUI65539:FVJ65539 GEE65539:GFF65539 GOA65539:GPB65539 GXW65539:GYX65539 HHS65539:HIT65539 HRO65539:HSP65539 IBK65539:ICL65539 ILG65539:IMH65539 IVC65539:IWD65539 JEY65539:JFZ65539 JOU65539:JPV65539 JYQ65539:JZR65539 KIM65539:KJN65539 KSI65539:KTJ65539 LCE65539:LDF65539 LMA65539:LNB65539 LVW65539:LWX65539 MFS65539:MGT65539 MPO65539:MQP65539 MZK65539:NAL65539 NJG65539:NKH65539 NTC65539:NUD65539 OCY65539:ODZ65539 OMU65539:ONV65539 OWQ65539:OXR65539 PGM65539:PHN65539 PQI65539:PRJ65539 QAE65539:QBF65539 QKA65539:QLB65539 QTW65539:QUX65539 RDS65539:RET65539 RNO65539:ROP65539 RXK65539:RYL65539 SHG65539:SIH65539 SRC65539:SSD65539 TAY65539:TBZ65539 TKU65539:TLV65539 TUQ65539:TVR65539 UEM65539:UFN65539 UOI65539:UPJ65539 UYE65539:UZF65539 VIA65539:VJB65539 VRW65539:VSX65539 WBS65539:WCT65539 WLO65539:WMP65539 WVK65539:WWL65539 C131075:AD131075 IY131075:JZ131075 SU131075:TV131075 ACQ131075:ADR131075 AMM131075:ANN131075 AWI131075:AXJ131075 BGE131075:BHF131075 BQA131075:BRB131075 BZW131075:CAX131075 CJS131075:CKT131075 CTO131075:CUP131075 DDK131075:DEL131075 DNG131075:DOH131075 DXC131075:DYD131075 EGY131075:EHZ131075 EQU131075:ERV131075 FAQ131075:FBR131075 FKM131075:FLN131075 FUI131075:FVJ131075 GEE131075:GFF131075 GOA131075:GPB131075 GXW131075:GYX131075 HHS131075:HIT131075 HRO131075:HSP131075 IBK131075:ICL131075 ILG131075:IMH131075 IVC131075:IWD131075 JEY131075:JFZ131075 JOU131075:JPV131075 JYQ131075:JZR131075 KIM131075:KJN131075 KSI131075:KTJ131075 LCE131075:LDF131075 LMA131075:LNB131075 LVW131075:LWX131075 MFS131075:MGT131075 MPO131075:MQP131075 MZK131075:NAL131075 NJG131075:NKH131075 NTC131075:NUD131075 OCY131075:ODZ131075 OMU131075:ONV131075 OWQ131075:OXR131075 PGM131075:PHN131075 PQI131075:PRJ131075 QAE131075:QBF131075 QKA131075:QLB131075 QTW131075:QUX131075 RDS131075:RET131075 RNO131075:ROP131075 RXK131075:RYL131075 SHG131075:SIH131075 SRC131075:SSD131075 TAY131075:TBZ131075 TKU131075:TLV131075 TUQ131075:TVR131075 UEM131075:UFN131075 UOI131075:UPJ131075 UYE131075:UZF131075 VIA131075:VJB131075 VRW131075:VSX131075 WBS131075:WCT131075 WLO131075:WMP131075 WVK131075:WWL131075 C196611:AD196611 IY196611:JZ196611 SU196611:TV196611 ACQ196611:ADR196611 AMM196611:ANN196611 AWI196611:AXJ196611 BGE196611:BHF196611 BQA196611:BRB196611 BZW196611:CAX196611 CJS196611:CKT196611 CTO196611:CUP196611 DDK196611:DEL196611 DNG196611:DOH196611 DXC196611:DYD196611 EGY196611:EHZ196611 EQU196611:ERV196611 FAQ196611:FBR196611 FKM196611:FLN196611 FUI196611:FVJ196611 GEE196611:GFF196611 GOA196611:GPB196611 GXW196611:GYX196611 HHS196611:HIT196611 HRO196611:HSP196611 IBK196611:ICL196611 ILG196611:IMH196611 IVC196611:IWD196611 JEY196611:JFZ196611 JOU196611:JPV196611 JYQ196611:JZR196611 KIM196611:KJN196611 KSI196611:KTJ196611 LCE196611:LDF196611 LMA196611:LNB196611 LVW196611:LWX196611 MFS196611:MGT196611 MPO196611:MQP196611 MZK196611:NAL196611 NJG196611:NKH196611 NTC196611:NUD196611 OCY196611:ODZ196611 OMU196611:ONV196611 OWQ196611:OXR196611 PGM196611:PHN196611 PQI196611:PRJ196611 QAE196611:QBF196611 QKA196611:QLB196611 QTW196611:QUX196611 RDS196611:RET196611 RNO196611:ROP196611 RXK196611:RYL196611 SHG196611:SIH196611 SRC196611:SSD196611 TAY196611:TBZ196611 TKU196611:TLV196611 TUQ196611:TVR196611 UEM196611:UFN196611 UOI196611:UPJ196611 UYE196611:UZF196611 VIA196611:VJB196611 VRW196611:VSX196611 WBS196611:WCT196611 WLO196611:WMP196611 WVK196611:WWL196611 C262147:AD262147 IY262147:JZ262147 SU262147:TV262147 ACQ262147:ADR262147 AMM262147:ANN262147 AWI262147:AXJ262147 BGE262147:BHF262147 BQA262147:BRB262147 BZW262147:CAX262147 CJS262147:CKT262147 CTO262147:CUP262147 DDK262147:DEL262147 DNG262147:DOH262147 DXC262147:DYD262147 EGY262147:EHZ262147 EQU262147:ERV262147 FAQ262147:FBR262147 FKM262147:FLN262147 FUI262147:FVJ262147 GEE262147:GFF262147 GOA262147:GPB262147 GXW262147:GYX262147 HHS262147:HIT262147 HRO262147:HSP262147 IBK262147:ICL262147 ILG262147:IMH262147 IVC262147:IWD262147 JEY262147:JFZ262147 JOU262147:JPV262147 JYQ262147:JZR262147 KIM262147:KJN262147 KSI262147:KTJ262147 LCE262147:LDF262147 LMA262147:LNB262147 LVW262147:LWX262147 MFS262147:MGT262147 MPO262147:MQP262147 MZK262147:NAL262147 NJG262147:NKH262147 NTC262147:NUD262147 OCY262147:ODZ262147 OMU262147:ONV262147 OWQ262147:OXR262147 PGM262147:PHN262147 PQI262147:PRJ262147 QAE262147:QBF262147 QKA262147:QLB262147 QTW262147:QUX262147 RDS262147:RET262147 RNO262147:ROP262147 RXK262147:RYL262147 SHG262147:SIH262147 SRC262147:SSD262147 TAY262147:TBZ262147 TKU262147:TLV262147 TUQ262147:TVR262147 UEM262147:UFN262147 UOI262147:UPJ262147 UYE262147:UZF262147 VIA262147:VJB262147 VRW262147:VSX262147 WBS262147:WCT262147 WLO262147:WMP262147 WVK262147:WWL262147 C327683:AD327683 IY327683:JZ327683 SU327683:TV327683 ACQ327683:ADR327683 AMM327683:ANN327683 AWI327683:AXJ327683 BGE327683:BHF327683 BQA327683:BRB327683 BZW327683:CAX327683 CJS327683:CKT327683 CTO327683:CUP327683 DDK327683:DEL327683 DNG327683:DOH327683 DXC327683:DYD327683 EGY327683:EHZ327683 EQU327683:ERV327683 FAQ327683:FBR327683 FKM327683:FLN327683 FUI327683:FVJ327683 GEE327683:GFF327683 GOA327683:GPB327683 GXW327683:GYX327683 HHS327683:HIT327683 HRO327683:HSP327683 IBK327683:ICL327683 ILG327683:IMH327683 IVC327683:IWD327683 JEY327683:JFZ327683 JOU327683:JPV327683 JYQ327683:JZR327683 KIM327683:KJN327683 KSI327683:KTJ327683 LCE327683:LDF327683 LMA327683:LNB327683 LVW327683:LWX327683 MFS327683:MGT327683 MPO327683:MQP327683 MZK327683:NAL327683 NJG327683:NKH327683 NTC327683:NUD327683 OCY327683:ODZ327683 OMU327683:ONV327683 OWQ327683:OXR327683 PGM327683:PHN327683 PQI327683:PRJ327683 QAE327683:QBF327683 QKA327683:QLB327683 QTW327683:QUX327683 RDS327683:RET327683 RNO327683:ROP327683 RXK327683:RYL327683 SHG327683:SIH327683 SRC327683:SSD327683 TAY327683:TBZ327683 TKU327683:TLV327683 TUQ327683:TVR327683 UEM327683:UFN327683 UOI327683:UPJ327683 UYE327683:UZF327683 VIA327683:VJB327683 VRW327683:VSX327683 WBS327683:WCT327683 WLO327683:WMP327683 WVK327683:WWL327683 C393219:AD393219 IY393219:JZ393219 SU393219:TV393219 ACQ393219:ADR393219 AMM393219:ANN393219 AWI393219:AXJ393219 BGE393219:BHF393219 BQA393219:BRB393219 BZW393219:CAX393219 CJS393219:CKT393219 CTO393219:CUP393219 DDK393219:DEL393219 DNG393219:DOH393219 DXC393219:DYD393219 EGY393219:EHZ393219 EQU393219:ERV393219 FAQ393219:FBR393219 FKM393219:FLN393219 FUI393219:FVJ393219 GEE393219:GFF393219 GOA393219:GPB393219 GXW393219:GYX393219 HHS393219:HIT393219 HRO393219:HSP393219 IBK393219:ICL393219 ILG393219:IMH393219 IVC393219:IWD393219 JEY393219:JFZ393219 JOU393219:JPV393219 JYQ393219:JZR393219 KIM393219:KJN393219 KSI393219:KTJ393219 LCE393219:LDF393219 LMA393219:LNB393219 LVW393219:LWX393219 MFS393219:MGT393219 MPO393219:MQP393219 MZK393219:NAL393219 NJG393219:NKH393219 NTC393219:NUD393219 OCY393219:ODZ393219 OMU393219:ONV393219 OWQ393219:OXR393219 PGM393219:PHN393219 PQI393219:PRJ393219 QAE393219:QBF393219 QKA393219:QLB393219 QTW393219:QUX393219 RDS393219:RET393219 RNO393219:ROP393219 RXK393219:RYL393219 SHG393219:SIH393219 SRC393219:SSD393219 TAY393219:TBZ393219 TKU393219:TLV393219 TUQ393219:TVR393219 UEM393219:UFN393219 UOI393219:UPJ393219 UYE393219:UZF393219 VIA393219:VJB393219 VRW393219:VSX393219 WBS393219:WCT393219 WLO393219:WMP393219 WVK393219:WWL393219 C458755:AD458755 IY458755:JZ458755 SU458755:TV458755 ACQ458755:ADR458755 AMM458755:ANN458755 AWI458755:AXJ458755 BGE458755:BHF458755 BQA458755:BRB458755 BZW458755:CAX458755 CJS458755:CKT458755 CTO458755:CUP458755 DDK458755:DEL458755 DNG458755:DOH458755 DXC458755:DYD458755 EGY458755:EHZ458755 EQU458755:ERV458755 FAQ458755:FBR458755 FKM458755:FLN458755 FUI458755:FVJ458755 GEE458755:GFF458755 GOA458755:GPB458755 GXW458755:GYX458755 HHS458755:HIT458755 HRO458755:HSP458755 IBK458755:ICL458755 ILG458755:IMH458755 IVC458755:IWD458755 JEY458755:JFZ458755 JOU458755:JPV458755 JYQ458755:JZR458755 KIM458755:KJN458755 KSI458755:KTJ458755 LCE458755:LDF458755 LMA458755:LNB458755 LVW458755:LWX458755 MFS458755:MGT458755 MPO458755:MQP458755 MZK458755:NAL458755 NJG458755:NKH458755 NTC458755:NUD458755 OCY458755:ODZ458755 OMU458755:ONV458755 OWQ458755:OXR458755 PGM458755:PHN458755 PQI458755:PRJ458755 QAE458755:QBF458755 QKA458755:QLB458755 QTW458755:QUX458755 RDS458755:RET458755 RNO458755:ROP458755 RXK458755:RYL458755 SHG458755:SIH458755 SRC458755:SSD458755 TAY458755:TBZ458755 TKU458755:TLV458755 TUQ458755:TVR458755 UEM458755:UFN458755 UOI458755:UPJ458755 UYE458755:UZF458755 VIA458755:VJB458755 VRW458755:VSX458755 WBS458755:WCT458755 WLO458755:WMP458755 WVK458755:WWL458755 C524291:AD524291 IY524291:JZ524291 SU524291:TV524291 ACQ524291:ADR524291 AMM524291:ANN524291 AWI524291:AXJ524291 BGE524291:BHF524291 BQA524291:BRB524291 BZW524291:CAX524291 CJS524291:CKT524291 CTO524291:CUP524291 DDK524291:DEL524291 DNG524291:DOH524291 DXC524291:DYD524291 EGY524291:EHZ524291 EQU524291:ERV524291 FAQ524291:FBR524291 FKM524291:FLN524291 FUI524291:FVJ524291 GEE524291:GFF524291 GOA524291:GPB524291 GXW524291:GYX524291 HHS524291:HIT524291 HRO524291:HSP524291 IBK524291:ICL524291 ILG524291:IMH524291 IVC524291:IWD524291 JEY524291:JFZ524291 JOU524291:JPV524291 JYQ524291:JZR524291 KIM524291:KJN524291 KSI524291:KTJ524291 LCE524291:LDF524291 LMA524291:LNB524291 LVW524291:LWX524291 MFS524291:MGT524291 MPO524291:MQP524291 MZK524291:NAL524291 NJG524291:NKH524291 NTC524291:NUD524291 OCY524291:ODZ524291 OMU524291:ONV524291 OWQ524291:OXR524291 PGM524291:PHN524291 PQI524291:PRJ524291 QAE524291:QBF524291 QKA524291:QLB524291 QTW524291:QUX524291 RDS524291:RET524291 RNO524291:ROP524291 RXK524291:RYL524291 SHG524291:SIH524291 SRC524291:SSD524291 TAY524291:TBZ524291 TKU524291:TLV524291 TUQ524291:TVR524291 UEM524291:UFN524291 UOI524291:UPJ524291 UYE524291:UZF524291 VIA524291:VJB524291 VRW524291:VSX524291 WBS524291:WCT524291 WLO524291:WMP524291 WVK524291:WWL524291 C589827:AD589827 IY589827:JZ589827 SU589827:TV589827 ACQ589827:ADR589827 AMM589827:ANN589827 AWI589827:AXJ589827 BGE589827:BHF589827 BQA589827:BRB589827 BZW589827:CAX589827 CJS589827:CKT589827 CTO589827:CUP589827 DDK589827:DEL589827 DNG589827:DOH589827 DXC589827:DYD589827 EGY589827:EHZ589827 EQU589827:ERV589827 FAQ589827:FBR589827 FKM589827:FLN589827 FUI589827:FVJ589827 GEE589827:GFF589827 GOA589827:GPB589827 GXW589827:GYX589827 HHS589827:HIT589827 HRO589827:HSP589827 IBK589827:ICL589827 ILG589827:IMH589827 IVC589827:IWD589827 JEY589827:JFZ589827 JOU589827:JPV589827 JYQ589827:JZR589827 KIM589827:KJN589827 KSI589827:KTJ589827 LCE589827:LDF589827 LMA589827:LNB589827 LVW589827:LWX589827 MFS589827:MGT589827 MPO589827:MQP589827 MZK589827:NAL589827 NJG589827:NKH589827 NTC589827:NUD589827 OCY589827:ODZ589827 OMU589827:ONV589827 OWQ589827:OXR589827 PGM589827:PHN589827 PQI589827:PRJ589827 QAE589827:QBF589827 QKA589827:QLB589827 QTW589827:QUX589827 RDS589827:RET589827 RNO589827:ROP589827 RXK589827:RYL589827 SHG589827:SIH589827 SRC589827:SSD589827 TAY589827:TBZ589827 TKU589827:TLV589827 TUQ589827:TVR589827 UEM589827:UFN589827 UOI589827:UPJ589827 UYE589827:UZF589827 VIA589827:VJB589827 VRW589827:VSX589827 WBS589827:WCT589827 WLO589827:WMP589827 WVK589827:WWL589827 C655363:AD655363 IY655363:JZ655363 SU655363:TV655363 ACQ655363:ADR655363 AMM655363:ANN655363 AWI655363:AXJ655363 BGE655363:BHF655363 BQA655363:BRB655363 BZW655363:CAX655363 CJS655363:CKT655363 CTO655363:CUP655363 DDK655363:DEL655363 DNG655363:DOH655363 DXC655363:DYD655363 EGY655363:EHZ655363 EQU655363:ERV655363 FAQ655363:FBR655363 FKM655363:FLN655363 FUI655363:FVJ655363 GEE655363:GFF655363 GOA655363:GPB655363 GXW655363:GYX655363 HHS655363:HIT655363 HRO655363:HSP655363 IBK655363:ICL655363 ILG655363:IMH655363 IVC655363:IWD655363 JEY655363:JFZ655363 JOU655363:JPV655363 JYQ655363:JZR655363 KIM655363:KJN655363 KSI655363:KTJ655363 LCE655363:LDF655363 LMA655363:LNB655363 LVW655363:LWX655363 MFS655363:MGT655363 MPO655363:MQP655363 MZK655363:NAL655363 NJG655363:NKH655363 NTC655363:NUD655363 OCY655363:ODZ655363 OMU655363:ONV655363 OWQ655363:OXR655363 PGM655363:PHN655363 PQI655363:PRJ655363 QAE655363:QBF655363 QKA655363:QLB655363 QTW655363:QUX655363 RDS655363:RET655363 RNO655363:ROP655363 RXK655363:RYL655363 SHG655363:SIH655363 SRC655363:SSD655363 TAY655363:TBZ655363 TKU655363:TLV655363 TUQ655363:TVR655363 UEM655363:UFN655363 UOI655363:UPJ655363 UYE655363:UZF655363 VIA655363:VJB655363 VRW655363:VSX655363 WBS655363:WCT655363 WLO655363:WMP655363 WVK655363:WWL655363 C720899:AD720899 IY720899:JZ720899 SU720899:TV720899 ACQ720899:ADR720899 AMM720899:ANN720899 AWI720899:AXJ720899 BGE720899:BHF720899 BQA720899:BRB720899 BZW720899:CAX720899 CJS720899:CKT720899 CTO720899:CUP720899 DDK720899:DEL720899 DNG720899:DOH720899 DXC720899:DYD720899 EGY720899:EHZ720899 EQU720899:ERV720899 FAQ720899:FBR720899 FKM720899:FLN720899 FUI720899:FVJ720899 GEE720899:GFF720899 GOA720899:GPB720899 GXW720899:GYX720899 HHS720899:HIT720899 HRO720899:HSP720899 IBK720899:ICL720899 ILG720899:IMH720899 IVC720899:IWD720899 JEY720899:JFZ720899 JOU720899:JPV720899 JYQ720899:JZR720899 KIM720899:KJN720899 KSI720899:KTJ720899 LCE720899:LDF720899 LMA720899:LNB720899 LVW720899:LWX720899 MFS720899:MGT720899 MPO720899:MQP720899 MZK720899:NAL720899 NJG720899:NKH720899 NTC720899:NUD720899 OCY720899:ODZ720899 OMU720899:ONV720899 OWQ720899:OXR720899 PGM720899:PHN720899 PQI720899:PRJ720899 QAE720899:QBF720899 QKA720899:QLB720899 QTW720899:QUX720899 RDS720899:RET720899 RNO720899:ROP720899 RXK720899:RYL720899 SHG720899:SIH720899 SRC720899:SSD720899 TAY720899:TBZ720899 TKU720899:TLV720899 TUQ720899:TVR720899 UEM720899:UFN720899 UOI720899:UPJ720899 UYE720899:UZF720899 VIA720899:VJB720899 VRW720899:VSX720899 WBS720899:WCT720899 WLO720899:WMP720899 WVK720899:WWL720899 C786435:AD786435 IY786435:JZ786435 SU786435:TV786435 ACQ786435:ADR786435 AMM786435:ANN786435 AWI786435:AXJ786435 BGE786435:BHF786435 BQA786435:BRB786435 BZW786435:CAX786435 CJS786435:CKT786435 CTO786435:CUP786435 DDK786435:DEL786435 DNG786435:DOH786435 DXC786435:DYD786435 EGY786435:EHZ786435 EQU786435:ERV786435 FAQ786435:FBR786435 FKM786435:FLN786435 FUI786435:FVJ786435 GEE786435:GFF786435 GOA786435:GPB786435 GXW786435:GYX786435 HHS786435:HIT786435 HRO786435:HSP786435 IBK786435:ICL786435 ILG786435:IMH786435 IVC786435:IWD786435 JEY786435:JFZ786435 JOU786435:JPV786435 JYQ786435:JZR786435 KIM786435:KJN786435 KSI786435:KTJ786435 LCE786435:LDF786435 LMA786435:LNB786435 LVW786435:LWX786435 MFS786435:MGT786435 MPO786435:MQP786435 MZK786435:NAL786435 NJG786435:NKH786435 NTC786435:NUD786435 OCY786435:ODZ786435 OMU786435:ONV786435 OWQ786435:OXR786435 PGM786435:PHN786435 PQI786435:PRJ786435 QAE786435:QBF786435 QKA786435:QLB786435 QTW786435:QUX786435 RDS786435:RET786435 RNO786435:ROP786435 RXK786435:RYL786435 SHG786435:SIH786435 SRC786435:SSD786435 TAY786435:TBZ786435 TKU786435:TLV786435 TUQ786435:TVR786435 UEM786435:UFN786435 UOI786435:UPJ786435 UYE786435:UZF786435 VIA786435:VJB786435 VRW786435:VSX786435 WBS786435:WCT786435 WLO786435:WMP786435 WVK786435:WWL786435 C851971:AD851971 IY851971:JZ851971 SU851971:TV851971 ACQ851971:ADR851971 AMM851971:ANN851971 AWI851971:AXJ851971 BGE851971:BHF851971 BQA851971:BRB851971 BZW851971:CAX851971 CJS851971:CKT851971 CTO851971:CUP851971 DDK851971:DEL851971 DNG851971:DOH851971 DXC851971:DYD851971 EGY851971:EHZ851971 EQU851971:ERV851971 FAQ851971:FBR851971 FKM851971:FLN851971 FUI851971:FVJ851971 GEE851971:GFF851971 GOA851971:GPB851971 GXW851971:GYX851971 HHS851971:HIT851971 HRO851971:HSP851971 IBK851971:ICL851971 ILG851971:IMH851971 IVC851971:IWD851971 JEY851971:JFZ851971 JOU851971:JPV851971 JYQ851971:JZR851971 KIM851971:KJN851971 KSI851971:KTJ851971 LCE851971:LDF851971 LMA851971:LNB851971 LVW851971:LWX851971 MFS851971:MGT851971 MPO851971:MQP851971 MZK851971:NAL851971 NJG851971:NKH851971 NTC851971:NUD851971 OCY851971:ODZ851971 OMU851971:ONV851971 OWQ851971:OXR851971 PGM851971:PHN851971 PQI851971:PRJ851971 QAE851971:QBF851971 QKA851971:QLB851971 QTW851971:QUX851971 RDS851971:RET851971 RNO851971:ROP851971 RXK851971:RYL851971 SHG851971:SIH851971 SRC851971:SSD851971 TAY851971:TBZ851971 TKU851971:TLV851971 TUQ851971:TVR851971 UEM851971:UFN851971 UOI851971:UPJ851971 UYE851971:UZF851971 VIA851971:VJB851971 VRW851971:VSX851971 WBS851971:WCT851971 WLO851971:WMP851971 WVK851971:WWL851971 C917507:AD917507 IY917507:JZ917507 SU917507:TV917507 ACQ917507:ADR917507 AMM917507:ANN917507 AWI917507:AXJ917507 BGE917507:BHF917507 BQA917507:BRB917507 BZW917507:CAX917507 CJS917507:CKT917507 CTO917507:CUP917507 DDK917507:DEL917507 DNG917507:DOH917507 DXC917507:DYD917507 EGY917507:EHZ917507 EQU917507:ERV917507 FAQ917507:FBR917507 FKM917507:FLN917507 FUI917507:FVJ917507 GEE917507:GFF917507 GOA917507:GPB917507 GXW917507:GYX917507 HHS917507:HIT917507 HRO917507:HSP917507 IBK917507:ICL917507 ILG917507:IMH917507 IVC917507:IWD917507 JEY917507:JFZ917507 JOU917507:JPV917507 JYQ917507:JZR917507 KIM917507:KJN917507 KSI917507:KTJ917507 LCE917507:LDF917507 LMA917507:LNB917507 LVW917507:LWX917507 MFS917507:MGT917507 MPO917507:MQP917507 MZK917507:NAL917507 NJG917507:NKH917507 NTC917507:NUD917507 OCY917507:ODZ917507 OMU917507:ONV917507 OWQ917507:OXR917507 PGM917507:PHN917507 PQI917507:PRJ917507 QAE917507:QBF917507 QKA917507:QLB917507 QTW917507:QUX917507 RDS917507:RET917507 RNO917507:ROP917507 RXK917507:RYL917507 SHG917507:SIH917507 SRC917507:SSD917507 TAY917507:TBZ917507 TKU917507:TLV917507 TUQ917507:TVR917507 UEM917507:UFN917507 UOI917507:UPJ917507 UYE917507:UZF917507 VIA917507:VJB917507 VRW917507:VSX917507 WBS917507:WCT917507 WLO917507:WMP917507 WVK917507:WWL917507 C983043:AD983043 IY983043:JZ983043 SU983043:TV983043 ACQ983043:ADR983043 AMM983043:ANN983043 AWI983043:AXJ983043 BGE983043:BHF983043 BQA983043:BRB983043 BZW983043:CAX983043 CJS983043:CKT983043 CTO983043:CUP983043 DDK983043:DEL983043 DNG983043:DOH983043 DXC983043:DYD983043 EGY983043:EHZ983043 EQU983043:ERV983043 FAQ983043:FBR983043 FKM983043:FLN983043 FUI983043:FVJ983043 GEE983043:GFF983043 GOA983043:GPB983043 GXW983043:GYX983043 HHS983043:HIT983043 HRO983043:HSP983043 IBK983043:ICL983043 ILG983043:IMH983043 IVC983043:IWD983043 JEY983043:JFZ983043 JOU983043:JPV983043 JYQ983043:JZR983043 KIM983043:KJN983043 KSI983043:KTJ983043 LCE983043:LDF983043 LMA983043:LNB983043 LVW983043:LWX983043 MFS983043:MGT983043 MPO983043:MQP983043 MZK983043:NAL983043 NJG983043:NKH983043 NTC983043:NUD983043 OCY983043:ODZ983043 OMU983043:ONV983043 OWQ983043:OXR983043 PGM983043:PHN983043 PQI983043:PRJ983043 QAE983043:QBF983043 QKA983043:QLB983043 QTW983043:QUX983043 RDS983043:RET983043 RNO983043:ROP983043 RXK983043:RYL983043 SHG983043:SIH983043 SRC983043:SSD983043 TAY983043:TBZ983043 TKU983043:TLV983043 TUQ983043:TVR983043 UEM983043:UFN983043 UOI983043:UPJ983043 UYE983043:UZF983043 VIA983043:VJB983043 VRW983043:VSX983043 WBS983043:WCT983043 WLO983043:WMP983043 WVK983043:WWL983043" xr:uid="{F2B8B789-684F-4353-BAD5-F418760BFCFE}">
      <formula1>$BC$1:$BC$4</formula1>
      <formula2>0</formula2>
    </dataValidation>
  </dataValidations>
  <pageMargins left="0.15763888888888888" right="0.23611111111111113" top="0.47222222222222227" bottom="0.74791666666666667" header="0.51180555555555562" footer="0.51180555555555562"/>
  <pageSetup paperSize="9" scale="97" firstPageNumber="0" orientation="landscape" horizontalDpi="300" verticalDpi="300"/>
  <headerFooter alignWithMargins="0"/>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IL28"/>
  <sheetViews>
    <sheetView showGridLines="0" zoomScale="90" zoomScaleNormal="90" workbookViewId="0">
      <pane xSplit="2" ySplit="3" topLeftCell="C4" activePane="bottomRight" state="frozen"/>
      <selection activeCell="G4" sqref="G4"/>
      <selection pane="topRight" activeCell="G4" sqref="G4"/>
      <selection pane="bottomLeft" activeCell="G4" sqref="G4"/>
      <selection pane="bottomRight" activeCell="G4" sqref="G4"/>
    </sheetView>
  </sheetViews>
  <sheetFormatPr defaultColWidth="8.875" defaultRowHeight="14.1" customHeight="1"/>
  <cols>
    <col min="1" max="1" width="31" style="827" bestFit="1" customWidth="1"/>
    <col min="2" max="2" width="7.75" style="827" bestFit="1" customWidth="1"/>
    <col min="3" max="3" width="7" style="827" bestFit="1" customWidth="1"/>
    <col min="4" max="12" width="7.125" style="827" bestFit="1" customWidth="1"/>
    <col min="13" max="28" width="7.25" style="827" bestFit="1" customWidth="1"/>
    <col min="29" max="251" width="9.125" style="827"/>
    <col min="252" max="252" width="30" style="827" bestFit="1" customWidth="1"/>
    <col min="253" max="253" width="11.25" style="827" customWidth="1"/>
    <col min="254" max="254" width="9" style="827" customWidth="1"/>
    <col min="255" max="255" width="6.875" style="827" bestFit="1" customWidth="1"/>
    <col min="256" max="264" width="6.5" style="827" bestFit="1" customWidth="1"/>
    <col min="265" max="265" width="6.5" style="827" customWidth="1"/>
    <col min="266" max="267" width="6.5" style="827" bestFit="1" customWidth="1"/>
    <col min="268" max="268" width="7.25" style="827" bestFit="1" customWidth="1"/>
    <col min="269" max="270" width="6.5" style="827" bestFit="1" customWidth="1"/>
    <col min="271" max="271" width="7" style="827" customWidth="1"/>
    <col min="272" max="273" width="6.5" style="827" bestFit="1" customWidth="1"/>
    <col min="274" max="279" width="6.875" style="827" bestFit="1" customWidth="1"/>
    <col min="280" max="507" width="9.125" style="827"/>
    <col min="508" max="508" width="30" style="827" bestFit="1" customWidth="1"/>
    <col min="509" max="509" width="11.25" style="827" customWidth="1"/>
    <col min="510" max="510" width="9" style="827" customWidth="1"/>
    <col min="511" max="511" width="6.875" style="827" bestFit="1" customWidth="1"/>
    <col min="512" max="520" width="6.5" style="827" bestFit="1" customWidth="1"/>
    <col min="521" max="521" width="6.5" style="827" customWidth="1"/>
    <col min="522" max="523" width="6.5" style="827" bestFit="1" customWidth="1"/>
    <col min="524" max="524" width="7.25" style="827" bestFit="1" customWidth="1"/>
    <col min="525" max="526" width="6.5" style="827" bestFit="1" customWidth="1"/>
    <col min="527" max="527" width="7" style="827" customWidth="1"/>
    <col min="528" max="529" width="6.5" style="827" bestFit="1" customWidth="1"/>
    <col min="530" max="535" width="6.875" style="827" bestFit="1" customWidth="1"/>
    <col min="536" max="763" width="9.125" style="827"/>
    <col min="764" max="764" width="30" style="827" bestFit="1" customWidth="1"/>
    <col min="765" max="765" width="11.25" style="827" customWidth="1"/>
    <col min="766" max="766" width="9" style="827" customWidth="1"/>
    <col min="767" max="767" width="6.875" style="827" bestFit="1" customWidth="1"/>
    <col min="768" max="776" width="6.5" style="827" bestFit="1" customWidth="1"/>
    <col min="777" max="777" width="6.5" style="827" customWidth="1"/>
    <col min="778" max="779" width="6.5" style="827" bestFit="1" customWidth="1"/>
    <col min="780" max="780" width="7.25" style="827" bestFit="1" customWidth="1"/>
    <col min="781" max="782" width="6.5" style="827" bestFit="1" customWidth="1"/>
    <col min="783" max="783" width="7" style="827" customWidth="1"/>
    <col min="784" max="785" width="6.5" style="827" bestFit="1" customWidth="1"/>
    <col min="786" max="791" width="6.875" style="827" bestFit="1" customWidth="1"/>
    <col min="792" max="1019" width="9.125" style="827"/>
    <col min="1020" max="1020" width="30" style="827" bestFit="1" customWidth="1"/>
    <col min="1021" max="1021" width="11.25" style="827" customWidth="1"/>
    <col min="1022" max="1022" width="9" style="827" customWidth="1"/>
    <col min="1023" max="1023" width="6.875" style="827" bestFit="1" customWidth="1"/>
    <col min="1024" max="1032" width="6.5" style="827" bestFit="1" customWidth="1"/>
    <col min="1033" max="1033" width="6.5" style="827" customWidth="1"/>
    <col min="1034" max="1035" width="6.5" style="827" bestFit="1" customWidth="1"/>
    <col min="1036" max="1036" width="7.25" style="827" bestFit="1" customWidth="1"/>
    <col min="1037" max="1038" width="6.5" style="827" bestFit="1" customWidth="1"/>
    <col min="1039" max="1039" width="7" style="827" customWidth="1"/>
    <col min="1040" max="1041" width="6.5" style="827" bestFit="1" customWidth="1"/>
    <col min="1042" max="1047" width="6.875" style="827" bestFit="1" customWidth="1"/>
    <col min="1048" max="1275" width="9.125" style="827"/>
    <col min="1276" max="1276" width="30" style="827" bestFit="1" customWidth="1"/>
    <col min="1277" max="1277" width="11.25" style="827" customWidth="1"/>
    <col min="1278" max="1278" width="9" style="827" customWidth="1"/>
    <col min="1279" max="1279" width="6.875" style="827" bestFit="1" customWidth="1"/>
    <col min="1280" max="1288" width="6.5" style="827" bestFit="1" customWidth="1"/>
    <col min="1289" max="1289" width="6.5" style="827" customWidth="1"/>
    <col min="1290" max="1291" width="6.5" style="827" bestFit="1" customWidth="1"/>
    <col min="1292" max="1292" width="7.25" style="827" bestFit="1" customWidth="1"/>
    <col min="1293" max="1294" width="6.5" style="827" bestFit="1" customWidth="1"/>
    <col min="1295" max="1295" width="7" style="827" customWidth="1"/>
    <col min="1296" max="1297" width="6.5" style="827" bestFit="1" customWidth="1"/>
    <col min="1298" max="1303" width="6.875" style="827" bestFit="1" customWidth="1"/>
    <col min="1304" max="1531" width="9.125" style="827"/>
    <col min="1532" max="1532" width="30" style="827" bestFit="1" customWidth="1"/>
    <col min="1533" max="1533" width="11.25" style="827" customWidth="1"/>
    <col min="1534" max="1534" width="9" style="827" customWidth="1"/>
    <col min="1535" max="1535" width="6.875" style="827" bestFit="1" customWidth="1"/>
    <col min="1536" max="1544" width="6.5" style="827" bestFit="1" customWidth="1"/>
    <col min="1545" max="1545" width="6.5" style="827" customWidth="1"/>
    <col min="1546" max="1547" width="6.5" style="827" bestFit="1" customWidth="1"/>
    <col min="1548" max="1548" width="7.25" style="827" bestFit="1" customWidth="1"/>
    <col min="1549" max="1550" width="6.5" style="827" bestFit="1" customWidth="1"/>
    <col min="1551" max="1551" width="7" style="827" customWidth="1"/>
    <col min="1552" max="1553" width="6.5" style="827" bestFit="1" customWidth="1"/>
    <col min="1554" max="1559" width="6.875" style="827" bestFit="1" customWidth="1"/>
    <col min="1560" max="1787" width="9.125" style="827"/>
    <col min="1788" max="1788" width="30" style="827" bestFit="1" customWidth="1"/>
    <col min="1789" max="1789" width="11.25" style="827" customWidth="1"/>
    <col min="1790" max="1790" width="9" style="827" customWidth="1"/>
    <col min="1791" max="1791" width="6.875" style="827" bestFit="1" customWidth="1"/>
    <col min="1792" max="1800" width="6.5" style="827" bestFit="1" customWidth="1"/>
    <col min="1801" max="1801" width="6.5" style="827" customWidth="1"/>
    <col min="1802" max="1803" width="6.5" style="827" bestFit="1" customWidth="1"/>
    <col min="1804" max="1804" width="7.25" style="827" bestFit="1" customWidth="1"/>
    <col min="1805" max="1806" width="6.5" style="827" bestFit="1" customWidth="1"/>
    <col min="1807" max="1807" width="7" style="827" customWidth="1"/>
    <col min="1808" max="1809" width="6.5" style="827" bestFit="1" customWidth="1"/>
    <col min="1810" max="1815" width="6.875" style="827" bestFit="1" customWidth="1"/>
    <col min="1816" max="2043" width="9.125" style="827"/>
    <col min="2044" max="2044" width="30" style="827" bestFit="1" customWidth="1"/>
    <col min="2045" max="2045" width="11.25" style="827" customWidth="1"/>
    <col min="2046" max="2046" width="9" style="827" customWidth="1"/>
    <col min="2047" max="2047" width="6.875" style="827" bestFit="1" customWidth="1"/>
    <col min="2048" max="2056" width="6.5" style="827" bestFit="1" customWidth="1"/>
    <col min="2057" max="2057" width="6.5" style="827" customWidth="1"/>
    <col min="2058" max="2059" width="6.5" style="827" bestFit="1" customWidth="1"/>
    <col min="2060" max="2060" width="7.25" style="827" bestFit="1" customWidth="1"/>
    <col min="2061" max="2062" width="6.5" style="827" bestFit="1" customWidth="1"/>
    <col min="2063" max="2063" width="7" style="827" customWidth="1"/>
    <col min="2064" max="2065" width="6.5" style="827" bestFit="1" customWidth="1"/>
    <col min="2066" max="2071" width="6.875" style="827" bestFit="1" customWidth="1"/>
    <col min="2072" max="2299" width="9.125" style="827"/>
    <col min="2300" max="2300" width="30" style="827" bestFit="1" customWidth="1"/>
    <col min="2301" max="2301" width="11.25" style="827" customWidth="1"/>
    <col min="2302" max="2302" width="9" style="827" customWidth="1"/>
    <col min="2303" max="2303" width="6.875" style="827" bestFit="1" customWidth="1"/>
    <col min="2304" max="2312" width="6.5" style="827" bestFit="1" customWidth="1"/>
    <col min="2313" max="2313" width="6.5" style="827" customWidth="1"/>
    <col min="2314" max="2315" width="6.5" style="827" bestFit="1" customWidth="1"/>
    <col min="2316" max="2316" width="7.25" style="827" bestFit="1" customWidth="1"/>
    <col min="2317" max="2318" width="6.5" style="827" bestFit="1" customWidth="1"/>
    <col min="2319" max="2319" width="7" style="827" customWidth="1"/>
    <col min="2320" max="2321" width="6.5" style="827" bestFit="1" customWidth="1"/>
    <col min="2322" max="2327" width="6.875" style="827" bestFit="1" customWidth="1"/>
    <col min="2328" max="2555" width="9.125" style="827"/>
    <col min="2556" max="2556" width="30" style="827" bestFit="1" customWidth="1"/>
    <col min="2557" max="2557" width="11.25" style="827" customWidth="1"/>
    <col min="2558" max="2558" width="9" style="827" customWidth="1"/>
    <col min="2559" max="2559" width="6.875" style="827" bestFit="1" customWidth="1"/>
    <col min="2560" max="2568" width="6.5" style="827" bestFit="1" customWidth="1"/>
    <col min="2569" max="2569" width="6.5" style="827" customWidth="1"/>
    <col min="2570" max="2571" width="6.5" style="827" bestFit="1" customWidth="1"/>
    <col min="2572" max="2572" width="7.25" style="827" bestFit="1" customWidth="1"/>
    <col min="2573" max="2574" width="6.5" style="827" bestFit="1" customWidth="1"/>
    <col min="2575" max="2575" width="7" style="827" customWidth="1"/>
    <col min="2576" max="2577" width="6.5" style="827" bestFit="1" customWidth="1"/>
    <col min="2578" max="2583" width="6.875" style="827" bestFit="1" customWidth="1"/>
    <col min="2584" max="2811" width="9.125" style="827"/>
    <col min="2812" max="2812" width="30" style="827" bestFit="1" customWidth="1"/>
    <col min="2813" max="2813" width="11.25" style="827" customWidth="1"/>
    <col min="2814" max="2814" width="9" style="827" customWidth="1"/>
    <col min="2815" max="2815" width="6.875" style="827" bestFit="1" customWidth="1"/>
    <col min="2816" max="2824" width="6.5" style="827" bestFit="1" customWidth="1"/>
    <col min="2825" max="2825" width="6.5" style="827" customWidth="1"/>
    <col min="2826" max="2827" width="6.5" style="827" bestFit="1" customWidth="1"/>
    <col min="2828" max="2828" width="7.25" style="827" bestFit="1" customWidth="1"/>
    <col min="2829" max="2830" width="6.5" style="827" bestFit="1" customWidth="1"/>
    <col min="2831" max="2831" width="7" style="827" customWidth="1"/>
    <col min="2832" max="2833" width="6.5" style="827" bestFit="1" customWidth="1"/>
    <col min="2834" max="2839" width="6.875" style="827" bestFit="1" customWidth="1"/>
    <col min="2840" max="3067" width="9.125" style="827"/>
    <col min="3068" max="3068" width="30" style="827" bestFit="1" customWidth="1"/>
    <col min="3069" max="3069" width="11.25" style="827" customWidth="1"/>
    <col min="3070" max="3070" width="9" style="827" customWidth="1"/>
    <col min="3071" max="3071" width="6.875" style="827" bestFit="1" customWidth="1"/>
    <col min="3072" max="3080" width="6.5" style="827" bestFit="1" customWidth="1"/>
    <col min="3081" max="3081" width="6.5" style="827" customWidth="1"/>
    <col min="3082" max="3083" width="6.5" style="827" bestFit="1" customWidth="1"/>
    <col min="3084" max="3084" width="7.25" style="827" bestFit="1" customWidth="1"/>
    <col min="3085" max="3086" width="6.5" style="827" bestFit="1" customWidth="1"/>
    <col min="3087" max="3087" width="7" style="827" customWidth="1"/>
    <col min="3088" max="3089" width="6.5" style="827" bestFit="1" customWidth="1"/>
    <col min="3090" max="3095" width="6.875" style="827" bestFit="1" customWidth="1"/>
    <col min="3096" max="3323" width="9.125" style="827"/>
    <col min="3324" max="3324" width="30" style="827" bestFit="1" customWidth="1"/>
    <col min="3325" max="3325" width="11.25" style="827" customWidth="1"/>
    <col min="3326" max="3326" width="9" style="827" customWidth="1"/>
    <col min="3327" max="3327" width="6.875" style="827" bestFit="1" customWidth="1"/>
    <col min="3328" max="3336" width="6.5" style="827" bestFit="1" customWidth="1"/>
    <col min="3337" max="3337" width="6.5" style="827" customWidth="1"/>
    <col min="3338" max="3339" width="6.5" style="827" bestFit="1" customWidth="1"/>
    <col min="3340" max="3340" width="7.25" style="827" bestFit="1" customWidth="1"/>
    <col min="3341" max="3342" width="6.5" style="827" bestFit="1" customWidth="1"/>
    <col min="3343" max="3343" width="7" style="827" customWidth="1"/>
    <col min="3344" max="3345" width="6.5" style="827" bestFit="1" customWidth="1"/>
    <col min="3346" max="3351" width="6.875" style="827" bestFit="1" customWidth="1"/>
    <col min="3352" max="3579" width="9.125" style="827"/>
    <col min="3580" max="3580" width="30" style="827" bestFit="1" customWidth="1"/>
    <col min="3581" max="3581" width="11.25" style="827" customWidth="1"/>
    <col min="3582" max="3582" width="9" style="827" customWidth="1"/>
    <col min="3583" max="3583" width="6.875" style="827" bestFit="1" customWidth="1"/>
    <col min="3584" max="3592" width="6.5" style="827" bestFit="1" customWidth="1"/>
    <col min="3593" max="3593" width="6.5" style="827" customWidth="1"/>
    <col min="3594" max="3595" width="6.5" style="827" bestFit="1" customWidth="1"/>
    <col min="3596" max="3596" width="7.25" style="827" bestFit="1" customWidth="1"/>
    <col min="3597" max="3598" width="6.5" style="827" bestFit="1" customWidth="1"/>
    <col min="3599" max="3599" width="7" style="827" customWidth="1"/>
    <col min="3600" max="3601" width="6.5" style="827" bestFit="1" customWidth="1"/>
    <col min="3602" max="3607" width="6.875" style="827" bestFit="1" customWidth="1"/>
    <col min="3608" max="3835" width="9.125" style="827"/>
    <col min="3836" max="3836" width="30" style="827" bestFit="1" customWidth="1"/>
    <col min="3837" max="3837" width="11.25" style="827" customWidth="1"/>
    <col min="3838" max="3838" width="9" style="827" customWidth="1"/>
    <col min="3839" max="3839" width="6.875" style="827" bestFit="1" customWidth="1"/>
    <col min="3840" max="3848" width="6.5" style="827" bestFit="1" customWidth="1"/>
    <col min="3849" max="3849" width="6.5" style="827" customWidth="1"/>
    <col min="3850" max="3851" width="6.5" style="827" bestFit="1" customWidth="1"/>
    <col min="3852" max="3852" width="7.25" style="827" bestFit="1" customWidth="1"/>
    <col min="3853" max="3854" width="6.5" style="827" bestFit="1" customWidth="1"/>
    <col min="3855" max="3855" width="7" style="827" customWidth="1"/>
    <col min="3856" max="3857" width="6.5" style="827" bestFit="1" customWidth="1"/>
    <col min="3858" max="3863" width="6.875" style="827" bestFit="1" customWidth="1"/>
    <col min="3864" max="4091" width="9.125" style="827"/>
    <col min="4092" max="4092" width="30" style="827" bestFit="1" customWidth="1"/>
    <col min="4093" max="4093" width="11.25" style="827" customWidth="1"/>
    <col min="4094" max="4094" width="9" style="827" customWidth="1"/>
    <col min="4095" max="4095" width="6.875" style="827" bestFit="1" customWidth="1"/>
    <col min="4096" max="4104" width="6.5" style="827" bestFit="1" customWidth="1"/>
    <col min="4105" max="4105" width="6.5" style="827" customWidth="1"/>
    <col min="4106" max="4107" width="6.5" style="827" bestFit="1" customWidth="1"/>
    <col min="4108" max="4108" width="7.25" style="827" bestFit="1" customWidth="1"/>
    <col min="4109" max="4110" width="6.5" style="827" bestFit="1" customWidth="1"/>
    <col min="4111" max="4111" width="7" style="827" customWidth="1"/>
    <col min="4112" max="4113" width="6.5" style="827" bestFit="1" customWidth="1"/>
    <col min="4114" max="4119" width="6.875" style="827" bestFit="1" customWidth="1"/>
    <col min="4120" max="4347" width="9.125" style="827"/>
    <col min="4348" max="4348" width="30" style="827" bestFit="1" customWidth="1"/>
    <col min="4349" max="4349" width="11.25" style="827" customWidth="1"/>
    <col min="4350" max="4350" width="9" style="827" customWidth="1"/>
    <col min="4351" max="4351" width="6.875" style="827" bestFit="1" customWidth="1"/>
    <col min="4352" max="4360" width="6.5" style="827" bestFit="1" customWidth="1"/>
    <col min="4361" max="4361" width="6.5" style="827" customWidth="1"/>
    <col min="4362" max="4363" width="6.5" style="827" bestFit="1" customWidth="1"/>
    <col min="4364" max="4364" width="7.25" style="827" bestFit="1" customWidth="1"/>
    <col min="4365" max="4366" width="6.5" style="827" bestFit="1" customWidth="1"/>
    <col min="4367" max="4367" width="7" style="827" customWidth="1"/>
    <col min="4368" max="4369" width="6.5" style="827" bestFit="1" customWidth="1"/>
    <col min="4370" max="4375" width="6.875" style="827" bestFit="1" customWidth="1"/>
    <col min="4376" max="4603" width="9.125" style="827"/>
    <col min="4604" max="4604" width="30" style="827" bestFit="1" customWidth="1"/>
    <col min="4605" max="4605" width="11.25" style="827" customWidth="1"/>
    <col min="4606" max="4606" width="9" style="827" customWidth="1"/>
    <col min="4607" max="4607" width="6.875" style="827" bestFit="1" customWidth="1"/>
    <col min="4608" max="4616" width="6.5" style="827" bestFit="1" customWidth="1"/>
    <col min="4617" max="4617" width="6.5" style="827" customWidth="1"/>
    <col min="4618" max="4619" width="6.5" style="827" bestFit="1" customWidth="1"/>
    <col min="4620" max="4620" width="7.25" style="827" bestFit="1" customWidth="1"/>
    <col min="4621" max="4622" width="6.5" style="827" bestFit="1" customWidth="1"/>
    <col min="4623" max="4623" width="7" style="827" customWidth="1"/>
    <col min="4624" max="4625" width="6.5" style="827" bestFit="1" customWidth="1"/>
    <col min="4626" max="4631" width="6.875" style="827" bestFit="1" customWidth="1"/>
    <col min="4632" max="4859" width="9.125" style="827"/>
    <col min="4860" max="4860" width="30" style="827" bestFit="1" customWidth="1"/>
    <col min="4861" max="4861" width="11.25" style="827" customWidth="1"/>
    <col min="4862" max="4862" width="9" style="827" customWidth="1"/>
    <col min="4863" max="4863" width="6.875" style="827" bestFit="1" customWidth="1"/>
    <col min="4864" max="4872" width="6.5" style="827" bestFit="1" customWidth="1"/>
    <col min="4873" max="4873" width="6.5" style="827" customWidth="1"/>
    <col min="4874" max="4875" width="6.5" style="827" bestFit="1" customWidth="1"/>
    <col min="4876" max="4876" width="7.25" style="827" bestFit="1" customWidth="1"/>
    <col min="4877" max="4878" width="6.5" style="827" bestFit="1" customWidth="1"/>
    <col min="4879" max="4879" width="7" style="827" customWidth="1"/>
    <col min="4880" max="4881" width="6.5" style="827" bestFit="1" customWidth="1"/>
    <col min="4882" max="4887" width="6.875" style="827" bestFit="1" customWidth="1"/>
    <col min="4888" max="5115" width="9.125" style="827"/>
    <col min="5116" max="5116" width="30" style="827" bestFit="1" customWidth="1"/>
    <col min="5117" max="5117" width="11.25" style="827" customWidth="1"/>
    <col min="5118" max="5118" width="9" style="827" customWidth="1"/>
    <col min="5119" max="5119" width="6.875" style="827" bestFit="1" customWidth="1"/>
    <col min="5120" max="5128" width="6.5" style="827" bestFit="1" customWidth="1"/>
    <col min="5129" max="5129" width="6.5" style="827" customWidth="1"/>
    <col min="5130" max="5131" width="6.5" style="827" bestFit="1" customWidth="1"/>
    <col min="5132" max="5132" width="7.25" style="827" bestFit="1" customWidth="1"/>
    <col min="5133" max="5134" width="6.5" style="827" bestFit="1" customWidth="1"/>
    <col min="5135" max="5135" width="7" style="827" customWidth="1"/>
    <col min="5136" max="5137" width="6.5" style="827" bestFit="1" customWidth="1"/>
    <col min="5138" max="5143" width="6.875" style="827" bestFit="1" customWidth="1"/>
    <col min="5144" max="5371" width="9.125" style="827"/>
    <col min="5372" max="5372" width="30" style="827" bestFit="1" customWidth="1"/>
    <col min="5373" max="5373" width="11.25" style="827" customWidth="1"/>
    <col min="5374" max="5374" width="9" style="827" customWidth="1"/>
    <col min="5375" max="5375" width="6.875" style="827" bestFit="1" customWidth="1"/>
    <col min="5376" max="5384" width="6.5" style="827" bestFit="1" customWidth="1"/>
    <col min="5385" max="5385" width="6.5" style="827" customWidth="1"/>
    <col min="5386" max="5387" width="6.5" style="827" bestFit="1" customWidth="1"/>
    <col min="5388" max="5388" width="7.25" style="827" bestFit="1" customWidth="1"/>
    <col min="5389" max="5390" width="6.5" style="827" bestFit="1" customWidth="1"/>
    <col min="5391" max="5391" width="7" style="827" customWidth="1"/>
    <col min="5392" max="5393" width="6.5" style="827" bestFit="1" customWidth="1"/>
    <col min="5394" max="5399" width="6.875" style="827" bestFit="1" customWidth="1"/>
    <col min="5400" max="5627" width="9.125" style="827"/>
    <col min="5628" max="5628" width="30" style="827" bestFit="1" customWidth="1"/>
    <col min="5629" max="5629" width="11.25" style="827" customWidth="1"/>
    <col min="5630" max="5630" width="9" style="827" customWidth="1"/>
    <col min="5631" max="5631" width="6.875" style="827" bestFit="1" customWidth="1"/>
    <col min="5632" max="5640" width="6.5" style="827" bestFit="1" customWidth="1"/>
    <col min="5641" max="5641" width="6.5" style="827" customWidth="1"/>
    <col min="5642" max="5643" width="6.5" style="827" bestFit="1" customWidth="1"/>
    <col min="5644" max="5644" width="7.25" style="827" bestFit="1" customWidth="1"/>
    <col min="5645" max="5646" width="6.5" style="827" bestFit="1" customWidth="1"/>
    <col min="5647" max="5647" width="7" style="827" customWidth="1"/>
    <col min="5648" max="5649" width="6.5" style="827" bestFit="1" customWidth="1"/>
    <col min="5650" max="5655" width="6.875" style="827" bestFit="1" customWidth="1"/>
    <col min="5656" max="5883" width="9.125" style="827"/>
    <col min="5884" max="5884" width="30" style="827" bestFit="1" customWidth="1"/>
    <col min="5885" max="5885" width="11.25" style="827" customWidth="1"/>
    <col min="5886" max="5886" width="9" style="827" customWidth="1"/>
    <col min="5887" max="5887" width="6.875" style="827" bestFit="1" customWidth="1"/>
    <col min="5888" max="5896" width="6.5" style="827" bestFit="1" customWidth="1"/>
    <col min="5897" max="5897" width="6.5" style="827" customWidth="1"/>
    <col min="5898" max="5899" width="6.5" style="827" bestFit="1" customWidth="1"/>
    <col min="5900" max="5900" width="7.25" style="827" bestFit="1" customWidth="1"/>
    <col min="5901" max="5902" width="6.5" style="827" bestFit="1" customWidth="1"/>
    <col min="5903" max="5903" width="7" style="827" customWidth="1"/>
    <col min="5904" max="5905" width="6.5" style="827" bestFit="1" customWidth="1"/>
    <col min="5906" max="5911" width="6.875" style="827" bestFit="1" customWidth="1"/>
    <col min="5912" max="6139" width="9.125" style="827"/>
    <col min="6140" max="6140" width="30" style="827" bestFit="1" customWidth="1"/>
    <col min="6141" max="6141" width="11.25" style="827" customWidth="1"/>
    <col min="6142" max="6142" width="9" style="827" customWidth="1"/>
    <col min="6143" max="6143" width="6.875" style="827" bestFit="1" customWidth="1"/>
    <col min="6144" max="6152" width="6.5" style="827" bestFit="1" customWidth="1"/>
    <col min="6153" max="6153" width="6.5" style="827" customWidth="1"/>
    <col min="6154" max="6155" width="6.5" style="827" bestFit="1" customWidth="1"/>
    <col min="6156" max="6156" width="7.25" style="827" bestFit="1" customWidth="1"/>
    <col min="6157" max="6158" width="6.5" style="827" bestFit="1" customWidth="1"/>
    <col min="6159" max="6159" width="7" style="827" customWidth="1"/>
    <col min="6160" max="6161" width="6.5" style="827" bestFit="1" customWidth="1"/>
    <col min="6162" max="6167" width="6.875" style="827" bestFit="1" customWidth="1"/>
    <col min="6168" max="6395" width="9.125" style="827"/>
    <col min="6396" max="6396" width="30" style="827" bestFit="1" customWidth="1"/>
    <col min="6397" max="6397" width="11.25" style="827" customWidth="1"/>
    <col min="6398" max="6398" width="9" style="827" customWidth="1"/>
    <col min="6399" max="6399" width="6.875" style="827" bestFit="1" customWidth="1"/>
    <col min="6400" max="6408" width="6.5" style="827" bestFit="1" customWidth="1"/>
    <col min="6409" max="6409" width="6.5" style="827" customWidth="1"/>
    <col min="6410" max="6411" width="6.5" style="827" bestFit="1" customWidth="1"/>
    <col min="6412" max="6412" width="7.25" style="827" bestFit="1" customWidth="1"/>
    <col min="6413" max="6414" width="6.5" style="827" bestFit="1" customWidth="1"/>
    <col min="6415" max="6415" width="7" style="827" customWidth="1"/>
    <col min="6416" max="6417" width="6.5" style="827" bestFit="1" customWidth="1"/>
    <col min="6418" max="6423" width="6.875" style="827" bestFit="1" customWidth="1"/>
    <col min="6424" max="6651" width="9.125" style="827"/>
    <col min="6652" max="6652" width="30" style="827" bestFit="1" customWidth="1"/>
    <col min="6653" max="6653" width="11.25" style="827" customWidth="1"/>
    <col min="6654" max="6654" width="9" style="827" customWidth="1"/>
    <col min="6655" max="6655" width="6.875" style="827" bestFit="1" customWidth="1"/>
    <col min="6656" max="6664" width="6.5" style="827" bestFit="1" customWidth="1"/>
    <col min="6665" max="6665" width="6.5" style="827" customWidth="1"/>
    <col min="6666" max="6667" width="6.5" style="827" bestFit="1" customWidth="1"/>
    <col min="6668" max="6668" width="7.25" style="827" bestFit="1" customWidth="1"/>
    <col min="6669" max="6670" width="6.5" style="827" bestFit="1" customWidth="1"/>
    <col min="6671" max="6671" width="7" style="827" customWidth="1"/>
    <col min="6672" max="6673" width="6.5" style="827" bestFit="1" customWidth="1"/>
    <col min="6674" max="6679" width="6.875" style="827" bestFit="1" customWidth="1"/>
    <col min="6680" max="6907" width="9.125" style="827"/>
    <col min="6908" max="6908" width="30" style="827" bestFit="1" customWidth="1"/>
    <col min="6909" max="6909" width="11.25" style="827" customWidth="1"/>
    <col min="6910" max="6910" width="9" style="827" customWidth="1"/>
    <col min="6911" max="6911" width="6.875" style="827" bestFit="1" customWidth="1"/>
    <col min="6912" max="6920" width="6.5" style="827" bestFit="1" customWidth="1"/>
    <col min="6921" max="6921" width="6.5" style="827" customWidth="1"/>
    <col min="6922" max="6923" width="6.5" style="827" bestFit="1" customWidth="1"/>
    <col min="6924" max="6924" width="7.25" style="827" bestFit="1" customWidth="1"/>
    <col min="6925" max="6926" width="6.5" style="827" bestFit="1" customWidth="1"/>
    <col min="6927" max="6927" width="7" style="827" customWidth="1"/>
    <col min="6928" max="6929" width="6.5" style="827" bestFit="1" customWidth="1"/>
    <col min="6930" max="6935" width="6.875" style="827" bestFit="1" customWidth="1"/>
    <col min="6936" max="7163" width="9.125" style="827"/>
    <col min="7164" max="7164" width="30" style="827" bestFit="1" customWidth="1"/>
    <col min="7165" max="7165" width="11.25" style="827" customWidth="1"/>
    <col min="7166" max="7166" width="9" style="827" customWidth="1"/>
    <col min="7167" max="7167" width="6.875" style="827" bestFit="1" customWidth="1"/>
    <col min="7168" max="7176" width="6.5" style="827" bestFit="1" customWidth="1"/>
    <col min="7177" max="7177" width="6.5" style="827" customWidth="1"/>
    <col min="7178" max="7179" width="6.5" style="827" bestFit="1" customWidth="1"/>
    <col min="7180" max="7180" width="7.25" style="827" bestFit="1" customWidth="1"/>
    <col min="7181" max="7182" width="6.5" style="827" bestFit="1" customWidth="1"/>
    <col min="7183" max="7183" width="7" style="827" customWidth="1"/>
    <col min="7184" max="7185" width="6.5" style="827" bestFit="1" customWidth="1"/>
    <col min="7186" max="7191" width="6.875" style="827" bestFit="1" customWidth="1"/>
    <col min="7192" max="7419" width="9.125" style="827"/>
    <col min="7420" max="7420" width="30" style="827" bestFit="1" customWidth="1"/>
    <col min="7421" max="7421" width="11.25" style="827" customWidth="1"/>
    <col min="7422" max="7422" width="9" style="827" customWidth="1"/>
    <col min="7423" max="7423" width="6.875" style="827" bestFit="1" customWidth="1"/>
    <col min="7424" max="7432" width="6.5" style="827" bestFit="1" customWidth="1"/>
    <col min="7433" max="7433" width="6.5" style="827" customWidth="1"/>
    <col min="7434" max="7435" width="6.5" style="827" bestFit="1" customWidth="1"/>
    <col min="7436" max="7436" width="7.25" style="827" bestFit="1" customWidth="1"/>
    <col min="7437" max="7438" width="6.5" style="827" bestFit="1" customWidth="1"/>
    <col min="7439" max="7439" width="7" style="827" customWidth="1"/>
    <col min="7440" max="7441" width="6.5" style="827" bestFit="1" customWidth="1"/>
    <col min="7442" max="7447" width="6.875" style="827" bestFit="1" customWidth="1"/>
    <col min="7448" max="7675" width="9.125" style="827"/>
    <col min="7676" max="7676" width="30" style="827" bestFit="1" customWidth="1"/>
    <col min="7677" max="7677" width="11.25" style="827" customWidth="1"/>
    <col min="7678" max="7678" width="9" style="827" customWidth="1"/>
    <col min="7679" max="7679" width="6.875" style="827" bestFit="1" customWidth="1"/>
    <col min="7680" max="7688" width="6.5" style="827" bestFit="1" customWidth="1"/>
    <col min="7689" max="7689" width="6.5" style="827" customWidth="1"/>
    <col min="7690" max="7691" width="6.5" style="827" bestFit="1" customWidth="1"/>
    <col min="7692" max="7692" width="7.25" style="827" bestFit="1" customWidth="1"/>
    <col min="7693" max="7694" width="6.5" style="827" bestFit="1" customWidth="1"/>
    <col min="7695" max="7695" width="7" style="827" customWidth="1"/>
    <col min="7696" max="7697" width="6.5" style="827" bestFit="1" customWidth="1"/>
    <col min="7698" max="7703" width="6.875" style="827" bestFit="1" customWidth="1"/>
    <col min="7704" max="7931" width="9.125" style="827"/>
    <col min="7932" max="7932" width="30" style="827" bestFit="1" customWidth="1"/>
    <col min="7933" max="7933" width="11.25" style="827" customWidth="1"/>
    <col min="7934" max="7934" width="9" style="827" customWidth="1"/>
    <col min="7935" max="7935" width="6.875" style="827" bestFit="1" customWidth="1"/>
    <col min="7936" max="7944" width="6.5" style="827" bestFit="1" customWidth="1"/>
    <col min="7945" max="7945" width="6.5" style="827" customWidth="1"/>
    <col min="7946" max="7947" width="6.5" style="827" bestFit="1" customWidth="1"/>
    <col min="7948" max="7948" width="7.25" style="827" bestFit="1" customWidth="1"/>
    <col min="7949" max="7950" width="6.5" style="827" bestFit="1" customWidth="1"/>
    <col min="7951" max="7951" width="7" style="827" customWidth="1"/>
    <col min="7952" max="7953" width="6.5" style="827" bestFit="1" customWidth="1"/>
    <col min="7954" max="7959" width="6.875" style="827" bestFit="1" customWidth="1"/>
    <col min="7960" max="8187" width="9.125" style="827"/>
    <col min="8188" max="8188" width="30" style="827" bestFit="1" customWidth="1"/>
    <col min="8189" max="8189" width="11.25" style="827" customWidth="1"/>
    <col min="8190" max="8190" width="9" style="827" customWidth="1"/>
    <col min="8191" max="8191" width="6.875" style="827" bestFit="1" customWidth="1"/>
    <col min="8192" max="8200" width="6.5" style="827" bestFit="1" customWidth="1"/>
    <col min="8201" max="8201" width="6.5" style="827" customWidth="1"/>
    <col min="8202" max="8203" width="6.5" style="827" bestFit="1" customWidth="1"/>
    <col min="8204" max="8204" width="7.25" style="827" bestFit="1" customWidth="1"/>
    <col min="8205" max="8206" width="6.5" style="827" bestFit="1" customWidth="1"/>
    <col min="8207" max="8207" width="7" style="827" customWidth="1"/>
    <col min="8208" max="8209" width="6.5" style="827" bestFit="1" customWidth="1"/>
    <col min="8210" max="8215" width="6.875" style="827" bestFit="1" customWidth="1"/>
    <col min="8216" max="8443" width="9.125" style="827"/>
    <col min="8444" max="8444" width="30" style="827" bestFit="1" customWidth="1"/>
    <col min="8445" max="8445" width="11.25" style="827" customWidth="1"/>
    <col min="8446" max="8446" width="9" style="827" customWidth="1"/>
    <col min="8447" max="8447" width="6.875" style="827" bestFit="1" customWidth="1"/>
    <col min="8448" max="8456" width="6.5" style="827" bestFit="1" customWidth="1"/>
    <col min="8457" max="8457" width="6.5" style="827" customWidth="1"/>
    <col min="8458" max="8459" width="6.5" style="827" bestFit="1" customWidth="1"/>
    <col min="8460" max="8460" width="7.25" style="827" bestFit="1" customWidth="1"/>
    <col min="8461" max="8462" width="6.5" style="827" bestFit="1" customWidth="1"/>
    <col min="8463" max="8463" width="7" style="827" customWidth="1"/>
    <col min="8464" max="8465" width="6.5" style="827" bestFit="1" customWidth="1"/>
    <col min="8466" max="8471" width="6.875" style="827" bestFit="1" customWidth="1"/>
    <col min="8472" max="8699" width="9.125" style="827"/>
    <col min="8700" max="8700" width="30" style="827" bestFit="1" customWidth="1"/>
    <col min="8701" max="8701" width="11.25" style="827" customWidth="1"/>
    <col min="8702" max="8702" width="9" style="827" customWidth="1"/>
    <col min="8703" max="8703" width="6.875" style="827" bestFit="1" customWidth="1"/>
    <col min="8704" max="8712" width="6.5" style="827" bestFit="1" customWidth="1"/>
    <col min="8713" max="8713" width="6.5" style="827" customWidth="1"/>
    <col min="8714" max="8715" width="6.5" style="827" bestFit="1" customWidth="1"/>
    <col min="8716" max="8716" width="7.25" style="827" bestFit="1" customWidth="1"/>
    <col min="8717" max="8718" width="6.5" style="827" bestFit="1" customWidth="1"/>
    <col min="8719" max="8719" width="7" style="827" customWidth="1"/>
    <col min="8720" max="8721" width="6.5" style="827" bestFit="1" customWidth="1"/>
    <col min="8722" max="8727" width="6.875" style="827" bestFit="1" customWidth="1"/>
    <col min="8728" max="8955" width="9.125" style="827"/>
    <col min="8956" max="8956" width="30" style="827" bestFit="1" customWidth="1"/>
    <col min="8957" max="8957" width="11.25" style="827" customWidth="1"/>
    <col min="8958" max="8958" width="9" style="827" customWidth="1"/>
    <col min="8959" max="8959" width="6.875" style="827" bestFit="1" customWidth="1"/>
    <col min="8960" max="8968" width="6.5" style="827" bestFit="1" customWidth="1"/>
    <col min="8969" max="8969" width="6.5" style="827" customWidth="1"/>
    <col min="8970" max="8971" width="6.5" style="827" bestFit="1" customWidth="1"/>
    <col min="8972" max="8972" width="7.25" style="827" bestFit="1" customWidth="1"/>
    <col min="8973" max="8974" width="6.5" style="827" bestFit="1" customWidth="1"/>
    <col min="8975" max="8975" width="7" style="827" customWidth="1"/>
    <col min="8976" max="8977" width="6.5" style="827" bestFit="1" customWidth="1"/>
    <col min="8978" max="8983" width="6.875" style="827" bestFit="1" customWidth="1"/>
    <col min="8984" max="9211" width="9.125" style="827"/>
    <col min="9212" max="9212" width="30" style="827" bestFit="1" customWidth="1"/>
    <col min="9213" max="9213" width="11.25" style="827" customWidth="1"/>
    <col min="9214" max="9214" width="9" style="827" customWidth="1"/>
    <col min="9215" max="9215" width="6.875" style="827" bestFit="1" customWidth="1"/>
    <col min="9216" max="9224" width="6.5" style="827" bestFit="1" customWidth="1"/>
    <col min="9225" max="9225" width="6.5" style="827" customWidth="1"/>
    <col min="9226" max="9227" width="6.5" style="827" bestFit="1" customWidth="1"/>
    <col min="9228" max="9228" width="7.25" style="827" bestFit="1" customWidth="1"/>
    <col min="9229" max="9230" width="6.5" style="827" bestFit="1" customWidth="1"/>
    <col min="9231" max="9231" width="7" style="827" customWidth="1"/>
    <col min="9232" max="9233" width="6.5" style="827" bestFit="1" customWidth="1"/>
    <col min="9234" max="9239" width="6.875" style="827" bestFit="1" customWidth="1"/>
    <col min="9240" max="9467" width="9.125" style="827"/>
    <col min="9468" max="9468" width="30" style="827" bestFit="1" customWidth="1"/>
    <col min="9469" max="9469" width="11.25" style="827" customWidth="1"/>
    <col min="9470" max="9470" width="9" style="827" customWidth="1"/>
    <col min="9471" max="9471" width="6.875" style="827" bestFit="1" customWidth="1"/>
    <col min="9472" max="9480" width="6.5" style="827" bestFit="1" customWidth="1"/>
    <col min="9481" max="9481" width="6.5" style="827" customWidth="1"/>
    <col min="9482" max="9483" width="6.5" style="827" bestFit="1" customWidth="1"/>
    <col min="9484" max="9484" width="7.25" style="827" bestFit="1" customWidth="1"/>
    <col min="9485" max="9486" width="6.5" style="827" bestFit="1" customWidth="1"/>
    <col min="9487" max="9487" width="7" style="827" customWidth="1"/>
    <col min="9488" max="9489" width="6.5" style="827" bestFit="1" customWidth="1"/>
    <col min="9490" max="9495" width="6.875" style="827" bestFit="1" customWidth="1"/>
    <col min="9496" max="9723" width="9.125" style="827"/>
    <col min="9724" max="9724" width="30" style="827" bestFit="1" customWidth="1"/>
    <col min="9725" max="9725" width="11.25" style="827" customWidth="1"/>
    <col min="9726" max="9726" width="9" style="827" customWidth="1"/>
    <col min="9727" max="9727" width="6.875" style="827" bestFit="1" customWidth="1"/>
    <col min="9728" max="9736" width="6.5" style="827" bestFit="1" customWidth="1"/>
    <col min="9737" max="9737" width="6.5" style="827" customWidth="1"/>
    <col min="9738" max="9739" width="6.5" style="827" bestFit="1" customWidth="1"/>
    <col min="9740" max="9740" width="7.25" style="827" bestFit="1" customWidth="1"/>
    <col min="9741" max="9742" width="6.5" style="827" bestFit="1" customWidth="1"/>
    <col min="9743" max="9743" width="7" style="827" customWidth="1"/>
    <col min="9744" max="9745" width="6.5" style="827" bestFit="1" customWidth="1"/>
    <col min="9746" max="9751" width="6.875" style="827" bestFit="1" customWidth="1"/>
    <col min="9752" max="9979" width="9.125" style="827"/>
    <col min="9980" max="9980" width="30" style="827" bestFit="1" customWidth="1"/>
    <col min="9981" max="9981" width="11.25" style="827" customWidth="1"/>
    <col min="9982" max="9982" width="9" style="827" customWidth="1"/>
    <col min="9983" max="9983" width="6.875" style="827" bestFit="1" customWidth="1"/>
    <col min="9984" max="9992" width="6.5" style="827" bestFit="1" customWidth="1"/>
    <col min="9993" max="9993" width="6.5" style="827" customWidth="1"/>
    <col min="9994" max="9995" width="6.5" style="827" bestFit="1" customWidth="1"/>
    <col min="9996" max="9996" width="7.25" style="827" bestFit="1" customWidth="1"/>
    <col min="9997" max="9998" width="6.5" style="827" bestFit="1" customWidth="1"/>
    <col min="9999" max="9999" width="7" style="827" customWidth="1"/>
    <col min="10000" max="10001" width="6.5" style="827" bestFit="1" customWidth="1"/>
    <col min="10002" max="10007" width="6.875" style="827" bestFit="1" customWidth="1"/>
    <col min="10008" max="10235" width="9.125" style="827"/>
    <col min="10236" max="10236" width="30" style="827" bestFit="1" customWidth="1"/>
    <col min="10237" max="10237" width="11.25" style="827" customWidth="1"/>
    <col min="10238" max="10238" width="9" style="827" customWidth="1"/>
    <col min="10239" max="10239" width="6.875" style="827" bestFit="1" customWidth="1"/>
    <col min="10240" max="10248" width="6.5" style="827" bestFit="1" customWidth="1"/>
    <col min="10249" max="10249" width="6.5" style="827" customWidth="1"/>
    <col min="10250" max="10251" width="6.5" style="827" bestFit="1" customWidth="1"/>
    <col min="10252" max="10252" width="7.25" style="827" bestFit="1" customWidth="1"/>
    <col min="10253" max="10254" width="6.5" style="827" bestFit="1" customWidth="1"/>
    <col min="10255" max="10255" width="7" style="827" customWidth="1"/>
    <col min="10256" max="10257" width="6.5" style="827" bestFit="1" customWidth="1"/>
    <col min="10258" max="10263" width="6.875" style="827" bestFit="1" customWidth="1"/>
    <col min="10264" max="10491" width="9.125" style="827"/>
    <col min="10492" max="10492" width="30" style="827" bestFit="1" customWidth="1"/>
    <col min="10493" max="10493" width="11.25" style="827" customWidth="1"/>
    <col min="10494" max="10494" width="9" style="827" customWidth="1"/>
    <col min="10495" max="10495" width="6.875" style="827" bestFit="1" customWidth="1"/>
    <col min="10496" max="10504" width="6.5" style="827" bestFit="1" customWidth="1"/>
    <col min="10505" max="10505" width="6.5" style="827" customWidth="1"/>
    <col min="10506" max="10507" width="6.5" style="827" bestFit="1" customWidth="1"/>
    <col min="10508" max="10508" width="7.25" style="827" bestFit="1" customWidth="1"/>
    <col min="10509" max="10510" width="6.5" style="827" bestFit="1" customWidth="1"/>
    <col min="10511" max="10511" width="7" style="827" customWidth="1"/>
    <col min="10512" max="10513" width="6.5" style="827" bestFit="1" customWidth="1"/>
    <col min="10514" max="10519" width="6.875" style="827" bestFit="1" customWidth="1"/>
    <col min="10520" max="10747" width="9.125" style="827"/>
    <col min="10748" max="10748" width="30" style="827" bestFit="1" customWidth="1"/>
    <col min="10749" max="10749" width="11.25" style="827" customWidth="1"/>
    <col min="10750" max="10750" width="9" style="827" customWidth="1"/>
    <col min="10751" max="10751" width="6.875" style="827" bestFit="1" customWidth="1"/>
    <col min="10752" max="10760" width="6.5" style="827" bestFit="1" customWidth="1"/>
    <col min="10761" max="10761" width="6.5" style="827" customWidth="1"/>
    <col min="10762" max="10763" width="6.5" style="827" bestFit="1" customWidth="1"/>
    <col min="10764" max="10764" width="7.25" style="827" bestFit="1" customWidth="1"/>
    <col min="10765" max="10766" width="6.5" style="827" bestFit="1" customWidth="1"/>
    <col min="10767" max="10767" width="7" style="827" customWidth="1"/>
    <col min="10768" max="10769" width="6.5" style="827" bestFit="1" customWidth="1"/>
    <col min="10770" max="10775" width="6.875" style="827" bestFit="1" customWidth="1"/>
    <col min="10776" max="11003" width="9.125" style="827"/>
    <col min="11004" max="11004" width="30" style="827" bestFit="1" customWidth="1"/>
    <col min="11005" max="11005" width="11.25" style="827" customWidth="1"/>
    <col min="11006" max="11006" width="9" style="827" customWidth="1"/>
    <col min="11007" max="11007" width="6.875" style="827" bestFit="1" customWidth="1"/>
    <col min="11008" max="11016" width="6.5" style="827" bestFit="1" customWidth="1"/>
    <col min="11017" max="11017" width="6.5" style="827" customWidth="1"/>
    <col min="11018" max="11019" width="6.5" style="827" bestFit="1" customWidth="1"/>
    <col min="11020" max="11020" width="7.25" style="827" bestFit="1" customWidth="1"/>
    <col min="11021" max="11022" width="6.5" style="827" bestFit="1" customWidth="1"/>
    <col min="11023" max="11023" width="7" style="827" customWidth="1"/>
    <col min="11024" max="11025" width="6.5" style="827" bestFit="1" customWidth="1"/>
    <col min="11026" max="11031" width="6.875" style="827" bestFit="1" customWidth="1"/>
    <col min="11032" max="11259" width="9.125" style="827"/>
    <col min="11260" max="11260" width="30" style="827" bestFit="1" customWidth="1"/>
    <col min="11261" max="11261" width="11.25" style="827" customWidth="1"/>
    <col min="11262" max="11262" width="9" style="827" customWidth="1"/>
    <col min="11263" max="11263" width="6.875" style="827" bestFit="1" customWidth="1"/>
    <col min="11264" max="11272" width="6.5" style="827" bestFit="1" customWidth="1"/>
    <col min="11273" max="11273" width="6.5" style="827" customWidth="1"/>
    <col min="11274" max="11275" width="6.5" style="827" bestFit="1" customWidth="1"/>
    <col min="11276" max="11276" width="7.25" style="827" bestFit="1" customWidth="1"/>
    <col min="11277" max="11278" width="6.5" style="827" bestFit="1" customWidth="1"/>
    <col min="11279" max="11279" width="7" style="827" customWidth="1"/>
    <col min="11280" max="11281" width="6.5" style="827" bestFit="1" customWidth="1"/>
    <col min="11282" max="11287" width="6.875" style="827" bestFit="1" customWidth="1"/>
    <col min="11288" max="11515" width="9.125" style="827"/>
    <col min="11516" max="11516" width="30" style="827" bestFit="1" customWidth="1"/>
    <col min="11517" max="11517" width="11.25" style="827" customWidth="1"/>
    <col min="11518" max="11518" width="9" style="827" customWidth="1"/>
    <col min="11519" max="11519" width="6.875" style="827" bestFit="1" customWidth="1"/>
    <col min="11520" max="11528" width="6.5" style="827" bestFit="1" customWidth="1"/>
    <col min="11529" max="11529" width="6.5" style="827" customWidth="1"/>
    <col min="11530" max="11531" width="6.5" style="827" bestFit="1" customWidth="1"/>
    <col min="11532" max="11532" width="7.25" style="827" bestFit="1" customWidth="1"/>
    <col min="11533" max="11534" width="6.5" style="827" bestFit="1" customWidth="1"/>
    <col min="11535" max="11535" width="7" style="827" customWidth="1"/>
    <col min="11536" max="11537" width="6.5" style="827" bestFit="1" customWidth="1"/>
    <col min="11538" max="11543" width="6.875" style="827" bestFit="1" customWidth="1"/>
    <col min="11544" max="11771" width="9.125" style="827"/>
    <col min="11772" max="11772" width="30" style="827" bestFit="1" customWidth="1"/>
    <col min="11773" max="11773" width="11.25" style="827" customWidth="1"/>
    <col min="11774" max="11774" width="9" style="827" customWidth="1"/>
    <col min="11775" max="11775" width="6.875" style="827" bestFit="1" customWidth="1"/>
    <col min="11776" max="11784" width="6.5" style="827" bestFit="1" customWidth="1"/>
    <col min="11785" max="11785" width="6.5" style="827" customWidth="1"/>
    <col min="11786" max="11787" width="6.5" style="827" bestFit="1" customWidth="1"/>
    <col min="11788" max="11788" width="7.25" style="827" bestFit="1" customWidth="1"/>
    <col min="11789" max="11790" width="6.5" style="827" bestFit="1" customWidth="1"/>
    <col min="11791" max="11791" width="7" style="827" customWidth="1"/>
    <col min="11792" max="11793" width="6.5" style="827" bestFit="1" customWidth="1"/>
    <col min="11794" max="11799" width="6.875" style="827" bestFit="1" customWidth="1"/>
    <col min="11800" max="12027" width="9.125" style="827"/>
    <col min="12028" max="12028" width="30" style="827" bestFit="1" customWidth="1"/>
    <col min="12029" max="12029" width="11.25" style="827" customWidth="1"/>
    <col min="12030" max="12030" width="9" style="827" customWidth="1"/>
    <col min="12031" max="12031" width="6.875" style="827" bestFit="1" customWidth="1"/>
    <col min="12032" max="12040" width="6.5" style="827" bestFit="1" customWidth="1"/>
    <col min="12041" max="12041" width="6.5" style="827" customWidth="1"/>
    <col min="12042" max="12043" width="6.5" style="827" bestFit="1" customWidth="1"/>
    <col min="12044" max="12044" width="7.25" style="827" bestFit="1" customWidth="1"/>
    <col min="12045" max="12046" width="6.5" style="827" bestFit="1" customWidth="1"/>
    <col min="12047" max="12047" width="7" style="827" customWidth="1"/>
    <col min="12048" max="12049" width="6.5" style="827" bestFit="1" customWidth="1"/>
    <col min="12050" max="12055" width="6.875" style="827" bestFit="1" customWidth="1"/>
    <col min="12056" max="12283" width="9.125" style="827"/>
    <col min="12284" max="12284" width="30" style="827" bestFit="1" customWidth="1"/>
    <col min="12285" max="12285" width="11.25" style="827" customWidth="1"/>
    <col min="12286" max="12286" width="9" style="827" customWidth="1"/>
    <col min="12287" max="12287" width="6.875" style="827" bestFit="1" customWidth="1"/>
    <col min="12288" max="12296" width="6.5" style="827" bestFit="1" customWidth="1"/>
    <col min="12297" max="12297" width="6.5" style="827" customWidth="1"/>
    <col min="12298" max="12299" width="6.5" style="827" bestFit="1" customWidth="1"/>
    <col min="12300" max="12300" width="7.25" style="827" bestFit="1" customWidth="1"/>
    <col min="12301" max="12302" width="6.5" style="827" bestFit="1" customWidth="1"/>
    <col min="12303" max="12303" width="7" style="827" customWidth="1"/>
    <col min="12304" max="12305" width="6.5" style="827" bestFit="1" customWidth="1"/>
    <col min="12306" max="12311" width="6.875" style="827" bestFit="1" customWidth="1"/>
    <col min="12312" max="12539" width="9.125" style="827"/>
    <col min="12540" max="12540" width="30" style="827" bestFit="1" customWidth="1"/>
    <col min="12541" max="12541" width="11.25" style="827" customWidth="1"/>
    <col min="12542" max="12542" width="9" style="827" customWidth="1"/>
    <col min="12543" max="12543" width="6.875" style="827" bestFit="1" customWidth="1"/>
    <col min="12544" max="12552" width="6.5" style="827" bestFit="1" customWidth="1"/>
    <col min="12553" max="12553" width="6.5" style="827" customWidth="1"/>
    <col min="12554" max="12555" width="6.5" style="827" bestFit="1" customWidth="1"/>
    <col min="12556" max="12556" width="7.25" style="827" bestFit="1" customWidth="1"/>
    <col min="12557" max="12558" width="6.5" style="827" bestFit="1" customWidth="1"/>
    <col min="12559" max="12559" width="7" style="827" customWidth="1"/>
    <col min="12560" max="12561" width="6.5" style="827" bestFit="1" customWidth="1"/>
    <col min="12562" max="12567" width="6.875" style="827" bestFit="1" customWidth="1"/>
    <col min="12568" max="12795" width="9.125" style="827"/>
    <col min="12796" max="12796" width="30" style="827" bestFit="1" customWidth="1"/>
    <col min="12797" max="12797" width="11.25" style="827" customWidth="1"/>
    <col min="12798" max="12798" width="9" style="827" customWidth="1"/>
    <col min="12799" max="12799" width="6.875" style="827" bestFit="1" customWidth="1"/>
    <col min="12800" max="12808" width="6.5" style="827" bestFit="1" customWidth="1"/>
    <col min="12809" max="12809" width="6.5" style="827" customWidth="1"/>
    <col min="12810" max="12811" width="6.5" style="827" bestFit="1" customWidth="1"/>
    <col min="12812" max="12812" width="7.25" style="827" bestFit="1" customWidth="1"/>
    <col min="12813" max="12814" width="6.5" style="827" bestFit="1" customWidth="1"/>
    <col min="12815" max="12815" width="7" style="827" customWidth="1"/>
    <col min="12816" max="12817" width="6.5" style="827" bestFit="1" customWidth="1"/>
    <col min="12818" max="12823" width="6.875" style="827" bestFit="1" customWidth="1"/>
    <col min="12824" max="13051" width="9.125" style="827"/>
    <col min="13052" max="13052" width="30" style="827" bestFit="1" customWidth="1"/>
    <col min="13053" max="13053" width="11.25" style="827" customWidth="1"/>
    <col min="13054" max="13054" width="9" style="827" customWidth="1"/>
    <col min="13055" max="13055" width="6.875" style="827" bestFit="1" customWidth="1"/>
    <col min="13056" max="13064" width="6.5" style="827" bestFit="1" customWidth="1"/>
    <col min="13065" max="13065" width="6.5" style="827" customWidth="1"/>
    <col min="13066" max="13067" width="6.5" style="827" bestFit="1" customWidth="1"/>
    <col min="13068" max="13068" width="7.25" style="827" bestFit="1" customWidth="1"/>
    <col min="13069" max="13070" width="6.5" style="827" bestFit="1" customWidth="1"/>
    <col min="13071" max="13071" width="7" style="827" customWidth="1"/>
    <col min="13072" max="13073" width="6.5" style="827" bestFit="1" customWidth="1"/>
    <col min="13074" max="13079" width="6.875" style="827" bestFit="1" customWidth="1"/>
    <col min="13080" max="13307" width="9.125" style="827"/>
    <col min="13308" max="13308" width="30" style="827" bestFit="1" customWidth="1"/>
    <col min="13309" max="13309" width="11.25" style="827" customWidth="1"/>
    <col min="13310" max="13310" width="9" style="827" customWidth="1"/>
    <col min="13311" max="13311" width="6.875" style="827" bestFit="1" customWidth="1"/>
    <col min="13312" max="13320" width="6.5" style="827" bestFit="1" customWidth="1"/>
    <col min="13321" max="13321" width="6.5" style="827" customWidth="1"/>
    <col min="13322" max="13323" width="6.5" style="827" bestFit="1" customWidth="1"/>
    <col min="13324" max="13324" width="7.25" style="827" bestFit="1" customWidth="1"/>
    <col min="13325" max="13326" width="6.5" style="827" bestFit="1" customWidth="1"/>
    <col min="13327" max="13327" width="7" style="827" customWidth="1"/>
    <col min="13328" max="13329" width="6.5" style="827" bestFit="1" customWidth="1"/>
    <col min="13330" max="13335" width="6.875" style="827" bestFit="1" customWidth="1"/>
    <col min="13336" max="13563" width="9.125" style="827"/>
    <col min="13564" max="13564" width="30" style="827" bestFit="1" customWidth="1"/>
    <col min="13565" max="13565" width="11.25" style="827" customWidth="1"/>
    <col min="13566" max="13566" width="9" style="827" customWidth="1"/>
    <col min="13567" max="13567" width="6.875" style="827" bestFit="1" customWidth="1"/>
    <col min="13568" max="13576" width="6.5" style="827" bestFit="1" customWidth="1"/>
    <col min="13577" max="13577" width="6.5" style="827" customWidth="1"/>
    <col min="13578" max="13579" width="6.5" style="827" bestFit="1" customWidth="1"/>
    <col min="13580" max="13580" width="7.25" style="827" bestFit="1" customWidth="1"/>
    <col min="13581" max="13582" width="6.5" style="827" bestFit="1" customWidth="1"/>
    <col min="13583" max="13583" width="7" style="827" customWidth="1"/>
    <col min="13584" max="13585" width="6.5" style="827" bestFit="1" customWidth="1"/>
    <col min="13586" max="13591" width="6.875" style="827" bestFit="1" customWidth="1"/>
    <col min="13592" max="13819" width="9.125" style="827"/>
    <col min="13820" max="13820" width="30" style="827" bestFit="1" customWidth="1"/>
    <col min="13821" max="13821" width="11.25" style="827" customWidth="1"/>
    <col min="13822" max="13822" width="9" style="827" customWidth="1"/>
    <col min="13823" max="13823" width="6.875" style="827" bestFit="1" customWidth="1"/>
    <col min="13824" max="13832" width="6.5" style="827" bestFit="1" customWidth="1"/>
    <col min="13833" max="13833" width="6.5" style="827" customWidth="1"/>
    <col min="13834" max="13835" width="6.5" style="827" bestFit="1" customWidth="1"/>
    <col min="13836" max="13836" width="7.25" style="827" bestFit="1" customWidth="1"/>
    <col min="13837" max="13838" width="6.5" style="827" bestFit="1" customWidth="1"/>
    <col min="13839" max="13839" width="7" style="827" customWidth="1"/>
    <col min="13840" max="13841" width="6.5" style="827" bestFit="1" customWidth="1"/>
    <col min="13842" max="13847" width="6.875" style="827" bestFit="1" customWidth="1"/>
    <col min="13848" max="14075" width="9.125" style="827"/>
    <col min="14076" max="14076" width="30" style="827" bestFit="1" customWidth="1"/>
    <col min="14077" max="14077" width="11.25" style="827" customWidth="1"/>
    <col min="14078" max="14078" width="9" style="827" customWidth="1"/>
    <col min="14079" max="14079" width="6.875" style="827" bestFit="1" customWidth="1"/>
    <col min="14080" max="14088" width="6.5" style="827" bestFit="1" customWidth="1"/>
    <col min="14089" max="14089" width="6.5" style="827" customWidth="1"/>
    <col min="14090" max="14091" width="6.5" style="827" bestFit="1" customWidth="1"/>
    <col min="14092" max="14092" width="7.25" style="827" bestFit="1" customWidth="1"/>
    <col min="14093" max="14094" width="6.5" style="827" bestFit="1" customWidth="1"/>
    <col min="14095" max="14095" width="7" style="827" customWidth="1"/>
    <col min="14096" max="14097" width="6.5" style="827" bestFit="1" customWidth="1"/>
    <col min="14098" max="14103" width="6.875" style="827" bestFit="1" customWidth="1"/>
    <col min="14104" max="14331" width="9.125" style="827"/>
    <col min="14332" max="14332" width="30" style="827" bestFit="1" customWidth="1"/>
    <col min="14333" max="14333" width="11.25" style="827" customWidth="1"/>
    <col min="14334" max="14334" width="9" style="827" customWidth="1"/>
    <col min="14335" max="14335" width="6.875" style="827" bestFit="1" customWidth="1"/>
    <col min="14336" max="14344" width="6.5" style="827" bestFit="1" customWidth="1"/>
    <col min="14345" max="14345" width="6.5" style="827" customWidth="1"/>
    <col min="14346" max="14347" width="6.5" style="827" bestFit="1" customWidth="1"/>
    <col min="14348" max="14348" width="7.25" style="827" bestFit="1" customWidth="1"/>
    <col min="14349" max="14350" width="6.5" style="827" bestFit="1" customWidth="1"/>
    <col min="14351" max="14351" width="7" style="827" customWidth="1"/>
    <col min="14352" max="14353" width="6.5" style="827" bestFit="1" customWidth="1"/>
    <col min="14354" max="14359" width="6.875" style="827" bestFit="1" customWidth="1"/>
    <col min="14360" max="14587" width="9.125" style="827"/>
    <col min="14588" max="14588" width="30" style="827" bestFit="1" customWidth="1"/>
    <col min="14589" max="14589" width="11.25" style="827" customWidth="1"/>
    <col min="14590" max="14590" width="9" style="827" customWidth="1"/>
    <col min="14591" max="14591" width="6.875" style="827" bestFit="1" customWidth="1"/>
    <col min="14592" max="14600" width="6.5" style="827" bestFit="1" customWidth="1"/>
    <col min="14601" max="14601" width="6.5" style="827" customWidth="1"/>
    <col min="14602" max="14603" width="6.5" style="827" bestFit="1" customWidth="1"/>
    <col min="14604" max="14604" width="7.25" style="827" bestFit="1" customWidth="1"/>
    <col min="14605" max="14606" width="6.5" style="827" bestFit="1" customWidth="1"/>
    <col min="14607" max="14607" width="7" style="827" customWidth="1"/>
    <col min="14608" max="14609" width="6.5" style="827" bestFit="1" customWidth="1"/>
    <col min="14610" max="14615" width="6.875" style="827" bestFit="1" customWidth="1"/>
    <col min="14616" max="14843" width="9.125" style="827"/>
    <col min="14844" max="14844" width="30" style="827" bestFit="1" customWidth="1"/>
    <col min="14845" max="14845" width="11.25" style="827" customWidth="1"/>
    <col min="14846" max="14846" width="9" style="827" customWidth="1"/>
    <col min="14847" max="14847" width="6.875" style="827" bestFit="1" customWidth="1"/>
    <col min="14848" max="14856" width="6.5" style="827" bestFit="1" customWidth="1"/>
    <col min="14857" max="14857" width="6.5" style="827" customWidth="1"/>
    <col min="14858" max="14859" width="6.5" style="827" bestFit="1" customWidth="1"/>
    <col min="14860" max="14860" width="7.25" style="827" bestFit="1" customWidth="1"/>
    <col min="14861" max="14862" width="6.5" style="827" bestFit="1" customWidth="1"/>
    <col min="14863" max="14863" width="7" style="827" customWidth="1"/>
    <col min="14864" max="14865" width="6.5" style="827" bestFit="1" customWidth="1"/>
    <col min="14866" max="14871" width="6.875" style="827" bestFit="1" customWidth="1"/>
    <col min="14872" max="15099" width="9.125" style="827"/>
    <col min="15100" max="15100" width="30" style="827" bestFit="1" customWidth="1"/>
    <col min="15101" max="15101" width="11.25" style="827" customWidth="1"/>
    <col min="15102" max="15102" width="9" style="827" customWidth="1"/>
    <col min="15103" max="15103" width="6.875" style="827" bestFit="1" customWidth="1"/>
    <col min="15104" max="15112" width="6.5" style="827" bestFit="1" customWidth="1"/>
    <col min="15113" max="15113" width="6.5" style="827" customWidth="1"/>
    <col min="15114" max="15115" width="6.5" style="827" bestFit="1" customWidth="1"/>
    <col min="15116" max="15116" width="7.25" style="827" bestFit="1" customWidth="1"/>
    <col min="15117" max="15118" width="6.5" style="827" bestFit="1" customWidth="1"/>
    <col min="15119" max="15119" width="7" style="827" customWidth="1"/>
    <col min="15120" max="15121" width="6.5" style="827" bestFit="1" customWidth="1"/>
    <col min="15122" max="15127" width="6.875" style="827" bestFit="1" customWidth="1"/>
    <col min="15128" max="15355" width="9.125" style="827"/>
    <col min="15356" max="15356" width="30" style="827" bestFit="1" customWidth="1"/>
    <col min="15357" max="15357" width="11.25" style="827" customWidth="1"/>
    <col min="15358" max="15358" width="9" style="827" customWidth="1"/>
    <col min="15359" max="15359" width="6.875" style="827" bestFit="1" customWidth="1"/>
    <col min="15360" max="15368" width="6.5" style="827" bestFit="1" customWidth="1"/>
    <col min="15369" max="15369" width="6.5" style="827" customWidth="1"/>
    <col min="15370" max="15371" width="6.5" style="827" bestFit="1" customWidth="1"/>
    <col min="15372" max="15372" width="7.25" style="827" bestFit="1" customWidth="1"/>
    <col min="15373" max="15374" width="6.5" style="827" bestFit="1" customWidth="1"/>
    <col min="15375" max="15375" width="7" style="827" customWidth="1"/>
    <col min="15376" max="15377" width="6.5" style="827" bestFit="1" customWidth="1"/>
    <col min="15378" max="15383" width="6.875" style="827" bestFit="1" customWidth="1"/>
    <col min="15384" max="15611" width="9.125" style="827"/>
    <col min="15612" max="15612" width="30" style="827" bestFit="1" customWidth="1"/>
    <col min="15613" max="15613" width="11.25" style="827" customWidth="1"/>
    <col min="15614" max="15614" width="9" style="827" customWidth="1"/>
    <col min="15615" max="15615" width="6.875" style="827" bestFit="1" customWidth="1"/>
    <col min="15616" max="15624" width="6.5" style="827" bestFit="1" customWidth="1"/>
    <col min="15625" max="15625" width="6.5" style="827" customWidth="1"/>
    <col min="15626" max="15627" width="6.5" style="827" bestFit="1" customWidth="1"/>
    <col min="15628" max="15628" width="7.25" style="827" bestFit="1" customWidth="1"/>
    <col min="15629" max="15630" width="6.5" style="827" bestFit="1" customWidth="1"/>
    <col min="15631" max="15631" width="7" style="827" customWidth="1"/>
    <col min="15632" max="15633" width="6.5" style="827" bestFit="1" customWidth="1"/>
    <col min="15634" max="15639" width="6.875" style="827" bestFit="1" customWidth="1"/>
    <col min="15640" max="15867" width="9.125" style="827"/>
    <col min="15868" max="15868" width="30" style="827" bestFit="1" customWidth="1"/>
    <col min="15869" max="15869" width="11.25" style="827" customWidth="1"/>
    <col min="15870" max="15870" width="9" style="827" customWidth="1"/>
    <col min="15871" max="15871" width="6.875" style="827" bestFit="1" customWidth="1"/>
    <col min="15872" max="15880" width="6.5" style="827" bestFit="1" customWidth="1"/>
    <col min="15881" max="15881" width="6.5" style="827" customWidth="1"/>
    <col min="15882" max="15883" width="6.5" style="827" bestFit="1" customWidth="1"/>
    <col min="15884" max="15884" width="7.25" style="827" bestFit="1" customWidth="1"/>
    <col min="15885" max="15886" width="6.5" style="827" bestFit="1" customWidth="1"/>
    <col min="15887" max="15887" width="7" style="827" customWidth="1"/>
    <col min="15888" max="15889" width="6.5" style="827" bestFit="1" customWidth="1"/>
    <col min="15890" max="15895" width="6.875" style="827" bestFit="1" customWidth="1"/>
    <col min="15896" max="16123" width="9.125" style="827"/>
    <col min="16124" max="16124" width="30" style="827" bestFit="1" customWidth="1"/>
    <col min="16125" max="16125" width="11.25" style="827" customWidth="1"/>
    <col min="16126" max="16126" width="9" style="827" customWidth="1"/>
    <col min="16127" max="16127" width="6.875" style="827" bestFit="1" customWidth="1"/>
    <col min="16128" max="16136" width="6.5" style="827" bestFit="1" customWidth="1"/>
    <col min="16137" max="16137" width="6.5" style="827" customWidth="1"/>
    <col min="16138" max="16139" width="6.5" style="827" bestFit="1" customWidth="1"/>
    <col min="16140" max="16140" width="7.25" style="827" bestFit="1" customWidth="1"/>
    <col min="16141" max="16142" width="6.5" style="827" bestFit="1" customWidth="1"/>
    <col min="16143" max="16143" width="7" style="827" customWidth="1"/>
    <col min="16144" max="16145" width="6.5" style="827" bestFit="1" customWidth="1"/>
    <col min="16146" max="16151" width="6.875" style="827" bestFit="1" customWidth="1"/>
    <col min="16152" max="16384" width="9.125" style="827"/>
  </cols>
  <sheetData>
    <row r="1" spans="1:246" ht="14.1" customHeight="1">
      <c r="A1" s="826" t="s">
        <v>309</v>
      </c>
      <c r="C1" s="898"/>
    </row>
    <row r="2" spans="1:246" ht="14.1" customHeight="1">
      <c r="A2" s="828" t="s">
        <v>244</v>
      </c>
      <c r="B2" s="829"/>
      <c r="C2" s="830">
        <f>'CFS K''ka'!C1</f>
        <v>1</v>
      </c>
      <c r="D2" s="830">
        <f>'CFS K''ka'!D1</f>
        <v>2</v>
      </c>
      <c r="E2" s="830">
        <f>'CFS K''ka'!E1</f>
        <v>3</v>
      </c>
      <c r="F2" s="830">
        <f>'CFS K''ka'!F1</f>
        <v>4</v>
      </c>
      <c r="G2" s="830">
        <f>'CFS K''ka'!G1</f>
        <v>5</v>
      </c>
      <c r="H2" s="830">
        <f>'CFS K''ka'!H1</f>
        <v>6</v>
      </c>
      <c r="I2" s="830">
        <f>'CFS K''ka'!I1</f>
        <v>7</v>
      </c>
      <c r="J2" s="830">
        <f>'CFS K''ka'!J1</f>
        <v>8</v>
      </c>
      <c r="K2" s="830">
        <f>'CFS K''ka'!K1</f>
        <v>9</v>
      </c>
      <c r="L2" s="830">
        <f>'CFS K''ka'!L1</f>
        <v>10</v>
      </c>
      <c r="M2" s="830">
        <f>'CFS K''ka'!M1</f>
        <v>11</v>
      </c>
      <c r="N2" s="830">
        <f>'CFS K''ka'!N1</f>
        <v>12</v>
      </c>
      <c r="O2" s="830">
        <f>'CFS K''ka'!O1</f>
        <v>13</v>
      </c>
      <c r="P2" s="830">
        <f>'CFS K''ka'!P1</f>
        <v>14</v>
      </c>
      <c r="Q2" s="830">
        <f>'CFS K''ka'!Q1</f>
        <v>15</v>
      </c>
      <c r="R2" s="830">
        <f>'CFS K''ka'!R1</f>
        <v>16</v>
      </c>
      <c r="S2" s="830">
        <f>'CFS K''ka'!S1</f>
        <v>17</v>
      </c>
      <c r="T2" s="830">
        <f>'CFS K''ka'!T1</f>
        <v>18</v>
      </c>
      <c r="U2" s="830">
        <f>'CFS K''ka'!U1</f>
        <v>19</v>
      </c>
      <c r="V2" s="830">
        <f>'CFS K''ka'!V1</f>
        <v>20</v>
      </c>
      <c r="W2" s="830">
        <f>'CFS K''ka'!W1</f>
        <v>21</v>
      </c>
      <c r="X2" s="830">
        <f>'CFS K''ka'!X1</f>
        <v>22</v>
      </c>
      <c r="Y2" s="830">
        <f>'CFS K''ka'!Y1</f>
        <v>23</v>
      </c>
      <c r="Z2" s="830">
        <f>'CFS K''ka'!Z1</f>
        <v>24</v>
      </c>
      <c r="AA2" s="830">
        <f>'CFS K''ka'!AA1</f>
        <v>25</v>
      </c>
      <c r="AB2" s="830">
        <f>'CFS K''ka'!AB1</f>
        <v>26</v>
      </c>
    </row>
    <row r="3" spans="1:246" ht="14.1" customHeight="1">
      <c r="A3" s="890" t="s">
        <v>6</v>
      </c>
      <c r="B3" s="845"/>
      <c r="C3" s="891">
        <f>'CFS K''ka'!C2</f>
        <v>43555</v>
      </c>
      <c r="D3" s="891">
        <f>'CFS K''ka'!D2</f>
        <v>43921</v>
      </c>
      <c r="E3" s="891">
        <f>'CFS K''ka'!E2</f>
        <v>44286</v>
      </c>
      <c r="F3" s="891">
        <f>'CFS K''ka'!F2</f>
        <v>44651</v>
      </c>
      <c r="G3" s="891">
        <f>'CFS K''ka'!G2</f>
        <v>45016</v>
      </c>
      <c r="H3" s="891">
        <f>'CFS K''ka'!H2</f>
        <v>45382</v>
      </c>
      <c r="I3" s="891">
        <f>'CFS K''ka'!I2</f>
        <v>45747</v>
      </c>
      <c r="J3" s="891">
        <f>'CFS K''ka'!J2</f>
        <v>46112</v>
      </c>
      <c r="K3" s="891">
        <f>'CFS K''ka'!K2</f>
        <v>46477</v>
      </c>
      <c r="L3" s="891">
        <f>'CFS K''ka'!L2</f>
        <v>46843</v>
      </c>
      <c r="M3" s="891">
        <f>'CFS K''ka'!M2</f>
        <v>47208</v>
      </c>
      <c r="N3" s="891">
        <f>'CFS K''ka'!N2</f>
        <v>47573</v>
      </c>
      <c r="O3" s="891">
        <f>'CFS K''ka'!O2</f>
        <v>47938</v>
      </c>
      <c r="P3" s="891">
        <f>'CFS K''ka'!P2</f>
        <v>48304</v>
      </c>
      <c r="Q3" s="891">
        <f>'CFS K''ka'!Q2</f>
        <v>48669</v>
      </c>
      <c r="R3" s="891">
        <f>'CFS K''ka'!R2</f>
        <v>49034</v>
      </c>
      <c r="S3" s="891">
        <f>'CFS K''ka'!S2</f>
        <v>49399</v>
      </c>
      <c r="T3" s="891">
        <f>'CFS K''ka'!T2</f>
        <v>49765</v>
      </c>
      <c r="U3" s="891">
        <f>'CFS K''ka'!U2</f>
        <v>50130</v>
      </c>
      <c r="V3" s="891">
        <f>'CFS K''ka'!V2</f>
        <v>50495</v>
      </c>
      <c r="W3" s="891">
        <f>'CFS K''ka'!W2</f>
        <v>50860</v>
      </c>
      <c r="X3" s="891">
        <f>'CFS K''ka'!X2</f>
        <v>51226</v>
      </c>
      <c r="Y3" s="891">
        <f>'CFS K''ka'!Y2</f>
        <v>51591</v>
      </c>
      <c r="Z3" s="891">
        <f>'CFS K''ka'!Z2</f>
        <v>51956</v>
      </c>
      <c r="AA3" s="891">
        <f>'CFS K''ka'!AA2</f>
        <v>52321</v>
      </c>
      <c r="AB3" s="891">
        <f>'CFS K''ka'!AB2</f>
        <v>52687</v>
      </c>
    </row>
    <row r="4" spans="1:246" ht="14.1" customHeight="1">
      <c r="A4" s="831" t="s">
        <v>7</v>
      </c>
      <c r="B4" s="832"/>
      <c r="C4" s="837">
        <f>'CFS K''ka'!C18</f>
        <v>0</v>
      </c>
      <c r="D4" s="837">
        <f>'CFS K''ka'!D18</f>
        <v>0</v>
      </c>
      <c r="E4" s="837">
        <f>'CFS K''ka'!E18</f>
        <v>0</v>
      </c>
      <c r="F4" s="837">
        <f>'CFS K''ka'!F18</f>
        <v>0</v>
      </c>
      <c r="G4" s="837">
        <f>'CFS K''ka'!G18</f>
        <v>0</v>
      </c>
      <c r="H4" s="837">
        <f>'CFS K''ka'!H18</f>
        <v>0</v>
      </c>
      <c r="I4" s="837">
        <f>'CFS K''ka'!I18</f>
        <v>0</v>
      </c>
      <c r="J4" s="837">
        <f>'CFS K''ka'!J18</f>
        <v>0</v>
      </c>
      <c r="K4" s="837">
        <f>'CFS K''ka'!K18</f>
        <v>0</v>
      </c>
      <c r="L4" s="837">
        <f>'CFS K''ka'!L18</f>
        <v>0</v>
      </c>
      <c r="M4" s="837">
        <f>'CFS K''ka'!M18</f>
        <v>0</v>
      </c>
      <c r="N4" s="837">
        <f>'CFS K''ka'!N18</f>
        <v>0</v>
      </c>
      <c r="O4" s="837">
        <f>'CFS K''ka'!O18</f>
        <v>0</v>
      </c>
      <c r="P4" s="837">
        <f>'CFS K''ka'!P18</f>
        <v>0</v>
      </c>
      <c r="Q4" s="837">
        <f>'CFS K''ka'!Q18</f>
        <v>0</v>
      </c>
      <c r="R4" s="837">
        <f>'CFS K''ka'!R18</f>
        <v>0</v>
      </c>
      <c r="S4" s="837">
        <f>'CFS K''ka'!S18</f>
        <v>0</v>
      </c>
      <c r="T4" s="837">
        <f>'CFS K''ka'!T18</f>
        <v>0</v>
      </c>
      <c r="U4" s="837">
        <f>'CFS K''ka'!U18</f>
        <v>0</v>
      </c>
      <c r="V4" s="837">
        <f>'CFS K''ka'!V18</f>
        <v>0</v>
      </c>
      <c r="W4" s="837">
        <f>'CFS K''ka'!W18</f>
        <v>0</v>
      </c>
      <c r="X4" s="837">
        <f>'CFS K''ka'!X18</f>
        <v>0</v>
      </c>
      <c r="Y4" s="837">
        <f>'CFS K''ka'!Y18</f>
        <v>0</v>
      </c>
      <c r="Z4" s="837">
        <f>'CFS K''ka'!Z18</f>
        <v>0</v>
      </c>
      <c r="AA4" s="837">
        <f>'CFS K''ka'!AA18</f>
        <v>0</v>
      </c>
      <c r="AB4" s="837">
        <f>'CFS K''ka'!AB18</f>
        <v>0</v>
      </c>
    </row>
    <row r="5" spans="1:246" ht="14.1" customHeight="1">
      <c r="A5" s="833" t="s">
        <v>71</v>
      </c>
      <c r="B5" s="834"/>
      <c r="C5" s="835">
        <f>'CFS K''ka'!C20</f>
        <v>0</v>
      </c>
      <c r="D5" s="835">
        <f>'CFS K''ka'!D20</f>
        <v>0</v>
      </c>
      <c r="E5" s="835">
        <f>'CFS K''ka'!E20</f>
        <v>0</v>
      </c>
      <c r="F5" s="835">
        <f>'CFS K''ka'!F20</f>
        <v>0</v>
      </c>
      <c r="G5" s="835">
        <f>'CFS K''ka'!G20</f>
        <v>0</v>
      </c>
      <c r="H5" s="835">
        <f>'CFS K''ka'!H20</f>
        <v>0</v>
      </c>
      <c r="I5" s="835">
        <f>'CFS K''ka'!I20</f>
        <v>0</v>
      </c>
      <c r="J5" s="835">
        <f>'CFS K''ka'!J20</f>
        <v>0</v>
      </c>
      <c r="K5" s="835">
        <f>'CFS K''ka'!K20</f>
        <v>0</v>
      </c>
      <c r="L5" s="835">
        <f>'CFS K''ka'!L20</f>
        <v>0</v>
      </c>
      <c r="M5" s="835">
        <f>'CFS K''ka'!M20</f>
        <v>0</v>
      </c>
      <c r="N5" s="835">
        <f>'CFS K''ka'!N20</f>
        <v>0</v>
      </c>
      <c r="O5" s="835">
        <f>'CFS K''ka'!O20</f>
        <v>0</v>
      </c>
      <c r="P5" s="835">
        <f>'CFS K''ka'!P20</f>
        <v>0</v>
      </c>
      <c r="Q5" s="835">
        <f>'CFS K''ka'!Q20</f>
        <v>0</v>
      </c>
      <c r="R5" s="835">
        <f>'CFS K''ka'!R20</f>
        <v>0</v>
      </c>
      <c r="S5" s="835">
        <f>'CFS K''ka'!S20</f>
        <v>0</v>
      </c>
      <c r="T5" s="835">
        <f>'CFS K''ka'!T20</f>
        <v>0</v>
      </c>
      <c r="U5" s="835">
        <f>'CFS K''ka'!U20</f>
        <v>0</v>
      </c>
      <c r="V5" s="835">
        <f>'CFS K''ka'!V20</f>
        <v>0</v>
      </c>
      <c r="W5" s="835">
        <f>'CFS K''ka'!W20</f>
        <v>0</v>
      </c>
      <c r="X5" s="835">
        <f>'CFS K''ka'!X20</f>
        <v>0</v>
      </c>
      <c r="Y5" s="835">
        <f>'CFS K''ka'!Y20</f>
        <v>0</v>
      </c>
      <c r="Z5" s="835">
        <f>'CFS K''ka'!Z20</f>
        <v>0</v>
      </c>
      <c r="AA5" s="835">
        <f>'CFS K''ka'!AA20</f>
        <v>0</v>
      </c>
      <c r="AB5" s="835">
        <f>'CFS K''ka'!AB20</f>
        <v>0</v>
      </c>
    </row>
    <row r="6" spans="1:246" ht="14.1" customHeight="1">
      <c r="A6" s="831" t="s">
        <v>8</v>
      </c>
      <c r="B6" s="836"/>
      <c r="C6" s="837">
        <f>+C4-C5</f>
        <v>0</v>
      </c>
      <c r="D6" s="837">
        <f t="shared" ref="D6:AB6" si="0">+D4-D5</f>
        <v>0</v>
      </c>
      <c r="E6" s="837">
        <f t="shared" si="0"/>
        <v>0</v>
      </c>
      <c r="F6" s="837">
        <f t="shared" si="0"/>
        <v>0</v>
      </c>
      <c r="G6" s="837">
        <f t="shared" si="0"/>
        <v>0</v>
      </c>
      <c r="H6" s="837">
        <f t="shared" si="0"/>
        <v>0</v>
      </c>
      <c r="I6" s="837">
        <f t="shared" si="0"/>
        <v>0</v>
      </c>
      <c r="J6" s="837">
        <f t="shared" si="0"/>
        <v>0</v>
      </c>
      <c r="K6" s="837">
        <f t="shared" si="0"/>
        <v>0</v>
      </c>
      <c r="L6" s="837">
        <f t="shared" si="0"/>
        <v>0</v>
      </c>
      <c r="M6" s="837">
        <f t="shared" si="0"/>
        <v>0</v>
      </c>
      <c r="N6" s="837">
        <f t="shared" si="0"/>
        <v>0</v>
      </c>
      <c r="O6" s="837">
        <f t="shared" si="0"/>
        <v>0</v>
      </c>
      <c r="P6" s="837">
        <f t="shared" si="0"/>
        <v>0</v>
      </c>
      <c r="Q6" s="837">
        <f t="shared" si="0"/>
        <v>0</v>
      </c>
      <c r="R6" s="837">
        <f t="shared" si="0"/>
        <v>0</v>
      </c>
      <c r="S6" s="837">
        <f t="shared" si="0"/>
        <v>0</v>
      </c>
      <c r="T6" s="837">
        <f t="shared" si="0"/>
        <v>0</v>
      </c>
      <c r="U6" s="837">
        <f t="shared" si="0"/>
        <v>0</v>
      </c>
      <c r="V6" s="837">
        <f t="shared" si="0"/>
        <v>0</v>
      </c>
      <c r="W6" s="837">
        <f t="shared" si="0"/>
        <v>0</v>
      </c>
      <c r="X6" s="837">
        <f t="shared" si="0"/>
        <v>0</v>
      </c>
      <c r="Y6" s="837">
        <f t="shared" si="0"/>
        <v>0</v>
      </c>
      <c r="Z6" s="837">
        <f t="shared" si="0"/>
        <v>0</v>
      </c>
      <c r="AA6" s="837">
        <f t="shared" si="0"/>
        <v>0</v>
      </c>
      <c r="AB6" s="837">
        <f t="shared" si="0"/>
        <v>0</v>
      </c>
    </row>
    <row r="7" spans="1:246" ht="14.1" customHeight="1">
      <c r="A7" s="838" t="s">
        <v>72</v>
      </c>
      <c r="B7" s="839"/>
      <c r="C7" s="835">
        <f ca="1">C25</f>
        <v>0</v>
      </c>
      <c r="D7" s="835">
        <f t="shared" ref="D7:AB7" ca="1" si="1">D25</f>
        <v>0</v>
      </c>
      <c r="E7" s="835">
        <f t="shared" ca="1" si="1"/>
        <v>0</v>
      </c>
      <c r="F7" s="835">
        <f t="shared" ca="1" si="1"/>
        <v>0</v>
      </c>
      <c r="G7" s="835">
        <f t="shared" ca="1" si="1"/>
        <v>0</v>
      </c>
      <c r="H7" s="835">
        <f t="shared" ca="1" si="1"/>
        <v>0</v>
      </c>
      <c r="I7" s="835">
        <f t="shared" ca="1" si="1"/>
        <v>0</v>
      </c>
      <c r="J7" s="835">
        <f t="shared" ca="1" si="1"/>
        <v>0</v>
      </c>
      <c r="K7" s="835">
        <f t="shared" ca="1" si="1"/>
        <v>0</v>
      </c>
      <c r="L7" s="835">
        <f t="shared" ca="1" si="1"/>
        <v>0</v>
      </c>
      <c r="M7" s="835">
        <f t="shared" ca="1" si="1"/>
        <v>0</v>
      </c>
      <c r="N7" s="835">
        <f t="shared" ca="1" si="1"/>
        <v>0</v>
      </c>
      <c r="O7" s="835">
        <f t="shared" ca="1" si="1"/>
        <v>0</v>
      </c>
      <c r="P7" s="835">
        <f t="shared" ca="1" si="1"/>
        <v>0</v>
      </c>
      <c r="Q7" s="835">
        <f t="shared" ca="1" si="1"/>
        <v>0</v>
      </c>
      <c r="R7" s="835">
        <f t="shared" ca="1" si="1"/>
        <v>0</v>
      </c>
      <c r="S7" s="835">
        <f t="shared" ca="1" si="1"/>
        <v>0</v>
      </c>
      <c r="T7" s="835">
        <f t="shared" ca="1" si="1"/>
        <v>0</v>
      </c>
      <c r="U7" s="835">
        <f t="shared" ca="1" si="1"/>
        <v>0</v>
      </c>
      <c r="V7" s="835">
        <f t="shared" ca="1" si="1"/>
        <v>0</v>
      </c>
      <c r="W7" s="835">
        <f t="shared" ca="1" si="1"/>
        <v>0</v>
      </c>
      <c r="X7" s="835">
        <f t="shared" ca="1" si="1"/>
        <v>0</v>
      </c>
      <c r="Y7" s="835">
        <f t="shared" ca="1" si="1"/>
        <v>0</v>
      </c>
      <c r="Z7" s="835">
        <f t="shared" ca="1" si="1"/>
        <v>0</v>
      </c>
      <c r="AA7" s="835">
        <f t="shared" ca="1" si="1"/>
        <v>0</v>
      </c>
      <c r="AB7" s="835">
        <f t="shared" ca="1" si="1"/>
        <v>0</v>
      </c>
    </row>
    <row r="8" spans="1:246" ht="14.1" customHeight="1">
      <c r="A8" s="831" t="s">
        <v>73</v>
      </c>
      <c r="B8" s="836"/>
      <c r="C8" s="837">
        <f ca="1">+C6-C7</f>
        <v>0</v>
      </c>
      <c r="D8" s="837">
        <f t="shared" ref="D8:AB8" ca="1" si="2">+D6-D7</f>
        <v>0</v>
      </c>
      <c r="E8" s="837">
        <f t="shared" ca="1" si="2"/>
        <v>0</v>
      </c>
      <c r="F8" s="837">
        <f t="shared" ca="1" si="2"/>
        <v>0</v>
      </c>
      <c r="G8" s="837">
        <f t="shared" ca="1" si="2"/>
        <v>0</v>
      </c>
      <c r="H8" s="837">
        <f t="shared" ca="1" si="2"/>
        <v>0</v>
      </c>
      <c r="I8" s="837">
        <f t="shared" ca="1" si="2"/>
        <v>0</v>
      </c>
      <c r="J8" s="837">
        <f t="shared" ca="1" si="2"/>
        <v>0</v>
      </c>
      <c r="K8" s="837">
        <f t="shared" ca="1" si="2"/>
        <v>0</v>
      </c>
      <c r="L8" s="837">
        <f t="shared" ca="1" si="2"/>
        <v>0</v>
      </c>
      <c r="M8" s="837">
        <f t="shared" ca="1" si="2"/>
        <v>0</v>
      </c>
      <c r="N8" s="837">
        <f t="shared" ca="1" si="2"/>
        <v>0</v>
      </c>
      <c r="O8" s="837">
        <f t="shared" ca="1" si="2"/>
        <v>0</v>
      </c>
      <c r="P8" s="837">
        <f t="shared" ca="1" si="2"/>
        <v>0</v>
      </c>
      <c r="Q8" s="837">
        <f t="shared" ca="1" si="2"/>
        <v>0</v>
      </c>
      <c r="R8" s="837">
        <f t="shared" ca="1" si="2"/>
        <v>0</v>
      </c>
      <c r="S8" s="837">
        <f t="shared" ca="1" si="2"/>
        <v>0</v>
      </c>
      <c r="T8" s="837">
        <f t="shared" ca="1" si="2"/>
        <v>0</v>
      </c>
      <c r="U8" s="837">
        <f t="shared" ca="1" si="2"/>
        <v>0</v>
      </c>
      <c r="V8" s="837">
        <f t="shared" ca="1" si="2"/>
        <v>0</v>
      </c>
      <c r="W8" s="837">
        <f t="shared" ca="1" si="2"/>
        <v>0</v>
      </c>
      <c r="X8" s="837">
        <f t="shared" ca="1" si="2"/>
        <v>0</v>
      </c>
      <c r="Y8" s="837">
        <f t="shared" ca="1" si="2"/>
        <v>0</v>
      </c>
      <c r="Z8" s="837">
        <f t="shared" ca="1" si="2"/>
        <v>0</v>
      </c>
      <c r="AA8" s="837">
        <f t="shared" ca="1" si="2"/>
        <v>0</v>
      </c>
      <c r="AB8" s="837">
        <f t="shared" ca="1" si="2"/>
        <v>0</v>
      </c>
    </row>
    <row r="9" spans="1:246" ht="14.1" customHeight="1">
      <c r="A9" s="838" t="s">
        <v>74</v>
      </c>
      <c r="B9" s="839"/>
      <c r="C9" s="835">
        <f ca="1">'CFS K''ka'!C31</f>
        <v>0</v>
      </c>
      <c r="D9" s="835">
        <f ca="1">'CFS K''ka'!D31</f>
        <v>0</v>
      </c>
      <c r="E9" s="835">
        <f ca="1">'CFS K''ka'!E31</f>
        <v>0</v>
      </c>
      <c r="F9" s="835">
        <f ca="1">'CFS K''ka'!F31</f>
        <v>0</v>
      </c>
      <c r="G9" s="835">
        <f ca="1">'CFS K''ka'!G31</f>
        <v>0</v>
      </c>
      <c r="H9" s="835">
        <f ca="1">'CFS K''ka'!H31</f>
        <v>0</v>
      </c>
      <c r="I9" s="835">
        <f ca="1">'CFS K''ka'!I31</f>
        <v>0</v>
      </c>
      <c r="J9" s="835">
        <f ca="1">'CFS K''ka'!J31</f>
        <v>0</v>
      </c>
      <c r="K9" s="835">
        <f ca="1">'CFS K''ka'!K31</f>
        <v>0</v>
      </c>
      <c r="L9" s="835">
        <f ca="1">'CFS K''ka'!L31</f>
        <v>0</v>
      </c>
      <c r="M9" s="835">
        <f ca="1">'CFS K''ka'!M31</f>
        <v>0</v>
      </c>
      <c r="N9" s="835">
        <f ca="1">'CFS K''ka'!N31</f>
        <v>0</v>
      </c>
      <c r="O9" s="835">
        <f ca="1">'CFS K''ka'!O31</f>
        <v>0</v>
      </c>
      <c r="P9" s="835">
        <f ca="1">'CFS K''ka'!P31</f>
        <v>0</v>
      </c>
      <c r="Q9" s="835">
        <f ca="1">'CFS K''ka'!Q31</f>
        <v>0</v>
      </c>
      <c r="R9" s="835">
        <f ca="1">'CFS K''ka'!R31</f>
        <v>0</v>
      </c>
      <c r="S9" s="835">
        <f ca="1">'CFS K''ka'!S31</f>
        <v>0</v>
      </c>
      <c r="T9" s="835">
        <f ca="1">'CFS K''ka'!T31</f>
        <v>0</v>
      </c>
      <c r="U9" s="835">
        <f ca="1">'CFS K''ka'!U31</f>
        <v>0</v>
      </c>
      <c r="V9" s="835">
        <f ca="1">'CFS K''ka'!V31</f>
        <v>0</v>
      </c>
      <c r="W9" s="835">
        <f ca="1">'CFS K''ka'!W31</f>
        <v>0</v>
      </c>
      <c r="X9" s="835">
        <f ca="1">'CFS K''ka'!X31</f>
        <v>0</v>
      </c>
      <c r="Y9" s="835">
        <f ca="1">'CFS K''ka'!Y31</f>
        <v>0</v>
      </c>
      <c r="Z9" s="835">
        <f ca="1">'CFS K''ka'!Z31</f>
        <v>0</v>
      </c>
      <c r="AA9" s="835">
        <f ca="1">'CFS K''ka'!AA31</f>
        <v>0</v>
      </c>
      <c r="AB9" s="835">
        <f ca="1">'CFS K''ka'!AB31</f>
        <v>0</v>
      </c>
    </row>
    <row r="10" spans="1:246" ht="14.1" customHeight="1">
      <c r="A10" s="831" t="s">
        <v>75</v>
      </c>
      <c r="B10" s="836"/>
      <c r="C10" s="837">
        <f ca="1">+C8-C9</f>
        <v>0</v>
      </c>
      <c r="D10" s="837">
        <f t="shared" ref="D10:AB10" ca="1" si="3">+D8-D9</f>
        <v>0</v>
      </c>
      <c r="E10" s="837">
        <f t="shared" ca="1" si="3"/>
        <v>0</v>
      </c>
      <c r="F10" s="837">
        <f t="shared" ca="1" si="3"/>
        <v>0</v>
      </c>
      <c r="G10" s="837">
        <f t="shared" ca="1" si="3"/>
        <v>0</v>
      </c>
      <c r="H10" s="837">
        <f t="shared" ca="1" si="3"/>
        <v>0</v>
      </c>
      <c r="I10" s="837">
        <f t="shared" ca="1" si="3"/>
        <v>0</v>
      </c>
      <c r="J10" s="837">
        <f t="shared" ca="1" si="3"/>
        <v>0</v>
      </c>
      <c r="K10" s="837">
        <f t="shared" ca="1" si="3"/>
        <v>0</v>
      </c>
      <c r="L10" s="837">
        <f t="shared" ca="1" si="3"/>
        <v>0</v>
      </c>
      <c r="M10" s="837">
        <f t="shared" ca="1" si="3"/>
        <v>0</v>
      </c>
      <c r="N10" s="837">
        <f t="shared" ca="1" si="3"/>
        <v>0</v>
      </c>
      <c r="O10" s="837">
        <f t="shared" ca="1" si="3"/>
        <v>0</v>
      </c>
      <c r="P10" s="837">
        <f t="shared" ca="1" si="3"/>
        <v>0</v>
      </c>
      <c r="Q10" s="837">
        <f t="shared" ca="1" si="3"/>
        <v>0</v>
      </c>
      <c r="R10" s="837">
        <f t="shared" ca="1" si="3"/>
        <v>0</v>
      </c>
      <c r="S10" s="837">
        <f t="shared" ca="1" si="3"/>
        <v>0</v>
      </c>
      <c r="T10" s="837">
        <f t="shared" ca="1" si="3"/>
        <v>0</v>
      </c>
      <c r="U10" s="837">
        <f t="shared" ca="1" si="3"/>
        <v>0</v>
      </c>
      <c r="V10" s="837">
        <f t="shared" ca="1" si="3"/>
        <v>0</v>
      </c>
      <c r="W10" s="837">
        <f t="shared" ca="1" si="3"/>
        <v>0</v>
      </c>
      <c r="X10" s="837">
        <f t="shared" ca="1" si="3"/>
        <v>0</v>
      </c>
      <c r="Y10" s="837">
        <f t="shared" ca="1" si="3"/>
        <v>0</v>
      </c>
      <c r="Z10" s="837">
        <f t="shared" ca="1" si="3"/>
        <v>0</v>
      </c>
      <c r="AA10" s="837">
        <f t="shared" ca="1" si="3"/>
        <v>0</v>
      </c>
      <c r="AB10" s="837">
        <f t="shared" ca="1" si="3"/>
        <v>0</v>
      </c>
    </row>
    <row r="11" spans="1:246" ht="14.1" customHeight="1">
      <c r="A11" s="838" t="s">
        <v>76</v>
      </c>
      <c r="B11" s="840">
        <f ca="1">+B24+1</f>
        <v>1</v>
      </c>
      <c r="C11" s="835">
        <f t="shared" ref="C11:AB11" ca="1" si="4">C19</f>
        <v>0</v>
      </c>
      <c r="D11" s="835">
        <f t="shared" ca="1" si="4"/>
        <v>0</v>
      </c>
      <c r="E11" s="835">
        <f t="shared" ca="1" si="4"/>
        <v>0</v>
      </c>
      <c r="F11" s="835">
        <f t="shared" ca="1" si="4"/>
        <v>0</v>
      </c>
      <c r="G11" s="835">
        <f t="shared" ca="1" si="4"/>
        <v>0</v>
      </c>
      <c r="H11" s="835">
        <f t="shared" ca="1" si="4"/>
        <v>0</v>
      </c>
      <c r="I11" s="835">
        <f t="shared" ca="1" si="4"/>
        <v>0</v>
      </c>
      <c r="J11" s="835">
        <f t="shared" ca="1" si="4"/>
        <v>0</v>
      </c>
      <c r="K11" s="835">
        <f t="shared" ca="1" si="4"/>
        <v>0</v>
      </c>
      <c r="L11" s="835">
        <f t="shared" ca="1" si="4"/>
        <v>0</v>
      </c>
      <c r="M11" s="835">
        <f t="shared" ca="1" si="4"/>
        <v>0</v>
      </c>
      <c r="N11" s="835">
        <f t="shared" ca="1" si="4"/>
        <v>0</v>
      </c>
      <c r="O11" s="835">
        <f t="shared" ca="1" si="4"/>
        <v>0</v>
      </c>
      <c r="P11" s="835">
        <f t="shared" ca="1" si="4"/>
        <v>0</v>
      </c>
      <c r="Q11" s="835">
        <f t="shared" ca="1" si="4"/>
        <v>0</v>
      </c>
      <c r="R11" s="835">
        <f t="shared" ca="1" si="4"/>
        <v>0</v>
      </c>
      <c r="S11" s="835">
        <f t="shared" ca="1" si="4"/>
        <v>0</v>
      </c>
      <c r="T11" s="835">
        <f t="shared" ca="1" si="4"/>
        <v>0</v>
      </c>
      <c r="U11" s="835">
        <f t="shared" ca="1" si="4"/>
        <v>0</v>
      </c>
      <c r="V11" s="835">
        <f t="shared" ca="1" si="4"/>
        <v>0</v>
      </c>
      <c r="W11" s="835">
        <f t="shared" ca="1" si="4"/>
        <v>0</v>
      </c>
      <c r="X11" s="835">
        <f t="shared" ca="1" si="4"/>
        <v>0</v>
      </c>
      <c r="Y11" s="835">
        <f t="shared" ca="1" si="4"/>
        <v>0</v>
      </c>
      <c r="Z11" s="835">
        <f t="shared" ca="1" si="4"/>
        <v>0</v>
      </c>
      <c r="AA11" s="835">
        <f t="shared" ca="1" si="4"/>
        <v>0</v>
      </c>
      <c r="AB11" s="835">
        <f t="shared" ca="1" si="4"/>
        <v>0</v>
      </c>
    </row>
    <row r="12" spans="1:246" ht="14.1" customHeight="1">
      <c r="A12" s="838" t="s">
        <v>282</v>
      </c>
      <c r="B12" s="839"/>
      <c r="C12" s="835">
        <f ca="1">+C11+C7</f>
        <v>0</v>
      </c>
      <c r="D12" s="835">
        <f t="shared" ref="D12:AB12" ca="1" si="5">+D11+D7</f>
        <v>0</v>
      </c>
      <c r="E12" s="835">
        <f t="shared" ca="1" si="5"/>
        <v>0</v>
      </c>
      <c r="F12" s="835">
        <f t="shared" ca="1" si="5"/>
        <v>0</v>
      </c>
      <c r="G12" s="835">
        <f t="shared" ca="1" si="5"/>
        <v>0</v>
      </c>
      <c r="H12" s="835">
        <f t="shared" ca="1" si="5"/>
        <v>0</v>
      </c>
      <c r="I12" s="835">
        <f t="shared" ca="1" si="5"/>
        <v>0</v>
      </c>
      <c r="J12" s="835">
        <f t="shared" ca="1" si="5"/>
        <v>0</v>
      </c>
      <c r="K12" s="835">
        <f t="shared" ca="1" si="5"/>
        <v>0</v>
      </c>
      <c r="L12" s="835">
        <f t="shared" ca="1" si="5"/>
        <v>0</v>
      </c>
      <c r="M12" s="835">
        <f t="shared" ca="1" si="5"/>
        <v>0</v>
      </c>
      <c r="N12" s="835">
        <f t="shared" ca="1" si="5"/>
        <v>0</v>
      </c>
      <c r="O12" s="835">
        <f t="shared" ca="1" si="5"/>
        <v>0</v>
      </c>
      <c r="P12" s="835">
        <f t="shared" ca="1" si="5"/>
        <v>0</v>
      </c>
      <c r="Q12" s="835">
        <f t="shared" ca="1" si="5"/>
        <v>0</v>
      </c>
      <c r="R12" s="835">
        <f t="shared" ca="1" si="5"/>
        <v>0</v>
      </c>
      <c r="S12" s="835">
        <f t="shared" ca="1" si="5"/>
        <v>0</v>
      </c>
      <c r="T12" s="835">
        <f t="shared" ca="1" si="5"/>
        <v>0</v>
      </c>
      <c r="U12" s="835">
        <f t="shared" ca="1" si="5"/>
        <v>0</v>
      </c>
      <c r="V12" s="835">
        <f t="shared" ca="1" si="5"/>
        <v>0</v>
      </c>
      <c r="W12" s="835">
        <f t="shared" ca="1" si="5"/>
        <v>0</v>
      </c>
      <c r="X12" s="835">
        <f t="shared" ca="1" si="5"/>
        <v>0</v>
      </c>
      <c r="Y12" s="835">
        <f t="shared" ca="1" si="5"/>
        <v>0</v>
      </c>
      <c r="Z12" s="835">
        <f t="shared" ca="1" si="5"/>
        <v>0</v>
      </c>
      <c r="AA12" s="835">
        <f t="shared" ca="1" si="5"/>
        <v>0</v>
      </c>
      <c r="AB12" s="835">
        <f t="shared" ca="1" si="5"/>
        <v>0</v>
      </c>
      <c r="IL12" s="841"/>
    </row>
    <row r="13" spans="1:246" ht="14.1" customHeight="1">
      <c r="A13" s="842" t="s">
        <v>77</v>
      </c>
      <c r="B13" s="843"/>
      <c r="C13" s="844">
        <f ca="1">+C10-C11</f>
        <v>0</v>
      </c>
      <c r="D13" s="844">
        <f t="shared" ref="D13:AB13" ca="1" si="6">+D10-D11</f>
        <v>0</v>
      </c>
      <c r="E13" s="844">
        <f t="shared" ca="1" si="6"/>
        <v>0</v>
      </c>
      <c r="F13" s="844">
        <f t="shared" ca="1" si="6"/>
        <v>0</v>
      </c>
      <c r="G13" s="844">
        <f t="shared" ca="1" si="6"/>
        <v>0</v>
      </c>
      <c r="H13" s="844">
        <f t="shared" ca="1" si="6"/>
        <v>0</v>
      </c>
      <c r="I13" s="844">
        <f t="shared" ca="1" si="6"/>
        <v>0</v>
      </c>
      <c r="J13" s="844">
        <f t="shared" ca="1" si="6"/>
        <v>0</v>
      </c>
      <c r="K13" s="844">
        <f t="shared" ca="1" si="6"/>
        <v>0</v>
      </c>
      <c r="L13" s="844">
        <f t="shared" ca="1" si="6"/>
        <v>0</v>
      </c>
      <c r="M13" s="844">
        <f t="shared" ca="1" si="6"/>
        <v>0</v>
      </c>
      <c r="N13" s="844">
        <f t="shared" ca="1" si="6"/>
        <v>0</v>
      </c>
      <c r="O13" s="844">
        <f t="shared" ca="1" si="6"/>
        <v>0</v>
      </c>
      <c r="P13" s="844">
        <f t="shared" ca="1" si="6"/>
        <v>0</v>
      </c>
      <c r="Q13" s="844">
        <f t="shared" ca="1" si="6"/>
        <v>0</v>
      </c>
      <c r="R13" s="844">
        <f t="shared" ca="1" si="6"/>
        <v>0</v>
      </c>
      <c r="S13" s="844">
        <f t="shared" ca="1" si="6"/>
        <v>0</v>
      </c>
      <c r="T13" s="844">
        <f t="shared" ca="1" si="6"/>
        <v>0</v>
      </c>
      <c r="U13" s="844">
        <f t="shared" ca="1" si="6"/>
        <v>0</v>
      </c>
      <c r="V13" s="844">
        <f t="shared" ca="1" si="6"/>
        <v>0</v>
      </c>
      <c r="W13" s="844">
        <f t="shared" ca="1" si="6"/>
        <v>0</v>
      </c>
      <c r="X13" s="844">
        <f t="shared" ca="1" si="6"/>
        <v>0</v>
      </c>
      <c r="Y13" s="844">
        <f t="shared" ca="1" si="6"/>
        <v>0</v>
      </c>
      <c r="Z13" s="844">
        <f t="shared" ca="1" si="6"/>
        <v>0</v>
      </c>
      <c r="AA13" s="844">
        <f t="shared" ca="1" si="6"/>
        <v>0</v>
      </c>
      <c r="AB13" s="844">
        <f t="shared" ca="1" si="6"/>
        <v>0</v>
      </c>
    </row>
    <row r="14" spans="1:246" ht="14.1" customHeight="1">
      <c r="A14" s="842" t="s">
        <v>310</v>
      </c>
      <c r="B14" s="845"/>
      <c r="C14" s="844">
        <f ca="1">C13</f>
        <v>0</v>
      </c>
      <c r="D14" s="844">
        <f ca="1">C14+D13</f>
        <v>0</v>
      </c>
      <c r="E14" s="844">
        <f t="shared" ref="E14:AB14" ca="1" si="7">D14+E13</f>
        <v>0</v>
      </c>
      <c r="F14" s="844">
        <f t="shared" ca="1" si="7"/>
        <v>0</v>
      </c>
      <c r="G14" s="844">
        <f t="shared" ca="1" si="7"/>
        <v>0</v>
      </c>
      <c r="H14" s="844">
        <f t="shared" ca="1" si="7"/>
        <v>0</v>
      </c>
      <c r="I14" s="844">
        <f t="shared" ca="1" si="7"/>
        <v>0</v>
      </c>
      <c r="J14" s="844">
        <f t="shared" ca="1" si="7"/>
        <v>0</v>
      </c>
      <c r="K14" s="844">
        <f t="shared" ca="1" si="7"/>
        <v>0</v>
      </c>
      <c r="L14" s="844">
        <f t="shared" ca="1" si="7"/>
        <v>0</v>
      </c>
      <c r="M14" s="844">
        <f t="shared" ca="1" si="7"/>
        <v>0</v>
      </c>
      <c r="N14" s="844">
        <f t="shared" ca="1" si="7"/>
        <v>0</v>
      </c>
      <c r="O14" s="844">
        <f t="shared" ca="1" si="7"/>
        <v>0</v>
      </c>
      <c r="P14" s="844">
        <f t="shared" ca="1" si="7"/>
        <v>0</v>
      </c>
      <c r="Q14" s="844">
        <f t="shared" ca="1" si="7"/>
        <v>0</v>
      </c>
      <c r="R14" s="844">
        <f t="shared" ca="1" si="7"/>
        <v>0</v>
      </c>
      <c r="S14" s="844">
        <f t="shared" ca="1" si="7"/>
        <v>0</v>
      </c>
      <c r="T14" s="844">
        <f t="shared" ca="1" si="7"/>
        <v>0</v>
      </c>
      <c r="U14" s="844">
        <f t="shared" ca="1" si="7"/>
        <v>0</v>
      </c>
      <c r="V14" s="844">
        <f t="shared" ca="1" si="7"/>
        <v>0</v>
      </c>
      <c r="W14" s="844">
        <f t="shared" ca="1" si="7"/>
        <v>0</v>
      </c>
      <c r="X14" s="844">
        <f t="shared" ca="1" si="7"/>
        <v>0</v>
      </c>
      <c r="Y14" s="844">
        <f t="shared" ca="1" si="7"/>
        <v>0</v>
      </c>
      <c r="Z14" s="844">
        <f t="shared" ca="1" si="7"/>
        <v>0</v>
      </c>
      <c r="AA14" s="844">
        <f t="shared" ca="1" si="7"/>
        <v>0</v>
      </c>
      <c r="AB14" s="844">
        <f t="shared" ca="1" si="7"/>
        <v>0</v>
      </c>
    </row>
    <row r="15" spans="1:246" ht="14.1" customHeight="1">
      <c r="A15" s="887" t="s">
        <v>231</v>
      </c>
      <c r="B15" s="888"/>
      <c r="C15" s="897" t="e">
        <f t="shared" ref="C15:AB15" ca="1" si="8">IF(C2&lt;=$B$11,((C10+C7)/(C7+C11)),0)</f>
        <v>#DIV/0!</v>
      </c>
      <c r="D15" s="889">
        <f t="shared" ca="1" si="8"/>
        <v>0</v>
      </c>
      <c r="E15" s="889">
        <f t="shared" ca="1" si="8"/>
        <v>0</v>
      </c>
      <c r="F15" s="889">
        <f t="shared" ca="1" si="8"/>
        <v>0</v>
      </c>
      <c r="G15" s="889">
        <f t="shared" ca="1" si="8"/>
        <v>0</v>
      </c>
      <c r="H15" s="889">
        <f t="shared" ca="1" si="8"/>
        <v>0</v>
      </c>
      <c r="I15" s="889">
        <f t="shared" ca="1" si="8"/>
        <v>0</v>
      </c>
      <c r="J15" s="889">
        <f t="shared" ca="1" si="8"/>
        <v>0</v>
      </c>
      <c r="K15" s="889">
        <f t="shared" ca="1" si="8"/>
        <v>0</v>
      </c>
      <c r="L15" s="889">
        <f t="shared" ca="1" si="8"/>
        <v>0</v>
      </c>
      <c r="M15" s="889">
        <f t="shared" ca="1" si="8"/>
        <v>0</v>
      </c>
      <c r="N15" s="889">
        <f t="shared" ca="1" si="8"/>
        <v>0</v>
      </c>
      <c r="O15" s="889">
        <f t="shared" ca="1" si="8"/>
        <v>0</v>
      </c>
      <c r="P15" s="896">
        <f t="shared" ca="1" si="8"/>
        <v>0</v>
      </c>
      <c r="Q15" s="896">
        <f t="shared" ca="1" si="8"/>
        <v>0</v>
      </c>
      <c r="R15" s="896">
        <f t="shared" ca="1" si="8"/>
        <v>0</v>
      </c>
      <c r="S15" s="896">
        <f t="shared" ca="1" si="8"/>
        <v>0</v>
      </c>
      <c r="T15" s="896">
        <f t="shared" ca="1" si="8"/>
        <v>0</v>
      </c>
      <c r="U15" s="896">
        <f t="shared" ca="1" si="8"/>
        <v>0</v>
      </c>
      <c r="V15" s="896">
        <f t="shared" ca="1" si="8"/>
        <v>0</v>
      </c>
      <c r="W15" s="896">
        <f t="shared" ca="1" si="8"/>
        <v>0</v>
      </c>
      <c r="X15" s="896">
        <f t="shared" ca="1" si="8"/>
        <v>0</v>
      </c>
      <c r="Y15" s="896">
        <f t="shared" ca="1" si="8"/>
        <v>0</v>
      </c>
      <c r="Z15" s="896">
        <f t="shared" ca="1" si="8"/>
        <v>0</v>
      </c>
      <c r="AA15" s="896">
        <f t="shared" ca="1" si="8"/>
        <v>0</v>
      </c>
      <c r="AB15" s="896">
        <f t="shared" ca="1" si="8"/>
        <v>0</v>
      </c>
    </row>
    <row r="16" spans="1:246" ht="14.1" customHeight="1">
      <c r="A16" s="878"/>
      <c r="B16" s="895"/>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846"/>
      <c r="AA16" s="846"/>
      <c r="AB16" s="846"/>
    </row>
    <row r="17" spans="1:28" s="881" customFormat="1" ht="14.1" customHeight="1">
      <c r="A17" s="879" t="s">
        <v>2</v>
      </c>
      <c r="B17" s="899">
        <f>Inputs!$C$40</f>
        <v>0.7</v>
      </c>
      <c r="C17" s="894">
        <v>0</v>
      </c>
      <c r="D17" s="880">
        <f t="shared" ref="D17:AB17" ca="1" si="9">+C20</f>
        <v>0</v>
      </c>
      <c r="E17" s="880">
        <f t="shared" ca="1" si="9"/>
        <v>0</v>
      </c>
      <c r="F17" s="880">
        <f t="shared" ca="1" si="9"/>
        <v>0</v>
      </c>
      <c r="G17" s="880">
        <f t="shared" ca="1" si="9"/>
        <v>0</v>
      </c>
      <c r="H17" s="880">
        <f t="shared" ca="1" si="9"/>
        <v>0</v>
      </c>
      <c r="I17" s="880">
        <f t="shared" ca="1" si="9"/>
        <v>0</v>
      </c>
      <c r="J17" s="880">
        <f t="shared" ca="1" si="9"/>
        <v>0</v>
      </c>
      <c r="K17" s="880">
        <f t="shared" ca="1" si="9"/>
        <v>0</v>
      </c>
      <c r="L17" s="880">
        <f t="shared" ca="1" si="9"/>
        <v>0</v>
      </c>
      <c r="M17" s="880">
        <f t="shared" ca="1" si="9"/>
        <v>0</v>
      </c>
      <c r="N17" s="880">
        <f t="shared" ca="1" si="9"/>
        <v>0</v>
      </c>
      <c r="O17" s="880">
        <f t="shared" ca="1" si="9"/>
        <v>0</v>
      </c>
      <c r="P17" s="880">
        <f t="shared" ca="1" si="9"/>
        <v>0</v>
      </c>
      <c r="Q17" s="880">
        <f t="shared" ca="1" si="9"/>
        <v>0</v>
      </c>
      <c r="R17" s="880">
        <f ca="1">+Q20</f>
        <v>0</v>
      </c>
      <c r="S17" s="880">
        <f t="shared" ca="1" si="9"/>
        <v>0</v>
      </c>
      <c r="T17" s="880">
        <f t="shared" ca="1" si="9"/>
        <v>0</v>
      </c>
      <c r="U17" s="880">
        <f t="shared" ca="1" si="9"/>
        <v>0</v>
      </c>
      <c r="V17" s="880">
        <f t="shared" ca="1" si="9"/>
        <v>0</v>
      </c>
      <c r="W17" s="880">
        <f t="shared" ca="1" si="9"/>
        <v>0</v>
      </c>
      <c r="X17" s="880">
        <f t="shared" ca="1" si="9"/>
        <v>0</v>
      </c>
      <c r="Y17" s="880">
        <f t="shared" ca="1" si="9"/>
        <v>0</v>
      </c>
      <c r="Z17" s="880">
        <f t="shared" ca="1" si="9"/>
        <v>0</v>
      </c>
      <c r="AA17" s="880">
        <f t="shared" ca="1" si="9"/>
        <v>0</v>
      </c>
      <c r="AB17" s="880">
        <f t="shared" ca="1" si="9"/>
        <v>0</v>
      </c>
    </row>
    <row r="18" spans="1:28" ht="14.1" customHeight="1">
      <c r="A18" s="839" t="s">
        <v>70</v>
      </c>
      <c r="B18" s="900">
        <f ca="1">SUM(C18:R18)</f>
        <v>0</v>
      </c>
      <c r="C18" s="901">
        <f ca="1">'Capex &amp; MoF'!D23</f>
        <v>0</v>
      </c>
      <c r="D18" s="901">
        <f ca="1">'Capex &amp; MoF'!E23</f>
        <v>0</v>
      </c>
      <c r="E18" s="901">
        <f ca="1">'Capex &amp; MoF'!F23</f>
        <v>0</v>
      </c>
      <c r="F18" s="901">
        <f ca="1">'Capex &amp; MoF'!G23</f>
        <v>0</v>
      </c>
      <c r="G18" s="901">
        <f ca="1">'Capex &amp; MoF'!H23</f>
        <v>0</v>
      </c>
      <c r="H18" s="901">
        <f ca="1">'Capex &amp; MoF'!I23</f>
        <v>0</v>
      </c>
      <c r="I18" s="901">
        <f ca="1">'Capex &amp; MoF'!J23</f>
        <v>0</v>
      </c>
      <c r="J18" s="901">
        <f ca="1">'Capex &amp; MoF'!K23</f>
        <v>0</v>
      </c>
      <c r="K18" s="901">
        <f ca="1">'Capex &amp; MoF'!L23</f>
        <v>0</v>
      </c>
      <c r="L18" s="901">
        <f ca="1">'Capex &amp; MoF'!M23</f>
        <v>0</v>
      </c>
      <c r="M18" s="902"/>
      <c r="N18" s="902"/>
      <c r="O18" s="902"/>
      <c r="P18" s="902"/>
      <c r="Q18" s="902"/>
      <c r="R18" s="902"/>
      <c r="S18" s="902"/>
      <c r="T18" s="902"/>
      <c r="U18" s="902"/>
      <c r="V18" s="902"/>
      <c r="W18" s="902"/>
      <c r="X18" s="902"/>
      <c r="Y18" s="902"/>
      <c r="Z18" s="902"/>
      <c r="AA18" s="902"/>
      <c r="AB18" s="902"/>
    </row>
    <row r="19" spans="1:28" ht="14.1" customHeight="1">
      <c r="A19" s="838" t="s">
        <v>78</v>
      </c>
      <c r="B19" s="900">
        <f ca="1">SUM(C19:AA19)</f>
        <v>0</v>
      </c>
      <c r="C19" s="903">
        <f t="shared" ref="C19:AB19" ca="1" si="10">IF((AND(C18&lt;=0,B23&lt;$B$18)),(MIN((C10*$B$17),($B$18-B23))),0)</f>
        <v>0</v>
      </c>
      <c r="D19" s="903">
        <f t="shared" ca="1" si="10"/>
        <v>0</v>
      </c>
      <c r="E19" s="903">
        <f t="shared" ca="1" si="10"/>
        <v>0</v>
      </c>
      <c r="F19" s="903">
        <f t="shared" ca="1" si="10"/>
        <v>0</v>
      </c>
      <c r="G19" s="903">
        <f t="shared" ca="1" si="10"/>
        <v>0</v>
      </c>
      <c r="H19" s="903">
        <f t="shared" ca="1" si="10"/>
        <v>0</v>
      </c>
      <c r="I19" s="903">
        <f t="shared" ca="1" si="10"/>
        <v>0</v>
      </c>
      <c r="J19" s="903">
        <f t="shared" ca="1" si="10"/>
        <v>0</v>
      </c>
      <c r="K19" s="903">
        <f t="shared" ca="1" si="10"/>
        <v>0</v>
      </c>
      <c r="L19" s="903">
        <f t="shared" ca="1" si="10"/>
        <v>0</v>
      </c>
      <c r="M19" s="903">
        <f t="shared" ca="1" si="10"/>
        <v>0</v>
      </c>
      <c r="N19" s="903">
        <f t="shared" ca="1" si="10"/>
        <v>0</v>
      </c>
      <c r="O19" s="903">
        <f t="shared" ca="1" si="10"/>
        <v>0</v>
      </c>
      <c r="P19" s="903">
        <f t="shared" ca="1" si="10"/>
        <v>0</v>
      </c>
      <c r="Q19" s="903">
        <f t="shared" ca="1" si="10"/>
        <v>0</v>
      </c>
      <c r="R19" s="903">
        <f t="shared" ca="1" si="10"/>
        <v>0</v>
      </c>
      <c r="S19" s="903">
        <f t="shared" ca="1" si="10"/>
        <v>0</v>
      </c>
      <c r="T19" s="903">
        <f t="shared" ca="1" si="10"/>
        <v>0</v>
      </c>
      <c r="U19" s="903">
        <f t="shared" ca="1" si="10"/>
        <v>0</v>
      </c>
      <c r="V19" s="903">
        <f t="shared" ca="1" si="10"/>
        <v>0</v>
      </c>
      <c r="W19" s="903">
        <f t="shared" ca="1" si="10"/>
        <v>0</v>
      </c>
      <c r="X19" s="903">
        <f t="shared" ca="1" si="10"/>
        <v>0</v>
      </c>
      <c r="Y19" s="903">
        <f t="shared" ca="1" si="10"/>
        <v>0</v>
      </c>
      <c r="Z19" s="903">
        <f t="shared" ca="1" si="10"/>
        <v>0</v>
      </c>
      <c r="AA19" s="903">
        <f t="shared" ca="1" si="10"/>
        <v>0</v>
      </c>
      <c r="AB19" s="903">
        <f t="shared" ca="1" si="10"/>
        <v>0</v>
      </c>
    </row>
    <row r="20" spans="1:28" s="881" customFormat="1" ht="14.1" customHeight="1">
      <c r="A20" s="882" t="s">
        <v>4</v>
      </c>
      <c r="B20" s="883" t="b">
        <f ca="1">ROUND(B18,4)=ROUND(B19,4)</f>
        <v>1</v>
      </c>
      <c r="C20" s="884">
        <f ca="1">+C17+C18-C19</f>
        <v>0</v>
      </c>
      <c r="D20" s="884">
        <f t="shared" ref="D20:AB20" ca="1" si="11">+D17+D18-D19</f>
        <v>0</v>
      </c>
      <c r="E20" s="884">
        <f t="shared" ca="1" si="11"/>
        <v>0</v>
      </c>
      <c r="F20" s="884">
        <f t="shared" ca="1" si="11"/>
        <v>0</v>
      </c>
      <c r="G20" s="884">
        <f t="shared" ca="1" si="11"/>
        <v>0</v>
      </c>
      <c r="H20" s="884">
        <f t="shared" ca="1" si="11"/>
        <v>0</v>
      </c>
      <c r="I20" s="884">
        <f t="shared" ca="1" si="11"/>
        <v>0</v>
      </c>
      <c r="J20" s="884">
        <f t="shared" ca="1" si="11"/>
        <v>0</v>
      </c>
      <c r="K20" s="884">
        <f t="shared" ca="1" si="11"/>
        <v>0</v>
      </c>
      <c r="L20" s="884">
        <f t="shared" ca="1" si="11"/>
        <v>0</v>
      </c>
      <c r="M20" s="884">
        <f t="shared" ca="1" si="11"/>
        <v>0</v>
      </c>
      <c r="N20" s="884">
        <f t="shared" ca="1" si="11"/>
        <v>0</v>
      </c>
      <c r="O20" s="884">
        <f t="shared" ca="1" si="11"/>
        <v>0</v>
      </c>
      <c r="P20" s="884">
        <f t="shared" ca="1" si="11"/>
        <v>0</v>
      </c>
      <c r="Q20" s="884">
        <f ca="1">+Q17+Q18-Q19</f>
        <v>0</v>
      </c>
      <c r="R20" s="884">
        <f ca="1">+R17+R18-R19</f>
        <v>0</v>
      </c>
      <c r="S20" s="884">
        <f t="shared" ca="1" si="11"/>
        <v>0</v>
      </c>
      <c r="T20" s="884">
        <f ca="1">+T17+T18-T19</f>
        <v>0</v>
      </c>
      <c r="U20" s="884">
        <f ca="1">+U17+U18-U19</f>
        <v>0</v>
      </c>
      <c r="V20" s="884">
        <f ca="1">+V17+V18-V19</f>
        <v>0</v>
      </c>
      <c r="W20" s="884">
        <f t="shared" ca="1" si="11"/>
        <v>0</v>
      </c>
      <c r="X20" s="884">
        <f t="shared" ca="1" si="11"/>
        <v>0</v>
      </c>
      <c r="Y20" s="884">
        <f t="shared" ca="1" si="11"/>
        <v>0</v>
      </c>
      <c r="Z20" s="884">
        <f t="shared" ca="1" si="11"/>
        <v>0</v>
      </c>
      <c r="AA20" s="884">
        <f t="shared" ca="1" si="11"/>
        <v>0</v>
      </c>
      <c r="AB20" s="884">
        <f t="shared" ca="1" si="11"/>
        <v>0</v>
      </c>
    </row>
    <row r="21" spans="1:28" ht="14.1" customHeight="1">
      <c r="A21" s="838"/>
      <c r="B21" s="849"/>
      <c r="C21" s="839"/>
      <c r="D21" s="841"/>
      <c r="E21" s="841"/>
      <c r="F21" s="841"/>
      <c r="G21" s="841"/>
      <c r="H21" s="841"/>
      <c r="I21" s="841"/>
      <c r="J21" s="839"/>
      <c r="K21" s="839"/>
      <c r="L21" s="839"/>
      <c r="M21" s="839"/>
      <c r="N21" s="839"/>
      <c r="O21" s="839"/>
      <c r="P21" s="839"/>
      <c r="Q21" s="839"/>
      <c r="R21" s="839"/>
      <c r="S21" s="839"/>
      <c r="T21" s="839"/>
      <c r="U21" s="839"/>
      <c r="V21" s="839"/>
      <c r="W21" s="839"/>
      <c r="X21" s="839"/>
      <c r="Y21" s="839"/>
      <c r="Z21" s="839"/>
      <c r="AA21" s="839"/>
      <c r="AB21" s="839"/>
    </row>
    <row r="22" spans="1:28" ht="14.1" customHeight="1">
      <c r="A22" s="847" t="s">
        <v>81</v>
      </c>
      <c r="B22" s="892">
        <v>0</v>
      </c>
      <c r="C22" s="904">
        <f t="shared" ref="C22:AB22" ca="1" si="12">+B22+C18</f>
        <v>0</v>
      </c>
      <c r="D22" s="905">
        <f t="shared" ca="1" si="12"/>
        <v>0</v>
      </c>
      <c r="E22" s="905">
        <f t="shared" ca="1" si="12"/>
        <v>0</v>
      </c>
      <c r="F22" s="905">
        <f t="shared" ca="1" si="12"/>
        <v>0</v>
      </c>
      <c r="G22" s="905">
        <f t="shared" ca="1" si="12"/>
        <v>0</v>
      </c>
      <c r="H22" s="905">
        <f t="shared" ca="1" si="12"/>
        <v>0</v>
      </c>
      <c r="I22" s="905">
        <f t="shared" ca="1" si="12"/>
        <v>0</v>
      </c>
      <c r="J22" s="905">
        <f t="shared" ca="1" si="12"/>
        <v>0</v>
      </c>
      <c r="K22" s="905">
        <f t="shared" ca="1" si="12"/>
        <v>0</v>
      </c>
      <c r="L22" s="905">
        <f t="shared" ca="1" si="12"/>
        <v>0</v>
      </c>
      <c r="M22" s="905">
        <f t="shared" ca="1" si="12"/>
        <v>0</v>
      </c>
      <c r="N22" s="905">
        <f t="shared" ca="1" si="12"/>
        <v>0</v>
      </c>
      <c r="O22" s="905">
        <f t="shared" ca="1" si="12"/>
        <v>0</v>
      </c>
      <c r="P22" s="905">
        <f t="shared" ca="1" si="12"/>
        <v>0</v>
      </c>
      <c r="Q22" s="905">
        <f t="shared" ca="1" si="12"/>
        <v>0</v>
      </c>
      <c r="R22" s="905">
        <f t="shared" ca="1" si="12"/>
        <v>0</v>
      </c>
      <c r="S22" s="905">
        <f t="shared" ca="1" si="12"/>
        <v>0</v>
      </c>
      <c r="T22" s="905">
        <f t="shared" ca="1" si="12"/>
        <v>0</v>
      </c>
      <c r="U22" s="905">
        <f t="shared" ca="1" si="12"/>
        <v>0</v>
      </c>
      <c r="V22" s="905">
        <f t="shared" ca="1" si="12"/>
        <v>0</v>
      </c>
      <c r="W22" s="905">
        <f t="shared" ca="1" si="12"/>
        <v>0</v>
      </c>
      <c r="X22" s="905">
        <f t="shared" ca="1" si="12"/>
        <v>0</v>
      </c>
      <c r="Y22" s="905">
        <f t="shared" ca="1" si="12"/>
        <v>0</v>
      </c>
      <c r="Z22" s="905">
        <f t="shared" ca="1" si="12"/>
        <v>0</v>
      </c>
      <c r="AA22" s="905">
        <f t="shared" ca="1" si="12"/>
        <v>0</v>
      </c>
      <c r="AB22" s="905">
        <f t="shared" ca="1" si="12"/>
        <v>0</v>
      </c>
    </row>
    <row r="23" spans="1:28" ht="14.1" customHeight="1">
      <c r="A23" s="848" t="s">
        <v>80</v>
      </c>
      <c r="B23" s="893">
        <v>0</v>
      </c>
      <c r="C23" s="906">
        <f ca="1">C19</f>
        <v>0</v>
      </c>
      <c r="D23" s="906">
        <f t="shared" ref="D23:AB23" ca="1" si="13">+C23+D19</f>
        <v>0</v>
      </c>
      <c r="E23" s="906">
        <f t="shared" ca="1" si="13"/>
        <v>0</v>
      </c>
      <c r="F23" s="906">
        <f t="shared" ca="1" si="13"/>
        <v>0</v>
      </c>
      <c r="G23" s="906">
        <f t="shared" ca="1" si="13"/>
        <v>0</v>
      </c>
      <c r="H23" s="906">
        <f t="shared" ca="1" si="13"/>
        <v>0</v>
      </c>
      <c r="I23" s="906">
        <f t="shared" ca="1" si="13"/>
        <v>0</v>
      </c>
      <c r="J23" s="906">
        <f t="shared" ca="1" si="13"/>
        <v>0</v>
      </c>
      <c r="K23" s="906">
        <f t="shared" ca="1" si="13"/>
        <v>0</v>
      </c>
      <c r="L23" s="906">
        <f t="shared" ca="1" si="13"/>
        <v>0</v>
      </c>
      <c r="M23" s="906">
        <f t="shared" ca="1" si="13"/>
        <v>0</v>
      </c>
      <c r="N23" s="906">
        <f t="shared" ca="1" si="13"/>
        <v>0</v>
      </c>
      <c r="O23" s="906">
        <f t="shared" ca="1" si="13"/>
        <v>0</v>
      </c>
      <c r="P23" s="906">
        <f t="shared" ca="1" si="13"/>
        <v>0</v>
      </c>
      <c r="Q23" s="906">
        <f t="shared" ca="1" si="13"/>
        <v>0</v>
      </c>
      <c r="R23" s="906">
        <f t="shared" ca="1" si="13"/>
        <v>0</v>
      </c>
      <c r="S23" s="906">
        <f t="shared" ca="1" si="13"/>
        <v>0</v>
      </c>
      <c r="T23" s="906">
        <f t="shared" ca="1" si="13"/>
        <v>0</v>
      </c>
      <c r="U23" s="906">
        <f t="shared" ca="1" si="13"/>
        <v>0</v>
      </c>
      <c r="V23" s="906">
        <f t="shared" ca="1" si="13"/>
        <v>0</v>
      </c>
      <c r="W23" s="906">
        <f t="shared" ca="1" si="13"/>
        <v>0</v>
      </c>
      <c r="X23" s="906">
        <f t="shared" ca="1" si="13"/>
        <v>0</v>
      </c>
      <c r="Y23" s="906">
        <f t="shared" ca="1" si="13"/>
        <v>0</v>
      </c>
      <c r="Z23" s="906">
        <f t="shared" ca="1" si="13"/>
        <v>0</v>
      </c>
      <c r="AA23" s="906">
        <f t="shared" ca="1" si="13"/>
        <v>0</v>
      </c>
      <c r="AB23" s="906">
        <f t="shared" ca="1" si="13"/>
        <v>0</v>
      </c>
    </row>
    <row r="24" spans="1:28" ht="14.1" customHeight="1">
      <c r="A24" s="850" t="s">
        <v>311</v>
      </c>
      <c r="B24" s="851">
        <f ca="1">SUM(C24:AA24)</f>
        <v>0</v>
      </c>
      <c r="C24" s="907">
        <f t="shared" ref="C24:AB24" ca="1" si="14">IF(C19&gt;0,1,0)</f>
        <v>0</v>
      </c>
      <c r="D24" s="907">
        <f t="shared" ca="1" si="14"/>
        <v>0</v>
      </c>
      <c r="E24" s="907">
        <f t="shared" ca="1" si="14"/>
        <v>0</v>
      </c>
      <c r="F24" s="907">
        <f t="shared" ca="1" si="14"/>
        <v>0</v>
      </c>
      <c r="G24" s="907">
        <f t="shared" ca="1" si="14"/>
        <v>0</v>
      </c>
      <c r="H24" s="907">
        <f t="shared" ca="1" si="14"/>
        <v>0</v>
      </c>
      <c r="I24" s="907">
        <f t="shared" ca="1" si="14"/>
        <v>0</v>
      </c>
      <c r="J24" s="907">
        <f t="shared" ca="1" si="14"/>
        <v>0</v>
      </c>
      <c r="K24" s="907">
        <f t="shared" ca="1" si="14"/>
        <v>0</v>
      </c>
      <c r="L24" s="907">
        <f t="shared" ca="1" si="14"/>
        <v>0</v>
      </c>
      <c r="M24" s="907">
        <f t="shared" ca="1" si="14"/>
        <v>0</v>
      </c>
      <c r="N24" s="907">
        <f t="shared" ca="1" si="14"/>
        <v>0</v>
      </c>
      <c r="O24" s="907">
        <f t="shared" ca="1" si="14"/>
        <v>0</v>
      </c>
      <c r="P24" s="907">
        <f t="shared" ca="1" si="14"/>
        <v>0</v>
      </c>
      <c r="Q24" s="907">
        <f t="shared" ca="1" si="14"/>
        <v>0</v>
      </c>
      <c r="R24" s="907">
        <f t="shared" ca="1" si="14"/>
        <v>0</v>
      </c>
      <c r="S24" s="907">
        <f t="shared" ca="1" si="14"/>
        <v>0</v>
      </c>
      <c r="T24" s="907">
        <f t="shared" ca="1" si="14"/>
        <v>0</v>
      </c>
      <c r="U24" s="907">
        <f t="shared" ca="1" si="14"/>
        <v>0</v>
      </c>
      <c r="V24" s="907">
        <f t="shared" ca="1" si="14"/>
        <v>0</v>
      </c>
      <c r="W24" s="907">
        <f t="shared" ca="1" si="14"/>
        <v>0</v>
      </c>
      <c r="X24" s="907">
        <f t="shared" ca="1" si="14"/>
        <v>0</v>
      </c>
      <c r="Y24" s="907">
        <f t="shared" ca="1" si="14"/>
        <v>0</v>
      </c>
      <c r="Z24" s="907">
        <f t="shared" ca="1" si="14"/>
        <v>0</v>
      </c>
      <c r="AA24" s="907">
        <f t="shared" ca="1" si="14"/>
        <v>0</v>
      </c>
      <c r="AB24" s="907">
        <f t="shared" ca="1" si="14"/>
        <v>0</v>
      </c>
    </row>
    <row r="25" spans="1:28" s="68" customFormat="1" ht="14.1" customHeight="1">
      <c r="A25" s="879" t="s">
        <v>5</v>
      </c>
      <c r="B25" s="1029">
        <f>Inputs!$B$35</f>
        <v>0.09</v>
      </c>
      <c r="C25" s="885">
        <f ca="1">(C17+C20)/2*$B$25</f>
        <v>0</v>
      </c>
      <c r="D25" s="885">
        <f ca="1">(D17+D20)/2*$B$25</f>
        <v>0</v>
      </c>
      <c r="E25" s="885">
        <f t="shared" ref="E25:AB25" ca="1" si="15">(E17+E20)/2*$B$25</f>
        <v>0</v>
      </c>
      <c r="F25" s="885">
        <f t="shared" ca="1" si="15"/>
        <v>0</v>
      </c>
      <c r="G25" s="885">
        <f t="shared" ca="1" si="15"/>
        <v>0</v>
      </c>
      <c r="H25" s="885">
        <f t="shared" ca="1" si="15"/>
        <v>0</v>
      </c>
      <c r="I25" s="885">
        <f t="shared" ca="1" si="15"/>
        <v>0</v>
      </c>
      <c r="J25" s="885">
        <f t="shared" ca="1" si="15"/>
        <v>0</v>
      </c>
      <c r="K25" s="885">
        <f t="shared" ca="1" si="15"/>
        <v>0</v>
      </c>
      <c r="L25" s="885">
        <f t="shared" ca="1" si="15"/>
        <v>0</v>
      </c>
      <c r="M25" s="885">
        <f t="shared" ca="1" si="15"/>
        <v>0</v>
      </c>
      <c r="N25" s="885">
        <f t="shared" ca="1" si="15"/>
        <v>0</v>
      </c>
      <c r="O25" s="885">
        <f t="shared" ca="1" si="15"/>
        <v>0</v>
      </c>
      <c r="P25" s="885">
        <f t="shared" ca="1" si="15"/>
        <v>0</v>
      </c>
      <c r="Q25" s="885">
        <f t="shared" ca="1" si="15"/>
        <v>0</v>
      </c>
      <c r="R25" s="885">
        <f t="shared" ca="1" si="15"/>
        <v>0</v>
      </c>
      <c r="S25" s="885">
        <f t="shared" ca="1" si="15"/>
        <v>0</v>
      </c>
      <c r="T25" s="885">
        <f t="shared" ca="1" si="15"/>
        <v>0</v>
      </c>
      <c r="U25" s="885">
        <f t="shared" ca="1" si="15"/>
        <v>0</v>
      </c>
      <c r="V25" s="885">
        <f t="shared" ca="1" si="15"/>
        <v>0</v>
      </c>
      <c r="W25" s="885">
        <f t="shared" ca="1" si="15"/>
        <v>0</v>
      </c>
      <c r="X25" s="885">
        <f t="shared" ca="1" si="15"/>
        <v>0</v>
      </c>
      <c r="Y25" s="885">
        <f t="shared" ca="1" si="15"/>
        <v>0</v>
      </c>
      <c r="Z25" s="885">
        <f t="shared" ca="1" si="15"/>
        <v>0</v>
      </c>
      <c r="AA25" s="885">
        <f t="shared" ca="1" si="15"/>
        <v>0</v>
      </c>
      <c r="AB25" s="885">
        <f t="shared" ca="1" si="15"/>
        <v>0</v>
      </c>
    </row>
    <row r="26" spans="1:28" ht="14.1" customHeight="1">
      <c r="A26" s="838" t="s">
        <v>79</v>
      </c>
      <c r="B26" s="908">
        <f ca="1">SUM(C26:AA26)</f>
        <v>0</v>
      </c>
      <c r="C26" s="886">
        <f t="shared" ref="C26:AB26" ca="1" si="16">IF(C18&gt;0,C25,0)</f>
        <v>0</v>
      </c>
      <c r="D26" s="886">
        <f t="shared" ca="1" si="16"/>
        <v>0</v>
      </c>
      <c r="E26" s="886">
        <f ca="1">IF(E18&gt;0,E25,0)</f>
        <v>0</v>
      </c>
      <c r="F26" s="886">
        <f t="shared" ca="1" si="16"/>
        <v>0</v>
      </c>
      <c r="G26" s="886">
        <f t="shared" ca="1" si="16"/>
        <v>0</v>
      </c>
      <c r="H26" s="886">
        <f t="shared" ca="1" si="16"/>
        <v>0</v>
      </c>
      <c r="I26" s="886">
        <f t="shared" ca="1" si="16"/>
        <v>0</v>
      </c>
      <c r="J26" s="886">
        <f t="shared" ca="1" si="16"/>
        <v>0</v>
      </c>
      <c r="K26" s="886">
        <f t="shared" ca="1" si="16"/>
        <v>0</v>
      </c>
      <c r="L26" s="886">
        <f t="shared" ca="1" si="16"/>
        <v>0</v>
      </c>
      <c r="M26" s="886">
        <f t="shared" si="16"/>
        <v>0</v>
      </c>
      <c r="N26" s="886">
        <f t="shared" si="16"/>
        <v>0</v>
      </c>
      <c r="O26" s="886">
        <f t="shared" si="16"/>
        <v>0</v>
      </c>
      <c r="P26" s="886">
        <f t="shared" si="16"/>
        <v>0</v>
      </c>
      <c r="Q26" s="886">
        <f t="shared" si="16"/>
        <v>0</v>
      </c>
      <c r="R26" s="886">
        <f t="shared" si="16"/>
        <v>0</v>
      </c>
      <c r="S26" s="886">
        <f t="shared" si="16"/>
        <v>0</v>
      </c>
      <c r="T26" s="886">
        <f t="shared" si="16"/>
        <v>0</v>
      </c>
      <c r="U26" s="886">
        <f t="shared" si="16"/>
        <v>0</v>
      </c>
      <c r="V26" s="886">
        <f t="shared" si="16"/>
        <v>0</v>
      </c>
      <c r="W26" s="886">
        <f t="shared" si="16"/>
        <v>0</v>
      </c>
      <c r="X26" s="886">
        <f t="shared" si="16"/>
        <v>0</v>
      </c>
      <c r="Y26" s="886">
        <f t="shared" si="16"/>
        <v>0</v>
      </c>
      <c r="Z26" s="886">
        <f t="shared" si="16"/>
        <v>0</v>
      </c>
      <c r="AA26" s="886">
        <f t="shared" si="16"/>
        <v>0</v>
      </c>
      <c r="AB26" s="886">
        <f t="shared" si="16"/>
        <v>0</v>
      </c>
    </row>
    <row r="27" spans="1:28" ht="14.1" customHeight="1">
      <c r="A27" s="838" t="s">
        <v>82</v>
      </c>
      <c r="B27" s="908">
        <f ca="1">SUM(C27:AA27)</f>
        <v>0</v>
      </c>
      <c r="C27" s="886">
        <f t="shared" ref="C27:AB27" ca="1" si="17">+C25-C26</f>
        <v>0</v>
      </c>
      <c r="D27" s="886">
        <f t="shared" ca="1" si="17"/>
        <v>0</v>
      </c>
      <c r="E27" s="886">
        <f t="shared" ca="1" si="17"/>
        <v>0</v>
      </c>
      <c r="F27" s="886">
        <f t="shared" ca="1" si="17"/>
        <v>0</v>
      </c>
      <c r="G27" s="886">
        <f t="shared" ca="1" si="17"/>
        <v>0</v>
      </c>
      <c r="H27" s="886">
        <f t="shared" ca="1" si="17"/>
        <v>0</v>
      </c>
      <c r="I27" s="886">
        <f t="shared" ca="1" si="17"/>
        <v>0</v>
      </c>
      <c r="J27" s="886">
        <f t="shared" ca="1" si="17"/>
        <v>0</v>
      </c>
      <c r="K27" s="886">
        <f t="shared" ca="1" si="17"/>
        <v>0</v>
      </c>
      <c r="L27" s="886">
        <f t="shared" ca="1" si="17"/>
        <v>0</v>
      </c>
      <c r="M27" s="886">
        <f t="shared" ca="1" si="17"/>
        <v>0</v>
      </c>
      <c r="N27" s="886">
        <f t="shared" ca="1" si="17"/>
        <v>0</v>
      </c>
      <c r="O27" s="886">
        <f t="shared" ca="1" si="17"/>
        <v>0</v>
      </c>
      <c r="P27" s="886">
        <f t="shared" ca="1" si="17"/>
        <v>0</v>
      </c>
      <c r="Q27" s="886">
        <f t="shared" ca="1" si="17"/>
        <v>0</v>
      </c>
      <c r="R27" s="886">
        <f t="shared" ca="1" si="17"/>
        <v>0</v>
      </c>
      <c r="S27" s="886">
        <f t="shared" ca="1" si="17"/>
        <v>0</v>
      </c>
      <c r="T27" s="886">
        <f t="shared" ca="1" si="17"/>
        <v>0</v>
      </c>
      <c r="U27" s="886">
        <f t="shared" ca="1" si="17"/>
        <v>0</v>
      </c>
      <c r="V27" s="886">
        <f t="shared" ca="1" si="17"/>
        <v>0</v>
      </c>
      <c r="W27" s="886">
        <f t="shared" ca="1" si="17"/>
        <v>0</v>
      </c>
      <c r="X27" s="886">
        <f t="shared" ca="1" si="17"/>
        <v>0</v>
      </c>
      <c r="Y27" s="886">
        <f t="shared" ca="1" si="17"/>
        <v>0</v>
      </c>
      <c r="Z27" s="886">
        <f t="shared" ca="1" si="17"/>
        <v>0</v>
      </c>
      <c r="AA27" s="886">
        <f t="shared" ca="1" si="17"/>
        <v>0</v>
      </c>
      <c r="AB27" s="886">
        <f t="shared" ca="1" si="17"/>
        <v>0</v>
      </c>
    </row>
    <row r="28" spans="1:28" ht="14.1" customHeight="1">
      <c r="A28" s="838" t="s">
        <v>83</v>
      </c>
      <c r="B28" s="849"/>
      <c r="C28" s="886">
        <f ca="1">C27</f>
        <v>0</v>
      </c>
      <c r="D28" s="886">
        <f t="shared" ref="D28:AB28" ca="1" si="18">+C28+D27</f>
        <v>0</v>
      </c>
      <c r="E28" s="886">
        <f t="shared" ca="1" si="18"/>
        <v>0</v>
      </c>
      <c r="F28" s="886">
        <f t="shared" ca="1" si="18"/>
        <v>0</v>
      </c>
      <c r="G28" s="886">
        <f t="shared" ca="1" si="18"/>
        <v>0</v>
      </c>
      <c r="H28" s="886">
        <f t="shared" ca="1" si="18"/>
        <v>0</v>
      </c>
      <c r="I28" s="886">
        <f t="shared" ca="1" si="18"/>
        <v>0</v>
      </c>
      <c r="J28" s="886">
        <f t="shared" ca="1" si="18"/>
        <v>0</v>
      </c>
      <c r="K28" s="886">
        <f t="shared" ca="1" si="18"/>
        <v>0</v>
      </c>
      <c r="L28" s="886">
        <f t="shared" ca="1" si="18"/>
        <v>0</v>
      </c>
      <c r="M28" s="886">
        <f t="shared" ca="1" si="18"/>
        <v>0</v>
      </c>
      <c r="N28" s="886">
        <f t="shared" ca="1" si="18"/>
        <v>0</v>
      </c>
      <c r="O28" s="886">
        <f t="shared" ca="1" si="18"/>
        <v>0</v>
      </c>
      <c r="P28" s="886">
        <f t="shared" ca="1" si="18"/>
        <v>0</v>
      </c>
      <c r="Q28" s="886">
        <f t="shared" ca="1" si="18"/>
        <v>0</v>
      </c>
      <c r="R28" s="886">
        <f t="shared" ca="1" si="18"/>
        <v>0</v>
      </c>
      <c r="S28" s="886">
        <f t="shared" ca="1" si="18"/>
        <v>0</v>
      </c>
      <c r="T28" s="886">
        <f t="shared" ca="1" si="18"/>
        <v>0</v>
      </c>
      <c r="U28" s="886">
        <f t="shared" ca="1" si="18"/>
        <v>0</v>
      </c>
      <c r="V28" s="886">
        <f t="shared" ca="1" si="18"/>
        <v>0</v>
      </c>
      <c r="W28" s="886">
        <f t="shared" ca="1" si="18"/>
        <v>0</v>
      </c>
      <c r="X28" s="886">
        <f t="shared" ca="1" si="18"/>
        <v>0</v>
      </c>
      <c r="Y28" s="886">
        <f t="shared" ca="1" si="18"/>
        <v>0</v>
      </c>
      <c r="Z28" s="886">
        <f t="shared" ca="1" si="18"/>
        <v>0</v>
      </c>
      <c r="AA28" s="886">
        <f t="shared" ca="1" si="18"/>
        <v>0</v>
      </c>
      <c r="AB28" s="886">
        <f t="shared" ca="1" si="18"/>
        <v>0</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2:AB25"/>
  <sheetViews>
    <sheetView showGridLines="0" zoomScale="90" zoomScaleNormal="90" workbookViewId="0">
      <selection activeCell="G4" sqref="G4"/>
    </sheetView>
  </sheetViews>
  <sheetFormatPr defaultColWidth="9" defaultRowHeight="12.75"/>
  <cols>
    <col min="1" max="1" width="33.25" style="239" bestFit="1" customWidth="1"/>
    <col min="2" max="2" width="6.875" style="239" bestFit="1" customWidth="1"/>
    <col min="3" max="28" width="7" style="239" bestFit="1" customWidth="1"/>
    <col min="29" max="16384" width="9" style="239"/>
  </cols>
  <sheetData>
    <row r="2" spans="1:28" s="242" customFormat="1">
      <c r="A2" s="868" t="s">
        <v>105</v>
      </c>
      <c r="B2" s="869"/>
      <c r="C2" s="870">
        <f>'CFS K''ka'!C2</f>
        <v>43555</v>
      </c>
      <c r="D2" s="870">
        <f>'CFS K''ka'!D2</f>
        <v>43921</v>
      </c>
      <c r="E2" s="870">
        <f>'CFS K''ka'!E2</f>
        <v>44286</v>
      </c>
      <c r="F2" s="870">
        <f>'CFS K''ka'!F2</f>
        <v>44651</v>
      </c>
      <c r="G2" s="870">
        <f>'CFS K''ka'!G2</f>
        <v>45016</v>
      </c>
      <c r="H2" s="870">
        <f>'CFS K''ka'!H2</f>
        <v>45382</v>
      </c>
      <c r="I2" s="870">
        <f>'CFS K''ka'!I2</f>
        <v>45747</v>
      </c>
      <c r="J2" s="870">
        <f>'CFS K''ka'!J2</f>
        <v>46112</v>
      </c>
      <c r="K2" s="870">
        <f>'CFS K''ka'!K2</f>
        <v>46477</v>
      </c>
      <c r="L2" s="870">
        <f>'CFS K''ka'!L2</f>
        <v>46843</v>
      </c>
      <c r="M2" s="870">
        <f>'CFS K''ka'!M2</f>
        <v>47208</v>
      </c>
      <c r="N2" s="870">
        <f>'CFS K''ka'!N2</f>
        <v>47573</v>
      </c>
      <c r="O2" s="870">
        <f>'CFS K''ka'!O2</f>
        <v>47938</v>
      </c>
      <c r="P2" s="870">
        <f>'CFS K''ka'!P2</f>
        <v>48304</v>
      </c>
      <c r="Q2" s="870">
        <f>'CFS K''ka'!Q2</f>
        <v>48669</v>
      </c>
      <c r="R2" s="870">
        <f>'CFS K''ka'!R2</f>
        <v>49034</v>
      </c>
      <c r="S2" s="870">
        <f>'CFS K''ka'!S2</f>
        <v>49399</v>
      </c>
      <c r="T2" s="870">
        <f>'CFS K''ka'!T2</f>
        <v>49765</v>
      </c>
      <c r="U2" s="870">
        <f>'CFS K''ka'!U2</f>
        <v>50130</v>
      </c>
      <c r="V2" s="870">
        <f>'CFS K''ka'!V2</f>
        <v>50495</v>
      </c>
      <c r="W2" s="870">
        <f>'CFS K''ka'!W2</f>
        <v>50860</v>
      </c>
      <c r="X2" s="870">
        <f>'CFS K''ka'!X2</f>
        <v>51226</v>
      </c>
      <c r="Y2" s="870">
        <f>'CFS K''ka'!Y2</f>
        <v>51591</v>
      </c>
      <c r="Z2" s="870">
        <f>'CFS K''ka'!Z2</f>
        <v>51956</v>
      </c>
      <c r="AA2" s="870">
        <f>'CFS K''ka'!AA2</f>
        <v>52321</v>
      </c>
      <c r="AB2" s="871">
        <f>'CFS K''ka'!AB2</f>
        <v>52687</v>
      </c>
    </row>
    <row r="3" spans="1:28">
      <c r="A3" s="240" t="s">
        <v>107</v>
      </c>
      <c r="C3" s="243">
        <f ca="1">'CFS K''ka'!C29</f>
        <v>0</v>
      </c>
      <c r="D3" s="243">
        <f ca="1">'CFS K''ka'!D29</f>
        <v>0</v>
      </c>
      <c r="E3" s="243">
        <f ca="1">'CFS K''ka'!E29</f>
        <v>0</v>
      </c>
      <c r="F3" s="243">
        <f ca="1">'CFS K''ka'!F29</f>
        <v>0</v>
      </c>
      <c r="G3" s="243">
        <f ca="1">'CFS K''ka'!G29</f>
        <v>0</v>
      </c>
      <c r="H3" s="243">
        <f ca="1">'CFS K''ka'!H29</f>
        <v>0</v>
      </c>
      <c r="I3" s="243">
        <f ca="1">'CFS K''ka'!I29</f>
        <v>0</v>
      </c>
      <c r="J3" s="243">
        <f ca="1">'CFS K''ka'!J29</f>
        <v>0</v>
      </c>
      <c r="K3" s="243">
        <f ca="1">'CFS K''ka'!K29</f>
        <v>0</v>
      </c>
      <c r="L3" s="243">
        <f ca="1">'CFS K''ka'!L29</f>
        <v>0</v>
      </c>
      <c r="M3" s="243">
        <f ca="1">'CFS K''ka'!M29</f>
        <v>0</v>
      </c>
      <c r="N3" s="243">
        <f ca="1">'CFS K''ka'!N29</f>
        <v>0</v>
      </c>
      <c r="O3" s="243">
        <f ca="1">'CFS K''ka'!O29</f>
        <v>0</v>
      </c>
      <c r="P3" s="243">
        <f ca="1">'CFS K''ka'!P29</f>
        <v>0</v>
      </c>
      <c r="Q3" s="243">
        <f ca="1">'CFS K''ka'!Q29</f>
        <v>0</v>
      </c>
      <c r="R3" s="243">
        <f ca="1">'CFS K''ka'!R29</f>
        <v>0</v>
      </c>
      <c r="S3" s="243">
        <f ca="1">'CFS K''ka'!S29</f>
        <v>0</v>
      </c>
      <c r="T3" s="243">
        <f ca="1">'CFS K''ka'!T29</f>
        <v>0</v>
      </c>
      <c r="U3" s="243">
        <f ca="1">'CFS K''ka'!U29</f>
        <v>0</v>
      </c>
      <c r="V3" s="243">
        <f ca="1">'CFS K''ka'!V29</f>
        <v>0</v>
      </c>
      <c r="W3" s="243">
        <f ca="1">'CFS K''ka'!W29</f>
        <v>0</v>
      </c>
      <c r="X3" s="243">
        <f ca="1">'CFS K''ka'!X29</f>
        <v>0</v>
      </c>
      <c r="Y3" s="243">
        <f ca="1">'CFS K''ka'!Y29</f>
        <v>0</v>
      </c>
      <c r="Z3" s="243">
        <f ca="1">'CFS K''ka'!Z29</f>
        <v>0</v>
      </c>
      <c r="AA3" s="243">
        <f ca="1">'CFS K''ka'!AA29</f>
        <v>0</v>
      </c>
      <c r="AB3" s="243">
        <f ca="1">'CFS K''ka'!AB29</f>
        <v>0</v>
      </c>
    </row>
    <row r="4" spans="1:28">
      <c r="A4" s="240" t="s">
        <v>24</v>
      </c>
      <c r="C4" s="243">
        <f ca="1">Dep!C17</f>
        <v>0</v>
      </c>
      <c r="D4" s="243">
        <f ca="1">Dep!D17</f>
        <v>0</v>
      </c>
      <c r="E4" s="243">
        <f ca="1">Dep!E17</f>
        <v>0</v>
      </c>
      <c r="F4" s="243">
        <f ca="1">Dep!F17</f>
        <v>0</v>
      </c>
      <c r="G4" s="243">
        <f ca="1">Dep!G17</f>
        <v>0</v>
      </c>
      <c r="H4" s="243">
        <f ca="1">Dep!H17</f>
        <v>0</v>
      </c>
      <c r="I4" s="243">
        <f ca="1">Dep!I17</f>
        <v>0</v>
      </c>
      <c r="J4" s="243">
        <f ca="1">Dep!J17</f>
        <v>0</v>
      </c>
      <c r="K4" s="243">
        <f ca="1">Dep!K17</f>
        <v>0</v>
      </c>
      <c r="L4" s="243">
        <f ca="1">Dep!L17</f>
        <v>0</v>
      </c>
      <c r="M4" s="243">
        <f ca="1">Dep!M17</f>
        <v>0</v>
      </c>
      <c r="N4" s="243">
        <f ca="1">Dep!N17</f>
        <v>0</v>
      </c>
      <c r="O4" s="243">
        <f ca="1">Dep!O17</f>
        <v>0</v>
      </c>
      <c r="P4" s="243">
        <f ca="1">Dep!P17</f>
        <v>0</v>
      </c>
      <c r="Q4" s="243">
        <f ca="1">Dep!Q17</f>
        <v>0</v>
      </c>
      <c r="R4" s="243">
        <f ca="1">Dep!R17</f>
        <v>0</v>
      </c>
      <c r="S4" s="243">
        <f ca="1">Dep!S17</f>
        <v>0</v>
      </c>
      <c r="T4" s="243">
        <f ca="1">Dep!T17</f>
        <v>0</v>
      </c>
      <c r="U4" s="243">
        <f ca="1">Dep!U17</f>
        <v>0</v>
      </c>
      <c r="V4" s="243">
        <f ca="1">Dep!V17</f>
        <v>0</v>
      </c>
      <c r="W4" s="243">
        <f ca="1">Dep!W17</f>
        <v>0</v>
      </c>
      <c r="X4" s="243">
        <f ca="1">Dep!X17</f>
        <v>0</v>
      </c>
      <c r="Y4" s="243">
        <f ca="1">Dep!Y17</f>
        <v>0</v>
      </c>
      <c r="Z4" s="243">
        <f ca="1">Dep!Z17</f>
        <v>0</v>
      </c>
      <c r="AA4" s="243">
        <f ca="1">Dep!AA17</f>
        <v>0</v>
      </c>
      <c r="AB4" s="243">
        <f ca="1">Dep!AB17</f>
        <v>0</v>
      </c>
    </row>
    <row r="5" spans="1:28">
      <c r="A5" s="240" t="s">
        <v>302</v>
      </c>
      <c r="C5" s="243">
        <f ca="1">Dep!C39</f>
        <v>0</v>
      </c>
      <c r="D5" s="243">
        <f ca="1">Dep!D39</f>
        <v>0</v>
      </c>
      <c r="E5" s="243">
        <f ca="1">Dep!E39</f>
        <v>0</v>
      </c>
      <c r="F5" s="243">
        <f ca="1">Dep!F39</f>
        <v>0</v>
      </c>
      <c r="G5" s="243">
        <f ca="1">Dep!G39</f>
        <v>0</v>
      </c>
      <c r="H5" s="243">
        <f ca="1">Dep!H39</f>
        <v>0</v>
      </c>
      <c r="I5" s="243">
        <f ca="1">Dep!I39</f>
        <v>0</v>
      </c>
      <c r="J5" s="243">
        <f ca="1">Dep!J39</f>
        <v>0</v>
      </c>
      <c r="K5" s="243">
        <f ca="1">Dep!K39</f>
        <v>0</v>
      </c>
      <c r="L5" s="243">
        <f ca="1">Dep!L39</f>
        <v>0</v>
      </c>
      <c r="M5" s="243">
        <f ca="1">Dep!M39</f>
        <v>0</v>
      </c>
      <c r="N5" s="243">
        <f ca="1">Dep!N39</f>
        <v>0</v>
      </c>
      <c r="O5" s="243">
        <f ca="1">Dep!O39</f>
        <v>0</v>
      </c>
      <c r="P5" s="243">
        <f ca="1">Dep!P39</f>
        <v>0</v>
      </c>
      <c r="Q5" s="243">
        <f ca="1">Dep!Q39</f>
        <v>0</v>
      </c>
      <c r="R5" s="243">
        <f ca="1">Dep!R39</f>
        <v>0</v>
      </c>
      <c r="S5" s="243">
        <f ca="1">Dep!S39</f>
        <v>0</v>
      </c>
      <c r="T5" s="243">
        <f ca="1">Dep!T39</f>
        <v>0</v>
      </c>
      <c r="U5" s="243">
        <f ca="1">Dep!U39</f>
        <v>0</v>
      </c>
      <c r="V5" s="243">
        <f ca="1">Dep!V39</f>
        <v>0</v>
      </c>
      <c r="W5" s="243">
        <f ca="1">Dep!W39</f>
        <v>0</v>
      </c>
      <c r="X5" s="243">
        <f ca="1">Dep!X39</f>
        <v>0</v>
      </c>
      <c r="Y5" s="243">
        <f ca="1">Dep!Y39</f>
        <v>0</v>
      </c>
      <c r="Z5" s="243">
        <f ca="1">Dep!Z39</f>
        <v>0</v>
      </c>
      <c r="AA5" s="243">
        <f ca="1">Dep!AA39</f>
        <v>0</v>
      </c>
      <c r="AB5" s="243">
        <f ca="1">Dep!AB39</f>
        <v>0</v>
      </c>
    </row>
    <row r="6" spans="1:28">
      <c r="A6" s="868" t="s">
        <v>94</v>
      </c>
      <c r="B6" s="872"/>
      <c r="C6" s="873">
        <f ca="1">C3+C4-C5</f>
        <v>0</v>
      </c>
      <c r="D6" s="873">
        <f t="shared" ref="D6:AB6" ca="1" si="0">D3+D4-D5</f>
        <v>0</v>
      </c>
      <c r="E6" s="873">
        <f t="shared" ca="1" si="0"/>
        <v>0</v>
      </c>
      <c r="F6" s="873">
        <f t="shared" ca="1" si="0"/>
        <v>0</v>
      </c>
      <c r="G6" s="873">
        <f t="shared" ca="1" si="0"/>
        <v>0</v>
      </c>
      <c r="H6" s="873">
        <f t="shared" ca="1" si="0"/>
        <v>0</v>
      </c>
      <c r="I6" s="873">
        <f t="shared" ca="1" si="0"/>
        <v>0</v>
      </c>
      <c r="J6" s="873">
        <f t="shared" ca="1" si="0"/>
        <v>0</v>
      </c>
      <c r="K6" s="873">
        <f t="shared" ca="1" si="0"/>
        <v>0</v>
      </c>
      <c r="L6" s="873">
        <f t="shared" ca="1" si="0"/>
        <v>0</v>
      </c>
      <c r="M6" s="873">
        <f t="shared" ca="1" si="0"/>
        <v>0</v>
      </c>
      <c r="N6" s="873">
        <f t="shared" ca="1" si="0"/>
        <v>0</v>
      </c>
      <c r="O6" s="873">
        <f t="shared" ca="1" si="0"/>
        <v>0</v>
      </c>
      <c r="P6" s="873">
        <f t="shared" ca="1" si="0"/>
        <v>0</v>
      </c>
      <c r="Q6" s="873">
        <f t="shared" ca="1" si="0"/>
        <v>0</v>
      </c>
      <c r="R6" s="873">
        <f t="shared" ca="1" si="0"/>
        <v>0</v>
      </c>
      <c r="S6" s="873">
        <f t="shared" ca="1" si="0"/>
        <v>0</v>
      </c>
      <c r="T6" s="873">
        <f t="shared" ca="1" si="0"/>
        <v>0</v>
      </c>
      <c r="U6" s="873">
        <f t="shared" ca="1" si="0"/>
        <v>0</v>
      </c>
      <c r="V6" s="873">
        <f t="shared" ca="1" si="0"/>
        <v>0</v>
      </c>
      <c r="W6" s="873">
        <f t="shared" ca="1" si="0"/>
        <v>0</v>
      </c>
      <c r="X6" s="873">
        <f t="shared" ca="1" si="0"/>
        <v>0</v>
      </c>
      <c r="Y6" s="873">
        <f t="shared" ca="1" si="0"/>
        <v>0</v>
      </c>
      <c r="Z6" s="873">
        <f t="shared" ca="1" si="0"/>
        <v>0</v>
      </c>
      <c r="AA6" s="873">
        <f t="shared" ca="1" si="0"/>
        <v>0</v>
      </c>
      <c r="AB6" s="874">
        <f t="shared" ca="1" si="0"/>
        <v>0</v>
      </c>
    </row>
    <row r="7" spans="1:28">
      <c r="A7" s="863"/>
      <c r="B7" s="242"/>
      <c r="C7" s="875"/>
      <c r="D7" s="875"/>
      <c r="E7" s="875"/>
      <c r="F7" s="875"/>
      <c r="G7" s="875"/>
      <c r="H7" s="875"/>
      <c r="I7" s="875"/>
      <c r="J7" s="875"/>
      <c r="K7" s="875"/>
      <c r="L7" s="875"/>
      <c r="M7" s="875"/>
      <c r="N7" s="875"/>
      <c r="O7" s="875"/>
      <c r="P7" s="875"/>
      <c r="Q7" s="875"/>
      <c r="R7" s="875"/>
      <c r="S7" s="875"/>
      <c r="T7" s="875"/>
      <c r="U7" s="875"/>
      <c r="V7" s="875"/>
      <c r="W7" s="875"/>
      <c r="X7" s="875"/>
      <c r="Y7" s="875"/>
      <c r="Z7" s="875"/>
      <c r="AA7" s="875"/>
      <c r="AB7" s="875"/>
    </row>
    <row r="8" spans="1:28">
      <c r="A8" s="240" t="s">
        <v>95</v>
      </c>
      <c r="C8" s="243">
        <f>IF(B9&lt;0,B9,0)</f>
        <v>0</v>
      </c>
      <c r="D8" s="243">
        <f ca="1">IF(C9&lt;0,C9,0)</f>
        <v>0</v>
      </c>
      <c r="E8" s="243">
        <f t="shared" ref="E8:AB8" ca="1" si="1">IF(D9&lt;0,D9,0)</f>
        <v>0</v>
      </c>
      <c r="F8" s="243">
        <f t="shared" ca="1" si="1"/>
        <v>0</v>
      </c>
      <c r="G8" s="243">
        <f t="shared" ca="1" si="1"/>
        <v>0</v>
      </c>
      <c r="H8" s="243">
        <f t="shared" ca="1" si="1"/>
        <v>0</v>
      </c>
      <c r="I8" s="243">
        <f t="shared" ca="1" si="1"/>
        <v>0</v>
      </c>
      <c r="J8" s="243">
        <f t="shared" ca="1" si="1"/>
        <v>0</v>
      </c>
      <c r="K8" s="243">
        <f t="shared" ca="1" si="1"/>
        <v>0</v>
      </c>
      <c r="L8" s="243">
        <f t="shared" ca="1" si="1"/>
        <v>0</v>
      </c>
      <c r="M8" s="243">
        <f t="shared" ca="1" si="1"/>
        <v>0</v>
      </c>
      <c r="N8" s="243">
        <f t="shared" ca="1" si="1"/>
        <v>0</v>
      </c>
      <c r="O8" s="243">
        <f t="shared" ca="1" si="1"/>
        <v>0</v>
      </c>
      <c r="P8" s="243">
        <f t="shared" ca="1" si="1"/>
        <v>0</v>
      </c>
      <c r="Q8" s="243">
        <f t="shared" ca="1" si="1"/>
        <v>0</v>
      </c>
      <c r="R8" s="243">
        <f t="shared" ca="1" si="1"/>
        <v>0</v>
      </c>
      <c r="S8" s="243">
        <f t="shared" ca="1" si="1"/>
        <v>0</v>
      </c>
      <c r="T8" s="243">
        <f t="shared" ca="1" si="1"/>
        <v>0</v>
      </c>
      <c r="U8" s="243">
        <f t="shared" ca="1" si="1"/>
        <v>0</v>
      </c>
      <c r="V8" s="243">
        <f t="shared" ca="1" si="1"/>
        <v>0</v>
      </c>
      <c r="W8" s="243">
        <f t="shared" ca="1" si="1"/>
        <v>0</v>
      </c>
      <c r="X8" s="243">
        <f t="shared" ca="1" si="1"/>
        <v>0</v>
      </c>
      <c r="Y8" s="243">
        <f t="shared" ca="1" si="1"/>
        <v>0</v>
      </c>
      <c r="Z8" s="243">
        <f t="shared" ca="1" si="1"/>
        <v>0</v>
      </c>
      <c r="AA8" s="243">
        <f t="shared" ca="1" si="1"/>
        <v>0</v>
      </c>
      <c r="AB8" s="243">
        <f t="shared" ca="1" si="1"/>
        <v>0</v>
      </c>
    </row>
    <row r="9" spans="1:28">
      <c r="A9" s="240" t="s">
        <v>96</v>
      </c>
      <c r="C9" s="243">
        <f ca="1">C6+C8</f>
        <v>0</v>
      </c>
      <c r="D9" s="243">
        <f ca="1">D6+D8</f>
        <v>0</v>
      </c>
      <c r="E9" s="243">
        <f t="shared" ref="E9:AB9" ca="1" si="2">E6+E8</f>
        <v>0</v>
      </c>
      <c r="F9" s="243">
        <f t="shared" ca="1" si="2"/>
        <v>0</v>
      </c>
      <c r="G9" s="243">
        <f t="shared" ca="1" si="2"/>
        <v>0</v>
      </c>
      <c r="H9" s="243">
        <f t="shared" ca="1" si="2"/>
        <v>0</v>
      </c>
      <c r="I9" s="243">
        <f t="shared" ca="1" si="2"/>
        <v>0</v>
      </c>
      <c r="J9" s="243">
        <f t="shared" ca="1" si="2"/>
        <v>0</v>
      </c>
      <c r="K9" s="243">
        <f t="shared" ca="1" si="2"/>
        <v>0</v>
      </c>
      <c r="L9" s="243">
        <f t="shared" ca="1" si="2"/>
        <v>0</v>
      </c>
      <c r="M9" s="243">
        <f t="shared" ca="1" si="2"/>
        <v>0</v>
      </c>
      <c r="N9" s="243">
        <f t="shared" ca="1" si="2"/>
        <v>0</v>
      </c>
      <c r="O9" s="243">
        <f t="shared" ca="1" si="2"/>
        <v>0</v>
      </c>
      <c r="P9" s="243">
        <f t="shared" ca="1" si="2"/>
        <v>0</v>
      </c>
      <c r="Q9" s="243">
        <f t="shared" ca="1" si="2"/>
        <v>0</v>
      </c>
      <c r="R9" s="243">
        <f t="shared" ca="1" si="2"/>
        <v>0</v>
      </c>
      <c r="S9" s="243">
        <f t="shared" ca="1" si="2"/>
        <v>0</v>
      </c>
      <c r="T9" s="243">
        <f t="shared" ca="1" si="2"/>
        <v>0</v>
      </c>
      <c r="U9" s="243">
        <f t="shared" ca="1" si="2"/>
        <v>0</v>
      </c>
      <c r="V9" s="243">
        <f t="shared" ca="1" si="2"/>
        <v>0</v>
      </c>
      <c r="W9" s="243">
        <f t="shared" ca="1" si="2"/>
        <v>0</v>
      </c>
      <c r="X9" s="243">
        <f t="shared" ca="1" si="2"/>
        <v>0</v>
      </c>
      <c r="Y9" s="243">
        <f t="shared" ca="1" si="2"/>
        <v>0</v>
      </c>
      <c r="Z9" s="243">
        <f t="shared" ca="1" si="2"/>
        <v>0</v>
      </c>
      <c r="AA9" s="243">
        <f t="shared" ca="1" si="2"/>
        <v>0</v>
      </c>
      <c r="AB9" s="243">
        <f t="shared" ca="1" si="2"/>
        <v>0</v>
      </c>
    </row>
    <row r="10" spans="1:28">
      <c r="A10" s="240"/>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row>
    <row r="11" spans="1:28">
      <c r="A11" s="240" t="s">
        <v>303</v>
      </c>
      <c r="C11" s="243">
        <f ca="1">MAX(C3*$B$20,0)</f>
        <v>0</v>
      </c>
      <c r="D11" s="243">
        <f ca="1">MAX(D3*$B$20,0)</f>
        <v>0</v>
      </c>
      <c r="E11" s="243">
        <f t="shared" ref="E11:AB11" ca="1" si="3">MAX(E3*$B$20,0)</f>
        <v>0</v>
      </c>
      <c r="F11" s="243">
        <f t="shared" ca="1" si="3"/>
        <v>0</v>
      </c>
      <c r="G11" s="243">
        <f t="shared" ca="1" si="3"/>
        <v>0</v>
      </c>
      <c r="H11" s="243">
        <f t="shared" ca="1" si="3"/>
        <v>0</v>
      </c>
      <c r="I11" s="243">
        <f t="shared" ca="1" si="3"/>
        <v>0</v>
      </c>
      <c r="J11" s="243">
        <f t="shared" ca="1" si="3"/>
        <v>0</v>
      </c>
      <c r="K11" s="243">
        <f t="shared" ca="1" si="3"/>
        <v>0</v>
      </c>
      <c r="L11" s="243">
        <f t="shared" ca="1" si="3"/>
        <v>0</v>
      </c>
      <c r="M11" s="243">
        <f t="shared" ca="1" si="3"/>
        <v>0</v>
      </c>
      <c r="N11" s="243">
        <f t="shared" ca="1" si="3"/>
        <v>0</v>
      </c>
      <c r="O11" s="243">
        <f t="shared" ca="1" si="3"/>
        <v>0</v>
      </c>
      <c r="P11" s="243">
        <f t="shared" ca="1" si="3"/>
        <v>0</v>
      </c>
      <c r="Q11" s="243">
        <f t="shared" ca="1" si="3"/>
        <v>0</v>
      </c>
      <c r="R11" s="243">
        <f t="shared" ca="1" si="3"/>
        <v>0</v>
      </c>
      <c r="S11" s="243">
        <f t="shared" ca="1" si="3"/>
        <v>0</v>
      </c>
      <c r="T11" s="243">
        <f t="shared" ca="1" si="3"/>
        <v>0</v>
      </c>
      <c r="U11" s="243">
        <f t="shared" ca="1" si="3"/>
        <v>0</v>
      </c>
      <c r="V11" s="243">
        <f t="shared" ca="1" si="3"/>
        <v>0</v>
      </c>
      <c r="W11" s="243">
        <f t="shared" ca="1" si="3"/>
        <v>0</v>
      </c>
      <c r="X11" s="243">
        <f t="shared" ca="1" si="3"/>
        <v>0</v>
      </c>
      <c r="Y11" s="243">
        <f t="shared" ca="1" si="3"/>
        <v>0</v>
      </c>
      <c r="Z11" s="243">
        <f t="shared" ca="1" si="3"/>
        <v>0</v>
      </c>
      <c r="AA11" s="243">
        <f t="shared" ca="1" si="3"/>
        <v>0</v>
      </c>
      <c r="AB11" s="243">
        <f t="shared" ca="1" si="3"/>
        <v>0</v>
      </c>
    </row>
    <row r="12" spans="1:28">
      <c r="A12" s="240" t="s">
        <v>304</v>
      </c>
      <c r="C12" s="243">
        <f ca="1">IF(C24&lt;0,0,C24)</f>
        <v>0</v>
      </c>
      <c r="D12" s="243">
        <f t="shared" ref="D12:AB12" ca="1" si="4">IF(D24&lt;0,0,D24)</f>
        <v>0</v>
      </c>
      <c r="E12" s="243">
        <f t="shared" ca="1" si="4"/>
        <v>0</v>
      </c>
      <c r="F12" s="243">
        <f t="shared" ca="1" si="4"/>
        <v>0</v>
      </c>
      <c r="G12" s="243">
        <f t="shared" ca="1" si="4"/>
        <v>0</v>
      </c>
      <c r="H12" s="243">
        <f t="shared" ca="1" si="4"/>
        <v>0</v>
      </c>
      <c r="I12" s="243">
        <f t="shared" ca="1" si="4"/>
        <v>0</v>
      </c>
      <c r="J12" s="243">
        <f t="shared" ca="1" si="4"/>
        <v>0</v>
      </c>
      <c r="K12" s="243">
        <f t="shared" ca="1" si="4"/>
        <v>0</v>
      </c>
      <c r="L12" s="243">
        <f t="shared" ca="1" si="4"/>
        <v>0</v>
      </c>
      <c r="M12" s="243">
        <f t="shared" ca="1" si="4"/>
        <v>0</v>
      </c>
      <c r="N12" s="243">
        <f t="shared" ca="1" si="4"/>
        <v>0</v>
      </c>
      <c r="O12" s="243">
        <f t="shared" ca="1" si="4"/>
        <v>0</v>
      </c>
      <c r="P12" s="243">
        <f t="shared" ca="1" si="4"/>
        <v>0</v>
      </c>
      <c r="Q12" s="243">
        <f t="shared" ca="1" si="4"/>
        <v>0</v>
      </c>
      <c r="R12" s="243">
        <f t="shared" ca="1" si="4"/>
        <v>0</v>
      </c>
      <c r="S12" s="243">
        <f t="shared" ca="1" si="4"/>
        <v>0</v>
      </c>
      <c r="T12" s="243">
        <f t="shared" ca="1" si="4"/>
        <v>0</v>
      </c>
      <c r="U12" s="243">
        <f t="shared" ca="1" si="4"/>
        <v>0</v>
      </c>
      <c r="V12" s="243">
        <f t="shared" ca="1" si="4"/>
        <v>0</v>
      </c>
      <c r="W12" s="243">
        <f t="shared" ca="1" si="4"/>
        <v>0</v>
      </c>
      <c r="X12" s="243">
        <f t="shared" ca="1" si="4"/>
        <v>0</v>
      </c>
      <c r="Y12" s="243">
        <f t="shared" ca="1" si="4"/>
        <v>0</v>
      </c>
      <c r="Z12" s="243">
        <f t="shared" ca="1" si="4"/>
        <v>0</v>
      </c>
      <c r="AA12" s="243">
        <f t="shared" ca="1" si="4"/>
        <v>0</v>
      </c>
      <c r="AB12" s="243">
        <f t="shared" ca="1" si="4"/>
        <v>0</v>
      </c>
    </row>
    <row r="13" spans="1:28">
      <c r="A13" s="865" t="s">
        <v>99</v>
      </c>
      <c r="B13" s="866"/>
      <c r="C13" s="867">
        <f ca="1">IF((C11&gt;C12),C11,C12)</f>
        <v>0</v>
      </c>
      <c r="D13" s="867">
        <f t="shared" ref="D13:AB13" ca="1" si="5">IF((D11&gt;D12),D11,D12)</f>
        <v>0</v>
      </c>
      <c r="E13" s="867">
        <f t="shared" ca="1" si="5"/>
        <v>0</v>
      </c>
      <c r="F13" s="867">
        <f t="shared" ca="1" si="5"/>
        <v>0</v>
      </c>
      <c r="G13" s="867">
        <f t="shared" ca="1" si="5"/>
        <v>0</v>
      </c>
      <c r="H13" s="867">
        <f t="shared" ca="1" si="5"/>
        <v>0</v>
      </c>
      <c r="I13" s="867">
        <f t="shared" ca="1" si="5"/>
        <v>0</v>
      </c>
      <c r="J13" s="867">
        <f t="shared" ca="1" si="5"/>
        <v>0</v>
      </c>
      <c r="K13" s="867">
        <f t="shared" ca="1" si="5"/>
        <v>0</v>
      </c>
      <c r="L13" s="867">
        <f t="shared" ca="1" si="5"/>
        <v>0</v>
      </c>
      <c r="M13" s="867">
        <f t="shared" ca="1" si="5"/>
        <v>0</v>
      </c>
      <c r="N13" s="867">
        <f t="shared" ca="1" si="5"/>
        <v>0</v>
      </c>
      <c r="O13" s="867">
        <f t="shared" ca="1" si="5"/>
        <v>0</v>
      </c>
      <c r="P13" s="867">
        <f t="shared" ca="1" si="5"/>
        <v>0</v>
      </c>
      <c r="Q13" s="867">
        <f t="shared" ca="1" si="5"/>
        <v>0</v>
      </c>
      <c r="R13" s="867">
        <f t="shared" ca="1" si="5"/>
        <v>0</v>
      </c>
      <c r="S13" s="867">
        <f t="shared" ca="1" si="5"/>
        <v>0</v>
      </c>
      <c r="T13" s="867">
        <f t="shared" ca="1" si="5"/>
        <v>0</v>
      </c>
      <c r="U13" s="867">
        <f t="shared" ca="1" si="5"/>
        <v>0</v>
      </c>
      <c r="V13" s="867">
        <f t="shared" ca="1" si="5"/>
        <v>0</v>
      </c>
      <c r="W13" s="867">
        <f t="shared" ca="1" si="5"/>
        <v>0</v>
      </c>
      <c r="X13" s="867">
        <f t="shared" ca="1" si="5"/>
        <v>0</v>
      </c>
      <c r="Y13" s="867">
        <f t="shared" ca="1" si="5"/>
        <v>0</v>
      </c>
      <c r="Z13" s="867">
        <f t="shared" ca="1" si="5"/>
        <v>0</v>
      </c>
      <c r="AA13" s="867">
        <f t="shared" ca="1" si="5"/>
        <v>0</v>
      </c>
      <c r="AB13" s="867">
        <f t="shared" ca="1" si="5"/>
        <v>0</v>
      </c>
    </row>
    <row r="14" spans="1:28">
      <c r="A14" s="240" t="s">
        <v>100</v>
      </c>
      <c r="C14" s="244">
        <f ca="1">IF(C11&gt;C12,C11,0)</f>
        <v>0</v>
      </c>
      <c r="D14" s="244">
        <f t="shared" ref="D14:AB14" ca="1" si="6">IF(D11&gt;D12,D11,0)</f>
        <v>0</v>
      </c>
      <c r="E14" s="244">
        <f t="shared" ca="1" si="6"/>
        <v>0</v>
      </c>
      <c r="F14" s="244">
        <f t="shared" ca="1" si="6"/>
        <v>0</v>
      </c>
      <c r="G14" s="244">
        <f t="shared" ca="1" si="6"/>
        <v>0</v>
      </c>
      <c r="H14" s="244">
        <f t="shared" ca="1" si="6"/>
        <v>0</v>
      </c>
      <c r="I14" s="244">
        <f t="shared" ca="1" si="6"/>
        <v>0</v>
      </c>
      <c r="J14" s="244">
        <f t="shared" ca="1" si="6"/>
        <v>0</v>
      </c>
      <c r="K14" s="244">
        <f t="shared" ca="1" si="6"/>
        <v>0</v>
      </c>
      <c r="L14" s="244">
        <f t="shared" ca="1" si="6"/>
        <v>0</v>
      </c>
      <c r="M14" s="244">
        <f t="shared" ca="1" si="6"/>
        <v>0</v>
      </c>
      <c r="N14" s="244">
        <f t="shared" ca="1" si="6"/>
        <v>0</v>
      </c>
      <c r="O14" s="244">
        <f t="shared" ca="1" si="6"/>
        <v>0</v>
      </c>
      <c r="P14" s="244">
        <f t="shared" ca="1" si="6"/>
        <v>0</v>
      </c>
      <c r="Q14" s="244">
        <f t="shared" ca="1" si="6"/>
        <v>0</v>
      </c>
      <c r="R14" s="244">
        <f t="shared" ca="1" si="6"/>
        <v>0</v>
      </c>
      <c r="S14" s="244">
        <f t="shared" ca="1" si="6"/>
        <v>0</v>
      </c>
      <c r="T14" s="244">
        <f t="shared" ca="1" si="6"/>
        <v>0</v>
      </c>
      <c r="U14" s="244">
        <f t="shared" ca="1" si="6"/>
        <v>0</v>
      </c>
      <c r="V14" s="244">
        <f t="shared" ca="1" si="6"/>
        <v>0</v>
      </c>
      <c r="W14" s="244">
        <f t="shared" ca="1" si="6"/>
        <v>0</v>
      </c>
      <c r="X14" s="244">
        <f t="shared" ca="1" si="6"/>
        <v>0</v>
      </c>
      <c r="Y14" s="244">
        <f t="shared" ca="1" si="6"/>
        <v>0</v>
      </c>
      <c r="Z14" s="244">
        <f t="shared" ca="1" si="6"/>
        <v>0</v>
      </c>
      <c r="AA14" s="244">
        <f t="shared" ca="1" si="6"/>
        <v>0</v>
      </c>
      <c r="AB14" s="244">
        <f t="shared" ca="1" si="6"/>
        <v>0</v>
      </c>
    </row>
    <row r="15" spans="1:28">
      <c r="A15" s="240" t="s">
        <v>101</v>
      </c>
      <c r="C15" s="244">
        <f ca="1">(C14+B15-C16)</f>
        <v>0</v>
      </c>
      <c r="D15" s="244">
        <f t="shared" ref="D15:AB15" ca="1" si="7">(D14+C15-D16)</f>
        <v>0</v>
      </c>
      <c r="E15" s="244">
        <f t="shared" ca="1" si="7"/>
        <v>0</v>
      </c>
      <c r="F15" s="244">
        <f t="shared" ca="1" si="7"/>
        <v>0</v>
      </c>
      <c r="G15" s="244">
        <f t="shared" ca="1" si="7"/>
        <v>0</v>
      </c>
      <c r="H15" s="244">
        <f t="shared" ca="1" si="7"/>
        <v>0</v>
      </c>
      <c r="I15" s="244">
        <f t="shared" ca="1" si="7"/>
        <v>0</v>
      </c>
      <c r="J15" s="244">
        <f t="shared" ca="1" si="7"/>
        <v>0</v>
      </c>
      <c r="K15" s="244">
        <f t="shared" ca="1" si="7"/>
        <v>0</v>
      </c>
      <c r="L15" s="244">
        <f t="shared" ca="1" si="7"/>
        <v>0</v>
      </c>
      <c r="M15" s="244">
        <f t="shared" ca="1" si="7"/>
        <v>0</v>
      </c>
      <c r="N15" s="244">
        <f t="shared" ca="1" si="7"/>
        <v>0</v>
      </c>
      <c r="O15" s="244">
        <f t="shared" ca="1" si="7"/>
        <v>0</v>
      </c>
      <c r="P15" s="244">
        <f t="shared" ca="1" si="7"/>
        <v>0</v>
      </c>
      <c r="Q15" s="244">
        <f t="shared" ca="1" si="7"/>
        <v>0</v>
      </c>
      <c r="R15" s="244">
        <f t="shared" ca="1" si="7"/>
        <v>0</v>
      </c>
      <c r="S15" s="244">
        <f t="shared" ca="1" si="7"/>
        <v>0</v>
      </c>
      <c r="T15" s="244">
        <f t="shared" ca="1" si="7"/>
        <v>0</v>
      </c>
      <c r="U15" s="244">
        <f t="shared" ca="1" si="7"/>
        <v>0</v>
      </c>
      <c r="V15" s="244">
        <f t="shared" ca="1" si="7"/>
        <v>0</v>
      </c>
      <c r="W15" s="244">
        <f t="shared" ca="1" si="7"/>
        <v>0</v>
      </c>
      <c r="X15" s="244">
        <f t="shared" ca="1" si="7"/>
        <v>0</v>
      </c>
      <c r="Y15" s="244">
        <f t="shared" ca="1" si="7"/>
        <v>0</v>
      </c>
      <c r="Z15" s="244">
        <f t="shared" ca="1" si="7"/>
        <v>0</v>
      </c>
      <c r="AA15" s="244">
        <f t="shared" ca="1" si="7"/>
        <v>0</v>
      </c>
      <c r="AB15" s="244">
        <f t="shared" ca="1" si="7"/>
        <v>0</v>
      </c>
    </row>
    <row r="16" spans="1:28">
      <c r="A16" s="865" t="s">
        <v>102</v>
      </c>
      <c r="B16" s="866"/>
      <c r="C16" s="867">
        <f ca="1">IF(C12&gt;C11,MIN(C12-C11,B15),0)</f>
        <v>0</v>
      </c>
      <c r="D16" s="867">
        <f t="shared" ref="D16:AB16" ca="1" si="8">IF(D12&gt;D11,MIN(D12-D11,C15),0)</f>
        <v>0</v>
      </c>
      <c r="E16" s="867">
        <f t="shared" ca="1" si="8"/>
        <v>0</v>
      </c>
      <c r="F16" s="867">
        <f t="shared" ca="1" si="8"/>
        <v>0</v>
      </c>
      <c r="G16" s="867">
        <f t="shared" ca="1" si="8"/>
        <v>0</v>
      </c>
      <c r="H16" s="867">
        <f t="shared" ca="1" si="8"/>
        <v>0</v>
      </c>
      <c r="I16" s="867">
        <f t="shared" ca="1" si="8"/>
        <v>0</v>
      </c>
      <c r="J16" s="867">
        <f t="shared" ca="1" si="8"/>
        <v>0</v>
      </c>
      <c r="K16" s="867">
        <f t="shared" ca="1" si="8"/>
        <v>0</v>
      </c>
      <c r="L16" s="867">
        <f t="shared" ca="1" si="8"/>
        <v>0</v>
      </c>
      <c r="M16" s="867">
        <f t="shared" ca="1" si="8"/>
        <v>0</v>
      </c>
      <c r="N16" s="867">
        <f t="shared" ca="1" si="8"/>
        <v>0</v>
      </c>
      <c r="O16" s="867">
        <f t="shared" ca="1" si="8"/>
        <v>0</v>
      </c>
      <c r="P16" s="867">
        <f t="shared" ca="1" si="8"/>
        <v>0</v>
      </c>
      <c r="Q16" s="867">
        <f t="shared" ca="1" si="8"/>
        <v>0</v>
      </c>
      <c r="R16" s="867">
        <f t="shared" ca="1" si="8"/>
        <v>0</v>
      </c>
      <c r="S16" s="867">
        <f t="shared" ca="1" si="8"/>
        <v>0</v>
      </c>
      <c r="T16" s="867">
        <f t="shared" ca="1" si="8"/>
        <v>0</v>
      </c>
      <c r="U16" s="867">
        <f t="shared" ca="1" si="8"/>
        <v>0</v>
      </c>
      <c r="V16" s="867">
        <f t="shared" ca="1" si="8"/>
        <v>0</v>
      </c>
      <c r="W16" s="867">
        <f t="shared" ca="1" si="8"/>
        <v>0</v>
      </c>
      <c r="X16" s="867">
        <f t="shared" ca="1" si="8"/>
        <v>0</v>
      </c>
      <c r="Y16" s="867">
        <f t="shared" ca="1" si="8"/>
        <v>0</v>
      </c>
      <c r="Z16" s="867">
        <f t="shared" ca="1" si="8"/>
        <v>0</v>
      </c>
      <c r="AA16" s="867">
        <f t="shared" ca="1" si="8"/>
        <v>0</v>
      </c>
      <c r="AB16" s="867">
        <f t="shared" ca="1" si="8"/>
        <v>0</v>
      </c>
    </row>
    <row r="17" spans="1:28">
      <c r="C17" s="244"/>
      <c r="D17" s="244"/>
      <c r="E17" s="244"/>
      <c r="F17" s="244"/>
      <c r="G17" s="244"/>
      <c r="H17" s="244"/>
      <c r="I17" s="244"/>
      <c r="J17" s="244"/>
      <c r="K17" s="244"/>
      <c r="L17" s="244"/>
      <c r="M17" s="244"/>
      <c r="N17" s="244"/>
      <c r="O17" s="243"/>
      <c r="P17" s="243"/>
      <c r="Q17" s="243"/>
      <c r="R17" s="243"/>
      <c r="S17" s="243"/>
      <c r="T17" s="243"/>
      <c r="U17" s="243"/>
      <c r="V17" s="243"/>
      <c r="W17" s="243"/>
      <c r="X17" s="243"/>
      <c r="Y17" s="243"/>
      <c r="Z17" s="243"/>
      <c r="AA17" s="243"/>
      <c r="AB17" s="243"/>
    </row>
    <row r="18" spans="1:28">
      <c r="A18" s="877" t="s">
        <v>91</v>
      </c>
      <c r="C18" s="244"/>
      <c r="D18" s="244"/>
      <c r="E18" s="244"/>
      <c r="F18" s="244"/>
      <c r="G18" s="244"/>
      <c r="H18" s="244"/>
      <c r="I18" s="244"/>
      <c r="J18" s="244"/>
      <c r="K18" s="244"/>
      <c r="L18" s="244"/>
      <c r="M18" s="244"/>
      <c r="N18" s="244"/>
      <c r="O18" s="243"/>
      <c r="P18" s="243"/>
      <c r="Q18" s="243"/>
      <c r="R18" s="243"/>
      <c r="S18" s="243"/>
      <c r="T18" s="243"/>
      <c r="U18" s="243"/>
      <c r="V18" s="243"/>
      <c r="W18" s="243"/>
      <c r="X18" s="243"/>
      <c r="Y18" s="243"/>
      <c r="Z18" s="243"/>
      <c r="AA18" s="243"/>
      <c r="AB18" s="243"/>
    </row>
    <row r="19" spans="1:28">
      <c r="A19" s="240" t="s">
        <v>90</v>
      </c>
      <c r="C19" s="243">
        <f ca="1">C3</f>
        <v>0</v>
      </c>
      <c r="D19" s="243">
        <f t="shared" ref="D19:AB19" ca="1" si="9">D3</f>
        <v>0</v>
      </c>
      <c r="E19" s="243">
        <f t="shared" ca="1" si="9"/>
        <v>0</v>
      </c>
      <c r="F19" s="243">
        <f t="shared" ca="1" si="9"/>
        <v>0</v>
      </c>
      <c r="G19" s="243">
        <f t="shared" ca="1" si="9"/>
        <v>0</v>
      </c>
      <c r="H19" s="243">
        <f t="shared" ca="1" si="9"/>
        <v>0</v>
      </c>
      <c r="I19" s="243">
        <f t="shared" ca="1" si="9"/>
        <v>0</v>
      </c>
      <c r="J19" s="243">
        <f t="shared" ca="1" si="9"/>
        <v>0</v>
      </c>
      <c r="K19" s="243">
        <f t="shared" ca="1" si="9"/>
        <v>0</v>
      </c>
      <c r="L19" s="243">
        <f t="shared" ca="1" si="9"/>
        <v>0</v>
      </c>
      <c r="M19" s="243">
        <f t="shared" ca="1" si="9"/>
        <v>0</v>
      </c>
      <c r="N19" s="243">
        <f t="shared" ca="1" si="9"/>
        <v>0</v>
      </c>
      <c r="O19" s="243">
        <f t="shared" ca="1" si="9"/>
        <v>0</v>
      </c>
      <c r="P19" s="243">
        <f t="shared" ca="1" si="9"/>
        <v>0</v>
      </c>
      <c r="Q19" s="243">
        <f t="shared" ca="1" si="9"/>
        <v>0</v>
      </c>
      <c r="R19" s="243">
        <f t="shared" ca="1" si="9"/>
        <v>0</v>
      </c>
      <c r="S19" s="243">
        <f t="shared" ca="1" si="9"/>
        <v>0</v>
      </c>
      <c r="T19" s="243">
        <f t="shared" ca="1" si="9"/>
        <v>0</v>
      </c>
      <c r="U19" s="243">
        <f t="shared" ca="1" si="9"/>
        <v>0</v>
      </c>
      <c r="V19" s="243">
        <f t="shared" ca="1" si="9"/>
        <v>0</v>
      </c>
      <c r="W19" s="243">
        <f t="shared" ca="1" si="9"/>
        <v>0</v>
      </c>
      <c r="X19" s="243">
        <f t="shared" ca="1" si="9"/>
        <v>0</v>
      </c>
      <c r="Y19" s="243">
        <f t="shared" ca="1" si="9"/>
        <v>0</v>
      </c>
      <c r="Z19" s="243">
        <f t="shared" ca="1" si="9"/>
        <v>0</v>
      </c>
      <c r="AA19" s="243">
        <f t="shared" ca="1" si="9"/>
        <v>0</v>
      </c>
      <c r="AB19" s="243">
        <f t="shared" ca="1" si="9"/>
        <v>0</v>
      </c>
    </row>
    <row r="20" spans="1:28" s="242" customFormat="1">
      <c r="A20" s="863" t="s">
        <v>91</v>
      </c>
      <c r="B20" s="876">
        <f>Inputs!$B$29</f>
        <v>0</v>
      </c>
      <c r="C20" s="864">
        <f ca="1">C19*$B$20</f>
        <v>0</v>
      </c>
      <c r="D20" s="864">
        <f t="shared" ref="D20:AB20" ca="1" si="10">D19*$B$20</f>
        <v>0</v>
      </c>
      <c r="E20" s="864">
        <f t="shared" ca="1" si="10"/>
        <v>0</v>
      </c>
      <c r="F20" s="864">
        <f t="shared" ca="1" si="10"/>
        <v>0</v>
      </c>
      <c r="G20" s="864">
        <f t="shared" ca="1" si="10"/>
        <v>0</v>
      </c>
      <c r="H20" s="864">
        <f t="shared" ca="1" si="10"/>
        <v>0</v>
      </c>
      <c r="I20" s="864">
        <f t="shared" ca="1" si="10"/>
        <v>0</v>
      </c>
      <c r="J20" s="864">
        <f t="shared" ca="1" si="10"/>
        <v>0</v>
      </c>
      <c r="K20" s="864">
        <f t="shared" ca="1" si="10"/>
        <v>0</v>
      </c>
      <c r="L20" s="864">
        <f t="shared" ca="1" si="10"/>
        <v>0</v>
      </c>
      <c r="M20" s="864">
        <f t="shared" ca="1" si="10"/>
        <v>0</v>
      </c>
      <c r="N20" s="864">
        <f t="shared" ca="1" si="10"/>
        <v>0</v>
      </c>
      <c r="O20" s="864">
        <f t="shared" ca="1" si="10"/>
        <v>0</v>
      </c>
      <c r="P20" s="864">
        <f t="shared" ca="1" si="10"/>
        <v>0</v>
      </c>
      <c r="Q20" s="864">
        <f t="shared" ca="1" si="10"/>
        <v>0</v>
      </c>
      <c r="R20" s="864">
        <f t="shared" ca="1" si="10"/>
        <v>0</v>
      </c>
      <c r="S20" s="864">
        <f t="shared" ca="1" si="10"/>
        <v>0</v>
      </c>
      <c r="T20" s="864">
        <f t="shared" ca="1" si="10"/>
        <v>0</v>
      </c>
      <c r="U20" s="864">
        <f t="shared" ca="1" si="10"/>
        <v>0</v>
      </c>
      <c r="V20" s="864">
        <f t="shared" ca="1" si="10"/>
        <v>0</v>
      </c>
      <c r="W20" s="864">
        <f t="shared" ca="1" si="10"/>
        <v>0</v>
      </c>
      <c r="X20" s="864">
        <f t="shared" ca="1" si="10"/>
        <v>0</v>
      </c>
      <c r="Y20" s="864">
        <f t="shared" ca="1" si="10"/>
        <v>0</v>
      </c>
      <c r="Z20" s="864">
        <f t="shared" ca="1" si="10"/>
        <v>0</v>
      </c>
      <c r="AA20" s="864">
        <f t="shared" ca="1" si="10"/>
        <v>0</v>
      </c>
      <c r="AB20" s="864">
        <f t="shared" ca="1" si="10"/>
        <v>0</v>
      </c>
    </row>
    <row r="21" spans="1:28">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row>
    <row r="22" spans="1:28">
      <c r="A22" s="866" t="s">
        <v>103</v>
      </c>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row>
    <row r="23" spans="1:28">
      <c r="A23" s="240" t="s">
        <v>104</v>
      </c>
      <c r="C23" s="243">
        <f ca="1">C9</f>
        <v>0</v>
      </c>
      <c r="D23" s="243">
        <f t="shared" ref="D23:AB23" ca="1" si="11">D9</f>
        <v>0</v>
      </c>
      <c r="E23" s="243">
        <f t="shared" ca="1" si="11"/>
        <v>0</v>
      </c>
      <c r="F23" s="243">
        <f t="shared" ca="1" si="11"/>
        <v>0</v>
      </c>
      <c r="G23" s="243">
        <f t="shared" ca="1" si="11"/>
        <v>0</v>
      </c>
      <c r="H23" s="243">
        <f t="shared" ca="1" si="11"/>
        <v>0</v>
      </c>
      <c r="I23" s="243">
        <f t="shared" ca="1" si="11"/>
        <v>0</v>
      </c>
      <c r="J23" s="243">
        <f t="shared" ca="1" si="11"/>
        <v>0</v>
      </c>
      <c r="K23" s="243">
        <f t="shared" ca="1" si="11"/>
        <v>0</v>
      </c>
      <c r="L23" s="243">
        <f t="shared" ca="1" si="11"/>
        <v>0</v>
      </c>
      <c r="M23" s="243">
        <f t="shared" ca="1" si="11"/>
        <v>0</v>
      </c>
      <c r="N23" s="243">
        <f t="shared" ca="1" si="11"/>
        <v>0</v>
      </c>
      <c r="O23" s="243">
        <f t="shared" ca="1" si="11"/>
        <v>0</v>
      </c>
      <c r="P23" s="243">
        <f t="shared" ca="1" si="11"/>
        <v>0</v>
      </c>
      <c r="Q23" s="243">
        <f t="shared" ca="1" si="11"/>
        <v>0</v>
      </c>
      <c r="R23" s="243">
        <f t="shared" ca="1" si="11"/>
        <v>0</v>
      </c>
      <c r="S23" s="243">
        <f t="shared" ca="1" si="11"/>
        <v>0</v>
      </c>
      <c r="T23" s="243">
        <f t="shared" ca="1" si="11"/>
        <v>0</v>
      </c>
      <c r="U23" s="243">
        <f t="shared" ca="1" si="11"/>
        <v>0</v>
      </c>
      <c r="V23" s="243">
        <f t="shared" ca="1" si="11"/>
        <v>0</v>
      </c>
      <c r="W23" s="243">
        <f t="shared" ca="1" si="11"/>
        <v>0</v>
      </c>
      <c r="X23" s="243">
        <f t="shared" ca="1" si="11"/>
        <v>0</v>
      </c>
      <c r="Y23" s="243">
        <f t="shared" ca="1" si="11"/>
        <v>0</v>
      </c>
      <c r="Z23" s="243">
        <f t="shared" ca="1" si="11"/>
        <v>0</v>
      </c>
      <c r="AA23" s="243">
        <f t="shared" ca="1" si="11"/>
        <v>0</v>
      </c>
      <c r="AB23" s="243">
        <f t="shared" ca="1" si="11"/>
        <v>0</v>
      </c>
    </row>
    <row r="24" spans="1:28" s="242" customFormat="1">
      <c r="A24" s="863" t="s">
        <v>240</v>
      </c>
      <c r="B24" s="876">
        <f>Inputs!$B$30</f>
        <v>0.25625600000000004</v>
      </c>
      <c r="C24" s="864">
        <f ca="1">C23*$B$24</f>
        <v>0</v>
      </c>
      <c r="D24" s="864">
        <f ca="1">D23*$B$24</f>
        <v>0</v>
      </c>
      <c r="E24" s="864">
        <f t="shared" ref="E24:AB24" ca="1" si="12">E23*$B$24</f>
        <v>0</v>
      </c>
      <c r="F24" s="864">
        <f t="shared" ca="1" si="12"/>
        <v>0</v>
      </c>
      <c r="G24" s="864">
        <f t="shared" ca="1" si="12"/>
        <v>0</v>
      </c>
      <c r="H24" s="864">
        <f t="shared" ca="1" si="12"/>
        <v>0</v>
      </c>
      <c r="I24" s="864">
        <f t="shared" ca="1" si="12"/>
        <v>0</v>
      </c>
      <c r="J24" s="864">
        <f t="shared" ca="1" si="12"/>
        <v>0</v>
      </c>
      <c r="K24" s="864">
        <f t="shared" ca="1" si="12"/>
        <v>0</v>
      </c>
      <c r="L24" s="864">
        <f t="shared" ca="1" si="12"/>
        <v>0</v>
      </c>
      <c r="M24" s="864">
        <f t="shared" ca="1" si="12"/>
        <v>0</v>
      </c>
      <c r="N24" s="864">
        <f t="shared" ca="1" si="12"/>
        <v>0</v>
      </c>
      <c r="O24" s="864">
        <f t="shared" ca="1" si="12"/>
        <v>0</v>
      </c>
      <c r="P24" s="864">
        <f t="shared" ca="1" si="12"/>
        <v>0</v>
      </c>
      <c r="Q24" s="864">
        <f t="shared" ca="1" si="12"/>
        <v>0</v>
      </c>
      <c r="R24" s="864">
        <f t="shared" ca="1" si="12"/>
        <v>0</v>
      </c>
      <c r="S24" s="864">
        <f t="shared" ca="1" si="12"/>
        <v>0</v>
      </c>
      <c r="T24" s="864">
        <f t="shared" ca="1" si="12"/>
        <v>0</v>
      </c>
      <c r="U24" s="864">
        <f t="shared" ca="1" si="12"/>
        <v>0</v>
      </c>
      <c r="V24" s="864">
        <f t="shared" ca="1" si="12"/>
        <v>0</v>
      </c>
      <c r="W24" s="864">
        <f t="shared" ca="1" si="12"/>
        <v>0</v>
      </c>
      <c r="X24" s="864">
        <f t="shared" ca="1" si="12"/>
        <v>0</v>
      </c>
      <c r="Y24" s="864">
        <f t="shared" ca="1" si="12"/>
        <v>0</v>
      </c>
      <c r="Z24" s="864">
        <f t="shared" ca="1" si="12"/>
        <v>0</v>
      </c>
      <c r="AA24" s="864">
        <f t="shared" ca="1" si="12"/>
        <v>0</v>
      </c>
      <c r="AB24" s="864">
        <f t="shared" ca="1" si="12"/>
        <v>0</v>
      </c>
    </row>
    <row r="25" spans="1:28">
      <c r="A25" s="240"/>
      <c r="C25" s="241"/>
      <c r="D25" s="241"/>
      <c r="E25" s="241"/>
      <c r="F25" s="241"/>
      <c r="G25" s="241"/>
      <c r="H25" s="241"/>
      <c r="I25" s="241"/>
      <c r="J25" s="241"/>
      <c r="K25" s="241"/>
      <c r="L25" s="241"/>
      <c r="M25" s="241"/>
      <c r="N25" s="241"/>
      <c r="O25" s="241"/>
      <c r="P25" s="241"/>
      <c r="Q25" s="241"/>
      <c r="R25" s="241"/>
      <c r="S25" s="241"/>
      <c r="T25" s="241"/>
      <c r="U25" s="241"/>
      <c r="V25" s="241"/>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pageSetUpPr fitToPage="1"/>
  </sheetPr>
  <dimension ref="A1:AC36"/>
  <sheetViews>
    <sheetView showGridLines="0" zoomScaleNormal="100" zoomScaleSheetLayoutView="100" workbookViewId="0">
      <pane xSplit="2" ySplit="2" topLeftCell="C3" activePane="bottomRight" state="frozen"/>
      <selection activeCell="G4" sqref="G4"/>
      <selection pane="topRight" activeCell="G4" sqref="G4"/>
      <selection pane="bottomLeft" activeCell="G4" sqref="G4"/>
      <selection pane="bottomRight" activeCell="G4" sqref="G4"/>
    </sheetView>
  </sheetViews>
  <sheetFormatPr defaultColWidth="7.75" defaultRowHeight="11.45" customHeight="1"/>
  <cols>
    <col min="1" max="1" width="24.125" style="921" bestFit="1" customWidth="1"/>
    <col min="2" max="2" width="7" style="921" bestFit="1" customWidth="1"/>
    <col min="3" max="3" width="6.5" style="976" customWidth="1"/>
    <col min="4" max="9" width="6.5" style="976" bestFit="1" customWidth="1"/>
    <col min="10" max="10" width="6.25" style="976" bestFit="1" customWidth="1"/>
    <col min="11" max="12" width="6.5" style="976" bestFit="1" customWidth="1"/>
    <col min="13" max="13" width="6.25" style="976" bestFit="1" customWidth="1"/>
    <col min="14" max="14" width="6.5" style="976" bestFit="1" customWidth="1"/>
    <col min="15" max="15" width="6.25" style="976" bestFit="1" customWidth="1"/>
    <col min="16" max="28" width="6.75" style="976" bestFit="1" customWidth="1"/>
    <col min="29" max="256" width="7.75" style="921"/>
    <col min="257" max="257" width="38.875" style="921" bestFit="1" customWidth="1"/>
    <col min="258" max="258" width="14" style="921" customWidth="1"/>
    <col min="259" max="259" width="6.5" style="921" customWidth="1"/>
    <col min="260" max="265" width="6.5" style="921" bestFit="1" customWidth="1"/>
    <col min="266" max="266" width="6.125" style="921" bestFit="1" customWidth="1"/>
    <col min="267" max="268" width="6.5" style="921" bestFit="1" customWidth="1"/>
    <col min="269" max="269" width="6.125" style="921" bestFit="1" customWidth="1"/>
    <col min="270" max="270" width="6.5" style="921" bestFit="1" customWidth="1"/>
    <col min="271" max="284" width="6.125" style="921" bestFit="1" customWidth="1"/>
    <col min="285" max="512" width="7.75" style="921"/>
    <col min="513" max="513" width="38.875" style="921" bestFit="1" customWidth="1"/>
    <col min="514" max="514" width="14" style="921" customWidth="1"/>
    <col min="515" max="515" width="6.5" style="921" customWidth="1"/>
    <col min="516" max="521" width="6.5" style="921" bestFit="1" customWidth="1"/>
    <col min="522" max="522" width="6.125" style="921" bestFit="1" customWidth="1"/>
    <col min="523" max="524" width="6.5" style="921" bestFit="1" customWidth="1"/>
    <col min="525" max="525" width="6.125" style="921" bestFit="1" customWidth="1"/>
    <col min="526" max="526" width="6.5" style="921" bestFit="1" customWidth="1"/>
    <col min="527" max="540" width="6.125" style="921" bestFit="1" customWidth="1"/>
    <col min="541" max="768" width="7.75" style="921"/>
    <col min="769" max="769" width="38.875" style="921" bestFit="1" customWidth="1"/>
    <col min="770" max="770" width="14" style="921" customWidth="1"/>
    <col min="771" max="771" width="6.5" style="921" customWidth="1"/>
    <col min="772" max="777" width="6.5" style="921" bestFit="1" customWidth="1"/>
    <col min="778" max="778" width="6.125" style="921" bestFit="1" customWidth="1"/>
    <col min="779" max="780" width="6.5" style="921" bestFit="1" customWidth="1"/>
    <col min="781" max="781" width="6.125" style="921" bestFit="1" customWidth="1"/>
    <col min="782" max="782" width="6.5" style="921" bestFit="1" customWidth="1"/>
    <col min="783" max="796" width="6.125" style="921" bestFit="1" customWidth="1"/>
    <col min="797" max="1024" width="7.75" style="921"/>
    <col min="1025" max="1025" width="38.875" style="921" bestFit="1" customWidth="1"/>
    <col min="1026" max="1026" width="14" style="921" customWidth="1"/>
    <col min="1027" max="1027" width="6.5" style="921" customWidth="1"/>
    <col min="1028" max="1033" width="6.5" style="921" bestFit="1" customWidth="1"/>
    <col min="1034" max="1034" width="6.125" style="921" bestFit="1" customWidth="1"/>
    <col min="1035" max="1036" width="6.5" style="921" bestFit="1" customWidth="1"/>
    <col min="1037" max="1037" width="6.125" style="921" bestFit="1" customWidth="1"/>
    <col min="1038" max="1038" width="6.5" style="921" bestFit="1" customWidth="1"/>
    <col min="1039" max="1052" width="6.125" style="921" bestFit="1" customWidth="1"/>
    <col min="1053" max="1280" width="7.75" style="921"/>
    <col min="1281" max="1281" width="38.875" style="921" bestFit="1" customWidth="1"/>
    <col min="1282" max="1282" width="14" style="921" customWidth="1"/>
    <col min="1283" max="1283" width="6.5" style="921" customWidth="1"/>
    <col min="1284" max="1289" width="6.5" style="921" bestFit="1" customWidth="1"/>
    <col min="1290" max="1290" width="6.125" style="921" bestFit="1" customWidth="1"/>
    <col min="1291" max="1292" width="6.5" style="921" bestFit="1" customWidth="1"/>
    <col min="1293" max="1293" width="6.125" style="921" bestFit="1" customWidth="1"/>
    <col min="1294" max="1294" width="6.5" style="921" bestFit="1" customWidth="1"/>
    <col min="1295" max="1308" width="6.125" style="921" bestFit="1" customWidth="1"/>
    <col min="1309" max="1536" width="7.75" style="921"/>
    <col min="1537" max="1537" width="38.875" style="921" bestFit="1" customWidth="1"/>
    <col min="1538" max="1538" width="14" style="921" customWidth="1"/>
    <col min="1539" max="1539" width="6.5" style="921" customWidth="1"/>
    <col min="1540" max="1545" width="6.5" style="921" bestFit="1" customWidth="1"/>
    <col min="1546" max="1546" width="6.125" style="921" bestFit="1" customWidth="1"/>
    <col min="1547" max="1548" width="6.5" style="921" bestFit="1" customWidth="1"/>
    <col min="1549" max="1549" width="6.125" style="921" bestFit="1" customWidth="1"/>
    <col min="1550" max="1550" width="6.5" style="921" bestFit="1" customWidth="1"/>
    <col min="1551" max="1564" width="6.125" style="921" bestFit="1" customWidth="1"/>
    <col min="1565" max="1792" width="7.75" style="921"/>
    <col min="1793" max="1793" width="38.875" style="921" bestFit="1" customWidth="1"/>
    <col min="1794" max="1794" width="14" style="921" customWidth="1"/>
    <col min="1795" max="1795" width="6.5" style="921" customWidth="1"/>
    <col min="1796" max="1801" width="6.5" style="921" bestFit="1" customWidth="1"/>
    <col min="1802" max="1802" width="6.125" style="921" bestFit="1" customWidth="1"/>
    <col min="1803" max="1804" width="6.5" style="921" bestFit="1" customWidth="1"/>
    <col min="1805" max="1805" width="6.125" style="921" bestFit="1" customWidth="1"/>
    <col min="1806" max="1806" width="6.5" style="921" bestFit="1" customWidth="1"/>
    <col min="1807" max="1820" width="6.125" style="921" bestFit="1" customWidth="1"/>
    <col min="1821" max="2048" width="7.75" style="921"/>
    <col min="2049" max="2049" width="38.875" style="921" bestFit="1" customWidth="1"/>
    <col min="2050" max="2050" width="14" style="921" customWidth="1"/>
    <col min="2051" max="2051" width="6.5" style="921" customWidth="1"/>
    <col min="2052" max="2057" width="6.5" style="921" bestFit="1" customWidth="1"/>
    <col min="2058" max="2058" width="6.125" style="921" bestFit="1" customWidth="1"/>
    <col min="2059" max="2060" width="6.5" style="921" bestFit="1" customWidth="1"/>
    <col min="2061" max="2061" width="6.125" style="921" bestFit="1" customWidth="1"/>
    <col min="2062" max="2062" width="6.5" style="921" bestFit="1" customWidth="1"/>
    <col min="2063" max="2076" width="6.125" style="921" bestFit="1" customWidth="1"/>
    <col min="2077" max="2304" width="7.75" style="921"/>
    <col min="2305" max="2305" width="38.875" style="921" bestFit="1" customWidth="1"/>
    <col min="2306" max="2306" width="14" style="921" customWidth="1"/>
    <col min="2307" max="2307" width="6.5" style="921" customWidth="1"/>
    <col min="2308" max="2313" width="6.5" style="921" bestFit="1" customWidth="1"/>
    <col min="2314" max="2314" width="6.125" style="921" bestFit="1" customWidth="1"/>
    <col min="2315" max="2316" width="6.5" style="921" bestFit="1" customWidth="1"/>
    <col min="2317" max="2317" width="6.125" style="921" bestFit="1" customWidth="1"/>
    <col min="2318" max="2318" width="6.5" style="921" bestFit="1" customWidth="1"/>
    <col min="2319" max="2332" width="6.125" style="921" bestFit="1" customWidth="1"/>
    <col min="2333" max="2560" width="7.75" style="921"/>
    <col min="2561" max="2561" width="38.875" style="921" bestFit="1" customWidth="1"/>
    <col min="2562" max="2562" width="14" style="921" customWidth="1"/>
    <col min="2563" max="2563" width="6.5" style="921" customWidth="1"/>
    <col min="2564" max="2569" width="6.5" style="921" bestFit="1" customWidth="1"/>
    <col min="2570" max="2570" width="6.125" style="921" bestFit="1" customWidth="1"/>
    <col min="2571" max="2572" width="6.5" style="921" bestFit="1" customWidth="1"/>
    <col min="2573" max="2573" width="6.125" style="921" bestFit="1" customWidth="1"/>
    <col min="2574" max="2574" width="6.5" style="921" bestFit="1" customWidth="1"/>
    <col min="2575" max="2588" width="6.125" style="921" bestFit="1" customWidth="1"/>
    <col min="2589" max="2816" width="7.75" style="921"/>
    <col min="2817" max="2817" width="38.875" style="921" bestFit="1" customWidth="1"/>
    <col min="2818" max="2818" width="14" style="921" customWidth="1"/>
    <col min="2819" max="2819" width="6.5" style="921" customWidth="1"/>
    <col min="2820" max="2825" width="6.5" style="921" bestFit="1" customWidth="1"/>
    <col min="2826" max="2826" width="6.125" style="921" bestFit="1" customWidth="1"/>
    <col min="2827" max="2828" width="6.5" style="921" bestFit="1" customWidth="1"/>
    <col min="2829" max="2829" width="6.125" style="921" bestFit="1" customWidth="1"/>
    <col min="2830" max="2830" width="6.5" style="921" bestFit="1" customWidth="1"/>
    <col min="2831" max="2844" width="6.125" style="921" bestFit="1" customWidth="1"/>
    <col min="2845" max="3072" width="7.75" style="921"/>
    <col min="3073" max="3073" width="38.875" style="921" bestFit="1" customWidth="1"/>
    <col min="3074" max="3074" width="14" style="921" customWidth="1"/>
    <col min="3075" max="3075" width="6.5" style="921" customWidth="1"/>
    <col min="3076" max="3081" width="6.5" style="921" bestFit="1" customWidth="1"/>
    <col min="3082" max="3082" width="6.125" style="921" bestFit="1" customWidth="1"/>
    <col min="3083" max="3084" width="6.5" style="921" bestFit="1" customWidth="1"/>
    <col min="3085" max="3085" width="6.125" style="921" bestFit="1" customWidth="1"/>
    <col min="3086" max="3086" width="6.5" style="921" bestFit="1" customWidth="1"/>
    <col min="3087" max="3100" width="6.125" style="921" bestFit="1" customWidth="1"/>
    <col min="3101" max="3328" width="7.75" style="921"/>
    <col min="3329" max="3329" width="38.875" style="921" bestFit="1" customWidth="1"/>
    <col min="3330" max="3330" width="14" style="921" customWidth="1"/>
    <col min="3331" max="3331" width="6.5" style="921" customWidth="1"/>
    <col min="3332" max="3337" width="6.5" style="921" bestFit="1" customWidth="1"/>
    <col min="3338" max="3338" width="6.125" style="921" bestFit="1" customWidth="1"/>
    <col min="3339" max="3340" width="6.5" style="921" bestFit="1" customWidth="1"/>
    <col min="3341" max="3341" width="6.125" style="921" bestFit="1" customWidth="1"/>
    <col min="3342" max="3342" width="6.5" style="921" bestFit="1" customWidth="1"/>
    <col min="3343" max="3356" width="6.125" style="921" bestFit="1" customWidth="1"/>
    <col min="3357" max="3584" width="7.75" style="921"/>
    <col min="3585" max="3585" width="38.875" style="921" bestFit="1" customWidth="1"/>
    <col min="3586" max="3586" width="14" style="921" customWidth="1"/>
    <col min="3587" max="3587" width="6.5" style="921" customWidth="1"/>
    <col min="3588" max="3593" width="6.5" style="921" bestFit="1" customWidth="1"/>
    <col min="3594" max="3594" width="6.125" style="921" bestFit="1" customWidth="1"/>
    <col min="3595" max="3596" width="6.5" style="921" bestFit="1" customWidth="1"/>
    <col min="3597" max="3597" width="6.125" style="921" bestFit="1" customWidth="1"/>
    <col min="3598" max="3598" width="6.5" style="921" bestFit="1" customWidth="1"/>
    <col min="3599" max="3612" width="6.125" style="921" bestFit="1" customWidth="1"/>
    <col min="3613" max="3840" width="7.75" style="921"/>
    <col min="3841" max="3841" width="38.875" style="921" bestFit="1" customWidth="1"/>
    <col min="3842" max="3842" width="14" style="921" customWidth="1"/>
    <col min="3843" max="3843" width="6.5" style="921" customWidth="1"/>
    <col min="3844" max="3849" width="6.5" style="921" bestFit="1" customWidth="1"/>
    <col min="3850" max="3850" width="6.125" style="921" bestFit="1" customWidth="1"/>
    <col min="3851" max="3852" width="6.5" style="921" bestFit="1" customWidth="1"/>
    <col min="3853" max="3853" width="6.125" style="921" bestFit="1" customWidth="1"/>
    <col min="3854" max="3854" width="6.5" style="921" bestFit="1" customWidth="1"/>
    <col min="3855" max="3868" width="6.125" style="921" bestFit="1" customWidth="1"/>
    <col min="3869" max="4096" width="7.75" style="921"/>
    <col min="4097" max="4097" width="38.875" style="921" bestFit="1" customWidth="1"/>
    <col min="4098" max="4098" width="14" style="921" customWidth="1"/>
    <col min="4099" max="4099" width="6.5" style="921" customWidth="1"/>
    <col min="4100" max="4105" width="6.5" style="921" bestFit="1" customWidth="1"/>
    <col min="4106" max="4106" width="6.125" style="921" bestFit="1" customWidth="1"/>
    <col min="4107" max="4108" width="6.5" style="921" bestFit="1" customWidth="1"/>
    <col min="4109" max="4109" width="6.125" style="921" bestFit="1" customWidth="1"/>
    <col min="4110" max="4110" width="6.5" style="921" bestFit="1" customWidth="1"/>
    <col min="4111" max="4124" width="6.125" style="921" bestFit="1" customWidth="1"/>
    <col min="4125" max="4352" width="7.75" style="921"/>
    <col min="4353" max="4353" width="38.875" style="921" bestFit="1" customWidth="1"/>
    <col min="4354" max="4354" width="14" style="921" customWidth="1"/>
    <col min="4355" max="4355" width="6.5" style="921" customWidth="1"/>
    <col min="4356" max="4361" width="6.5" style="921" bestFit="1" customWidth="1"/>
    <col min="4362" max="4362" width="6.125" style="921" bestFit="1" customWidth="1"/>
    <col min="4363" max="4364" width="6.5" style="921" bestFit="1" customWidth="1"/>
    <col min="4365" max="4365" width="6.125" style="921" bestFit="1" customWidth="1"/>
    <col min="4366" max="4366" width="6.5" style="921" bestFit="1" customWidth="1"/>
    <col min="4367" max="4380" width="6.125" style="921" bestFit="1" customWidth="1"/>
    <col min="4381" max="4608" width="7.75" style="921"/>
    <col min="4609" max="4609" width="38.875" style="921" bestFit="1" customWidth="1"/>
    <col min="4610" max="4610" width="14" style="921" customWidth="1"/>
    <col min="4611" max="4611" width="6.5" style="921" customWidth="1"/>
    <col min="4612" max="4617" width="6.5" style="921" bestFit="1" customWidth="1"/>
    <col min="4618" max="4618" width="6.125" style="921" bestFit="1" customWidth="1"/>
    <col min="4619" max="4620" width="6.5" style="921" bestFit="1" customWidth="1"/>
    <col min="4621" max="4621" width="6.125" style="921" bestFit="1" customWidth="1"/>
    <col min="4622" max="4622" width="6.5" style="921" bestFit="1" customWidth="1"/>
    <col min="4623" max="4636" width="6.125" style="921" bestFit="1" customWidth="1"/>
    <col min="4637" max="4864" width="7.75" style="921"/>
    <col min="4865" max="4865" width="38.875" style="921" bestFit="1" customWidth="1"/>
    <col min="4866" max="4866" width="14" style="921" customWidth="1"/>
    <col min="4867" max="4867" width="6.5" style="921" customWidth="1"/>
    <col min="4868" max="4873" width="6.5" style="921" bestFit="1" customWidth="1"/>
    <col min="4874" max="4874" width="6.125" style="921" bestFit="1" customWidth="1"/>
    <col min="4875" max="4876" width="6.5" style="921" bestFit="1" customWidth="1"/>
    <col min="4877" max="4877" width="6.125" style="921" bestFit="1" customWidth="1"/>
    <col min="4878" max="4878" width="6.5" style="921" bestFit="1" customWidth="1"/>
    <col min="4879" max="4892" width="6.125" style="921" bestFit="1" customWidth="1"/>
    <col min="4893" max="5120" width="7.75" style="921"/>
    <col min="5121" max="5121" width="38.875" style="921" bestFit="1" customWidth="1"/>
    <col min="5122" max="5122" width="14" style="921" customWidth="1"/>
    <col min="5123" max="5123" width="6.5" style="921" customWidth="1"/>
    <col min="5124" max="5129" width="6.5" style="921" bestFit="1" customWidth="1"/>
    <col min="5130" max="5130" width="6.125" style="921" bestFit="1" customWidth="1"/>
    <col min="5131" max="5132" width="6.5" style="921" bestFit="1" customWidth="1"/>
    <col min="5133" max="5133" width="6.125" style="921" bestFit="1" customWidth="1"/>
    <col min="5134" max="5134" width="6.5" style="921" bestFit="1" customWidth="1"/>
    <col min="5135" max="5148" width="6.125" style="921" bestFit="1" customWidth="1"/>
    <col min="5149" max="5376" width="7.75" style="921"/>
    <col min="5377" max="5377" width="38.875" style="921" bestFit="1" customWidth="1"/>
    <col min="5378" max="5378" width="14" style="921" customWidth="1"/>
    <col min="5379" max="5379" width="6.5" style="921" customWidth="1"/>
    <col min="5380" max="5385" width="6.5" style="921" bestFit="1" customWidth="1"/>
    <col min="5386" max="5386" width="6.125" style="921" bestFit="1" customWidth="1"/>
    <col min="5387" max="5388" width="6.5" style="921" bestFit="1" customWidth="1"/>
    <col min="5389" max="5389" width="6.125" style="921" bestFit="1" customWidth="1"/>
    <col min="5390" max="5390" width="6.5" style="921" bestFit="1" customWidth="1"/>
    <col min="5391" max="5404" width="6.125" style="921" bestFit="1" customWidth="1"/>
    <col min="5405" max="5632" width="7.75" style="921"/>
    <col min="5633" max="5633" width="38.875" style="921" bestFit="1" customWidth="1"/>
    <col min="5634" max="5634" width="14" style="921" customWidth="1"/>
    <col min="5635" max="5635" width="6.5" style="921" customWidth="1"/>
    <col min="5636" max="5641" width="6.5" style="921" bestFit="1" customWidth="1"/>
    <col min="5642" max="5642" width="6.125" style="921" bestFit="1" customWidth="1"/>
    <col min="5643" max="5644" width="6.5" style="921" bestFit="1" customWidth="1"/>
    <col min="5645" max="5645" width="6.125" style="921" bestFit="1" customWidth="1"/>
    <col min="5646" max="5646" width="6.5" style="921" bestFit="1" customWidth="1"/>
    <col min="5647" max="5660" width="6.125" style="921" bestFit="1" customWidth="1"/>
    <col min="5661" max="5888" width="7.75" style="921"/>
    <col min="5889" max="5889" width="38.875" style="921" bestFit="1" customWidth="1"/>
    <col min="5890" max="5890" width="14" style="921" customWidth="1"/>
    <col min="5891" max="5891" width="6.5" style="921" customWidth="1"/>
    <col min="5892" max="5897" width="6.5" style="921" bestFit="1" customWidth="1"/>
    <col min="5898" max="5898" width="6.125" style="921" bestFit="1" customWidth="1"/>
    <col min="5899" max="5900" width="6.5" style="921" bestFit="1" customWidth="1"/>
    <col min="5901" max="5901" width="6.125" style="921" bestFit="1" customWidth="1"/>
    <col min="5902" max="5902" width="6.5" style="921" bestFit="1" customWidth="1"/>
    <col min="5903" max="5916" width="6.125" style="921" bestFit="1" customWidth="1"/>
    <col min="5917" max="6144" width="7.75" style="921"/>
    <col min="6145" max="6145" width="38.875" style="921" bestFit="1" customWidth="1"/>
    <col min="6146" max="6146" width="14" style="921" customWidth="1"/>
    <col min="6147" max="6147" width="6.5" style="921" customWidth="1"/>
    <col min="6148" max="6153" width="6.5" style="921" bestFit="1" customWidth="1"/>
    <col min="6154" max="6154" width="6.125" style="921" bestFit="1" customWidth="1"/>
    <col min="6155" max="6156" width="6.5" style="921" bestFit="1" customWidth="1"/>
    <col min="6157" max="6157" width="6.125" style="921" bestFit="1" customWidth="1"/>
    <col min="6158" max="6158" width="6.5" style="921" bestFit="1" customWidth="1"/>
    <col min="6159" max="6172" width="6.125" style="921" bestFit="1" customWidth="1"/>
    <col min="6173" max="6400" width="7.75" style="921"/>
    <col min="6401" max="6401" width="38.875" style="921" bestFit="1" customWidth="1"/>
    <col min="6402" max="6402" width="14" style="921" customWidth="1"/>
    <col min="6403" max="6403" width="6.5" style="921" customWidth="1"/>
    <col min="6404" max="6409" width="6.5" style="921" bestFit="1" customWidth="1"/>
    <col min="6410" max="6410" width="6.125" style="921" bestFit="1" customWidth="1"/>
    <col min="6411" max="6412" width="6.5" style="921" bestFit="1" customWidth="1"/>
    <col min="6413" max="6413" width="6.125" style="921" bestFit="1" customWidth="1"/>
    <col min="6414" max="6414" width="6.5" style="921" bestFit="1" customWidth="1"/>
    <col min="6415" max="6428" width="6.125" style="921" bestFit="1" customWidth="1"/>
    <col min="6429" max="6656" width="7.75" style="921"/>
    <col min="6657" max="6657" width="38.875" style="921" bestFit="1" customWidth="1"/>
    <col min="6658" max="6658" width="14" style="921" customWidth="1"/>
    <col min="6659" max="6659" width="6.5" style="921" customWidth="1"/>
    <col min="6660" max="6665" width="6.5" style="921" bestFit="1" customWidth="1"/>
    <col min="6666" max="6666" width="6.125" style="921" bestFit="1" customWidth="1"/>
    <col min="6667" max="6668" width="6.5" style="921" bestFit="1" customWidth="1"/>
    <col min="6669" max="6669" width="6.125" style="921" bestFit="1" customWidth="1"/>
    <col min="6670" max="6670" width="6.5" style="921" bestFit="1" customWidth="1"/>
    <col min="6671" max="6684" width="6.125" style="921" bestFit="1" customWidth="1"/>
    <col min="6685" max="6912" width="7.75" style="921"/>
    <col min="6913" max="6913" width="38.875" style="921" bestFit="1" customWidth="1"/>
    <col min="6914" max="6914" width="14" style="921" customWidth="1"/>
    <col min="6915" max="6915" width="6.5" style="921" customWidth="1"/>
    <col min="6916" max="6921" width="6.5" style="921" bestFit="1" customWidth="1"/>
    <col min="6922" max="6922" width="6.125" style="921" bestFit="1" customWidth="1"/>
    <col min="6923" max="6924" width="6.5" style="921" bestFit="1" customWidth="1"/>
    <col min="6925" max="6925" width="6.125" style="921" bestFit="1" customWidth="1"/>
    <col min="6926" max="6926" width="6.5" style="921" bestFit="1" customWidth="1"/>
    <col min="6927" max="6940" width="6.125" style="921" bestFit="1" customWidth="1"/>
    <col min="6941" max="7168" width="7.75" style="921"/>
    <col min="7169" max="7169" width="38.875" style="921" bestFit="1" customWidth="1"/>
    <col min="7170" max="7170" width="14" style="921" customWidth="1"/>
    <col min="7171" max="7171" width="6.5" style="921" customWidth="1"/>
    <col min="7172" max="7177" width="6.5" style="921" bestFit="1" customWidth="1"/>
    <col min="7178" max="7178" width="6.125" style="921" bestFit="1" customWidth="1"/>
    <col min="7179" max="7180" width="6.5" style="921" bestFit="1" customWidth="1"/>
    <col min="7181" max="7181" width="6.125" style="921" bestFit="1" customWidth="1"/>
    <col min="7182" max="7182" width="6.5" style="921" bestFit="1" customWidth="1"/>
    <col min="7183" max="7196" width="6.125" style="921" bestFit="1" customWidth="1"/>
    <col min="7197" max="7424" width="7.75" style="921"/>
    <col min="7425" max="7425" width="38.875" style="921" bestFit="1" customWidth="1"/>
    <col min="7426" max="7426" width="14" style="921" customWidth="1"/>
    <col min="7427" max="7427" width="6.5" style="921" customWidth="1"/>
    <col min="7428" max="7433" width="6.5" style="921" bestFit="1" customWidth="1"/>
    <col min="7434" max="7434" width="6.125" style="921" bestFit="1" customWidth="1"/>
    <col min="7435" max="7436" width="6.5" style="921" bestFit="1" customWidth="1"/>
    <col min="7437" max="7437" width="6.125" style="921" bestFit="1" customWidth="1"/>
    <col min="7438" max="7438" width="6.5" style="921" bestFit="1" customWidth="1"/>
    <col min="7439" max="7452" width="6.125" style="921" bestFit="1" customWidth="1"/>
    <col min="7453" max="7680" width="7.75" style="921"/>
    <col min="7681" max="7681" width="38.875" style="921" bestFit="1" customWidth="1"/>
    <col min="7682" max="7682" width="14" style="921" customWidth="1"/>
    <col min="7683" max="7683" width="6.5" style="921" customWidth="1"/>
    <col min="7684" max="7689" width="6.5" style="921" bestFit="1" customWidth="1"/>
    <col min="7690" max="7690" width="6.125" style="921" bestFit="1" customWidth="1"/>
    <col min="7691" max="7692" width="6.5" style="921" bestFit="1" customWidth="1"/>
    <col min="7693" max="7693" width="6.125" style="921" bestFit="1" customWidth="1"/>
    <col min="7694" max="7694" width="6.5" style="921" bestFit="1" customWidth="1"/>
    <col min="7695" max="7708" width="6.125" style="921" bestFit="1" customWidth="1"/>
    <col min="7709" max="7936" width="7.75" style="921"/>
    <col min="7937" max="7937" width="38.875" style="921" bestFit="1" customWidth="1"/>
    <col min="7938" max="7938" width="14" style="921" customWidth="1"/>
    <col min="7939" max="7939" width="6.5" style="921" customWidth="1"/>
    <col min="7940" max="7945" width="6.5" style="921" bestFit="1" customWidth="1"/>
    <col min="7946" max="7946" width="6.125" style="921" bestFit="1" customWidth="1"/>
    <col min="7947" max="7948" width="6.5" style="921" bestFit="1" customWidth="1"/>
    <col min="7949" max="7949" width="6.125" style="921" bestFit="1" customWidth="1"/>
    <col min="7950" max="7950" width="6.5" style="921" bestFit="1" customWidth="1"/>
    <col min="7951" max="7964" width="6.125" style="921" bestFit="1" customWidth="1"/>
    <col min="7965" max="8192" width="7.75" style="921"/>
    <col min="8193" max="8193" width="38.875" style="921" bestFit="1" customWidth="1"/>
    <col min="8194" max="8194" width="14" style="921" customWidth="1"/>
    <col min="8195" max="8195" width="6.5" style="921" customWidth="1"/>
    <col min="8196" max="8201" width="6.5" style="921" bestFit="1" customWidth="1"/>
    <col min="8202" max="8202" width="6.125" style="921" bestFit="1" customWidth="1"/>
    <col min="8203" max="8204" width="6.5" style="921" bestFit="1" customWidth="1"/>
    <col min="8205" max="8205" width="6.125" style="921" bestFit="1" customWidth="1"/>
    <col min="8206" max="8206" width="6.5" style="921" bestFit="1" customWidth="1"/>
    <col min="8207" max="8220" width="6.125" style="921" bestFit="1" customWidth="1"/>
    <col min="8221" max="8448" width="7.75" style="921"/>
    <col min="8449" max="8449" width="38.875" style="921" bestFit="1" customWidth="1"/>
    <col min="8450" max="8450" width="14" style="921" customWidth="1"/>
    <col min="8451" max="8451" width="6.5" style="921" customWidth="1"/>
    <col min="8452" max="8457" width="6.5" style="921" bestFit="1" customWidth="1"/>
    <col min="8458" max="8458" width="6.125" style="921" bestFit="1" customWidth="1"/>
    <col min="8459" max="8460" width="6.5" style="921" bestFit="1" customWidth="1"/>
    <col min="8461" max="8461" width="6.125" style="921" bestFit="1" customWidth="1"/>
    <col min="8462" max="8462" width="6.5" style="921" bestFit="1" customWidth="1"/>
    <col min="8463" max="8476" width="6.125" style="921" bestFit="1" customWidth="1"/>
    <col min="8477" max="8704" width="7.75" style="921"/>
    <col min="8705" max="8705" width="38.875" style="921" bestFit="1" customWidth="1"/>
    <col min="8706" max="8706" width="14" style="921" customWidth="1"/>
    <col min="8707" max="8707" width="6.5" style="921" customWidth="1"/>
    <col min="8708" max="8713" width="6.5" style="921" bestFit="1" customWidth="1"/>
    <col min="8714" max="8714" width="6.125" style="921" bestFit="1" customWidth="1"/>
    <col min="8715" max="8716" width="6.5" style="921" bestFit="1" customWidth="1"/>
    <col min="8717" max="8717" width="6.125" style="921" bestFit="1" customWidth="1"/>
    <col min="8718" max="8718" width="6.5" style="921" bestFit="1" customWidth="1"/>
    <col min="8719" max="8732" width="6.125" style="921" bestFit="1" customWidth="1"/>
    <col min="8733" max="8960" width="7.75" style="921"/>
    <col min="8961" max="8961" width="38.875" style="921" bestFit="1" customWidth="1"/>
    <col min="8962" max="8962" width="14" style="921" customWidth="1"/>
    <col min="8963" max="8963" width="6.5" style="921" customWidth="1"/>
    <col min="8964" max="8969" width="6.5" style="921" bestFit="1" customWidth="1"/>
    <col min="8970" max="8970" width="6.125" style="921" bestFit="1" customWidth="1"/>
    <col min="8971" max="8972" width="6.5" style="921" bestFit="1" customWidth="1"/>
    <col min="8973" max="8973" width="6.125" style="921" bestFit="1" customWidth="1"/>
    <col min="8974" max="8974" width="6.5" style="921" bestFit="1" customWidth="1"/>
    <col min="8975" max="8988" width="6.125" style="921" bestFit="1" customWidth="1"/>
    <col min="8989" max="9216" width="7.75" style="921"/>
    <col min="9217" max="9217" width="38.875" style="921" bestFit="1" customWidth="1"/>
    <col min="9218" max="9218" width="14" style="921" customWidth="1"/>
    <col min="9219" max="9219" width="6.5" style="921" customWidth="1"/>
    <col min="9220" max="9225" width="6.5" style="921" bestFit="1" customWidth="1"/>
    <col min="9226" max="9226" width="6.125" style="921" bestFit="1" customWidth="1"/>
    <col min="9227" max="9228" width="6.5" style="921" bestFit="1" customWidth="1"/>
    <col min="9229" max="9229" width="6.125" style="921" bestFit="1" customWidth="1"/>
    <col min="9230" max="9230" width="6.5" style="921" bestFit="1" customWidth="1"/>
    <col min="9231" max="9244" width="6.125" style="921" bestFit="1" customWidth="1"/>
    <col min="9245" max="9472" width="7.75" style="921"/>
    <col min="9473" max="9473" width="38.875" style="921" bestFit="1" customWidth="1"/>
    <col min="9474" max="9474" width="14" style="921" customWidth="1"/>
    <col min="9475" max="9475" width="6.5" style="921" customWidth="1"/>
    <col min="9476" max="9481" width="6.5" style="921" bestFit="1" customWidth="1"/>
    <col min="9482" max="9482" width="6.125" style="921" bestFit="1" customWidth="1"/>
    <col min="9483" max="9484" width="6.5" style="921" bestFit="1" customWidth="1"/>
    <col min="9485" max="9485" width="6.125" style="921" bestFit="1" customWidth="1"/>
    <col min="9486" max="9486" width="6.5" style="921" bestFit="1" customWidth="1"/>
    <col min="9487" max="9500" width="6.125" style="921" bestFit="1" customWidth="1"/>
    <col min="9501" max="9728" width="7.75" style="921"/>
    <col min="9729" max="9729" width="38.875" style="921" bestFit="1" customWidth="1"/>
    <col min="9730" max="9730" width="14" style="921" customWidth="1"/>
    <col min="9731" max="9731" width="6.5" style="921" customWidth="1"/>
    <col min="9732" max="9737" width="6.5" style="921" bestFit="1" customWidth="1"/>
    <col min="9738" max="9738" width="6.125" style="921" bestFit="1" customWidth="1"/>
    <col min="9739" max="9740" width="6.5" style="921" bestFit="1" customWidth="1"/>
    <col min="9741" max="9741" width="6.125" style="921" bestFit="1" customWidth="1"/>
    <col min="9742" max="9742" width="6.5" style="921" bestFit="1" customWidth="1"/>
    <col min="9743" max="9756" width="6.125" style="921" bestFit="1" customWidth="1"/>
    <col min="9757" max="9984" width="7.75" style="921"/>
    <col min="9985" max="9985" width="38.875" style="921" bestFit="1" customWidth="1"/>
    <col min="9986" max="9986" width="14" style="921" customWidth="1"/>
    <col min="9987" max="9987" width="6.5" style="921" customWidth="1"/>
    <col min="9988" max="9993" width="6.5" style="921" bestFit="1" customWidth="1"/>
    <col min="9994" max="9994" width="6.125" style="921" bestFit="1" customWidth="1"/>
    <col min="9995" max="9996" width="6.5" style="921" bestFit="1" customWidth="1"/>
    <col min="9997" max="9997" width="6.125" style="921" bestFit="1" customWidth="1"/>
    <col min="9998" max="9998" width="6.5" style="921" bestFit="1" customWidth="1"/>
    <col min="9999" max="10012" width="6.125" style="921" bestFit="1" customWidth="1"/>
    <col min="10013" max="10240" width="7.75" style="921"/>
    <col min="10241" max="10241" width="38.875" style="921" bestFit="1" customWidth="1"/>
    <col min="10242" max="10242" width="14" style="921" customWidth="1"/>
    <col min="10243" max="10243" width="6.5" style="921" customWidth="1"/>
    <col min="10244" max="10249" width="6.5" style="921" bestFit="1" customWidth="1"/>
    <col min="10250" max="10250" width="6.125" style="921" bestFit="1" customWidth="1"/>
    <col min="10251" max="10252" width="6.5" style="921" bestFit="1" customWidth="1"/>
    <col min="10253" max="10253" width="6.125" style="921" bestFit="1" customWidth="1"/>
    <col min="10254" max="10254" width="6.5" style="921" bestFit="1" customWidth="1"/>
    <col min="10255" max="10268" width="6.125" style="921" bestFit="1" customWidth="1"/>
    <col min="10269" max="10496" width="7.75" style="921"/>
    <col min="10497" max="10497" width="38.875" style="921" bestFit="1" customWidth="1"/>
    <col min="10498" max="10498" width="14" style="921" customWidth="1"/>
    <col min="10499" max="10499" width="6.5" style="921" customWidth="1"/>
    <col min="10500" max="10505" width="6.5" style="921" bestFit="1" customWidth="1"/>
    <col min="10506" max="10506" width="6.125" style="921" bestFit="1" customWidth="1"/>
    <col min="10507" max="10508" width="6.5" style="921" bestFit="1" customWidth="1"/>
    <col min="10509" max="10509" width="6.125" style="921" bestFit="1" customWidth="1"/>
    <col min="10510" max="10510" width="6.5" style="921" bestFit="1" customWidth="1"/>
    <col min="10511" max="10524" width="6.125" style="921" bestFit="1" customWidth="1"/>
    <col min="10525" max="10752" width="7.75" style="921"/>
    <col min="10753" max="10753" width="38.875" style="921" bestFit="1" customWidth="1"/>
    <col min="10754" max="10754" width="14" style="921" customWidth="1"/>
    <col min="10755" max="10755" width="6.5" style="921" customWidth="1"/>
    <col min="10756" max="10761" width="6.5" style="921" bestFit="1" customWidth="1"/>
    <col min="10762" max="10762" width="6.125" style="921" bestFit="1" customWidth="1"/>
    <col min="10763" max="10764" width="6.5" style="921" bestFit="1" customWidth="1"/>
    <col min="10765" max="10765" width="6.125" style="921" bestFit="1" customWidth="1"/>
    <col min="10766" max="10766" width="6.5" style="921" bestFit="1" customWidth="1"/>
    <col min="10767" max="10780" width="6.125" style="921" bestFit="1" customWidth="1"/>
    <col min="10781" max="11008" width="7.75" style="921"/>
    <col min="11009" max="11009" width="38.875" style="921" bestFit="1" customWidth="1"/>
    <col min="11010" max="11010" width="14" style="921" customWidth="1"/>
    <col min="11011" max="11011" width="6.5" style="921" customWidth="1"/>
    <col min="11012" max="11017" width="6.5" style="921" bestFit="1" customWidth="1"/>
    <col min="11018" max="11018" width="6.125" style="921" bestFit="1" customWidth="1"/>
    <col min="11019" max="11020" width="6.5" style="921" bestFit="1" customWidth="1"/>
    <col min="11021" max="11021" width="6.125" style="921" bestFit="1" customWidth="1"/>
    <col min="11022" max="11022" width="6.5" style="921" bestFit="1" customWidth="1"/>
    <col min="11023" max="11036" width="6.125" style="921" bestFit="1" customWidth="1"/>
    <col min="11037" max="11264" width="7.75" style="921"/>
    <col min="11265" max="11265" width="38.875" style="921" bestFit="1" customWidth="1"/>
    <col min="11266" max="11266" width="14" style="921" customWidth="1"/>
    <col min="11267" max="11267" width="6.5" style="921" customWidth="1"/>
    <col min="11268" max="11273" width="6.5" style="921" bestFit="1" customWidth="1"/>
    <col min="11274" max="11274" width="6.125" style="921" bestFit="1" customWidth="1"/>
    <col min="11275" max="11276" width="6.5" style="921" bestFit="1" customWidth="1"/>
    <col min="11277" max="11277" width="6.125" style="921" bestFit="1" customWidth="1"/>
    <col min="11278" max="11278" width="6.5" style="921" bestFit="1" customWidth="1"/>
    <col min="11279" max="11292" width="6.125" style="921" bestFit="1" customWidth="1"/>
    <col min="11293" max="11520" width="7.75" style="921"/>
    <col min="11521" max="11521" width="38.875" style="921" bestFit="1" customWidth="1"/>
    <col min="11522" max="11522" width="14" style="921" customWidth="1"/>
    <col min="11523" max="11523" width="6.5" style="921" customWidth="1"/>
    <col min="11524" max="11529" width="6.5" style="921" bestFit="1" customWidth="1"/>
    <col min="11530" max="11530" width="6.125" style="921" bestFit="1" customWidth="1"/>
    <col min="11531" max="11532" width="6.5" style="921" bestFit="1" customWidth="1"/>
    <col min="11533" max="11533" width="6.125" style="921" bestFit="1" customWidth="1"/>
    <col min="11534" max="11534" width="6.5" style="921" bestFit="1" customWidth="1"/>
    <col min="11535" max="11548" width="6.125" style="921" bestFit="1" customWidth="1"/>
    <col min="11549" max="11776" width="7.75" style="921"/>
    <col min="11777" max="11777" width="38.875" style="921" bestFit="1" customWidth="1"/>
    <col min="11778" max="11778" width="14" style="921" customWidth="1"/>
    <col min="11779" max="11779" width="6.5" style="921" customWidth="1"/>
    <col min="11780" max="11785" width="6.5" style="921" bestFit="1" customWidth="1"/>
    <col min="11786" max="11786" width="6.125" style="921" bestFit="1" customWidth="1"/>
    <col min="11787" max="11788" width="6.5" style="921" bestFit="1" customWidth="1"/>
    <col min="11789" max="11789" width="6.125" style="921" bestFit="1" customWidth="1"/>
    <col min="11790" max="11790" width="6.5" style="921" bestFit="1" customWidth="1"/>
    <col min="11791" max="11804" width="6.125" style="921" bestFit="1" customWidth="1"/>
    <col min="11805" max="12032" width="7.75" style="921"/>
    <col min="12033" max="12033" width="38.875" style="921" bestFit="1" customWidth="1"/>
    <col min="12034" max="12034" width="14" style="921" customWidth="1"/>
    <col min="12035" max="12035" width="6.5" style="921" customWidth="1"/>
    <col min="12036" max="12041" width="6.5" style="921" bestFit="1" customWidth="1"/>
    <col min="12042" max="12042" width="6.125" style="921" bestFit="1" customWidth="1"/>
    <col min="12043" max="12044" width="6.5" style="921" bestFit="1" customWidth="1"/>
    <col min="12045" max="12045" width="6.125" style="921" bestFit="1" customWidth="1"/>
    <col min="12046" max="12046" width="6.5" style="921" bestFit="1" customWidth="1"/>
    <col min="12047" max="12060" width="6.125" style="921" bestFit="1" customWidth="1"/>
    <col min="12061" max="12288" width="7.75" style="921"/>
    <col min="12289" max="12289" width="38.875" style="921" bestFit="1" customWidth="1"/>
    <col min="12290" max="12290" width="14" style="921" customWidth="1"/>
    <col min="12291" max="12291" width="6.5" style="921" customWidth="1"/>
    <col min="12292" max="12297" width="6.5" style="921" bestFit="1" customWidth="1"/>
    <col min="12298" max="12298" width="6.125" style="921" bestFit="1" customWidth="1"/>
    <col min="12299" max="12300" width="6.5" style="921" bestFit="1" customWidth="1"/>
    <col min="12301" max="12301" width="6.125" style="921" bestFit="1" customWidth="1"/>
    <col min="12302" max="12302" width="6.5" style="921" bestFit="1" customWidth="1"/>
    <col min="12303" max="12316" width="6.125" style="921" bestFit="1" customWidth="1"/>
    <col min="12317" max="12544" width="7.75" style="921"/>
    <col min="12545" max="12545" width="38.875" style="921" bestFit="1" customWidth="1"/>
    <col min="12546" max="12546" width="14" style="921" customWidth="1"/>
    <col min="12547" max="12547" width="6.5" style="921" customWidth="1"/>
    <col min="12548" max="12553" width="6.5" style="921" bestFit="1" customWidth="1"/>
    <col min="12554" max="12554" width="6.125" style="921" bestFit="1" customWidth="1"/>
    <col min="12555" max="12556" width="6.5" style="921" bestFit="1" customWidth="1"/>
    <col min="12557" max="12557" width="6.125" style="921" bestFit="1" customWidth="1"/>
    <col min="12558" max="12558" width="6.5" style="921" bestFit="1" customWidth="1"/>
    <col min="12559" max="12572" width="6.125" style="921" bestFit="1" customWidth="1"/>
    <col min="12573" max="12800" width="7.75" style="921"/>
    <col min="12801" max="12801" width="38.875" style="921" bestFit="1" customWidth="1"/>
    <col min="12802" max="12802" width="14" style="921" customWidth="1"/>
    <col min="12803" max="12803" width="6.5" style="921" customWidth="1"/>
    <col min="12804" max="12809" width="6.5" style="921" bestFit="1" customWidth="1"/>
    <col min="12810" max="12810" width="6.125" style="921" bestFit="1" customWidth="1"/>
    <col min="12811" max="12812" width="6.5" style="921" bestFit="1" customWidth="1"/>
    <col min="12813" max="12813" width="6.125" style="921" bestFit="1" customWidth="1"/>
    <col min="12814" max="12814" width="6.5" style="921" bestFit="1" customWidth="1"/>
    <col min="12815" max="12828" width="6.125" style="921" bestFit="1" customWidth="1"/>
    <col min="12829" max="13056" width="7.75" style="921"/>
    <col min="13057" max="13057" width="38.875" style="921" bestFit="1" customWidth="1"/>
    <col min="13058" max="13058" width="14" style="921" customWidth="1"/>
    <col min="13059" max="13059" width="6.5" style="921" customWidth="1"/>
    <col min="13060" max="13065" width="6.5" style="921" bestFit="1" customWidth="1"/>
    <col min="13066" max="13066" width="6.125" style="921" bestFit="1" customWidth="1"/>
    <col min="13067" max="13068" width="6.5" style="921" bestFit="1" customWidth="1"/>
    <col min="13069" max="13069" width="6.125" style="921" bestFit="1" customWidth="1"/>
    <col min="13070" max="13070" width="6.5" style="921" bestFit="1" customWidth="1"/>
    <col min="13071" max="13084" width="6.125" style="921" bestFit="1" customWidth="1"/>
    <col min="13085" max="13312" width="7.75" style="921"/>
    <col min="13313" max="13313" width="38.875" style="921" bestFit="1" customWidth="1"/>
    <col min="13314" max="13314" width="14" style="921" customWidth="1"/>
    <col min="13315" max="13315" width="6.5" style="921" customWidth="1"/>
    <col min="13316" max="13321" width="6.5" style="921" bestFit="1" customWidth="1"/>
    <col min="13322" max="13322" width="6.125" style="921" bestFit="1" customWidth="1"/>
    <col min="13323" max="13324" width="6.5" style="921" bestFit="1" customWidth="1"/>
    <col min="13325" max="13325" width="6.125" style="921" bestFit="1" customWidth="1"/>
    <col min="13326" max="13326" width="6.5" style="921" bestFit="1" customWidth="1"/>
    <col min="13327" max="13340" width="6.125" style="921" bestFit="1" customWidth="1"/>
    <col min="13341" max="13568" width="7.75" style="921"/>
    <col min="13569" max="13569" width="38.875" style="921" bestFit="1" customWidth="1"/>
    <col min="13570" max="13570" width="14" style="921" customWidth="1"/>
    <col min="13571" max="13571" width="6.5" style="921" customWidth="1"/>
    <col min="13572" max="13577" width="6.5" style="921" bestFit="1" customWidth="1"/>
    <col min="13578" max="13578" width="6.125" style="921" bestFit="1" customWidth="1"/>
    <col min="13579" max="13580" width="6.5" style="921" bestFit="1" customWidth="1"/>
    <col min="13581" max="13581" width="6.125" style="921" bestFit="1" customWidth="1"/>
    <col min="13582" max="13582" width="6.5" style="921" bestFit="1" customWidth="1"/>
    <col min="13583" max="13596" width="6.125" style="921" bestFit="1" customWidth="1"/>
    <col min="13597" max="13824" width="7.75" style="921"/>
    <col min="13825" max="13825" width="38.875" style="921" bestFit="1" customWidth="1"/>
    <col min="13826" max="13826" width="14" style="921" customWidth="1"/>
    <col min="13827" max="13827" width="6.5" style="921" customWidth="1"/>
    <col min="13828" max="13833" width="6.5" style="921" bestFit="1" customWidth="1"/>
    <col min="13834" max="13834" width="6.125" style="921" bestFit="1" customWidth="1"/>
    <col min="13835" max="13836" width="6.5" style="921" bestFit="1" customWidth="1"/>
    <col min="13837" max="13837" width="6.125" style="921" bestFit="1" customWidth="1"/>
    <col min="13838" max="13838" width="6.5" style="921" bestFit="1" customWidth="1"/>
    <col min="13839" max="13852" width="6.125" style="921" bestFit="1" customWidth="1"/>
    <col min="13853" max="14080" width="7.75" style="921"/>
    <col min="14081" max="14081" width="38.875" style="921" bestFit="1" customWidth="1"/>
    <col min="14082" max="14082" width="14" style="921" customWidth="1"/>
    <col min="14083" max="14083" width="6.5" style="921" customWidth="1"/>
    <col min="14084" max="14089" width="6.5" style="921" bestFit="1" customWidth="1"/>
    <col min="14090" max="14090" width="6.125" style="921" bestFit="1" customWidth="1"/>
    <col min="14091" max="14092" width="6.5" style="921" bestFit="1" customWidth="1"/>
    <col min="14093" max="14093" width="6.125" style="921" bestFit="1" customWidth="1"/>
    <col min="14094" max="14094" width="6.5" style="921" bestFit="1" customWidth="1"/>
    <col min="14095" max="14108" width="6.125" style="921" bestFit="1" customWidth="1"/>
    <col min="14109" max="14336" width="7.75" style="921"/>
    <col min="14337" max="14337" width="38.875" style="921" bestFit="1" customWidth="1"/>
    <col min="14338" max="14338" width="14" style="921" customWidth="1"/>
    <col min="14339" max="14339" width="6.5" style="921" customWidth="1"/>
    <col min="14340" max="14345" width="6.5" style="921" bestFit="1" customWidth="1"/>
    <col min="14346" max="14346" width="6.125" style="921" bestFit="1" customWidth="1"/>
    <col min="14347" max="14348" width="6.5" style="921" bestFit="1" customWidth="1"/>
    <col min="14349" max="14349" width="6.125" style="921" bestFit="1" customWidth="1"/>
    <col min="14350" max="14350" width="6.5" style="921" bestFit="1" customWidth="1"/>
    <col min="14351" max="14364" width="6.125" style="921" bestFit="1" customWidth="1"/>
    <col min="14365" max="14592" width="7.75" style="921"/>
    <col min="14593" max="14593" width="38.875" style="921" bestFit="1" customWidth="1"/>
    <col min="14594" max="14594" width="14" style="921" customWidth="1"/>
    <col min="14595" max="14595" width="6.5" style="921" customWidth="1"/>
    <col min="14596" max="14601" width="6.5" style="921" bestFit="1" customWidth="1"/>
    <col min="14602" max="14602" width="6.125" style="921" bestFit="1" customWidth="1"/>
    <col min="14603" max="14604" width="6.5" style="921" bestFit="1" customWidth="1"/>
    <col min="14605" max="14605" width="6.125" style="921" bestFit="1" customWidth="1"/>
    <col min="14606" max="14606" width="6.5" style="921" bestFit="1" customWidth="1"/>
    <col min="14607" max="14620" width="6.125" style="921" bestFit="1" customWidth="1"/>
    <col min="14621" max="14848" width="7.75" style="921"/>
    <col min="14849" max="14849" width="38.875" style="921" bestFit="1" customWidth="1"/>
    <col min="14850" max="14850" width="14" style="921" customWidth="1"/>
    <col min="14851" max="14851" width="6.5" style="921" customWidth="1"/>
    <col min="14852" max="14857" width="6.5" style="921" bestFit="1" customWidth="1"/>
    <col min="14858" max="14858" width="6.125" style="921" bestFit="1" customWidth="1"/>
    <col min="14859" max="14860" width="6.5" style="921" bestFit="1" customWidth="1"/>
    <col min="14861" max="14861" width="6.125" style="921" bestFit="1" customWidth="1"/>
    <col min="14862" max="14862" width="6.5" style="921" bestFit="1" customWidth="1"/>
    <col min="14863" max="14876" width="6.125" style="921" bestFit="1" customWidth="1"/>
    <col min="14877" max="15104" width="7.75" style="921"/>
    <col min="15105" max="15105" width="38.875" style="921" bestFit="1" customWidth="1"/>
    <col min="15106" max="15106" width="14" style="921" customWidth="1"/>
    <col min="15107" max="15107" width="6.5" style="921" customWidth="1"/>
    <col min="15108" max="15113" width="6.5" style="921" bestFit="1" customWidth="1"/>
    <col min="15114" max="15114" width="6.125" style="921" bestFit="1" customWidth="1"/>
    <col min="15115" max="15116" width="6.5" style="921" bestFit="1" customWidth="1"/>
    <col min="15117" max="15117" width="6.125" style="921" bestFit="1" customWidth="1"/>
    <col min="15118" max="15118" width="6.5" style="921" bestFit="1" customWidth="1"/>
    <col min="15119" max="15132" width="6.125" style="921" bestFit="1" customWidth="1"/>
    <col min="15133" max="15360" width="7.75" style="921"/>
    <col min="15361" max="15361" width="38.875" style="921" bestFit="1" customWidth="1"/>
    <col min="15362" max="15362" width="14" style="921" customWidth="1"/>
    <col min="15363" max="15363" width="6.5" style="921" customWidth="1"/>
    <col min="15364" max="15369" width="6.5" style="921" bestFit="1" customWidth="1"/>
    <col min="15370" max="15370" width="6.125" style="921" bestFit="1" customWidth="1"/>
    <col min="15371" max="15372" width="6.5" style="921" bestFit="1" customWidth="1"/>
    <col min="15373" max="15373" width="6.125" style="921" bestFit="1" customWidth="1"/>
    <col min="15374" max="15374" width="6.5" style="921" bestFit="1" customWidth="1"/>
    <col min="15375" max="15388" width="6.125" style="921" bestFit="1" customWidth="1"/>
    <col min="15389" max="15616" width="7.75" style="921"/>
    <col min="15617" max="15617" width="38.875" style="921" bestFit="1" customWidth="1"/>
    <col min="15618" max="15618" width="14" style="921" customWidth="1"/>
    <col min="15619" max="15619" width="6.5" style="921" customWidth="1"/>
    <col min="15620" max="15625" width="6.5" style="921" bestFit="1" customWidth="1"/>
    <col min="15626" max="15626" width="6.125" style="921" bestFit="1" customWidth="1"/>
    <col min="15627" max="15628" width="6.5" style="921" bestFit="1" customWidth="1"/>
    <col min="15629" max="15629" width="6.125" style="921" bestFit="1" customWidth="1"/>
    <col min="15630" max="15630" width="6.5" style="921" bestFit="1" customWidth="1"/>
    <col min="15631" max="15644" width="6.125" style="921" bestFit="1" customWidth="1"/>
    <col min="15645" max="15872" width="7.75" style="921"/>
    <col min="15873" max="15873" width="38.875" style="921" bestFit="1" customWidth="1"/>
    <col min="15874" max="15874" width="14" style="921" customWidth="1"/>
    <col min="15875" max="15875" width="6.5" style="921" customWidth="1"/>
    <col min="15876" max="15881" width="6.5" style="921" bestFit="1" customWidth="1"/>
    <col min="15882" max="15882" width="6.125" style="921" bestFit="1" customWidth="1"/>
    <col min="15883" max="15884" width="6.5" style="921" bestFit="1" customWidth="1"/>
    <col min="15885" max="15885" width="6.125" style="921" bestFit="1" customWidth="1"/>
    <col min="15886" max="15886" width="6.5" style="921" bestFit="1" customWidth="1"/>
    <col min="15887" max="15900" width="6.125" style="921" bestFit="1" customWidth="1"/>
    <col min="15901" max="16128" width="7.75" style="921"/>
    <col min="16129" max="16129" width="38.875" style="921" bestFit="1" customWidth="1"/>
    <col min="16130" max="16130" width="14" style="921" customWidth="1"/>
    <col min="16131" max="16131" width="6.5" style="921" customWidth="1"/>
    <col min="16132" max="16137" width="6.5" style="921" bestFit="1" customWidth="1"/>
    <col min="16138" max="16138" width="6.125" style="921" bestFit="1" customWidth="1"/>
    <col min="16139" max="16140" width="6.5" style="921" bestFit="1" customWidth="1"/>
    <col min="16141" max="16141" width="6.125" style="921" bestFit="1" customWidth="1"/>
    <col min="16142" max="16142" width="6.5" style="921" bestFit="1" customWidth="1"/>
    <col min="16143" max="16156" width="6.125" style="921" bestFit="1" customWidth="1"/>
    <col min="16157" max="16384" width="7.75" style="921"/>
  </cols>
  <sheetData>
    <row r="1" spans="1:29" s="911" customFormat="1" ht="11.45" customHeight="1">
      <c r="A1" s="909" t="s">
        <v>286</v>
      </c>
      <c r="B1" s="909" t="s">
        <v>244</v>
      </c>
      <c r="C1" s="910">
        <v>1</v>
      </c>
      <c r="D1" s="910">
        <f>+C1+1</f>
        <v>2</v>
      </c>
      <c r="E1" s="910">
        <f t="shared" ref="E1:AB1" si="0">+D1+1</f>
        <v>3</v>
      </c>
      <c r="F1" s="910">
        <f t="shared" si="0"/>
        <v>4</v>
      </c>
      <c r="G1" s="910">
        <f t="shared" si="0"/>
        <v>5</v>
      </c>
      <c r="H1" s="910">
        <f t="shared" si="0"/>
        <v>6</v>
      </c>
      <c r="I1" s="910">
        <f t="shared" si="0"/>
        <v>7</v>
      </c>
      <c r="J1" s="910">
        <f t="shared" si="0"/>
        <v>8</v>
      </c>
      <c r="K1" s="910">
        <f t="shared" si="0"/>
        <v>9</v>
      </c>
      <c r="L1" s="910">
        <f t="shared" si="0"/>
        <v>10</v>
      </c>
      <c r="M1" s="910">
        <f t="shared" si="0"/>
        <v>11</v>
      </c>
      <c r="N1" s="910">
        <f t="shared" si="0"/>
        <v>12</v>
      </c>
      <c r="O1" s="910">
        <f t="shared" si="0"/>
        <v>13</v>
      </c>
      <c r="P1" s="910">
        <f t="shared" si="0"/>
        <v>14</v>
      </c>
      <c r="Q1" s="910">
        <f t="shared" si="0"/>
        <v>15</v>
      </c>
      <c r="R1" s="910">
        <f t="shared" si="0"/>
        <v>16</v>
      </c>
      <c r="S1" s="910">
        <f t="shared" si="0"/>
        <v>17</v>
      </c>
      <c r="T1" s="910">
        <f t="shared" si="0"/>
        <v>18</v>
      </c>
      <c r="U1" s="910">
        <f t="shared" si="0"/>
        <v>19</v>
      </c>
      <c r="V1" s="910">
        <f t="shared" si="0"/>
        <v>20</v>
      </c>
      <c r="W1" s="910">
        <f t="shared" si="0"/>
        <v>21</v>
      </c>
      <c r="X1" s="910">
        <f t="shared" si="0"/>
        <v>22</v>
      </c>
      <c r="Y1" s="910">
        <f t="shared" si="0"/>
        <v>23</v>
      </c>
      <c r="Z1" s="910">
        <f t="shared" si="0"/>
        <v>24</v>
      </c>
      <c r="AA1" s="910">
        <f t="shared" si="0"/>
        <v>25</v>
      </c>
      <c r="AB1" s="910">
        <f t="shared" si="0"/>
        <v>26</v>
      </c>
    </row>
    <row r="2" spans="1:29" s="916" customFormat="1" ht="11.45" customHeight="1">
      <c r="A2" s="912" t="s">
        <v>287</v>
      </c>
      <c r="B2" s="913" t="s">
        <v>288</v>
      </c>
      <c r="C2" s="914">
        <f>[54]PL!B3</f>
        <v>43555</v>
      </c>
      <c r="D2" s="914">
        <f>[54]PL!C3</f>
        <v>43921</v>
      </c>
      <c r="E2" s="914">
        <f>[54]PL!D3</f>
        <v>44286</v>
      </c>
      <c r="F2" s="914">
        <f>[54]PL!E3</f>
        <v>44651</v>
      </c>
      <c r="G2" s="914">
        <f>[54]PL!F3</f>
        <v>45016</v>
      </c>
      <c r="H2" s="914">
        <f>[54]PL!G3</f>
        <v>45382</v>
      </c>
      <c r="I2" s="914">
        <f>[54]PL!H3</f>
        <v>45747</v>
      </c>
      <c r="J2" s="914">
        <f>[54]PL!I3</f>
        <v>46112</v>
      </c>
      <c r="K2" s="914">
        <f>[54]PL!J3</f>
        <v>46477</v>
      </c>
      <c r="L2" s="914">
        <f>[54]PL!K3</f>
        <v>46843</v>
      </c>
      <c r="M2" s="914">
        <f>[54]PL!L3</f>
        <v>47208</v>
      </c>
      <c r="N2" s="914">
        <f>[54]PL!M3</f>
        <v>47573</v>
      </c>
      <c r="O2" s="914">
        <f>[54]PL!N3</f>
        <v>47938</v>
      </c>
      <c r="P2" s="914">
        <f>[54]PL!O3</f>
        <v>48304</v>
      </c>
      <c r="Q2" s="914">
        <f>[54]PL!P3</f>
        <v>48669</v>
      </c>
      <c r="R2" s="914">
        <f>[54]PL!Q3</f>
        <v>49034</v>
      </c>
      <c r="S2" s="914">
        <f>[54]PL!R3</f>
        <v>49399</v>
      </c>
      <c r="T2" s="914">
        <f>[54]PL!S3</f>
        <v>49765</v>
      </c>
      <c r="U2" s="914">
        <f>[54]PL!T3</f>
        <v>50130</v>
      </c>
      <c r="V2" s="914">
        <f>[54]PL!U3</f>
        <v>50495</v>
      </c>
      <c r="W2" s="914">
        <f>[54]PL!V3</f>
        <v>50860</v>
      </c>
      <c r="X2" s="914">
        <f>[54]PL!W3</f>
        <v>51226</v>
      </c>
      <c r="Y2" s="914">
        <f>[54]PL!X3</f>
        <v>51591</v>
      </c>
      <c r="Z2" s="914">
        <f>[54]PL!Y3</f>
        <v>51956</v>
      </c>
      <c r="AA2" s="914">
        <f>[54]PL!Z3</f>
        <v>52321</v>
      </c>
      <c r="AB2" s="915">
        <f>[54]PL!AA3</f>
        <v>52687</v>
      </c>
    </row>
    <row r="3" spans="1:29" ht="11.45" customHeight="1">
      <c r="A3" s="917" t="s">
        <v>279</v>
      </c>
      <c r="B3" s="918"/>
      <c r="C3" s="919">
        <v>365</v>
      </c>
      <c r="D3" s="919">
        <f>C3</f>
        <v>365</v>
      </c>
      <c r="E3" s="919">
        <f t="shared" ref="E3:T4" si="1">D3</f>
        <v>365</v>
      </c>
      <c r="F3" s="919">
        <f t="shared" si="1"/>
        <v>365</v>
      </c>
      <c r="G3" s="919">
        <f t="shared" si="1"/>
        <v>365</v>
      </c>
      <c r="H3" s="919">
        <f t="shared" si="1"/>
        <v>365</v>
      </c>
      <c r="I3" s="919">
        <f t="shared" si="1"/>
        <v>365</v>
      </c>
      <c r="J3" s="919">
        <f t="shared" si="1"/>
        <v>365</v>
      </c>
      <c r="K3" s="919">
        <f t="shared" si="1"/>
        <v>365</v>
      </c>
      <c r="L3" s="919">
        <f t="shared" si="1"/>
        <v>365</v>
      </c>
      <c r="M3" s="919">
        <f t="shared" si="1"/>
        <v>365</v>
      </c>
      <c r="N3" s="919">
        <f t="shared" si="1"/>
        <v>365</v>
      </c>
      <c r="O3" s="919">
        <f t="shared" si="1"/>
        <v>365</v>
      </c>
      <c r="P3" s="919">
        <f t="shared" si="1"/>
        <v>365</v>
      </c>
      <c r="Q3" s="919">
        <f t="shared" si="1"/>
        <v>365</v>
      </c>
      <c r="R3" s="919">
        <f t="shared" si="1"/>
        <v>365</v>
      </c>
      <c r="S3" s="919">
        <f t="shared" si="1"/>
        <v>365</v>
      </c>
      <c r="T3" s="919">
        <f t="shared" si="1"/>
        <v>365</v>
      </c>
      <c r="U3" s="919">
        <f t="shared" ref="U3:Z4" si="2">T3</f>
        <v>365</v>
      </c>
      <c r="V3" s="919">
        <f t="shared" si="2"/>
        <v>365</v>
      </c>
      <c r="W3" s="919">
        <f t="shared" si="2"/>
        <v>365</v>
      </c>
      <c r="X3" s="919">
        <f t="shared" si="2"/>
        <v>365</v>
      </c>
      <c r="Y3" s="919">
        <f t="shared" si="2"/>
        <v>365</v>
      </c>
      <c r="Z3" s="919">
        <f t="shared" si="2"/>
        <v>365</v>
      </c>
      <c r="AA3" s="919">
        <f>Y3</f>
        <v>365</v>
      </c>
      <c r="AB3" s="920">
        <f>Z3</f>
        <v>365</v>
      </c>
    </row>
    <row r="4" spans="1:29" ht="11.45" customHeight="1">
      <c r="A4" s="922" t="s">
        <v>289</v>
      </c>
      <c r="B4" s="923" t="s">
        <v>281</v>
      </c>
      <c r="C4" s="1049">
        <f>Inputs!O12</f>
        <v>0</v>
      </c>
      <c r="D4" s="1049">
        <f>Inputs!P12</f>
        <v>0</v>
      </c>
      <c r="E4" s="1049">
        <f>Inputs!Q12</f>
        <v>0</v>
      </c>
      <c r="F4" s="1049">
        <f>Inputs!R12</f>
        <v>0</v>
      </c>
      <c r="G4" s="924">
        <v>12</v>
      </c>
      <c r="H4" s="1047">
        <f t="shared" si="1"/>
        <v>12</v>
      </c>
      <c r="I4" s="1047">
        <f t="shared" si="1"/>
        <v>12</v>
      </c>
      <c r="J4" s="1047">
        <f t="shared" si="1"/>
        <v>12</v>
      </c>
      <c r="K4" s="1047">
        <f t="shared" si="1"/>
        <v>12</v>
      </c>
      <c r="L4" s="1047">
        <f t="shared" si="1"/>
        <v>12</v>
      </c>
      <c r="M4" s="1047">
        <f t="shared" si="1"/>
        <v>12</v>
      </c>
      <c r="N4" s="1047">
        <f t="shared" si="1"/>
        <v>12</v>
      </c>
      <c r="O4" s="1047">
        <f t="shared" si="1"/>
        <v>12</v>
      </c>
      <c r="P4" s="1047">
        <f t="shared" si="1"/>
        <v>12</v>
      </c>
      <c r="Q4" s="1047">
        <f t="shared" si="1"/>
        <v>12</v>
      </c>
      <c r="R4" s="1047">
        <f t="shared" si="1"/>
        <v>12</v>
      </c>
      <c r="S4" s="1047">
        <f t="shared" si="1"/>
        <v>12</v>
      </c>
      <c r="T4" s="1047">
        <f t="shared" si="1"/>
        <v>12</v>
      </c>
      <c r="U4" s="1047">
        <f t="shared" si="2"/>
        <v>12</v>
      </c>
      <c r="V4" s="1047">
        <f t="shared" si="2"/>
        <v>12</v>
      </c>
      <c r="W4" s="1047">
        <f t="shared" si="2"/>
        <v>12</v>
      </c>
      <c r="X4" s="1047">
        <f t="shared" si="2"/>
        <v>12</v>
      </c>
      <c r="Y4" s="1047">
        <f t="shared" si="2"/>
        <v>12</v>
      </c>
      <c r="Z4" s="1047">
        <f t="shared" si="2"/>
        <v>12</v>
      </c>
      <c r="AA4" s="1047">
        <f>Z4</f>
        <v>12</v>
      </c>
      <c r="AB4" s="1048">
        <f>AA4</f>
        <v>12</v>
      </c>
    </row>
    <row r="5" spans="1:29" ht="11.45" customHeight="1">
      <c r="A5" s="922" t="s">
        <v>290</v>
      </c>
      <c r="B5" s="923" t="s">
        <v>280</v>
      </c>
      <c r="C5" s="924">
        <f>Inputs!$D$6</f>
        <v>0</v>
      </c>
      <c r="D5" s="925">
        <f>+C5</f>
        <v>0</v>
      </c>
      <c r="E5" s="925">
        <f t="shared" ref="E5:AB5" si="3">+D5</f>
        <v>0</v>
      </c>
      <c r="F5" s="925">
        <f t="shared" si="3"/>
        <v>0</v>
      </c>
      <c r="G5" s="925">
        <f t="shared" si="3"/>
        <v>0</v>
      </c>
      <c r="H5" s="925">
        <f t="shared" si="3"/>
        <v>0</v>
      </c>
      <c r="I5" s="925">
        <f t="shared" si="3"/>
        <v>0</v>
      </c>
      <c r="J5" s="925">
        <f t="shared" si="3"/>
        <v>0</v>
      </c>
      <c r="K5" s="925">
        <f t="shared" si="3"/>
        <v>0</v>
      </c>
      <c r="L5" s="925">
        <f t="shared" si="3"/>
        <v>0</v>
      </c>
      <c r="M5" s="925">
        <f t="shared" si="3"/>
        <v>0</v>
      </c>
      <c r="N5" s="925">
        <f t="shared" si="3"/>
        <v>0</v>
      </c>
      <c r="O5" s="925">
        <f t="shared" si="3"/>
        <v>0</v>
      </c>
      <c r="P5" s="925">
        <f t="shared" si="3"/>
        <v>0</v>
      </c>
      <c r="Q5" s="925">
        <f t="shared" si="3"/>
        <v>0</v>
      </c>
      <c r="R5" s="925">
        <f t="shared" si="3"/>
        <v>0</v>
      </c>
      <c r="S5" s="925">
        <f t="shared" si="3"/>
        <v>0</v>
      </c>
      <c r="T5" s="925">
        <f t="shared" si="3"/>
        <v>0</v>
      </c>
      <c r="U5" s="925">
        <f t="shared" si="3"/>
        <v>0</v>
      </c>
      <c r="V5" s="925">
        <f t="shared" si="3"/>
        <v>0</v>
      </c>
      <c r="W5" s="925">
        <f t="shared" si="3"/>
        <v>0</v>
      </c>
      <c r="X5" s="925">
        <f t="shared" si="3"/>
        <v>0</v>
      </c>
      <c r="Y5" s="925">
        <f t="shared" si="3"/>
        <v>0</v>
      </c>
      <c r="Z5" s="925">
        <f t="shared" si="3"/>
        <v>0</v>
      </c>
      <c r="AA5" s="925">
        <f t="shared" si="3"/>
        <v>0</v>
      </c>
      <c r="AB5" s="926">
        <f t="shared" si="3"/>
        <v>0</v>
      </c>
    </row>
    <row r="6" spans="1:29" ht="11.45" customHeight="1">
      <c r="A6" s="922" t="s">
        <v>291</v>
      </c>
      <c r="B6" s="923" t="s">
        <v>89</v>
      </c>
      <c r="C6" s="927">
        <f>Inputs!$E$6</f>
        <v>0.17123287671232876</v>
      </c>
      <c r="D6" s="928">
        <f>+$C$6</f>
        <v>0.17123287671232876</v>
      </c>
      <c r="E6" s="928">
        <f t="shared" ref="E6:AB6" si="4">+$C$6</f>
        <v>0.17123287671232876</v>
      </c>
      <c r="F6" s="928">
        <f t="shared" si="4"/>
        <v>0.17123287671232876</v>
      </c>
      <c r="G6" s="928">
        <f t="shared" si="4"/>
        <v>0.17123287671232876</v>
      </c>
      <c r="H6" s="928">
        <f t="shared" si="4"/>
        <v>0.17123287671232876</v>
      </c>
      <c r="I6" s="928">
        <f t="shared" si="4"/>
        <v>0.17123287671232876</v>
      </c>
      <c r="J6" s="928">
        <f t="shared" si="4"/>
        <v>0.17123287671232876</v>
      </c>
      <c r="K6" s="928">
        <f t="shared" si="4"/>
        <v>0.17123287671232876</v>
      </c>
      <c r="L6" s="928">
        <f t="shared" si="4"/>
        <v>0.17123287671232876</v>
      </c>
      <c r="M6" s="928">
        <f t="shared" si="4"/>
        <v>0.17123287671232876</v>
      </c>
      <c r="N6" s="928">
        <f t="shared" si="4"/>
        <v>0.17123287671232876</v>
      </c>
      <c r="O6" s="928">
        <f t="shared" si="4"/>
        <v>0.17123287671232876</v>
      </c>
      <c r="P6" s="928">
        <f t="shared" si="4"/>
        <v>0.17123287671232876</v>
      </c>
      <c r="Q6" s="928">
        <f t="shared" si="4"/>
        <v>0.17123287671232876</v>
      </c>
      <c r="R6" s="928">
        <f t="shared" si="4"/>
        <v>0.17123287671232876</v>
      </c>
      <c r="S6" s="928">
        <f t="shared" si="4"/>
        <v>0.17123287671232876</v>
      </c>
      <c r="T6" s="928">
        <f t="shared" si="4"/>
        <v>0.17123287671232876</v>
      </c>
      <c r="U6" s="928">
        <f t="shared" si="4"/>
        <v>0.17123287671232876</v>
      </c>
      <c r="V6" s="928">
        <f t="shared" si="4"/>
        <v>0.17123287671232876</v>
      </c>
      <c r="W6" s="928">
        <f t="shared" si="4"/>
        <v>0.17123287671232876</v>
      </c>
      <c r="X6" s="928">
        <f t="shared" si="4"/>
        <v>0.17123287671232876</v>
      </c>
      <c r="Y6" s="928">
        <f t="shared" si="4"/>
        <v>0.17123287671232876</v>
      </c>
      <c r="Z6" s="928">
        <f t="shared" si="4"/>
        <v>0.17123287671232876</v>
      </c>
      <c r="AA6" s="928">
        <f t="shared" si="4"/>
        <v>0.17123287671232876</v>
      </c>
      <c r="AB6" s="929">
        <f t="shared" si="4"/>
        <v>0.17123287671232876</v>
      </c>
    </row>
    <row r="7" spans="1:29" ht="11.45" customHeight="1">
      <c r="A7" s="922" t="s">
        <v>292</v>
      </c>
      <c r="B7" s="923" t="s">
        <v>89</v>
      </c>
      <c r="C7" s="927">
        <f>Inputs!$B$27</f>
        <v>5.0000000000000001E-3</v>
      </c>
      <c r="D7" s="930">
        <f>+C7</f>
        <v>5.0000000000000001E-3</v>
      </c>
      <c r="E7" s="930">
        <f t="shared" ref="E7:AB7" si="5">+D7</f>
        <v>5.0000000000000001E-3</v>
      </c>
      <c r="F7" s="930">
        <f t="shared" si="5"/>
        <v>5.0000000000000001E-3</v>
      </c>
      <c r="G7" s="930">
        <f t="shared" si="5"/>
        <v>5.0000000000000001E-3</v>
      </c>
      <c r="H7" s="930">
        <f t="shared" si="5"/>
        <v>5.0000000000000001E-3</v>
      </c>
      <c r="I7" s="930">
        <f t="shared" si="5"/>
        <v>5.0000000000000001E-3</v>
      </c>
      <c r="J7" s="930">
        <f t="shared" si="5"/>
        <v>5.0000000000000001E-3</v>
      </c>
      <c r="K7" s="930">
        <f t="shared" si="5"/>
        <v>5.0000000000000001E-3</v>
      </c>
      <c r="L7" s="930">
        <f t="shared" si="5"/>
        <v>5.0000000000000001E-3</v>
      </c>
      <c r="M7" s="930">
        <f t="shared" si="5"/>
        <v>5.0000000000000001E-3</v>
      </c>
      <c r="N7" s="930">
        <f t="shared" si="5"/>
        <v>5.0000000000000001E-3</v>
      </c>
      <c r="O7" s="930">
        <f t="shared" si="5"/>
        <v>5.0000000000000001E-3</v>
      </c>
      <c r="P7" s="930">
        <f t="shared" si="5"/>
        <v>5.0000000000000001E-3</v>
      </c>
      <c r="Q7" s="930">
        <f t="shared" si="5"/>
        <v>5.0000000000000001E-3</v>
      </c>
      <c r="R7" s="930">
        <f t="shared" si="5"/>
        <v>5.0000000000000001E-3</v>
      </c>
      <c r="S7" s="930">
        <f t="shared" si="5"/>
        <v>5.0000000000000001E-3</v>
      </c>
      <c r="T7" s="930">
        <f t="shared" si="5"/>
        <v>5.0000000000000001E-3</v>
      </c>
      <c r="U7" s="930">
        <f t="shared" si="5"/>
        <v>5.0000000000000001E-3</v>
      </c>
      <c r="V7" s="930">
        <f t="shared" si="5"/>
        <v>5.0000000000000001E-3</v>
      </c>
      <c r="W7" s="930">
        <f t="shared" si="5"/>
        <v>5.0000000000000001E-3</v>
      </c>
      <c r="X7" s="930">
        <f t="shared" si="5"/>
        <v>5.0000000000000001E-3</v>
      </c>
      <c r="Y7" s="930">
        <f t="shared" si="5"/>
        <v>5.0000000000000001E-3</v>
      </c>
      <c r="Z7" s="930">
        <f t="shared" si="5"/>
        <v>5.0000000000000001E-3</v>
      </c>
      <c r="AA7" s="930">
        <f t="shared" si="5"/>
        <v>5.0000000000000001E-3</v>
      </c>
      <c r="AB7" s="931">
        <f t="shared" si="5"/>
        <v>5.0000000000000001E-3</v>
      </c>
    </row>
    <row r="8" spans="1:29" ht="11.45" customHeight="1">
      <c r="A8" s="922" t="s">
        <v>306</v>
      </c>
      <c r="B8" s="923" t="s">
        <v>293</v>
      </c>
      <c r="C8" s="932">
        <f t="shared" ref="C8:AB8" si="6">(C5*1000*24*C6*C3*C4/12)/10^6</f>
        <v>0</v>
      </c>
      <c r="D8" s="932">
        <f t="shared" si="6"/>
        <v>0</v>
      </c>
      <c r="E8" s="932">
        <f t="shared" si="6"/>
        <v>0</v>
      </c>
      <c r="F8" s="932">
        <f t="shared" si="6"/>
        <v>0</v>
      </c>
      <c r="G8" s="932">
        <f t="shared" si="6"/>
        <v>0</v>
      </c>
      <c r="H8" s="932">
        <f t="shared" si="6"/>
        <v>0</v>
      </c>
      <c r="I8" s="932">
        <f t="shared" si="6"/>
        <v>0</v>
      </c>
      <c r="J8" s="932">
        <f t="shared" si="6"/>
        <v>0</v>
      </c>
      <c r="K8" s="932">
        <f t="shared" si="6"/>
        <v>0</v>
      </c>
      <c r="L8" s="932">
        <f t="shared" si="6"/>
        <v>0</v>
      </c>
      <c r="M8" s="932">
        <f t="shared" si="6"/>
        <v>0</v>
      </c>
      <c r="N8" s="932">
        <f t="shared" si="6"/>
        <v>0</v>
      </c>
      <c r="O8" s="932">
        <f t="shared" si="6"/>
        <v>0</v>
      </c>
      <c r="P8" s="932">
        <f t="shared" si="6"/>
        <v>0</v>
      </c>
      <c r="Q8" s="932">
        <f t="shared" si="6"/>
        <v>0</v>
      </c>
      <c r="R8" s="932">
        <f t="shared" si="6"/>
        <v>0</v>
      </c>
      <c r="S8" s="932">
        <f t="shared" si="6"/>
        <v>0</v>
      </c>
      <c r="T8" s="932">
        <f t="shared" si="6"/>
        <v>0</v>
      </c>
      <c r="U8" s="932">
        <f t="shared" si="6"/>
        <v>0</v>
      </c>
      <c r="V8" s="932">
        <f t="shared" si="6"/>
        <v>0</v>
      </c>
      <c r="W8" s="932">
        <f t="shared" si="6"/>
        <v>0</v>
      </c>
      <c r="X8" s="932">
        <f t="shared" si="6"/>
        <v>0</v>
      </c>
      <c r="Y8" s="932">
        <f t="shared" si="6"/>
        <v>0</v>
      </c>
      <c r="Z8" s="932">
        <f t="shared" si="6"/>
        <v>0</v>
      </c>
      <c r="AA8" s="932">
        <f t="shared" si="6"/>
        <v>0</v>
      </c>
      <c r="AB8" s="933">
        <f t="shared" si="6"/>
        <v>0</v>
      </c>
    </row>
    <row r="9" spans="1:29" ht="11.45" customHeight="1">
      <c r="A9" s="922" t="s">
        <v>292</v>
      </c>
      <c r="B9" s="923"/>
      <c r="C9" s="934">
        <v>0</v>
      </c>
      <c r="D9" s="935">
        <f>+D7*C10</f>
        <v>0</v>
      </c>
      <c r="E9" s="935">
        <f>+E7*D10</f>
        <v>0</v>
      </c>
      <c r="F9" s="935">
        <f>+F7*E10</f>
        <v>0</v>
      </c>
      <c r="G9" s="935">
        <f t="shared" ref="G9:AB9" si="7">+G7*F10</f>
        <v>0</v>
      </c>
      <c r="H9" s="935">
        <f t="shared" si="7"/>
        <v>0</v>
      </c>
      <c r="I9" s="935">
        <f t="shared" si="7"/>
        <v>0</v>
      </c>
      <c r="J9" s="935">
        <f t="shared" si="7"/>
        <v>0</v>
      </c>
      <c r="K9" s="935">
        <f t="shared" si="7"/>
        <v>0</v>
      </c>
      <c r="L9" s="935">
        <f t="shared" si="7"/>
        <v>0</v>
      </c>
      <c r="M9" s="935">
        <f t="shared" si="7"/>
        <v>0</v>
      </c>
      <c r="N9" s="935">
        <f t="shared" si="7"/>
        <v>0</v>
      </c>
      <c r="O9" s="935">
        <f t="shared" si="7"/>
        <v>0</v>
      </c>
      <c r="P9" s="935">
        <f t="shared" si="7"/>
        <v>0</v>
      </c>
      <c r="Q9" s="935">
        <f t="shared" si="7"/>
        <v>0</v>
      </c>
      <c r="R9" s="935">
        <f t="shared" si="7"/>
        <v>0</v>
      </c>
      <c r="S9" s="935">
        <f t="shared" si="7"/>
        <v>0</v>
      </c>
      <c r="T9" s="935">
        <f t="shared" si="7"/>
        <v>0</v>
      </c>
      <c r="U9" s="935">
        <f t="shared" si="7"/>
        <v>0</v>
      </c>
      <c r="V9" s="935">
        <f t="shared" si="7"/>
        <v>0</v>
      </c>
      <c r="W9" s="935">
        <f t="shared" si="7"/>
        <v>0</v>
      </c>
      <c r="X9" s="935">
        <f t="shared" si="7"/>
        <v>0</v>
      </c>
      <c r="Y9" s="935">
        <f t="shared" si="7"/>
        <v>0</v>
      </c>
      <c r="Z9" s="935">
        <f t="shared" si="7"/>
        <v>0</v>
      </c>
      <c r="AA9" s="935">
        <f t="shared" si="7"/>
        <v>0</v>
      </c>
      <c r="AB9" s="936">
        <f t="shared" si="7"/>
        <v>0</v>
      </c>
    </row>
    <row r="10" spans="1:29" ht="11.45" customHeight="1">
      <c r="A10" s="937" t="s">
        <v>305</v>
      </c>
      <c r="B10" s="938" t="s">
        <v>293</v>
      </c>
      <c r="C10" s="939">
        <f>+C8-C9</f>
        <v>0</v>
      </c>
      <c r="D10" s="939">
        <f>+D8-D9</f>
        <v>0</v>
      </c>
      <c r="E10" s="939">
        <f>+E8-E9</f>
        <v>0</v>
      </c>
      <c r="F10" s="939">
        <f t="shared" ref="F10:AB10" si="8">+F8-F9</f>
        <v>0</v>
      </c>
      <c r="G10" s="939">
        <f t="shared" si="8"/>
        <v>0</v>
      </c>
      <c r="H10" s="939">
        <f t="shared" si="8"/>
        <v>0</v>
      </c>
      <c r="I10" s="939">
        <f t="shared" si="8"/>
        <v>0</v>
      </c>
      <c r="J10" s="939">
        <f t="shared" si="8"/>
        <v>0</v>
      </c>
      <c r="K10" s="939">
        <f t="shared" si="8"/>
        <v>0</v>
      </c>
      <c r="L10" s="939">
        <f t="shared" si="8"/>
        <v>0</v>
      </c>
      <c r="M10" s="939">
        <f t="shared" si="8"/>
        <v>0</v>
      </c>
      <c r="N10" s="939">
        <f t="shared" si="8"/>
        <v>0</v>
      </c>
      <c r="O10" s="939">
        <f t="shared" si="8"/>
        <v>0</v>
      </c>
      <c r="P10" s="939">
        <f t="shared" si="8"/>
        <v>0</v>
      </c>
      <c r="Q10" s="939">
        <f t="shared" si="8"/>
        <v>0</v>
      </c>
      <c r="R10" s="939">
        <f t="shared" si="8"/>
        <v>0</v>
      </c>
      <c r="S10" s="939">
        <f t="shared" si="8"/>
        <v>0</v>
      </c>
      <c r="T10" s="939">
        <f t="shared" si="8"/>
        <v>0</v>
      </c>
      <c r="U10" s="939">
        <f t="shared" si="8"/>
        <v>0</v>
      </c>
      <c r="V10" s="939">
        <f t="shared" si="8"/>
        <v>0</v>
      </c>
      <c r="W10" s="939">
        <f t="shared" si="8"/>
        <v>0</v>
      </c>
      <c r="X10" s="939">
        <f t="shared" si="8"/>
        <v>0</v>
      </c>
      <c r="Y10" s="939">
        <f t="shared" si="8"/>
        <v>0</v>
      </c>
      <c r="Z10" s="939">
        <f t="shared" si="8"/>
        <v>0</v>
      </c>
      <c r="AA10" s="939">
        <f t="shared" si="8"/>
        <v>0</v>
      </c>
      <c r="AB10" s="940">
        <f t="shared" si="8"/>
        <v>0</v>
      </c>
      <c r="AC10" s="916"/>
    </row>
    <row r="11" spans="1:29" ht="11.45" customHeight="1">
      <c r="A11" s="941" t="str">
        <f>A10</f>
        <v>Units  (For sale/Consumption)</v>
      </c>
      <c r="B11" s="942" t="s">
        <v>294</v>
      </c>
      <c r="C11" s="943">
        <f>C10/10</f>
        <v>0</v>
      </c>
      <c r="D11" s="943">
        <f t="shared" ref="D11:AB11" si="9">D10/10</f>
        <v>0</v>
      </c>
      <c r="E11" s="943">
        <f t="shared" si="9"/>
        <v>0</v>
      </c>
      <c r="F11" s="943">
        <f t="shared" si="9"/>
        <v>0</v>
      </c>
      <c r="G11" s="943">
        <f t="shared" si="9"/>
        <v>0</v>
      </c>
      <c r="H11" s="943">
        <f t="shared" si="9"/>
        <v>0</v>
      </c>
      <c r="I11" s="943">
        <f t="shared" si="9"/>
        <v>0</v>
      </c>
      <c r="J11" s="943">
        <f t="shared" si="9"/>
        <v>0</v>
      </c>
      <c r="K11" s="943">
        <f t="shared" si="9"/>
        <v>0</v>
      </c>
      <c r="L11" s="943">
        <f t="shared" si="9"/>
        <v>0</v>
      </c>
      <c r="M11" s="943">
        <f t="shared" si="9"/>
        <v>0</v>
      </c>
      <c r="N11" s="943">
        <f t="shared" si="9"/>
        <v>0</v>
      </c>
      <c r="O11" s="943">
        <f t="shared" si="9"/>
        <v>0</v>
      </c>
      <c r="P11" s="943">
        <f t="shared" si="9"/>
        <v>0</v>
      </c>
      <c r="Q11" s="943">
        <f t="shared" si="9"/>
        <v>0</v>
      </c>
      <c r="R11" s="943">
        <f t="shared" si="9"/>
        <v>0</v>
      </c>
      <c r="S11" s="943">
        <f t="shared" si="9"/>
        <v>0</v>
      </c>
      <c r="T11" s="943">
        <f t="shared" si="9"/>
        <v>0</v>
      </c>
      <c r="U11" s="943">
        <f t="shared" si="9"/>
        <v>0</v>
      </c>
      <c r="V11" s="943">
        <f t="shared" si="9"/>
        <v>0</v>
      </c>
      <c r="W11" s="943">
        <f t="shared" si="9"/>
        <v>0</v>
      </c>
      <c r="X11" s="943">
        <f t="shared" si="9"/>
        <v>0</v>
      </c>
      <c r="Y11" s="943">
        <f t="shared" si="9"/>
        <v>0</v>
      </c>
      <c r="Z11" s="943">
        <f t="shared" si="9"/>
        <v>0</v>
      </c>
      <c r="AA11" s="943">
        <f t="shared" si="9"/>
        <v>0</v>
      </c>
      <c r="AB11" s="944">
        <f t="shared" si="9"/>
        <v>0</v>
      </c>
    </row>
    <row r="12" spans="1:29" ht="11.45" customHeight="1">
      <c r="A12" s="945"/>
      <c r="C12" s="946"/>
      <c r="D12" s="946"/>
      <c r="E12" s="946"/>
      <c r="F12" s="946"/>
      <c r="G12" s="946"/>
      <c r="H12" s="946"/>
      <c r="I12" s="946"/>
      <c r="J12" s="946"/>
      <c r="K12" s="946"/>
      <c r="L12" s="946"/>
      <c r="M12" s="946"/>
      <c r="N12" s="946"/>
      <c r="O12" s="946"/>
      <c r="P12" s="946"/>
      <c r="Q12" s="946"/>
      <c r="R12" s="946"/>
      <c r="S12" s="946"/>
      <c r="T12" s="946"/>
      <c r="U12" s="946"/>
      <c r="V12" s="946"/>
      <c r="W12" s="946"/>
      <c r="X12" s="946"/>
      <c r="Y12" s="946"/>
      <c r="Z12" s="946"/>
      <c r="AA12" s="946"/>
      <c r="AB12" s="946"/>
    </row>
    <row r="13" spans="1:29" ht="11.45" customHeight="1">
      <c r="A13" s="947" t="s">
        <v>298</v>
      </c>
      <c r="B13" s="948"/>
      <c r="C13" s="949">
        <f>Inputs!$B$26/10^7</f>
        <v>0.05</v>
      </c>
      <c r="D13" s="949">
        <f>C13*(1+Inputs!$B$28)</f>
        <v>5.1500000000000004E-2</v>
      </c>
      <c r="E13" s="950">
        <f>D13*(1+Inputs!$B$28)</f>
        <v>5.3045000000000009E-2</v>
      </c>
      <c r="F13" s="950">
        <f>E13*(1+Inputs!$B$28)</f>
        <v>5.4636350000000007E-2</v>
      </c>
      <c r="G13" s="950">
        <f>F13*(1+Inputs!$B$28)</f>
        <v>5.627544050000001E-2</v>
      </c>
      <c r="H13" s="950">
        <f>G13*(1+Inputs!$B$28)</f>
        <v>5.7963703715000009E-2</v>
      </c>
      <c r="I13" s="950">
        <f>H13*(1+Inputs!$B$28)</f>
        <v>5.9702614826450014E-2</v>
      </c>
      <c r="J13" s="950">
        <f>I13*(1+Inputs!$B$28)</f>
        <v>6.1493693271243516E-2</v>
      </c>
      <c r="K13" s="950">
        <f>J13*(1+Inputs!$B$28)</f>
        <v>6.3338504069380824E-2</v>
      </c>
      <c r="L13" s="950">
        <f>K13*(1+Inputs!$B$28)</f>
        <v>6.5238659191462253E-2</v>
      </c>
      <c r="M13" s="950">
        <f>L13*(1+Inputs!$B$28)</f>
        <v>6.7195818967206125E-2</v>
      </c>
      <c r="N13" s="950">
        <f>M13*(1+Inputs!$B$28)</f>
        <v>6.9211693536222307E-2</v>
      </c>
      <c r="O13" s="950">
        <f>N13*(1+Inputs!$B$28)</f>
        <v>7.1288044342308982E-2</v>
      </c>
      <c r="P13" s="950">
        <f>O13*(1+Inputs!$B$28)</f>
        <v>7.3426685672578249E-2</v>
      </c>
      <c r="Q13" s="950">
        <f>P13*(1+Inputs!$B$28)</f>
        <v>7.5629486242755603E-2</v>
      </c>
      <c r="R13" s="950">
        <f>Q13*(1+Inputs!$B$28)</f>
        <v>7.7898370830038269E-2</v>
      </c>
      <c r="S13" s="950">
        <f>R13*(1+Inputs!$B$28)</f>
        <v>8.0235321954939418E-2</v>
      </c>
      <c r="T13" s="950">
        <f>S13*(1+Inputs!$B$28)</f>
        <v>8.2642381613587598E-2</v>
      </c>
      <c r="U13" s="950">
        <f>T13*(1+Inputs!$B$28)</f>
        <v>8.5121653061995234E-2</v>
      </c>
      <c r="V13" s="950">
        <f>U13*(1+Inputs!$B$28)</f>
        <v>8.7675302653855092E-2</v>
      </c>
      <c r="W13" s="950">
        <f>V13*(1+Inputs!$B$28)</f>
        <v>9.0305561733470749E-2</v>
      </c>
      <c r="X13" s="950">
        <f>W13*(1+Inputs!$B$28)</f>
        <v>9.3014728585474868E-2</v>
      </c>
      <c r="Y13" s="950">
        <f>X13*(1+Inputs!$B$28)</f>
        <v>9.5805170443039114E-2</v>
      </c>
      <c r="Z13" s="950">
        <f>Y13*(1+Inputs!$B$28)</f>
        <v>9.8679325556330286E-2</v>
      </c>
      <c r="AA13" s="950">
        <f>Z13*(1+Inputs!$B$28)</f>
        <v>0.10163970532302019</v>
      </c>
      <c r="AB13" s="951">
        <f>AA13*(1+Inputs!$B$28)</f>
        <v>0.10468889648271081</v>
      </c>
    </row>
    <row r="14" spans="1:29" ht="11.45" customHeight="1">
      <c r="A14" s="945"/>
      <c r="C14" s="946"/>
      <c r="D14" s="946"/>
      <c r="E14" s="946"/>
      <c r="F14" s="946"/>
      <c r="G14" s="946"/>
      <c r="H14" s="946"/>
      <c r="I14" s="946"/>
      <c r="J14" s="946"/>
      <c r="K14" s="946"/>
      <c r="L14" s="946"/>
      <c r="M14" s="946"/>
      <c r="N14" s="946"/>
      <c r="O14" s="946"/>
      <c r="P14" s="946"/>
      <c r="Q14" s="946"/>
      <c r="R14" s="946"/>
      <c r="S14" s="946"/>
      <c r="T14" s="946"/>
      <c r="U14" s="946"/>
      <c r="V14" s="946"/>
      <c r="W14" s="946"/>
      <c r="X14" s="946"/>
      <c r="Y14" s="946"/>
      <c r="Z14" s="946"/>
      <c r="AA14" s="946"/>
      <c r="AB14" s="946"/>
    </row>
    <row r="15" spans="1:29" s="911" customFormat="1" ht="11.45" customHeight="1">
      <c r="A15" s="909" t="s">
        <v>283</v>
      </c>
      <c r="B15" s="952"/>
      <c r="C15" s="952"/>
      <c r="D15" s="952"/>
      <c r="E15" s="952"/>
      <c r="F15" s="952"/>
      <c r="G15" s="952"/>
      <c r="H15" s="952"/>
      <c r="I15" s="952"/>
      <c r="J15" s="952"/>
      <c r="K15" s="952"/>
      <c r="L15" s="952"/>
      <c r="M15" s="952"/>
      <c r="N15" s="952"/>
      <c r="O15" s="952"/>
      <c r="P15" s="952"/>
      <c r="Q15" s="952"/>
      <c r="R15" s="952"/>
      <c r="S15" s="952"/>
      <c r="T15" s="952"/>
      <c r="U15" s="952"/>
      <c r="V15" s="952"/>
      <c r="W15" s="952"/>
      <c r="X15" s="952"/>
      <c r="Y15" s="952"/>
      <c r="Z15" s="952"/>
      <c r="AA15" s="952"/>
      <c r="AB15" s="952"/>
    </row>
    <row r="16" spans="1:29" s="84" customFormat="1" ht="11.45" customHeight="1">
      <c r="A16" s="953"/>
      <c r="C16" s="954">
        <v>1</v>
      </c>
      <c r="D16" s="954">
        <f>C16+1</f>
        <v>2</v>
      </c>
      <c r="E16" s="954">
        <f t="shared" ref="E16:AB16" si="10">D16+1</f>
        <v>3</v>
      </c>
      <c r="F16" s="954">
        <f t="shared" si="10"/>
        <v>4</v>
      </c>
      <c r="G16" s="954">
        <f t="shared" si="10"/>
        <v>5</v>
      </c>
      <c r="H16" s="954">
        <f t="shared" si="10"/>
        <v>6</v>
      </c>
      <c r="I16" s="954">
        <f t="shared" si="10"/>
        <v>7</v>
      </c>
      <c r="J16" s="954">
        <f t="shared" si="10"/>
        <v>8</v>
      </c>
      <c r="K16" s="954">
        <f t="shared" si="10"/>
        <v>9</v>
      </c>
      <c r="L16" s="954">
        <f t="shared" si="10"/>
        <v>10</v>
      </c>
      <c r="M16" s="954">
        <f t="shared" si="10"/>
        <v>11</v>
      </c>
      <c r="N16" s="954">
        <f t="shared" si="10"/>
        <v>12</v>
      </c>
      <c r="O16" s="954">
        <f t="shared" si="10"/>
        <v>13</v>
      </c>
      <c r="P16" s="954">
        <f t="shared" si="10"/>
        <v>14</v>
      </c>
      <c r="Q16" s="954">
        <f t="shared" si="10"/>
        <v>15</v>
      </c>
      <c r="R16" s="954">
        <f t="shared" si="10"/>
        <v>16</v>
      </c>
      <c r="S16" s="954">
        <f t="shared" si="10"/>
        <v>17</v>
      </c>
      <c r="T16" s="954">
        <f t="shared" si="10"/>
        <v>18</v>
      </c>
      <c r="U16" s="954">
        <f t="shared" si="10"/>
        <v>19</v>
      </c>
      <c r="V16" s="954">
        <f t="shared" si="10"/>
        <v>20</v>
      </c>
      <c r="W16" s="954">
        <f t="shared" si="10"/>
        <v>21</v>
      </c>
      <c r="X16" s="954">
        <f t="shared" si="10"/>
        <v>22</v>
      </c>
      <c r="Y16" s="954">
        <f t="shared" si="10"/>
        <v>23</v>
      </c>
      <c r="Z16" s="954">
        <f t="shared" si="10"/>
        <v>24</v>
      </c>
      <c r="AA16" s="954">
        <f t="shared" si="10"/>
        <v>25</v>
      </c>
      <c r="AB16" s="954">
        <f t="shared" si="10"/>
        <v>26</v>
      </c>
    </row>
    <row r="17" spans="1:28" s="958" customFormat="1" ht="11.45" customHeight="1">
      <c r="A17" s="955" t="s">
        <v>6</v>
      </c>
      <c r="B17" s="956"/>
      <c r="C17" s="956">
        <v>43555</v>
      </c>
      <c r="D17" s="956">
        <f>EOMONTH(C17,12)</f>
        <v>43921</v>
      </c>
      <c r="E17" s="956">
        <f t="shared" ref="E17:AB17" si="11">EOMONTH(D17,12)</f>
        <v>44286</v>
      </c>
      <c r="F17" s="956">
        <f t="shared" si="11"/>
        <v>44651</v>
      </c>
      <c r="G17" s="956">
        <f t="shared" si="11"/>
        <v>45016</v>
      </c>
      <c r="H17" s="956">
        <f t="shared" si="11"/>
        <v>45382</v>
      </c>
      <c r="I17" s="956">
        <f t="shared" si="11"/>
        <v>45747</v>
      </c>
      <c r="J17" s="956">
        <f t="shared" si="11"/>
        <v>46112</v>
      </c>
      <c r="K17" s="956">
        <f t="shared" si="11"/>
        <v>46477</v>
      </c>
      <c r="L17" s="956">
        <f t="shared" si="11"/>
        <v>46843</v>
      </c>
      <c r="M17" s="956">
        <f t="shared" si="11"/>
        <v>47208</v>
      </c>
      <c r="N17" s="956">
        <f t="shared" si="11"/>
        <v>47573</v>
      </c>
      <c r="O17" s="956">
        <f t="shared" si="11"/>
        <v>47938</v>
      </c>
      <c r="P17" s="956">
        <f t="shared" si="11"/>
        <v>48304</v>
      </c>
      <c r="Q17" s="956">
        <f t="shared" si="11"/>
        <v>48669</v>
      </c>
      <c r="R17" s="956">
        <f t="shared" si="11"/>
        <v>49034</v>
      </c>
      <c r="S17" s="956">
        <f t="shared" si="11"/>
        <v>49399</v>
      </c>
      <c r="T17" s="956">
        <f t="shared" si="11"/>
        <v>49765</v>
      </c>
      <c r="U17" s="956">
        <f t="shared" si="11"/>
        <v>50130</v>
      </c>
      <c r="V17" s="956">
        <f t="shared" si="11"/>
        <v>50495</v>
      </c>
      <c r="W17" s="956">
        <f t="shared" si="11"/>
        <v>50860</v>
      </c>
      <c r="X17" s="956">
        <f t="shared" si="11"/>
        <v>51226</v>
      </c>
      <c r="Y17" s="956">
        <f t="shared" si="11"/>
        <v>51591</v>
      </c>
      <c r="Z17" s="956">
        <f t="shared" si="11"/>
        <v>51956</v>
      </c>
      <c r="AA17" s="956">
        <f t="shared" si="11"/>
        <v>52321</v>
      </c>
      <c r="AB17" s="957">
        <f t="shared" si="11"/>
        <v>52687</v>
      </c>
    </row>
    <row r="18" spans="1:28" s="84" customFormat="1" ht="11.45" customHeight="1">
      <c r="A18" s="315" t="s">
        <v>284</v>
      </c>
      <c r="B18" s="961"/>
      <c r="C18" s="962">
        <f>Inputs!$C$12*C11</f>
        <v>0</v>
      </c>
      <c r="D18" s="962">
        <f>Inputs!$C$12*D11</f>
        <v>0</v>
      </c>
      <c r="E18" s="962">
        <f>Inputs!$C$12*E11</f>
        <v>0</v>
      </c>
      <c r="F18" s="962">
        <f>Inputs!$C$12*F11</f>
        <v>0</v>
      </c>
      <c r="G18" s="962">
        <f>Inputs!$C$12*G11</f>
        <v>0</v>
      </c>
      <c r="H18" s="962">
        <f>Inputs!$C$12*H11</f>
        <v>0</v>
      </c>
      <c r="I18" s="962">
        <f>Inputs!$C$12*I11</f>
        <v>0</v>
      </c>
      <c r="J18" s="962">
        <f>Inputs!$C$12*J11</f>
        <v>0</v>
      </c>
      <c r="K18" s="962">
        <f>Inputs!$C$12*K11</f>
        <v>0</v>
      </c>
      <c r="L18" s="962">
        <f>Inputs!$C$12*L11</f>
        <v>0</v>
      </c>
      <c r="M18" s="962">
        <f>Inputs!$C$12*M11</f>
        <v>0</v>
      </c>
      <c r="N18" s="962">
        <f>Inputs!$C$12*N11</f>
        <v>0</v>
      </c>
      <c r="O18" s="962">
        <f>Inputs!$C$12*O11</f>
        <v>0</v>
      </c>
      <c r="P18" s="962">
        <f>Inputs!$C$12*P11</f>
        <v>0</v>
      </c>
      <c r="Q18" s="962">
        <f>Inputs!$C$12*Q11</f>
        <v>0</v>
      </c>
      <c r="R18" s="962">
        <f>Inputs!$C$12*R11</f>
        <v>0</v>
      </c>
      <c r="S18" s="962">
        <f>Inputs!$C$12*S11</f>
        <v>0</v>
      </c>
      <c r="T18" s="962">
        <f>Inputs!$C$12*T11</f>
        <v>0</v>
      </c>
      <c r="U18" s="962">
        <f>Inputs!$C$12*U11</f>
        <v>0</v>
      </c>
      <c r="V18" s="962">
        <f>Inputs!$C$12*V11</f>
        <v>0</v>
      </c>
      <c r="W18" s="962">
        <f>Inputs!$C$12*W11</f>
        <v>0</v>
      </c>
      <c r="X18" s="962">
        <f>Inputs!$C$12*X11</f>
        <v>0</v>
      </c>
      <c r="Y18" s="962">
        <f>Inputs!$C$12*Y11</f>
        <v>0</v>
      </c>
      <c r="Z18" s="962">
        <f>Inputs!$C$12*Z11</f>
        <v>0</v>
      </c>
      <c r="AA18" s="962">
        <f>Inputs!$C$12*AA11</f>
        <v>0</v>
      </c>
      <c r="AB18" s="962">
        <f>Inputs!$C$12*AB11</f>
        <v>0</v>
      </c>
    </row>
    <row r="19" spans="1:28" s="84" customFormat="1" ht="11.45" customHeight="1">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row>
    <row r="20" spans="1:28" s="1038" customFormat="1" ht="11.45" customHeight="1">
      <c r="A20" s="1038" t="s">
        <v>317</v>
      </c>
      <c r="B20" s="961"/>
      <c r="C20" s="962">
        <f>C21+C22</f>
        <v>0</v>
      </c>
      <c r="D20" s="962">
        <f t="shared" ref="D20:AB20" si="12">D21+D22</f>
        <v>0</v>
      </c>
      <c r="E20" s="962">
        <f t="shared" si="12"/>
        <v>0</v>
      </c>
      <c r="F20" s="962">
        <f t="shared" si="12"/>
        <v>0</v>
      </c>
      <c r="G20" s="962">
        <f t="shared" si="12"/>
        <v>0</v>
      </c>
      <c r="H20" s="962">
        <f t="shared" si="12"/>
        <v>0</v>
      </c>
      <c r="I20" s="962">
        <f t="shared" si="12"/>
        <v>0</v>
      </c>
      <c r="J20" s="962">
        <f t="shared" si="12"/>
        <v>0</v>
      </c>
      <c r="K20" s="962">
        <f t="shared" si="12"/>
        <v>0</v>
      </c>
      <c r="L20" s="962">
        <f t="shared" si="12"/>
        <v>0</v>
      </c>
      <c r="M20" s="962">
        <f t="shared" si="12"/>
        <v>0</v>
      </c>
      <c r="N20" s="962">
        <f t="shared" si="12"/>
        <v>0</v>
      </c>
      <c r="O20" s="962">
        <f t="shared" si="12"/>
        <v>0</v>
      </c>
      <c r="P20" s="962">
        <f t="shared" si="12"/>
        <v>0</v>
      </c>
      <c r="Q20" s="962">
        <f t="shared" si="12"/>
        <v>0</v>
      </c>
      <c r="R20" s="962">
        <f t="shared" si="12"/>
        <v>0</v>
      </c>
      <c r="S20" s="962">
        <f t="shared" si="12"/>
        <v>0</v>
      </c>
      <c r="T20" s="962">
        <f t="shared" si="12"/>
        <v>0</v>
      </c>
      <c r="U20" s="962">
        <f t="shared" si="12"/>
        <v>0</v>
      </c>
      <c r="V20" s="962">
        <f t="shared" si="12"/>
        <v>0</v>
      </c>
      <c r="W20" s="962">
        <f t="shared" si="12"/>
        <v>0</v>
      </c>
      <c r="X20" s="962">
        <f t="shared" si="12"/>
        <v>0</v>
      </c>
      <c r="Y20" s="962">
        <f t="shared" si="12"/>
        <v>0</v>
      </c>
      <c r="Z20" s="962">
        <f t="shared" si="12"/>
        <v>0</v>
      </c>
      <c r="AA20" s="962">
        <f t="shared" si="12"/>
        <v>0</v>
      </c>
      <c r="AB20" s="962">
        <f t="shared" si="12"/>
        <v>0</v>
      </c>
    </row>
    <row r="21" spans="1:28" s="977" customFormat="1" ht="11.45" customHeight="1">
      <c r="A21" s="977" t="s">
        <v>316</v>
      </c>
      <c r="B21" s="959"/>
      <c r="C21" s="960">
        <f>C13*C5*C4/12</f>
        <v>0</v>
      </c>
      <c r="D21" s="960">
        <f t="shared" ref="D21:AB21" si="13">D13*D5*D4/12</f>
        <v>0</v>
      </c>
      <c r="E21" s="960">
        <f t="shared" si="13"/>
        <v>0</v>
      </c>
      <c r="F21" s="960">
        <f t="shared" si="13"/>
        <v>0</v>
      </c>
      <c r="G21" s="960">
        <f t="shared" si="13"/>
        <v>0</v>
      </c>
      <c r="H21" s="960">
        <f t="shared" si="13"/>
        <v>0</v>
      </c>
      <c r="I21" s="960">
        <f t="shared" si="13"/>
        <v>0</v>
      </c>
      <c r="J21" s="960">
        <f t="shared" si="13"/>
        <v>0</v>
      </c>
      <c r="K21" s="960">
        <f t="shared" si="13"/>
        <v>0</v>
      </c>
      <c r="L21" s="960">
        <f t="shared" si="13"/>
        <v>0</v>
      </c>
      <c r="M21" s="960">
        <f t="shared" si="13"/>
        <v>0</v>
      </c>
      <c r="N21" s="960">
        <f t="shared" si="13"/>
        <v>0</v>
      </c>
      <c r="O21" s="960">
        <f t="shared" si="13"/>
        <v>0</v>
      </c>
      <c r="P21" s="960">
        <f t="shared" si="13"/>
        <v>0</v>
      </c>
      <c r="Q21" s="960">
        <f t="shared" si="13"/>
        <v>0</v>
      </c>
      <c r="R21" s="960">
        <f t="shared" si="13"/>
        <v>0</v>
      </c>
      <c r="S21" s="960">
        <f t="shared" si="13"/>
        <v>0</v>
      </c>
      <c r="T21" s="960">
        <f t="shared" si="13"/>
        <v>0</v>
      </c>
      <c r="U21" s="960">
        <f t="shared" si="13"/>
        <v>0</v>
      </c>
      <c r="V21" s="960">
        <f t="shared" si="13"/>
        <v>0</v>
      </c>
      <c r="W21" s="960">
        <f t="shared" si="13"/>
        <v>0</v>
      </c>
      <c r="X21" s="960">
        <f t="shared" si="13"/>
        <v>0</v>
      </c>
      <c r="Y21" s="960">
        <f t="shared" si="13"/>
        <v>0</v>
      </c>
      <c r="Z21" s="960">
        <f t="shared" si="13"/>
        <v>0</v>
      </c>
      <c r="AA21" s="960">
        <f t="shared" si="13"/>
        <v>0</v>
      </c>
      <c r="AB21" s="960">
        <f t="shared" si="13"/>
        <v>0</v>
      </c>
    </row>
    <row r="22" spans="1:28" s="977" customFormat="1" ht="11.45" customHeight="1">
      <c r="A22" s="977" t="s">
        <v>319</v>
      </c>
      <c r="B22" s="959"/>
      <c r="C22" s="960">
        <f>C5*Inputs!B49*C4/12/10^7</f>
        <v>0</v>
      </c>
      <c r="D22" s="960">
        <f>D5*Inputs!C49*D4/12/10^7</f>
        <v>0</v>
      </c>
      <c r="E22" s="960">
        <f>E5*Inputs!D49*E4/12/10^7</f>
        <v>0</v>
      </c>
      <c r="F22" s="960">
        <f>F5*Inputs!E49*F4/12/10^7</f>
        <v>0</v>
      </c>
      <c r="G22" s="960">
        <f>G5*Inputs!F49*G4/12/10^7</f>
        <v>0</v>
      </c>
      <c r="H22" s="960">
        <f>H5*Inputs!G49*H4/12/10^7</f>
        <v>0</v>
      </c>
      <c r="I22" s="960">
        <f>I5*Inputs!H49*I4/12/10^7</f>
        <v>0</v>
      </c>
      <c r="J22" s="960">
        <f>J5*Inputs!I49*J4/12/10^7</f>
        <v>0</v>
      </c>
      <c r="K22" s="960">
        <f>K5*Inputs!J49*K4/12/10^7</f>
        <v>0</v>
      </c>
      <c r="L22" s="960">
        <f>L5*Inputs!K49*L4/12/10^7</f>
        <v>0</v>
      </c>
      <c r="M22" s="960">
        <f>M5*Inputs!L49*M4/12/10^7</f>
        <v>0</v>
      </c>
      <c r="N22" s="960">
        <f>N5*Inputs!M49*N4/12/10^7</f>
        <v>0</v>
      </c>
      <c r="O22" s="960">
        <f>O5*Inputs!N49*O4/12/10^7</f>
        <v>0</v>
      </c>
      <c r="P22" s="960">
        <f>P5*Inputs!O49*P4/12/10^7</f>
        <v>0</v>
      </c>
      <c r="Q22" s="960">
        <f>Q5*Inputs!P49*Q4/12/10^7</f>
        <v>0</v>
      </c>
      <c r="R22" s="960">
        <f>R5*Inputs!Q49*R4/12/10^7</f>
        <v>0</v>
      </c>
      <c r="S22" s="960">
        <f>S5*Inputs!R49*S4/12/10^7</f>
        <v>0</v>
      </c>
      <c r="T22" s="960">
        <f>T5*Inputs!S49*T4/12/10^7</f>
        <v>0</v>
      </c>
      <c r="U22" s="960">
        <f>U5*Inputs!T49*U4/12/10^7</f>
        <v>0</v>
      </c>
      <c r="V22" s="960">
        <f>V5*Inputs!U49*V4/12/10^7</f>
        <v>0</v>
      </c>
      <c r="W22" s="960">
        <f>W5*Inputs!V49*W4/12/10^7</f>
        <v>0</v>
      </c>
      <c r="X22" s="960">
        <f>X5*Inputs!W49*X4/12/10^7</f>
        <v>0</v>
      </c>
      <c r="Y22" s="960">
        <f>Y5*Inputs!X49*Y4/12/10^7</f>
        <v>0</v>
      </c>
      <c r="Z22" s="960">
        <f>Z5*Inputs!Y49*Z4/12/10^7</f>
        <v>0</v>
      </c>
      <c r="AA22" s="960">
        <f>AA5*Inputs!Z49*AA4/12/10^7</f>
        <v>0</v>
      </c>
      <c r="AB22" s="960">
        <f>AB5*Inputs!AA49*AB4/12/10^7</f>
        <v>0</v>
      </c>
    </row>
    <row r="23" spans="1:28" s="84" customFormat="1" ht="11.45" customHeight="1">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row>
    <row r="24" spans="1:28" s="958" customFormat="1" ht="11.45" customHeight="1">
      <c r="A24" s="955" t="s">
        <v>313</v>
      </c>
      <c r="B24" s="963"/>
      <c r="C24" s="964">
        <f t="shared" ref="C24:AB24" si="14">C18-C20</f>
        <v>0</v>
      </c>
      <c r="D24" s="964">
        <f t="shared" si="14"/>
        <v>0</v>
      </c>
      <c r="E24" s="964">
        <f t="shared" si="14"/>
        <v>0</v>
      </c>
      <c r="F24" s="964">
        <f t="shared" si="14"/>
        <v>0</v>
      </c>
      <c r="G24" s="964">
        <f t="shared" si="14"/>
        <v>0</v>
      </c>
      <c r="H24" s="964">
        <f t="shared" si="14"/>
        <v>0</v>
      </c>
      <c r="I24" s="964">
        <f t="shared" si="14"/>
        <v>0</v>
      </c>
      <c r="J24" s="964">
        <f t="shared" si="14"/>
        <v>0</v>
      </c>
      <c r="K24" s="964">
        <f t="shared" si="14"/>
        <v>0</v>
      </c>
      <c r="L24" s="964">
        <f t="shared" si="14"/>
        <v>0</v>
      </c>
      <c r="M24" s="964">
        <f t="shared" si="14"/>
        <v>0</v>
      </c>
      <c r="N24" s="964">
        <f t="shared" si="14"/>
        <v>0</v>
      </c>
      <c r="O24" s="964">
        <f t="shared" si="14"/>
        <v>0</v>
      </c>
      <c r="P24" s="964">
        <f t="shared" si="14"/>
        <v>0</v>
      </c>
      <c r="Q24" s="964">
        <f t="shared" si="14"/>
        <v>0</v>
      </c>
      <c r="R24" s="964">
        <f t="shared" si="14"/>
        <v>0</v>
      </c>
      <c r="S24" s="964">
        <f t="shared" si="14"/>
        <v>0</v>
      </c>
      <c r="T24" s="964">
        <f t="shared" si="14"/>
        <v>0</v>
      </c>
      <c r="U24" s="964">
        <f t="shared" si="14"/>
        <v>0</v>
      </c>
      <c r="V24" s="964">
        <f t="shared" si="14"/>
        <v>0</v>
      </c>
      <c r="W24" s="964">
        <f t="shared" si="14"/>
        <v>0</v>
      </c>
      <c r="X24" s="964">
        <f t="shared" si="14"/>
        <v>0</v>
      </c>
      <c r="Y24" s="964">
        <f t="shared" si="14"/>
        <v>0</v>
      </c>
      <c r="Z24" s="964">
        <f t="shared" si="14"/>
        <v>0</v>
      </c>
      <c r="AA24" s="964">
        <f t="shared" si="14"/>
        <v>0</v>
      </c>
      <c r="AB24" s="964">
        <f t="shared" si="14"/>
        <v>0</v>
      </c>
    </row>
    <row r="25" spans="1:28" s="84" customFormat="1" ht="11.45" customHeight="1">
      <c r="B25" s="959"/>
      <c r="C25" s="960"/>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row>
    <row r="26" spans="1:28" s="84" customFormat="1" ht="11.45" customHeight="1">
      <c r="A26" s="84" t="s">
        <v>22</v>
      </c>
      <c r="B26" s="959"/>
      <c r="C26" s="960">
        <f ca="1">'Tax UP'!C4</f>
        <v>0</v>
      </c>
      <c r="D26" s="960">
        <f ca="1">'Tax UP'!D4</f>
        <v>0</v>
      </c>
      <c r="E26" s="960">
        <f ca="1">'Tax UP'!E4</f>
        <v>0</v>
      </c>
      <c r="F26" s="960">
        <f ca="1">'Tax UP'!F4</f>
        <v>0</v>
      </c>
      <c r="G26" s="960">
        <f ca="1">'Tax UP'!G4</f>
        <v>0</v>
      </c>
      <c r="H26" s="960">
        <f ca="1">'Tax UP'!H4</f>
        <v>0</v>
      </c>
      <c r="I26" s="960">
        <f ca="1">'Tax UP'!I4</f>
        <v>0</v>
      </c>
      <c r="J26" s="960">
        <f ca="1">'Tax UP'!J4</f>
        <v>0</v>
      </c>
      <c r="K26" s="960">
        <f ca="1">'Tax UP'!K4</f>
        <v>0</v>
      </c>
      <c r="L26" s="960">
        <f ca="1">'Tax UP'!L4</f>
        <v>0</v>
      </c>
      <c r="M26" s="960">
        <f ca="1">'Tax UP'!M4</f>
        <v>0</v>
      </c>
      <c r="N26" s="960">
        <f ca="1">'Tax UP'!N4</f>
        <v>0</v>
      </c>
      <c r="O26" s="960">
        <f ca="1">'Tax UP'!O4</f>
        <v>0</v>
      </c>
      <c r="P26" s="960">
        <f ca="1">'Tax UP'!P4</f>
        <v>0</v>
      </c>
      <c r="Q26" s="960">
        <f ca="1">'Tax UP'!Q4</f>
        <v>0</v>
      </c>
      <c r="R26" s="960">
        <f ca="1">'Tax UP'!R4</f>
        <v>0</v>
      </c>
      <c r="S26" s="960">
        <f ca="1">'Tax UP'!S4</f>
        <v>0</v>
      </c>
      <c r="T26" s="960">
        <f ca="1">'Tax UP'!T4</f>
        <v>0</v>
      </c>
      <c r="U26" s="960">
        <f ca="1">'Tax UP'!U4</f>
        <v>0</v>
      </c>
      <c r="V26" s="960">
        <f ca="1">'Tax UP'!V4</f>
        <v>0</v>
      </c>
      <c r="W26" s="960">
        <f ca="1">'Tax UP'!W4</f>
        <v>0</v>
      </c>
      <c r="X26" s="960">
        <f ca="1">'Tax UP'!X4</f>
        <v>0</v>
      </c>
      <c r="Y26" s="960">
        <f ca="1">'Tax UP'!Y4</f>
        <v>0</v>
      </c>
      <c r="Z26" s="960">
        <f ca="1">'Tax UP'!Z4</f>
        <v>0</v>
      </c>
      <c r="AA26" s="960">
        <f ca="1">'Tax UP'!AA4</f>
        <v>0</v>
      </c>
      <c r="AB26" s="960">
        <f ca="1">'Tax UP'!AB4</f>
        <v>0</v>
      </c>
    </row>
    <row r="27" spans="1:28" s="84" customFormat="1" ht="11.45" customHeight="1">
      <c r="A27" s="84" t="s">
        <v>5</v>
      </c>
      <c r="B27" s="959"/>
      <c r="C27" s="960">
        <f ca="1">'Debt UP'!C7</f>
        <v>0</v>
      </c>
      <c r="D27" s="960">
        <f ca="1">'Debt UP'!D7</f>
        <v>0</v>
      </c>
      <c r="E27" s="960">
        <f ca="1">'Debt UP'!E7</f>
        <v>0</v>
      </c>
      <c r="F27" s="960">
        <f ca="1">'Debt UP'!F7</f>
        <v>0</v>
      </c>
      <c r="G27" s="960">
        <f ca="1">'Debt UP'!G7</f>
        <v>0</v>
      </c>
      <c r="H27" s="960">
        <f ca="1">'Debt UP'!H7</f>
        <v>0</v>
      </c>
      <c r="I27" s="960">
        <f ca="1">'Debt UP'!I7</f>
        <v>0</v>
      </c>
      <c r="J27" s="960">
        <f ca="1">'Debt UP'!J7</f>
        <v>0</v>
      </c>
      <c r="K27" s="960">
        <f ca="1">'Debt UP'!K7</f>
        <v>0</v>
      </c>
      <c r="L27" s="960">
        <f ca="1">'Debt UP'!L7</f>
        <v>0</v>
      </c>
      <c r="M27" s="960">
        <f ca="1">'Debt UP'!M7</f>
        <v>0</v>
      </c>
      <c r="N27" s="960">
        <f ca="1">'Debt UP'!N7</f>
        <v>0</v>
      </c>
      <c r="O27" s="960">
        <f ca="1">'Debt UP'!O7</f>
        <v>0</v>
      </c>
      <c r="P27" s="960">
        <f ca="1">'Debt UP'!P7</f>
        <v>0</v>
      </c>
      <c r="Q27" s="960">
        <f ca="1">'Debt UP'!Q7</f>
        <v>0</v>
      </c>
      <c r="R27" s="960">
        <f ca="1">'Debt UP'!R7</f>
        <v>0</v>
      </c>
      <c r="S27" s="960">
        <f ca="1">'Debt UP'!S7</f>
        <v>0</v>
      </c>
      <c r="T27" s="960">
        <f ca="1">'Debt UP'!T7</f>
        <v>0</v>
      </c>
      <c r="U27" s="960">
        <f ca="1">'Debt UP'!U7</f>
        <v>0</v>
      </c>
      <c r="V27" s="960">
        <f ca="1">'Debt UP'!V7</f>
        <v>0</v>
      </c>
      <c r="W27" s="960">
        <f ca="1">'Debt UP'!W7</f>
        <v>0</v>
      </c>
      <c r="X27" s="960">
        <f ca="1">'Debt UP'!X7</f>
        <v>0</v>
      </c>
      <c r="Y27" s="960">
        <f ca="1">'Debt UP'!Y7</f>
        <v>0</v>
      </c>
      <c r="Z27" s="960">
        <f ca="1">'Debt UP'!Z7</f>
        <v>0</v>
      </c>
      <c r="AA27" s="960">
        <f ca="1">'Debt UP'!AA7</f>
        <v>0</v>
      </c>
      <c r="AB27" s="960">
        <f ca="1">'Debt UP'!AB7</f>
        <v>0</v>
      </c>
    </row>
    <row r="28" spans="1:28" s="84" customFormat="1" ht="11.45" customHeight="1">
      <c r="B28" s="959"/>
      <c r="C28" s="959"/>
      <c r="D28" s="959"/>
      <c r="E28" s="959"/>
      <c r="F28" s="959"/>
      <c r="G28" s="959"/>
      <c r="H28" s="959"/>
      <c r="I28" s="959"/>
      <c r="J28" s="959"/>
      <c r="K28" s="959"/>
      <c r="L28" s="959"/>
      <c r="M28" s="959"/>
      <c r="N28" s="959"/>
      <c r="O28" s="959"/>
      <c r="P28" s="959"/>
      <c r="Q28" s="959"/>
      <c r="R28" s="959"/>
      <c r="S28" s="959"/>
      <c r="T28" s="959"/>
      <c r="U28" s="959"/>
      <c r="V28" s="959"/>
      <c r="W28" s="959"/>
      <c r="X28" s="959"/>
      <c r="Y28" s="959"/>
      <c r="Z28" s="959"/>
      <c r="AA28" s="959"/>
    </row>
    <row r="29" spans="1:28" s="966" customFormat="1" ht="11.45" customHeight="1">
      <c r="A29" s="965" t="s">
        <v>23</v>
      </c>
      <c r="B29" s="963"/>
      <c r="C29" s="964">
        <f t="shared" ref="C29:AB29" ca="1" si="15">C24-C26-C27</f>
        <v>0</v>
      </c>
      <c r="D29" s="964">
        <f t="shared" ca="1" si="15"/>
        <v>0</v>
      </c>
      <c r="E29" s="964">
        <f t="shared" ca="1" si="15"/>
        <v>0</v>
      </c>
      <c r="F29" s="964">
        <f t="shared" ca="1" si="15"/>
        <v>0</v>
      </c>
      <c r="G29" s="964">
        <f t="shared" ca="1" si="15"/>
        <v>0</v>
      </c>
      <c r="H29" s="964">
        <f t="shared" ca="1" si="15"/>
        <v>0</v>
      </c>
      <c r="I29" s="964">
        <f t="shared" ca="1" si="15"/>
        <v>0</v>
      </c>
      <c r="J29" s="964">
        <f t="shared" ca="1" si="15"/>
        <v>0</v>
      </c>
      <c r="K29" s="964">
        <f t="shared" ca="1" si="15"/>
        <v>0</v>
      </c>
      <c r="L29" s="964">
        <f t="shared" ca="1" si="15"/>
        <v>0</v>
      </c>
      <c r="M29" s="964">
        <f t="shared" ca="1" si="15"/>
        <v>0</v>
      </c>
      <c r="N29" s="964">
        <f t="shared" ca="1" si="15"/>
        <v>0</v>
      </c>
      <c r="O29" s="964">
        <f t="shared" ca="1" si="15"/>
        <v>0</v>
      </c>
      <c r="P29" s="964">
        <f t="shared" ca="1" si="15"/>
        <v>0</v>
      </c>
      <c r="Q29" s="964">
        <f t="shared" ca="1" si="15"/>
        <v>0</v>
      </c>
      <c r="R29" s="964">
        <f t="shared" ca="1" si="15"/>
        <v>0</v>
      </c>
      <c r="S29" s="964">
        <f t="shared" ca="1" si="15"/>
        <v>0</v>
      </c>
      <c r="T29" s="964">
        <f t="shared" ca="1" si="15"/>
        <v>0</v>
      </c>
      <c r="U29" s="964">
        <f t="shared" ca="1" si="15"/>
        <v>0</v>
      </c>
      <c r="V29" s="964">
        <f t="shared" ca="1" si="15"/>
        <v>0</v>
      </c>
      <c r="W29" s="964">
        <f t="shared" ca="1" si="15"/>
        <v>0</v>
      </c>
      <c r="X29" s="964">
        <f t="shared" ca="1" si="15"/>
        <v>0</v>
      </c>
      <c r="Y29" s="964">
        <f t="shared" ca="1" si="15"/>
        <v>0</v>
      </c>
      <c r="Z29" s="964">
        <f t="shared" ca="1" si="15"/>
        <v>0</v>
      </c>
      <c r="AA29" s="964">
        <f t="shared" ca="1" si="15"/>
        <v>0</v>
      </c>
      <c r="AB29" s="964">
        <f t="shared" ca="1" si="15"/>
        <v>0</v>
      </c>
    </row>
    <row r="30" spans="1:28" s="969" customFormat="1" ht="11.45" customHeight="1">
      <c r="A30" s="967"/>
      <c r="B30" s="968"/>
      <c r="C30" s="968"/>
      <c r="D30" s="968"/>
      <c r="E30" s="968"/>
      <c r="F30" s="968"/>
      <c r="G30" s="968"/>
      <c r="H30" s="968"/>
      <c r="I30" s="968"/>
      <c r="J30" s="968"/>
      <c r="K30" s="968"/>
      <c r="L30" s="968"/>
      <c r="M30" s="968"/>
      <c r="N30" s="968"/>
      <c r="O30" s="968"/>
      <c r="P30" s="968"/>
      <c r="Q30" s="968"/>
      <c r="R30" s="968"/>
      <c r="S30" s="968"/>
      <c r="T30" s="968"/>
      <c r="U30" s="968"/>
      <c r="V30" s="968"/>
      <c r="W30" s="968"/>
      <c r="X30" s="968"/>
      <c r="Y30" s="968"/>
      <c r="Z30" s="968"/>
      <c r="AA30" s="968"/>
    </row>
    <row r="31" spans="1:28" s="980" customFormat="1" ht="11.45" customHeight="1">
      <c r="A31" s="978" t="s">
        <v>74</v>
      </c>
      <c r="B31" s="979"/>
      <c r="C31" s="979">
        <f ca="1">'Tax UP'!C13</f>
        <v>0</v>
      </c>
      <c r="D31" s="979">
        <f ca="1">'Tax UP'!D13</f>
        <v>0</v>
      </c>
      <c r="E31" s="979">
        <f ca="1">'Tax UP'!E13</f>
        <v>0</v>
      </c>
      <c r="F31" s="979">
        <f ca="1">'Tax UP'!F13</f>
        <v>0</v>
      </c>
      <c r="G31" s="979">
        <f ca="1">'Tax UP'!G13</f>
        <v>0</v>
      </c>
      <c r="H31" s="979">
        <f ca="1">'Tax UP'!H13</f>
        <v>0</v>
      </c>
      <c r="I31" s="979">
        <f ca="1">'Tax UP'!I13</f>
        <v>0</v>
      </c>
      <c r="J31" s="979">
        <f ca="1">'Tax UP'!J13</f>
        <v>0</v>
      </c>
      <c r="K31" s="979">
        <f ca="1">'Tax UP'!K13</f>
        <v>0</v>
      </c>
      <c r="L31" s="979">
        <f ca="1">'Tax UP'!L13</f>
        <v>0</v>
      </c>
      <c r="M31" s="979">
        <f ca="1">'Tax UP'!M13</f>
        <v>0</v>
      </c>
      <c r="N31" s="979">
        <f ca="1">'Tax UP'!N13</f>
        <v>0</v>
      </c>
      <c r="O31" s="979">
        <f ca="1">'Tax UP'!O13</f>
        <v>0</v>
      </c>
      <c r="P31" s="979">
        <f ca="1">'Tax UP'!P13</f>
        <v>0</v>
      </c>
      <c r="Q31" s="979">
        <f ca="1">'Tax UP'!Q13</f>
        <v>0</v>
      </c>
      <c r="R31" s="979">
        <f ca="1">'Tax UP'!R13</f>
        <v>0</v>
      </c>
      <c r="S31" s="979">
        <f ca="1">'Tax UP'!S13</f>
        <v>0</v>
      </c>
      <c r="T31" s="979">
        <f ca="1">'Tax UP'!T13</f>
        <v>0</v>
      </c>
      <c r="U31" s="979">
        <f ca="1">'Tax UP'!U13</f>
        <v>0</v>
      </c>
      <c r="V31" s="979">
        <f ca="1">'Tax UP'!V13</f>
        <v>0</v>
      </c>
      <c r="W31" s="979">
        <f ca="1">'Tax UP'!W13</f>
        <v>0</v>
      </c>
      <c r="X31" s="979">
        <f ca="1">'Tax UP'!X13</f>
        <v>0</v>
      </c>
      <c r="Y31" s="979">
        <f ca="1">'Tax UP'!Y13</f>
        <v>0</v>
      </c>
      <c r="Z31" s="979">
        <f ca="1">'Tax UP'!Z13</f>
        <v>0</v>
      </c>
      <c r="AA31" s="979">
        <f ca="1">'Tax UP'!AA13</f>
        <v>0</v>
      </c>
      <c r="AB31" s="979">
        <f ca="1">'Tax UP'!AB13</f>
        <v>0</v>
      </c>
    </row>
    <row r="32" spans="1:28" s="969" customFormat="1" ht="11.45" customHeight="1">
      <c r="A32" s="970"/>
      <c r="B32" s="971"/>
      <c r="C32" s="971"/>
      <c r="D32" s="971"/>
      <c r="E32" s="971"/>
      <c r="F32" s="971"/>
      <c r="G32" s="971"/>
      <c r="H32" s="971"/>
      <c r="I32" s="971"/>
      <c r="J32" s="971"/>
      <c r="K32" s="971"/>
      <c r="L32" s="971"/>
      <c r="M32" s="971"/>
      <c r="N32" s="971"/>
      <c r="O32" s="971"/>
      <c r="P32" s="971"/>
      <c r="Q32" s="971"/>
      <c r="R32" s="971"/>
      <c r="S32" s="971"/>
      <c r="T32" s="971"/>
      <c r="U32" s="971"/>
      <c r="V32" s="971"/>
      <c r="W32" s="971"/>
      <c r="X32" s="971"/>
      <c r="Y32" s="971"/>
      <c r="Z32" s="971"/>
      <c r="AA32" s="971"/>
    </row>
    <row r="33" spans="1:28" s="966" customFormat="1" ht="11.45" customHeight="1">
      <c r="A33" s="965" t="s">
        <v>75</v>
      </c>
      <c r="B33" s="963"/>
      <c r="C33" s="964">
        <f ca="1">C29-C31</f>
        <v>0</v>
      </c>
      <c r="D33" s="964">
        <f t="shared" ref="D33:AB33" ca="1" si="16">D29-D31</f>
        <v>0</v>
      </c>
      <c r="E33" s="964">
        <f t="shared" ca="1" si="16"/>
        <v>0</v>
      </c>
      <c r="F33" s="964">
        <f t="shared" ca="1" si="16"/>
        <v>0</v>
      </c>
      <c r="G33" s="964">
        <f t="shared" ca="1" si="16"/>
        <v>0</v>
      </c>
      <c r="H33" s="964">
        <f t="shared" ca="1" si="16"/>
        <v>0</v>
      </c>
      <c r="I33" s="964">
        <f t="shared" ca="1" si="16"/>
        <v>0</v>
      </c>
      <c r="J33" s="964">
        <f t="shared" ca="1" si="16"/>
        <v>0</v>
      </c>
      <c r="K33" s="964">
        <f t="shared" ca="1" si="16"/>
        <v>0</v>
      </c>
      <c r="L33" s="964">
        <f t="shared" ca="1" si="16"/>
        <v>0</v>
      </c>
      <c r="M33" s="964">
        <f t="shared" ca="1" si="16"/>
        <v>0</v>
      </c>
      <c r="N33" s="964">
        <f t="shared" ca="1" si="16"/>
        <v>0</v>
      </c>
      <c r="O33" s="964">
        <f t="shared" ca="1" si="16"/>
        <v>0</v>
      </c>
      <c r="P33" s="964">
        <f t="shared" ca="1" si="16"/>
        <v>0</v>
      </c>
      <c r="Q33" s="964">
        <f t="shared" ca="1" si="16"/>
        <v>0</v>
      </c>
      <c r="R33" s="964">
        <f t="shared" ca="1" si="16"/>
        <v>0</v>
      </c>
      <c r="S33" s="964">
        <f t="shared" ca="1" si="16"/>
        <v>0</v>
      </c>
      <c r="T33" s="964">
        <f t="shared" ca="1" si="16"/>
        <v>0</v>
      </c>
      <c r="U33" s="964">
        <f t="shared" ca="1" si="16"/>
        <v>0</v>
      </c>
      <c r="V33" s="964">
        <f t="shared" ca="1" si="16"/>
        <v>0</v>
      </c>
      <c r="W33" s="964">
        <f t="shared" ca="1" si="16"/>
        <v>0</v>
      </c>
      <c r="X33" s="964">
        <f t="shared" ca="1" si="16"/>
        <v>0</v>
      </c>
      <c r="Y33" s="964">
        <f t="shared" ca="1" si="16"/>
        <v>0</v>
      </c>
      <c r="Z33" s="964">
        <f t="shared" ca="1" si="16"/>
        <v>0</v>
      </c>
      <c r="AA33" s="964">
        <f t="shared" ca="1" si="16"/>
        <v>0</v>
      </c>
      <c r="AB33" s="964">
        <f t="shared" ca="1" si="16"/>
        <v>0</v>
      </c>
    </row>
    <row r="34" spans="1:28" s="958" customFormat="1" ht="11.45" customHeight="1">
      <c r="A34" s="972"/>
      <c r="B34" s="962"/>
      <c r="C34" s="96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row>
    <row r="35" spans="1:28" s="84" customFormat="1" ht="11.45" customHeight="1">
      <c r="A35" s="973" t="s">
        <v>285</v>
      </c>
      <c r="B35" s="974"/>
      <c r="C35" s="975">
        <f t="shared" ref="C35:AB35" ca="1" si="17">+C33+C26</f>
        <v>0</v>
      </c>
      <c r="D35" s="975">
        <f t="shared" ca="1" si="17"/>
        <v>0</v>
      </c>
      <c r="E35" s="975">
        <f t="shared" ca="1" si="17"/>
        <v>0</v>
      </c>
      <c r="F35" s="975">
        <f t="shared" ca="1" si="17"/>
        <v>0</v>
      </c>
      <c r="G35" s="975">
        <f t="shared" ca="1" si="17"/>
        <v>0</v>
      </c>
      <c r="H35" s="975">
        <f t="shared" ca="1" si="17"/>
        <v>0</v>
      </c>
      <c r="I35" s="975">
        <f t="shared" ca="1" si="17"/>
        <v>0</v>
      </c>
      <c r="J35" s="975">
        <f t="shared" ca="1" si="17"/>
        <v>0</v>
      </c>
      <c r="K35" s="975">
        <f t="shared" ca="1" si="17"/>
        <v>0</v>
      </c>
      <c r="L35" s="975">
        <f t="shared" ca="1" si="17"/>
        <v>0</v>
      </c>
      <c r="M35" s="975">
        <f t="shared" ca="1" si="17"/>
        <v>0</v>
      </c>
      <c r="N35" s="975">
        <f t="shared" ca="1" si="17"/>
        <v>0</v>
      </c>
      <c r="O35" s="975">
        <f t="shared" ca="1" si="17"/>
        <v>0</v>
      </c>
      <c r="P35" s="975">
        <f t="shared" ca="1" si="17"/>
        <v>0</v>
      </c>
      <c r="Q35" s="975">
        <f t="shared" ca="1" si="17"/>
        <v>0</v>
      </c>
      <c r="R35" s="975">
        <f t="shared" ca="1" si="17"/>
        <v>0</v>
      </c>
      <c r="S35" s="975">
        <f t="shared" ca="1" si="17"/>
        <v>0</v>
      </c>
      <c r="T35" s="975">
        <f t="shared" ca="1" si="17"/>
        <v>0</v>
      </c>
      <c r="U35" s="975">
        <f t="shared" ca="1" si="17"/>
        <v>0</v>
      </c>
      <c r="V35" s="975">
        <f t="shared" ca="1" si="17"/>
        <v>0</v>
      </c>
      <c r="W35" s="975">
        <f t="shared" ca="1" si="17"/>
        <v>0</v>
      </c>
      <c r="X35" s="975">
        <f t="shared" ca="1" si="17"/>
        <v>0</v>
      </c>
      <c r="Y35" s="975">
        <f t="shared" ca="1" si="17"/>
        <v>0</v>
      </c>
      <c r="Z35" s="975">
        <f t="shared" ca="1" si="17"/>
        <v>0</v>
      </c>
      <c r="AA35" s="975">
        <f t="shared" ca="1" si="17"/>
        <v>0</v>
      </c>
      <c r="AB35" s="975">
        <f t="shared" ca="1" si="17"/>
        <v>0</v>
      </c>
    </row>
    <row r="36" spans="1:28" s="84" customFormat="1" ht="11.45" customHeight="1">
      <c r="A36" s="973" t="s">
        <v>297</v>
      </c>
      <c r="B36" s="974"/>
      <c r="C36" s="975">
        <f ca="1">B36+C35</f>
        <v>0</v>
      </c>
      <c r="D36" s="975">
        <f t="shared" ref="D36:AB36" ca="1" si="18">C36+D35</f>
        <v>0</v>
      </c>
      <c r="E36" s="975">
        <f t="shared" ca="1" si="18"/>
        <v>0</v>
      </c>
      <c r="F36" s="975">
        <f t="shared" ca="1" si="18"/>
        <v>0</v>
      </c>
      <c r="G36" s="975">
        <f t="shared" ca="1" si="18"/>
        <v>0</v>
      </c>
      <c r="H36" s="975">
        <f t="shared" ca="1" si="18"/>
        <v>0</v>
      </c>
      <c r="I36" s="975">
        <f t="shared" ca="1" si="18"/>
        <v>0</v>
      </c>
      <c r="J36" s="975">
        <f t="shared" ca="1" si="18"/>
        <v>0</v>
      </c>
      <c r="K36" s="975">
        <f t="shared" ca="1" si="18"/>
        <v>0</v>
      </c>
      <c r="L36" s="975">
        <f t="shared" ca="1" si="18"/>
        <v>0</v>
      </c>
      <c r="M36" s="975">
        <f t="shared" ca="1" si="18"/>
        <v>0</v>
      </c>
      <c r="N36" s="975">
        <f t="shared" ca="1" si="18"/>
        <v>0</v>
      </c>
      <c r="O36" s="975">
        <f t="shared" ca="1" si="18"/>
        <v>0</v>
      </c>
      <c r="P36" s="975">
        <f t="shared" ca="1" si="18"/>
        <v>0</v>
      </c>
      <c r="Q36" s="975">
        <f t="shared" ca="1" si="18"/>
        <v>0</v>
      </c>
      <c r="R36" s="975">
        <f t="shared" ca="1" si="18"/>
        <v>0</v>
      </c>
      <c r="S36" s="975">
        <f t="shared" ca="1" si="18"/>
        <v>0</v>
      </c>
      <c r="T36" s="975">
        <f t="shared" ca="1" si="18"/>
        <v>0</v>
      </c>
      <c r="U36" s="975">
        <f t="shared" ca="1" si="18"/>
        <v>0</v>
      </c>
      <c r="V36" s="975">
        <f t="shared" ca="1" si="18"/>
        <v>0</v>
      </c>
      <c r="W36" s="975">
        <f t="shared" ca="1" si="18"/>
        <v>0</v>
      </c>
      <c r="X36" s="975">
        <f t="shared" ca="1" si="18"/>
        <v>0</v>
      </c>
      <c r="Y36" s="975">
        <f t="shared" ca="1" si="18"/>
        <v>0</v>
      </c>
      <c r="Z36" s="975">
        <f t="shared" ca="1" si="18"/>
        <v>0</v>
      </c>
      <c r="AA36" s="975">
        <f t="shared" ca="1" si="18"/>
        <v>0</v>
      </c>
      <c r="AB36" s="975">
        <f t="shared" ca="1" si="18"/>
        <v>0</v>
      </c>
    </row>
  </sheetData>
  <pageMargins left="0.19685039370078741" right="0.15748031496062992" top="0.55118110236220474" bottom="0.51181102362204722" header="0.31496062992125984" footer="0.31496062992125984"/>
  <pageSetup paperSize="8" scale="8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59999389629810485"/>
  </sheetPr>
  <dimension ref="A1:IL28"/>
  <sheetViews>
    <sheetView showGridLines="0" zoomScale="90" zoomScaleNormal="90" workbookViewId="0">
      <pane xSplit="2" ySplit="3" topLeftCell="C4" activePane="bottomRight" state="frozen"/>
      <selection activeCell="G4" sqref="G4"/>
      <selection pane="topRight" activeCell="G4" sqref="G4"/>
      <selection pane="bottomLeft" activeCell="G4" sqref="G4"/>
      <selection pane="bottomRight" activeCell="G4" sqref="G4"/>
    </sheetView>
  </sheetViews>
  <sheetFormatPr defaultColWidth="8.875" defaultRowHeight="14.1" customHeight="1"/>
  <cols>
    <col min="1" max="1" width="31" style="827" bestFit="1" customWidth="1"/>
    <col min="2" max="2" width="7.75" style="827" bestFit="1" customWidth="1"/>
    <col min="3" max="3" width="7" style="827" bestFit="1" customWidth="1"/>
    <col min="4" max="12" width="7.125" style="827" bestFit="1" customWidth="1"/>
    <col min="13" max="28" width="7.25" style="827" bestFit="1" customWidth="1"/>
    <col min="29" max="251" width="9.125" style="827"/>
    <col min="252" max="252" width="30" style="827" bestFit="1" customWidth="1"/>
    <col min="253" max="253" width="11.25" style="827" customWidth="1"/>
    <col min="254" max="254" width="9" style="827" customWidth="1"/>
    <col min="255" max="255" width="6.875" style="827" bestFit="1" customWidth="1"/>
    <col min="256" max="264" width="6.5" style="827" bestFit="1" customWidth="1"/>
    <col min="265" max="265" width="6.5" style="827" customWidth="1"/>
    <col min="266" max="267" width="6.5" style="827" bestFit="1" customWidth="1"/>
    <col min="268" max="268" width="7.25" style="827" bestFit="1" customWidth="1"/>
    <col min="269" max="270" width="6.5" style="827" bestFit="1" customWidth="1"/>
    <col min="271" max="271" width="7" style="827" customWidth="1"/>
    <col min="272" max="273" width="6.5" style="827" bestFit="1" customWidth="1"/>
    <col min="274" max="279" width="6.875" style="827" bestFit="1" customWidth="1"/>
    <col min="280" max="507" width="9.125" style="827"/>
    <col min="508" max="508" width="30" style="827" bestFit="1" customWidth="1"/>
    <col min="509" max="509" width="11.25" style="827" customWidth="1"/>
    <col min="510" max="510" width="9" style="827" customWidth="1"/>
    <col min="511" max="511" width="6.875" style="827" bestFit="1" customWidth="1"/>
    <col min="512" max="520" width="6.5" style="827" bestFit="1" customWidth="1"/>
    <col min="521" max="521" width="6.5" style="827" customWidth="1"/>
    <col min="522" max="523" width="6.5" style="827" bestFit="1" customWidth="1"/>
    <col min="524" max="524" width="7.25" style="827" bestFit="1" customWidth="1"/>
    <col min="525" max="526" width="6.5" style="827" bestFit="1" customWidth="1"/>
    <col min="527" max="527" width="7" style="827" customWidth="1"/>
    <col min="528" max="529" width="6.5" style="827" bestFit="1" customWidth="1"/>
    <col min="530" max="535" width="6.875" style="827" bestFit="1" customWidth="1"/>
    <col min="536" max="763" width="9.125" style="827"/>
    <col min="764" max="764" width="30" style="827" bestFit="1" customWidth="1"/>
    <col min="765" max="765" width="11.25" style="827" customWidth="1"/>
    <col min="766" max="766" width="9" style="827" customWidth="1"/>
    <col min="767" max="767" width="6.875" style="827" bestFit="1" customWidth="1"/>
    <col min="768" max="776" width="6.5" style="827" bestFit="1" customWidth="1"/>
    <col min="777" max="777" width="6.5" style="827" customWidth="1"/>
    <col min="778" max="779" width="6.5" style="827" bestFit="1" customWidth="1"/>
    <col min="780" max="780" width="7.25" style="827" bestFit="1" customWidth="1"/>
    <col min="781" max="782" width="6.5" style="827" bestFit="1" customWidth="1"/>
    <col min="783" max="783" width="7" style="827" customWidth="1"/>
    <col min="784" max="785" width="6.5" style="827" bestFit="1" customWidth="1"/>
    <col min="786" max="791" width="6.875" style="827" bestFit="1" customWidth="1"/>
    <col min="792" max="1019" width="9.125" style="827"/>
    <col min="1020" max="1020" width="30" style="827" bestFit="1" customWidth="1"/>
    <col min="1021" max="1021" width="11.25" style="827" customWidth="1"/>
    <col min="1022" max="1022" width="9" style="827" customWidth="1"/>
    <col min="1023" max="1023" width="6.875" style="827" bestFit="1" customWidth="1"/>
    <col min="1024" max="1032" width="6.5" style="827" bestFit="1" customWidth="1"/>
    <col min="1033" max="1033" width="6.5" style="827" customWidth="1"/>
    <col min="1034" max="1035" width="6.5" style="827" bestFit="1" customWidth="1"/>
    <col min="1036" max="1036" width="7.25" style="827" bestFit="1" customWidth="1"/>
    <col min="1037" max="1038" width="6.5" style="827" bestFit="1" customWidth="1"/>
    <col min="1039" max="1039" width="7" style="827" customWidth="1"/>
    <col min="1040" max="1041" width="6.5" style="827" bestFit="1" customWidth="1"/>
    <col min="1042" max="1047" width="6.875" style="827" bestFit="1" customWidth="1"/>
    <col min="1048" max="1275" width="9.125" style="827"/>
    <col min="1276" max="1276" width="30" style="827" bestFit="1" customWidth="1"/>
    <col min="1277" max="1277" width="11.25" style="827" customWidth="1"/>
    <col min="1278" max="1278" width="9" style="827" customWidth="1"/>
    <col min="1279" max="1279" width="6.875" style="827" bestFit="1" customWidth="1"/>
    <col min="1280" max="1288" width="6.5" style="827" bestFit="1" customWidth="1"/>
    <col min="1289" max="1289" width="6.5" style="827" customWidth="1"/>
    <col min="1290" max="1291" width="6.5" style="827" bestFit="1" customWidth="1"/>
    <col min="1292" max="1292" width="7.25" style="827" bestFit="1" customWidth="1"/>
    <col min="1293" max="1294" width="6.5" style="827" bestFit="1" customWidth="1"/>
    <col min="1295" max="1295" width="7" style="827" customWidth="1"/>
    <col min="1296" max="1297" width="6.5" style="827" bestFit="1" customWidth="1"/>
    <col min="1298" max="1303" width="6.875" style="827" bestFit="1" customWidth="1"/>
    <col min="1304" max="1531" width="9.125" style="827"/>
    <col min="1532" max="1532" width="30" style="827" bestFit="1" customWidth="1"/>
    <col min="1533" max="1533" width="11.25" style="827" customWidth="1"/>
    <col min="1534" max="1534" width="9" style="827" customWidth="1"/>
    <col min="1535" max="1535" width="6.875" style="827" bestFit="1" customWidth="1"/>
    <col min="1536" max="1544" width="6.5" style="827" bestFit="1" customWidth="1"/>
    <col min="1545" max="1545" width="6.5" style="827" customWidth="1"/>
    <col min="1546" max="1547" width="6.5" style="827" bestFit="1" customWidth="1"/>
    <col min="1548" max="1548" width="7.25" style="827" bestFit="1" customWidth="1"/>
    <col min="1549" max="1550" width="6.5" style="827" bestFit="1" customWidth="1"/>
    <col min="1551" max="1551" width="7" style="827" customWidth="1"/>
    <col min="1552" max="1553" width="6.5" style="827" bestFit="1" customWidth="1"/>
    <col min="1554" max="1559" width="6.875" style="827" bestFit="1" customWidth="1"/>
    <col min="1560" max="1787" width="9.125" style="827"/>
    <col min="1788" max="1788" width="30" style="827" bestFit="1" customWidth="1"/>
    <col min="1789" max="1789" width="11.25" style="827" customWidth="1"/>
    <col min="1790" max="1790" width="9" style="827" customWidth="1"/>
    <col min="1791" max="1791" width="6.875" style="827" bestFit="1" customWidth="1"/>
    <col min="1792" max="1800" width="6.5" style="827" bestFit="1" customWidth="1"/>
    <col min="1801" max="1801" width="6.5" style="827" customWidth="1"/>
    <col min="1802" max="1803" width="6.5" style="827" bestFit="1" customWidth="1"/>
    <col min="1804" max="1804" width="7.25" style="827" bestFit="1" customWidth="1"/>
    <col min="1805" max="1806" width="6.5" style="827" bestFit="1" customWidth="1"/>
    <col min="1807" max="1807" width="7" style="827" customWidth="1"/>
    <col min="1808" max="1809" width="6.5" style="827" bestFit="1" customWidth="1"/>
    <col min="1810" max="1815" width="6.875" style="827" bestFit="1" customWidth="1"/>
    <col min="1816" max="2043" width="9.125" style="827"/>
    <col min="2044" max="2044" width="30" style="827" bestFit="1" customWidth="1"/>
    <col min="2045" max="2045" width="11.25" style="827" customWidth="1"/>
    <col min="2046" max="2046" width="9" style="827" customWidth="1"/>
    <col min="2047" max="2047" width="6.875" style="827" bestFit="1" customWidth="1"/>
    <col min="2048" max="2056" width="6.5" style="827" bestFit="1" customWidth="1"/>
    <col min="2057" max="2057" width="6.5" style="827" customWidth="1"/>
    <col min="2058" max="2059" width="6.5" style="827" bestFit="1" customWidth="1"/>
    <col min="2060" max="2060" width="7.25" style="827" bestFit="1" customWidth="1"/>
    <col min="2061" max="2062" width="6.5" style="827" bestFit="1" customWidth="1"/>
    <col min="2063" max="2063" width="7" style="827" customWidth="1"/>
    <col min="2064" max="2065" width="6.5" style="827" bestFit="1" customWidth="1"/>
    <col min="2066" max="2071" width="6.875" style="827" bestFit="1" customWidth="1"/>
    <col min="2072" max="2299" width="9.125" style="827"/>
    <col min="2300" max="2300" width="30" style="827" bestFit="1" customWidth="1"/>
    <col min="2301" max="2301" width="11.25" style="827" customWidth="1"/>
    <col min="2302" max="2302" width="9" style="827" customWidth="1"/>
    <col min="2303" max="2303" width="6.875" style="827" bestFit="1" customWidth="1"/>
    <col min="2304" max="2312" width="6.5" style="827" bestFit="1" customWidth="1"/>
    <col min="2313" max="2313" width="6.5" style="827" customWidth="1"/>
    <col min="2314" max="2315" width="6.5" style="827" bestFit="1" customWidth="1"/>
    <col min="2316" max="2316" width="7.25" style="827" bestFit="1" customWidth="1"/>
    <col min="2317" max="2318" width="6.5" style="827" bestFit="1" customWidth="1"/>
    <col min="2319" max="2319" width="7" style="827" customWidth="1"/>
    <col min="2320" max="2321" width="6.5" style="827" bestFit="1" customWidth="1"/>
    <col min="2322" max="2327" width="6.875" style="827" bestFit="1" customWidth="1"/>
    <col min="2328" max="2555" width="9.125" style="827"/>
    <col min="2556" max="2556" width="30" style="827" bestFit="1" customWidth="1"/>
    <col min="2557" max="2557" width="11.25" style="827" customWidth="1"/>
    <col min="2558" max="2558" width="9" style="827" customWidth="1"/>
    <col min="2559" max="2559" width="6.875" style="827" bestFit="1" customWidth="1"/>
    <col min="2560" max="2568" width="6.5" style="827" bestFit="1" customWidth="1"/>
    <col min="2569" max="2569" width="6.5" style="827" customWidth="1"/>
    <col min="2570" max="2571" width="6.5" style="827" bestFit="1" customWidth="1"/>
    <col min="2572" max="2572" width="7.25" style="827" bestFit="1" customWidth="1"/>
    <col min="2573" max="2574" width="6.5" style="827" bestFit="1" customWidth="1"/>
    <col min="2575" max="2575" width="7" style="827" customWidth="1"/>
    <col min="2576" max="2577" width="6.5" style="827" bestFit="1" customWidth="1"/>
    <col min="2578" max="2583" width="6.875" style="827" bestFit="1" customWidth="1"/>
    <col min="2584" max="2811" width="9.125" style="827"/>
    <col min="2812" max="2812" width="30" style="827" bestFit="1" customWidth="1"/>
    <col min="2813" max="2813" width="11.25" style="827" customWidth="1"/>
    <col min="2814" max="2814" width="9" style="827" customWidth="1"/>
    <col min="2815" max="2815" width="6.875" style="827" bestFit="1" customWidth="1"/>
    <col min="2816" max="2824" width="6.5" style="827" bestFit="1" customWidth="1"/>
    <col min="2825" max="2825" width="6.5" style="827" customWidth="1"/>
    <col min="2826" max="2827" width="6.5" style="827" bestFit="1" customWidth="1"/>
    <col min="2828" max="2828" width="7.25" style="827" bestFit="1" customWidth="1"/>
    <col min="2829" max="2830" width="6.5" style="827" bestFit="1" customWidth="1"/>
    <col min="2831" max="2831" width="7" style="827" customWidth="1"/>
    <col min="2832" max="2833" width="6.5" style="827" bestFit="1" customWidth="1"/>
    <col min="2834" max="2839" width="6.875" style="827" bestFit="1" customWidth="1"/>
    <col min="2840" max="3067" width="9.125" style="827"/>
    <col min="3068" max="3068" width="30" style="827" bestFit="1" customWidth="1"/>
    <col min="3069" max="3069" width="11.25" style="827" customWidth="1"/>
    <col min="3070" max="3070" width="9" style="827" customWidth="1"/>
    <col min="3071" max="3071" width="6.875" style="827" bestFit="1" customWidth="1"/>
    <col min="3072" max="3080" width="6.5" style="827" bestFit="1" customWidth="1"/>
    <col min="3081" max="3081" width="6.5" style="827" customWidth="1"/>
    <col min="3082" max="3083" width="6.5" style="827" bestFit="1" customWidth="1"/>
    <col min="3084" max="3084" width="7.25" style="827" bestFit="1" customWidth="1"/>
    <col min="3085" max="3086" width="6.5" style="827" bestFit="1" customWidth="1"/>
    <col min="3087" max="3087" width="7" style="827" customWidth="1"/>
    <col min="3088" max="3089" width="6.5" style="827" bestFit="1" customWidth="1"/>
    <col min="3090" max="3095" width="6.875" style="827" bestFit="1" customWidth="1"/>
    <col min="3096" max="3323" width="9.125" style="827"/>
    <col min="3324" max="3324" width="30" style="827" bestFit="1" customWidth="1"/>
    <col min="3325" max="3325" width="11.25" style="827" customWidth="1"/>
    <col min="3326" max="3326" width="9" style="827" customWidth="1"/>
    <col min="3327" max="3327" width="6.875" style="827" bestFit="1" customWidth="1"/>
    <col min="3328" max="3336" width="6.5" style="827" bestFit="1" customWidth="1"/>
    <col min="3337" max="3337" width="6.5" style="827" customWidth="1"/>
    <col min="3338" max="3339" width="6.5" style="827" bestFit="1" customWidth="1"/>
    <col min="3340" max="3340" width="7.25" style="827" bestFit="1" customWidth="1"/>
    <col min="3341" max="3342" width="6.5" style="827" bestFit="1" customWidth="1"/>
    <col min="3343" max="3343" width="7" style="827" customWidth="1"/>
    <col min="3344" max="3345" width="6.5" style="827" bestFit="1" customWidth="1"/>
    <col min="3346" max="3351" width="6.875" style="827" bestFit="1" customWidth="1"/>
    <col min="3352" max="3579" width="9.125" style="827"/>
    <col min="3580" max="3580" width="30" style="827" bestFit="1" customWidth="1"/>
    <col min="3581" max="3581" width="11.25" style="827" customWidth="1"/>
    <col min="3582" max="3582" width="9" style="827" customWidth="1"/>
    <col min="3583" max="3583" width="6.875" style="827" bestFit="1" customWidth="1"/>
    <col min="3584" max="3592" width="6.5" style="827" bestFit="1" customWidth="1"/>
    <col min="3593" max="3593" width="6.5" style="827" customWidth="1"/>
    <col min="3594" max="3595" width="6.5" style="827" bestFit="1" customWidth="1"/>
    <col min="3596" max="3596" width="7.25" style="827" bestFit="1" customWidth="1"/>
    <col min="3597" max="3598" width="6.5" style="827" bestFit="1" customWidth="1"/>
    <col min="3599" max="3599" width="7" style="827" customWidth="1"/>
    <col min="3600" max="3601" width="6.5" style="827" bestFit="1" customWidth="1"/>
    <col min="3602" max="3607" width="6.875" style="827" bestFit="1" customWidth="1"/>
    <col min="3608" max="3835" width="9.125" style="827"/>
    <col min="3836" max="3836" width="30" style="827" bestFit="1" customWidth="1"/>
    <col min="3837" max="3837" width="11.25" style="827" customWidth="1"/>
    <col min="3838" max="3838" width="9" style="827" customWidth="1"/>
    <col min="3839" max="3839" width="6.875" style="827" bestFit="1" customWidth="1"/>
    <col min="3840" max="3848" width="6.5" style="827" bestFit="1" customWidth="1"/>
    <col min="3849" max="3849" width="6.5" style="827" customWidth="1"/>
    <col min="3850" max="3851" width="6.5" style="827" bestFit="1" customWidth="1"/>
    <col min="3852" max="3852" width="7.25" style="827" bestFit="1" customWidth="1"/>
    <col min="3853" max="3854" width="6.5" style="827" bestFit="1" customWidth="1"/>
    <col min="3855" max="3855" width="7" style="827" customWidth="1"/>
    <col min="3856" max="3857" width="6.5" style="827" bestFit="1" customWidth="1"/>
    <col min="3858" max="3863" width="6.875" style="827" bestFit="1" customWidth="1"/>
    <col min="3864" max="4091" width="9.125" style="827"/>
    <col min="4092" max="4092" width="30" style="827" bestFit="1" customWidth="1"/>
    <col min="4093" max="4093" width="11.25" style="827" customWidth="1"/>
    <col min="4094" max="4094" width="9" style="827" customWidth="1"/>
    <col min="4095" max="4095" width="6.875" style="827" bestFit="1" customWidth="1"/>
    <col min="4096" max="4104" width="6.5" style="827" bestFit="1" customWidth="1"/>
    <col min="4105" max="4105" width="6.5" style="827" customWidth="1"/>
    <col min="4106" max="4107" width="6.5" style="827" bestFit="1" customWidth="1"/>
    <col min="4108" max="4108" width="7.25" style="827" bestFit="1" customWidth="1"/>
    <col min="4109" max="4110" width="6.5" style="827" bestFit="1" customWidth="1"/>
    <col min="4111" max="4111" width="7" style="827" customWidth="1"/>
    <col min="4112" max="4113" width="6.5" style="827" bestFit="1" customWidth="1"/>
    <col min="4114" max="4119" width="6.875" style="827" bestFit="1" customWidth="1"/>
    <col min="4120" max="4347" width="9.125" style="827"/>
    <col min="4348" max="4348" width="30" style="827" bestFit="1" customWidth="1"/>
    <col min="4349" max="4349" width="11.25" style="827" customWidth="1"/>
    <col min="4350" max="4350" width="9" style="827" customWidth="1"/>
    <col min="4351" max="4351" width="6.875" style="827" bestFit="1" customWidth="1"/>
    <col min="4352" max="4360" width="6.5" style="827" bestFit="1" customWidth="1"/>
    <col min="4361" max="4361" width="6.5" style="827" customWidth="1"/>
    <col min="4362" max="4363" width="6.5" style="827" bestFit="1" customWidth="1"/>
    <col min="4364" max="4364" width="7.25" style="827" bestFit="1" customWidth="1"/>
    <col min="4365" max="4366" width="6.5" style="827" bestFit="1" customWidth="1"/>
    <col min="4367" max="4367" width="7" style="827" customWidth="1"/>
    <col min="4368" max="4369" width="6.5" style="827" bestFit="1" customWidth="1"/>
    <col min="4370" max="4375" width="6.875" style="827" bestFit="1" customWidth="1"/>
    <col min="4376" max="4603" width="9.125" style="827"/>
    <col min="4604" max="4604" width="30" style="827" bestFit="1" customWidth="1"/>
    <col min="4605" max="4605" width="11.25" style="827" customWidth="1"/>
    <col min="4606" max="4606" width="9" style="827" customWidth="1"/>
    <col min="4607" max="4607" width="6.875" style="827" bestFit="1" customWidth="1"/>
    <col min="4608" max="4616" width="6.5" style="827" bestFit="1" customWidth="1"/>
    <col min="4617" max="4617" width="6.5" style="827" customWidth="1"/>
    <col min="4618" max="4619" width="6.5" style="827" bestFit="1" customWidth="1"/>
    <col min="4620" max="4620" width="7.25" style="827" bestFit="1" customWidth="1"/>
    <col min="4621" max="4622" width="6.5" style="827" bestFit="1" customWidth="1"/>
    <col min="4623" max="4623" width="7" style="827" customWidth="1"/>
    <col min="4624" max="4625" width="6.5" style="827" bestFit="1" customWidth="1"/>
    <col min="4626" max="4631" width="6.875" style="827" bestFit="1" customWidth="1"/>
    <col min="4632" max="4859" width="9.125" style="827"/>
    <col min="4860" max="4860" width="30" style="827" bestFit="1" customWidth="1"/>
    <col min="4861" max="4861" width="11.25" style="827" customWidth="1"/>
    <col min="4862" max="4862" width="9" style="827" customWidth="1"/>
    <col min="4863" max="4863" width="6.875" style="827" bestFit="1" customWidth="1"/>
    <col min="4864" max="4872" width="6.5" style="827" bestFit="1" customWidth="1"/>
    <col min="4873" max="4873" width="6.5" style="827" customWidth="1"/>
    <col min="4874" max="4875" width="6.5" style="827" bestFit="1" customWidth="1"/>
    <col min="4876" max="4876" width="7.25" style="827" bestFit="1" customWidth="1"/>
    <col min="4877" max="4878" width="6.5" style="827" bestFit="1" customWidth="1"/>
    <col min="4879" max="4879" width="7" style="827" customWidth="1"/>
    <col min="4880" max="4881" width="6.5" style="827" bestFit="1" customWidth="1"/>
    <col min="4882" max="4887" width="6.875" style="827" bestFit="1" customWidth="1"/>
    <col min="4888" max="5115" width="9.125" style="827"/>
    <col min="5116" max="5116" width="30" style="827" bestFit="1" customWidth="1"/>
    <col min="5117" max="5117" width="11.25" style="827" customWidth="1"/>
    <col min="5118" max="5118" width="9" style="827" customWidth="1"/>
    <col min="5119" max="5119" width="6.875" style="827" bestFit="1" customWidth="1"/>
    <col min="5120" max="5128" width="6.5" style="827" bestFit="1" customWidth="1"/>
    <col min="5129" max="5129" width="6.5" style="827" customWidth="1"/>
    <col min="5130" max="5131" width="6.5" style="827" bestFit="1" customWidth="1"/>
    <col min="5132" max="5132" width="7.25" style="827" bestFit="1" customWidth="1"/>
    <col min="5133" max="5134" width="6.5" style="827" bestFit="1" customWidth="1"/>
    <col min="5135" max="5135" width="7" style="827" customWidth="1"/>
    <col min="5136" max="5137" width="6.5" style="827" bestFit="1" customWidth="1"/>
    <col min="5138" max="5143" width="6.875" style="827" bestFit="1" customWidth="1"/>
    <col min="5144" max="5371" width="9.125" style="827"/>
    <col min="5372" max="5372" width="30" style="827" bestFit="1" customWidth="1"/>
    <col min="5373" max="5373" width="11.25" style="827" customWidth="1"/>
    <col min="5374" max="5374" width="9" style="827" customWidth="1"/>
    <col min="5375" max="5375" width="6.875" style="827" bestFit="1" customWidth="1"/>
    <col min="5376" max="5384" width="6.5" style="827" bestFit="1" customWidth="1"/>
    <col min="5385" max="5385" width="6.5" style="827" customWidth="1"/>
    <col min="5386" max="5387" width="6.5" style="827" bestFit="1" customWidth="1"/>
    <col min="5388" max="5388" width="7.25" style="827" bestFit="1" customWidth="1"/>
    <col min="5389" max="5390" width="6.5" style="827" bestFit="1" customWidth="1"/>
    <col min="5391" max="5391" width="7" style="827" customWidth="1"/>
    <col min="5392" max="5393" width="6.5" style="827" bestFit="1" customWidth="1"/>
    <col min="5394" max="5399" width="6.875" style="827" bestFit="1" customWidth="1"/>
    <col min="5400" max="5627" width="9.125" style="827"/>
    <col min="5628" max="5628" width="30" style="827" bestFit="1" customWidth="1"/>
    <col min="5629" max="5629" width="11.25" style="827" customWidth="1"/>
    <col min="5630" max="5630" width="9" style="827" customWidth="1"/>
    <col min="5631" max="5631" width="6.875" style="827" bestFit="1" customWidth="1"/>
    <col min="5632" max="5640" width="6.5" style="827" bestFit="1" customWidth="1"/>
    <col min="5641" max="5641" width="6.5" style="827" customWidth="1"/>
    <col min="5642" max="5643" width="6.5" style="827" bestFit="1" customWidth="1"/>
    <col min="5644" max="5644" width="7.25" style="827" bestFit="1" customWidth="1"/>
    <col min="5645" max="5646" width="6.5" style="827" bestFit="1" customWidth="1"/>
    <col min="5647" max="5647" width="7" style="827" customWidth="1"/>
    <col min="5648" max="5649" width="6.5" style="827" bestFit="1" customWidth="1"/>
    <col min="5650" max="5655" width="6.875" style="827" bestFit="1" customWidth="1"/>
    <col min="5656" max="5883" width="9.125" style="827"/>
    <col min="5884" max="5884" width="30" style="827" bestFit="1" customWidth="1"/>
    <col min="5885" max="5885" width="11.25" style="827" customWidth="1"/>
    <col min="5886" max="5886" width="9" style="827" customWidth="1"/>
    <col min="5887" max="5887" width="6.875" style="827" bestFit="1" customWidth="1"/>
    <col min="5888" max="5896" width="6.5" style="827" bestFit="1" customWidth="1"/>
    <col min="5897" max="5897" width="6.5" style="827" customWidth="1"/>
    <col min="5898" max="5899" width="6.5" style="827" bestFit="1" customWidth="1"/>
    <col min="5900" max="5900" width="7.25" style="827" bestFit="1" customWidth="1"/>
    <col min="5901" max="5902" width="6.5" style="827" bestFit="1" customWidth="1"/>
    <col min="5903" max="5903" width="7" style="827" customWidth="1"/>
    <col min="5904" max="5905" width="6.5" style="827" bestFit="1" customWidth="1"/>
    <col min="5906" max="5911" width="6.875" style="827" bestFit="1" customWidth="1"/>
    <col min="5912" max="6139" width="9.125" style="827"/>
    <col min="6140" max="6140" width="30" style="827" bestFit="1" customWidth="1"/>
    <col min="6141" max="6141" width="11.25" style="827" customWidth="1"/>
    <col min="6142" max="6142" width="9" style="827" customWidth="1"/>
    <col min="6143" max="6143" width="6.875" style="827" bestFit="1" customWidth="1"/>
    <col min="6144" max="6152" width="6.5" style="827" bestFit="1" customWidth="1"/>
    <col min="6153" max="6153" width="6.5" style="827" customWidth="1"/>
    <col min="6154" max="6155" width="6.5" style="827" bestFit="1" customWidth="1"/>
    <col min="6156" max="6156" width="7.25" style="827" bestFit="1" customWidth="1"/>
    <col min="6157" max="6158" width="6.5" style="827" bestFit="1" customWidth="1"/>
    <col min="6159" max="6159" width="7" style="827" customWidth="1"/>
    <col min="6160" max="6161" width="6.5" style="827" bestFit="1" customWidth="1"/>
    <col min="6162" max="6167" width="6.875" style="827" bestFit="1" customWidth="1"/>
    <col min="6168" max="6395" width="9.125" style="827"/>
    <col min="6396" max="6396" width="30" style="827" bestFit="1" customWidth="1"/>
    <col min="6397" max="6397" width="11.25" style="827" customWidth="1"/>
    <col min="6398" max="6398" width="9" style="827" customWidth="1"/>
    <col min="6399" max="6399" width="6.875" style="827" bestFit="1" customWidth="1"/>
    <col min="6400" max="6408" width="6.5" style="827" bestFit="1" customWidth="1"/>
    <col min="6409" max="6409" width="6.5" style="827" customWidth="1"/>
    <col min="6410" max="6411" width="6.5" style="827" bestFit="1" customWidth="1"/>
    <col min="6412" max="6412" width="7.25" style="827" bestFit="1" customWidth="1"/>
    <col min="6413" max="6414" width="6.5" style="827" bestFit="1" customWidth="1"/>
    <col min="6415" max="6415" width="7" style="827" customWidth="1"/>
    <col min="6416" max="6417" width="6.5" style="827" bestFit="1" customWidth="1"/>
    <col min="6418" max="6423" width="6.875" style="827" bestFit="1" customWidth="1"/>
    <col min="6424" max="6651" width="9.125" style="827"/>
    <col min="6652" max="6652" width="30" style="827" bestFit="1" customWidth="1"/>
    <col min="6653" max="6653" width="11.25" style="827" customWidth="1"/>
    <col min="6654" max="6654" width="9" style="827" customWidth="1"/>
    <col min="6655" max="6655" width="6.875" style="827" bestFit="1" customWidth="1"/>
    <col min="6656" max="6664" width="6.5" style="827" bestFit="1" customWidth="1"/>
    <col min="6665" max="6665" width="6.5" style="827" customWidth="1"/>
    <col min="6666" max="6667" width="6.5" style="827" bestFit="1" customWidth="1"/>
    <col min="6668" max="6668" width="7.25" style="827" bestFit="1" customWidth="1"/>
    <col min="6669" max="6670" width="6.5" style="827" bestFit="1" customWidth="1"/>
    <col min="6671" max="6671" width="7" style="827" customWidth="1"/>
    <col min="6672" max="6673" width="6.5" style="827" bestFit="1" customWidth="1"/>
    <col min="6674" max="6679" width="6.875" style="827" bestFit="1" customWidth="1"/>
    <col min="6680" max="6907" width="9.125" style="827"/>
    <col min="6908" max="6908" width="30" style="827" bestFit="1" customWidth="1"/>
    <col min="6909" max="6909" width="11.25" style="827" customWidth="1"/>
    <col min="6910" max="6910" width="9" style="827" customWidth="1"/>
    <col min="6911" max="6911" width="6.875" style="827" bestFit="1" customWidth="1"/>
    <col min="6912" max="6920" width="6.5" style="827" bestFit="1" customWidth="1"/>
    <col min="6921" max="6921" width="6.5" style="827" customWidth="1"/>
    <col min="6922" max="6923" width="6.5" style="827" bestFit="1" customWidth="1"/>
    <col min="6924" max="6924" width="7.25" style="827" bestFit="1" customWidth="1"/>
    <col min="6925" max="6926" width="6.5" style="827" bestFit="1" customWidth="1"/>
    <col min="6927" max="6927" width="7" style="827" customWidth="1"/>
    <col min="6928" max="6929" width="6.5" style="827" bestFit="1" customWidth="1"/>
    <col min="6930" max="6935" width="6.875" style="827" bestFit="1" customWidth="1"/>
    <col min="6936" max="7163" width="9.125" style="827"/>
    <col min="7164" max="7164" width="30" style="827" bestFit="1" customWidth="1"/>
    <col min="7165" max="7165" width="11.25" style="827" customWidth="1"/>
    <col min="7166" max="7166" width="9" style="827" customWidth="1"/>
    <col min="7167" max="7167" width="6.875" style="827" bestFit="1" customWidth="1"/>
    <col min="7168" max="7176" width="6.5" style="827" bestFit="1" customWidth="1"/>
    <col min="7177" max="7177" width="6.5" style="827" customWidth="1"/>
    <col min="7178" max="7179" width="6.5" style="827" bestFit="1" customWidth="1"/>
    <col min="7180" max="7180" width="7.25" style="827" bestFit="1" customWidth="1"/>
    <col min="7181" max="7182" width="6.5" style="827" bestFit="1" customWidth="1"/>
    <col min="7183" max="7183" width="7" style="827" customWidth="1"/>
    <col min="7184" max="7185" width="6.5" style="827" bestFit="1" customWidth="1"/>
    <col min="7186" max="7191" width="6.875" style="827" bestFit="1" customWidth="1"/>
    <col min="7192" max="7419" width="9.125" style="827"/>
    <col min="7420" max="7420" width="30" style="827" bestFit="1" customWidth="1"/>
    <col min="7421" max="7421" width="11.25" style="827" customWidth="1"/>
    <col min="7422" max="7422" width="9" style="827" customWidth="1"/>
    <col min="7423" max="7423" width="6.875" style="827" bestFit="1" customWidth="1"/>
    <col min="7424" max="7432" width="6.5" style="827" bestFit="1" customWidth="1"/>
    <col min="7433" max="7433" width="6.5" style="827" customWidth="1"/>
    <col min="7434" max="7435" width="6.5" style="827" bestFit="1" customWidth="1"/>
    <col min="7436" max="7436" width="7.25" style="827" bestFit="1" customWidth="1"/>
    <col min="7437" max="7438" width="6.5" style="827" bestFit="1" customWidth="1"/>
    <col min="7439" max="7439" width="7" style="827" customWidth="1"/>
    <col min="7440" max="7441" width="6.5" style="827" bestFit="1" customWidth="1"/>
    <col min="7442" max="7447" width="6.875" style="827" bestFit="1" customWidth="1"/>
    <col min="7448" max="7675" width="9.125" style="827"/>
    <col min="7676" max="7676" width="30" style="827" bestFit="1" customWidth="1"/>
    <col min="7677" max="7677" width="11.25" style="827" customWidth="1"/>
    <col min="7678" max="7678" width="9" style="827" customWidth="1"/>
    <col min="7679" max="7679" width="6.875" style="827" bestFit="1" customWidth="1"/>
    <col min="7680" max="7688" width="6.5" style="827" bestFit="1" customWidth="1"/>
    <col min="7689" max="7689" width="6.5" style="827" customWidth="1"/>
    <col min="7690" max="7691" width="6.5" style="827" bestFit="1" customWidth="1"/>
    <col min="7692" max="7692" width="7.25" style="827" bestFit="1" customWidth="1"/>
    <col min="7693" max="7694" width="6.5" style="827" bestFit="1" customWidth="1"/>
    <col min="7695" max="7695" width="7" style="827" customWidth="1"/>
    <col min="7696" max="7697" width="6.5" style="827" bestFit="1" customWidth="1"/>
    <col min="7698" max="7703" width="6.875" style="827" bestFit="1" customWidth="1"/>
    <col min="7704" max="7931" width="9.125" style="827"/>
    <col min="7932" max="7932" width="30" style="827" bestFit="1" customWidth="1"/>
    <col min="7933" max="7933" width="11.25" style="827" customWidth="1"/>
    <col min="7934" max="7934" width="9" style="827" customWidth="1"/>
    <col min="7935" max="7935" width="6.875" style="827" bestFit="1" customWidth="1"/>
    <col min="7936" max="7944" width="6.5" style="827" bestFit="1" customWidth="1"/>
    <col min="7945" max="7945" width="6.5" style="827" customWidth="1"/>
    <col min="7946" max="7947" width="6.5" style="827" bestFit="1" customWidth="1"/>
    <col min="7948" max="7948" width="7.25" style="827" bestFit="1" customWidth="1"/>
    <col min="7949" max="7950" width="6.5" style="827" bestFit="1" customWidth="1"/>
    <col min="7951" max="7951" width="7" style="827" customWidth="1"/>
    <col min="7952" max="7953" width="6.5" style="827" bestFit="1" customWidth="1"/>
    <col min="7954" max="7959" width="6.875" style="827" bestFit="1" customWidth="1"/>
    <col min="7960" max="8187" width="9.125" style="827"/>
    <col min="8188" max="8188" width="30" style="827" bestFit="1" customWidth="1"/>
    <col min="8189" max="8189" width="11.25" style="827" customWidth="1"/>
    <col min="8190" max="8190" width="9" style="827" customWidth="1"/>
    <col min="8191" max="8191" width="6.875" style="827" bestFit="1" customWidth="1"/>
    <col min="8192" max="8200" width="6.5" style="827" bestFit="1" customWidth="1"/>
    <col min="8201" max="8201" width="6.5" style="827" customWidth="1"/>
    <col min="8202" max="8203" width="6.5" style="827" bestFit="1" customWidth="1"/>
    <col min="8204" max="8204" width="7.25" style="827" bestFit="1" customWidth="1"/>
    <col min="8205" max="8206" width="6.5" style="827" bestFit="1" customWidth="1"/>
    <col min="8207" max="8207" width="7" style="827" customWidth="1"/>
    <col min="8208" max="8209" width="6.5" style="827" bestFit="1" customWidth="1"/>
    <col min="8210" max="8215" width="6.875" style="827" bestFit="1" customWidth="1"/>
    <col min="8216" max="8443" width="9.125" style="827"/>
    <col min="8444" max="8444" width="30" style="827" bestFit="1" customWidth="1"/>
    <col min="8445" max="8445" width="11.25" style="827" customWidth="1"/>
    <col min="8446" max="8446" width="9" style="827" customWidth="1"/>
    <col min="8447" max="8447" width="6.875" style="827" bestFit="1" customWidth="1"/>
    <col min="8448" max="8456" width="6.5" style="827" bestFit="1" customWidth="1"/>
    <col min="8457" max="8457" width="6.5" style="827" customWidth="1"/>
    <col min="8458" max="8459" width="6.5" style="827" bestFit="1" customWidth="1"/>
    <col min="8460" max="8460" width="7.25" style="827" bestFit="1" customWidth="1"/>
    <col min="8461" max="8462" width="6.5" style="827" bestFit="1" customWidth="1"/>
    <col min="8463" max="8463" width="7" style="827" customWidth="1"/>
    <col min="8464" max="8465" width="6.5" style="827" bestFit="1" customWidth="1"/>
    <col min="8466" max="8471" width="6.875" style="827" bestFit="1" customWidth="1"/>
    <col min="8472" max="8699" width="9.125" style="827"/>
    <col min="8700" max="8700" width="30" style="827" bestFit="1" customWidth="1"/>
    <col min="8701" max="8701" width="11.25" style="827" customWidth="1"/>
    <col min="8702" max="8702" width="9" style="827" customWidth="1"/>
    <col min="8703" max="8703" width="6.875" style="827" bestFit="1" customWidth="1"/>
    <col min="8704" max="8712" width="6.5" style="827" bestFit="1" customWidth="1"/>
    <col min="8713" max="8713" width="6.5" style="827" customWidth="1"/>
    <col min="8714" max="8715" width="6.5" style="827" bestFit="1" customWidth="1"/>
    <col min="8716" max="8716" width="7.25" style="827" bestFit="1" customWidth="1"/>
    <col min="8717" max="8718" width="6.5" style="827" bestFit="1" customWidth="1"/>
    <col min="8719" max="8719" width="7" style="827" customWidth="1"/>
    <col min="8720" max="8721" width="6.5" style="827" bestFit="1" customWidth="1"/>
    <col min="8722" max="8727" width="6.875" style="827" bestFit="1" customWidth="1"/>
    <col min="8728" max="8955" width="9.125" style="827"/>
    <col min="8956" max="8956" width="30" style="827" bestFit="1" customWidth="1"/>
    <col min="8957" max="8957" width="11.25" style="827" customWidth="1"/>
    <col min="8958" max="8958" width="9" style="827" customWidth="1"/>
    <col min="8959" max="8959" width="6.875" style="827" bestFit="1" customWidth="1"/>
    <col min="8960" max="8968" width="6.5" style="827" bestFit="1" customWidth="1"/>
    <col min="8969" max="8969" width="6.5" style="827" customWidth="1"/>
    <col min="8970" max="8971" width="6.5" style="827" bestFit="1" customWidth="1"/>
    <col min="8972" max="8972" width="7.25" style="827" bestFit="1" customWidth="1"/>
    <col min="8973" max="8974" width="6.5" style="827" bestFit="1" customWidth="1"/>
    <col min="8975" max="8975" width="7" style="827" customWidth="1"/>
    <col min="8976" max="8977" width="6.5" style="827" bestFit="1" customWidth="1"/>
    <col min="8978" max="8983" width="6.875" style="827" bestFit="1" customWidth="1"/>
    <col min="8984" max="9211" width="9.125" style="827"/>
    <col min="9212" max="9212" width="30" style="827" bestFit="1" customWidth="1"/>
    <col min="9213" max="9213" width="11.25" style="827" customWidth="1"/>
    <col min="9214" max="9214" width="9" style="827" customWidth="1"/>
    <col min="9215" max="9215" width="6.875" style="827" bestFit="1" customWidth="1"/>
    <col min="9216" max="9224" width="6.5" style="827" bestFit="1" customWidth="1"/>
    <col min="9225" max="9225" width="6.5" style="827" customWidth="1"/>
    <col min="9226" max="9227" width="6.5" style="827" bestFit="1" customWidth="1"/>
    <col min="9228" max="9228" width="7.25" style="827" bestFit="1" customWidth="1"/>
    <col min="9229" max="9230" width="6.5" style="827" bestFit="1" customWidth="1"/>
    <col min="9231" max="9231" width="7" style="827" customWidth="1"/>
    <col min="9232" max="9233" width="6.5" style="827" bestFit="1" customWidth="1"/>
    <col min="9234" max="9239" width="6.875" style="827" bestFit="1" customWidth="1"/>
    <col min="9240" max="9467" width="9.125" style="827"/>
    <col min="9468" max="9468" width="30" style="827" bestFit="1" customWidth="1"/>
    <col min="9469" max="9469" width="11.25" style="827" customWidth="1"/>
    <col min="9470" max="9470" width="9" style="827" customWidth="1"/>
    <col min="9471" max="9471" width="6.875" style="827" bestFit="1" customWidth="1"/>
    <col min="9472" max="9480" width="6.5" style="827" bestFit="1" customWidth="1"/>
    <col min="9481" max="9481" width="6.5" style="827" customWidth="1"/>
    <col min="9482" max="9483" width="6.5" style="827" bestFit="1" customWidth="1"/>
    <col min="9484" max="9484" width="7.25" style="827" bestFit="1" customWidth="1"/>
    <col min="9485" max="9486" width="6.5" style="827" bestFit="1" customWidth="1"/>
    <col min="9487" max="9487" width="7" style="827" customWidth="1"/>
    <col min="9488" max="9489" width="6.5" style="827" bestFit="1" customWidth="1"/>
    <col min="9490" max="9495" width="6.875" style="827" bestFit="1" customWidth="1"/>
    <col min="9496" max="9723" width="9.125" style="827"/>
    <col min="9724" max="9724" width="30" style="827" bestFit="1" customWidth="1"/>
    <col min="9725" max="9725" width="11.25" style="827" customWidth="1"/>
    <col min="9726" max="9726" width="9" style="827" customWidth="1"/>
    <col min="9727" max="9727" width="6.875" style="827" bestFit="1" customWidth="1"/>
    <col min="9728" max="9736" width="6.5" style="827" bestFit="1" customWidth="1"/>
    <col min="9737" max="9737" width="6.5" style="827" customWidth="1"/>
    <col min="9738" max="9739" width="6.5" style="827" bestFit="1" customWidth="1"/>
    <col min="9740" max="9740" width="7.25" style="827" bestFit="1" customWidth="1"/>
    <col min="9741" max="9742" width="6.5" style="827" bestFit="1" customWidth="1"/>
    <col min="9743" max="9743" width="7" style="827" customWidth="1"/>
    <col min="9744" max="9745" width="6.5" style="827" bestFit="1" customWidth="1"/>
    <col min="9746" max="9751" width="6.875" style="827" bestFit="1" customWidth="1"/>
    <col min="9752" max="9979" width="9.125" style="827"/>
    <col min="9980" max="9980" width="30" style="827" bestFit="1" customWidth="1"/>
    <col min="9981" max="9981" width="11.25" style="827" customWidth="1"/>
    <col min="9982" max="9982" width="9" style="827" customWidth="1"/>
    <col min="9983" max="9983" width="6.875" style="827" bestFit="1" customWidth="1"/>
    <col min="9984" max="9992" width="6.5" style="827" bestFit="1" customWidth="1"/>
    <col min="9993" max="9993" width="6.5" style="827" customWidth="1"/>
    <col min="9994" max="9995" width="6.5" style="827" bestFit="1" customWidth="1"/>
    <col min="9996" max="9996" width="7.25" style="827" bestFit="1" customWidth="1"/>
    <col min="9997" max="9998" width="6.5" style="827" bestFit="1" customWidth="1"/>
    <col min="9999" max="9999" width="7" style="827" customWidth="1"/>
    <col min="10000" max="10001" width="6.5" style="827" bestFit="1" customWidth="1"/>
    <col min="10002" max="10007" width="6.875" style="827" bestFit="1" customWidth="1"/>
    <col min="10008" max="10235" width="9.125" style="827"/>
    <col min="10236" max="10236" width="30" style="827" bestFit="1" customWidth="1"/>
    <col min="10237" max="10237" width="11.25" style="827" customWidth="1"/>
    <col min="10238" max="10238" width="9" style="827" customWidth="1"/>
    <col min="10239" max="10239" width="6.875" style="827" bestFit="1" customWidth="1"/>
    <col min="10240" max="10248" width="6.5" style="827" bestFit="1" customWidth="1"/>
    <col min="10249" max="10249" width="6.5" style="827" customWidth="1"/>
    <col min="10250" max="10251" width="6.5" style="827" bestFit="1" customWidth="1"/>
    <col min="10252" max="10252" width="7.25" style="827" bestFit="1" customWidth="1"/>
    <col min="10253" max="10254" width="6.5" style="827" bestFit="1" customWidth="1"/>
    <col min="10255" max="10255" width="7" style="827" customWidth="1"/>
    <col min="10256" max="10257" width="6.5" style="827" bestFit="1" customWidth="1"/>
    <col min="10258" max="10263" width="6.875" style="827" bestFit="1" customWidth="1"/>
    <col min="10264" max="10491" width="9.125" style="827"/>
    <col min="10492" max="10492" width="30" style="827" bestFit="1" customWidth="1"/>
    <col min="10493" max="10493" width="11.25" style="827" customWidth="1"/>
    <col min="10494" max="10494" width="9" style="827" customWidth="1"/>
    <col min="10495" max="10495" width="6.875" style="827" bestFit="1" customWidth="1"/>
    <col min="10496" max="10504" width="6.5" style="827" bestFit="1" customWidth="1"/>
    <col min="10505" max="10505" width="6.5" style="827" customWidth="1"/>
    <col min="10506" max="10507" width="6.5" style="827" bestFit="1" customWidth="1"/>
    <col min="10508" max="10508" width="7.25" style="827" bestFit="1" customWidth="1"/>
    <col min="10509" max="10510" width="6.5" style="827" bestFit="1" customWidth="1"/>
    <col min="10511" max="10511" width="7" style="827" customWidth="1"/>
    <col min="10512" max="10513" width="6.5" style="827" bestFit="1" customWidth="1"/>
    <col min="10514" max="10519" width="6.875" style="827" bestFit="1" customWidth="1"/>
    <col min="10520" max="10747" width="9.125" style="827"/>
    <col min="10748" max="10748" width="30" style="827" bestFit="1" customWidth="1"/>
    <col min="10749" max="10749" width="11.25" style="827" customWidth="1"/>
    <col min="10750" max="10750" width="9" style="827" customWidth="1"/>
    <col min="10751" max="10751" width="6.875" style="827" bestFit="1" customWidth="1"/>
    <col min="10752" max="10760" width="6.5" style="827" bestFit="1" customWidth="1"/>
    <col min="10761" max="10761" width="6.5" style="827" customWidth="1"/>
    <col min="10762" max="10763" width="6.5" style="827" bestFit="1" customWidth="1"/>
    <col min="10764" max="10764" width="7.25" style="827" bestFit="1" customWidth="1"/>
    <col min="10765" max="10766" width="6.5" style="827" bestFit="1" customWidth="1"/>
    <col min="10767" max="10767" width="7" style="827" customWidth="1"/>
    <col min="10768" max="10769" width="6.5" style="827" bestFit="1" customWidth="1"/>
    <col min="10770" max="10775" width="6.875" style="827" bestFit="1" customWidth="1"/>
    <col min="10776" max="11003" width="9.125" style="827"/>
    <col min="11004" max="11004" width="30" style="827" bestFit="1" customWidth="1"/>
    <col min="11005" max="11005" width="11.25" style="827" customWidth="1"/>
    <col min="11006" max="11006" width="9" style="827" customWidth="1"/>
    <col min="11007" max="11007" width="6.875" style="827" bestFit="1" customWidth="1"/>
    <col min="11008" max="11016" width="6.5" style="827" bestFit="1" customWidth="1"/>
    <col min="11017" max="11017" width="6.5" style="827" customWidth="1"/>
    <col min="11018" max="11019" width="6.5" style="827" bestFit="1" customWidth="1"/>
    <col min="11020" max="11020" width="7.25" style="827" bestFit="1" customWidth="1"/>
    <col min="11021" max="11022" width="6.5" style="827" bestFit="1" customWidth="1"/>
    <col min="11023" max="11023" width="7" style="827" customWidth="1"/>
    <col min="11024" max="11025" width="6.5" style="827" bestFit="1" customWidth="1"/>
    <col min="11026" max="11031" width="6.875" style="827" bestFit="1" customWidth="1"/>
    <col min="11032" max="11259" width="9.125" style="827"/>
    <col min="11260" max="11260" width="30" style="827" bestFit="1" customWidth="1"/>
    <col min="11261" max="11261" width="11.25" style="827" customWidth="1"/>
    <col min="11262" max="11262" width="9" style="827" customWidth="1"/>
    <col min="11263" max="11263" width="6.875" style="827" bestFit="1" customWidth="1"/>
    <col min="11264" max="11272" width="6.5" style="827" bestFit="1" customWidth="1"/>
    <col min="11273" max="11273" width="6.5" style="827" customWidth="1"/>
    <col min="11274" max="11275" width="6.5" style="827" bestFit="1" customWidth="1"/>
    <col min="11276" max="11276" width="7.25" style="827" bestFit="1" customWidth="1"/>
    <col min="11277" max="11278" width="6.5" style="827" bestFit="1" customWidth="1"/>
    <col min="11279" max="11279" width="7" style="827" customWidth="1"/>
    <col min="11280" max="11281" width="6.5" style="827" bestFit="1" customWidth="1"/>
    <col min="11282" max="11287" width="6.875" style="827" bestFit="1" customWidth="1"/>
    <col min="11288" max="11515" width="9.125" style="827"/>
    <col min="11516" max="11516" width="30" style="827" bestFit="1" customWidth="1"/>
    <col min="11517" max="11517" width="11.25" style="827" customWidth="1"/>
    <col min="11518" max="11518" width="9" style="827" customWidth="1"/>
    <col min="11519" max="11519" width="6.875" style="827" bestFit="1" customWidth="1"/>
    <col min="11520" max="11528" width="6.5" style="827" bestFit="1" customWidth="1"/>
    <col min="11529" max="11529" width="6.5" style="827" customWidth="1"/>
    <col min="11530" max="11531" width="6.5" style="827" bestFit="1" customWidth="1"/>
    <col min="11532" max="11532" width="7.25" style="827" bestFit="1" customWidth="1"/>
    <col min="11533" max="11534" width="6.5" style="827" bestFit="1" customWidth="1"/>
    <col min="11535" max="11535" width="7" style="827" customWidth="1"/>
    <col min="11536" max="11537" width="6.5" style="827" bestFit="1" customWidth="1"/>
    <col min="11538" max="11543" width="6.875" style="827" bestFit="1" customWidth="1"/>
    <col min="11544" max="11771" width="9.125" style="827"/>
    <col min="11772" max="11772" width="30" style="827" bestFit="1" customWidth="1"/>
    <col min="11773" max="11773" width="11.25" style="827" customWidth="1"/>
    <col min="11774" max="11774" width="9" style="827" customWidth="1"/>
    <col min="11775" max="11775" width="6.875" style="827" bestFit="1" customWidth="1"/>
    <col min="11776" max="11784" width="6.5" style="827" bestFit="1" customWidth="1"/>
    <col min="11785" max="11785" width="6.5" style="827" customWidth="1"/>
    <col min="11786" max="11787" width="6.5" style="827" bestFit="1" customWidth="1"/>
    <col min="11788" max="11788" width="7.25" style="827" bestFit="1" customWidth="1"/>
    <col min="11789" max="11790" width="6.5" style="827" bestFit="1" customWidth="1"/>
    <col min="11791" max="11791" width="7" style="827" customWidth="1"/>
    <col min="11792" max="11793" width="6.5" style="827" bestFit="1" customWidth="1"/>
    <col min="11794" max="11799" width="6.875" style="827" bestFit="1" customWidth="1"/>
    <col min="11800" max="12027" width="9.125" style="827"/>
    <col min="12028" max="12028" width="30" style="827" bestFit="1" customWidth="1"/>
    <col min="12029" max="12029" width="11.25" style="827" customWidth="1"/>
    <col min="12030" max="12030" width="9" style="827" customWidth="1"/>
    <col min="12031" max="12031" width="6.875" style="827" bestFit="1" customWidth="1"/>
    <col min="12032" max="12040" width="6.5" style="827" bestFit="1" customWidth="1"/>
    <col min="12041" max="12041" width="6.5" style="827" customWidth="1"/>
    <col min="12042" max="12043" width="6.5" style="827" bestFit="1" customWidth="1"/>
    <col min="12044" max="12044" width="7.25" style="827" bestFit="1" customWidth="1"/>
    <col min="12045" max="12046" width="6.5" style="827" bestFit="1" customWidth="1"/>
    <col min="12047" max="12047" width="7" style="827" customWidth="1"/>
    <col min="12048" max="12049" width="6.5" style="827" bestFit="1" customWidth="1"/>
    <col min="12050" max="12055" width="6.875" style="827" bestFit="1" customWidth="1"/>
    <col min="12056" max="12283" width="9.125" style="827"/>
    <col min="12284" max="12284" width="30" style="827" bestFit="1" customWidth="1"/>
    <col min="12285" max="12285" width="11.25" style="827" customWidth="1"/>
    <col min="12286" max="12286" width="9" style="827" customWidth="1"/>
    <col min="12287" max="12287" width="6.875" style="827" bestFit="1" customWidth="1"/>
    <col min="12288" max="12296" width="6.5" style="827" bestFit="1" customWidth="1"/>
    <col min="12297" max="12297" width="6.5" style="827" customWidth="1"/>
    <col min="12298" max="12299" width="6.5" style="827" bestFit="1" customWidth="1"/>
    <col min="12300" max="12300" width="7.25" style="827" bestFit="1" customWidth="1"/>
    <col min="12301" max="12302" width="6.5" style="827" bestFit="1" customWidth="1"/>
    <col min="12303" max="12303" width="7" style="827" customWidth="1"/>
    <col min="12304" max="12305" width="6.5" style="827" bestFit="1" customWidth="1"/>
    <col min="12306" max="12311" width="6.875" style="827" bestFit="1" customWidth="1"/>
    <col min="12312" max="12539" width="9.125" style="827"/>
    <col min="12540" max="12540" width="30" style="827" bestFit="1" customWidth="1"/>
    <col min="12541" max="12541" width="11.25" style="827" customWidth="1"/>
    <col min="12542" max="12542" width="9" style="827" customWidth="1"/>
    <col min="12543" max="12543" width="6.875" style="827" bestFit="1" customWidth="1"/>
    <col min="12544" max="12552" width="6.5" style="827" bestFit="1" customWidth="1"/>
    <col min="12553" max="12553" width="6.5" style="827" customWidth="1"/>
    <col min="12554" max="12555" width="6.5" style="827" bestFit="1" customWidth="1"/>
    <col min="12556" max="12556" width="7.25" style="827" bestFit="1" customWidth="1"/>
    <col min="12557" max="12558" width="6.5" style="827" bestFit="1" customWidth="1"/>
    <col min="12559" max="12559" width="7" style="827" customWidth="1"/>
    <col min="12560" max="12561" width="6.5" style="827" bestFit="1" customWidth="1"/>
    <col min="12562" max="12567" width="6.875" style="827" bestFit="1" customWidth="1"/>
    <col min="12568" max="12795" width="9.125" style="827"/>
    <col min="12796" max="12796" width="30" style="827" bestFit="1" customWidth="1"/>
    <col min="12797" max="12797" width="11.25" style="827" customWidth="1"/>
    <col min="12798" max="12798" width="9" style="827" customWidth="1"/>
    <col min="12799" max="12799" width="6.875" style="827" bestFit="1" customWidth="1"/>
    <col min="12800" max="12808" width="6.5" style="827" bestFit="1" customWidth="1"/>
    <col min="12809" max="12809" width="6.5" style="827" customWidth="1"/>
    <col min="12810" max="12811" width="6.5" style="827" bestFit="1" customWidth="1"/>
    <col min="12812" max="12812" width="7.25" style="827" bestFit="1" customWidth="1"/>
    <col min="12813" max="12814" width="6.5" style="827" bestFit="1" customWidth="1"/>
    <col min="12815" max="12815" width="7" style="827" customWidth="1"/>
    <col min="12816" max="12817" width="6.5" style="827" bestFit="1" customWidth="1"/>
    <col min="12818" max="12823" width="6.875" style="827" bestFit="1" customWidth="1"/>
    <col min="12824" max="13051" width="9.125" style="827"/>
    <col min="13052" max="13052" width="30" style="827" bestFit="1" customWidth="1"/>
    <col min="13053" max="13053" width="11.25" style="827" customWidth="1"/>
    <col min="13054" max="13054" width="9" style="827" customWidth="1"/>
    <col min="13055" max="13055" width="6.875" style="827" bestFit="1" customWidth="1"/>
    <col min="13056" max="13064" width="6.5" style="827" bestFit="1" customWidth="1"/>
    <col min="13065" max="13065" width="6.5" style="827" customWidth="1"/>
    <col min="13066" max="13067" width="6.5" style="827" bestFit="1" customWidth="1"/>
    <col min="13068" max="13068" width="7.25" style="827" bestFit="1" customWidth="1"/>
    <col min="13069" max="13070" width="6.5" style="827" bestFit="1" customWidth="1"/>
    <col min="13071" max="13071" width="7" style="827" customWidth="1"/>
    <col min="13072" max="13073" width="6.5" style="827" bestFit="1" customWidth="1"/>
    <col min="13074" max="13079" width="6.875" style="827" bestFit="1" customWidth="1"/>
    <col min="13080" max="13307" width="9.125" style="827"/>
    <col min="13308" max="13308" width="30" style="827" bestFit="1" customWidth="1"/>
    <col min="13309" max="13309" width="11.25" style="827" customWidth="1"/>
    <col min="13310" max="13310" width="9" style="827" customWidth="1"/>
    <col min="13311" max="13311" width="6.875" style="827" bestFit="1" customWidth="1"/>
    <col min="13312" max="13320" width="6.5" style="827" bestFit="1" customWidth="1"/>
    <col min="13321" max="13321" width="6.5" style="827" customWidth="1"/>
    <col min="13322" max="13323" width="6.5" style="827" bestFit="1" customWidth="1"/>
    <col min="13324" max="13324" width="7.25" style="827" bestFit="1" customWidth="1"/>
    <col min="13325" max="13326" width="6.5" style="827" bestFit="1" customWidth="1"/>
    <col min="13327" max="13327" width="7" style="827" customWidth="1"/>
    <col min="13328" max="13329" width="6.5" style="827" bestFit="1" customWidth="1"/>
    <col min="13330" max="13335" width="6.875" style="827" bestFit="1" customWidth="1"/>
    <col min="13336" max="13563" width="9.125" style="827"/>
    <col min="13564" max="13564" width="30" style="827" bestFit="1" customWidth="1"/>
    <col min="13565" max="13565" width="11.25" style="827" customWidth="1"/>
    <col min="13566" max="13566" width="9" style="827" customWidth="1"/>
    <col min="13567" max="13567" width="6.875" style="827" bestFit="1" customWidth="1"/>
    <col min="13568" max="13576" width="6.5" style="827" bestFit="1" customWidth="1"/>
    <col min="13577" max="13577" width="6.5" style="827" customWidth="1"/>
    <col min="13578" max="13579" width="6.5" style="827" bestFit="1" customWidth="1"/>
    <col min="13580" max="13580" width="7.25" style="827" bestFit="1" customWidth="1"/>
    <col min="13581" max="13582" width="6.5" style="827" bestFit="1" customWidth="1"/>
    <col min="13583" max="13583" width="7" style="827" customWidth="1"/>
    <col min="13584" max="13585" width="6.5" style="827" bestFit="1" customWidth="1"/>
    <col min="13586" max="13591" width="6.875" style="827" bestFit="1" customWidth="1"/>
    <col min="13592" max="13819" width="9.125" style="827"/>
    <col min="13820" max="13820" width="30" style="827" bestFit="1" customWidth="1"/>
    <col min="13821" max="13821" width="11.25" style="827" customWidth="1"/>
    <col min="13822" max="13822" width="9" style="827" customWidth="1"/>
    <col min="13823" max="13823" width="6.875" style="827" bestFit="1" customWidth="1"/>
    <col min="13824" max="13832" width="6.5" style="827" bestFit="1" customWidth="1"/>
    <col min="13833" max="13833" width="6.5" style="827" customWidth="1"/>
    <col min="13834" max="13835" width="6.5" style="827" bestFit="1" customWidth="1"/>
    <col min="13836" max="13836" width="7.25" style="827" bestFit="1" customWidth="1"/>
    <col min="13837" max="13838" width="6.5" style="827" bestFit="1" customWidth="1"/>
    <col min="13839" max="13839" width="7" style="827" customWidth="1"/>
    <col min="13840" max="13841" width="6.5" style="827" bestFit="1" customWidth="1"/>
    <col min="13842" max="13847" width="6.875" style="827" bestFit="1" customWidth="1"/>
    <col min="13848" max="14075" width="9.125" style="827"/>
    <col min="14076" max="14076" width="30" style="827" bestFit="1" customWidth="1"/>
    <col min="14077" max="14077" width="11.25" style="827" customWidth="1"/>
    <col min="14078" max="14078" width="9" style="827" customWidth="1"/>
    <col min="14079" max="14079" width="6.875" style="827" bestFit="1" customWidth="1"/>
    <col min="14080" max="14088" width="6.5" style="827" bestFit="1" customWidth="1"/>
    <col min="14089" max="14089" width="6.5" style="827" customWidth="1"/>
    <col min="14090" max="14091" width="6.5" style="827" bestFit="1" customWidth="1"/>
    <col min="14092" max="14092" width="7.25" style="827" bestFit="1" customWidth="1"/>
    <col min="14093" max="14094" width="6.5" style="827" bestFit="1" customWidth="1"/>
    <col min="14095" max="14095" width="7" style="827" customWidth="1"/>
    <col min="14096" max="14097" width="6.5" style="827" bestFit="1" customWidth="1"/>
    <col min="14098" max="14103" width="6.875" style="827" bestFit="1" customWidth="1"/>
    <col min="14104" max="14331" width="9.125" style="827"/>
    <col min="14332" max="14332" width="30" style="827" bestFit="1" customWidth="1"/>
    <col min="14333" max="14333" width="11.25" style="827" customWidth="1"/>
    <col min="14334" max="14334" width="9" style="827" customWidth="1"/>
    <col min="14335" max="14335" width="6.875" style="827" bestFit="1" customWidth="1"/>
    <col min="14336" max="14344" width="6.5" style="827" bestFit="1" customWidth="1"/>
    <col min="14345" max="14345" width="6.5" style="827" customWidth="1"/>
    <col min="14346" max="14347" width="6.5" style="827" bestFit="1" customWidth="1"/>
    <col min="14348" max="14348" width="7.25" style="827" bestFit="1" customWidth="1"/>
    <col min="14349" max="14350" width="6.5" style="827" bestFit="1" customWidth="1"/>
    <col min="14351" max="14351" width="7" style="827" customWidth="1"/>
    <col min="14352" max="14353" width="6.5" style="827" bestFit="1" customWidth="1"/>
    <col min="14354" max="14359" width="6.875" style="827" bestFit="1" customWidth="1"/>
    <col min="14360" max="14587" width="9.125" style="827"/>
    <col min="14588" max="14588" width="30" style="827" bestFit="1" customWidth="1"/>
    <col min="14589" max="14589" width="11.25" style="827" customWidth="1"/>
    <col min="14590" max="14590" width="9" style="827" customWidth="1"/>
    <col min="14591" max="14591" width="6.875" style="827" bestFit="1" customWidth="1"/>
    <col min="14592" max="14600" width="6.5" style="827" bestFit="1" customWidth="1"/>
    <col min="14601" max="14601" width="6.5" style="827" customWidth="1"/>
    <col min="14602" max="14603" width="6.5" style="827" bestFit="1" customWidth="1"/>
    <col min="14604" max="14604" width="7.25" style="827" bestFit="1" customWidth="1"/>
    <col min="14605" max="14606" width="6.5" style="827" bestFit="1" customWidth="1"/>
    <col min="14607" max="14607" width="7" style="827" customWidth="1"/>
    <col min="14608" max="14609" width="6.5" style="827" bestFit="1" customWidth="1"/>
    <col min="14610" max="14615" width="6.875" style="827" bestFit="1" customWidth="1"/>
    <col min="14616" max="14843" width="9.125" style="827"/>
    <col min="14844" max="14844" width="30" style="827" bestFit="1" customWidth="1"/>
    <col min="14845" max="14845" width="11.25" style="827" customWidth="1"/>
    <col min="14846" max="14846" width="9" style="827" customWidth="1"/>
    <col min="14847" max="14847" width="6.875" style="827" bestFit="1" customWidth="1"/>
    <col min="14848" max="14856" width="6.5" style="827" bestFit="1" customWidth="1"/>
    <col min="14857" max="14857" width="6.5" style="827" customWidth="1"/>
    <col min="14858" max="14859" width="6.5" style="827" bestFit="1" customWidth="1"/>
    <col min="14860" max="14860" width="7.25" style="827" bestFit="1" customWidth="1"/>
    <col min="14861" max="14862" width="6.5" style="827" bestFit="1" customWidth="1"/>
    <col min="14863" max="14863" width="7" style="827" customWidth="1"/>
    <col min="14864" max="14865" width="6.5" style="827" bestFit="1" customWidth="1"/>
    <col min="14866" max="14871" width="6.875" style="827" bestFit="1" customWidth="1"/>
    <col min="14872" max="15099" width="9.125" style="827"/>
    <col min="15100" max="15100" width="30" style="827" bestFit="1" customWidth="1"/>
    <col min="15101" max="15101" width="11.25" style="827" customWidth="1"/>
    <col min="15102" max="15102" width="9" style="827" customWidth="1"/>
    <col min="15103" max="15103" width="6.875" style="827" bestFit="1" customWidth="1"/>
    <col min="15104" max="15112" width="6.5" style="827" bestFit="1" customWidth="1"/>
    <col min="15113" max="15113" width="6.5" style="827" customWidth="1"/>
    <col min="15114" max="15115" width="6.5" style="827" bestFit="1" customWidth="1"/>
    <col min="15116" max="15116" width="7.25" style="827" bestFit="1" customWidth="1"/>
    <col min="15117" max="15118" width="6.5" style="827" bestFit="1" customWidth="1"/>
    <col min="15119" max="15119" width="7" style="827" customWidth="1"/>
    <col min="15120" max="15121" width="6.5" style="827" bestFit="1" customWidth="1"/>
    <col min="15122" max="15127" width="6.875" style="827" bestFit="1" customWidth="1"/>
    <col min="15128" max="15355" width="9.125" style="827"/>
    <col min="15356" max="15356" width="30" style="827" bestFit="1" customWidth="1"/>
    <col min="15357" max="15357" width="11.25" style="827" customWidth="1"/>
    <col min="15358" max="15358" width="9" style="827" customWidth="1"/>
    <col min="15359" max="15359" width="6.875" style="827" bestFit="1" customWidth="1"/>
    <col min="15360" max="15368" width="6.5" style="827" bestFit="1" customWidth="1"/>
    <col min="15369" max="15369" width="6.5" style="827" customWidth="1"/>
    <col min="15370" max="15371" width="6.5" style="827" bestFit="1" customWidth="1"/>
    <col min="15372" max="15372" width="7.25" style="827" bestFit="1" customWidth="1"/>
    <col min="15373" max="15374" width="6.5" style="827" bestFit="1" customWidth="1"/>
    <col min="15375" max="15375" width="7" style="827" customWidth="1"/>
    <col min="15376" max="15377" width="6.5" style="827" bestFit="1" customWidth="1"/>
    <col min="15378" max="15383" width="6.875" style="827" bestFit="1" customWidth="1"/>
    <col min="15384" max="15611" width="9.125" style="827"/>
    <col min="15612" max="15612" width="30" style="827" bestFit="1" customWidth="1"/>
    <col min="15613" max="15613" width="11.25" style="827" customWidth="1"/>
    <col min="15614" max="15614" width="9" style="827" customWidth="1"/>
    <col min="15615" max="15615" width="6.875" style="827" bestFit="1" customWidth="1"/>
    <col min="15616" max="15624" width="6.5" style="827" bestFit="1" customWidth="1"/>
    <col min="15625" max="15625" width="6.5" style="827" customWidth="1"/>
    <col min="15626" max="15627" width="6.5" style="827" bestFit="1" customWidth="1"/>
    <col min="15628" max="15628" width="7.25" style="827" bestFit="1" customWidth="1"/>
    <col min="15629" max="15630" width="6.5" style="827" bestFit="1" customWidth="1"/>
    <col min="15631" max="15631" width="7" style="827" customWidth="1"/>
    <col min="15632" max="15633" width="6.5" style="827" bestFit="1" customWidth="1"/>
    <col min="15634" max="15639" width="6.875" style="827" bestFit="1" customWidth="1"/>
    <col min="15640" max="15867" width="9.125" style="827"/>
    <col min="15868" max="15868" width="30" style="827" bestFit="1" customWidth="1"/>
    <col min="15869" max="15869" width="11.25" style="827" customWidth="1"/>
    <col min="15870" max="15870" width="9" style="827" customWidth="1"/>
    <col min="15871" max="15871" width="6.875" style="827" bestFit="1" customWidth="1"/>
    <col min="15872" max="15880" width="6.5" style="827" bestFit="1" customWidth="1"/>
    <col min="15881" max="15881" width="6.5" style="827" customWidth="1"/>
    <col min="15882" max="15883" width="6.5" style="827" bestFit="1" customWidth="1"/>
    <col min="15884" max="15884" width="7.25" style="827" bestFit="1" customWidth="1"/>
    <col min="15885" max="15886" width="6.5" style="827" bestFit="1" customWidth="1"/>
    <col min="15887" max="15887" width="7" style="827" customWidth="1"/>
    <col min="15888" max="15889" width="6.5" style="827" bestFit="1" customWidth="1"/>
    <col min="15890" max="15895" width="6.875" style="827" bestFit="1" customWidth="1"/>
    <col min="15896" max="16123" width="9.125" style="827"/>
    <col min="16124" max="16124" width="30" style="827" bestFit="1" customWidth="1"/>
    <col min="16125" max="16125" width="11.25" style="827" customWidth="1"/>
    <col min="16126" max="16126" width="9" style="827" customWidth="1"/>
    <col min="16127" max="16127" width="6.875" style="827" bestFit="1" customWidth="1"/>
    <col min="16128" max="16136" width="6.5" style="827" bestFit="1" customWidth="1"/>
    <col min="16137" max="16137" width="6.5" style="827" customWidth="1"/>
    <col min="16138" max="16139" width="6.5" style="827" bestFit="1" customWidth="1"/>
    <col min="16140" max="16140" width="7.25" style="827" bestFit="1" customWidth="1"/>
    <col min="16141" max="16142" width="6.5" style="827" bestFit="1" customWidth="1"/>
    <col min="16143" max="16143" width="7" style="827" customWidth="1"/>
    <col min="16144" max="16145" width="6.5" style="827" bestFit="1" customWidth="1"/>
    <col min="16146" max="16151" width="6.875" style="827" bestFit="1" customWidth="1"/>
    <col min="16152" max="16384" width="9.125" style="827"/>
  </cols>
  <sheetData>
    <row r="1" spans="1:246" ht="14.1" customHeight="1">
      <c r="A1" s="826" t="s">
        <v>309</v>
      </c>
      <c r="C1" s="898"/>
    </row>
    <row r="2" spans="1:246" ht="14.1" customHeight="1">
      <c r="A2" s="828" t="s">
        <v>244</v>
      </c>
      <c r="B2" s="829"/>
      <c r="C2" s="830">
        <f>'CFS UP'!C1</f>
        <v>1</v>
      </c>
      <c r="D2" s="830">
        <f>'CFS UP'!D1</f>
        <v>2</v>
      </c>
      <c r="E2" s="830">
        <f>'CFS UP'!E1</f>
        <v>3</v>
      </c>
      <c r="F2" s="830">
        <f>'CFS UP'!F1</f>
        <v>4</v>
      </c>
      <c r="G2" s="830">
        <f>'CFS UP'!G1</f>
        <v>5</v>
      </c>
      <c r="H2" s="830">
        <f>'CFS UP'!H1</f>
        <v>6</v>
      </c>
      <c r="I2" s="830">
        <f>'CFS UP'!I1</f>
        <v>7</v>
      </c>
      <c r="J2" s="830">
        <f>'CFS UP'!J1</f>
        <v>8</v>
      </c>
      <c r="K2" s="830">
        <f>'CFS UP'!K1</f>
        <v>9</v>
      </c>
      <c r="L2" s="830">
        <f>'CFS UP'!L1</f>
        <v>10</v>
      </c>
      <c r="M2" s="830">
        <f>'CFS UP'!M1</f>
        <v>11</v>
      </c>
      <c r="N2" s="830">
        <f>'CFS UP'!N1</f>
        <v>12</v>
      </c>
      <c r="O2" s="830">
        <f>'CFS UP'!O1</f>
        <v>13</v>
      </c>
      <c r="P2" s="830">
        <f>'CFS UP'!P1</f>
        <v>14</v>
      </c>
      <c r="Q2" s="830">
        <f>'CFS UP'!Q1</f>
        <v>15</v>
      </c>
      <c r="R2" s="830">
        <f>'CFS UP'!R1</f>
        <v>16</v>
      </c>
      <c r="S2" s="830">
        <f>'CFS UP'!S1</f>
        <v>17</v>
      </c>
      <c r="T2" s="830">
        <f>'CFS UP'!T1</f>
        <v>18</v>
      </c>
      <c r="U2" s="830">
        <f>'CFS UP'!U1</f>
        <v>19</v>
      </c>
      <c r="V2" s="830">
        <f>'CFS UP'!V1</f>
        <v>20</v>
      </c>
      <c r="W2" s="830">
        <f>'CFS UP'!W1</f>
        <v>21</v>
      </c>
      <c r="X2" s="830">
        <f>'CFS UP'!X1</f>
        <v>22</v>
      </c>
      <c r="Y2" s="830">
        <f>'CFS UP'!Y1</f>
        <v>23</v>
      </c>
      <c r="Z2" s="830">
        <f>'CFS UP'!Z1</f>
        <v>24</v>
      </c>
      <c r="AA2" s="830">
        <f>'CFS UP'!AA1</f>
        <v>25</v>
      </c>
      <c r="AB2" s="830">
        <f>'CFS UP'!AB1</f>
        <v>26</v>
      </c>
    </row>
    <row r="3" spans="1:246" ht="14.1" customHeight="1">
      <c r="A3" s="890" t="s">
        <v>6</v>
      </c>
      <c r="B3" s="845"/>
      <c r="C3" s="891">
        <f>'CFS UP'!C2</f>
        <v>43555</v>
      </c>
      <c r="D3" s="891">
        <f>'CFS UP'!D2</f>
        <v>43921</v>
      </c>
      <c r="E3" s="891">
        <f>'CFS UP'!E2</f>
        <v>44286</v>
      </c>
      <c r="F3" s="891">
        <f>'CFS UP'!F2</f>
        <v>44651</v>
      </c>
      <c r="G3" s="891">
        <f>'CFS UP'!G2</f>
        <v>45016</v>
      </c>
      <c r="H3" s="891">
        <f>'CFS UP'!H2</f>
        <v>45382</v>
      </c>
      <c r="I3" s="891">
        <f>'CFS UP'!I2</f>
        <v>45747</v>
      </c>
      <c r="J3" s="891">
        <f>'CFS UP'!J2</f>
        <v>46112</v>
      </c>
      <c r="K3" s="891">
        <f>'CFS UP'!K2</f>
        <v>46477</v>
      </c>
      <c r="L3" s="891">
        <f>'CFS UP'!L2</f>
        <v>46843</v>
      </c>
      <c r="M3" s="891">
        <f>'CFS UP'!M2</f>
        <v>47208</v>
      </c>
      <c r="N3" s="891">
        <f>'CFS UP'!N2</f>
        <v>47573</v>
      </c>
      <c r="O3" s="891">
        <f>'CFS UP'!O2</f>
        <v>47938</v>
      </c>
      <c r="P3" s="891">
        <f>'CFS UP'!P2</f>
        <v>48304</v>
      </c>
      <c r="Q3" s="891">
        <f>'CFS UP'!Q2</f>
        <v>48669</v>
      </c>
      <c r="R3" s="891">
        <f>'CFS UP'!R2</f>
        <v>49034</v>
      </c>
      <c r="S3" s="891">
        <f>'CFS UP'!S2</f>
        <v>49399</v>
      </c>
      <c r="T3" s="891">
        <f>'CFS UP'!T2</f>
        <v>49765</v>
      </c>
      <c r="U3" s="891">
        <f>'CFS UP'!U2</f>
        <v>50130</v>
      </c>
      <c r="V3" s="891">
        <f>'CFS UP'!V2</f>
        <v>50495</v>
      </c>
      <c r="W3" s="891">
        <f>'CFS UP'!W2</f>
        <v>50860</v>
      </c>
      <c r="X3" s="891">
        <f>'CFS UP'!X2</f>
        <v>51226</v>
      </c>
      <c r="Y3" s="891">
        <f>'CFS UP'!Y2</f>
        <v>51591</v>
      </c>
      <c r="Z3" s="891">
        <f>'CFS UP'!Z2</f>
        <v>51956</v>
      </c>
      <c r="AA3" s="891">
        <f>'CFS UP'!AA2</f>
        <v>52321</v>
      </c>
      <c r="AB3" s="891">
        <f>'CFS UP'!AB2</f>
        <v>52687</v>
      </c>
    </row>
    <row r="4" spans="1:246" ht="14.1" customHeight="1">
      <c r="A4" s="831" t="s">
        <v>7</v>
      </c>
      <c r="B4" s="832"/>
      <c r="C4" s="837">
        <f>'CFS UP'!C18</f>
        <v>0</v>
      </c>
      <c r="D4" s="837">
        <f>'CFS UP'!D18</f>
        <v>0</v>
      </c>
      <c r="E4" s="837">
        <f>'CFS UP'!E18</f>
        <v>0</v>
      </c>
      <c r="F4" s="837">
        <f>'CFS UP'!F18</f>
        <v>0</v>
      </c>
      <c r="G4" s="837">
        <f>'CFS UP'!G18</f>
        <v>0</v>
      </c>
      <c r="H4" s="837">
        <f>'CFS UP'!H18</f>
        <v>0</v>
      </c>
      <c r="I4" s="837">
        <f>'CFS UP'!I18</f>
        <v>0</v>
      </c>
      <c r="J4" s="837">
        <f>'CFS UP'!J18</f>
        <v>0</v>
      </c>
      <c r="K4" s="837">
        <f>'CFS UP'!K18</f>
        <v>0</v>
      </c>
      <c r="L4" s="837">
        <f>'CFS UP'!L18</f>
        <v>0</v>
      </c>
      <c r="M4" s="837">
        <f>'CFS UP'!M18</f>
        <v>0</v>
      </c>
      <c r="N4" s="837">
        <f>'CFS UP'!N18</f>
        <v>0</v>
      </c>
      <c r="O4" s="837">
        <f>'CFS UP'!O18</f>
        <v>0</v>
      </c>
      <c r="P4" s="837">
        <f>'CFS UP'!P18</f>
        <v>0</v>
      </c>
      <c r="Q4" s="837">
        <f>'CFS UP'!Q18</f>
        <v>0</v>
      </c>
      <c r="R4" s="837">
        <f>'CFS UP'!R18</f>
        <v>0</v>
      </c>
      <c r="S4" s="837">
        <f>'CFS UP'!S18</f>
        <v>0</v>
      </c>
      <c r="T4" s="837">
        <f>'CFS UP'!T18</f>
        <v>0</v>
      </c>
      <c r="U4" s="837">
        <f>'CFS UP'!U18</f>
        <v>0</v>
      </c>
      <c r="V4" s="837">
        <f>'CFS UP'!V18</f>
        <v>0</v>
      </c>
      <c r="W4" s="837">
        <f>'CFS UP'!W18</f>
        <v>0</v>
      </c>
      <c r="X4" s="837">
        <f>'CFS UP'!X18</f>
        <v>0</v>
      </c>
      <c r="Y4" s="837">
        <f>'CFS UP'!Y18</f>
        <v>0</v>
      </c>
      <c r="Z4" s="837">
        <f>'CFS UP'!Z18</f>
        <v>0</v>
      </c>
      <c r="AA4" s="837">
        <f>'CFS UP'!AA18</f>
        <v>0</v>
      </c>
      <c r="AB4" s="837">
        <f>'CFS UP'!AB18</f>
        <v>0</v>
      </c>
    </row>
    <row r="5" spans="1:246" ht="14.1" customHeight="1">
      <c r="A5" s="833" t="s">
        <v>71</v>
      </c>
      <c r="B5" s="834"/>
      <c r="C5" s="835">
        <f>'CFS UP'!C20</f>
        <v>0</v>
      </c>
      <c r="D5" s="835">
        <f>'CFS UP'!D20</f>
        <v>0</v>
      </c>
      <c r="E5" s="835">
        <f>'CFS UP'!E20</f>
        <v>0</v>
      </c>
      <c r="F5" s="835">
        <f>'CFS UP'!F20</f>
        <v>0</v>
      </c>
      <c r="G5" s="835">
        <f>'CFS UP'!G20</f>
        <v>0</v>
      </c>
      <c r="H5" s="835">
        <f>'CFS UP'!H20</f>
        <v>0</v>
      </c>
      <c r="I5" s="835">
        <f>'CFS UP'!I20</f>
        <v>0</v>
      </c>
      <c r="J5" s="835">
        <f>'CFS UP'!J20</f>
        <v>0</v>
      </c>
      <c r="K5" s="835">
        <f>'CFS UP'!K20</f>
        <v>0</v>
      </c>
      <c r="L5" s="835">
        <f>'CFS UP'!L20</f>
        <v>0</v>
      </c>
      <c r="M5" s="835">
        <f>'CFS UP'!M20</f>
        <v>0</v>
      </c>
      <c r="N5" s="835">
        <f>'CFS UP'!N20</f>
        <v>0</v>
      </c>
      <c r="O5" s="835">
        <f>'CFS UP'!O20</f>
        <v>0</v>
      </c>
      <c r="P5" s="835">
        <f>'CFS UP'!P20</f>
        <v>0</v>
      </c>
      <c r="Q5" s="835">
        <f>'CFS UP'!Q20</f>
        <v>0</v>
      </c>
      <c r="R5" s="835">
        <f>'CFS UP'!R20</f>
        <v>0</v>
      </c>
      <c r="S5" s="835">
        <f>'CFS UP'!S20</f>
        <v>0</v>
      </c>
      <c r="T5" s="835">
        <f>'CFS UP'!T20</f>
        <v>0</v>
      </c>
      <c r="U5" s="835">
        <f>'CFS UP'!U20</f>
        <v>0</v>
      </c>
      <c r="V5" s="835">
        <f>'CFS UP'!V20</f>
        <v>0</v>
      </c>
      <c r="W5" s="835">
        <f>'CFS UP'!W20</f>
        <v>0</v>
      </c>
      <c r="X5" s="835">
        <f>'CFS UP'!X20</f>
        <v>0</v>
      </c>
      <c r="Y5" s="835">
        <f>'CFS UP'!Y20</f>
        <v>0</v>
      </c>
      <c r="Z5" s="835">
        <f>'CFS UP'!Z20</f>
        <v>0</v>
      </c>
      <c r="AA5" s="835">
        <f>'CFS UP'!AA20</f>
        <v>0</v>
      </c>
      <c r="AB5" s="835">
        <f>'CFS UP'!AB20</f>
        <v>0</v>
      </c>
    </row>
    <row r="6" spans="1:246" ht="14.1" customHeight="1">
      <c r="A6" s="831" t="s">
        <v>8</v>
      </c>
      <c r="B6" s="836"/>
      <c r="C6" s="837">
        <f>+C4-C5</f>
        <v>0</v>
      </c>
      <c r="D6" s="837">
        <f t="shared" ref="D6:AB6" si="0">+D4-D5</f>
        <v>0</v>
      </c>
      <c r="E6" s="837">
        <f t="shared" si="0"/>
        <v>0</v>
      </c>
      <c r="F6" s="837">
        <f t="shared" si="0"/>
        <v>0</v>
      </c>
      <c r="G6" s="837">
        <f t="shared" si="0"/>
        <v>0</v>
      </c>
      <c r="H6" s="837">
        <f t="shared" si="0"/>
        <v>0</v>
      </c>
      <c r="I6" s="837">
        <f t="shared" si="0"/>
        <v>0</v>
      </c>
      <c r="J6" s="837">
        <f t="shared" si="0"/>
        <v>0</v>
      </c>
      <c r="K6" s="837">
        <f t="shared" si="0"/>
        <v>0</v>
      </c>
      <c r="L6" s="837">
        <f t="shared" si="0"/>
        <v>0</v>
      </c>
      <c r="M6" s="837">
        <f t="shared" si="0"/>
        <v>0</v>
      </c>
      <c r="N6" s="837">
        <f t="shared" si="0"/>
        <v>0</v>
      </c>
      <c r="O6" s="837">
        <f t="shared" si="0"/>
        <v>0</v>
      </c>
      <c r="P6" s="837">
        <f t="shared" si="0"/>
        <v>0</v>
      </c>
      <c r="Q6" s="837">
        <f t="shared" si="0"/>
        <v>0</v>
      </c>
      <c r="R6" s="837">
        <f t="shared" si="0"/>
        <v>0</v>
      </c>
      <c r="S6" s="837">
        <f t="shared" si="0"/>
        <v>0</v>
      </c>
      <c r="T6" s="837">
        <f t="shared" si="0"/>
        <v>0</v>
      </c>
      <c r="U6" s="837">
        <f t="shared" si="0"/>
        <v>0</v>
      </c>
      <c r="V6" s="837">
        <f t="shared" si="0"/>
        <v>0</v>
      </c>
      <c r="W6" s="837">
        <f t="shared" si="0"/>
        <v>0</v>
      </c>
      <c r="X6" s="837">
        <f t="shared" si="0"/>
        <v>0</v>
      </c>
      <c r="Y6" s="837">
        <f t="shared" si="0"/>
        <v>0</v>
      </c>
      <c r="Z6" s="837">
        <f t="shared" si="0"/>
        <v>0</v>
      </c>
      <c r="AA6" s="837">
        <f t="shared" si="0"/>
        <v>0</v>
      </c>
      <c r="AB6" s="837">
        <f t="shared" si="0"/>
        <v>0</v>
      </c>
    </row>
    <row r="7" spans="1:246" ht="14.1" customHeight="1">
      <c r="A7" s="838" t="s">
        <v>72</v>
      </c>
      <c r="B7" s="839"/>
      <c r="C7" s="835">
        <f ca="1">C25</f>
        <v>0</v>
      </c>
      <c r="D7" s="835">
        <f t="shared" ref="D7:AB7" ca="1" si="1">D25</f>
        <v>0</v>
      </c>
      <c r="E7" s="835">
        <f t="shared" ca="1" si="1"/>
        <v>0</v>
      </c>
      <c r="F7" s="835">
        <f t="shared" ca="1" si="1"/>
        <v>0</v>
      </c>
      <c r="G7" s="835">
        <f t="shared" ca="1" si="1"/>
        <v>0</v>
      </c>
      <c r="H7" s="835">
        <f t="shared" ca="1" si="1"/>
        <v>0</v>
      </c>
      <c r="I7" s="835">
        <f t="shared" ca="1" si="1"/>
        <v>0</v>
      </c>
      <c r="J7" s="835">
        <f t="shared" ca="1" si="1"/>
        <v>0</v>
      </c>
      <c r="K7" s="835">
        <f t="shared" ca="1" si="1"/>
        <v>0</v>
      </c>
      <c r="L7" s="835">
        <f t="shared" ca="1" si="1"/>
        <v>0</v>
      </c>
      <c r="M7" s="835">
        <f t="shared" ca="1" si="1"/>
        <v>0</v>
      </c>
      <c r="N7" s="835">
        <f t="shared" ca="1" si="1"/>
        <v>0</v>
      </c>
      <c r="O7" s="835">
        <f t="shared" ca="1" si="1"/>
        <v>0</v>
      </c>
      <c r="P7" s="835">
        <f t="shared" ca="1" si="1"/>
        <v>0</v>
      </c>
      <c r="Q7" s="835">
        <f t="shared" ca="1" si="1"/>
        <v>0</v>
      </c>
      <c r="R7" s="835">
        <f t="shared" ca="1" si="1"/>
        <v>0</v>
      </c>
      <c r="S7" s="835">
        <f t="shared" ca="1" si="1"/>
        <v>0</v>
      </c>
      <c r="T7" s="835">
        <f t="shared" ca="1" si="1"/>
        <v>0</v>
      </c>
      <c r="U7" s="835">
        <f t="shared" ca="1" si="1"/>
        <v>0</v>
      </c>
      <c r="V7" s="835">
        <f t="shared" ca="1" si="1"/>
        <v>0</v>
      </c>
      <c r="W7" s="835">
        <f t="shared" ca="1" si="1"/>
        <v>0</v>
      </c>
      <c r="X7" s="835">
        <f t="shared" ca="1" si="1"/>
        <v>0</v>
      </c>
      <c r="Y7" s="835">
        <f t="shared" ca="1" si="1"/>
        <v>0</v>
      </c>
      <c r="Z7" s="835">
        <f t="shared" ca="1" si="1"/>
        <v>0</v>
      </c>
      <c r="AA7" s="835">
        <f t="shared" ca="1" si="1"/>
        <v>0</v>
      </c>
      <c r="AB7" s="835">
        <f t="shared" ca="1" si="1"/>
        <v>0</v>
      </c>
    </row>
    <row r="8" spans="1:246" ht="14.1" customHeight="1">
      <c r="A8" s="831" t="s">
        <v>73</v>
      </c>
      <c r="B8" s="836"/>
      <c r="C8" s="837">
        <f ca="1">+C6-C7</f>
        <v>0</v>
      </c>
      <c r="D8" s="837">
        <f t="shared" ref="D8:AB8" ca="1" si="2">+D6-D7</f>
        <v>0</v>
      </c>
      <c r="E8" s="837">
        <f t="shared" ca="1" si="2"/>
        <v>0</v>
      </c>
      <c r="F8" s="837">
        <f t="shared" ca="1" si="2"/>
        <v>0</v>
      </c>
      <c r="G8" s="837">
        <f t="shared" ca="1" si="2"/>
        <v>0</v>
      </c>
      <c r="H8" s="837">
        <f t="shared" ca="1" si="2"/>
        <v>0</v>
      </c>
      <c r="I8" s="837">
        <f t="shared" ca="1" si="2"/>
        <v>0</v>
      </c>
      <c r="J8" s="837">
        <f t="shared" ca="1" si="2"/>
        <v>0</v>
      </c>
      <c r="K8" s="837">
        <f t="shared" ca="1" si="2"/>
        <v>0</v>
      </c>
      <c r="L8" s="837">
        <f t="shared" ca="1" si="2"/>
        <v>0</v>
      </c>
      <c r="M8" s="837">
        <f t="shared" ca="1" si="2"/>
        <v>0</v>
      </c>
      <c r="N8" s="837">
        <f t="shared" ca="1" si="2"/>
        <v>0</v>
      </c>
      <c r="O8" s="837">
        <f t="shared" ca="1" si="2"/>
        <v>0</v>
      </c>
      <c r="P8" s="837">
        <f t="shared" ca="1" si="2"/>
        <v>0</v>
      </c>
      <c r="Q8" s="837">
        <f t="shared" ca="1" si="2"/>
        <v>0</v>
      </c>
      <c r="R8" s="837">
        <f t="shared" ca="1" si="2"/>
        <v>0</v>
      </c>
      <c r="S8" s="837">
        <f t="shared" ca="1" si="2"/>
        <v>0</v>
      </c>
      <c r="T8" s="837">
        <f t="shared" ca="1" si="2"/>
        <v>0</v>
      </c>
      <c r="U8" s="837">
        <f t="shared" ca="1" si="2"/>
        <v>0</v>
      </c>
      <c r="V8" s="837">
        <f t="shared" ca="1" si="2"/>
        <v>0</v>
      </c>
      <c r="W8" s="837">
        <f t="shared" ca="1" si="2"/>
        <v>0</v>
      </c>
      <c r="X8" s="837">
        <f t="shared" ca="1" si="2"/>
        <v>0</v>
      </c>
      <c r="Y8" s="837">
        <f t="shared" ca="1" si="2"/>
        <v>0</v>
      </c>
      <c r="Z8" s="837">
        <f t="shared" ca="1" si="2"/>
        <v>0</v>
      </c>
      <c r="AA8" s="837">
        <f t="shared" ca="1" si="2"/>
        <v>0</v>
      </c>
      <c r="AB8" s="837">
        <f t="shared" ca="1" si="2"/>
        <v>0</v>
      </c>
    </row>
    <row r="9" spans="1:246" ht="14.1" customHeight="1">
      <c r="A9" s="838" t="s">
        <v>74</v>
      </c>
      <c r="B9" s="839"/>
      <c r="C9" s="835">
        <f ca="1">'CFS UP'!C31</f>
        <v>0</v>
      </c>
      <c r="D9" s="835">
        <f ca="1">'CFS UP'!D31</f>
        <v>0</v>
      </c>
      <c r="E9" s="835">
        <f ca="1">'CFS UP'!E31</f>
        <v>0</v>
      </c>
      <c r="F9" s="835">
        <f ca="1">'CFS UP'!F31</f>
        <v>0</v>
      </c>
      <c r="G9" s="835">
        <f ca="1">'CFS UP'!G31</f>
        <v>0</v>
      </c>
      <c r="H9" s="835">
        <f ca="1">'CFS UP'!H31</f>
        <v>0</v>
      </c>
      <c r="I9" s="835">
        <f ca="1">'CFS UP'!I31</f>
        <v>0</v>
      </c>
      <c r="J9" s="835">
        <f ca="1">'CFS UP'!J31</f>
        <v>0</v>
      </c>
      <c r="K9" s="835">
        <f ca="1">'CFS UP'!K31</f>
        <v>0</v>
      </c>
      <c r="L9" s="835">
        <f ca="1">'CFS UP'!L31</f>
        <v>0</v>
      </c>
      <c r="M9" s="835">
        <f ca="1">'CFS UP'!M31</f>
        <v>0</v>
      </c>
      <c r="N9" s="835">
        <f ca="1">'CFS UP'!N31</f>
        <v>0</v>
      </c>
      <c r="O9" s="835">
        <f ca="1">'CFS UP'!O31</f>
        <v>0</v>
      </c>
      <c r="P9" s="835">
        <f ca="1">'CFS UP'!P31</f>
        <v>0</v>
      </c>
      <c r="Q9" s="835">
        <f ca="1">'CFS UP'!Q31</f>
        <v>0</v>
      </c>
      <c r="R9" s="835">
        <f ca="1">'CFS UP'!R31</f>
        <v>0</v>
      </c>
      <c r="S9" s="835">
        <f ca="1">'CFS UP'!S31</f>
        <v>0</v>
      </c>
      <c r="T9" s="835">
        <f ca="1">'CFS UP'!T31</f>
        <v>0</v>
      </c>
      <c r="U9" s="835">
        <f ca="1">'CFS UP'!U31</f>
        <v>0</v>
      </c>
      <c r="V9" s="835">
        <f ca="1">'CFS UP'!V31</f>
        <v>0</v>
      </c>
      <c r="W9" s="835">
        <f ca="1">'CFS UP'!W31</f>
        <v>0</v>
      </c>
      <c r="X9" s="835">
        <f ca="1">'CFS UP'!X31</f>
        <v>0</v>
      </c>
      <c r="Y9" s="835">
        <f ca="1">'CFS UP'!Y31</f>
        <v>0</v>
      </c>
      <c r="Z9" s="835">
        <f ca="1">'CFS UP'!Z31</f>
        <v>0</v>
      </c>
      <c r="AA9" s="835">
        <f ca="1">'CFS UP'!AA31</f>
        <v>0</v>
      </c>
      <c r="AB9" s="835">
        <f ca="1">'CFS UP'!AB31</f>
        <v>0</v>
      </c>
    </row>
    <row r="10" spans="1:246" ht="14.1" customHeight="1">
      <c r="A10" s="831" t="s">
        <v>75</v>
      </c>
      <c r="B10" s="836"/>
      <c r="C10" s="837">
        <f ca="1">+C8-C9</f>
        <v>0</v>
      </c>
      <c r="D10" s="837">
        <f t="shared" ref="D10:AB10" ca="1" si="3">+D8-D9</f>
        <v>0</v>
      </c>
      <c r="E10" s="837">
        <f t="shared" ca="1" si="3"/>
        <v>0</v>
      </c>
      <c r="F10" s="837">
        <f t="shared" ca="1" si="3"/>
        <v>0</v>
      </c>
      <c r="G10" s="837">
        <f t="shared" ca="1" si="3"/>
        <v>0</v>
      </c>
      <c r="H10" s="837">
        <f t="shared" ca="1" si="3"/>
        <v>0</v>
      </c>
      <c r="I10" s="837">
        <f t="shared" ca="1" si="3"/>
        <v>0</v>
      </c>
      <c r="J10" s="837">
        <f t="shared" ca="1" si="3"/>
        <v>0</v>
      </c>
      <c r="K10" s="837">
        <f t="shared" ca="1" si="3"/>
        <v>0</v>
      </c>
      <c r="L10" s="837">
        <f t="shared" ca="1" si="3"/>
        <v>0</v>
      </c>
      <c r="M10" s="837">
        <f t="shared" ca="1" si="3"/>
        <v>0</v>
      </c>
      <c r="N10" s="837">
        <f t="shared" ca="1" si="3"/>
        <v>0</v>
      </c>
      <c r="O10" s="837">
        <f t="shared" ca="1" si="3"/>
        <v>0</v>
      </c>
      <c r="P10" s="837">
        <f t="shared" ca="1" si="3"/>
        <v>0</v>
      </c>
      <c r="Q10" s="837">
        <f t="shared" ca="1" si="3"/>
        <v>0</v>
      </c>
      <c r="R10" s="837">
        <f t="shared" ca="1" si="3"/>
        <v>0</v>
      </c>
      <c r="S10" s="837">
        <f t="shared" ca="1" si="3"/>
        <v>0</v>
      </c>
      <c r="T10" s="837">
        <f t="shared" ca="1" si="3"/>
        <v>0</v>
      </c>
      <c r="U10" s="837">
        <f t="shared" ca="1" si="3"/>
        <v>0</v>
      </c>
      <c r="V10" s="837">
        <f t="shared" ca="1" si="3"/>
        <v>0</v>
      </c>
      <c r="W10" s="837">
        <f t="shared" ca="1" si="3"/>
        <v>0</v>
      </c>
      <c r="X10" s="837">
        <f t="shared" ca="1" si="3"/>
        <v>0</v>
      </c>
      <c r="Y10" s="837">
        <f t="shared" ca="1" si="3"/>
        <v>0</v>
      </c>
      <c r="Z10" s="837">
        <f t="shared" ca="1" si="3"/>
        <v>0</v>
      </c>
      <c r="AA10" s="837">
        <f t="shared" ca="1" si="3"/>
        <v>0</v>
      </c>
      <c r="AB10" s="837">
        <f t="shared" ca="1" si="3"/>
        <v>0</v>
      </c>
    </row>
    <row r="11" spans="1:246" ht="14.1" customHeight="1">
      <c r="A11" s="838" t="s">
        <v>76</v>
      </c>
      <c r="B11" s="840">
        <f ca="1">+B24+1</f>
        <v>1</v>
      </c>
      <c r="C11" s="835">
        <f t="shared" ref="C11:AB11" ca="1" si="4">C19</f>
        <v>0</v>
      </c>
      <c r="D11" s="835">
        <f t="shared" ca="1" si="4"/>
        <v>0</v>
      </c>
      <c r="E11" s="835">
        <f t="shared" ca="1" si="4"/>
        <v>0</v>
      </c>
      <c r="F11" s="835">
        <f t="shared" ca="1" si="4"/>
        <v>0</v>
      </c>
      <c r="G11" s="835">
        <f t="shared" ca="1" si="4"/>
        <v>0</v>
      </c>
      <c r="H11" s="835">
        <f t="shared" ca="1" si="4"/>
        <v>0</v>
      </c>
      <c r="I11" s="835">
        <f t="shared" ca="1" si="4"/>
        <v>0</v>
      </c>
      <c r="J11" s="835">
        <f t="shared" ca="1" si="4"/>
        <v>0</v>
      </c>
      <c r="K11" s="835">
        <f t="shared" ca="1" si="4"/>
        <v>0</v>
      </c>
      <c r="L11" s="835">
        <f t="shared" ca="1" si="4"/>
        <v>0</v>
      </c>
      <c r="M11" s="835">
        <f t="shared" ca="1" si="4"/>
        <v>0</v>
      </c>
      <c r="N11" s="835">
        <f t="shared" ca="1" si="4"/>
        <v>0</v>
      </c>
      <c r="O11" s="835">
        <f t="shared" ca="1" si="4"/>
        <v>0</v>
      </c>
      <c r="P11" s="835">
        <f t="shared" ca="1" si="4"/>
        <v>0</v>
      </c>
      <c r="Q11" s="835">
        <f t="shared" ca="1" si="4"/>
        <v>0</v>
      </c>
      <c r="R11" s="835">
        <f t="shared" ca="1" si="4"/>
        <v>0</v>
      </c>
      <c r="S11" s="835">
        <f t="shared" ca="1" si="4"/>
        <v>0</v>
      </c>
      <c r="T11" s="835">
        <f t="shared" ca="1" si="4"/>
        <v>0</v>
      </c>
      <c r="U11" s="835">
        <f t="shared" ca="1" si="4"/>
        <v>0</v>
      </c>
      <c r="V11" s="835">
        <f t="shared" ca="1" si="4"/>
        <v>0</v>
      </c>
      <c r="W11" s="835">
        <f t="shared" ca="1" si="4"/>
        <v>0</v>
      </c>
      <c r="X11" s="835">
        <f t="shared" ca="1" si="4"/>
        <v>0</v>
      </c>
      <c r="Y11" s="835">
        <f t="shared" ca="1" si="4"/>
        <v>0</v>
      </c>
      <c r="Z11" s="835">
        <f t="shared" ca="1" si="4"/>
        <v>0</v>
      </c>
      <c r="AA11" s="835">
        <f t="shared" ca="1" si="4"/>
        <v>0</v>
      </c>
      <c r="AB11" s="835">
        <f t="shared" ca="1" si="4"/>
        <v>0</v>
      </c>
    </row>
    <row r="12" spans="1:246" ht="14.1" customHeight="1">
      <c r="A12" s="838" t="s">
        <v>282</v>
      </c>
      <c r="B12" s="839"/>
      <c r="C12" s="835">
        <f ca="1">+C11+C7</f>
        <v>0</v>
      </c>
      <c r="D12" s="835">
        <f t="shared" ref="D12:AB12" ca="1" si="5">+D11+D7</f>
        <v>0</v>
      </c>
      <c r="E12" s="835">
        <f t="shared" ca="1" si="5"/>
        <v>0</v>
      </c>
      <c r="F12" s="835">
        <f t="shared" ca="1" si="5"/>
        <v>0</v>
      </c>
      <c r="G12" s="835">
        <f t="shared" ca="1" si="5"/>
        <v>0</v>
      </c>
      <c r="H12" s="835">
        <f t="shared" ca="1" si="5"/>
        <v>0</v>
      </c>
      <c r="I12" s="835">
        <f t="shared" ca="1" si="5"/>
        <v>0</v>
      </c>
      <c r="J12" s="835">
        <f t="shared" ca="1" si="5"/>
        <v>0</v>
      </c>
      <c r="K12" s="835">
        <f t="shared" ca="1" si="5"/>
        <v>0</v>
      </c>
      <c r="L12" s="835">
        <f t="shared" ca="1" si="5"/>
        <v>0</v>
      </c>
      <c r="M12" s="835">
        <f t="shared" ca="1" si="5"/>
        <v>0</v>
      </c>
      <c r="N12" s="835">
        <f t="shared" ca="1" si="5"/>
        <v>0</v>
      </c>
      <c r="O12" s="835">
        <f t="shared" ca="1" si="5"/>
        <v>0</v>
      </c>
      <c r="P12" s="835">
        <f t="shared" ca="1" si="5"/>
        <v>0</v>
      </c>
      <c r="Q12" s="835">
        <f t="shared" ca="1" si="5"/>
        <v>0</v>
      </c>
      <c r="R12" s="835">
        <f t="shared" ca="1" si="5"/>
        <v>0</v>
      </c>
      <c r="S12" s="835">
        <f t="shared" ca="1" si="5"/>
        <v>0</v>
      </c>
      <c r="T12" s="835">
        <f t="shared" ca="1" si="5"/>
        <v>0</v>
      </c>
      <c r="U12" s="835">
        <f t="shared" ca="1" si="5"/>
        <v>0</v>
      </c>
      <c r="V12" s="835">
        <f t="shared" ca="1" si="5"/>
        <v>0</v>
      </c>
      <c r="W12" s="835">
        <f t="shared" ca="1" si="5"/>
        <v>0</v>
      </c>
      <c r="X12" s="835">
        <f t="shared" ca="1" si="5"/>
        <v>0</v>
      </c>
      <c r="Y12" s="835">
        <f t="shared" ca="1" si="5"/>
        <v>0</v>
      </c>
      <c r="Z12" s="835">
        <f t="shared" ca="1" si="5"/>
        <v>0</v>
      </c>
      <c r="AA12" s="835">
        <f t="shared" ca="1" si="5"/>
        <v>0</v>
      </c>
      <c r="AB12" s="835">
        <f t="shared" ca="1" si="5"/>
        <v>0</v>
      </c>
      <c r="IL12" s="841"/>
    </row>
    <row r="13" spans="1:246" ht="14.1" customHeight="1">
      <c r="A13" s="842" t="s">
        <v>77</v>
      </c>
      <c r="B13" s="843"/>
      <c r="C13" s="844">
        <f ca="1">+C10-C11</f>
        <v>0</v>
      </c>
      <c r="D13" s="844">
        <f t="shared" ref="D13:AB13" ca="1" si="6">+D10-D11</f>
        <v>0</v>
      </c>
      <c r="E13" s="844">
        <f t="shared" ca="1" si="6"/>
        <v>0</v>
      </c>
      <c r="F13" s="844">
        <f t="shared" ca="1" si="6"/>
        <v>0</v>
      </c>
      <c r="G13" s="844">
        <f t="shared" ca="1" si="6"/>
        <v>0</v>
      </c>
      <c r="H13" s="844">
        <f t="shared" ca="1" si="6"/>
        <v>0</v>
      </c>
      <c r="I13" s="844">
        <f t="shared" ca="1" si="6"/>
        <v>0</v>
      </c>
      <c r="J13" s="844">
        <f t="shared" ca="1" si="6"/>
        <v>0</v>
      </c>
      <c r="K13" s="844">
        <f t="shared" ca="1" si="6"/>
        <v>0</v>
      </c>
      <c r="L13" s="844">
        <f t="shared" ca="1" si="6"/>
        <v>0</v>
      </c>
      <c r="M13" s="844">
        <f t="shared" ca="1" si="6"/>
        <v>0</v>
      </c>
      <c r="N13" s="844">
        <f t="shared" ca="1" si="6"/>
        <v>0</v>
      </c>
      <c r="O13" s="844">
        <f t="shared" ca="1" si="6"/>
        <v>0</v>
      </c>
      <c r="P13" s="844">
        <f t="shared" ca="1" si="6"/>
        <v>0</v>
      </c>
      <c r="Q13" s="844">
        <f t="shared" ca="1" si="6"/>
        <v>0</v>
      </c>
      <c r="R13" s="844">
        <f t="shared" ca="1" si="6"/>
        <v>0</v>
      </c>
      <c r="S13" s="844">
        <f t="shared" ca="1" si="6"/>
        <v>0</v>
      </c>
      <c r="T13" s="844">
        <f t="shared" ca="1" si="6"/>
        <v>0</v>
      </c>
      <c r="U13" s="844">
        <f t="shared" ca="1" si="6"/>
        <v>0</v>
      </c>
      <c r="V13" s="844">
        <f t="shared" ca="1" si="6"/>
        <v>0</v>
      </c>
      <c r="W13" s="844">
        <f t="shared" ca="1" si="6"/>
        <v>0</v>
      </c>
      <c r="X13" s="844">
        <f t="shared" ca="1" si="6"/>
        <v>0</v>
      </c>
      <c r="Y13" s="844">
        <f t="shared" ca="1" si="6"/>
        <v>0</v>
      </c>
      <c r="Z13" s="844">
        <f t="shared" ca="1" si="6"/>
        <v>0</v>
      </c>
      <c r="AA13" s="844">
        <f t="shared" ca="1" si="6"/>
        <v>0</v>
      </c>
      <c r="AB13" s="844">
        <f t="shared" ca="1" si="6"/>
        <v>0</v>
      </c>
    </row>
    <row r="14" spans="1:246" ht="14.1" customHeight="1">
      <c r="A14" s="842" t="s">
        <v>310</v>
      </c>
      <c r="B14" s="845"/>
      <c r="C14" s="844">
        <f ca="1">C13</f>
        <v>0</v>
      </c>
      <c r="D14" s="844">
        <f ca="1">C14+D13</f>
        <v>0</v>
      </c>
      <c r="E14" s="844">
        <f t="shared" ref="E14:AB14" ca="1" si="7">D14+E13</f>
        <v>0</v>
      </c>
      <c r="F14" s="844">
        <f t="shared" ca="1" si="7"/>
        <v>0</v>
      </c>
      <c r="G14" s="844">
        <f t="shared" ca="1" si="7"/>
        <v>0</v>
      </c>
      <c r="H14" s="844">
        <f t="shared" ca="1" si="7"/>
        <v>0</v>
      </c>
      <c r="I14" s="844">
        <f t="shared" ca="1" si="7"/>
        <v>0</v>
      </c>
      <c r="J14" s="844">
        <f t="shared" ca="1" si="7"/>
        <v>0</v>
      </c>
      <c r="K14" s="844">
        <f t="shared" ca="1" si="7"/>
        <v>0</v>
      </c>
      <c r="L14" s="844">
        <f t="shared" ca="1" si="7"/>
        <v>0</v>
      </c>
      <c r="M14" s="844">
        <f t="shared" ca="1" si="7"/>
        <v>0</v>
      </c>
      <c r="N14" s="844">
        <f t="shared" ca="1" si="7"/>
        <v>0</v>
      </c>
      <c r="O14" s="844">
        <f t="shared" ca="1" si="7"/>
        <v>0</v>
      </c>
      <c r="P14" s="844">
        <f t="shared" ca="1" si="7"/>
        <v>0</v>
      </c>
      <c r="Q14" s="844">
        <f t="shared" ca="1" si="7"/>
        <v>0</v>
      </c>
      <c r="R14" s="844">
        <f t="shared" ca="1" si="7"/>
        <v>0</v>
      </c>
      <c r="S14" s="844">
        <f t="shared" ca="1" si="7"/>
        <v>0</v>
      </c>
      <c r="T14" s="844">
        <f t="shared" ca="1" si="7"/>
        <v>0</v>
      </c>
      <c r="U14" s="844">
        <f t="shared" ca="1" si="7"/>
        <v>0</v>
      </c>
      <c r="V14" s="844">
        <f t="shared" ca="1" si="7"/>
        <v>0</v>
      </c>
      <c r="W14" s="844">
        <f t="shared" ca="1" si="7"/>
        <v>0</v>
      </c>
      <c r="X14" s="844">
        <f t="shared" ca="1" si="7"/>
        <v>0</v>
      </c>
      <c r="Y14" s="844">
        <f t="shared" ca="1" si="7"/>
        <v>0</v>
      </c>
      <c r="Z14" s="844">
        <f t="shared" ca="1" si="7"/>
        <v>0</v>
      </c>
      <c r="AA14" s="844">
        <f t="shared" ca="1" si="7"/>
        <v>0</v>
      </c>
      <c r="AB14" s="844">
        <f t="shared" ca="1" si="7"/>
        <v>0</v>
      </c>
    </row>
    <row r="15" spans="1:246" ht="14.1" customHeight="1">
      <c r="A15" s="887" t="s">
        <v>231</v>
      </c>
      <c r="B15" s="888"/>
      <c r="C15" s="897" t="e">
        <f t="shared" ref="C15:AB15" ca="1" si="8">IF(C2&lt;=$B$11,((C10+C7)/(C7+C11)),0)</f>
        <v>#DIV/0!</v>
      </c>
      <c r="D15" s="889">
        <f t="shared" ca="1" si="8"/>
        <v>0</v>
      </c>
      <c r="E15" s="889">
        <f t="shared" ca="1" si="8"/>
        <v>0</v>
      </c>
      <c r="F15" s="889">
        <f t="shared" ca="1" si="8"/>
        <v>0</v>
      </c>
      <c r="G15" s="889">
        <f t="shared" ca="1" si="8"/>
        <v>0</v>
      </c>
      <c r="H15" s="889">
        <f t="shared" ca="1" si="8"/>
        <v>0</v>
      </c>
      <c r="I15" s="889">
        <f t="shared" ca="1" si="8"/>
        <v>0</v>
      </c>
      <c r="J15" s="889">
        <f t="shared" ca="1" si="8"/>
        <v>0</v>
      </c>
      <c r="K15" s="889">
        <f t="shared" ca="1" si="8"/>
        <v>0</v>
      </c>
      <c r="L15" s="889">
        <f t="shared" ca="1" si="8"/>
        <v>0</v>
      </c>
      <c r="M15" s="889">
        <f t="shared" ca="1" si="8"/>
        <v>0</v>
      </c>
      <c r="N15" s="889">
        <f t="shared" ca="1" si="8"/>
        <v>0</v>
      </c>
      <c r="O15" s="889">
        <f t="shared" ca="1" si="8"/>
        <v>0</v>
      </c>
      <c r="P15" s="896">
        <f t="shared" ca="1" si="8"/>
        <v>0</v>
      </c>
      <c r="Q15" s="896">
        <f t="shared" ca="1" si="8"/>
        <v>0</v>
      </c>
      <c r="R15" s="896">
        <f t="shared" ca="1" si="8"/>
        <v>0</v>
      </c>
      <c r="S15" s="896">
        <f t="shared" ca="1" si="8"/>
        <v>0</v>
      </c>
      <c r="T15" s="896">
        <f t="shared" ca="1" si="8"/>
        <v>0</v>
      </c>
      <c r="U15" s="896">
        <f t="shared" ca="1" si="8"/>
        <v>0</v>
      </c>
      <c r="V15" s="896">
        <f t="shared" ca="1" si="8"/>
        <v>0</v>
      </c>
      <c r="W15" s="896">
        <f t="shared" ca="1" si="8"/>
        <v>0</v>
      </c>
      <c r="X15" s="896">
        <f t="shared" ca="1" si="8"/>
        <v>0</v>
      </c>
      <c r="Y15" s="896">
        <f t="shared" ca="1" si="8"/>
        <v>0</v>
      </c>
      <c r="Z15" s="896">
        <f t="shared" ca="1" si="8"/>
        <v>0</v>
      </c>
      <c r="AA15" s="896">
        <f t="shared" ca="1" si="8"/>
        <v>0</v>
      </c>
      <c r="AB15" s="896">
        <f t="shared" ca="1" si="8"/>
        <v>0</v>
      </c>
    </row>
    <row r="16" spans="1:246" ht="14.1" customHeight="1">
      <c r="A16" s="878"/>
      <c r="B16" s="895"/>
      <c r="C16" s="846"/>
      <c r="D16" s="846"/>
      <c r="E16" s="846"/>
      <c r="F16" s="846"/>
      <c r="G16" s="846"/>
      <c r="H16" s="846"/>
      <c r="I16" s="846"/>
      <c r="J16" s="846"/>
      <c r="K16" s="846"/>
      <c r="L16" s="846"/>
      <c r="M16" s="846"/>
      <c r="N16" s="846"/>
      <c r="O16" s="846"/>
      <c r="P16" s="846"/>
      <c r="Q16" s="846"/>
      <c r="R16" s="846"/>
      <c r="S16" s="846"/>
      <c r="T16" s="846"/>
      <c r="U16" s="846"/>
      <c r="V16" s="846"/>
      <c r="W16" s="846"/>
      <c r="X16" s="846"/>
      <c r="Y16" s="846"/>
      <c r="Z16" s="846"/>
      <c r="AA16" s="846"/>
      <c r="AB16" s="846"/>
    </row>
    <row r="17" spans="1:28" s="881" customFormat="1" ht="14.1" customHeight="1">
      <c r="A17" s="879" t="s">
        <v>2</v>
      </c>
      <c r="B17" s="899">
        <f>Inputs!$C$40</f>
        <v>0.7</v>
      </c>
      <c r="C17" s="894">
        <v>0</v>
      </c>
      <c r="D17" s="880">
        <f t="shared" ref="D17:AB17" ca="1" si="9">+C20</f>
        <v>0</v>
      </c>
      <c r="E17" s="880">
        <f t="shared" ca="1" si="9"/>
        <v>0</v>
      </c>
      <c r="F17" s="880">
        <f t="shared" ca="1" si="9"/>
        <v>0</v>
      </c>
      <c r="G17" s="880">
        <f t="shared" ca="1" si="9"/>
        <v>0</v>
      </c>
      <c r="H17" s="880">
        <f t="shared" ca="1" si="9"/>
        <v>0</v>
      </c>
      <c r="I17" s="880">
        <f t="shared" ca="1" si="9"/>
        <v>0</v>
      </c>
      <c r="J17" s="880">
        <f t="shared" ca="1" si="9"/>
        <v>0</v>
      </c>
      <c r="K17" s="880">
        <f t="shared" ca="1" si="9"/>
        <v>0</v>
      </c>
      <c r="L17" s="880">
        <f t="shared" ca="1" si="9"/>
        <v>0</v>
      </c>
      <c r="M17" s="880">
        <f t="shared" ca="1" si="9"/>
        <v>0</v>
      </c>
      <c r="N17" s="880">
        <f t="shared" ca="1" si="9"/>
        <v>0</v>
      </c>
      <c r="O17" s="880">
        <f t="shared" ca="1" si="9"/>
        <v>0</v>
      </c>
      <c r="P17" s="880">
        <f t="shared" ca="1" si="9"/>
        <v>0</v>
      </c>
      <c r="Q17" s="880">
        <f t="shared" ca="1" si="9"/>
        <v>0</v>
      </c>
      <c r="R17" s="880">
        <f ca="1">+Q20</f>
        <v>0</v>
      </c>
      <c r="S17" s="880">
        <f t="shared" ca="1" si="9"/>
        <v>0</v>
      </c>
      <c r="T17" s="880">
        <f t="shared" ca="1" si="9"/>
        <v>0</v>
      </c>
      <c r="U17" s="880">
        <f t="shared" ca="1" si="9"/>
        <v>0</v>
      </c>
      <c r="V17" s="880">
        <f t="shared" ca="1" si="9"/>
        <v>0</v>
      </c>
      <c r="W17" s="880">
        <f t="shared" ca="1" si="9"/>
        <v>0</v>
      </c>
      <c r="X17" s="880">
        <f t="shared" ca="1" si="9"/>
        <v>0</v>
      </c>
      <c r="Y17" s="880">
        <f t="shared" ca="1" si="9"/>
        <v>0</v>
      </c>
      <c r="Z17" s="880">
        <f t="shared" ca="1" si="9"/>
        <v>0</v>
      </c>
      <c r="AA17" s="880">
        <f t="shared" ca="1" si="9"/>
        <v>0</v>
      </c>
      <c r="AB17" s="880">
        <f t="shared" ca="1" si="9"/>
        <v>0</v>
      </c>
    </row>
    <row r="18" spans="1:28" ht="14.1" customHeight="1">
      <c r="A18" s="839" t="s">
        <v>70</v>
      </c>
      <c r="B18" s="900">
        <f ca="1">SUM(C18:R18)</f>
        <v>0</v>
      </c>
      <c r="C18" s="901">
        <f ca="1">'Capex &amp; MoF'!D24</f>
        <v>0</v>
      </c>
      <c r="D18" s="901">
        <f ca="1">'Capex &amp; MoF'!E24</f>
        <v>0</v>
      </c>
      <c r="E18" s="901">
        <f ca="1">'Capex &amp; MoF'!F24</f>
        <v>0</v>
      </c>
      <c r="F18" s="901">
        <f ca="1">'Capex &amp; MoF'!G24</f>
        <v>0</v>
      </c>
      <c r="G18" s="901">
        <f ca="1">'Capex &amp; MoF'!H24</f>
        <v>0</v>
      </c>
      <c r="H18" s="901">
        <f ca="1">'Capex &amp; MoF'!I24</f>
        <v>0</v>
      </c>
      <c r="I18" s="901">
        <f ca="1">'Capex &amp; MoF'!J24</f>
        <v>0</v>
      </c>
      <c r="J18" s="901">
        <f ca="1">'Capex &amp; MoF'!K24</f>
        <v>0</v>
      </c>
      <c r="K18" s="901">
        <f ca="1">'Capex &amp; MoF'!L24</f>
        <v>0</v>
      </c>
      <c r="L18" s="901">
        <f ca="1">'Capex &amp; MoF'!M24</f>
        <v>0</v>
      </c>
      <c r="M18" s="902"/>
      <c r="N18" s="902"/>
      <c r="O18" s="902"/>
      <c r="P18" s="902"/>
      <c r="Q18" s="902"/>
      <c r="R18" s="902"/>
      <c r="S18" s="902"/>
      <c r="T18" s="902"/>
      <c r="U18" s="902"/>
      <c r="V18" s="902"/>
      <c r="W18" s="902"/>
      <c r="X18" s="902"/>
      <c r="Y18" s="902"/>
      <c r="Z18" s="902"/>
      <c r="AA18" s="902"/>
      <c r="AB18" s="902"/>
    </row>
    <row r="19" spans="1:28" ht="14.1" customHeight="1">
      <c r="A19" s="838" t="s">
        <v>78</v>
      </c>
      <c r="B19" s="900">
        <f ca="1">SUM(C19:AA19)</f>
        <v>0</v>
      </c>
      <c r="C19" s="903">
        <f t="shared" ref="C19:AB19" ca="1" si="10">IF((AND(C18&lt;=0,B23&lt;$B$18)),(MIN((C10*$B$17),($B$18-B23))),0)</f>
        <v>0</v>
      </c>
      <c r="D19" s="903">
        <f t="shared" ca="1" si="10"/>
        <v>0</v>
      </c>
      <c r="E19" s="903">
        <f t="shared" ca="1" si="10"/>
        <v>0</v>
      </c>
      <c r="F19" s="903">
        <f t="shared" ca="1" si="10"/>
        <v>0</v>
      </c>
      <c r="G19" s="903">
        <f t="shared" ca="1" si="10"/>
        <v>0</v>
      </c>
      <c r="H19" s="903">
        <f t="shared" ca="1" si="10"/>
        <v>0</v>
      </c>
      <c r="I19" s="903">
        <f t="shared" ca="1" si="10"/>
        <v>0</v>
      </c>
      <c r="J19" s="903">
        <f t="shared" ca="1" si="10"/>
        <v>0</v>
      </c>
      <c r="K19" s="903">
        <f t="shared" ca="1" si="10"/>
        <v>0</v>
      </c>
      <c r="L19" s="903">
        <f t="shared" ca="1" si="10"/>
        <v>0</v>
      </c>
      <c r="M19" s="903">
        <f t="shared" ca="1" si="10"/>
        <v>0</v>
      </c>
      <c r="N19" s="903">
        <f t="shared" ca="1" si="10"/>
        <v>0</v>
      </c>
      <c r="O19" s="903">
        <f t="shared" ca="1" si="10"/>
        <v>0</v>
      </c>
      <c r="P19" s="903">
        <f t="shared" ca="1" si="10"/>
        <v>0</v>
      </c>
      <c r="Q19" s="903">
        <f t="shared" ca="1" si="10"/>
        <v>0</v>
      </c>
      <c r="R19" s="903">
        <f t="shared" ca="1" si="10"/>
        <v>0</v>
      </c>
      <c r="S19" s="903">
        <f t="shared" ca="1" si="10"/>
        <v>0</v>
      </c>
      <c r="T19" s="903">
        <f t="shared" ca="1" si="10"/>
        <v>0</v>
      </c>
      <c r="U19" s="903">
        <f t="shared" ca="1" si="10"/>
        <v>0</v>
      </c>
      <c r="V19" s="903">
        <f t="shared" ca="1" si="10"/>
        <v>0</v>
      </c>
      <c r="W19" s="903">
        <f t="shared" ca="1" si="10"/>
        <v>0</v>
      </c>
      <c r="X19" s="903">
        <f t="shared" ca="1" si="10"/>
        <v>0</v>
      </c>
      <c r="Y19" s="903">
        <f t="shared" ca="1" si="10"/>
        <v>0</v>
      </c>
      <c r="Z19" s="903">
        <f t="shared" ca="1" si="10"/>
        <v>0</v>
      </c>
      <c r="AA19" s="903">
        <f t="shared" ca="1" si="10"/>
        <v>0</v>
      </c>
      <c r="AB19" s="903">
        <f t="shared" ca="1" si="10"/>
        <v>0</v>
      </c>
    </row>
    <row r="20" spans="1:28" s="881" customFormat="1" ht="14.1" customHeight="1">
      <c r="A20" s="882" t="s">
        <v>4</v>
      </c>
      <c r="B20" s="883" t="b">
        <f ca="1">ROUND(B18,4)=ROUND(B19,4)</f>
        <v>1</v>
      </c>
      <c r="C20" s="884">
        <f ca="1">+C17+C18-C19</f>
        <v>0</v>
      </c>
      <c r="D20" s="884">
        <f t="shared" ref="D20:AB20" ca="1" si="11">+D17+D18-D19</f>
        <v>0</v>
      </c>
      <c r="E20" s="884">
        <f t="shared" ca="1" si="11"/>
        <v>0</v>
      </c>
      <c r="F20" s="884">
        <f t="shared" ca="1" si="11"/>
        <v>0</v>
      </c>
      <c r="G20" s="884">
        <f t="shared" ca="1" si="11"/>
        <v>0</v>
      </c>
      <c r="H20" s="884">
        <f t="shared" ca="1" si="11"/>
        <v>0</v>
      </c>
      <c r="I20" s="884">
        <f t="shared" ca="1" si="11"/>
        <v>0</v>
      </c>
      <c r="J20" s="884">
        <f t="shared" ca="1" si="11"/>
        <v>0</v>
      </c>
      <c r="K20" s="884">
        <f t="shared" ca="1" si="11"/>
        <v>0</v>
      </c>
      <c r="L20" s="884">
        <f t="shared" ca="1" si="11"/>
        <v>0</v>
      </c>
      <c r="M20" s="884">
        <f t="shared" ca="1" si="11"/>
        <v>0</v>
      </c>
      <c r="N20" s="884">
        <f t="shared" ca="1" si="11"/>
        <v>0</v>
      </c>
      <c r="O20" s="884">
        <f t="shared" ca="1" si="11"/>
        <v>0</v>
      </c>
      <c r="P20" s="884">
        <f t="shared" ca="1" si="11"/>
        <v>0</v>
      </c>
      <c r="Q20" s="884">
        <f ca="1">+Q17+Q18-Q19</f>
        <v>0</v>
      </c>
      <c r="R20" s="884">
        <f ca="1">+R17+R18-R19</f>
        <v>0</v>
      </c>
      <c r="S20" s="884">
        <f t="shared" ca="1" si="11"/>
        <v>0</v>
      </c>
      <c r="T20" s="884">
        <f ca="1">+T17+T18-T19</f>
        <v>0</v>
      </c>
      <c r="U20" s="884">
        <f ca="1">+U17+U18-U19</f>
        <v>0</v>
      </c>
      <c r="V20" s="884">
        <f ca="1">+V17+V18-V19</f>
        <v>0</v>
      </c>
      <c r="W20" s="884">
        <f t="shared" ca="1" si="11"/>
        <v>0</v>
      </c>
      <c r="X20" s="884">
        <f t="shared" ca="1" si="11"/>
        <v>0</v>
      </c>
      <c r="Y20" s="884">
        <f t="shared" ca="1" si="11"/>
        <v>0</v>
      </c>
      <c r="Z20" s="884">
        <f t="shared" ca="1" si="11"/>
        <v>0</v>
      </c>
      <c r="AA20" s="884">
        <f t="shared" ca="1" si="11"/>
        <v>0</v>
      </c>
      <c r="AB20" s="884">
        <f t="shared" ca="1" si="11"/>
        <v>0</v>
      </c>
    </row>
    <row r="21" spans="1:28" ht="14.1" customHeight="1">
      <c r="A21" s="838"/>
      <c r="B21" s="849"/>
      <c r="C21" s="839"/>
      <c r="D21" s="841"/>
      <c r="E21" s="841"/>
      <c r="F21" s="841"/>
      <c r="G21" s="841"/>
      <c r="H21" s="841"/>
      <c r="I21" s="841"/>
      <c r="J21" s="839"/>
      <c r="K21" s="839"/>
      <c r="L21" s="839"/>
      <c r="M21" s="839"/>
      <c r="N21" s="839"/>
      <c r="O21" s="839"/>
      <c r="P21" s="839"/>
      <c r="Q21" s="839"/>
      <c r="R21" s="839"/>
      <c r="S21" s="839"/>
      <c r="T21" s="839"/>
      <c r="U21" s="839"/>
      <c r="V21" s="839"/>
      <c r="W21" s="839"/>
      <c r="X21" s="839"/>
      <c r="Y21" s="839"/>
      <c r="Z21" s="839"/>
      <c r="AA21" s="839"/>
      <c r="AB21" s="839"/>
    </row>
    <row r="22" spans="1:28" ht="14.1" customHeight="1">
      <c r="A22" s="847" t="s">
        <v>81</v>
      </c>
      <c r="B22" s="892">
        <v>0</v>
      </c>
      <c r="C22" s="904">
        <f t="shared" ref="C22:AB22" ca="1" si="12">+B22+C18</f>
        <v>0</v>
      </c>
      <c r="D22" s="905">
        <f t="shared" ca="1" si="12"/>
        <v>0</v>
      </c>
      <c r="E22" s="905">
        <f t="shared" ca="1" si="12"/>
        <v>0</v>
      </c>
      <c r="F22" s="905">
        <f t="shared" ca="1" si="12"/>
        <v>0</v>
      </c>
      <c r="G22" s="905">
        <f t="shared" ca="1" si="12"/>
        <v>0</v>
      </c>
      <c r="H22" s="905">
        <f t="shared" ca="1" si="12"/>
        <v>0</v>
      </c>
      <c r="I22" s="905">
        <f t="shared" ca="1" si="12"/>
        <v>0</v>
      </c>
      <c r="J22" s="905">
        <f t="shared" ca="1" si="12"/>
        <v>0</v>
      </c>
      <c r="K22" s="905">
        <f t="shared" ca="1" si="12"/>
        <v>0</v>
      </c>
      <c r="L22" s="905">
        <f t="shared" ca="1" si="12"/>
        <v>0</v>
      </c>
      <c r="M22" s="905">
        <f t="shared" ca="1" si="12"/>
        <v>0</v>
      </c>
      <c r="N22" s="905">
        <f t="shared" ca="1" si="12"/>
        <v>0</v>
      </c>
      <c r="O22" s="905">
        <f t="shared" ca="1" si="12"/>
        <v>0</v>
      </c>
      <c r="P22" s="905">
        <f t="shared" ca="1" si="12"/>
        <v>0</v>
      </c>
      <c r="Q22" s="905">
        <f t="shared" ca="1" si="12"/>
        <v>0</v>
      </c>
      <c r="R22" s="905">
        <f t="shared" ca="1" si="12"/>
        <v>0</v>
      </c>
      <c r="S22" s="905">
        <f t="shared" ca="1" si="12"/>
        <v>0</v>
      </c>
      <c r="T22" s="905">
        <f t="shared" ca="1" si="12"/>
        <v>0</v>
      </c>
      <c r="U22" s="905">
        <f t="shared" ca="1" si="12"/>
        <v>0</v>
      </c>
      <c r="V22" s="905">
        <f t="shared" ca="1" si="12"/>
        <v>0</v>
      </c>
      <c r="W22" s="905">
        <f t="shared" ca="1" si="12"/>
        <v>0</v>
      </c>
      <c r="X22" s="905">
        <f t="shared" ca="1" si="12"/>
        <v>0</v>
      </c>
      <c r="Y22" s="905">
        <f t="shared" ca="1" si="12"/>
        <v>0</v>
      </c>
      <c r="Z22" s="905">
        <f t="shared" ca="1" si="12"/>
        <v>0</v>
      </c>
      <c r="AA22" s="905">
        <f t="shared" ca="1" si="12"/>
        <v>0</v>
      </c>
      <c r="AB22" s="905">
        <f t="shared" ca="1" si="12"/>
        <v>0</v>
      </c>
    </row>
    <row r="23" spans="1:28" ht="14.1" customHeight="1">
      <c r="A23" s="848" t="s">
        <v>80</v>
      </c>
      <c r="B23" s="893">
        <v>0</v>
      </c>
      <c r="C23" s="906">
        <f ca="1">C19</f>
        <v>0</v>
      </c>
      <c r="D23" s="906">
        <f t="shared" ref="D23:AB23" ca="1" si="13">+C23+D19</f>
        <v>0</v>
      </c>
      <c r="E23" s="906">
        <f t="shared" ca="1" si="13"/>
        <v>0</v>
      </c>
      <c r="F23" s="906">
        <f t="shared" ca="1" si="13"/>
        <v>0</v>
      </c>
      <c r="G23" s="906">
        <f t="shared" ca="1" si="13"/>
        <v>0</v>
      </c>
      <c r="H23" s="906">
        <f t="shared" ca="1" si="13"/>
        <v>0</v>
      </c>
      <c r="I23" s="906">
        <f t="shared" ca="1" si="13"/>
        <v>0</v>
      </c>
      <c r="J23" s="906">
        <f t="shared" ca="1" si="13"/>
        <v>0</v>
      </c>
      <c r="K23" s="906">
        <f t="shared" ca="1" si="13"/>
        <v>0</v>
      </c>
      <c r="L23" s="906">
        <f t="shared" ca="1" si="13"/>
        <v>0</v>
      </c>
      <c r="M23" s="906">
        <f t="shared" ca="1" si="13"/>
        <v>0</v>
      </c>
      <c r="N23" s="906">
        <f t="shared" ca="1" si="13"/>
        <v>0</v>
      </c>
      <c r="O23" s="906">
        <f t="shared" ca="1" si="13"/>
        <v>0</v>
      </c>
      <c r="P23" s="906">
        <f t="shared" ca="1" si="13"/>
        <v>0</v>
      </c>
      <c r="Q23" s="906">
        <f t="shared" ca="1" si="13"/>
        <v>0</v>
      </c>
      <c r="R23" s="906">
        <f t="shared" ca="1" si="13"/>
        <v>0</v>
      </c>
      <c r="S23" s="906">
        <f t="shared" ca="1" si="13"/>
        <v>0</v>
      </c>
      <c r="T23" s="906">
        <f t="shared" ca="1" si="13"/>
        <v>0</v>
      </c>
      <c r="U23" s="906">
        <f t="shared" ca="1" si="13"/>
        <v>0</v>
      </c>
      <c r="V23" s="906">
        <f t="shared" ca="1" si="13"/>
        <v>0</v>
      </c>
      <c r="W23" s="906">
        <f t="shared" ca="1" si="13"/>
        <v>0</v>
      </c>
      <c r="X23" s="906">
        <f t="shared" ca="1" si="13"/>
        <v>0</v>
      </c>
      <c r="Y23" s="906">
        <f t="shared" ca="1" si="13"/>
        <v>0</v>
      </c>
      <c r="Z23" s="906">
        <f t="shared" ca="1" si="13"/>
        <v>0</v>
      </c>
      <c r="AA23" s="906">
        <f t="shared" ca="1" si="13"/>
        <v>0</v>
      </c>
      <c r="AB23" s="906">
        <f t="shared" ca="1" si="13"/>
        <v>0</v>
      </c>
    </row>
    <row r="24" spans="1:28" ht="14.1" customHeight="1">
      <c r="A24" s="850" t="s">
        <v>311</v>
      </c>
      <c r="B24" s="851">
        <f ca="1">SUM(C24:AA24)</f>
        <v>0</v>
      </c>
      <c r="C24" s="907">
        <f t="shared" ref="C24:AB24" ca="1" si="14">IF(C19&gt;0,1,0)</f>
        <v>0</v>
      </c>
      <c r="D24" s="907">
        <f t="shared" ca="1" si="14"/>
        <v>0</v>
      </c>
      <c r="E24" s="907">
        <f t="shared" ca="1" si="14"/>
        <v>0</v>
      </c>
      <c r="F24" s="907">
        <f t="shared" ca="1" si="14"/>
        <v>0</v>
      </c>
      <c r="G24" s="907">
        <f t="shared" ca="1" si="14"/>
        <v>0</v>
      </c>
      <c r="H24" s="907">
        <f t="shared" ca="1" si="14"/>
        <v>0</v>
      </c>
      <c r="I24" s="907">
        <f t="shared" ca="1" si="14"/>
        <v>0</v>
      </c>
      <c r="J24" s="907">
        <f t="shared" ca="1" si="14"/>
        <v>0</v>
      </c>
      <c r="K24" s="907">
        <f t="shared" ca="1" si="14"/>
        <v>0</v>
      </c>
      <c r="L24" s="907">
        <f t="shared" ca="1" si="14"/>
        <v>0</v>
      </c>
      <c r="M24" s="907">
        <f t="shared" ca="1" si="14"/>
        <v>0</v>
      </c>
      <c r="N24" s="907">
        <f t="shared" ca="1" si="14"/>
        <v>0</v>
      </c>
      <c r="O24" s="907">
        <f t="shared" ca="1" si="14"/>
        <v>0</v>
      </c>
      <c r="P24" s="907">
        <f t="shared" ca="1" si="14"/>
        <v>0</v>
      </c>
      <c r="Q24" s="907">
        <f t="shared" ca="1" si="14"/>
        <v>0</v>
      </c>
      <c r="R24" s="907">
        <f t="shared" ca="1" si="14"/>
        <v>0</v>
      </c>
      <c r="S24" s="907">
        <f t="shared" ca="1" si="14"/>
        <v>0</v>
      </c>
      <c r="T24" s="907">
        <f t="shared" ca="1" si="14"/>
        <v>0</v>
      </c>
      <c r="U24" s="907">
        <f t="shared" ca="1" si="14"/>
        <v>0</v>
      </c>
      <c r="V24" s="907">
        <f t="shared" ca="1" si="14"/>
        <v>0</v>
      </c>
      <c r="W24" s="907">
        <f t="shared" ca="1" si="14"/>
        <v>0</v>
      </c>
      <c r="X24" s="907">
        <f t="shared" ca="1" si="14"/>
        <v>0</v>
      </c>
      <c r="Y24" s="907">
        <f t="shared" ca="1" si="14"/>
        <v>0</v>
      </c>
      <c r="Z24" s="907">
        <f t="shared" ca="1" si="14"/>
        <v>0</v>
      </c>
      <c r="AA24" s="907">
        <f t="shared" ca="1" si="14"/>
        <v>0</v>
      </c>
      <c r="AB24" s="907">
        <f t="shared" ca="1" si="14"/>
        <v>0</v>
      </c>
    </row>
    <row r="25" spans="1:28" s="68" customFormat="1" ht="14.1" customHeight="1">
      <c r="A25" s="879" t="s">
        <v>5</v>
      </c>
      <c r="B25" s="1029">
        <f>Inputs!$B$35</f>
        <v>0.09</v>
      </c>
      <c r="C25" s="885">
        <f ca="1">(C17+C20)/2*$B$25</f>
        <v>0</v>
      </c>
      <c r="D25" s="885">
        <f ca="1">(D17+D20)/2*$B$25</f>
        <v>0</v>
      </c>
      <c r="E25" s="885">
        <f t="shared" ref="E25:AB25" ca="1" si="15">(E17+E20)/2*$B$25</f>
        <v>0</v>
      </c>
      <c r="F25" s="885">
        <f t="shared" ca="1" si="15"/>
        <v>0</v>
      </c>
      <c r="G25" s="885">
        <f t="shared" ca="1" si="15"/>
        <v>0</v>
      </c>
      <c r="H25" s="885">
        <f t="shared" ca="1" si="15"/>
        <v>0</v>
      </c>
      <c r="I25" s="885">
        <f t="shared" ca="1" si="15"/>
        <v>0</v>
      </c>
      <c r="J25" s="885">
        <f t="shared" ca="1" si="15"/>
        <v>0</v>
      </c>
      <c r="K25" s="885">
        <f t="shared" ca="1" si="15"/>
        <v>0</v>
      </c>
      <c r="L25" s="885">
        <f t="shared" ca="1" si="15"/>
        <v>0</v>
      </c>
      <c r="M25" s="885">
        <f t="shared" ca="1" si="15"/>
        <v>0</v>
      </c>
      <c r="N25" s="885">
        <f t="shared" ca="1" si="15"/>
        <v>0</v>
      </c>
      <c r="O25" s="885">
        <f t="shared" ca="1" si="15"/>
        <v>0</v>
      </c>
      <c r="P25" s="885">
        <f t="shared" ca="1" si="15"/>
        <v>0</v>
      </c>
      <c r="Q25" s="885">
        <f t="shared" ca="1" si="15"/>
        <v>0</v>
      </c>
      <c r="R25" s="885">
        <f t="shared" ca="1" si="15"/>
        <v>0</v>
      </c>
      <c r="S25" s="885">
        <f t="shared" ca="1" si="15"/>
        <v>0</v>
      </c>
      <c r="T25" s="885">
        <f t="shared" ca="1" si="15"/>
        <v>0</v>
      </c>
      <c r="U25" s="885">
        <f t="shared" ca="1" si="15"/>
        <v>0</v>
      </c>
      <c r="V25" s="885">
        <f t="shared" ca="1" si="15"/>
        <v>0</v>
      </c>
      <c r="W25" s="885">
        <f t="shared" ca="1" si="15"/>
        <v>0</v>
      </c>
      <c r="X25" s="885">
        <f t="shared" ca="1" si="15"/>
        <v>0</v>
      </c>
      <c r="Y25" s="885">
        <f t="shared" ca="1" si="15"/>
        <v>0</v>
      </c>
      <c r="Z25" s="885">
        <f t="shared" ca="1" si="15"/>
        <v>0</v>
      </c>
      <c r="AA25" s="885">
        <f t="shared" ca="1" si="15"/>
        <v>0</v>
      </c>
      <c r="AB25" s="885">
        <f t="shared" ca="1" si="15"/>
        <v>0</v>
      </c>
    </row>
    <row r="26" spans="1:28" ht="14.1" customHeight="1">
      <c r="A26" s="838" t="s">
        <v>79</v>
      </c>
      <c r="B26" s="908">
        <f ca="1">SUM(C26:AA26)</f>
        <v>0</v>
      </c>
      <c r="C26" s="886">
        <f t="shared" ref="C26:AB26" ca="1" si="16">IF(C18&gt;0,C25,0)</f>
        <v>0</v>
      </c>
      <c r="D26" s="886">
        <f t="shared" ca="1" si="16"/>
        <v>0</v>
      </c>
      <c r="E26" s="886">
        <f ca="1">IF(E18&gt;0,E25,0)</f>
        <v>0</v>
      </c>
      <c r="F26" s="886">
        <f t="shared" ca="1" si="16"/>
        <v>0</v>
      </c>
      <c r="G26" s="886">
        <f t="shared" ca="1" si="16"/>
        <v>0</v>
      </c>
      <c r="H26" s="886">
        <f t="shared" ca="1" si="16"/>
        <v>0</v>
      </c>
      <c r="I26" s="886">
        <f t="shared" ca="1" si="16"/>
        <v>0</v>
      </c>
      <c r="J26" s="886">
        <f t="shared" ca="1" si="16"/>
        <v>0</v>
      </c>
      <c r="K26" s="886">
        <f t="shared" ca="1" si="16"/>
        <v>0</v>
      </c>
      <c r="L26" s="886">
        <f t="shared" ca="1" si="16"/>
        <v>0</v>
      </c>
      <c r="M26" s="886">
        <f t="shared" si="16"/>
        <v>0</v>
      </c>
      <c r="N26" s="886">
        <f t="shared" si="16"/>
        <v>0</v>
      </c>
      <c r="O26" s="886">
        <f t="shared" si="16"/>
        <v>0</v>
      </c>
      <c r="P26" s="886">
        <f t="shared" si="16"/>
        <v>0</v>
      </c>
      <c r="Q26" s="886">
        <f t="shared" si="16"/>
        <v>0</v>
      </c>
      <c r="R26" s="886">
        <f t="shared" si="16"/>
        <v>0</v>
      </c>
      <c r="S26" s="886">
        <f t="shared" si="16"/>
        <v>0</v>
      </c>
      <c r="T26" s="886">
        <f t="shared" si="16"/>
        <v>0</v>
      </c>
      <c r="U26" s="886">
        <f t="shared" si="16"/>
        <v>0</v>
      </c>
      <c r="V26" s="886">
        <f t="shared" si="16"/>
        <v>0</v>
      </c>
      <c r="W26" s="886">
        <f t="shared" si="16"/>
        <v>0</v>
      </c>
      <c r="X26" s="886">
        <f t="shared" si="16"/>
        <v>0</v>
      </c>
      <c r="Y26" s="886">
        <f t="shared" si="16"/>
        <v>0</v>
      </c>
      <c r="Z26" s="886">
        <f t="shared" si="16"/>
        <v>0</v>
      </c>
      <c r="AA26" s="886">
        <f t="shared" si="16"/>
        <v>0</v>
      </c>
      <c r="AB26" s="886">
        <f t="shared" si="16"/>
        <v>0</v>
      </c>
    </row>
    <row r="27" spans="1:28" ht="14.1" customHeight="1">
      <c r="A27" s="838" t="s">
        <v>82</v>
      </c>
      <c r="B27" s="908">
        <f ca="1">SUM(C27:AA27)</f>
        <v>0</v>
      </c>
      <c r="C27" s="886">
        <f t="shared" ref="C27:AB27" ca="1" si="17">+C25-C26</f>
        <v>0</v>
      </c>
      <c r="D27" s="886">
        <f t="shared" ca="1" si="17"/>
        <v>0</v>
      </c>
      <c r="E27" s="886">
        <f t="shared" ca="1" si="17"/>
        <v>0</v>
      </c>
      <c r="F27" s="886">
        <f t="shared" ca="1" si="17"/>
        <v>0</v>
      </c>
      <c r="G27" s="886">
        <f t="shared" ca="1" si="17"/>
        <v>0</v>
      </c>
      <c r="H27" s="886">
        <f t="shared" ca="1" si="17"/>
        <v>0</v>
      </c>
      <c r="I27" s="886">
        <f t="shared" ca="1" si="17"/>
        <v>0</v>
      </c>
      <c r="J27" s="886">
        <f t="shared" ca="1" si="17"/>
        <v>0</v>
      </c>
      <c r="K27" s="886">
        <f t="shared" ca="1" si="17"/>
        <v>0</v>
      </c>
      <c r="L27" s="886">
        <f t="shared" ca="1" si="17"/>
        <v>0</v>
      </c>
      <c r="M27" s="886">
        <f t="shared" ca="1" si="17"/>
        <v>0</v>
      </c>
      <c r="N27" s="886">
        <f t="shared" ca="1" si="17"/>
        <v>0</v>
      </c>
      <c r="O27" s="886">
        <f t="shared" ca="1" si="17"/>
        <v>0</v>
      </c>
      <c r="P27" s="886">
        <f t="shared" ca="1" si="17"/>
        <v>0</v>
      </c>
      <c r="Q27" s="886">
        <f t="shared" ca="1" si="17"/>
        <v>0</v>
      </c>
      <c r="R27" s="886">
        <f t="shared" ca="1" si="17"/>
        <v>0</v>
      </c>
      <c r="S27" s="886">
        <f t="shared" ca="1" si="17"/>
        <v>0</v>
      </c>
      <c r="T27" s="886">
        <f t="shared" ca="1" si="17"/>
        <v>0</v>
      </c>
      <c r="U27" s="886">
        <f t="shared" ca="1" si="17"/>
        <v>0</v>
      </c>
      <c r="V27" s="886">
        <f t="shared" ca="1" si="17"/>
        <v>0</v>
      </c>
      <c r="W27" s="886">
        <f t="shared" ca="1" si="17"/>
        <v>0</v>
      </c>
      <c r="X27" s="886">
        <f t="shared" ca="1" si="17"/>
        <v>0</v>
      </c>
      <c r="Y27" s="886">
        <f t="shared" ca="1" si="17"/>
        <v>0</v>
      </c>
      <c r="Z27" s="886">
        <f t="shared" ca="1" si="17"/>
        <v>0</v>
      </c>
      <c r="AA27" s="886">
        <f t="shared" ca="1" si="17"/>
        <v>0</v>
      </c>
      <c r="AB27" s="886">
        <f t="shared" ca="1" si="17"/>
        <v>0</v>
      </c>
    </row>
    <row r="28" spans="1:28" ht="14.1" customHeight="1">
      <c r="A28" s="838" t="s">
        <v>83</v>
      </c>
      <c r="B28" s="849"/>
      <c r="C28" s="886">
        <f ca="1">C27</f>
        <v>0</v>
      </c>
      <c r="D28" s="886">
        <f t="shared" ref="D28:AB28" ca="1" si="18">+C28+D27</f>
        <v>0</v>
      </c>
      <c r="E28" s="886">
        <f t="shared" ca="1" si="18"/>
        <v>0</v>
      </c>
      <c r="F28" s="886">
        <f t="shared" ca="1" si="18"/>
        <v>0</v>
      </c>
      <c r="G28" s="886">
        <f t="shared" ca="1" si="18"/>
        <v>0</v>
      </c>
      <c r="H28" s="886">
        <f t="shared" ca="1" si="18"/>
        <v>0</v>
      </c>
      <c r="I28" s="886">
        <f t="shared" ca="1" si="18"/>
        <v>0</v>
      </c>
      <c r="J28" s="886">
        <f t="shared" ca="1" si="18"/>
        <v>0</v>
      </c>
      <c r="K28" s="886">
        <f t="shared" ca="1" si="18"/>
        <v>0</v>
      </c>
      <c r="L28" s="886">
        <f t="shared" ca="1" si="18"/>
        <v>0</v>
      </c>
      <c r="M28" s="886">
        <f t="shared" ca="1" si="18"/>
        <v>0</v>
      </c>
      <c r="N28" s="886">
        <f t="shared" ca="1" si="18"/>
        <v>0</v>
      </c>
      <c r="O28" s="886">
        <f t="shared" ca="1" si="18"/>
        <v>0</v>
      </c>
      <c r="P28" s="886">
        <f t="shared" ca="1" si="18"/>
        <v>0</v>
      </c>
      <c r="Q28" s="886">
        <f t="shared" ca="1" si="18"/>
        <v>0</v>
      </c>
      <c r="R28" s="886">
        <f t="shared" ca="1" si="18"/>
        <v>0</v>
      </c>
      <c r="S28" s="886">
        <f t="shared" ca="1" si="18"/>
        <v>0</v>
      </c>
      <c r="T28" s="886">
        <f t="shared" ca="1" si="18"/>
        <v>0</v>
      </c>
      <c r="U28" s="886">
        <f t="shared" ca="1" si="18"/>
        <v>0</v>
      </c>
      <c r="V28" s="886">
        <f t="shared" ca="1" si="18"/>
        <v>0</v>
      </c>
      <c r="W28" s="886">
        <f t="shared" ca="1" si="18"/>
        <v>0</v>
      </c>
      <c r="X28" s="886">
        <f t="shared" ca="1" si="18"/>
        <v>0</v>
      </c>
      <c r="Y28" s="886">
        <f t="shared" ca="1" si="18"/>
        <v>0</v>
      </c>
      <c r="Z28" s="886">
        <f t="shared" ca="1" si="18"/>
        <v>0</v>
      </c>
      <c r="AA28" s="886">
        <f t="shared" ca="1" si="18"/>
        <v>0</v>
      </c>
      <c r="AB28" s="886">
        <f t="shared" ca="1" si="18"/>
        <v>0</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59999389629810485"/>
  </sheetPr>
  <dimension ref="A2:AB25"/>
  <sheetViews>
    <sheetView showGridLines="0" zoomScale="90" zoomScaleNormal="90" workbookViewId="0">
      <selection activeCell="G4" sqref="G4"/>
    </sheetView>
  </sheetViews>
  <sheetFormatPr defaultColWidth="9" defaultRowHeight="12.75"/>
  <cols>
    <col min="1" max="1" width="33.25" style="239" bestFit="1" customWidth="1"/>
    <col min="2" max="2" width="6.875" style="239" bestFit="1" customWidth="1"/>
    <col min="3" max="28" width="7" style="239" bestFit="1" customWidth="1"/>
    <col min="29" max="16384" width="9" style="239"/>
  </cols>
  <sheetData>
    <row r="2" spans="1:28" s="242" customFormat="1">
      <c r="A2" s="868" t="s">
        <v>105</v>
      </c>
      <c r="B2" s="869"/>
      <c r="C2" s="870">
        <f>'CFS UP'!C2</f>
        <v>43555</v>
      </c>
      <c r="D2" s="870">
        <f>'CFS UP'!D2</f>
        <v>43921</v>
      </c>
      <c r="E2" s="870">
        <f>'CFS UP'!E2</f>
        <v>44286</v>
      </c>
      <c r="F2" s="870">
        <f>'CFS UP'!F2</f>
        <v>44651</v>
      </c>
      <c r="G2" s="870">
        <f>'CFS UP'!G2</f>
        <v>45016</v>
      </c>
      <c r="H2" s="870">
        <f>'CFS UP'!H2</f>
        <v>45382</v>
      </c>
      <c r="I2" s="870">
        <f>'CFS UP'!I2</f>
        <v>45747</v>
      </c>
      <c r="J2" s="870">
        <f>'CFS UP'!J2</f>
        <v>46112</v>
      </c>
      <c r="K2" s="870">
        <f>'CFS UP'!K2</f>
        <v>46477</v>
      </c>
      <c r="L2" s="870">
        <f>'CFS UP'!L2</f>
        <v>46843</v>
      </c>
      <c r="M2" s="870">
        <f>'CFS UP'!M2</f>
        <v>47208</v>
      </c>
      <c r="N2" s="870">
        <f>'CFS UP'!N2</f>
        <v>47573</v>
      </c>
      <c r="O2" s="870">
        <f>'CFS UP'!O2</f>
        <v>47938</v>
      </c>
      <c r="P2" s="870">
        <f>'CFS UP'!P2</f>
        <v>48304</v>
      </c>
      <c r="Q2" s="870">
        <f>'CFS UP'!Q2</f>
        <v>48669</v>
      </c>
      <c r="R2" s="870">
        <f>'CFS UP'!R2</f>
        <v>49034</v>
      </c>
      <c r="S2" s="870">
        <f>'CFS UP'!S2</f>
        <v>49399</v>
      </c>
      <c r="T2" s="870">
        <f>'CFS UP'!T2</f>
        <v>49765</v>
      </c>
      <c r="U2" s="870">
        <f>'CFS UP'!U2</f>
        <v>50130</v>
      </c>
      <c r="V2" s="870">
        <f>'CFS UP'!V2</f>
        <v>50495</v>
      </c>
      <c r="W2" s="870">
        <f>'CFS UP'!W2</f>
        <v>50860</v>
      </c>
      <c r="X2" s="870">
        <f>'CFS UP'!X2</f>
        <v>51226</v>
      </c>
      <c r="Y2" s="870">
        <f>'CFS UP'!Y2</f>
        <v>51591</v>
      </c>
      <c r="Z2" s="870">
        <f>'CFS UP'!Z2</f>
        <v>51956</v>
      </c>
      <c r="AA2" s="870">
        <f>'CFS UP'!AA2</f>
        <v>52321</v>
      </c>
      <c r="AB2" s="871">
        <f>'CFS UP'!AB2</f>
        <v>52687</v>
      </c>
    </row>
    <row r="3" spans="1:28">
      <c r="A3" s="240" t="s">
        <v>107</v>
      </c>
      <c r="C3" s="243">
        <f ca="1">'CFS UP'!C29</f>
        <v>0</v>
      </c>
      <c r="D3" s="243">
        <f ca="1">'CFS UP'!D29</f>
        <v>0</v>
      </c>
      <c r="E3" s="243">
        <f ca="1">'CFS UP'!E29</f>
        <v>0</v>
      </c>
      <c r="F3" s="243">
        <f ca="1">'CFS UP'!F29</f>
        <v>0</v>
      </c>
      <c r="G3" s="243">
        <f ca="1">'CFS UP'!G29</f>
        <v>0</v>
      </c>
      <c r="H3" s="243">
        <f ca="1">'CFS UP'!H29</f>
        <v>0</v>
      </c>
      <c r="I3" s="243">
        <f ca="1">'CFS UP'!I29</f>
        <v>0</v>
      </c>
      <c r="J3" s="243">
        <f ca="1">'CFS UP'!J29</f>
        <v>0</v>
      </c>
      <c r="K3" s="243">
        <f ca="1">'CFS UP'!K29</f>
        <v>0</v>
      </c>
      <c r="L3" s="243">
        <f ca="1">'CFS UP'!L29</f>
        <v>0</v>
      </c>
      <c r="M3" s="243">
        <f ca="1">'CFS UP'!M29</f>
        <v>0</v>
      </c>
      <c r="N3" s="243">
        <f ca="1">'CFS UP'!N29</f>
        <v>0</v>
      </c>
      <c r="O3" s="243">
        <f ca="1">'CFS UP'!O29</f>
        <v>0</v>
      </c>
      <c r="P3" s="243">
        <f ca="1">'CFS UP'!P29</f>
        <v>0</v>
      </c>
      <c r="Q3" s="243">
        <f ca="1">'CFS UP'!Q29</f>
        <v>0</v>
      </c>
      <c r="R3" s="243">
        <f ca="1">'CFS UP'!R29</f>
        <v>0</v>
      </c>
      <c r="S3" s="243">
        <f ca="1">'CFS UP'!S29</f>
        <v>0</v>
      </c>
      <c r="T3" s="243">
        <f ca="1">'CFS UP'!T29</f>
        <v>0</v>
      </c>
      <c r="U3" s="243">
        <f ca="1">'CFS UP'!U29</f>
        <v>0</v>
      </c>
      <c r="V3" s="243">
        <f ca="1">'CFS UP'!V29</f>
        <v>0</v>
      </c>
      <c r="W3" s="243">
        <f ca="1">'CFS UP'!W29</f>
        <v>0</v>
      </c>
      <c r="X3" s="243">
        <f ca="1">'CFS UP'!X29</f>
        <v>0</v>
      </c>
      <c r="Y3" s="243">
        <f ca="1">'CFS UP'!Y29</f>
        <v>0</v>
      </c>
      <c r="Z3" s="243">
        <f ca="1">'CFS UP'!Z29</f>
        <v>0</v>
      </c>
      <c r="AA3" s="243">
        <f ca="1">'CFS UP'!AA29</f>
        <v>0</v>
      </c>
      <c r="AB3" s="243">
        <f ca="1">'CFS UP'!AB29</f>
        <v>0</v>
      </c>
    </row>
    <row r="4" spans="1:28">
      <c r="A4" s="240" t="s">
        <v>24</v>
      </c>
      <c r="C4" s="243">
        <f ca="1">Dep!C18</f>
        <v>0</v>
      </c>
      <c r="D4" s="243">
        <f ca="1">Dep!D18</f>
        <v>0</v>
      </c>
      <c r="E4" s="243">
        <f ca="1">Dep!E18</f>
        <v>0</v>
      </c>
      <c r="F4" s="243">
        <f ca="1">Dep!F18</f>
        <v>0</v>
      </c>
      <c r="G4" s="243">
        <f ca="1">Dep!G18</f>
        <v>0</v>
      </c>
      <c r="H4" s="243">
        <f ca="1">Dep!H18</f>
        <v>0</v>
      </c>
      <c r="I4" s="243">
        <f ca="1">Dep!I18</f>
        <v>0</v>
      </c>
      <c r="J4" s="243">
        <f ca="1">Dep!J18</f>
        <v>0</v>
      </c>
      <c r="K4" s="243">
        <f ca="1">Dep!K18</f>
        <v>0</v>
      </c>
      <c r="L4" s="243">
        <f ca="1">Dep!L18</f>
        <v>0</v>
      </c>
      <c r="M4" s="243">
        <f ca="1">Dep!M18</f>
        <v>0</v>
      </c>
      <c r="N4" s="243">
        <f ca="1">Dep!N18</f>
        <v>0</v>
      </c>
      <c r="O4" s="243">
        <f ca="1">Dep!O18</f>
        <v>0</v>
      </c>
      <c r="P4" s="243">
        <f ca="1">Dep!P18</f>
        <v>0</v>
      </c>
      <c r="Q4" s="243">
        <f ca="1">Dep!Q18</f>
        <v>0</v>
      </c>
      <c r="R4" s="243">
        <f ca="1">Dep!R18</f>
        <v>0</v>
      </c>
      <c r="S4" s="243">
        <f ca="1">Dep!S18</f>
        <v>0</v>
      </c>
      <c r="T4" s="243">
        <f ca="1">Dep!T18</f>
        <v>0</v>
      </c>
      <c r="U4" s="243">
        <f ca="1">Dep!U18</f>
        <v>0</v>
      </c>
      <c r="V4" s="243">
        <f ca="1">Dep!V18</f>
        <v>0</v>
      </c>
      <c r="W4" s="243">
        <f ca="1">Dep!W18</f>
        <v>0</v>
      </c>
      <c r="X4" s="243">
        <f ca="1">Dep!X18</f>
        <v>0</v>
      </c>
      <c r="Y4" s="243">
        <f ca="1">Dep!Y18</f>
        <v>0</v>
      </c>
      <c r="Z4" s="243">
        <f ca="1">Dep!Z18</f>
        <v>0</v>
      </c>
      <c r="AA4" s="243">
        <f ca="1">Dep!AA18</f>
        <v>0</v>
      </c>
      <c r="AB4" s="243">
        <f ca="1">Dep!AB18</f>
        <v>0</v>
      </c>
    </row>
    <row r="5" spans="1:28">
      <c r="A5" s="240" t="s">
        <v>302</v>
      </c>
      <c r="C5" s="243">
        <f ca="1">Dep!C40</f>
        <v>0</v>
      </c>
      <c r="D5" s="243">
        <f ca="1">Dep!D40</f>
        <v>0</v>
      </c>
      <c r="E5" s="243">
        <f ca="1">Dep!E40</f>
        <v>0</v>
      </c>
      <c r="F5" s="243">
        <f ca="1">Dep!F40</f>
        <v>0</v>
      </c>
      <c r="G5" s="243">
        <f ca="1">Dep!G40</f>
        <v>0</v>
      </c>
      <c r="H5" s="243">
        <f ca="1">Dep!H40</f>
        <v>0</v>
      </c>
      <c r="I5" s="243">
        <f ca="1">Dep!I40</f>
        <v>0</v>
      </c>
      <c r="J5" s="243">
        <f ca="1">Dep!J40</f>
        <v>0</v>
      </c>
      <c r="K5" s="243">
        <f ca="1">Dep!K40</f>
        <v>0</v>
      </c>
      <c r="L5" s="243">
        <f ca="1">Dep!L40</f>
        <v>0</v>
      </c>
      <c r="M5" s="243">
        <f ca="1">Dep!M40</f>
        <v>0</v>
      </c>
      <c r="N5" s="243">
        <f ca="1">Dep!N40</f>
        <v>0</v>
      </c>
      <c r="O5" s="243">
        <f ca="1">Dep!O40</f>
        <v>0</v>
      </c>
      <c r="P5" s="243">
        <f ca="1">Dep!P40</f>
        <v>0</v>
      </c>
      <c r="Q5" s="243">
        <f ca="1">Dep!Q40</f>
        <v>0</v>
      </c>
      <c r="R5" s="243">
        <f ca="1">Dep!R40</f>
        <v>0</v>
      </c>
      <c r="S5" s="243">
        <f ca="1">Dep!S40</f>
        <v>0</v>
      </c>
      <c r="T5" s="243">
        <f ca="1">Dep!T40</f>
        <v>0</v>
      </c>
      <c r="U5" s="243">
        <f ca="1">Dep!U40</f>
        <v>0</v>
      </c>
      <c r="V5" s="243">
        <f ca="1">Dep!V40</f>
        <v>0</v>
      </c>
      <c r="W5" s="243">
        <f ca="1">Dep!W40</f>
        <v>0</v>
      </c>
      <c r="X5" s="243">
        <f ca="1">Dep!X40</f>
        <v>0</v>
      </c>
      <c r="Y5" s="243">
        <f ca="1">Dep!Y40</f>
        <v>0</v>
      </c>
      <c r="Z5" s="243">
        <f ca="1">Dep!Z40</f>
        <v>0</v>
      </c>
      <c r="AA5" s="243">
        <f ca="1">Dep!AA40</f>
        <v>0</v>
      </c>
      <c r="AB5" s="243">
        <f ca="1">Dep!AB40</f>
        <v>0</v>
      </c>
    </row>
    <row r="6" spans="1:28">
      <c r="A6" s="868" t="s">
        <v>94</v>
      </c>
      <c r="B6" s="872"/>
      <c r="C6" s="873">
        <f ca="1">C3+C4-C5</f>
        <v>0</v>
      </c>
      <c r="D6" s="873">
        <f t="shared" ref="D6:AB6" ca="1" si="0">D3+D4-D5</f>
        <v>0</v>
      </c>
      <c r="E6" s="873">
        <f t="shared" ca="1" si="0"/>
        <v>0</v>
      </c>
      <c r="F6" s="873">
        <f t="shared" ca="1" si="0"/>
        <v>0</v>
      </c>
      <c r="G6" s="873">
        <f t="shared" ca="1" si="0"/>
        <v>0</v>
      </c>
      <c r="H6" s="873">
        <f t="shared" ca="1" si="0"/>
        <v>0</v>
      </c>
      <c r="I6" s="873">
        <f t="shared" ca="1" si="0"/>
        <v>0</v>
      </c>
      <c r="J6" s="873">
        <f t="shared" ca="1" si="0"/>
        <v>0</v>
      </c>
      <c r="K6" s="873">
        <f t="shared" ca="1" si="0"/>
        <v>0</v>
      </c>
      <c r="L6" s="873">
        <f t="shared" ca="1" si="0"/>
        <v>0</v>
      </c>
      <c r="M6" s="873">
        <f t="shared" ca="1" si="0"/>
        <v>0</v>
      </c>
      <c r="N6" s="873">
        <f t="shared" ca="1" si="0"/>
        <v>0</v>
      </c>
      <c r="O6" s="873">
        <f t="shared" ca="1" si="0"/>
        <v>0</v>
      </c>
      <c r="P6" s="873">
        <f t="shared" ca="1" si="0"/>
        <v>0</v>
      </c>
      <c r="Q6" s="873">
        <f t="shared" ca="1" si="0"/>
        <v>0</v>
      </c>
      <c r="R6" s="873">
        <f t="shared" ca="1" si="0"/>
        <v>0</v>
      </c>
      <c r="S6" s="873">
        <f t="shared" ca="1" si="0"/>
        <v>0</v>
      </c>
      <c r="T6" s="873">
        <f t="shared" ca="1" si="0"/>
        <v>0</v>
      </c>
      <c r="U6" s="873">
        <f t="shared" ca="1" si="0"/>
        <v>0</v>
      </c>
      <c r="V6" s="873">
        <f t="shared" ca="1" si="0"/>
        <v>0</v>
      </c>
      <c r="W6" s="873">
        <f t="shared" ca="1" si="0"/>
        <v>0</v>
      </c>
      <c r="X6" s="873">
        <f t="shared" ca="1" si="0"/>
        <v>0</v>
      </c>
      <c r="Y6" s="873">
        <f t="shared" ca="1" si="0"/>
        <v>0</v>
      </c>
      <c r="Z6" s="873">
        <f t="shared" ca="1" si="0"/>
        <v>0</v>
      </c>
      <c r="AA6" s="873">
        <f t="shared" ca="1" si="0"/>
        <v>0</v>
      </c>
      <c r="AB6" s="874">
        <f t="shared" ca="1" si="0"/>
        <v>0</v>
      </c>
    </row>
    <row r="7" spans="1:28">
      <c r="A7" s="863"/>
      <c r="B7" s="242"/>
      <c r="C7" s="875"/>
      <c r="D7" s="875"/>
      <c r="E7" s="875"/>
      <c r="F7" s="875"/>
      <c r="G7" s="875"/>
      <c r="H7" s="875"/>
      <c r="I7" s="875"/>
      <c r="J7" s="875"/>
      <c r="K7" s="875"/>
      <c r="L7" s="875"/>
      <c r="M7" s="875"/>
      <c r="N7" s="875"/>
      <c r="O7" s="875"/>
      <c r="P7" s="875"/>
      <c r="Q7" s="875"/>
      <c r="R7" s="875"/>
      <c r="S7" s="875"/>
      <c r="T7" s="875"/>
      <c r="U7" s="875"/>
      <c r="V7" s="875"/>
      <c r="W7" s="875"/>
      <c r="X7" s="875"/>
      <c r="Y7" s="875"/>
      <c r="Z7" s="875"/>
      <c r="AA7" s="875"/>
      <c r="AB7" s="875"/>
    </row>
    <row r="8" spans="1:28">
      <c r="A8" s="240" t="s">
        <v>95</v>
      </c>
      <c r="C8" s="243">
        <f>IF(B9&lt;0,B9,0)</f>
        <v>0</v>
      </c>
      <c r="D8" s="243">
        <f ca="1">IF(C9&lt;0,C9,0)</f>
        <v>0</v>
      </c>
      <c r="E8" s="243">
        <f t="shared" ref="E8:AB8" ca="1" si="1">IF(D9&lt;0,D9,0)</f>
        <v>0</v>
      </c>
      <c r="F8" s="243">
        <f t="shared" ca="1" si="1"/>
        <v>0</v>
      </c>
      <c r="G8" s="243">
        <f t="shared" ca="1" si="1"/>
        <v>0</v>
      </c>
      <c r="H8" s="243">
        <f t="shared" ca="1" si="1"/>
        <v>0</v>
      </c>
      <c r="I8" s="243">
        <f t="shared" ca="1" si="1"/>
        <v>0</v>
      </c>
      <c r="J8" s="243">
        <f t="shared" ca="1" si="1"/>
        <v>0</v>
      </c>
      <c r="K8" s="243">
        <f t="shared" ca="1" si="1"/>
        <v>0</v>
      </c>
      <c r="L8" s="243">
        <f t="shared" ca="1" si="1"/>
        <v>0</v>
      </c>
      <c r="M8" s="243">
        <f t="shared" ca="1" si="1"/>
        <v>0</v>
      </c>
      <c r="N8" s="243">
        <f t="shared" ca="1" si="1"/>
        <v>0</v>
      </c>
      <c r="O8" s="243">
        <f t="shared" ca="1" si="1"/>
        <v>0</v>
      </c>
      <c r="P8" s="243">
        <f t="shared" ca="1" si="1"/>
        <v>0</v>
      </c>
      <c r="Q8" s="243">
        <f t="shared" ca="1" si="1"/>
        <v>0</v>
      </c>
      <c r="R8" s="243">
        <f t="shared" ca="1" si="1"/>
        <v>0</v>
      </c>
      <c r="S8" s="243">
        <f t="shared" ca="1" si="1"/>
        <v>0</v>
      </c>
      <c r="T8" s="243">
        <f t="shared" ca="1" si="1"/>
        <v>0</v>
      </c>
      <c r="U8" s="243">
        <f t="shared" ca="1" si="1"/>
        <v>0</v>
      </c>
      <c r="V8" s="243">
        <f t="shared" ca="1" si="1"/>
        <v>0</v>
      </c>
      <c r="W8" s="243">
        <f t="shared" ca="1" si="1"/>
        <v>0</v>
      </c>
      <c r="X8" s="243">
        <f t="shared" ca="1" si="1"/>
        <v>0</v>
      </c>
      <c r="Y8" s="243">
        <f t="shared" ca="1" si="1"/>
        <v>0</v>
      </c>
      <c r="Z8" s="243">
        <f t="shared" ca="1" si="1"/>
        <v>0</v>
      </c>
      <c r="AA8" s="243">
        <f t="shared" ca="1" si="1"/>
        <v>0</v>
      </c>
      <c r="AB8" s="243">
        <f t="shared" ca="1" si="1"/>
        <v>0</v>
      </c>
    </row>
    <row r="9" spans="1:28">
      <c r="A9" s="240" t="s">
        <v>96</v>
      </c>
      <c r="C9" s="243">
        <f ca="1">C6+C8</f>
        <v>0</v>
      </c>
      <c r="D9" s="243">
        <f ca="1">D6+D8</f>
        <v>0</v>
      </c>
      <c r="E9" s="243">
        <f t="shared" ref="E9:AB9" ca="1" si="2">E6+E8</f>
        <v>0</v>
      </c>
      <c r="F9" s="243">
        <f t="shared" ca="1" si="2"/>
        <v>0</v>
      </c>
      <c r="G9" s="243">
        <f t="shared" ca="1" si="2"/>
        <v>0</v>
      </c>
      <c r="H9" s="243">
        <f t="shared" ca="1" si="2"/>
        <v>0</v>
      </c>
      <c r="I9" s="243">
        <f t="shared" ca="1" si="2"/>
        <v>0</v>
      </c>
      <c r="J9" s="243">
        <f t="shared" ca="1" si="2"/>
        <v>0</v>
      </c>
      <c r="K9" s="243">
        <f t="shared" ca="1" si="2"/>
        <v>0</v>
      </c>
      <c r="L9" s="243">
        <f t="shared" ca="1" si="2"/>
        <v>0</v>
      </c>
      <c r="M9" s="243">
        <f t="shared" ca="1" si="2"/>
        <v>0</v>
      </c>
      <c r="N9" s="243">
        <f t="shared" ca="1" si="2"/>
        <v>0</v>
      </c>
      <c r="O9" s="243">
        <f t="shared" ca="1" si="2"/>
        <v>0</v>
      </c>
      <c r="P9" s="243">
        <f t="shared" ca="1" si="2"/>
        <v>0</v>
      </c>
      <c r="Q9" s="243">
        <f t="shared" ca="1" si="2"/>
        <v>0</v>
      </c>
      <c r="R9" s="243">
        <f t="shared" ca="1" si="2"/>
        <v>0</v>
      </c>
      <c r="S9" s="243">
        <f t="shared" ca="1" si="2"/>
        <v>0</v>
      </c>
      <c r="T9" s="243">
        <f t="shared" ca="1" si="2"/>
        <v>0</v>
      </c>
      <c r="U9" s="243">
        <f t="shared" ca="1" si="2"/>
        <v>0</v>
      </c>
      <c r="V9" s="243">
        <f t="shared" ca="1" si="2"/>
        <v>0</v>
      </c>
      <c r="W9" s="243">
        <f t="shared" ca="1" si="2"/>
        <v>0</v>
      </c>
      <c r="X9" s="243">
        <f t="shared" ca="1" si="2"/>
        <v>0</v>
      </c>
      <c r="Y9" s="243">
        <f t="shared" ca="1" si="2"/>
        <v>0</v>
      </c>
      <c r="Z9" s="243">
        <f t="shared" ca="1" si="2"/>
        <v>0</v>
      </c>
      <c r="AA9" s="243">
        <f t="shared" ca="1" si="2"/>
        <v>0</v>
      </c>
      <c r="AB9" s="243">
        <f t="shared" ca="1" si="2"/>
        <v>0</v>
      </c>
    </row>
    <row r="10" spans="1:28">
      <c r="A10" s="240"/>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row>
    <row r="11" spans="1:28">
      <c r="A11" s="240" t="s">
        <v>303</v>
      </c>
      <c r="C11" s="243">
        <f ca="1">MAX(C3*$B$20,0)</f>
        <v>0</v>
      </c>
      <c r="D11" s="243">
        <f ca="1">MAX(D3*$B$20,0)</f>
        <v>0</v>
      </c>
      <c r="E11" s="243">
        <f t="shared" ref="E11:AB11" ca="1" si="3">MAX(E3*$B$20,0)</f>
        <v>0</v>
      </c>
      <c r="F11" s="243">
        <f t="shared" ca="1" si="3"/>
        <v>0</v>
      </c>
      <c r="G11" s="243">
        <f t="shared" ca="1" si="3"/>
        <v>0</v>
      </c>
      <c r="H11" s="243">
        <f t="shared" ca="1" si="3"/>
        <v>0</v>
      </c>
      <c r="I11" s="243">
        <f t="shared" ca="1" si="3"/>
        <v>0</v>
      </c>
      <c r="J11" s="243">
        <f t="shared" ca="1" si="3"/>
        <v>0</v>
      </c>
      <c r="K11" s="243">
        <f t="shared" ca="1" si="3"/>
        <v>0</v>
      </c>
      <c r="L11" s="243">
        <f t="shared" ca="1" si="3"/>
        <v>0</v>
      </c>
      <c r="M11" s="243">
        <f t="shared" ca="1" si="3"/>
        <v>0</v>
      </c>
      <c r="N11" s="243">
        <f t="shared" ca="1" si="3"/>
        <v>0</v>
      </c>
      <c r="O11" s="243">
        <f t="shared" ca="1" si="3"/>
        <v>0</v>
      </c>
      <c r="P11" s="243">
        <f t="shared" ca="1" si="3"/>
        <v>0</v>
      </c>
      <c r="Q11" s="243">
        <f t="shared" ca="1" si="3"/>
        <v>0</v>
      </c>
      <c r="R11" s="243">
        <f t="shared" ca="1" si="3"/>
        <v>0</v>
      </c>
      <c r="S11" s="243">
        <f t="shared" ca="1" si="3"/>
        <v>0</v>
      </c>
      <c r="T11" s="243">
        <f t="shared" ca="1" si="3"/>
        <v>0</v>
      </c>
      <c r="U11" s="243">
        <f t="shared" ca="1" si="3"/>
        <v>0</v>
      </c>
      <c r="V11" s="243">
        <f t="shared" ca="1" si="3"/>
        <v>0</v>
      </c>
      <c r="W11" s="243">
        <f t="shared" ca="1" si="3"/>
        <v>0</v>
      </c>
      <c r="X11" s="243">
        <f t="shared" ca="1" si="3"/>
        <v>0</v>
      </c>
      <c r="Y11" s="243">
        <f t="shared" ca="1" si="3"/>
        <v>0</v>
      </c>
      <c r="Z11" s="243">
        <f t="shared" ca="1" si="3"/>
        <v>0</v>
      </c>
      <c r="AA11" s="243">
        <f t="shared" ca="1" si="3"/>
        <v>0</v>
      </c>
      <c r="AB11" s="243">
        <f t="shared" ca="1" si="3"/>
        <v>0</v>
      </c>
    </row>
    <row r="12" spans="1:28">
      <c r="A12" s="240" t="s">
        <v>304</v>
      </c>
      <c r="C12" s="243">
        <f ca="1">IF(C24&lt;0,0,C24)</f>
        <v>0</v>
      </c>
      <c r="D12" s="243">
        <f t="shared" ref="D12:AB12" ca="1" si="4">IF(D24&lt;0,0,D24)</f>
        <v>0</v>
      </c>
      <c r="E12" s="243">
        <f t="shared" ca="1" si="4"/>
        <v>0</v>
      </c>
      <c r="F12" s="243">
        <f t="shared" ca="1" si="4"/>
        <v>0</v>
      </c>
      <c r="G12" s="243">
        <f t="shared" ca="1" si="4"/>
        <v>0</v>
      </c>
      <c r="H12" s="243">
        <f t="shared" ca="1" si="4"/>
        <v>0</v>
      </c>
      <c r="I12" s="243">
        <f t="shared" ca="1" si="4"/>
        <v>0</v>
      </c>
      <c r="J12" s="243">
        <f t="shared" ca="1" si="4"/>
        <v>0</v>
      </c>
      <c r="K12" s="243">
        <f t="shared" ca="1" si="4"/>
        <v>0</v>
      </c>
      <c r="L12" s="243">
        <f t="shared" ca="1" si="4"/>
        <v>0</v>
      </c>
      <c r="M12" s="243">
        <f t="shared" ca="1" si="4"/>
        <v>0</v>
      </c>
      <c r="N12" s="243">
        <f t="shared" ca="1" si="4"/>
        <v>0</v>
      </c>
      <c r="O12" s="243">
        <f t="shared" ca="1" si="4"/>
        <v>0</v>
      </c>
      <c r="P12" s="243">
        <f t="shared" ca="1" si="4"/>
        <v>0</v>
      </c>
      <c r="Q12" s="243">
        <f t="shared" ca="1" si="4"/>
        <v>0</v>
      </c>
      <c r="R12" s="243">
        <f t="shared" ca="1" si="4"/>
        <v>0</v>
      </c>
      <c r="S12" s="243">
        <f t="shared" ca="1" si="4"/>
        <v>0</v>
      </c>
      <c r="T12" s="243">
        <f t="shared" ca="1" si="4"/>
        <v>0</v>
      </c>
      <c r="U12" s="243">
        <f t="shared" ca="1" si="4"/>
        <v>0</v>
      </c>
      <c r="V12" s="243">
        <f t="shared" ca="1" si="4"/>
        <v>0</v>
      </c>
      <c r="W12" s="243">
        <f t="shared" ca="1" si="4"/>
        <v>0</v>
      </c>
      <c r="X12" s="243">
        <f t="shared" ca="1" si="4"/>
        <v>0</v>
      </c>
      <c r="Y12" s="243">
        <f t="shared" ca="1" si="4"/>
        <v>0</v>
      </c>
      <c r="Z12" s="243">
        <f t="shared" ca="1" si="4"/>
        <v>0</v>
      </c>
      <c r="AA12" s="243">
        <f t="shared" ca="1" si="4"/>
        <v>0</v>
      </c>
      <c r="AB12" s="243">
        <f t="shared" ca="1" si="4"/>
        <v>0</v>
      </c>
    </row>
    <row r="13" spans="1:28">
      <c r="A13" s="865" t="s">
        <v>99</v>
      </c>
      <c r="B13" s="866"/>
      <c r="C13" s="867">
        <f ca="1">IF((C11&gt;C12),C11,C12)</f>
        <v>0</v>
      </c>
      <c r="D13" s="867">
        <f t="shared" ref="D13:AB13" ca="1" si="5">IF((D11&gt;D12),D11,D12)</f>
        <v>0</v>
      </c>
      <c r="E13" s="867">
        <f t="shared" ca="1" si="5"/>
        <v>0</v>
      </c>
      <c r="F13" s="867">
        <f t="shared" ca="1" si="5"/>
        <v>0</v>
      </c>
      <c r="G13" s="867">
        <f t="shared" ca="1" si="5"/>
        <v>0</v>
      </c>
      <c r="H13" s="867">
        <f t="shared" ca="1" si="5"/>
        <v>0</v>
      </c>
      <c r="I13" s="867">
        <f t="shared" ca="1" si="5"/>
        <v>0</v>
      </c>
      <c r="J13" s="867">
        <f t="shared" ca="1" si="5"/>
        <v>0</v>
      </c>
      <c r="K13" s="867">
        <f t="shared" ca="1" si="5"/>
        <v>0</v>
      </c>
      <c r="L13" s="867">
        <f t="shared" ca="1" si="5"/>
        <v>0</v>
      </c>
      <c r="M13" s="867">
        <f t="shared" ca="1" si="5"/>
        <v>0</v>
      </c>
      <c r="N13" s="867">
        <f t="shared" ca="1" si="5"/>
        <v>0</v>
      </c>
      <c r="O13" s="867">
        <f t="shared" ca="1" si="5"/>
        <v>0</v>
      </c>
      <c r="P13" s="867">
        <f t="shared" ca="1" si="5"/>
        <v>0</v>
      </c>
      <c r="Q13" s="867">
        <f t="shared" ca="1" si="5"/>
        <v>0</v>
      </c>
      <c r="R13" s="867">
        <f t="shared" ca="1" si="5"/>
        <v>0</v>
      </c>
      <c r="S13" s="867">
        <f t="shared" ca="1" si="5"/>
        <v>0</v>
      </c>
      <c r="T13" s="867">
        <f t="shared" ca="1" si="5"/>
        <v>0</v>
      </c>
      <c r="U13" s="867">
        <f t="shared" ca="1" si="5"/>
        <v>0</v>
      </c>
      <c r="V13" s="867">
        <f t="shared" ca="1" si="5"/>
        <v>0</v>
      </c>
      <c r="W13" s="867">
        <f t="shared" ca="1" si="5"/>
        <v>0</v>
      </c>
      <c r="X13" s="867">
        <f t="shared" ca="1" si="5"/>
        <v>0</v>
      </c>
      <c r="Y13" s="867">
        <f t="shared" ca="1" si="5"/>
        <v>0</v>
      </c>
      <c r="Z13" s="867">
        <f t="shared" ca="1" si="5"/>
        <v>0</v>
      </c>
      <c r="AA13" s="867">
        <f t="shared" ca="1" si="5"/>
        <v>0</v>
      </c>
      <c r="AB13" s="867">
        <f t="shared" ca="1" si="5"/>
        <v>0</v>
      </c>
    </row>
    <row r="14" spans="1:28">
      <c r="A14" s="240" t="s">
        <v>100</v>
      </c>
      <c r="C14" s="244">
        <f ca="1">IF(C11&gt;C12,C11,0)</f>
        <v>0</v>
      </c>
      <c r="D14" s="244">
        <f t="shared" ref="D14:AB14" ca="1" si="6">IF(D11&gt;D12,D11,0)</f>
        <v>0</v>
      </c>
      <c r="E14" s="244">
        <f t="shared" ca="1" si="6"/>
        <v>0</v>
      </c>
      <c r="F14" s="244">
        <f t="shared" ca="1" si="6"/>
        <v>0</v>
      </c>
      <c r="G14" s="244">
        <f t="shared" ca="1" si="6"/>
        <v>0</v>
      </c>
      <c r="H14" s="244">
        <f t="shared" ca="1" si="6"/>
        <v>0</v>
      </c>
      <c r="I14" s="244">
        <f t="shared" ca="1" si="6"/>
        <v>0</v>
      </c>
      <c r="J14" s="244">
        <f t="shared" ca="1" si="6"/>
        <v>0</v>
      </c>
      <c r="K14" s="244">
        <f t="shared" ca="1" si="6"/>
        <v>0</v>
      </c>
      <c r="L14" s="244">
        <f t="shared" ca="1" si="6"/>
        <v>0</v>
      </c>
      <c r="M14" s="244">
        <f t="shared" ca="1" si="6"/>
        <v>0</v>
      </c>
      <c r="N14" s="244">
        <f t="shared" ca="1" si="6"/>
        <v>0</v>
      </c>
      <c r="O14" s="244">
        <f t="shared" ca="1" si="6"/>
        <v>0</v>
      </c>
      <c r="P14" s="244">
        <f t="shared" ca="1" si="6"/>
        <v>0</v>
      </c>
      <c r="Q14" s="244">
        <f t="shared" ca="1" si="6"/>
        <v>0</v>
      </c>
      <c r="R14" s="244">
        <f t="shared" ca="1" si="6"/>
        <v>0</v>
      </c>
      <c r="S14" s="244">
        <f t="shared" ca="1" si="6"/>
        <v>0</v>
      </c>
      <c r="T14" s="244">
        <f t="shared" ca="1" si="6"/>
        <v>0</v>
      </c>
      <c r="U14" s="244">
        <f t="shared" ca="1" si="6"/>
        <v>0</v>
      </c>
      <c r="V14" s="244">
        <f t="shared" ca="1" si="6"/>
        <v>0</v>
      </c>
      <c r="W14" s="244">
        <f t="shared" ca="1" si="6"/>
        <v>0</v>
      </c>
      <c r="X14" s="244">
        <f t="shared" ca="1" si="6"/>
        <v>0</v>
      </c>
      <c r="Y14" s="244">
        <f t="shared" ca="1" si="6"/>
        <v>0</v>
      </c>
      <c r="Z14" s="244">
        <f t="shared" ca="1" si="6"/>
        <v>0</v>
      </c>
      <c r="AA14" s="244">
        <f t="shared" ca="1" si="6"/>
        <v>0</v>
      </c>
      <c r="AB14" s="244">
        <f t="shared" ca="1" si="6"/>
        <v>0</v>
      </c>
    </row>
    <row r="15" spans="1:28">
      <c r="A15" s="240" t="s">
        <v>101</v>
      </c>
      <c r="C15" s="244">
        <f ca="1">(C14+B15-C16)</f>
        <v>0</v>
      </c>
      <c r="D15" s="244">
        <f t="shared" ref="D15:AB15" ca="1" si="7">(D14+C15-D16)</f>
        <v>0</v>
      </c>
      <c r="E15" s="244">
        <f t="shared" ca="1" si="7"/>
        <v>0</v>
      </c>
      <c r="F15" s="244">
        <f t="shared" ca="1" si="7"/>
        <v>0</v>
      </c>
      <c r="G15" s="244">
        <f t="shared" ca="1" si="7"/>
        <v>0</v>
      </c>
      <c r="H15" s="244">
        <f t="shared" ca="1" si="7"/>
        <v>0</v>
      </c>
      <c r="I15" s="244">
        <f t="shared" ca="1" si="7"/>
        <v>0</v>
      </c>
      <c r="J15" s="244">
        <f t="shared" ca="1" si="7"/>
        <v>0</v>
      </c>
      <c r="K15" s="244">
        <f t="shared" ca="1" si="7"/>
        <v>0</v>
      </c>
      <c r="L15" s="244">
        <f t="shared" ca="1" si="7"/>
        <v>0</v>
      </c>
      <c r="M15" s="244">
        <f t="shared" ca="1" si="7"/>
        <v>0</v>
      </c>
      <c r="N15" s="244">
        <f t="shared" ca="1" si="7"/>
        <v>0</v>
      </c>
      <c r="O15" s="244">
        <f t="shared" ca="1" si="7"/>
        <v>0</v>
      </c>
      <c r="P15" s="244">
        <f t="shared" ca="1" si="7"/>
        <v>0</v>
      </c>
      <c r="Q15" s="244">
        <f t="shared" ca="1" si="7"/>
        <v>0</v>
      </c>
      <c r="R15" s="244">
        <f t="shared" ca="1" si="7"/>
        <v>0</v>
      </c>
      <c r="S15" s="244">
        <f t="shared" ca="1" si="7"/>
        <v>0</v>
      </c>
      <c r="T15" s="244">
        <f t="shared" ca="1" si="7"/>
        <v>0</v>
      </c>
      <c r="U15" s="244">
        <f t="shared" ca="1" si="7"/>
        <v>0</v>
      </c>
      <c r="V15" s="244">
        <f t="shared" ca="1" si="7"/>
        <v>0</v>
      </c>
      <c r="W15" s="244">
        <f t="shared" ca="1" si="7"/>
        <v>0</v>
      </c>
      <c r="X15" s="244">
        <f t="shared" ca="1" si="7"/>
        <v>0</v>
      </c>
      <c r="Y15" s="244">
        <f t="shared" ca="1" si="7"/>
        <v>0</v>
      </c>
      <c r="Z15" s="244">
        <f t="shared" ca="1" si="7"/>
        <v>0</v>
      </c>
      <c r="AA15" s="244">
        <f t="shared" ca="1" si="7"/>
        <v>0</v>
      </c>
      <c r="AB15" s="244">
        <f t="shared" ca="1" si="7"/>
        <v>0</v>
      </c>
    </row>
    <row r="16" spans="1:28">
      <c r="A16" s="865" t="s">
        <v>102</v>
      </c>
      <c r="B16" s="866"/>
      <c r="C16" s="867">
        <f ca="1">IF(C12&gt;C11,MIN(C12-C11,B15),0)</f>
        <v>0</v>
      </c>
      <c r="D16" s="867">
        <f t="shared" ref="D16:AB16" ca="1" si="8">IF(D12&gt;D11,MIN(D12-D11,C15),0)</f>
        <v>0</v>
      </c>
      <c r="E16" s="867">
        <f t="shared" ca="1" si="8"/>
        <v>0</v>
      </c>
      <c r="F16" s="867">
        <f t="shared" ca="1" si="8"/>
        <v>0</v>
      </c>
      <c r="G16" s="867">
        <f t="shared" ca="1" si="8"/>
        <v>0</v>
      </c>
      <c r="H16" s="867">
        <f t="shared" ca="1" si="8"/>
        <v>0</v>
      </c>
      <c r="I16" s="867">
        <f t="shared" ca="1" si="8"/>
        <v>0</v>
      </c>
      <c r="J16" s="867">
        <f t="shared" ca="1" si="8"/>
        <v>0</v>
      </c>
      <c r="K16" s="867">
        <f t="shared" ca="1" si="8"/>
        <v>0</v>
      </c>
      <c r="L16" s="867">
        <f t="shared" ca="1" si="8"/>
        <v>0</v>
      </c>
      <c r="M16" s="867">
        <f t="shared" ca="1" si="8"/>
        <v>0</v>
      </c>
      <c r="N16" s="867">
        <f t="shared" ca="1" si="8"/>
        <v>0</v>
      </c>
      <c r="O16" s="867">
        <f t="shared" ca="1" si="8"/>
        <v>0</v>
      </c>
      <c r="P16" s="867">
        <f t="shared" ca="1" si="8"/>
        <v>0</v>
      </c>
      <c r="Q16" s="867">
        <f t="shared" ca="1" si="8"/>
        <v>0</v>
      </c>
      <c r="R16" s="867">
        <f t="shared" ca="1" si="8"/>
        <v>0</v>
      </c>
      <c r="S16" s="867">
        <f t="shared" ca="1" si="8"/>
        <v>0</v>
      </c>
      <c r="T16" s="867">
        <f t="shared" ca="1" si="8"/>
        <v>0</v>
      </c>
      <c r="U16" s="867">
        <f t="shared" ca="1" si="8"/>
        <v>0</v>
      </c>
      <c r="V16" s="867">
        <f t="shared" ca="1" si="8"/>
        <v>0</v>
      </c>
      <c r="W16" s="867">
        <f t="shared" ca="1" si="8"/>
        <v>0</v>
      </c>
      <c r="X16" s="867">
        <f t="shared" ca="1" si="8"/>
        <v>0</v>
      </c>
      <c r="Y16" s="867">
        <f t="shared" ca="1" si="8"/>
        <v>0</v>
      </c>
      <c r="Z16" s="867">
        <f t="shared" ca="1" si="8"/>
        <v>0</v>
      </c>
      <c r="AA16" s="867">
        <f t="shared" ca="1" si="8"/>
        <v>0</v>
      </c>
      <c r="AB16" s="867">
        <f t="shared" ca="1" si="8"/>
        <v>0</v>
      </c>
    </row>
    <row r="17" spans="1:28">
      <c r="C17" s="244"/>
      <c r="D17" s="244"/>
      <c r="E17" s="244"/>
      <c r="F17" s="244"/>
      <c r="G17" s="244"/>
      <c r="H17" s="244"/>
      <c r="I17" s="244"/>
      <c r="J17" s="244"/>
      <c r="K17" s="244"/>
      <c r="L17" s="244"/>
      <c r="M17" s="244"/>
      <c r="N17" s="244"/>
      <c r="O17" s="243"/>
      <c r="P17" s="243"/>
      <c r="Q17" s="243"/>
      <c r="R17" s="243"/>
      <c r="S17" s="243"/>
      <c r="T17" s="243"/>
      <c r="U17" s="243"/>
      <c r="V17" s="243"/>
      <c r="W17" s="243"/>
      <c r="X17" s="243"/>
      <c r="Y17" s="243"/>
      <c r="Z17" s="243"/>
      <c r="AA17" s="243"/>
      <c r="AB17" s="243"/>
    </row>
    <row r="18" spans="1:28">
      <c r="A18" s="877" t="s">
        <v>91</v>
      </c>
      <c r="C18" s="244"/>
      <c r="D18" s="244"/>
      <c r="E18" s="244"/>
      <c r="F18" s="244"/>
      <c r="G18" s="244"/>
      <c r="H18" s="244"/>
      <c r="I18" s="244"/>
      <c r="J18" s="244"/>
      <c r="K18" s="244"/>
      <c r="L18" s="244"/>
      <c r="M18" s="244"/>
      <c r="N18" s="244"/>
      <c r="O18" s="243"/>
      <c r="P18" s="243"/>
      <c r="Q18" s="243"/>
      <c r="R18" s="243"/>
      <c r="S18" s="243"/>
      <c r="T18" s="243"/>
      <c r="U18" s="243"/>
      <c r="V18" s="243"/>
      <c r="W18" s="243"/>
      <c r="X18" s="243"/>
      <c r="Y18" s="243"/>
      <c r="Z18" s="243"/>
      <c r="AA18" s="243"/>
      <c r="AB18" s="243"/>
    </row>
    <row r="19" spans="1:28">
      <c r="A19" s="240" t="s">
        <v>90</v>
      </c>
      <c r="C19" s="243">
        <f ca="1">C3</f>
        <v>0</v>
      </c>
      <c r="D19" s="243">
        <f t="shared" ref="D19:AB19" ca="1" si="9">D3</f>
        <v>0</v>
      </c>
      <c r="E19" s="243">
        <f t="shared" ca="1" si="9"/>
        <v>0</v>
      </c>
      <c r="F19" s="243">
        <f t="shared" ca="1" si="9"/>
        <v>0</v>
      </c>
      <c r="G19" s="243">
        <f t="shared" ca="1" si="9"/>
        <v>0</v>
      </c>
      <c r="H19" s="243">
        <f t="shared" ca="1" si="9"/>
        <v>0</v>
      </c>
      <c r="I19" s="243">
        <f t="shared" ca="1" si="9"/>
        <v>0</v>
      </c>
      <c r="J19" s="243">
        <f t="shared" ca="1" si="9"/>
        <v>0</v>
      </c>
      <c r="K19" s="243">
        <f t="shared" ca="1" si="9"/>
        <v>0</v>
      </c>
      <c r="L19" s="243">
        <f t="shared" ca="1" si="9"/>
        <v>0</v>
      </c>
      <c r="M19" s="243">
        <f t="shared" ca="1" si="9"/>
        <v>0</v>
      </c>
      <c r="N19" s="243">
        <f t="shared" ca="1" si="9"/>
        <v>0</v>
      </c>
      <c r="O19" s="243">
        <f t="shared" ca="1" si="9"/>
        <v>0</v>
      </c>
      <c r="P19" s="243">
        <f t="shared" ca="1" si="9"/>
        <v>0</v>
      </c>
      <c r="Q19" s="243">
        <f t="shared" ca="1" si="9"/>
        <v>0</v>
      </c>
      <c r="R19" s="243">
        <f t="shared" ca="1" si="9"/>
        <v>0</v>
      </c>
      <c r="S19" s="243">
        <f t="shared" ca="1" si="9"/>
        <v>0</v>
      </c>
      <c r="T19" s="243">
        <f t="shared" ca="1" si="9"/>
        <v>0</v>
      </c>
      <c r="U19" s="243">
        <f t="shared" ca="1" si="9"/>
        <v>0</v>
      </c>
      <c r="V19" s="243">
        <f t="shared" ca="1" si="9"/>
        <v>0</v>
      </c>
      <c r="W19" s="243">
        <f t="shared" ca="1" si="9"/>
        <v>0</v>
      </c>
      <c r="X19" s="243">
        <f t="shared" ca="1" si="9"/>
        <v>0</v>
      </c>
      <c r="Y19" s="243">
        <f t="shared" ca="1" si="9"/>
        <v>0</v>
      </c>
      <c r="Z19" s="243">
        <f t="shared" ca="1" si="9"/>
        <v>0</v>
      </c>
      <c r="AA19" s="243">
        <f t="shared" ca="1" si="9"/>
        <v>0</v>
      </c>
      <c r="AB19" s="243">
        <f t="shared" ca="1" si="9"/>
        <v>0</v>
      </c>
    </row>
    <row r="20" spans="1:28" s="242" customFormat="1">
      <c r="A20" s="863" t="s">
        <v>91</v>
      </c>
      <c r="B20" s="876">
        <f>Inputs!$B$29</f>
        <v>0</v>
      </c>
      <c r="C20" s="864">
        <f ca="1">C19*$B$20</f>
        <v>0</v>
      </c>
      <c r="D20" s="864">
        <f t="shared" ref="D20:AB20" ca="1" si="10">D19*$B$20</f>
        <v>0</v>
      </c>
      <c r="E20" s="864">
        <f t="shared" ca="1" si="10"/>
        <v>0</v>
      </c>
      <c r="F20" s="864">
        <f t="shared" ca="1" si="10"/>
        <v>0</v>
      </c>
      <c r="G20" s="864">
        <f t="shared" ca="1" si="10"/>
        <v>0</v>
      </c>
      <c r="H20" s="864">
        <f t="shared" ca="1" si="10"/>
        <v>0</v>
      </c>
      <c r="I20" s="864">
        <f t="shared" ca="1" si="10"/>
        <v>0</v>
      </c>
      <c r="J20" s="864">
        <f t="shared" ca="1" si="10"/>
        <v>0</v>
      </c>
      <c r="K20" s="864">
        <f t="shared" ca="1" si="10"/>
        <v>0</v>
      </c>
      <c r="L20" s="864">
        <f t="shared" ca="1" si="10"/>
        <v>0</v>
      </c>
      <c r="M20" s="864">
        <f t="shared" ca="1" si="10"/>
        <v>0</v>
      </c>
      <c r="N20" s="864">
        <f t="shared" ca="1" si="10"/>
        <v>0</v>
      </c>
      <c r="O20" s="864">
        <f t="shared" ca="1" si="10"/>
        <v>0</v>
      </c>
      <c r="P20" s="864">
        <f t="shared" ca="1" si="10"/>
        <v>0</v>
      </c>
      <c r="Q20" s="864">
        <f t="shared" ca="1" si="10"/>
        <v>0</v>
      </c>
      <c r="R20" s="864">
        <f t="shared" ca="1" si="10"/>
        <v>0</v>
      </c>
      <c r="S20" s="864">
        <f t="shared" ca="1" si="10"/>
        <v>0</v>
      </c>
      <c r="T20" s="864">
        <f t="shared" ca="1" si="10"/>
        <v>0</v>
      </c>
      <c r="U20" s="864">
        <f t="shared" ca="1" si="10"/>
        <v>0</v>
      </c>
      <c r="V20" s="864">
        <f t="shared" ca="1" si="10"/>
        <v>0</v>
      </c>
      <c r="W20" s="864">
        <f t="shared" ca="1" si="10"/>
        <v>0</v>
      </c>
      <c r="X20" s="864">
        <f t="shared" ca="1" si="10"/>
        <v>0</v>
      </c>
      <c r="Y20" s="864">
        <f t="shared" ca="1" si="10"/>
        <v>0</v>
      </c>
      <c r="Z20" s="864">
        <f t="shared" ca="1" si="10"/>
        <v>0</v>
      </c>
      <c r="AA20" s="864">
        <f t="shared" ca="1" si="10"/>
        <v>0</v>
      </c>
      <c r="AB20" s="864">
        <f t="shared" ca="1" si="10"/>
        <v>0</v>
      </c>
    </row>
    <row r="21" spans="1:28">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row>
    <row r="22" spans="1:28">
      <c r="A22" s="866" t="s">
        <v>103</v>
      </c>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row>
    <row r="23" spans="1:28">
      <c r="A23" s="240" t="s">
        <v>104</v>
      </c>
      <c r="C23" s="243">
        <f ca="1">C9</f>
        <v>0</v>
      </c>
      <c r="D23" s="243">
        <f t="shared" ref="D23:AB23" ca="1" si="11">D9</f>
        <v>0</v>
      </c>
      <c r="E23" s="243">
        <f t="shared" ca="1" si="11"/>
        <v>0</v>
      </c>
      <c r="F23" s="243">
        <f t="shared" ca="1" si="11"/>
        <v>0</v>
      </c>
      <c r="G23" s="243">
        <f t="shared" ca="1" si="11"/>
        <v>0</v>
      </c>
      <c r="H23" s="243">
        <f t="shared" ca="1" si="11"/>
        <v>0</v>
      </c>
      <c r="I23" s="243">
        <f t="shared" ca="1" si="11"/>
        <v>0</v>
      </c>
      <c r="J23" s="243">
        <f t="shared" ca="1" si="11"/>
        <v>0</v>
      </c>
      <c r="K23" s="243">
        <f t="shared" ca="1" si="11"/>
        <v>0</v>
      </c>
      <c r="L23" s="243">
        <f t="shared" ca="1" si="11"/>
        <v>0</v>
      </c>
      <c r="M23" s="243">
        <f t="shared" ca="1" si="11"/>
        <v>0</v>
      </c>
      <c r="N23" s="243">
        <f t="shared" ca="1" si="11"/>
        <v>0</v>
      </c>
      <c r="O23" s="243">
        <f t="shared" ca="1" si="11"/>
        <v>0</v>
      </c>
      <c r="P23" s="243">
        <f t="shared" ca="1" si="11"/>
        <v>0</v>
      </c>
      <c r="Q23" s="243">
        <f t="shared" ca="1" si="11"/>
        <v>0</v>
      </c>
      <c r="R23" s="243">
        <f t="shared" ca="1" si="11"/>
        <v>0</v>
      </c>
      <c r="S23" s="243">
        <f t="shared" ca="1" si="11"/>
        <v>0</v>
      </c>
      <c r="T23" s="243">
        <f t="shared" ca="1" si="11"/>
        <v>0</v>
      </c>
      <c r="U23" s="243">
        <f t="shared" ca="1" si="11"/>
        <v>0</v>
      </c>
      <c r="V23" s="243">
        <f t="shared" ca="1" si="11"/>
        <v>0</v>
      </c>
      <c r="W23" s="243">
        <f t="shared" ca="1" si="11"/>
        <v>0</v>
      </c>
      <c r="X23" s="243">
        <f t="shared" ca="1" si="11"/>
        <v>0</v>
      </c>
      <c r="Y23" s="243">
        <f t="shared" ca="1" si="11"/>
        <v>0</v>
      </c>
      <c r="Z23" s="243">
        <f t="shared" ca="1" si="11"/>
        <v>0</v>
      </c>
      <c r="AA23" s="243">
        <f t="shared" ca="1" si="11"/>
        <v>0</v>
      </c>
      <c r="AB23" s="243">
        <f t="shared" ca="1" si="11"/>
        <v>0</v>
      </c>
    </row>
    <row r="24" spans="1:28" s="242" customFormat="1">
      <c r="A24" s="863" t="s">
        <v>240</v>
      </c>
      <c r="B24" s="876">
        <f>Inputs!$B$30</f>
        <v>0.25625600000000004</v>
      </c>
      <c r="C24" s="864">
        <f ca="1">C23*$B$24</f>
        <v>0</v>
      </c>
      <c r="D24" s="864">
        <f ca="1">D23*$B$24</f>
        <v>0</v>
      </c>
      <c r="E24" s="864">
        <f t="shared" ref="E24:AB24" ca="1" si="12">E23*$B$24</f>
        <v>0</v>
      </c>
      <c r="F24" s="864">
        <f t="shared" ca="1" si="12"/>
        <v>0</v>
      </c>
      <c r="G24" s="864">
        <f t="shared" ca="1" si="12"/>
        <v>0</v>
      </c>
      <c r="H24" s="864">
        <f t="shared" ca="1" si="12"/>
        <v>0</v>
      </c>
      <c r="I24" s="864">
        <f t="shared" ca="1" si="12"/>
        <v>0</v>
      </c>
      <c r="J24" s="864">
        <f t="shared" ca="1" si="12"/>
        <v>0</v>
      </c>
      <c r="K24" s="864">
        <f t="shared" ca="1" si="12"/>
        <v>0</v>
      </c>
      <c r="L24" s="864">
        <f t="shared" ca="1" si="12"/>
        <v>0</v>
      </c>
      <c r="M24" s="864">
        <f t="shared" ca="1" si="12"/>
        <v>0</v>
      </c>
      <c r="N24" s="864">
        <f t="shared" ca="1" si="12"/>
        <v>0</v>
      </c>
      <c r="O24" s="864">
        <f t="shared" ca="1" si="12"/>
        <v>0</v>
      </c>
      <c r="P24" s="864">
        <f t="shared" ca="1" si="12"/>
        <v>0</v>
      </c>
      <c r="Q24" s="864">
        <f t="shared" ca="1" si="12"/>
        <v>0</v>
      </c>
      <c r="R24" s="864">
        <f t="shared" ca="1" si="12"/>
        <v>0</v>
      </c>
      <c r="S24" s="864">
        <f t="shared" ca="1" si="12"/>
        <v>0</v>
      </c>
      <c r="T24" s="864">
        <f t="shared" ca="1" si="12"/>
        <v>0</v>
      </c>
      <c r="U24" s="864">
        <f t="shared" ca="1" si="12"/>
        <v>0</v>
      </c>
      <c r="V24" s="864">
        <f t="shared" ca="1" si="12"/>
        <v>0</v>
      </c>
      <c r="W24" s="864">
        <f t="shared" ca="1" si="12"/>
        <v>0</v>
      </c>
      <c r="X24" s="864">
        <f t="shared" ca="1" si="12"/>
        <v>0</v>
      </c>
      <c r="Y24" s="864">
        <f t="shared" ca="1" si="12"/>
        <v>0</v>
      </c>
      <c r="Z24" s="864">
        <f t="shared" ca="1" si="12"/>
        <v>0</v>
      </c>
      <c r="AA24" s="864">
        <f t="shared" ca="1" si="12"/>
        <v>0</v>
      </c>
      <c r="AB24" s="864">
        <f t="shared" ca="1" si="12"/>
        <v>0</v>
      </c>
    </row>
    <row r="25" spans="1:28">
      <c r="A25" s="240"/>
      <c r="C25" s="241"/>
      <c r="D25" s="241"/>
      <c r="E25" s="241"/>
      <c r="F25" s="241"/>
      <c r="G25" s="241"/>
      <c r="H25" s="241"/>
      <c r="I25" s="241"/>
      <c r="J25" s="241"/>
      <c r="K25" s="241"/>
      <c r="L25" s="241"/>
      <c r="M25" s="241"/>
      <c r="N25" s="241"/>
      <c r="O25" s="241"/>
      <c r="P25" s="241"/>
      <c r="Q25" s="241"/>
      <c r="R25" s="241"/>
      <c r="S25" s="241"/>
      <c r="T25" s="241"/>
      <c r="U25" s="241"/>
      <c r="V25" s="24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codeName="Sheet9">
    <tabColor theme="6"/>
    <pageSetUpPr fitToPage="1"/>
  </sheetPr>
  <dimension ref="A1:U26"/>
  <sheetViews>
    <sheetView topLeftCell="B1" zoomScaleNormal="100" workbookViewId="0">
      <selection activeCell="E10" sqref="E10"/>
    </sheetView>
  </sheetViews>
  <sheetFormatPr defaultColWidth="9" defaultRowHeight="12.75"/>
  <cols>
    <col min="1" max="1" width="2.125" style="84" bestFit="1" customWidth="1"/>
    <col min="2" max="2" width="26.25" style="317" customWidth="1"/>
    <col min="3" max="3" width="19.25" style="317" customWidth="1"/>
    <col min="4" max="4" width="8.5" style="317" customWidth="1"/>
    <col min="5" max="21" width="8" style="84" bestFit="1" customWidth="1"/>
    <col min="22" max="16384" width="9" style="84"/>
  </cols>
  <sheetData>
    <row r="1" spans="1:21">
      <c r="A1" s="332">
        <v>1</v>
      </c>
      <c r="B1" s="333" t="s">
        <v>133</v>
      </c>
    </row>
    <row r="2" spans="1:21">
      <c r="B2" s="315" t="s">
        <v>30</v>
      </c>
      <c r="D2" s="314"/>
    </row>
    <row r="3" spans="1:21" ht="15" customHeight="1">
      <c r="B3" s="311" t="s">
        <v>128</v>
      </c>
      <c r="C3" s="311"/>
      <c r="D3" s="311"/>
      <c r="E3" s="312">
        <v>42460</v>
      </c>
      <c r="F3" s="312">
        <f>EDATE(E3,12)</f>
        <v>42825</v>
      </c>
      <c r="G3" s="312">
        <f t="shared" ref="G3:U3" si="0">EDATE(F3,12)</f>
        <v>43190</v>
      </c>
      <c r="H3" s="312">
        <f t="shared" si="0"/>
        <v>43555</v>
      </c>
      <c r="I3" s="312">
        <f t="shared" si="0"/>
        <v>43921</v>
      </c>
      <c r="J3" s="312">
        <f t="shared" si="0"/>
        <v>44286</v>
      </c>
      <c r="K3" s="312">
        <f t="shared" si="0"/>
        <v>44651</v>
      </c>
      <c r="L3" s="312">
        <f t="shared" si="0"/>
        <v>45016</v>
      </c>
      <c r="M3" s="312">
        <f t="shared" si="0"/>
        <v>45382</v>
      </c>
      <c r="N3" s="312">
        <f t="shared" si="0"/>
        <v>45747</v>
      </c>
      <c r="O3" s="312">
        <f t="shared" si="0"/>
        <v>46112</v>
      </c>
      <c r="P3" s="312">
        <f t="shared" si="0"/>
        <v>46477</v>
      </c>
      <c r="Q3" s="312">
        <f t="shared" si="0"/>
        <v>46843</v>
      </c>
      <c r="R3" s="312">
        <f t="shared" si="0"/>
        <v>47208</v>
      </c>
      <c r="S3" s="312">
        <f t="shared" si="0"/>
        <v>47573</v>
      </c>
      <c r="T3" s="312">
        <f t="shared" si="0"/>
        <v>47938</v>
      </c>
      <c r="U3" s="312">
        <f t="shared" si="0"/>
        <v>48304</v>
      </c>
    </row>
    <row r="5" spans="1:21">
      <c r="B5" s="315" t="s">
        <v>129</v>
      </c>
      <c r="C5" s="315"/>
      <c r="D5" s="315"/>
      <c r="E5" s="321">
        <f>60%*0.42</f>
        <v>0.252</v>
      </c>
      <c r="F5" s="321">
        <f>45%*0.6</f>
        <v>0.27</v>
      </c>
      <c r="G5" s="321">
        <f>45%*0.8</f>
        <v>0.36000000000000004</v>
      </c>
      <c r="H5" s="321">
        <v>0.6</v>
      </c>
      <c r="I5" s="321">
        <v>0.45</v>
      </c>
      <c r="J5" s="321">
        <v>0.45</v>
      </c>
      <c r="K5" s="313">
        <f t="shared" ref="K5:U5" si="1">+H5</f>
        <v>0.6</v>
      </c>
      <c r="L5" s="313">
        <f t="shared" si="1"/>
        <v>0.45</v>
      </c>
      <c r="M5" s="313">
        <f t="shared" si="1"/>
        <v>0.45</v>
      </c>
      <c r="N5" s="313">
        <f t="shared" si="1"/>
        <v>0.6</v>
      </c>
      <c r="O5" s="313">
        <f t="shared" si="1"/>
        <v>0.45</v>
      </c>
      <c r="P5" s="313">
        <f t="shared" si="1"/>
        <v>0.45</v>
      </c>
      <c r="Q5" s="313">
        <f t="shared" si="1"/>
        <v>0.6</v>
      </c>
      <c r="R5" s="313">
        <f t="shared" si="1"/>
        <v>0.45</v>
      </c>
      <c r="S5" s="313">
        <f t="shared" si="1"/>
        <v>0.45</v>
      </c>
      <c r="T5" s="313">
        <f t="shared" si="1"/>
        <v>0.6</v>
      </c>
      <c r="U5" s="313">
        <f t="shared" si="1"/>
        <v>0.45</v>
      </c>
    </row>
    <row r="7" spans="1:21">
      <c r="B7" s="316" t="s">
        <v>130</v>
      </c>
      <c r="C7" s="316"/>
      <c r="D7" s="316"/>
      <c r="E7" s="319">
        <v>18000</v>
      </c>
      <c r="F7" s="319">
        <f>+E7*(1+F8)</f>
        <v>19260</v>
      </c>
      <c r="G7" s="319">
        <f t="shared" ref="G7:U7" si="2">+F7*(1+G8)</f>
        <v>20608.2</v>
      </c>
      <c r="H7" s="319">
        <f t="shared" si="2"/>
        <v>22050.774000000001</v>
      </c>
      <c r="I7" s="319">
        <f t="shared" si="2"/>
        <v>23594.328180000004</v>
      </c>
      <c r="J7" s="319">
        <f t="shared" si="2"/>
        <v>25245.931152600006</v>
      </c>
      <c r="K7" s="319">
        <f t="shared" si="2"/>
        <v>27013.146333282006</v>
      </c>
      <c r="L7" s="319">
        <f t="shared" si="2"/>
        <v>28904.066576611749</v>
      </c>
      <c r="M7" s="319">
        <f t="shared" si="2"/>
        <v>30927.351236974573</v>
      </c>
      <c r="N7" s="319">
        <f t="shared" si="2"/>
        <v>33092.265823562797</v>
      </c>
      <c r="O7" s="319">
        <f t="shared" si="2"/>
        <v>35408.724431212191</v>
      </c>
      <c r="P7" s="319">
        <f t="shared" si="2"/>
        <v>37887.335141397045</v>
      </c>
      <c r="Q7" s="319">
        <f t="shared" si="2"/>
        <v>40539.44860129484</v>
      </c>
      <c r="R7" s="319">
        <f t="shared" si="2"/>
        <v>43377.21000338548</v>
      </c>
      <c r="S7" s="319">
        <f t="shared" si="2"/>
        <v>46413.614703622465</v>
      </c>
      <c r="T7" s="319">
        <f t="shared" si="2"/>
        <v>49662.567732876043</v>
      </c>
      <c r="U7" s="319">
        <f t="shared" si="2"/>
        <v>53138.947474177367</v>
      </c>
    </row>
    <row r="8" spans="1:21">
      <c r="B8" s="316" t="s">
        <v>131</v>
      </c>
      <c r="C8" s="316"/>
      <c r="D8" s="316"/>
      <c r="F8" s="320">
        <v>7.0000000000000007E-2</v>
      </c>
      <c r="G8" s="313">
        <f>+F8</f>
        <v>7.0000000000000007E-2</v>
      </c>
      <c r="H8" s="313">
        <f t="shared" ref="H8:U8" si="3">+G8</f>
        <v>7.0000000000000007E-2</v>
      </c>
      <c r="I8" s="313">
        <f t="shared" si="3"/>
        <v>7.0000000000000007E-2</v>
      </c>
      <c r="J8" s="313">
        <f t="shared" si="3"/>
        <v>7.0000000000000007E-2</v>
      </c>
      <c r="K8" s="313">
        <f t="shared" si="3"/>
        <v>7.0000000000000007E-2</v>
      </c>
      <c r="L8" s="313">
        <f t="shared" si="3"/>
        <v>7.0000000000000007E-2</v>
      </c>
      <c r="M8" s="313">
        <f t="shared" si="3"/>
        <v>7.0000000000000007E-2</v>
      </c>
      <c r="N8" s="313">
        <f t="shared" si="3"/>
        <v>7.0000000000000007E-2</v>
      </c>
      <c r="O8" s="313">
        <f t="shared" si="3"/>
        <v>7.0000000000000007E-2</v>
      </c>
      <c r="P8" s="313">
        <f t="shared" si="3"/>
        <v>7.0000000000000007E-2</v>
      </c>
      <c r="Q8" s="313">
        <f t="shared" si="3"/>
        <v>7.0000000000000007E-2</v>
      </c>
      <c r="R8" s="313">
        <f t="shared" si="3"/>
        <v>7.0000000000000007E-2</v>
      </c>
      <c r="S8" s="313">
        <f t="shared" si="3"/>
        <v>7.0000000000000007E-2</v>
      </c>
      <c r="T8" s="313">
        <f t="shared" si="3"/>
        <v>7.0000000000000007E-2</v>
      </c>
      <c r="U8" s="313">
        <f t="shared" si="3"/>
        <v>7.0000000000000007E-2</v>
      </c>
    </row>
    <row r="10" spans="1:21" ht="25.5">
      <c r="B10" s="323" t="s">
        <v>132</v>
      </c>
      <c r="C10" s="322">
        <v>1.4999999999999999E-2</v>
      </c>
      <c r="D10" s="322"/>
      <c r="E10" s="318" t="e">
        <f>+Inputs!#REF!*E5*E7*$C$10/10^7</f>
        <v>#REF!</v>
      </c>
      <c r="F10" s="318" t="e">
        <f>+Inputs!#REF!*F5*F7*$C$10/10^7</f>
        <v>#REF!</v>
      </c>
      <c r="G10" s="318" t="e">
        <f>+Inputs!#REF!*G5*G7*$C$10/10^7</f>
        <v>#REF!</v>
      </c>
      <c r="H10" s="318" t="e">
        <f>+Inputs!#REF!*H5*H7*$C$10/10^7</f>
        <v>#REF!</v>
      </c>
      <c r="I10" s="318" t="e">
        <f>+Inputs!#REF!*I5*I7*$C$10/10^7</f>
        <v>#REF!</v>
      </c>
      <c r="J10" s="318" t="e">
        <f>+Inputs!#REF!*J5*J7*$C$10/10^7</f>
        <v>#REF!</v>
      </c>
      <c r="K10" s="318" t="e">
        <f>+Inputs!#REF!*K5*K7*$C$10/10^7</f>
        <v>#REF!</v>
      </c>
      <c r="L10" s="318" t="e">
        <f>+Inputs!#REF!*L5*L7*$C$10/10^7</f>
        <v>#REF!</v>
      </c>
      <c r="M10" s="318" t="e">
        <f>+Inputs!#REF!*M5*M7*$C$10/10^7</f>
        <v>#REF!</v>
      </c>
      <c r="N10" s="318" t="e">
        <f>+Inputs!#REF!*N5*N7*$C$10/10^7</f>
        <v>#REF!</v>
      </c>
      <c r="O10" s="318" t="e">
        <f>+Inputs!#REF!*O5*O7*$C$10/10^7</f>
        <v>#REF!</v>
      </c>
      <c r="P10" s="318" t="e">
        <f>+Inputs!#REF!*P5*P7*$C$10/10^7</f>
        <v>#REF!</v>
      </c>
      <c r="Q10" s="318" t="e">
        <f>+Inputs!#REF!*Q5*Q7*$C$10/10^7</f>
        <v>#REF!</v>
      </c>
      <c r="R10" s="318" t="e">
        <f>+Inputs!#REF!*R5*R7*$C$10/10^7</f>
        <v>#REF!</v>
      </c>
      <c r="S10" s="318" t="e">
        <f>+Inputs!#REF!*S5*S7*$C$10/10^7</f>
        <v>#REF!</v>
      </c>
      <c r="T10" s="318" t="e">
        <f>+Inputs!#REF!*T5*T7*$C$10/10^7</f>
        <v>#REF!</v>
      </c>
      <c r="U10" s="318" t="e">
        <f>+Inputs!#REF!*U5*U7*$C$10/10^7</f>
        <v>#REF!</v>
      </c>
    </row>
    <row r="12" spans="1:21">
      <c r="B12" s="316"/>
    </row>
    <row r="13" spans="1:21" s="336" customFormat="1" ht="27.75" customHeight="1">
      <c r="A13" s="334">
        <v>2</v>
      </c>
      <c r="B13" s="1247" t="s">
        <v>134</v>
      </c>
      <c r="C13" s="1247"/>
      <c r="D13" s="335">
        <f>+CFS!D3</f>
        <v>45747</v>
      </c>
      <c r="E13" s="335">
        <f>+CFS!E3</f>
        <v>46112</v>
      </c>
      <c r="F13" s="335">
        <f>+CFS!F3</f>
        <v>46477</v>
      </c>
      <c r="G13" s="335">
        <f>+CFS!G3</f>
        <v>46843</v>
      </c>
      <c r="H13" s="335">
        <f>+CFS!H3</f>
        <v>47208</v>
      </c>
      <c r="I13" s="335">
        <f>+CFS!I3</f>
        <v>47573</v>
      </c>
      <c r="J13" s="335">
        <f>+CFS!J3</f>
        <v>47938</v>
      </c>
      <c r="K13" s="335">
        <f>+CFS!K3</f>
        <v>48304</v>
      </c>
      <c r="L13" s="335">
        <f>+CFS!L3</f>
        <v>48669</v>
      </c>
      <c r="M13" s="335">
        <f>+CFS!M3</f>
        <v>49034</v>
      </c>
      <c r="N13" s="335">
        <f>+CFS!N3</f>
        <v>49399</v>
      </c>
      <c r="O13" s="335">
        <f>+CFS!O3</f>
        <v>49765</v>
      </c>
      <c r="P13" s="335">
        <f>+CFS!P3</f>
        <v>50130</v>
      </c>
      <c r="Q13" s="335">
        <f>+CFS!Q3</f>
        <v>50495</v>
      </c>
      <c r="R13" s="335">
        <f>+CFS!R3</f>
        <v>50860</v>
      </c>
      <c r="S13" s="335">
        <f>+CFS!S3</f>
        <v>51226</v>
      </c>
      <c r="T13" s="335">
        <f>+CFS!T3</f>
        <v>51591</v>
      </c>
      <c r="U13" s="335">
        <f>+CFS!U3</f>
        <v>51956</v>
      </c>
    </row>
    <row r="14" spans="1:21">
      <c r="B14" s="316" t="s">
        <v>138</v>
      </c>
    </row>
    <row r="15" spans="1:21">
      <c r="B15" s="316" t="s">
        <v>139</v>
      </c>
      <c r="D15" s="339" t="e">
        <f>+CFS!#REF!</f>
        <v>#REF!</v>
      </c>
      <c r="E15" s="328" t="e">
        <f>+CFS!#REF!</f>
        <v>#REF!</v>
      </c>
      <c r="F15" s="328" t="e">
        <f>+CFS!#REF!</f>
        <v>#REF!</v>
      </c>
      <c r="G15" s="328" t="e">
        <f>+CFS!#REF!</f>
        <v>#REF!</v>
      </c>
      <c r="H15" s="328" t="e">
        <f>+CFS!#REF!</f>
        <v>#REF!</v>
      </c>
      <c r="I15" s="328" t="e">
        <f>+CFS!#REF!</f>
        <v>#REF!</v>
      </c>
      <c r="J15" s="328" t="e">
        <f>+CFS!#REF!</f>
        <v>#REF!</v>
      </c>
      <c r="K15" s="328" t="e">
        <f>+CFS!#REF!</f>
        <v>#REF!</v>
      </c>
      <c r="L15" s="328" t="e">
        <f>+CFS!#REF!</f>
        <v>#REF!</v>
      </c>
      <c r="M15" s="328" t="e">
        <f>+CFS!#REF!</f>
        <v>#REF!</v>
      </c>
      <c r="N15" s="328" t="e">
        <f>+CFS!#REF!</f>
        <v>#REF!</v>
      </c>
      <c r="O15" s="328" t="e">
        <f>+CFS!#REF!</f>
        <v>#REF!</v>
      </c>
      <c r="P15" s="328" t="e">
        <f>+CFS!#REF!</f>
        <v>#REF!</v>
      </c>
      <c r="Q15" s="328" t="e">
        <f>+CFS!#REF!</f>
        <v>#REF!</v>
      </c>
      <c r="R15" s="328" t="e">
        <f>+CFS!#REF!</f>
        <v>#REF!</v>
      </c>
      <c r="S15" s="328" t="e">
        <f>+CFS!#REF!</f>
        <v>#REF!</v>
      </c>
      <c r="T15" s="328" t="e">
        <f>+CFS!#REF!</f>
        <v>#REF!</v>
      </c>
      <c r="U15" s="328" t="e">
        <f>+CFS!#REF!</f>
        <v>#REF!</v>
      </c>
    </row>
    <row r="16" spans="1:21">
      <c r="B16" s="316" t="s">
        <v>140</v>
      </c>
      <c r="D16" s="339" t="e">
        <f>+CFS!#REF!</f>
        <v>#REF!</v>
      </c>
      <c r="E16" s="328" t="e">
        <f>+CFS!#REF!</f>
        <v>#REF!</v>
      </c>
      <c r="F16" s="328" t="e">
        <f>+CFS!#REF!</f>
        <v>#REF!</v>
      </c>
      <c r="G16" s="328" t="e">
        <f>+CFS!#REF!</f>
        <v>#REF!</v>
      </c>
      <c r="H16" s="328" t="e">
        <f>+CFS!#REF!</f>
        <v>#REF!</v>
      </c>
      <c r="I16" s="328" t="e">
        <f>+CFS!#REF!</f>
        <v>#REF!</v>
      </c>
      <c r="J16" s="328" t="e">
        <f>+CFS!#REF!</f>
        <v>#REF!</v>
      </c>
      <c r="K16" s="328" t="e">
        <f>+CFS!#REF!</f>
        <v>#REF!</v>
      </c>
      <c r="L16" s="328" t="e">
        <f>+CFS!#REF!</f>
        <v>#REF!</v>
      </c>
      <c r="M16" s="328" t="e">
        <f>+CFS!#REF!</f>
        <v>#REF!</v>
      </c>
      <c r="N16" s="328" t="e">
        <f>+CFS!#REF!</f>
        <v>#REF!</v>
      </c>
      <c r="O16" s="328" t="e">
        <f>+CFS!#REF!</f>
        <v>#REF!</v>
      </c>
      <c r="P16" s="328" t="e">
        <f>+CFS!#REF!</f>
        <v>#REF!</v>
      </c>
      <c r="Q16" s="328" t="e">
        <f>+CFS!#REF!</f>
        <v>#REF!</v>
      </c>
      <c r="R16" s="328" t="e">
        <f>+CFS!#REF!</f>
        <v>#REF!</v>
      </c>
      <c r="S16" s="328" t="e">
        <f>+CFS!#REF!</f>
        <v>#REF!</v>
      </c>
      <c r="T16" s="328" t="e">
        <f>+CFS!#REF!</f>
        <v>#REF!</v>
      </c>
      <c r="U16" s="328" t="e">
        <f>+CFS!#REF!</f>
        <v>#REF!</v>
      </c>
    </row>
    <row r="17" spans="1:21" s="208" customFormat="1">
      <c r="B17" s="324" t="s">
        <v>143</v>
      </c>
      <c r="C17" s="324"/>
      <c r="D17" s="340" t="e">
        <f>+D15-D16</f>
        <v>#REF!</v>
      </c>
      <c r="E17" s="83" t="e">
        <f t="shared" ref="E17:U17" si="4">+E15-E16</f>
        <v>#REF!</v>
      </c>
      <c r="F17" s="83" t="e">
        <f t="shared" si="4"/>
        <v>#REF!</v>
      </c>
      <c r="G17" s="83" t="e">
        <f t="shared" si="4"/>
        <v>#REF!</v>
      </c>
      <c r="H17" s="83" t="e">
        <f t="shared" si="4"/>
        <v>#REF!</v>
      </c>
      <c r="I17" s="83" t="e">
        <f t="shared" si="4"/>
        <v>#REF!</v>
      </c>
      <c r="J17" s="83" t="e">
        <f t="shared" si="4"/>
        <v>#REF!</v>
      </c>
      <c r="K17" s="83" t="e">
        <f t="shared" si="4"/>
        <v>#REF!</v>
      </c>
      <c r="L17" s="83" t="e">
        <f t="shared" si="4"/>
        <v>#REF!</v>
      </c>
      <c r="M17" s="83" t="e">
        <f t="shared" si="4"/>
        <v>#REF!</v>
      </c>
      <c r="N17" s="83" t="e">
        <f t="shared" si="4"/>
        <v>#REF!</v>
      </c>
      <c r="O17" s="83" t="e">
        <f t="shared" si="4"/>
        <v>#REF!</v>
      </c>
      <c r="P17" s="83" t="e">
        <f t="shared" si="4"/>
        <v>#REF!</v>
      </c>
      <c r="Q17" s="83" t="e">
        <f t="shared" si="4"/>
        <v>#REF!</v>
      </c>
      <c r="R17" s="83" t="e">
        <f t="shared" si="4"/>
        <v>#REF!</v>
      </c>
      <c r="S17" s="83" t="e">
        <f t="shared" si="4"/>
        <v>#REF!</v>
      </c>
      <c r="T17" s="83" t="e">
        <f t="shared" si="4"/>
        <v>#REF!</v>
      </c>
      <c r="U17" s="83" t="e">
        <f t="shared" si="4"/>
        <v>#REF!</v>
      </c>
    </row>
    <row r="19" spans="1:21" s="338" customFormat="1" hidden="1">
      <c r="A19" s="332">
        <v>3</v>
      </c>
      <c r="B19" s="333" t="s">
        <v>135</v>
      </c>
      <c r="C19" s="337"/>
      <c r="D19" s="337"/>
    </row>
    <row r="20" spans="1:21" hidden="1">
      <c r="B20" s="316" t="s">
        <v>142</v>
      </c>
      <c r="D20" s="328" t="e">
        <f>CFS!#REF!</f>
        <v>#REF!</v>
      </c>
      <c r="E20" s="328" t="e">
        <f>CFS!#REF!</f>
        <v>#REF!</v>
      </c>
      <c r="F20" s="328" t="e">
        <f>CFS!#REF!</f>
        <v>#REF!</v>
      </c>
      <c r="G20" s="328" t="e">
        <f>CFS!#REF!</f>
        <v>#REF!</v>
      </c>
      <c r="H20" s="328" t="e">
        <f>CFS!#REF!</f>
        <v>#REF!</v>
      </c>
      <c r="I20" s="328" t="e">
        <f>CFS!#REF!</f>
        <v>#REF!</v>
      </c>
      <c r="J20" s="328" t="e">
        <f>CFS!#REF!</f>
        <v>#REF!</v>
      </c>
      <c r="K20" s="328" t="e">
        <f>CFS!#REF!</f>
        <v>#REF!</v>
      </c>
      <c r="L20" s="328" t="e">
        <f>CFS!#REF!</f>
        <v>#REF!</v>
      </c>
      <c r="M20" s="328" t="e">
        <f>CFS!#REF!</f>
        <v>#REF!</v>
      </c>
      <c r="N20" s="328" t="e">
        <f>CFS!#REF!</f>
        <v>#REF!</v>
      </c>
      <c r="O20" s="328" t="e">
        <f>CFS!#REF!</f>
        <v>#REF!</v>
      </c>
      <c r="P20" s="328" t="e">
        <f>CFS!#REF!</f>
        <v>#REF!</v>
      </c>
      <c r="Q20" s="328" t="e">
        <f>CFS!#REF!</f>
        <v>#REF!</v>
      </c>
      <c r="R20" s="328" t="e">
        <f>CFS!#REF!</f>
        <v>#REF!</v>
      </c>
      <c r="S20" s="328" t="e">
        <f>CFS!#REF!</f>
        <v>#REF!</v>
      </c>
      <c r="T20" s="328" t="e">
        <f>CFS!#REF!</f>
        <v>#REF!</v>
      </c>
      <c r="U20" s="328" t="e">
        <f>CFS!#REF!</f>
        <v>#REF!</v>
      </c>
    </row>
    <row r="21" spans="1:21" hidden="1">
      <c r="B21" s="316" t="s">
        <v>141</v>
      </c>
      <c r="D21" s="328" t="e">
        <f>CFS!#REF!</f>
        <v>#REF!</v>
      </c>
      <c r="E21" s="328" t="e">
        <f>CFS!#REF!</f>
        <v>#REF!</v>
      </c>
      <c r="F21" s="328" t="e">
        <f>CFS!#REF!</f>
        <v>#REF!</v>
      </c>
      <c r="G21" s="328" t="e">
        <f>CFS!#REF!</f>
        <v>#REF!</v>
      </c>
      <c r="H21" s="328" t="e">
        <f>CFS!#REF!</f>
        <v>#REF!</v>
      </c>
      <c r="I21" s="328" t="e">
        <f>CFS!#REF!</f>
        <v>#REF!</v>
      </c>
      <c r="J21" s="328" t="e">
        <f>CFS!#REF!</f>
        <v>#REF!</v>
      </c>
      <c r="K21" s="328" t="e">
        <f>CFS!#REF!</f>
        <v>#REF!</v>
      </c>
      <c r="L21" s="328" t="e">
        <f>CFS!#REF!</f>
        <v>#REF!</v>
      </c>
      <c r="M21" s="328" t="e">
        <f>CFS!#REF!</f>
        <v>#REF!</v>
      </c>
      <c r="N21" s="328" t="e">
        <f>CFS!#REF!</f>
        <v>#REF!</v>
      </c>
      <c r="O21" s="328" t="e">
        <f>CFS!#REF!</f>
        <v>#REF!</v>
      </c>
      <c r="P21" s="328" t="e">
        <f>CFS!#REF!</f>
        <v>#REF!</v>
      </c>
      <c r="Q21" s="328" t="e">
        <f>CFS!#REF!</f>
        <v>#REF!</v>
      </c>
      <c r="R21" s="328" t="e">
        <f>CFS!#REF!</f>
        <v>#REF!</v>
      </c>
      <c r="S21" s="328" t="e">
        <f>CFS!#REF!</f>
        <v>#REF!</v>
      </c>
      <c r="T21" s="328" t="e">
        <f>CFS!#REF!</f>
        <v>#REF!</v>
      </c>
      <c r="U21" s="328" t="e">
        <f>CFS!#REF!</f>
        <v>#REF!</v>
      </c>
    </row>
    <row r="22" spans="1:21" s="208" customFormat="1" hidden="1">
      <c r="B22" s="324" t="s">
        <v>143</v>
      </c>
      <c r="C22" s="324"/>
      <c r="D22" s="330" t="e">
        <f>+D20-D21</f>
        <v>#REF!</v>
      </c>
      <c r="E22" s="330" t="e">
        <f t="shared" ref="E22:U22" si="5">+E20-E21</f>
        <v>#REF!</v>
      </c>
      <c r="F22" s="330" t="e">
        <f t="shared" si="5"/>
        <v>#REF!</v>
      </c>
      <c r="G22" s="330" t="e">
        <f t="shared" si="5"/>
        <v>#REF!</v>
      </c>
      <c r="H22" s="330" t="e">
        <f t="shared" si="5"/>
        <v>#REF!</v>
      </c>
      <c r="I22" s="330" t="e">
        <f t="shared" si="5"/>
        <v>#REF!</v>
      </c>
      <c r="J22" s="330" t="e">
        <f t="shared" si="5"/>
        <v>#REF!</v>
      </c>
      <c r="K22" s="330" t="e">
        <f t="shared" si="5"/>
        <v>#REF!</v>
      </c>
      <c r="L22" s="330" t="e">
        <f t="shared" si="5"/>
        <v>#REF!</v>
      </c>
      <c r="M22" s="330" t="e">
        <f t="shared" si="5"/>
        <v>#REF!</v>
      </c>
      <c r="N22" s="330" t="e">
        <f t="shared" si="5"/>
        <v>#REF!</v>
      </c>
      <c r="O22" s="330" t="e">
        <f t="shared" si="5"/>
        <v>#REF!</v>
      </c>
      <c r="P22" s="330" t="e">
        <f t="shared" si="5"/>
        <v>#REF!</v>
      </c>
      <c r="Q22" s="330" t="e">
        <f t="shared" si="5"/>
        <v>#REF!</v>
      </c>
      <c r="R22" s="330" t="e">
        <f t="shared" si="5"/>
        <v>#REF!</v>
      </c>
      <c r="S22" s="330" t="e">
        <f t="shared" si="5"/>
        <v>#REF!</v>
      </c>
      <c r="T22" s="330" t="e">
        <f t="shared" si="5"/>
        <v>#REF!</v>
      </c>
      <c r="U22" s="330" t="e">
        <f t="shared" si="5"/>
        <v>#REF!</v>
      </c>
    </row>
    <row r="23" spans="1:21" hidden="1"/>
    <row r="24" spans="1:21" hidden="1">
      <c r="B24" s="316" t="s">
        <v>144</v>
      </c>
      <c r="D24" s="331" t="e">
        <f>+D10+D15+D20</f>
        <v>#REF!</v>
      </c>
      <c r="E24" s="331" t="e">
        <f t="shared" ref="E24:U24" si="6">+E10+E15+E20</f>
        <v>#REF!</v>
      </c>
      <c r="F24" s="331" t="e">
        <f t="shared" si="6"/>
        <v>#REF!</v>
      </c>
      <c r="G24" s="331" t="e">
        <f t="shared" si="6"/>
        <v>#REF!</v>
      </c>
      <c r="H24" s="331" t="e">
        <f t="shared" si="6"/>
        <v>#REF!</v>
      </c>
      <c r="I24" s="331" t="e">
        <f t="shared" si="6"/>
        <v>#REF!</v>
      </c>
      <c r="J24" s="331" t="e">
        <f t="shared" si="6"/>
        <v>#REF!</v>
      </c>
      <c r="K24" s="331" t="e">
        <f t="shared" si="6"/>
        <v>#REF!</v>
      </c>
      <c r="L24" s="331" t="e">
        <f t="shared" si="6"/>
        <v>#REF!</v>
      </c>
      <c r="M24" s="331" t="e">
        <f t="shared" si="6"/>
        <v>#REF!</v>
      </c>
      <c r="N24" s="331" t="e">
        <f t="shared" si="6"/>
        <v>#REF!</v>
      </c>
      <c r="O24" s="331" t="e">
        <f t="shared" si="6"/>
        <v>#REF!</v>
      </c>
      <c r="P24" s="331" t="e">
        <f t="shared" si="6"/>
        <v>#REF!</v>
      </c>
      <c r="Q24" s="331" t="e">
        <f t="shared" si="6"/>
        <v>#REF!</v>
      </c>
      <c r="R24" s="331" t="e">
        <f t="shared" si="6"/>
        <v>#REF!</v>
      </c>
      <c r="S24" s="331" t="e">
        <f t="shared" si="6"/>
        <v>#REF!</v>
      </c>
      <c r="T24" s="331" t="e">
        <f t="shared" si="6"/>
        <v>#REF!</v>
      </c>
      <c r="U24" s="331" t="e">
        <f t="shared" si="6"/>
        <v>#REF!</v>
      </c>
    </row>
    <row r="25" spans="1:21" hidden="1">
      <c r="B25" s="316" t="s">
        <v>145</v>
      </c>
      <c r="D25" s="329" t="e">
        <f>+D16+D21</f>
        <v>#REF!</v>
      </c>
      <c r="E25" s="329" t="e">
        <f t="shared" ref="E25:U25" si="7">+E16+E21</f>
        <v>#REF!</v>
      </c>
      <c r="F25" s="329" t="e">
        <f t="shared" si="7"/>
        <v>#REF!</v>
      </c>
      <c r="G25" s="329" t="e">
        <f t="shared" si="7"/>
        <v>#REF!</v>
      </c>
      <c r="H25" s="329" t="e">
        <f t="shared" si="7"/>
        <v>#REF!</v>
      </c>
      <c r="I25" s="329" t="e">
        <f t="shared" si="7"/>
        <v>#REF!</v>
      </c>
      <c r="J25" s="329" t="e">
        <f t="shared" si="7"/>
        <v>#REF!</v>
      </c>
      <c r="K25" s="329" t="e">
        <f t="shared" si="7"/>
        <v>#REF!</v>
      </c>
      <c r="L25" s="329" t="e">
        <f t="shared" si="7"/>
        <v>#REF!</v>
      </c>
      <c r="M25" s="329" t="e">
        <f t="shared" si="7"/>
        <v>#REF!</v>
      </c>
      <c r="N25" s="329" t="e">
        <f t="shared" si="7"/>
        <v>#REF!</v>
      </c>
      <c r="O25" s="329" t="e">
        <f t="shared" si="7"/>
        <v>#REF!</v>
      </c>
      <c r="P25" s="329" t="e">
        <f t="shared" si="7"/>
        <v>#REF!</v>
      </c>
      <c r="Q25" s="329" t="e">
        <f t="shared" si="7"/>
        <v>#REF!</v>
      </c>
      <c r="R25" s="329" t="e">
        <f t="shared" si="7"/>
        <v>#REF!</v>
      </c>
      <c r="S25" s="329" t="e">
        <f t="shared" si="7"/>
        <v>#REF!</v>
      </c>
      <c r="T25" s="329" t="e">
        <f t="shared" si="7"/>
        <v>#REF!</v>
      </c>
      <c r="U25" s="329" t="e">
        <f t="shared" si="7"/>
        <v>#REF!</v>
      </c>
    </row>
    <row r="26" spans="1:21" s="208" customFormat="1" hidden="1">
      <c r="B26" s="324" t="s">
        <v>143</v>
      </c>
      <c r="C26" s="324"/>
      <c r="D26" s="330" t="e">
        <f>+D24-D25</f>
        <v>#REF!</v>
      </c>
      <c r="E26" s="330" t="e">
        <f t="shared" ref="E26:U26" si="8">+E24-E25</f>
        <v>#REF!</v>
      </c>
      <c r="F26" s="330" t="e">
        <f t="shared" si="8"/>
        <v>#REF!</v>
      </c>
      <c r="G26" s="330" t="e">
        <f t="shared" si="8"/>
        <v>#REF!</v>
      </c>
      <c r="H26" s="330" t="e">
        <f t="shared" si="8"/>
        <v>#REF!</v>
      </c>
      <c r="I26" s="330" t="e">
        <f t="shared" si="8"/>
        <v>#REF!</v>
      </c>
      <c r="J26" s="330" t="e">
        <f t="shared" si="8"/>
        <v>#REF!</v>
      </c>
      <c r="K26" s="330" t="e">
        <f t="shared" si="8"/>
        <v>#REF!</v>
      </c>
      <c r="L26" s="330" t="e">
        <f t="shared" si="8"/>
        <v>#REF!</v>
      </c>
      <c r="M26" s="330" t="e">
        <f t="shared" si="8"/>
        <v>#REF!</v>
      </c>
      <c r="N26" s="330" t="e">
        <f t="shared" si="8"/>
        <v>#REF!</v>
      </c>
      <c r="O26" s="330" t="e">
        <f t="shared" si="8"/>
        <v>#REF!</v>
      </c>
      <c r="P26" s="330" t="e">
        <f t="shared" si="8"/>
        <v>#REF!</v>
      </c>
      <c r="Q26" s="330" t="e">
        <f t="shared" si="8"/>
        <v>#REF!</v>
      </c>
      <c r="R26" s="330" t="e">
        <f t="shared" si="8"/>
        <v>#REF!</v>
      </c>
      <c r="S26" s="330" t="e">
        <f t="shared" si="8"/>
        <v>#REF!</v>
      </c>
      <c r="T26" s="330" t="e">
        <f t="shared" si="8"/>
        <v>#REF!</v>
      </c>
      <c r="U26" s="330" t="e">
        <f t="shared" si="8"/>
        <v>#REF!</v>
      </c>
    </row>
  </sheetData>
  <mergeCells count="1">
    <mergeCell ref="B13:C13"/>
  </mergeCells>
  <pageMargins left="0.19685039370078741" right="0.19685039370078741" top="0.74803149606299213" bottom="0.74803149606299213" header="0.31496062992125984" footer="0.31496062992125984"/>
  <pageSetup paperSize="9" scale="6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codeName="Sheet24">
    <tabColor rgb="FF92D050"/>
  </sheetPr>
  <dimension ref="A1:Y32"/>
  <sheetViews>
    <sheetView zoomScaleSheetLayoutView="100" workbookViewId="0">
      <selection activeCell="D25" sqref="D25"/>
    </sheetView>
  </sheetViews>
  <sheetFormatPr defaultColWidth="7.875" defaultRowHeight="15"/>
  <cols>
    <col min="1" max="1" width="26.875" style="9" bestFit="1" customWidth="1"/>
    <col min="2" max="2" width="5.875" style="9" bestFit="1" customWidth="1"/>
    <col min="3" max="6" width="7" style="12" bestFit="1" customWidth="1"/>
    <col min="7" max="7" width="6.875" style="12" customWidth="1"/>
    <col min="8" max="10" width="7" style="12" bestFit="1" customWidth="1"/>
    <col min="11" max="16" width="6.25" style="12" bestFit="1" customWidth="1"/>
    <col min="17" max="25" width="6.25" style="9" bestFit="1" customWidth="1"/>
    <col min="26" max="16384" width="7.875" style="9"/>
  </cols>
  <sheetData>
    <row r="1" spans="1:25" ht="18.75">
      <c r="A1" s="116" t="s">
        <v>10</v>
      </c>
      <c r="B1" s="116"/>
      <c r="C1" s="116"/>
      <c r="D1" s="116"/>
      <c r="E1" s="116"/>
      <c r="F1" s="116"/>
      <c r="G1" s="116"/>
      <c r="H1" s="116"/>
      <c r="I1" s="116"/>
      <c r="J1" s="116"/>
      <c r="K1" s="116"/>
      <c r="L1" s="116"/>
      <c r="M1" s="116"/>
      <c r="N1" s="116"/>
      <c r="O1" s="116"/>
      <c r="P1" s="116"/>
      <c r="Q1" s="116"/>
      <c r="R1" s="116"/>
      <c r="S1" s="116"/>
      <c r="T1" s="116"/>
      <c r="U1" s="116"/>
      <c r="V1" s="116"/>
      <c r="W1" s="116"/>
      <c r="X1" s="116"/>
      <c r="Y1" s="116"/>
    </row>
    <row r="2" spans="1:25">
      <c r="C2" s="34" t="e">
        <f>Inputs!#REF!</f>
        <v>#REF!</v>
      </c>
      <c r="D2" s="34" t="e">
        <f>C2</f>
        <v>#REF!</v>
      </c>
      <c r="E2" s="34" t="e">
        <f t="shared" ref="E2:Y2" si="0">D2</f>
        <v>#REF!</v>
      </c>
      <c r="F2" s="34" t="e">
        <f t="shared" si="0"/>
        <v>#REF!</v>
      </c>
      <c r="G2" s="34" t="e">
        <f t="shared" si="0"/>
        <v>#REF!</v>
      </c>
      <c r="H2" s="34" t="e">
        <f t="shared" si="0"/>
        <v>#REF!</v>
      </c>
      <c r="I2" s="34" t="e">
        <f t="shared" si="0"/>
        <v>#REF!</v>
      </c>
      <c r="J2" s="34" t="e">
        <f t="shared" si="0"/>
        <v>#REF!</v>
      </c>
      <c r="K2" s="34" t="e">
        <f t="shared" si="0"/>
        <v>#REF!</v>
      </c>
      <c r="L2" s="34" t="e">
        <f t="shared" si="0"/>
        <v>#REF!</v>
      </c>
      <c r="M2" s="34" t="e">
        <f t="shared" si="0"/>
        <v>#REF!</v>
      </c>
      <c r="N2" s="34" t="e">
        <f t="shared" si="0"/>
        <v>#REF!</v>
      </c>
      <c r="O2" s="34" t="e">
        <f t="shared" si="0"/>
        <v>#REF!</v>
      </c>
      <c r="P2" s="34" t="e">
        <f t="shared" si="0"/>
        <v>#REF!</v>
      </c>
      <c r="Q2" s="34" t="e">
        <f t="shared" si="0"/>
        <v>#REF!</v>
      </c>
      <c r="R2" s="34" t="e">
        <f t="shared" si="0"/>
        <v>#REF!</v>
      </c>
      <c r="S2" s="34" t="e">
        <f t="shared" si="0"/>
        <v>#REF!</v>
      </c>
      <c r="T2" s="34" t="e">
        <f t="shared" si="0"/>
        <v>#REF!</v>
      </c>
      <c r="U2" s="34" t="e">
        <f t="shared" si="0"/>
        <v>#REF!</v>
      </c>
      <c r="V2" s="34" t="e">
        <f t="shared" si="0"/>
        <v>#REF!</v>
      </c>
      <c r="W2" s="34" t="e">
        <f t="shared" si="0"/>
        <v>#REF!</v>
      </c>
      <c r="X2" s="34" t="e">
        <f t="shared" si="0"/>
        <v>#REF!</v>
      </c>
      <c r="Y2" s="34" t="e">
        <f t="shared" si="0"/>
        <v>#REF!</v>
      </c>
    </row>
    <row r="3" spans="1:25">
      <c r="A3" s="22" t="s">
        <v>11</v>
      </c>
      <c r="B3" s="23"/>
      <c r="C3" s="24">
        <v>41364</v>
      </c>
      <c r="D3" s="24">
        <f>EDATE(C3,12)</f>
        <v>41729</v>
      </c>
      <c r="E3" s="24">
        <f t="shared" ref="E3:Y3" si="1">EDATE(D3,12)</f>
        <v>42094</v>
      </c>
      <c r="F3" s="24">
        <f t="shared" si="1"/>
        <v>42460</v>
      </c>
      <c r="G3" s="24">
        <f t="shared" si="1"/>
        <v>42825</v>
      </c>
      <c r="H3" s="24">
        <f t="shared" si="1"/>
        <v>43190</v>
      </c>
      <c r="I3" s="24">
        <f t="shared" si="1"/>
        <v>43555</v>
      </c>
      <c r="J3" s="24">
        <f t="shared" si="1"/>
        <v>43921</v>
      </c>
      <c r="K3" s="24">
        <f t="shared" si="1"/>
        <v>44286</v>
      </c>
      <c r="L3" s="24">
        <f t="shared" si="1"/>
        <v>44651</v>
      </c>
      <c r="M3" s="24">
        <f t="shared" si="1"/>
        <v>45016</v>
      </c>
      <c r="N3" s="24">
        <f t="shared" si="1"/>
        <v>45382</v>
      </c>
      <c r="O3" s="24">
        <f t="shared" si="1"/>
        <v>45747</v>
      </c>
      <c r="P3" s="24">
        <f t="shared" si="1"/>
        <v>46112</v>
      </c>
      <c r="Q3" s="24">
        <f t="shared" si="1"/>
        <v>46477</v>
      </c>
      <c r="R3" s="117">
        <f t="shared" si="1"/>
        <v>46843</v>
      </c>
      <c r="S3" s="117">
        <f t="shared" si="1"/>
        <v>47208</v>
      </c>
      <c r="T3" s="117">
        <f t="shared" si="1"/>
        <v>47573</v>
      </c>
      <c r="U3" s="117">
        <f t="shared" si="1"/>
        <v>47938</v>
      </c>
      <c r="V3" s="117">
        <f t="shared" si="1"/>
        <v>48304</v>
      </c>
      <c r="W3" s="117">
        <f t="shared" si="1"/>
        <v>48669</v>
      </c>
      <c r="X3" s="117">
        <f t="shared" si="1"/>
        <v>49034</v>
      </c>
      <c r="Y3" s="25">
        <f t="shared" si="1"/>
        <v>49399</v>
      </c>
    </row>
    <row r="4" spans="1:25">
      <c r="A4" s="26"/>
      <c r="B4" s="27"/>
      <c r="C4" s="28">
        <v>1</v>
      </c>
      <c r="D4" s="28">
        <f>C4+1</f>
        <v>2</v>
      </c>
      <c r="E4" s="28">
        <f t="shared" ref="E4:Y4" si="2">D4+1</f>
        <v>3</v>
      </c>
      <c r="F4" s="28">
        <f t="shared" si="2"/>
        <v>4</v>
      </c>
      <c r="G4" s="28">
        <f t="shared" si="2"/>
        <v>5</v>
      </c>
      <c r="H4" s="28">
        <f t="shared" si="2"/>
        <v>6</v>
      </c>
      <c r="I4" s="28">
        <f t="shared" si="2"/>
        <v>7</v>
      </c>
      <c r="J4" s="28">
        <f t="shared" si="2"/>
        <v>8</v>
      </c>
      <c r="K4" s="28">
        <f t="shared" si="2"/>
        <v>9</v>
      </c>
      <c r="L4" s="28">
        <f t="shared" si="2"/>
        <v>10</v>
      </c>
      <c r="M4" s="28">
        <f t="shared" si="2"/>
        <v>11</v>
      </c>
      <c r="N4" s="28">
        <f t="shared" si="2"/>
        <v>12</v>
      </c>
      <c r="O4" s="28">
        <f t="shared" si="2"/>
        <v>13</v>
      </c>
      <c r="P4" s="28">
        <f t="shared" si="2"/>
        <v>14</v>
      </c>
      <c r="Q4" s="28">
        <f t="shared" si="2"/>
        <v>15</v>
      </c>
      <c r="R4" s="28">
        <f t="shared" si="2"/>
        <v>16</v>
      </c>
      <c r="S4" s="28">
        <f t="shared" si="2"/>
        <v>17</v>
      </c>
      <c r="T4" s="28">
        <f t="shared" si="2"/>
        <v>18</v>
      </c>
      <c r="U4" s="28">
        <f t="shared" si="2"/>
        <v>19</v>
      </c>
      <c r="V4" s="28">
        <f t="shared" si="2"/>
        <v>20</v>
      </c>
      <c r="W4" s="28">
        <f t="shared" si="2"/>
        <v>21</v>
      </c>
      <c r="X4" s="28">
        <f t="shared" si="2"/>
        <v>22</v>
      </c>
      <c r="Y4" s="29">
        <f t="shared" si="2"/>
        <v>23</v>
      </c>
    </row>
    <row r="5" spans="1:25">
      <c r="A5" s="13" t="s">
        <v>12</v>
      </c>
      <c r="B5" s="14"/>
      <c r="C5" s="14"/>
      <c r="D5" s="14"/>
      <c r="E5" s="14"/>
      <c r="F5" s="14"/>
      <c r="G5" s="14"/>
      <c r="H5" s="14"/>
      <c r="I5" s="14"/>
      <c r="J5" s="14"/>
      <c r="K5" s="14"/>
      <c r="L5" s="14"/>
      <c r="M5" s="14"/>
      <c r="N5" s="14"/>
      <c r="O5" s="14"/>
      <c r="P5" s="14"/>
      <c r="Q5" s="14"/>
      <c r="R5" s="118"/>
      <c r="S5" s="118"/>
      <c r="T5" s="118"/>
      <c r="U5" s="118"/>
      <c r="V5" s="118"/>
      <c r="W5" s="118"/>
      <c r="X5" s="118"/>
      <c r="Y5" s="15"/>
    </row>
    <row r="6" spans="1:25">
      <c r="A6" s="16" t="s">
        <v>2</v>
      </c>
      <c r="C6" s="10">
        <f>95.6+12</f>
        <v>107.6</v>
      </c>
      <c r="D6" s="10" t="e">
        <f>C23</f>
        <v>#REF!</v>
      </c>
      <c r="E6" s="10" t="e">
        <f t="shared" ref="E6:Y6" si="3">D23</f>
        <v>#REF!</v>
      </c>
      <c r="F6" s="10" t="e">
        <f t="shared" si="3"/>
        <v>#REF!</v>
      </c>
      <c r="G6" s="10" t="e">
        <f t="shared" si="3"/>
        <v>#REF!</v>
      </c>
      <c r="H6" s="10" t="e">
        <f t="shared" si="3"/>
        <v>#REF!</v>
      </c>
      <c r="I6" s="10" t="e">
        <f t="shared" si="3"/>
        <v>#REF!</v>
      </c>
      <c r="J6" s="10" t="e">
        <f t="shared" si="3"/>
        <v>#REF!</v>
      </c>
      <c r="K6" s="10" t="e">
        <f t="shared" si="3"/>
        <v>#REF!</v>
      </c>
      <c r="L6" s="10" t="e">
        <f t="shared" si="3"/>
        <v>#REF!</v>
      </c>
      <c r="M6" s="10" t="e">
        <f t="shared" si="3"/>
        <v>#REF!</v>
      </c>
      <c r="N6" s="10" t="e">
        <f t="shared" si="3"/>
        <v>#REF!</v>
      </c>
      <c r="O6" s="10" t="e">
        <f t="shared" si="3"/>
        <v>#REF!</v>
      </c>
      <c r="P6" s="10" t="e">
        <f t="shared" si="3"/>
        <v>#REF!</v>
      </c>
      <c r="Q6" s="10" t="e">
        <f t="shared" si="3"/>
        <v>#REF!</v>
      </c>
      <c r="R6" s="10" t="e">
        <f t="shared" si="3"/>
        <v>#REF!</v>
      </c>
      <c r="S6" s="10" t="e">
        <f t="shared" si="3"/>
        <v>#REF!</v>
      </c>
      <c r="T6" s="10" t="e">
        <f t="shared" si="3"/>
        <v>#REF!</v>
      </c>
      <c r="U6" s="10" t="e">
        <f t="shared" si="3"/>
        <v>#REF!</v>
      </c>
      <c r="V6" s="10" t="e">
        <f t="shared" si="3"/>
        <v>#REF!</v>
      </c>
      <c r="W6" s="10" t="e">
        <f t="shared" si="3"/>
        <v>#REF!</v>
      </c>
      <c r="X6" s="10" t="e">
        <f t="shared" si="3"/>
        <v>#REF!</v>
      </c>
      <c r="Y6" s="17" t="e">
        <f t="shared" si="3"/>
        <v>#REF!</v>
      </c>
    </row>
    <row r="7" spans="1:25">
      <c r="A7" s="16" t="s">
        <v>0</v>
      </c>
      <c r="C7" s="11">
        <v>0</v>
      </c>
      <c r="D7" s="11">
        <f>+D32/4</f>
        <v>1.2449999999999999</v>
      </c>
      <c r="E7" s="11">
        <f t="shared" ref="E7:Y7" si="4">+E32/4</f>
        <v>1.345</v>
      </c>
      <c r="F7" s="11">
        <f t="shared" si="4"/>
        <v>1.4949999999999999</v>
      </c>
      <c r="G7" s="11">
        <f t="shared" si="4"/>
        <v>1.7350000000000001</v>
      </c>
      <c r="H7" s="11">
        <f t="shared" si="4"/>
        <v>1.98</v>
      </c>
      <c r="I7" s="11">
        <f t="shared" si="4"/>
        <v>2.2199999999999998</v>
      </c>
      <c r="J7" s="11">
        <f t="shared" si="4"/>
        <v>2.4649999999999999</v>
      </c>
      <c r="K7" s="11">
        <f t="shared" si="4"/>
        <v>2.71</v>
      </c>
      <c r="L7" s="11">
        <f t="shared" si="4"/>
        <v>3.63</v>
      </c>
      <c r="M7" s="11">
        <f t="shared" si="4"/>
        <v>3.88</v>
      </c>
      <c r="N7" s="11">
        <f t="shared" si="4"/>
        <v>4.13</v>
      </c>
      <c r="O7" s="11">
        <f t="shared" si="4"/>
        <v>4.19625</v>
      </c>
      <c r="P7" s="11">
        <f t="shared" si="4"/>
        <v>4.2574999999999994</v>
      </c>
      <c r="Q7" s="11">
        <f t="shared" si="4"/>
        <v>0</v>
      </c>
      <c r="R7" s="11">
        <f t="shared" si="4"/>
        <v>0</v>
      </c>
      <c r="S7" s="11">
        <f t="shared" si="4"/>
        <v>0</v>
      </c>
      <c r="T7" s="11">
        <f t="shared" si="4"/>
        <v>0</v>
      </c>
      <c r="U7" s="11">
        <f t="shared" si="4"/>
        <v>0</v>
      </c>
      <c r="V7" s="11">
        <f t="shared" si="4"/>
        <v>0</v>
      </c>
      <c r="W7" s="11">
        <f t="shared" si="4"/>
        <v>0</v>
      </c>
      <c r="X7" s="11">
        <f t="shared" si="4"/>
        <v>0</v>
      </c>
      <c r="Y7" s="11">
        <f t="shared" si="4"/>
        <v>0</v>
      </c>
    </row>
    <row r="8" spans="1:25">
      <c r="A8" s="16" t="s">
        <v>4</v>
      </c>
      <c r="C8" s="10">
        <f>C6-C7</f>
        <v>107.6</v>
      </c>
      <c r="D8" s="10" t="e">
        <f>D6-D7</f>
        <v>#REF!</v>
      </c>
      <c r="E8" s="10" t="e">
        <f t="shared" ref="E8:P8" si="5">E6-E7</f>
        <v>#REF!</v>
      </c>
      <c r="F8" s="10" t="e">
        <f t="shared" si="5"/>
        <v>#REF!</v>
      </c>
      <c r="G8" s="10" t="e">
        <f t="shared" si="5"/>
        <v>#REF!</v>
      </c>
      <c r="H8" s="10" t="e">
        <f t="shared" si="5"/>
        <v>#REF!</v>
      </c>
      <c r="I8" s="10" t="e">
        <f t="shared" si="5"/>
        <v>#REF!</v>
      </c>
      <c r="J8" s="10" t="e">
        <f t="shared" si="5"/>
        <v>#REF!</v>
      </c>
      <c r="K8" s="10" t="e">
        <f t="shared" si="5"/>
        <v>#REF!</v>
      </c>
      <c r="L8" s="10" t="e">
        <f t="shared" si="5"/>
        <v>#REF!</v>
      </c>
      <c r="M8" s="10" t="e">
        <f t="shared" si="5"/>
        <v>#REF!</v>
      </c>
      <c r="N8" s="10" t="e">
        <f t="shared" si="5"/>
        <v>#REF!</v>
      </c>
      <c r="O8" s="10" t="e">
        <f t="shared" si="5"/>
        <v>#REF!</v>
      </c>
      <c r="P8" s="10" t="e">
        <f t="shared" si="5"/>
        <v>#REF!</v>
      </c>
      <c r="Q8" s="10" t="e">
        <f t="shared" ref="Q8:Y8" si="6">Q6-Q7</f>
        <v>#REF!</v>
      </c>
      <c r="R8" s="10" t="e">
        <f t="shared" si="6"/>
        <v>#REF!</v>
      </c>
      <c r="S8" s="10" t="e">
        <f t="shared" si="6"/>
        <v>#REF!</v>
      </c>
      <c r="T8" s="10" t="e">
        <f t="shared" si="6"/>
        <v>#REF!</v>
      </c>
      <c r="U8" s="10" t="e">
        <f t="shared" si="6"/>
        <v>#REF!</v>
      </c>
      <c r="V8" s="10" t="e">
        <f t="shared" si="6"/>
        <v>#REF!</v>
      </c>
      <c r="W8" s="10" t="e">
        <f t="shared" si="6"/>
        <v>#REF!</v>
      </c>
      <c r="X8" s="10" t="e">
        <f t="shared" si="6"/>
        <v>#REF!</v>
      </c>
      <c r="Y8" s="17" t="e">
        <f t="shared" si="6"/>
        <v>#REF!</v>
      </c>
    </row>
    <row r="9" spans="1:25">
      <c r="A9" s="18" t="s">
        <v>5</v>
      </c>
      <c r="B9" s="19"/>
      <c r="C9" s="20" t="e">
        <f>C6*C$2*3/12</f>
        <v>#REF!</v>
      </c>
      <c r="D9" s="20" t="e">
        <f t="shared" ref="D9:Q9" si="7">D6*D$2*3/12</f>
        <v>#REF!</v>
      </c>
      <c r="E9" s="20" t="e">
        <f t="shared" si="7"/>
        <v>#REF!</v>
      </c>
      <c r="F9" s="20" t="e">
        <f t="shared" si="7"/>
        <v>#REF!</v>
      </c>
      <c r="G9" s="20" t="e">
        <f t="shared" si="7"/>
        <v>#REF!</v>
      </c>
      <c r="H9" s="20" t="e">
        <f t="shared" si="7"/>
        <v>#REF!</v>
      </c>
      <c r="I9" s="20" t="e">
        <f t="shared" si="7"/>
        <v>#REF!</v>
      </c>
      <c r="J9" s="20" t="e">
        <f t="shared" si="7"/>
        <v>#REF!</v>
      </c>
      <c r="K9" s="20" t="e">
        <f t="shared" si="7"/>
        <v>#REF!</v>
      </c>
      <c r="L9" s="20" t="e">
        <f t="shared" si="7"/>
        <v>#REF!</v>
      </c>
      <c r="M9" s="20" t="e">
        <f t="shared" si="7"/>
        <v>#REF!</v>
      </c>
      <c r="N9" s="20" t="e">
        <f t="shared" si="7"/>
        <v>#REF!</v>
      </c>
      <c r="O9" s="20" t="e">
        <f t="shared" si="7"/>
        <v>#REF!</v>
      </c>
      <c r="P9" s="20" t="e">
        <f t="shared" si="7"/>
        <v>#REF!</v>
      </c>
      <c r="Q9" s="20" t="e">
        <f t="shared" si="7"/>
        <v>#REF!</v>
      </c>
      <c r="R9" s="20" t="e">
        <f>R6*R$2*3/12</f>
        <v>#REF!</v>
      </c>
      <c r="S9" s="20" t="e">
        <f>S6*S$2*3/12</f>
        <v>#REF!</v>
      </c>
      <c r="T9" s="20" t="e">
        <f t="shared" ref="T9:Y9" si="8">T6*T$2*3/12</f>
        <v>#REF!</v>
      </c>
      <c r="U9" s="20" t="e">
        <f t="shared" si="8"/>
        <v>#REF!</v>
      </c>
      <c r="V9" s="20" t="e">
        <f t="shared" si="8"/>
        <v>#REF!</v>
      </c>
      <c r="W9" s="20" t="e">
        <f t="shared" si="8"/>
        <v>#REF!</v>
      </c>
      <c r="X9" s="20" t="e">
        <f t="shared" si="8"/>
        <v>#REF!</v>
      </c>
      <c r="Y9" s="21" t="e">
        <f t="shared" si="8"/>
        <v>#REF!</v>
      </c>
    </row>
    <row r="10" spans="1:25">
      <c r="A10" s="13" t="s">
        <v>13</v>
      </c>
      <c r="B10" s="14"/>
      <c r="C10" s="30"/>
      <c r="D10" s="30"/>
      <c r="E10" s="30"/>
      <c r="F10" s="30"/>
      <c r="G10" s="30"/>
      <c r="H10" s="30"/>
      <c r="I10" s="30"/>
      <c r="J10" s="30"/>
      <c r="K10" s="30"/>
      <c r="L10" s="30"/>
      <c r="M10" s="30"/>
      <c r="N10" s="30"/>
      <c r="O10" s="30"/>
      <c r="P10" s="30"/>
      <c r="Q10" s="31"/>
      <c r="R10" s="119"/>
      <c r="S10" s="119"/>
      <c r="T10" s="119"/>
      <c r="U10" s="119"/>
      <c r="V10" s="119"/>
      <c r="W10" s="119"/>
      <c r="X10" s="119"/>
      <c r="Y10" s="32"/>
    </row>
    <row r="11" spans="1:25">
      <c r="A11" s="16" t="s">
        <v>2</v>
      </c>
      <c r="C11" s="10">
        <v>115</v>
      </c>
      <c r="D11" s="10" t="e">
        <f>D8</f>
        <v>#REF!</v>
      </c>
      <c r="E11" s="10" t="e">
        <f t="shared" ref="E11:P11" si="9">E8</f>
        <v>#REF!</v>
      </c>
      <c r="F11" s="10" t="e">
        <f t="shared" si="9"/>
        <v>#REF!</v>
      </c>
      <c r="G11" s="10" t="e">
        <f t="shared" si="9"/>
        <v>#REF!</v>
      </c>
      <c r="H11" s="10" t="e">
        <f t="shared" si="9"/>
        <v>#REF!</v>
      </c>
      <c r="I11" s="10" t="e">
        <f t="shared" si="9"/>
        <v>#REF!</v>
      </c>
      <c r="J11" s="10" t="e">
        <f t="shared" si="9"/>
        <v>#REF!</v>
      </c>
      <c r="K11" s="10" t="e">
        <f t="shared" si="9"/>
        <v>#REF!</v>
      </c>
      <c r="L11" s="10" t="e">
        <f t="shared" si="9"/>
        <v>#REF!</v>
      </c>
      <c r="M11" s="10" t="e">
        <f t="shared" si="9"/>
        <v>#REF!</v>
      </c>
      <c r="N11" s="10" t="e">
        <f t="shared" si="9"/>
        <v>#REF!</v>
      </c>
      <c r="O11" s="10" t="e">
        <f t="shared" si="9"/>
        <v>#REF!</v>
      </c>
      <c r="P11" s="10" t="e">
        <f t="shared" si="9"/>
        <v>#REF!</v>
      </c>
      <c r="Q11" s="10" t="e">
        <f t="shared" ref="Q11:Y11" si="10">Q8</f>
        <v>#REF!</v>
      </c>
      <c r="R11" s="10" t="e">
        <f t="shared" si="10"/>
        <v>#REF!</v>
      </c>
      <c r="S11" s="10" t="e">
        <f t="shared" si="10"/>
        <v>#REF!</v>
      </c>
      <c r="T11" s="10" t="e">
        <f t="shared" si="10"/>
        <v>#REF!</v>
      </c>
      <c r="U11" s="10" t="e">
        <f t="shared" si="10"/>
        <v>#REF!</v>
      </c>
      <c r="V11" s="10" t="e">
        <f t="shared" si="10"/>
        <v>#REF!</v>
      </c>
      <c r="W11" s="10" t="e">
        <f t="shared" si="10"/>
        <v>#REF!</v>
      </c>
      <c r="X11" s="10" t="e">
        <f t="shared" si="10"/>
        <v>#REF!</v>
      </c>
      <c r="Y11" s="17" t="e">
        <f t="shared" si="10"/>
        <v>#REF!</v>
      </c>
    </row>
    <row r="12" spans="1:25">
      <c r="A12" s="16" t="s">
        <v>0</v>
      </c>
      <c r="C12" s="11">
        <v>0</v>
      </c>
      <c r="D12" s="11">
        <f>+D7</f>
        <v>1.2449999999999999</v>
      </c>
      <c r="E12" s="11">
        <f t="shared" ref="E12:Y12" si="11">+E7</f>
        <v>1.345</v>
      </c>
      <c r="F12" s="11">
        <f t="shared" si="11"/>
        <v>1.4949999999999999</v>
      </c>
      <c r="G12" s="11">
        <f t="shared" si="11"/>
        <v>1.7350000000000001</v>
      </c>
      <c r="H12" s="11">
        <f t="shared" si="11"/>
        <v>1.98</v>
      </c>
      <c r="I12" s="11">
        <f t="shared" si="11"/>
        <v>2.2199999999999998</v>
      </c>
      <c r="J12" s="11">
        <f t="shared" si="11"/>
        <v>2.4649999999999999</v>
      </c>
      <c r="K12" s="11">
        <f t="shared" si="11"/>
        <v>2.71</v>
      </c>
      <c r="L12" s="11">
        <f t="shared" si="11"/>
        <v>3.63</v>
      </c>
      <c r="M12" s="11">
        <f t="shared" si="11"/>
        <v>3.88</v>
      </c>
      <c r="N12" s="11">
        <f t="shared" si="11"/>
        <v>4.13</v>
      </c>
      <c r="O12" s="11">
        <f t="shared" si="11"/>
        <v>4.19625</v>
      </c>
      <c r="P12" s="11">
        <f t="shared" si="11"/>
        <v>4.2574999999999994</v>
      </c>
      <c r="Q12" s="11">
        <f t="shared" si="11"/>
        <v>0</v>
      </c>
      <c r="R12" s="11">
        <f t="shared" si="11"/>
        <v>0</v>
      </c>
      <c r="S12" s="11">
        <f t="shared" si="11"/>
        <v>0</v>
      </c>
      <c r="T12" s="11">
        <f t="shared" si="11"/>
        <v>0</v>
      </c>
      <c r="U12" s="11">
        <f t="shared" si="11"/>
        <v>0</v>
      </c>
      <c r="V12" s="11">
        <f t="shared" si="11"/>
        <v>0</v>
      </c>
      <c r="W12" s="11">
        <f t="shared" si="11"/>
        <v>0</v>
      </c>
      <c r="X12" s="11">
        <f t="shared" si="11"/>
        <v>0</v>
      </c>
      <c r="Y12" s="11">
        <f t="shared" si="11"/>
        <v>0</v>
      </c>
    </row>
    <row r="13" spans="1:25">
      <c r="A13" s="16" t="s">
        <v>4</v>
      </c>
      <c r="C13" s="10">
        <f>C11-C12</f>
        <v>115</v>
      </c>
      <c r="D13" s="10" t="e">
        <f>D11-D12</f>
        <v>#REF!</v>
      </c>
      <c r="E13" s="10" t="e">
        <f t="shared" ref="E13:P13" si="12">E11-E12</f>
        <v>#REF!</v>
      </c>
      <c r="F13" s="10" t="e">
        <f t="shared" si="12"/>
        <v>#REF!</v>
      </c>
      <c r="G13" s="10" t="e">
        <f t="shared" si="12"/>
        <v>#REF!</v>
      </c>
      <c r="H13" s="10" t="e">
        <f t="shared" si="12"/>
        <v>#REF!</v>
      </c>
      <c r="I13" s="10" t="e">
        <f t="shared" si="12"/>
        <v>#REF!</v>
      </c>
      <c r="J13" s="10" t="e">
        <f t="shared" si="12"/>
        <v>#REF!</v>
      </c>
      <c r="K13" s="10" t="e">
        <f t="shared" si="12"/>
        <v>#REF!</v>
      </c>
      <c r="L13" s="10" t="e">
        <f t="shared" si="12"/>
        <v>#REF!</v>
      </c>
      <c r="M13" s="10" t="e">
        <f t="shared" si="12"/>
        <v>#REF!</v>
      </c>
      <c r="N13" s="10" t="e">
        <f t="shared" si="12"/>
        <v>#REF!</v>
      </c>
      <c r="O13" s="10" t="e">
        <f t="shared" si="12"/>
        <v>#REF!</v>
      </c>
      <c r="P13" s="10" t="e">
        <f t="shared" si="12"/>
        <v>#REF!</v>
      </c>
      <c r="Q13" s="10" t="e">
        <f t="shared" ref="Q13:Y13" si="13">Q11-Q12</f>
        <v>#REF!</v>
      </c>
      <c r="R13" s="10" t="e">
        <f t="shared" si="13"/>
        <v>#REF!</v>
      </c>
      <c r="S13" s="10" t="e">
        <f t="shared" si="13"/>
        <v>#REF!</v>
      </c>
      <c r="T13" s="10" t="e">
        <f t="shared" si="13"/>
        <v>#REF!</v>
      </c>
      <c r="U13" s="10" t="e">
        <f t="shared" si="13"/>
        <v>#REF!</v>
      </c>
      <c r="V13" s="10" t="e">
        <f t="shared" si="13"/>
        <v>#REF!</v>
      </c>
      <c r="W13" s="10" t="e">
        <f t="shared" si="13"/>
        <v>#REF!</v>
      </c>
      <c r="X13" s="10" t="e">
        <f t="shared" si="13"/>
        <v>#REF!</v>
      </c>
      <c r="Y13" s="17" t="e">
        <f t="shared" si="13"/>
        <v>#REF!</v>
      </c>
    </row>
    <row r="14" spans="1:25">
      <c r="A14" s="18" t="s">
        <v>5</v>
      </c>
      <c r="B14" s="19"/>
      <c r="C14" s="20" t="e">
        <f>C11*C$2*3/12</f>
        <v>#REF!</v>
      </c>
      <c r="D14" s="20" t="e">
        <f t="shared" ref="D14:Q14" si="14">D11*D$2*3/12</f>
        <v>#REF!</v>
      </c>
      <c r="E14" s="20" t="e">
        <f t="shared" si="14"/>
        <v>#REF!</v>
      </c>
      <c r="F14" s="20" t="e">
        <f t="shared" si="14"/>
        <v>#REF!</v>
      </c>
      <c r="G14" s="20" t="e">
        <f t="shared" si="14"/>
        <v>#REF!</v>
      </c>
      <c r="H14" s="20" t="e">
        <f t="shared" si="14"/>
        <v>#REF!</v>
      </c>
      <c r="I14" s="20" t="e">
        <f t="shared" si="14"/>
        <v>#REF!</v>
      </c>
      <c r="J14" s="20" t="e">
        <f t="shared" si="14"/>
        <v>#REF!</v>
      </c>
      <c r="K14" s="20" t="e">
        <f t="shared" si="14"/>
        <v>#REF!</v>
      </c>
      <c r="L14" s="20" t="e">
        <f t="shared" si="14"/>
        <v>#REF!</v>
      </c>
      <c r="M14" s="20" t="e">
        <f t="shared" si="14"/>
        <v>#REF!</v>
      </c>
      <c r="N14" s="20" t="e">
        <f t="shared" si="14"/>
        <v>#REF!</v>
      </c>
      <c r="O14" s="20" t="e">
        <f t="shared" si="14"/>
        <v>#REF!</v>
      </c>
      <c r="P14" s="20" t="e">
        <f t="shared" si="14"/>
        <v>#REF!</v>
      </c>
      <c r="Q14" s="20" t="e">
        <f t="shared" si="14"/>
        <v>#REF!</v>
      </c>
      <c r="R14" s="20" t="e">
        <f>R11*R$2*3/12</f>
        <v>#REF!</v>
      </c>
      <c r="S14" s="20" t="e">
        <f>S11*S$2*3/12</f>
        <v>#REF!</v>
      </c>
      <c r="T14" s="20" t="e">
        <f t="shared" ref="T14:Y14" si="15">T11*T$2*3/12</f>
        <v>#REF!</v>
      </c>
      <c r="U14" s="20" t="e">
        <f t="shared" si="15"/>
        <v>#REF!</v>
      </c>
      <c r="V14" s="20" t="e">
        <f t="shared" si="15"/>
        <v>#REF!</v>
      </c>
      <c r="W14" s="20" t="e">
        <f t="shared" si="15"/>
        <v>#REF!</v>
      </c>
      <c r="X14" s="20" t="e">
        <f t="shared" si="15"/>
        <v>#REF!</v>
      </c>
      <c r="Y14" s="21" t="e">
        <f t="shared" si="15"/>
        <v>#REF!</v>
      </c>
    </row>
    <row r="15" spans="1:25">
      <c r="A15" s="13" t="s">
        <v>14</v>
      </c>
      <c r="B15" s="14"/>
      <c r="C15" s="30"/>
      <c r="D15" s="30"/>
      <c r="E15" s="30"/>
      <c r="F15" s="30"/>
      <c r="G15" s="30"/>
      <c r="H15" s="30"/>
      <c r="I15" s="30"/>
      <c r="J15" s="30"/>
      <c r="K15" s="30"/>
      <c r="L15" s="30"/>
      <c r="M15" s="30"/>
      <c r="N15" s="30"/>
      <c r="O15" s="30"/>
      <c r="P15" s="30"/>
      <c r="Q15" s="31"/>
      <c r="R15" s="119"/>
      <c r="S15" s="119"/>
      <c r="T15" s="119"/>
      <c r="U15" s="119"/>
      <c r="V15" s="119"/>
      <c r="W15" s="119"/>
      <c r="X15" s="119"/>
      <c r="Y15" s="32"/>
    </row>
    <row r="16" spans="1:25">
      <c r="A16" s="16" t="s">
        <v>2</v>
      </c>
      <c r="C16" s="10">
        <f>C13</f>
        <v>115</v>
      </c>
      <c r="D16" s="10" t="e">
        <f>D13</f>
        <v>#REF!</v>
      </c>
      <c r="E16" s="10" t="e">
        <f t="shared" ref="E16:Q16" si="16">E13</f>
        <v>#REF!</v>
      </c>
      <c r="F16" s="10" t="e">
        <f t="shared" si="16"/>
        <v>#REF!</v>
      </c>
      <c r="G16" s="10" t="e">
        <f t="shared" si="16"/>
        <v>#REF!</v>
      </c>
      <c r="H16" s="10" t="e">
        <f t="shared" si="16"/>
        <v>#REF!</v>
      </c>
      <c r="I16" s="10" t="e">
        <f t="shared" si="16"/>
        <v>#REF!</v>
      </c>
      <c r="J16" s="10" t="e">
        <f t="shared" si="16"/>
        <v>#REF!</v>
      </c>
      <c r="K16" s="10" t="e">
        <f t="shared" si="16"/>
        <v>#REF!</v>
      </c>
      <c r="L16" s="10" t="e">
        <f t="shared" si="16"/>
        <v>#REF!</v>
      </c>
      <c r="M16" s="10" t="e">
        <f t="shared" si="16"/>
        <v>#REF!</v>
      </c>
      <c r="N16" s="10" t="e">
        <f t="shared" si="16"/>
        <v>#REF!</v>
      </c>
      <c r="O16" s="10" t="e">
        <f t="shared" si="16"/>
        <v>#REF!</v>
      </c>
      <c r="P16" s="10" t="e">
        <f t="shared" si="16"/>
        <v>#REF!</v>
      </c>
      <c r="Q16" s="10" t="e">
        <f t="shared" si="16"/>
        <v>#REF!</v>
      </c>
      <c r="R16" s="10" t="e">
        <f>R13</f>
        <v>#REF!</v>
      </c>
      <c r="S16" s="10" t="e">
        <f>S13</f>
        <v>#REF!</v>
      </c>
      <c r="T16" s="10" t="e">
        <f t="shared" ref="T16:Y16" si="17">T13</f>
        <v>#REF!</v>
      </c>
      <c r="U16" s="10" t="e">
        <f t="shared" si="17"/>
        <v>#REF!</v>
      </c>
      <c r="V16" s="10" t="e">
        <f t="shared" si="17"/>
        <v>#REF!</v>
      </c>
      <c r="W16" s="10" t="e">
        <f t="shared" si="17"/>
        <v>#REF!</v>
      </c>
      <c r="X16" s="10" t="e">
        <f t="shared" si="17"/>
        <v>#REF!</v>
      </c>
      <c r="Y16" s="17" t="e">
        <f t="shared" si="17"/>
        <v>#REF!</v>
      </c>
    </row>
    <row r="17" spans="1:25">
      <c r="A17" s="16" t="s">
        <v>0</v>
      </c>
      <c r="C17" s="11">
        <v>0</v>
      </c>
      <c r="D17" s="11">
        <f>+D12</f>
        <v>1.2449999999999999</v>
      </c>
      <c r="E17" s="11">
        <f t="shared" ref="E17:Y17" si="18">+E12</f>
        <v>1.345</v>
      </c>
      <c r="F17" s="11">
        <f t="shared" si="18"/>
        <v>1.4949999999999999</v>
      </c>
      <c r="G17" s="11">
        <f t="shared" si="18"/>
        <v>1.7350000000000001</v>
      </c>
      <c r="H17" s="11">
        <f t="shared" si="18"/>
        <v>1.98</v>
      </c>
      <c r="I17" s="11">
        <f t="shared" si="18"/>
        <v>2.2199999999999998</v>
      </c>
      <c r="J17" s="11">
        <f t="shared" si="18"/>
        <v>2.4649999999999999</v>
      </c>
      <c r="K17" s="11">
        <f t="shared" si="18"/>
        <v>2.71</v>
      </c>
      <c r="L17" s="11">
        <f t="shared" si="18"/>
        <v>3.63</v>
      </c>
      <c r="M17" s="11">
        <f t="shared" si="18"/>
        <v>3.88</v>
      </c>
      <c r="N17" s="11">
        <f t="shared" si="18"/>
        <v>4.13</v>
      </c>
      <c r="O17" s="11">
        <f t="shared" si="18"/>
        <v>4.19625</v>
      </c>
      <c r="P17" s="11">
        <f t="shared" si="18"/>
        <v>4.2574999999999994</v>
      </c>
      <c r="Q17" s="11">
        <f t="shared" si="18"/>
        <v>0</v>
      </c>
      <c r="R17" s="11">
        <f t="shared" si="18"/>
        <v>0</v>
      </c>
      <c r="S17" s="11">
        <f t="shared" si="18"/>
        <v>0</v>
      </c>
      <c r="T17" s="11">
        <f t="shared" si="18"/>
        <v>0</v>
      </c>
      <c r="U17" s="11">
        <f t="shared" si="18"/>
        <v>0</v>
      </c>
      <c r="V17" s="11">
        <f t="shared" si="18"/>
        <v>0</v>
      </c>
      <c r="W17" s="11">
        <f t="shared" si="18"/>
        <v>0</v>
      </c>
      <c r="X17" s="11">
        <f t="shared" si="18"/>
        <v>0</v>
      </c>
      <c r="Y17" s="11">
        <f t="shared" si="18"/>
        <v>0</v>
      </c>
    </row>
    <row r="18" spans="1:25">
      <c r="A18" s="16" t="s">
        <v>4</v>
      </c>
      <c r="C18" s="10">
        <f>C16-C17</f>
        <v>115</v>
      </c>
      <c r="D18" s="10" t="e">
        <f t="shared" ref="D18:Q18" si="19">D16-D17</f>
        <v>#REF!</v>
      </c>
      <c r="E18" s="10" t="e">
        <f t="shared" si="19"/>
        <v>#REF!</v>
      </c>
      <c r="F18" s="10" t="e">
        <f t="shared" si="19"/>
        <v>#REF!</v>
      </c>
      <c r="G18" s="10" t="e">
        <f t="shared" si="19"/>
        <v>#REF!</v>
      </c>
      <c r="H18" s="10" t="e">
        <f t="shared" si="19"/>
        <v>#REF!</v>
      </c>
      <c r="I18" s="10" t="e">
        <f t="shared" si="19"/>
        <v>#REF!</v>
      </c>
      <c r="J18" s="10" t="e">
        <f t="shared" si="19"/>
        <v>#REF!</v>
      </c>
      <c r="K18" s="10" t="e">
        <f t="shared" si="19"/>
        <v>#REF!</v>
      </c>
      <c r="L18" s="10" t="e">
        <f t="shared" si="19"/>
        <v>#REF!</v>
      </c>
      <c r="M18" s="10" t="e">
        <f t="shared" si="19"/>
        <v>#REF!</v>
      </c>
      <c r="N18" s="10" t="e">
        <f t="shared" si="19"/>
        <v>#REF!</v>
      </c>
      <c r="O18" s="10" t="e">
        <f t="shared" si="19"/>
        <v>#REF!</v>
      </c>
      <c r="P18" s="10" t="e">
        <f t="shared" si="19"/>
        <v>#REF!</v>
      </c>
      <c r="Q18" s="10" t="e">
        <f t="shared" si="19"/>
        <v>#REF!</v>
      </c>
      <c r="R18" s="10" t="e">
        <f>R16-R17</f>
        <v>#REF!</v>
      </c>
      <c r="S18" s="10" t="e">
        <f>S16-S17</f>
        <v>#REF!</v>
      </c>
      <c r="T18" s="10" t="e">
        <f t="shared" ref="T18:Y18" si="20">T16-T17</f>
        <v>#REF!</v>
      </c>
      <c r="U18" s="10" t="e">
        <f t="shared" si="20"/>
        <v>#REF!</v>
      </c>
      <c r="V18" s="10" t="e">
        <f t="shared" si="20"/>
        <v>#REF!</v>
      </c>
      <c r="W18" s="10" t="e">
        <f t="shared" si="20"/>
        <v>#REF!</v>
      </c>
      <c r="X18" s="10" t="e">
        <f t="shared" si="20"/>
        <v>#REF!</v>
      </c>
      <c r="Y18" s="17" t="e">
        <f t="shared" si="20"/>
        <v>#REF!</v>
      </c>
    </row>
    <row r="19" spans="1:25">
      <c r="A19" s="18" t="s">
        <v>5</v>
      </c>
      <c r="B19" s="19"/>
      <c r="C19" s="20" t="e">
        <f>C16*C$2*3/12</f>
        <v>#REF!</v>
      </c>
      <c r="D19" s="20" t="e">
        <f t="shared" ref="D19:Q19" si="21">D16*D$2*3/12</f>
        <v>#REF!</v>
      </c>
      <c r="E19" s="20" t="e">
        <f t="shared" si="21"/>
        <v>#REF!</v>
      </c>
      <c r="F19" s="20" t="e">
        <f t="shared" si="21"/>
        <v>#REF!</v>
      </c>
      <c r="G19" s="20" t="e">
        <f t="shared" si="21"/>
        <v>#REF!</v>
      </c>
      <c r="H19" s="20" t="e">
        <f t="shared" si="21"/>
        <v>#REF!</v>
      </c>
      <c r="I19" s="20" t="e">
        <f t="shared" si="21"/>
        <v>#REF!</v>
      </c>
      <c r="J19" s="20" t="e">
        <f t="shared" si="21"/>
        <v>#REF!</v>
      </c>
      <c r="K19" s="20" t="e">
        <f t="shared" si="21"/>
        <v>#REF!</v>
      </c>
      <c r="L19" s="20" t="e">
        <f t="shared" si="21"/>
        <v>#REF!</v>
      </c>
      <c r="M19" s="20" t="e">
        <f t="shared" si="21"/>
        <v>#REF!</v>
      </c>
      <c r="N19" s="20" t="e">
        <f t="shared" si="21"/>
        <v>#REF!</v>
      </c>
      <c r="O19" s="20" t="e">
        <f t="shared" si="21"/>
        <v>#REF!</v>
      </c>
      <c r="P19" s="20" t="e">
        <f t="shared" si="21"/>
        <v>#REF!</v>
      </c>
      <c r="Q19" s="20" t="e">
        <f t="shared" si="21"/>
        <v>#REF!</v>
      </c>
      <c r="R19" s="20" t="e">
        <f>R16*R$2*3/12</f>
        <v>#REF!</v>
      </c>
      <c r="S19" s="20" t="e">
        <f>S16*S$2*3/12</f>
        <v>#REF!</v>
      </c>
      <c r="T19" s="20" t="e">
        <f t="shared" ref="T19:Y19" si="22">T16*T$2*3/12</f>
        <v>#REF!</v>
      </c>
      <c r="U19" s="20" t="e">
        <f t="shared" si="22"/>
        <v>#REF!</v>
      </c>
      <c r="V19" s="20" t="e">
        <f t="shared" si="22"/>
        <v>#REF!</v>
      </c>
      <c r="W19" s="20" t="e">
        <f t="shared" si="22"/>
        <v>#REF!</v>
      </c>
      <c r="X19" s="20" t="e">
        <f t="shared" si="22"/>
        <v>#REF!</v>
      </c>
      <c r="Y19" s="21" t="e">
        <f t="shared" si="22"/>
        <v>#REF!</v>
      </c>
    </row>
    <row r="20" spans="1:25">
      <c r="A20" s="13" t="s">
        <v>15</v>
      </c>
      <c r="B20" s="14"/>
      <c r="C20" s="30"/>
      <c r="D20" s="30"/>
      <c r="E20" s="30"/>
      <c r="F20" s="30"/>
      <c r="G20" s="30"/>
      <c r="H20" s="30"/>
      <c r="I20" s="30"/>
      <c r="J20" s="30"/>
      <c r="K20" s="30"/>
      <c r="L20" s="30"/>
      <c r="M20" s="30"/>
      <c r="N20" s="30"/>
      <c r="O20" s="30"/>
      <c r="P20" s="30"/>
      <c r="Q20" s="31"/>
      <c r="R20" s="119"/>
      <c r="S20" s="119"/>
      <c r="T20" s="119"/>
      <c r="U20" s="119"/>
      <c r="V20" s="119"/>
      <c r="W20" s="119"/>
      <c r="X20" s="119"/>
      <c r="Y20" s="32"/>
    </row>
    <row r="21" spans="1:25">
      <c r="A21" s="16" t="s">
        <v>2</v>
      </c>
      <c r="C21" s="10" t="e">
        <f>+Inputs!#REF!</f>
        <v>#REF!</v>
      </c>
      <c r="D21" s="10" t="e">
        <f>D18</f>
        <v>#REF!</v>
      </c>
      <c r="E21" s="10" t="e">
        <f t="shared" ref="E21:Q21" si="23">E18</f>
        <v>#REF!</v>
      </c>
      <c r="F21" s="10" t="e">
        <f t="shared" si="23"/>
        <v>#REF!</v>
      </c>
      <c r="G21" s="10" t="e">
        <f t="shared" si="23"/>
        <v>#REF!</v>
      </c>
      <c r="H21" s="10" t="e">
        <f t="shared" si="23"/>
        <v>#REF!</v>
      </c>
      <c r="I21" s="10" t="e">
        <f t="shared" si="23"/>
        <v>#REF!</v>
      </c>
      <c r="J21" s="10" t="e">
        <f t="shared" si="23"/>
        <v>#REF!</v>
      </c>
      <c r="K21" s="10" t="e">
        <f t="shared" si="23"/>
        <v>#REF!</v>
      </c>
      <c r="L21" s="10" t="e">
        <f t="shared" si="23"/>
        <v>#REF!</v>
      </c>
      <c r="M21" s="10" t="e">
        <f t="shared" si="23"/>
        <v>#REF!</v>
      </c>
      <c r="N21" s="10" t="e">
        <f t="shared" si="23"/>
        <v>#REF!</v>
      </c>
      <c r="O21" s="10" t="e">
        <f t="shared" si="23"/>
        <v>#REF!</v>
      </c>
      <c r="P21" s="10" t="e">
        <f t="shared" si="23"/>
        <v>#REF!</v>
      </c>
      <c r="Q21" s="10" t="e">
        <f t="shared" si="23"/>
        <v>#REF!</v>
      </c>
      <c r="R21" s="10" t="e">
        <f>R18</f>
        <v>#REF!</v>
      </c>
      <c r="S21" s="10" t="e">
        <f>S18</f>
        <v>#REF!</v>
      </c>
      <c r="T21" s="10" t="e">
        <f t="shared" ref="T21:Y21" si="24">T18</f>
        <v>#REF!</v>
      </c>
      <c r="U21" s="10" t="e">
        <f t="shared" si="24"/>
        <v>#REF!</v>
      </c>
      <c r="V21" s="10" t="e">
        <f t="shared" si="24"/>
        <v>#REF!</v>
      </c>
      <c r="W21" s="10" t="e">
        <f t="shared" si="24"/>
        <v>#REF!</v>
      </c>
      <c r="X21" s="10" t="e">
        <f t="shared" si="24"/>
        <v>#REF!</v>
      </c>
      <c r="Y21" s="17" t="e">
        <f t="shared" si="24"/>
        <v>#REF!</v>
      </c>
    </row>
    <row r="22" spans="1:25">
      <c r="A22" s="16" t="s">
        <v>0</v>
      </c>
      <c r="C22" s="11">
        <f>+C32</f>
        <v>0.84500000000000008</v>
      </c>
      <c r="D22" s="11">
        <f>+D17</f>
        <v>1.2449999999999999</v>
      </c>
      <c r="E22" s="11">
        <f t="shared" ref="E22:Y22" si="25">+E17</f>
        <v>1.345</v>
      </c>
      <c r="F22" s="11">
        <f t="shared" si="25"/>
        <v>1.4949999999999999</v>
      </c>
      <c r="G22" s="11">
        <f t="shared" si="25"/>
        <v>1.7350000000000001</v>
      </c>
      <c r="H22" s="11">
        <f t="shared" si="25"/>
        <v>1.98</v>
      </c>
      <c r="I22" s="11">
        <f t="shared" si="25"/>
        <v>2.2199999999999998</v>
      </c>
      <c r="J22" s="11">
        <f t="shared" si="25"/>
        <v>2.4649999999999999</v>
      </c>
      <c r="K22" s="11">
        <f t="shared" si="25"/>
        <v>2.71</v>
      </c>
      <c r="L22" s="11">
        <f t="shared" si="25"/>
        <v>3.63</v>
      </c>
      <c r="M22" s="11">
        <f t="shared" si="25"/>
        <v>3.88</v>
      </c>
      <c r="N22" s="11">
        <f t="shared" si="25"/>
        <v>4.13</v>
      </c>
      <c r="O22" s="11">
        <f t="shared" si="25"/>
        <v>4.19625</v>
      </c>
      <c r="P22" s="11">
        <f t="shared" si="25"/>
        <v>4.2574999999999994</v>
      </c>
      <c r="Q22" s="11">
        <f t="shared" si="25"/>
        <v>0</v>
      </c>
      <c r="R22" s="11">
        <f t="shared" si="25"/>
        <v>0</v>
      </c>
      <c r="S22" s="11">
        <f t="shared" si="25"/>
        <v>0</v>
      </c>
      <c r="T22" s="11">
        <f t="shared" si="25"/>
        <v>0</v>
      </c>
      <c r="U22" s="11">
        <f t="shared" si="25"/>
        <v>0</v>
      </c>
      <c r="V22" s="11">
        <f t="shared" si="25"/>
        <v>0</v>
      </c>
      <c r="W22" s="11">
        <f t="shared" si="25"/>
        <v>0</v>
      </c>
      <c r="X22" s="11">
        <f t="shared" si="25"/>
        <v>0</v>
      </c>
      <c r="Y22" s="11">
        <f t="shared" si="25"/>
        <v>0</v>
      </c>
    </row>
    <row r="23" spans="1:25">
      <c r="A23" s="16" t="s">
        <v>4</v>
      </c>
      <c r="C23" s="10" t="e">
        <f>C21-C22</f>
        <v>#REF!</v>
      </c>
      <c r="D23" s="10" t="e">
        <f t="shared" ref="D23:L23" si="26">D21-D22</f>
        <v>#REF!</v>
      </c>
      <c r="E23" s="10" t="e">
        <f t="shared" si="26"/>
        <v>#REF!</v>
      </c>
      <c r="F23" s="10" t="e">
        <f t="shared" si="26"/>
        <v>#REF!</v>
      </c>
      <c r="G23" s="10" t="e">
        <f t="shared" si="26"/>
        <v>#REF!</v>
      </c>
      <c r="H23" s="10" t="e">
        <f t="shared" si="26"/>
        <v>#REF!</v>
      </c>
      <c r="I23" s="10" t="e">
        <f t="shared" si="26"/>
        <v>#REF!</v>
      </c>
      <c r="J23" s="10" t="e">
        <f t="shared" si="26"/>
        <v>#REF!</v>
      </c>
      <c r="K23" s="10" t="e">
        <f t="shared" si="26"/>
        <v>#REF!</v>
      </c>
      <c r="L23" s="10" t="e">
        <f t="shared" si="26"/>
        <v>#REF!</v>
      </c>
      <c r="M23" s="10" t="e">
        <f t="shared" ref="M23:R23" si="27">M21-M22</f>
        <v>#REF!</v>
      </c>
      <c r="N23" s="10" t="e">
        <f t="shared" si="27"/>
        <v>#REF!</v>
      </c>
      <c r="O23" s="10" t="e">
        <f t="shared" si="27"/>
        <v>#REF!</v>
      </c>
      <c r="P23" s="10" t="e">
        <f t="shared" si="27"/>
        <v>#REF!</v>
      </c>
      <c r="Q23" s="10" t="e">
        <f t="shared" si="27"/>
        <v>#REF!</v>
      </c>
      <c r="R23" s="10" t="e">
        <f t="shared" si="27"/>
        <v>#REF!</v>
      </c>
      <c r="S23" s="10" t="e">
        <f t="shared" ref="S23:Y23" si="28">S21-S22</f>
        <v>#REF!</v>
      </c>
      <c r="T23" s="10" t="e">
        <f t="shared" si="28"/>
        <v>#REF!</v>
      </c>
      <c r="U23" s="10" t="e">
        <f t="shared" si="28"/>
        <v>#REF!</v>
      </c>
      <c r="V23" s="10" t="e">
        <f t="shared" si="28"/>
        <v>#REF!</v>
      </c>
      <c r="W23" s="10" t="e">
        <f t="shared" si="28"/>
        <v>#REF!</v>
      </c>
      <c r="X23" s="10" t="e">
        <f t="shared" si="28"/>
        <v>#REF!</v>
      </c>
      <c r="Y23" s="17" t="e">
        <f t="shared" si="28"/>
        <v>#REF!</v>
      </c>
    </row>
    <row r="24" spans="1:25">
      <c r="A24" s="18" t="s">
        <v>5</v>
      </c>
      <c r="B24" s="19"/>
      <c r="C24" s="20" t="e">
        <f>C21*C$2*3/12</f>
        <v>#REF!</v>
      </c>
      <c r="D24" s="20" t="e">
        <f t="shared" ref="D24:Q24" si="29">D21*D$2*3/12</f>
        <v>#REF!</v>
      </c>
      <c r="E24" s="20" t="e">
        <f t="shared" si="29"/>
        <v>#REF!</v>
      </c>
      <c r="F24" s="20" t="e">
        <f t="shared" si="29"/>
        <v>#REF!</v>
      </c>
      <c r="G24" s="20" t="e">
        <f t="shared" si="29"/>
        <v>#REF!</v>
      </c>
      <c r="H24" s="20" t="e">
        <f t="shared" si="29"/>
        <v>#REF!</v>
      </c>
      <c r="I24" s="20" t="e">
        <f t="shared" si="29"/>
        <v>#REF!</v>
      </c>
      <c r="J24" s="20" t="e">
        <f t="shared" si="29"/>
        <v>#REF!</v>
      </c>
      <c r="K24" s="20" t="e">
        <f t="shared" si="29"/>
        <v>#REF!</v>
      </c>
      <c r="L24" s="20" t="e">
        <f t="shared" si="29"/>
        <v>#REF!</v>
      </c>
      <c r="M24" s="20" t="e">
        <f t="shared" si="29"/>
        <v>#REF!</v>
      </c>
      <c r="N24" s="20" t="e">
        <f t="shared" si="29"/>
        <v>#REF!</v>
      </c>
      <c r="O24" s="20" t="e">
        <f t="shared" si="29"/>
        <v>#REF!</v>
      </c>
      <c r="P24" s="20" t="e">
        <f t="shared" si="29"/>
        <v>#REF!</v>
      </c>
      <c r="Q24" s="20" t="e">
        <f t="shared" si="29"/>
        <v>#REF!</v>
      </c>
      <c r="R24" s="20" t="e">
        <f>R21*R$2*3/12</f>
        <v>#REF!</v>
      </c>
      <c r="S24" s="20" t="e">
        <f>S21*S$2*3/12</f>
        <v>#REF!</v>
      </c>
      <c r="T24" s="20" t="e">
        <f t="shared" ref="T24:Y24" si="30">T21*T$2*3/12</f>
        <v>#REF!</v>
      </c>
      <c r="U24" s="20" t="e">
        <f t="shared" si="30"/>
        <v>#REF!</v>
      </c>
      <c r="V24" s="20" t="e">
        <f t="shared" si="30"/>
        <v>#REF!</v>
      </c>
      <c r="W24" s="20" t="e">
        <f t="shared" si="30"/>
        <v>#REF!</v>
      </c>
      <c r="X24" s="20" t="e">
        <f t="shared" si="30"/>
        <v>#REF!</v>
      </c>
      <c r="Y24" s="21" t="e">
        <f t="shared" si="30"/>
        <v>#REF!</v>
      </c>
    </row>
    <row r="25" spans="1:25">
      <c r="A25" s="35" t="s">
        <v>16</v>
      </c>
      <c r="B25" s="36" t="e">
        <f>SUM(C25:Y25)</f>
        <v>#REF!</v>
      </c>
      <c r="C25" s="129" t="e">
        <f>+C19</f>
        <v>#REF!</v>
      </c>
      <c r="D25" s="37" t="e">
        <f t="shared" ref="D25:P25" si="31">D9+D14+D19+D24</f>
        <v>#REF!</v>
      </c>
      <c r="E25" s="37" t="e">
        <f t="shared" si="31"/>
        <v>#REF!</v>
      </c>
      <c r="F25" s="37" t="e">
        <f t="shared" si="31"/>
        <v>#REF!</v>
      </c>
      <c r="G25" s="37" t="e">
        <f t="shared" si="31"/>
        <v>#REF!</v>
      </c>
      <c r="H25" s="37" t="e">
        <f t="shared" si="31"/>
        <v>#REF!</v>
      </c>
      <c r="I25" s="37" t="e">
        <f t="shared" si="31"/>
        <v>#REF!</v>
      </c>
      <c r="J25" s="37" t="e">
        <f t="shared" si="31"/>
        <v>#REF!</v>
      </c>
      <c r="K25" s="37" t="e">
        <f t="shared" si="31"/>
        <v>#REF!</v>
      </c>
      <c r="L25" s="37" t="e">
        <f t="shared" si="31"/>
        <v>#REF!</v>
      </c>
      <c r="M25" s="37" t="e">
        <f t="shared" si="31"/>
        <v>#REF!</v>
      </c>
      <c r="N25" s="37" t="e">
        <f t="shared" si="31"/>
        <v>#REF!</v>
      </c>
      <c r="O25" s="37" t="e">
        <f t="shared" si="31"/>
        <v>#REF!</v>
      </c>
      <c r="P25" s="37" t="e">
        <f t="shared" si="31"/>
        <v>#REF!</v>
      </c>
      <c r="Q25" s="37" t="e">
        <f t="shared" ref="Q25:Y25" si="32">Q9+Q14+Q19+Q24</f>
        <v>#REF!</v>
      </c>
      <c r="R25" s="120" t="e">
        <f t="shared" si="32"/>
        <v>#REF!</v>
      </c>
      <c r="S25" s="120" t="e">
        <f t="shared" si="32"/>
        <v>#REF!</v>
      </c>
      <c r="T25" s="120" t="e">
        <f t="shared" si="32"/>
        <v>#REF!</v>
      </c>
      <c r="U25" s="120" t="e">
        <f t="shared" si="32"/>
        <v>#REF!</v>
      </c>
      <c r="V25" s="120" t="e">
        <f t="shared" si="32"/>
        <v>#REF!</v>
      </c>
      <c r="W25" s="120" t="e">
        <f t="shared" si="32"/>
        <v>#REF!</v>
      </c>
      <c r="X25" s="120" t="e">
        <f t="shared" si="32"/>
        <v>#REF!</v>
      </c>
      <c r="Y25" s="38" t="e">
        <f t="shared" si="32"/>
        <v>#REF!</v>
      </c>
    </row>
    <row r="26" spans="1:25">
      <c r="A26" s="16" t="s">
        <v>17</v>
      </c>
      <c r="B26" s="33">
        <f>SUM(C26:Y26)</f>
        <v>141.99999999999997</v>
      </c>
      <c r="C26" s="10">
        <f>C7+C12+C17+C22</f>
        <v>0.84500000000000008</v>
      </c>
      <c r="D26" s="10">
        <f t="shared" ref="D26:Q26" si="33">D7+D12+D17+D22</f>
        <v>4.9799999999999995</v>
      </c>
      <c r="E26" s="10">
        <f t="shared" si="33"/>
        <v>5.38</v>
      </c>
      <c r="F26" s="10">
        <f t="shared" si="33"/>
        <v>5.9799999999999995</v>
      </c>
      <c r="G26" s="10">
        <f t="shared" si="33"/>
        <v>6.94</v>
      </c>
      <c r="H26" s="10">
        <f t="shared" si="33"/>
        <v>7.92</v>
      </c>
      <c r="I26" s="10">
        <f t="shared" si="33"/>
        <v>8.879999999999999</v>
      </c>
      <c r="J26" s="10">
        <f t="shared" si="33"/>
        <v>9.86</v>
      </c>
      <c r="K26" s="10">
        <f t="shared" si="33"/>
        <v>10.84</v>
      </c>
      <c r="L26" s="10">
        <f t="shared" si="33"/>
        <v>14.52</v>
      </c>
      <c r="M26" s="10">
        <f t="shared" si="33"/>
        <v>15.52</v>
      </c>
      <c r="N26" s="10">
        <f t="shared" si="33"/>
        <v>16.52</v>
      </c>
      <c r="O26" s="10">
        <f t="shared" si="33"/>
        <v>16.785</v>
      </c>
      <c r="P26" s="10">
        <f t="shared" si="33"/>
        <v>17.029999999999998</v>
      </c>
      <c r="Q26" s="10">
        <f t="shared" si="33"/>
        <v>0</v>
      </c>
      <c r="R26" s="10">
        <f>R7+R12+R17+R22</f>
        <v>0</v>
      </c>
      <c r="S26" s="10">
        <f>S7+S12+S17+S22</f>
        <v>0</v>
      </c>
      <c r="T26" s="10">
        <f t="shared" ref="T26:Y26" si="34">T7+T12+T17+T22</f>
        <v>0</v>
      </c>
      <c r="U26" s="10">
        <f t="shared" si="34"/>
        <v>0</v>
      </c>
      <c r="V26" s="10">
        <f t="shared" si="34"/>
        <v>0</v>
      </c>
      <c r="W26" s="10">
        <f t="shared" si="34"/>
        <v>0</v>
      </c>
      <c r="X26" s="10">
        <f t="shared" si="34"/>
        <v>0</v>
      </c>
      <c r="Y26" s="17">
        <f t="shared" si="34"/>
        <v>0</v>
      </c>
    </row>
    <row r="27" spans="1:25">
      <c r="A27" s="18" t="s">
        <v>19</v>
      </c>
      <c r="B27" s="39">
        <f>SUM(C27:Y27)</f>
        <v>1.0000000000000002</v>
      </c>
      <c r="C27" s="40">
        <f>C26/$B$26</f>
        <v>5.9507042253521148E-3</v>
      </c>
      <c r="D27" s="40">
        <f t="shared" ref="D27:Q27" si="35">D26/$B$26</f>
        <v>3.5070422535211268E-2</v>
      </c>
      <c r="E27" s="40">
        <f t="shared" si="35"/>
        <v>3.7887323943661975E-2</v>
      </c>
      <c r="F27" s="40">
        <f t="shared" si="35"/>
        <v>4.2112676056338033E-2</v>
      </c>
      <c r="G27" s="40">
        <f t="shared" si="35"/>
        <v>4.8873239436619732E-2</v>
      </c>
      <c r="H27" s="40">
        <f t="shared" si="35"/>
        <v>5.5774647887323954E-2</v>
      </c>
      <c r="I27" s="40">
        <f t="shared" si="35"/>
        <v>6.2535211267605639E-2</v>
      </c>
      <c r="J27" s="40">
        <f t="shared" si="35"/>
        <v>6.9436619718309875E-2</v>
      </c>
      <c r="K27" s="40">
        <f t="shared" si="35"/>
        <v>7.6338028169014097E-2</v>
      </c>
      <c r="L27" s="40">
        <f t="shared" si="35"/>
        <v>0.10225352112676057</v>
      </c>
      <c r="M27" s="40">
        <f t="shared" si="35"/>
        <v>0.10929577464788734</v>
      </c>
      <c r="N27" s="40">
        <f t="shared" si="35"/>
        <v>0.1163380281690141</v>
      </c>
      <c r="O27" s="40">
        <f t="shared" si="35"/>
        <v>0.1182042253521127</v>
      </c>
      <c r="P27" s="40">
        <f t="shared" si="35"/>
        <v>0.11992957746478874</v>
      </c>
      <c r="Q27" s="40">
        <f t="shared" si="35"/>
        <v>0</v>
      </c>
      <c r="R27" s="40">
        <f>R26/$B$26</f>
        <v>0</v>
      </c>
      <c r="S27" s="40">
        <f>S26/$B$26</f>
        <v>0</v>
      </c>
      <c r="T27" s="40">
        <f t="shared" ref="T27:Y27" si="36">T26/$B$26</f>
        <v>0</v>
      </c>
      <c r="U27" s="40">
        <f t="shared" si="36"/>
        <v>0</v>
      </c>
      <c r="V27" s="40">
        <f t="shared" si="36"/>
        <v>0</v>
      </c>
      <c r="W27" s="40">
        <f t="shared" si="36"/>
        <v>0</v>
      </c>
      <c r="X27" s="40">
        <f t="shared" si="36"/>
        <v>0</v>
      </c>
      <c r="Y27" s="41">
        <f t="shared" si="36"/>
        <v>0</v>
      </c>
    </row>
    <row r="28" spans="1:25">
      <c r="A28" s="6"/>
      <c r="B28" s="7"/>
      <c r="C28" s="8"/>
      <c r="D28" s="8"/>
      <c r="E28" s="8"/>
      <c r="F28" s="8"/>
      <c r="G28" s="8"/>
      <c r="H28" s="8"/>
      <c r="I28" s="8"/>
      <c r="J28" s="8"/>
      <c r="K28" s="8"/>
      <c r="L28" s="8"/>
      <c r="M28" s="8"/>
      <c r="N28" s="8"/>
      <c r="O28" s="8"/>
      <c r="P28" s="8"/>
      <c r="Q28" s="8"/>
      <c r="R28" s="8"/>
      <c r="S28" s="8"/>
      <c r="T28" s="8"/>
      <c r="U28" s="8"/>
      <c r="V28" s="8"/>
      <c r="W28" s="8"/>
      <c r="X28" s="8"/>
      <c r="Y28" s="8"/>
    </row>
    <row r="29" spans="1:25">
      <c r="A29" s="6"/>
      <c r="B29" s="7"/>
      <c r="C29" s="251"/>
      <c r="D29" s="8"/>
      <c r="E29" s="8"/>
      <c r="F29" s="8"/>
      <c r="G29" s="8"/>
      <c r="H29" s="8"/>
      <c r="I29" s="8"/>
      <c r="J29" s="8"/>
      <c r="K29" s="8"/>
      <c r="L29" s="8"/>
      <c r="M29" s="8"/>
      <c r="N29" s="8"/>
      <c r="O29" s="8"/>
      <c r="P29" s="8"/>
      <c r="Q29" s="8"/>
      <c r="R29" s="8"/>
      <c r="S29" s="8"/>
      <c r="T29" s="8"/>
      <c r="U29" s="8"/>
      <c r="V29" s="8"/>
      <c r="W29" s="8"/>
      <c r="X29" s="8"/>
      <c r="Y29" s="8"/>
    </row>
    <row r="30" spans="1:25">
      <c r="A30" s="259" t="s">
        <v>119</v>
      </c>
      <c r="B30" s="260" t="s">
        <v>120</v>
      </c>
      <c r="C30" s="261">
        <v>0.8</v>
      </c>
      <c r="D30" s="261">
        <v>4.8</v>
      </c>
      <c r="E30" s="261">
        <v>5.2</v>
      </c>
      <c r="F30" s="261">
        <v>5.8</v>
      </c>
      <c r="G30" s="261">
        <v>6.4</v>
      </c>
      <c r="H30" s="261">
        <v>7.2</v>
      </c>
      <c r="I30" s="261">
        <v>7.8</v>
      </c>
      <c r="J30" s="261">
        <v>8.6</v>
      </c>
      <c r="K30" s="261">
        <v>9.4</v>
      </c>
      <c r="L30" s="261">
        <v>10.199999999999999</v>
      </c>
      <c r="M30" s="261">
        <v>11.2</v>
      </c>
      <c r="N30" s="261">
        <v>12.2</v>
      </c>
      <c r="O30" s="261">
        <v>12.6</v>
      </c>
      <c r="P30" s="261">
        <v>12.799999999999997</v>
      </c>
    </row>
    <row r="31" spans="1:25">
      <c r="A31" s="259" t="s">
        <v>119</v>
      </c>
      <c r="B31" s="260" t="s">
        <v>121</v>
      </c>
      <c r="C31" s="262">
        <v>4.4999999999999998E-2</v>
      </c>
      <c r="D31" s="262">
        <f>0.045*4</f>
        <v>0.18</v>
      </c>
      <c r="E31" s="262">
        <f>0.045*4</f>
        <v>0.18</v>
      </c>
      <c r="F31" s="262">
        <f>0.045*4</f>
        <v>0.18</v>
      </c>
      <c r="G31" s="262">
        <f>0.135*4</f>
        <v>0.54</v>
      </c>
      <c r="H31" s="262">
        <f>0.18*4</f>
        <v>0.72</v>
      </c>
      <c r="I31" s="262">
        <f>0.27*4</f>
        <v>1.08</v>
      </c>
      <c r="J31" s="262">
        <v>1.26</v>
      </c>
      <c r="K31" s="262">
        <v>1.44</v>
      </c>
      <c r="L31" s="262">
        <v>4.32</v>
      </c>
      <c r="M31" s="262">
        <v>4.32</v>
      </c>
      <c r="N31" s="262">
        <v>4.32</v>
      </c>
      <c r="O31" s="262">
        <v>4.1849999999999996</v>
      </c>
      <c r="P31" s="262">
        <v>4.2300000000000004</v>
      </c>
    </row>
    <row r="32" spans="1:25">
      <c r="A32" s="263" t="s">
        <v>122</v>
      </c>
      <c r="B32" s="260" t="s">
        <v>1</v>
      </c>
      <c r="C32" s="264">
        <f>+C30+C31</f>
        <v>0.84500000000000008</v>
      </c>
      <c r="D32" s="264">
        <f t="shared" ref="D32:P32" si="37">+D30+D31</f>
        <v>4.9799999999999995</v>
      </c>
      <c r="E32" s="264">
        <f t="shared" si="37"/>
        <v>5.38</v>
      </c>
      <c r="F32" s="264">
        <f t="shared" si="37"/>
        <v>5.9799999999999995</v>
      </c>
      <c r="G32" s="264">
        <f t="shared" si="37"/>
        <v>6.94</v>
      </c>
      <c r="H32" s="264">
        <f t="shared" si="37"/>
        <v>7.92</v>
      </c>
      <c r="I32" s="264">
        <f t="shared" si="37"/>
        <v>8.879999999999999</v>
      </c>
      <c r="J32" s="264">
        <f t="shared" si="37"/>
        <v>9.86</v>
      </c>
      <c r="K32" s="264">
        <f t="shared" si="37"/>
        <v>10.84</v>
      </c>
      <c r="L32" s="264">
        <f t="shared" si="37"/>
        <v>14.52</v>
      </c>
      <c r="M32" s="264">
        <f t="shared" si="37"/>
        <v>15.52</v>
      </c>
      <c r="N32" s="264">
        <f t="shared" si="37"/>
        <v>16.52</v>
      </c>
      <c r="O32" s="264">
        <f t="shared" si="37"/>
        <v>16.785</v>
      </c>
      <c r="P32" s="264">
        <f t="shared" si="37"/>
        <v>17.029999999999998</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codeName="Sheet25">
    <tabColor rgb="FF92D050"/>
  </sheetPr>
  <dimension ref="A1:S77"/>
  <sheetViews>
    <sheetView zoomScaleSheetLayoutView="100" workbookViewId="0">
      <selection activeCell="D25" sqref="D25"/>
    </sheetView>
  </sheetViews>
  <sheetFormatPr defaultColWidth="7.875" defaultRowHeight="15"/>
  <cols>
    <col min="1" max="1" width="26.75" style="9" bestFit="1" customWidth="1"/>
    <col min="2" max="2" width="7" style="9" bestFit="1" customWidth="1"/>
    <col min="3" max="14" width="7" style="12" bestFit="1" customWidth="1"/>
    <col min="15" max="16" width="6.25" style="12" bestFit="1" customWidth="1"/>
    <col min="17" max="17" width="6.875" style="9" bestFit="1" customWidth="1"/>
    <col min="18" max="18" width="7.125" style="9" bestFit="1" customWidth="1"/>
    <col min="19" max="16384" width="7.875" style="9"/>
  </cols>
  <sheetData>
    <row r="1" spans="1:18" ht="18.75">
      <c r="A1" s="116" t="s">
        <v>123</v>
      </c>
      <c r="B1" s="116"/>
      <c r="C1" s="116"/>
      <c r="D1" s="116"/>
      <c r="E1" s="116"/>
      <c r="F1" s="116"/>
      <c r="G1" s="116"/>
      <c r="H1" s="116"/>
      <c r="I1" s="116"/>
      <c r="J1" s="116"/>
      <c r="K1" s="116"/>
      <c r="L1" s="116"/>
      <c r="M1" s="116"/>
      <c r="N1" s="116"/>
      <c r="O1" s="116"/>
      <c r="P1" s="116"/>
      <c r="Q1" s="116"/>
      <c r="R1" s="116"/>
    </row>
    <row r="2" spans="1:18">
      <c r="C2" s="122" t="e">
        <f>Inputs!#REF!</f>
        <v>#REF!</v>
      </c>
      <c r="D2" s="34" t="e">
        <f>C2</f>
        <v>#REF!</v>
      </c>
      <c r="E2" s="34" t="e">
        <f t="shared" ref="E2:R2" si="0">D2</f>
        <v>#REF!</v>
      </c>
      <c r="F2" s="34" t="e">
        <f t="shared" si="0"/>
        <v>#REF!</v>
      </c>
      <c r="G2" s="34" t="e">
        <f t="shared" si="0"/>
        <v>#REF!</v>
      </c>
      <c r="H2" s="34" t="e">
        <f t="shared" si="0"/>
        <v>#REF!</v>
      </c>
      <c r="I2" s="34" t="e">
        <f t="shared" si="0"/>
        <v>#REF!</v>
      </c>
      <c r="J2" s="34" t="e">
        <f t="shared" si="0"/>
        <v>#REF!</v>
      </c>
      <c r="K2" s="34" t="e">
        <f t="shared" si="0"/>
        <v>#REF!</v>
      </c>
      <c r="L2" s="34" t="e">
        <f t="shared" si="0"/>
        <v>#REF!</v>
      </c>
      <c r="M2" s="34" t="e">
        <f t="shared" si="0"/>
        <v>#REF!</v>
      </c>
      <c r="N2" s="34" t="e">
        <f t="shared" si="0"/>
        <v>#REF!</v>
      </c>
      <c r="O2" s="34" t="e">
        <f t="shared" si="0"/>
        <v>#REF!</v>
      </c>
      <c r="P2" s="34" t="e">
        <f t="shared" si="0"/>
        <v>#REF!</v>
      </c>
      <c r="Q2" s="34" t="e">
        <f t="shared" si="0"/>
        <v>#REF!</v>
      </c>
      <c r="R2" s="34" t="e">
        <f t="shared" si="0"/>
        <v>#REF!</v>
      </c>
    </row>
    <row r="3" spans="1:18">
      <c r="A3" s="22" t="s">
        <v>11</v>
      </c>
      <c r="B3" s="23"/>
      <c r="C3" s="24">
        <v>41364</v>
      </c>
      <c r="D3" s="24">
        <f>EDATE(C3,12)</f>
        <v>41729</v>
      </c>
      <c r="E3" s="24">
        <f t="shared" ref="E3:R3" si="1">EDATE(D3,12)</f>
        <v>42094</v>
      </c>
      <c r="F3" s="24">
        <f t="shared" si="1"/>
        <v>42460</v>
      </c>
      <c r="G3" s="24">
        <f t="shared" si="1"/>
        <v>42825</v>
      </c>
      <c r="H3" s="24">
        <f t="shared" si="1"/>
        <v>43190</v>
      </c>
      <c r="I3" s="24">
        <f t="shared" si="1"/>
        <v>43555</v>
      </c>
      <c r="J3" s="24">
        <f t="shared" si="1"/>
        <v>43921</v>
      </c>
      <c r="K3" s="24">
        <f t="shared" si="1"/>
        <v>44286</v>
      </c>
      <c r="L3" s="24">
        <f t="shared" si="1"/>
        <v>44651</v>
      </c>
      <c r="M3" s="24">
        <f t="shared" si="1"/>
        <v>45016</v>
      </c>
      <c r="N3" s="24">
        <f t="shared" si="1"/>
        <v>45382</v>
      </c>
      <c r="O3" s="24">
        <f t="shared" si="1"/>
        <v>45747</v>
      </c>
      <c r="P3" s="24">
        <f t="shared" si="1"/>
        <v>46112</v>
      </c>
      <c r="Q3" s="24">
        <f t="shared" si="1"/>
        <v>46477</v>
      </c>
      <c r="R3" s="25">
        <f t="shared" si="1"/>
        <v>46843</v>
      </c>
    </row>
    <row r="4" spans="1:18">
      <c r="A4" s="26"/>
      <c r="B4" s="27"/>
      <c r="C4" s="28">
        <v>1</v>
      </c>
      <c r="D4" s="28">
        <f>C4+1</f>
        <v>2</v>
      </c>
      <c r="E4" s="28">
        <f t="shared" ref="E4:R4" si="2">D4+1</f>
        <v>3</v>
      </c>
      <c r="F4" s="28">
        <f t="shared" si="2"/>
        <v>4</v>
      </c>
      <c r="G4" s="28">
        <f t="shared" si="2"/>
        <v>5</v>
      </c>
      <c r="H4" s="28">
        <f t="shared" si="2"/>
        <v>6</v>
      </c>
      <c r="I4" s="28">
        <f t="shared" si="2"/>
        <v>7</v>
      </c>
      <c r="J4" s="28">
        <f t="shared" si="2"/>
        <v>8</v>
      </c>
      <c r="K4" s="28">
        <f t="shared" si="2"/>
        <v>9</v>
      </c>
      <c r="L4" s="28">
        <f t="shared" si="2"/>
        <v>10</v>
      </c>
      <c r="M4" s="28">
        <f t="shared" si="2"/>
        <v>11</v>
      </c>
      <c r="N4" s="28">
        <f t="shared" si="2"/>
        <v>12</v>
      </c>
      <c r="O4" s="28">
        <f t="shared" si="2"/>
        <v>13</v>
      </c>
      <c r="P4" s="28">
        <f t="shared" si="2"/>
        <v>14</v>
      </c>
      <c r="Q4" s="28">
        <f t="shared" si="2"/>
        <v>15</v>
      </c>
      <c r="R4" s="29">
        <f t="shared" si="2"/>
        <v>16</v>
      </c>
    </row>
    <row r="5" spans="1:18">
      <c r="A5" s="13" t="s">
        <v>12</v>
      </c>
      <c r="B5" s="14"/>
      <c r="C5" s="14"/>
      <c r="D5" s="14"/>
      <c r="E5" s="14"/>
      <c r="F5" s="14"/>
      <c r="G5" s="14"/>
      <c r="H5" s="14"/>
      <c r="I5" s="14"/>
      <c r="J5" s="14"/>
      <c r="K5" s="14"/>
      <c r="L5" s="14"/>
      <c r="M5" s="14"/>
      <c r="N5" s="14"/>
      <c r="O5" s="14"/>
      <c r="P5" s="14"/>
      <c r="Q5" s="14"/>
      <c r="R5" s="15"/>
    </row>
    <row r="6" spans="1:18">
      <c r="A6" s="16" t="s">
        <v>2</v>
      </c>
      <c r="C6" s="45"/>
      <c r="D6" s="10"/>
      <c r="E6" s="10">
        <f t="shared" ref="E6:R6" si="3">D23</f>
        <v>261</v>
      </c>
      <c r="F6" s="10">
        <f t="shared" si="3"/>
        <v>250</v>
      </c>
      <c r="G6" s="10">
        <f t="shared" si="3"/>
        <v>237</v>
      </c>
      <c r="H6" s="10">
        <f t="shared" si="3"/>
        <v>223</v>
      </c>
      <c r="I6" s="10">
        <f t="shared" si="3"/>
        <v>207</v>
      </c>
      <c r="J6" s="10">
        <f t="shared" si="3"/>
        <v>190</v>
      </c>
      <c r="K6" s="10">
        <f t="shared" si="3"/>
        <v>171</v>
      </c>
      <c r="L6" s="10">
        <f t="shared" si="3"/>
        <v>150</v>
      </c>
      <c r="M6" s="10">
        <f t="shared" si="3"/>
        <v>127</v>
      </c>
      <c r="N6" s="10">
        <f t="shared" si="3"/>
        <v>102</v>
      </c>
      <c r="O6" s="10">
        <f t="shared" si="3"/>
        <v>75</v>
      </c>
      <c r="P6" s="10">
        <f t="shared" si="3"/>
        <v>47</v>
      </c>
      <c r="Q6" s="10">
        <f t="shared" si="3"/>
        <v>17</v>
      </c>
      <c r="R6" s="17">
        <f t="shared" si="3"/>
        <v>0</v>
      </c>
    </row>
    <row r="7" spans="1:18">
      <c r="A7" s="16" t="s">
        <v>0</v>
      </c>
      <c r="C7" s="43"/>
      <c r="D7" s="11"/>
      <c r="E7" s="11">
        <f>+E26/4</f>
        <v>2.75</v>
      </c>
      <c r="F7" s="11">
        <f t="shared" ref="F7:P7" si="4">+F26/4</f>
        <v>3.25</v>
      </c>
      <c r="G7" s="11">
        <f t="shared" si="4"/>
        <v>3.5</v>
      </c>
      <c r="H7" s="11">
        <f t="shared" si="4"/>
        <v>4</v>
      </c>
      <c r="I7" s="11">
        <f t="shared" si="4"/>
        <v>4.25</v>
      </c>
      <c r="J7" s="11">
        <f t="shared" si="4"/>
        <v>4.75</v>
      </c>
      <c r="K7" s="11">
        <f t="shared" si="4"/>
        <v>5.25</v>
      </c>
      <c r="L7" s="11">
        <f t="shared" si="4"/>
        <v>5.75</v>
      </c>
      <c r="M7" s="11">
        <f t="shared" si="4"/>
        <v>6.25</v>
      </c>
      <c r="N7" s="11">
        <f t="shared" si="4"/>
        <v>6.75</v>
      </c>
      <c r="O7" s="11">
        <f t="shared" si="4"/>
        <v>7</v>
      </c>
      <c r="P7" s="11">
        <f t="shared" si="4"/>
        <v>7.5</v>
      </c>
      <c r="Q7" s="11">
        <f>+Q26/2</f>
        <v>8.5</v>
      </c>
      <c r="R7" s="55">
        <v>0</v>
      </c>
    </row>
    <row r="8" spans="1:18">
      <c r="A8" s="16" t="s">
        <v>4</v>
      </c>
      <c r="C8" s="10"/>
      <c r="D8" s="10"/>
      <c r="E8" s="10">
        <f t="shared" ref="E8:P8" si="5">E6-E7</f>
        <v>258.25</v>
      </c>
      <c r="F8" s="10">
        <f t="shared" si="5"/>
        <v>246.75</v>
      </c>
      <c r="G8" s="10">
        <f t="shared" si="5"/>
        <v>233.5</v>
      </c>
      <c r="H8" s="10">
        <f t="shared" si="5"/>
        <v>219</v>
      </c>
      <c r="I8" s="10">
        <f t="shared" si="5"/>
        <v>202.75</v>
      </c>
      <c r="J8" s="10">
        <f t="shared" si="5"/>
        <v>185.25</v>
      </c>
      <c r="K8" s="10">
        <f t="shared" si="5"/>
        <v>165.75</v>
      </c>
      <c r="L8" s="10">
        <f t="shared" si="5"/>
        <v>144.25</v>
      </c>
      <c r="M8" s="10">
        <f t="shared" si="5"/>
        <v>120.75</v>
      </c>
      <c r="N8" s="10">
        <f t="shared" si="5"/>
        <v>95.25</v>
      </c>
      <c r="O8" s="10">
        <f t="shared" si="5"/>
        <v>68</v>
      </c>
      <c r="P8" s="10">
        <f t="shared" si="5"/>
        <v>39.5</v>
      </c>
      <c r="Q8" s="10">
        <f>Q6-Q7</f>
        <v>8.5</v>
      </c>
      <c r="R8" s="17">
        <f>R6-R7</f>
        <v>0</v>
      </c>
    </row>
    <row r="9" spans="1:18">
      <c r="A9" s="18" t="s">
        <v>5</v>
      </c>
      <c r="B9" s="19"/>
      <c r="C9" s="20"/>
      <c r="D9" s="20"/>
      <c r="E9" s="20" t="e">
        <f t="shared" ref="E9:R9" si="6">E6*E$2*3/12</f>
        <v>#REF!</v>
      </c>
      <c r="F9" s="20" t="e">
        <f t="shared" si="6"/>
        <v>#REF!</v>
      </c>
      <c r="G9" s="20" t="e">
        <f t="shared" si="6"/>
        <v>#REF!</v>
      </c>
      <c r="H9" s="20" t="e">
        <f t="shared" si="6"/>
        <v>#REF!</v>
      </c>
      <c r="I9" s="20" t="e">
        <f t="shared" si="6"/>
        <v>#REF!</v>
      </c>
      <c r="J9" s="20" t="e">
        <f t="shared" si="6"/>
        <v>#REF!</v>
      </c>
      <c r="K9" s="20" t="e">
        <f t="shared" si="6"/>
        <v>#REF!</v>
      </c>
      <c r="L9" s="20" t="e">
        <f t="shared" si="6"/>
        <v>#REF!</v>
      </c>
      <c r="M9" s="20" t="e">
        <f t="shared" si="6"/>
        <v>#REF!</v>
      </c>
      <c r="N9" s="20" t="e">
        <f t="shared" si="6"/>
        <v>#REF!</v>
      </c>
      <c r="O9" s="20" t="e">
        <f t="shared" si="6"/>
        <v>#REF!</v>
      </c>
      <c r="P9" s="20" t="e">
        <f t="shared" si="6"/>
        <v>#REF!</v>
      </c>
      <c r="Q9" s="20" t="e">
        <f t="shared" si="6"/>
        <v>#REF!</v>
      </c>
      <c r="R9" s="21" t="e">
        <f t="shared" si="6"/>
        <v>#REF!</v>
      </c>
    </row>
    <row r="10" spans="1:18">
      <c r="A10" s="13" t="s">
        <v>13</v>
      </c>
      <c r="B10" s="14"/>
      <c r="C10" s="30"/>
      <c r="D10" s="30"/>
      <c r="E10" s="30"/>
      <c r="F10" s="30"/>
      <c r="G10" s="30"/>
      <c r="H10" s="30"/>
      <c r="I10" s="30"/>
      <c r="J10" s="30"/>
      <c r="K10" s="30"/>
      <c r="L10" s="30"/>
      <c r="M10" s="30"/>
      <c r="N10" s="30"/>
      <c r="O10" s="30"/>
      <c r="P10" s="30"/>
      <c r="Q10" s="31"/>
      <c r="R10" s="32"/>
    </row>
    <row r="11" spans="1:18">
      <c r="A11" s="16" t="s">
        <v>2</v>
      </c>
      <c r="C11" s="45"/>
      <c r="D11" s="10"/>
      <c r="E11" s="10">
        <f t="shared" ref="E11:P11" si="7">E8</f>
        <v>258.25</v>
      </c>
      <c r="F11" s="10">
        <f t="shared" si="7"/>
        <v>246.75</v>
      </c>
      <c r="G11" s="10">
        <f t="shared" si="7"/>
        <v>233.5</v>
      </c>
      <c r="H11" s="10">
        <f t="shared" si="7"/>
        <v>219</v>
      </c>
      <c r="I11" s="10">
        <f t="shared" si="7"/>
        <v>202.75</v>
      </c>
      <c r="J11" s="10">
        <f t="shared" si="7"/>
        <v>185.25</v>
      </c>
      <c r="K11" s="10">
        <f t="shared" si="7"/>
        <v>165.75</v>
      </c>
      <c r="L11" s="10">
        <f t="shared" si="7"/>
        <v>144.25</v>
      </c>
      <c r="M11" s="10">
        <f t="shared" si="7"/>
        <v>120.75</v>
      </c>
      <c r="N11" s="10">
        <f t="shared" si="7"/>
        <v>95.25</v>
      </c>
      <c r="O11" s="10">
        <f t="shared" si="7"/>
        <v>68</v>
      </c>
      <c r="P11" s="10">
        <f t="shared" si="7"/>
        <v>39.5</v>
      </c>
      <c r="Q11" s="10">
        <f>Q8</f>
        <v>8.5</v>
      </c>
      <c r="R11" s="17">
        <f>R8</f>
        <v>0</v>
      </c>
    </row>
    <row r="12" spans="1:18">
      <c r="A12" s="16" t="s">
        <v>0</v>
      </c>
      <c r="C12" s="43"/>
      <c r="D12" s="11"/>
      <c r="E12" s="11">
        <f t="shared" ref="E12:R12" si="8">E7</f>
        <v>2.75</v>
      </c>
      <c r="F12" s="11">
        <f t="shared" si="8"/>
        <v>3.25</v>
      </c>
      <c r="G12" s="11">
        <f t="shared" si="8"/>
        <v>3.5</v>
      </c>
      <c r="H12" s="11">
        <f t="shared" si="8"/>
        <v>4</v>
      </c>
      <c r="I12" s="11">
        <f t="shared" si="8"/>
        <v>4.25</v>
      </c>
      <c r="J12" s="11">
        <f t="shared" si="8"/>
        <v>4.75</v>
      </c>
      <c r="K12" s="11">
        <f t="shared" si="8"/>
        <v>5.25</v>
      </c>
      <c r="L12" s="11">
        <f t="shared" si="8"/>
        <v>5.75</v>
      </c>
      <c r="M12" s="11">
        <f t="shared" si="8"/>
        <v>6.25</v>
      </c>
      <c r="N12" s="11">
        <f t="shared" si="8"/>
        <v>6.75</v>
      </c>
      <c r="O12" s="11">
        <f t="shared" si="8"/>
        <v>7</v>
      </c>
      <c r="P12" s="11">
        <f t="shared" si="8"/>
        <v>7.5</v>
      </c>
      <c r="Q12" s="11">
        <f t="shared" si="8"/>
        <v>8.5</v>
      </c>
      <c r="R12" s="42">
        <f t="shared" si="8"/>
        <v>0</v>
      </c>
    </row>
    <row r="13" spans="1:18">
      <c r="A13" s="16" t="s">
        <v>4</v>
      </c>
      <c r="C13" s="10"/>
      <c r="D13" s="10"/>
      <c r="E13" s="10">
        <f t="shared" ref="E13:P13" si="9">E11-E12</f>
        <v>255.5</v>
      </c>
      <c r="F13" s="10">
        <f t="shared" si="9"/>
        <v>243.5</v>
      </c>
      <c r="G13" s="10">
        <f t="shared" si="9"/>
        <v>230</v>
      </c>
      <c r="H13" s="10">
        <f t="shared" si="9"/>
        <v>215</v>
      </c>
      <c r="I13" s="10">
        <f t="shared" si="9"/>
        <v>198.5</v>
      </c>
      <c r="J13" s="10">
        <f t="shared" si="9"/>
        <v>180.5</v>
      </c>
      <c r="K13" s="10">
        <f t="shared" si="9"/>
        <v>160.5</v>
      </c>
      <c r="L13" s="10">
        <f t="shared" si="9"/>
        <v>138.5</v>
      </c>
      <c r="M13" s="10">
        <f t="shared" si="9"/>
        <v>114.5</v>
      </c>
      <c r="N13" s="10">
        <f t="shared" si="9"/>
        <v>88.5</v>
      </c>
      <c r="O13" s="10">
        <f t="shared" si="9"/>
        <v>61</v>
      </c>
      <c r="P13" s="10">
        <f t="shared" si="9"/>
        <v>32</v>
      </c>
      <c r="Q13" s="10">
        <f>Q11-Q12</f>
        <v>0</v>
      </c>
      <c r="R13" s="17">
        <f>R11-R12</f>
        <v>0</v>
      </c>
    </row>
    <row r="14" spans="1:18">
      <c r="A14" s="18" t="s">
        <v>5</v>
      </c>
      <c r="B14" s="19"/>
      <c r="C14" s="20"/>
      <c r="D14" s="20"/>
      <c r="E14" s="20" t="e">
        <f t="shared" ref="E14:R14" si="10">E11*E$2*3/12</f>
        <v>#REF!</v>
      </c>
      <c r="F14" s="20" t="e">
        <f t="shared" si="10"/>
        <v>#REF!</v>
      </c>
      <c r="G14" s="20" t="e">
        <f t="shared" si="10"/>
        <v>#REF!</v>
      </c>
      <c r="H14" s="20" t="e">
        <f t="shared" si="10"/>
        <v>#REF!</v>
      </c>
      <c r="I14" s="20" t="e">
        <f t="shared" si="10"/>
        <v>#REF!</v>
      </c>
      <c r="J14" s="20" t="e">
        <f t="shared" si="10"/>
        <v>#REF!</v>
      </c>
      <c r="K14" s="20" t="e">
        <f t="shared" si="10"/>
        <v>#REF!</v>
      </c>
      <c r="L14" s="20" t="e">
        <f t="shared" si="10"/>
        <v>#REF!</v>
      </c>
      <c r="M14" s="20" t="e">
        <f t="shared" si="10"/>
        <v>#REF!</v>
      </c>
      <c r="N14" s="20" t="e">
        <f t="shared" si="10"/>
        <v>#REF!</v>
      </c>
      <c r="O14" s="20" t="e">
        <f t="shared" si="10"/>
        <v>#REF!</v>
      </c>
      <c r="P14" s="20" t="e">
        <f t="shared" si="10"/>
        <v>#REF!</v>
      </c>
      <c r="Q14" s="20" t="e">
        <f t="shared" si="10"/>
        <v>#REF!</v>
      </c>
      <c r="R14" s="21" t="e">
        <f t="shared" si="10"/>
        <v>#REF!</v>
      </c>
    </row>
    <row r="15" spans="1:18">
      <c r="A15" s="13" t="s">
        <v>14</v>
      </c>
      <c r="B15" s="14"/>
      <c r="C15" s="30"/>
      <c r="D15" s="30"/>
      <c r="E15" s="30"/>
      <c r="F15" s="30"/>
      <c r="G15" s="30"/>
      <c r="H15" s="30"/>
      <c r="I15" s="30"/>
      <c r="J15" s="30"/>
      <c r="K15" s="30"/>
      <c r="L15" s="30"/>
      <c r="M15" s="30"/>
      <c r="N15" s="30"/>
      <c r="O15" s="30"/>
      <c r="P15" s="30"/>
      <c r="Q15" s="31"/>
      <c r="R15" s="32"/>
    </row>
    <row r="16" spans="1:18">
      <c r="A16" s="16" t="s">
        <v>2</v>
      </c>
      <c r="C16" s="45"/>
      <c r="D16" s="10">
        <v>264</v>
      </c>
      <c r="E16" s="10">
        <f t="shared" ref="E16:R16" si="11">E13</f>
        <v>255.5</v>
      </c>
      <c r="F16" s="10">
        <f t="shared" si="11"/>
        <v>243.5</v>
      </c>
      <c r="G16" s="10">
        <f t="shared" si="11"/>
        <v>230</v>
      </c>
      <c r="H16" s="10">
        <f t="shared" si="11"/>
        <v>215</v>
      </c>
      <c r="I16" s="10">
        <f t="shared" si="11"/>
        <v>198.5</v>
      </c>
      <c r="J16" s="10">
        <f t="shared" si="11"/>
        <v>180.5</v>
      </c>
      <c r="K16" s="10">
        <f t="shared" si="11"/>
        <v>160.5</v>
      </c>
      <c r="L16" s="10">
        <f t="shared" si="11"/>
        <v>138.5</v>
      </c>
      <c r="M16" s="10">
        <f t="shared" si="11"/>
        <v>114.5</v>
      </c>
      <c r="N16" s="10">
        <f t="shared" si="11"/>
        <v>88.5</v>
      </c>
      <c r="O16" s="10">
        <f t="shared" si="11"/>
        <v>61</v>
      </c>
      <c r="P16" s="10">
        <f t="shared" si="11"/>
        <v>32</v>
      </c>
      <c r="Q16" s="10">
        <f t="shared" si="11"/>
        <v>0</v>
      </c>
      <c r="R16" s="17">
        <f t="shared" si="11"/>
        <v>0</v>
      </c>
    </row>
    <row r="17" spans="1:19">
      <c r="A17" s="16" t="s">
        <v>0</v>
      </c>
      <c r="C17" s="43"/>
      <c r="D17" s="11">
        <f t="shared" ref="D17:R17" si="12">D12</f>
        <v>0</v>
      </c>
      <c r="E17" s="11">
        <f t="shared" si="12"/>
        <v>2.75</v>
      </c>
      <c r="F17" s="11">
        <f t="shared" si="12"/>
        <v>3.25</v>
      </c>
      <c r="G17" s="11">
        <f t="shared" si="12"/>
        <v>3.5</v>
      </c>
      <c r="H17" s="11">
        <f t="shared" si="12"/>
        <v>4</v>
      </c>
      <c r="I17" s="11">
        <f t="shared" si="12"/>
        <v>4.25</v>
      </c>
      <c r="J17" s="11">
        <f t="shared" si="12"/>
        <v>4.75</v>
      </c>
      <c r="K17" s="11">
        <f t="shared" si="12"/>
        <v>5.25</v>
      </c>
      <c r="L17" s="11">
        <f t="shared" si="12"/>
        <v>5.75</v>
      </c>
      <c r="M17" s="11">
        <f t="shared" si="12"/>
        <v>6.25</v>
      </c>
      <c r="N17" s="11">
        <f t="shared" si="12"/>
        <v>6.75</v>
      </c>
      <c r="O17" s="11">
        <f t="shared" si="12"/>
        <v>7</v>
      </c>
      <c r="P17" s="11">
        <f t="shared" si="12"/>
        <v>7.5</v>
      </c>
      <c r="Q17" s="43">
        <v>0</v>
      </c>
      <c r="R17" s="42">
        <f t="shared" si="12"/>
        <v>0</v>
      </c>
    </row>
    <row r="18" spans="1:19">
      <c r="A18" s="16" t="s">
        <v>4</v>
      </c>
      <c r="C18" s="10"/>
      <c r="D18" s="10">
        <f t="shared" ref="D18:R18" si="13">D16-D17</f>
        <v>264</v>
      </c>
      <c r="E18" s="10">
        <f t="shared" si="13"/>
        <v>252.75</v>
      </c>
      <c r="F18" s="10">
        <f t="shared" si="13"/>
        <v>240.25</v>
      </c>
      <c r="G18" s="10">
        <f t="shared" si="13"/>
        <v>226.5</v>
      </c>
      <c r="H18" s="10">
        <f t="shared" si="13"/>
        <v>211</v>
      </c>
      <c r="I18" s="10">
        <f t="shared" si="13"/>
        <v>194.25</v>
      </c>
      <c r="J18" s="10">
        <f t="shared" si="13"/>
        <v>175.75</v>
      </c>
      <c r="K18" s="10">
        <f t="shared" si="13"/>
        <v>155.25</v>
      </c>
      <c r="L18" s="10">
        <f t="shared" si="13"/>
        <v>132.75</v>
      </c>
      <c r="M18" s="10">
        <f t="shared" si="13"/>
        <v>108.25</v>
      </c>
      <c r="N18" s="10">
        <f t="shared" si="13"/>
        <v>81.75</v>
      </c>
      <c r="O18" s="10">
        <f t="shared" si="13"/>
        <v>54</v>
      </c>
      <c r="P18" s="10">
        <f t="shared" si="13"/>
        <v>24.5</v>
      </c>
      <c r="Q18" s="10">
        <f t="shared" si="13"/>
        <v>0</v>
      </c>
      <c r="R18" s="17">
        <f t="shared" si="13"/>
        <v>0</v>
      </c>
    </row>
    <row r="19" spans="1:19">
      <c r="A19" s="18" t="s">
        <v>5</v>
      </c>
      <c r="B19" s="19"/>
      <c r="C19" s="20"/>
      <c r="D19" s="20" t="e">
        <f t="shared" ref="D19:R19" si="14">D16*D$2*3/12</f>
        <v>#REF!</v>
      </c>
      <c r="E19" s="20" t="e">
        <f t="shared" si="14"/>
        <v>#REF!</v>
      </c>
      <c r="F19" s="20" t="e">
        <f t="shared" si="14"/>
        <v>#REF!</v>
      </c>
      <c r="G19" s="20" t="e">
        <f t="shared" si="14"/>
        <v>#REF!</v>
      </c>
      <c r="H19" s="20" t="e">
        <f t="shared" si="14"/>
        <v>#REF!</v>
      </c>
      <c r="I19" s="20" t="e">
        <f t="shared" si="14"/>
        <v>#REF!</v>
      </c>
      <c r="J19" s="20" t="e">
        <f t="shared" si="14"/>
        <v>#REF!</v>
      </c>
      <c r="K19" s="20" t="e">
        <f t="shared" si="14"/>
        <v>#REF!</v>
      </c>
      <c r="L19" s="20" t="e">
        <f t="shared" si="14"/>
        <v>#REF!</v>
      </c>
      <c r="M19" s="20" t="e">
        <f t="shared" si="14"/>
        <v>#REF!</v>
      </c>
      <c r="N19" s="20" t="e">
        <f t="shared" si="14"/>
        <v>#REF!</v>
      </c>
      <c r="O19" s="20" t="e">
        <f t="shared" si="14"/>
        <v>#REF!</v>
      </c>
      <c r="P19" s="20" t="e">
        <f t="shared" si="14"/>
        <v>#REF!</v>
      </c>
      <c r="Q19" s="20" t="e">
        <f t="shared" si="14"/>
        <v>#REF!</v>
      </c>
      <c r="R19" s="21" t="e">
        <f t="shared" si="14"/>
        <v>#REF!</v>
      </c>
    </row>
    <row r="20" spans="1:19">
      <c r="A20" s="13" t="s">
        <v>15</v>
      </c>
      <c r="B20" s="14"/>
      <c r="C20" s="30"/>
      <c r="D20" s="30"/>
      <c r="E20" s="30"/>
      <c r="F20" s="30"/>
      <c r="G20" s="30"/>
      <c r="H20" s="30"/>
      <c r="I20" s="30"/>
      <c r="J20" s="30"/>
      <c r="K20" s="30"/>
      <c r="L20" s="30"/>
      <c r="M20" s="30"/>
      <c r="N20" s="30"/>
      <c r="O20" s="30"/>
      <c r="P20" s="30"/>
      <c r="Q20" s="31"/>
      <c r="R20" s="32"/>
    </row>
    <row r="21" spans="1:19">
      <c r="A21" s="16" t="s">
        <v>2</v>
      </c>
      <c r="B21" s="44"/>
      <c r="C21" s="45"/>
      <c r="D21" s="10">
        <f>D18</f>
        <v>264</v>
      </c>
      <c r="E21" s="10">
        <f t="shared" ref="E21:R21" si="15">E18</f>
        <v>252.75</v>
      </c>
      <c r="F21" s="10">
        <f t="shared" si="15"/>
        <v>240.25</v>
      </c>
      <c r="G21" s="10">
        <f t="shared" si="15"/>
        <v>226.5</v>
      </c>
      <c r="H21" s="10">
        <f t="shared" si="15"/>
        <v>211</v>
      </c>
      <c r="I21" s="10">
        <f t="shared" si="15"/>
        <v>194.25</v>
      </c>
      <c r="J21" s="10">
        <f t="shared" si="15"/>
        <v>175.75</v>
      </c>
      <c r="K21" s="10">
        <f t="shared" si="15"/>
        <v>155.25</v>
      </c>
      <c r="L21" s="10">
        <f t="shared" si="15"/>
        <v>132.75</v>
      </c>
      <c r="M21" s="10">
        <f t="shared" si="15"/>
        <v>108.25</v>
      </c>
      <c r="N21" s="10">
        <f t="shared" si="15"/>
        <v>81.75</v>
      </c>
      <c r="O21" s="10">
        <f t="shared" si="15"/>
        <v>54</v>
      </c>
      <c r="P21" s="10">
        <f t="shared" si="15"/>
        <v>24.5</v>
      </c>
      <c r="Q21" s="10">
        <f t="shared" si="15"/>
        <v>0</v>
      </c>
      <c r="R21" s="17">
        <f t="shared" si="15"/>
        <v>0</v>
      </c>
    </row>
    <row r="22" spans="1:19">
      <c r="A22" s="16" t="s">
        <v>0</v>
      </c>
      <c r="C22" s="43"/>
      <c r="D22" s="11">
        <f>+D26</f>
        <v>3</v>
      </c>
      <c r="E22" s="11">
        <f t="shared" ref="E22:R22" si="16">E17</f>
        <v>2.75</v>
      </c>
      <c r="F22" s="11">
        <f t="shared" si="16"/>
        <v>3.25</v>
      </c>
      <c r="G22" s="11">
        <f t="shared" si="16"/>
        <v>3.5</v>
      </c>
      <c r="H22" s="11">
        <f t="shared" si="16"/>
        <v>4</v>
      </c>
      <c r="I22" s="11">
        <f t="shared" si="16"/>
        <v>4.25</v>
      </c>
      <c r="J22" s="11">
        <f t="shared" si="16"/>
        <v>4.75</v>
      </c>
      <c r="K22" s="11">
        <f t="shared" si="16"/>
        <v>5.25</v>
      </c>
      <c r="L22" s="11">
        <f t="shared" si="16"/>
        <v>5.75</v>
      </c>
      <c r="M22" s="11">
        <f t="shared" si="16"/>
        <v>6.25</v>
      </c>
      <c r="N22" s="11">
        <f t="shared" si="16"/>
        <v>6.75</v>
      </c>
      <c r="O22" s="11">
        <f t="shared" si="16"/>
        <v>7</v>
      </c>
      <c r="P22" s="11">
        <f t="shared" si="16"/>
        <v>7.5</v>
      </c>
      <c r="Q22" s="43">
        <v>0</v>
      </c>
      <c r="R22" s="42">
        <f t="shared" si="16"/>
        <v>0</v>
      </c>
    </row>
    <row r="23" spans="1:19">
      <c r="A23" s="16" t="s">
        <v>4</v>
      </c>
      <c r="C23" s="10"/>
      <c r="D23" s="10">
        <f t="shared" ref="D23:L23" si="17">D21-D22</f>
        <v>261</v>
      </c>
      <c r="E23" s="10">
        <f t="shared" si="17"/>
        <v>250</v>
      </c>
      <c r="F23" s="10">
        <f t="shared" si="17"/>
        <v>237</v>
      </c>
      <c r="G23" s="10">
        <f t="shared" si="17"/>
        <v>223</v>
      </c>
      <c r="H23" s="10">
        <f t="shared" si="17"/>
        <v>207</v>
      </c>
      <c r="I23" s="10">
        <f t="shared" si="17"/>
        <v>190</v>
      </c>
      <c r="J23" s="10">
        <f t="shared" si="17"/>
        <v>171</v>
      </c>
      <c r="K23" s="10">
        <f t="shared" si="17"/>
        <v>150</v>
      </c>
      <c r="L23" s="10">
        <f t="shared" si="17"/>
        <v>127</v>
      </c>
      <c r="M23" s="10">
        <f t="shared" ref="M23:R23" si="18">M21-M22</f>
        <v>102</v>
      </c>
      <c r="N23" s="10">
        <f t="shared" si="18"/>
        <v>75</v>
      </c>
      <c r="O23" s="10">
        <f t="shared" si="18"/>
        <v>47</v>
      </c>
      <c r="P23" s="10">
        <f t="shared" si="18"/>
        <v>17</v>
      </c>
      <c r="Q23" s="10">
        <f t="shared" si="18"/>
        <v>0</v>
      </c>
      <c r="R23" s="17">
        <f t="shared" si="18"/>
        <v>0</v>
      </c>
    </row>
    <row r="24" spans="1:19">
      <c r="A24" s="18" t="s">
        <v>5</v>
      </c>
      <c r="B24" s="19"/>
      <c r="C24" s="20"/>
      <c r="D24" s="20" t="e">
        <f t="shared" ref="D24:R24" si="19">D21*D$2*3/12</f>
        <v>#REF!</v>
      </c>
      <c r="E24" s="20" t="e">
        <f t="shared" si="19"/>
        <v>#REF!</v>
      </c>
      <c r="F24" s="20" t="e">
        <f t="shared" si="19"/>
        <v>#REF!</v>
      </c>
      <c r="G24" s="20" t="e">
        <f t="shared" si="19"/>
        <v>#REF!</v>
      </c>
      <c r="H24" s="20" t="e">
        <f t="shared" si="19"/>
        <v>#REF!</v>
      </c>
      <c r="I24" s="20" t="e">
        <f t="shared" si="19"/>
        <v>#REF!</v>
      </c>
      <c r="J24" s="20" t="e">
        <f t="shared" si="19"/>
        <v>#REF!</v>
      </c>
      <c r="K24" s="20" t="e">
        <f t="shared" si="19"/>
        <v>#REF!</v>
      </c>
      <c r="L24" s="20" t="e">
        <f t="shared" si="19"/>
        <v>#REF!</v>
      </c>
      <c r="M24" s="20" t="e">
        <f t="shared" si="19"/>
        <v>#REF!</v>
      </c>
      <c r="N24" s="20" t="e">
        <f t="shared" si="19"/>
        <v>#REF!</v>
      </c>
      <c r="O24" s="20" t="e">
        <f t="shared" si="19"/>
        <v>#REF!</v>
      </c>
      <c r="P24" s="20" t="e">
        <f t="shared" si="19"/>
        <v>#REF!</v>
      </c>
      <c r="Q24" s="20" t="e">
        <f t="shared" si="19"/>
        <v>#REF!</v>
      </c>
      <c r="R24" s="21" t="e">
        <f t="shared" si="19"/>
        <v>#REF!</v>
      </c>
    </row>
    <row r="25" spans="1:19">
      <c r="A25" s="35" t="s">
        <v>16</v>
      </c>
      <c r="B25" s="36" t="e">
        <f>SUM(C25:R25)</f>
        <v>#REF!</v>
      </c>
      <c r="C25" s="129"/>
      <c r="D25" s="37" t="e">
        <f>(D9+D14+D19+D24)/6*Inputs!#REF!</f>
        <v>#REF!</v>
      </c>
      <c r="E25" s="37" t="e">
        <f t="shared" ref="E25:P25" si="20">E9+E14+E19+E24</f>
        <v>#REF!</v>
      </c>
      <c r="F25" s="37" t="e">
        <f t="shared" si="20"/>
        <v>#REF!</v>
      </c>
      <c r="G25" s="37" t="e">
        <f t="shared" si="20"/>
        <v>#REF!</v>
      </c>
      <c r="H25" s="37" t="e">
        <f t="shared" si="20"/>
        <v>#REF!</v>
      </c>
      <c r="I25" s="37" t="e">
        <f t="shared" si="20"/>
        <v>#REF!</v>
      </c>
      <c r="J25" s="37" t="e">
        <f t="shared" si="20"/>
        <v>#REF!</v>
      </c>
      <c r="K25" s="37" t="e">
        <f t="shared" si="20"/>
        <v>#REF!</v>
      </c>
      <c r="L25" s="37" t="e">
        <f t="shared" si="20"/>
        <v>#REF!</v>
      </c>
      <c r="M25" s="37" t="e">
        <f t="shared" si="20"/>
        <v>#REF!</v>
      </c>
      <c r="N25" s="37" t="e">
        <f t="shared" si="20"/>
        <v>#REF!</v>
      </c>
      <c r="O25" s="37" t="e">
        <f t="shared" si="20"/>
        <v>#REF!</v>
      </c>
      <c r="P25" s="37" t="e">
        <f t="shared" si="20"/>
        <v>#REF!</v>
      </c>
      <c r="Q25" s="37" t="e">
        <f>Q9+Q14+Q19+Q24</f>
        <v>#REF!</v>
      </c>
      <c r="R25" s="38" t="e">
        <f>R9+R14+R19+R24</f>
        <v>#REF!</v>
      </c>
    </row>
    <row r="26" spans="1:19">
      <c r="A26" s="16" t="s">
        <v>17</v>
      </c>
      <c r="B26" s="33">
        <f>SUM(C26:R26)</f>
        <v>264</v>
      </c>
      <c r="C26" s="10">
        <f>C7+C12+C17+C22</f>
        <v>0</v>
      </c>
      <c r="D26" s="10">
        <v>3</v>
      </c>
      <c r="E26" s="10">
        <v>11</v>
      </c>
      <c r="F26" s="10">
        <v>13</v>
      </c>
      <c r="G26" s="10">
        <v>14</v>
      </c>
      <c r="H26" s="10">
        <v>16</v>
      </c>
      <c r="I26" s="10">
        <v>17</v>
      </c>
      <c r="J26" s="10">
        <v>19</v>
      </c>
      <c r="K26" s="10">
        <v>21</v>
      </c>
      <c r="L26" s="10">
        <v>23</v>
      </c>
      <c r="M26" s="10">
        <v>25</v>
      </c>
      <c r="N26" s="10">
        <v>27</v>
      </c>
      <c r="O26" s="10">
        <v>28</v>
      </c>
      <c r="P26" s="10">
        <v>30</v>
      </c>
      <c r="Q26" s="10">
        <v>17</v>
      </c>
      <c r="R26" s="17">
        <f>R7+R12+R17+R22</f>
        <v>0</v>
      </c>
    </row>
    <row r="27" spans="1:19">
      <c r="A27" s="18" t="s">
        <v>19</v>
      </c>
      <c r="B27" s="39">
        <f>SUM(C27:R27)</f>
        <v>1</v>
      </c>
      <c r="C27" s="40">
        <f>C26/$B$26</f>
        <v>0</v>
      </c>
      <c r="D27" s="40">
        <f t="shared" ref="D27:R27" si="21">D26/$B$26</f>
        <v>1.1363636363636364E-2</v>
      </c>
      <c r="E27" s="40">
        <f t="shared" si="21"/>
        <v>4.1666666666666664E-2</v>
      </c>
      <c r="F27" s="40">
        <f t="shared" si="21"/>
        <v>4.924242424242424E-2</v>
      </c>
      <c r="G27" s="40">
        <f t="shared" si="21"/>
        <v>5.3030303030303032E-2</v>
      </c>
      <c r="H27" s="40">
        <f t="shared" si="21"/>
        <v>6.0606060606060608E-2</v>
      </c>
      <c r="I27" s="40">
        <f t="shared" si="21"/>
        <v>6.4393939393939392E-2</v>
      </c>
      <c r="J27" s="40">
        <f t="shared" si="21"/>
        <v>7.1969696969696975E-2</v>
      </c>
      <c r="K27" s="40">
        <f t="shared" si="21"/>
        <v>7.9545454545454544E-2</v>
      </c>
      <c r="L27" s="40">
        <f t="shared" si="21"/>
        <v>8.7121212121212127E-2</v>
      </c>
      <c r="M27" s="40">
        <f t="shared" si="21"/>
        <v>9.4696969696969696E-2</v>
      </c>
      <c r="N27" s="40">
        <f t="shared" si="21"/>
        <v>0.10227272727272728</v>
      </c>
      <c r="O27" s="40">
        <f t="shared" si="21"/>
        <v>0.10606060606060606</v>
      </c>
      <c r="P27" s="40">
        <f t="shared" si="21"/>
        <v>0.11363636363636363</v>
      </c>
      <c r="Q27" s="40">
        <f t="shared" si="21"/>
        <v>6.4393939393939392E-2</v>
      </c>
      <c r="R27" s="41">
        <f t="shared" si="21"/>
        <v>0</v>
      </c>
    </row>
    <row r="28" spans="1:19">
      <c r="A28" s="6"/>
      <c r="B28" s="7"/>
      <c r="C28" s="8"/>
      <c r="D28" s="8"/>
      <c r="E28" s="8"/>
      <c r="F28" s="8"/>
      <c r="G28" s="8"/>
      <c r="H28" s="8"/>
      <c r="I28" s="8"/>
      <c r="J28" s="8"/>
      <c r="K28" s="8"/>
      <c r="L28" s="8"/>
      <c r="M28" s="8"/>
      <c r="N28" s="8"/>
      <c r="O28" s="8"/>
      <c r="P28" s="8"/>
      <c r="Q28" s="8"/>
      <c r="R28" s="8"/>
    </row>
    <row r="29" spans="1:19">
      <c r="A29" s="6"/>
      <c r="B29" s="46"/>
      <c r="C29" s="47"/>
      <c r="D29" s="47"/>
      <c r="E29" s="47"/>
      <c r="F29" s="47"/>
      <c r="G29" s="47"/>
      <c r="H29" s="47"/>
      <c r="I29" s="47"/>
      <c r="J29" s="47"/>
      <c r="K29" s="47"/>
      <c r="L29" s="47"/>
      <c r="M29" s="47"/>
      <c r="N29" s="47"/>
      <c r="O29" s="47"/>
      <c r="P29" s="47"/>
      <c r="Q29" s="47"/>
      <c r="R29" s="47"/>
      <c r="S29" s="48"/>
    </row>
    <row r="30" spans="1:19">
      <c r="B30" s="267"/>
      <c r="C30" s="10"/>
      <c r="D30" s="10"/>
      <c r="E30" s="10"/>
      <c r="F30" s="10"/>
      <c r="G30" s="10"/>
      <c r="H30" s="10"/>
      <c r="I30" s="10"/>
      <c r="J30" s="10"/>
      <c r="K30" s="10"/>
      <c r="L30" s="10"/>
      <c r="M30" s="10"/>
      <c r="N30" s="10"/>
      <c r="O30" s="10"/>
      <c r="P30" s="10"/>
      <c r="Q30" s="10"/>
      <c r="R30" s="49"/>
      <c r="S30" s="44"/>
    </row>
    <row r="32" spans="1:19" ht="18.75">
      <c r="A32" s="121" t="s">
        <v>47</v>
      </c>
      <c r="B32" s="121"/>
      <c r="C32" s="121"/>
      <c r="D32" s="121"/>
      <c r="E32" s="121"/>
      <c r="F32" s="121"/>
      <c r="G32" s="121"/>
      <c r="H32" s="121"/>
      <c r="I32" s="121"/>
      <c r="J32" s="121"/>
      <c r="K32" s="121"/>
      <c r="L32" s="121"/>
      <c r="M32" s="121"/>
      <c r="N32" s="121"/>
      <c r="O32" s="121"/>
      <c r="P32" s="121"/>
      <c r="Q32" s="121"/>
      <c r="R32" s="121"/>
    </row>
    <row r="33" spans="1:18">
      <c r="C33" s="122" t="e">
        <f>C2</f>
        <v>#REF!</v>
      </c>
      <c r="D33" s="34" t="e">
        <f t="shared" ref="D33:R33" si="22">C33</f>
        <v>#REF!</v>
      </c>
      <c r="E33" s="34" t="e">
        <f t="shared" si="22"/>
        <v>#REF!</v>
      </c>
      <c r="F33" s="34" t="e">
        <f t="shared" si="22"/>
        <v>#REF!</v>
      </c>
      <c r="G33" s="34" t="e">
        <f t="shared" si="22"/>
        <v>#REF!</v>
      </c>
      <c r="H33" s="34" t="e">
        <f t="shared" si="22"/>
        <v>#REF!</v>
      </c>
      <c r="I33" s="34" t="e">
        <f t="shared" si="22"/>
        <v>#REF!</v>
      </c>
      <c r="J33" s="34" t="e">
        <f t="shared" si="22"/>
        <v>#REF!</v>
      </c>
      <c r="K33" s="34" t="e">
        <f t="shared" si="22"/>
        <v>#REF!</v>
      </c>
      <c r="L33" s="34" t="e">
        <f t="shared" si="22"/>
        <v>#REF!</v>
      </c>
      <c r="M33" s="34" t="e">
        <f t="shared" si="22"/>
        <v>#REF!</v>
      </c>
      <c r="N33" s="34" t="e">
        <f t="shared" si="22"/>
        <v>#REF!</v>
      </c>
      <c r="O33" s="34" t="e">
        <f t="shared" si="22"/>
        <v>#REF!</v>
      </c>
      <c r="P33" s="34" t="e">
        <f t="shared" si="22"/>
        <v>#REF!</v>
      </c>
      <c r="Q33" s="34" t="e">
        <f t="shared" si="22"/>
        <v>#REF!</v>
      </c>
      <c r="R33" s="34" t="e">
        <f t="shared" si="22"/>
        <v>#REF!</v>
      </c>
    </row>
    <row r="34" spans="1:18">
      <c r="A34" s="22" t="s">
        <v>11</v>
      </c>
      <c r="B34" s="140"/>
      <c r="C34" s="117">
        <v>41364</v>
      </c>
      <c r="D34" s="117">
        <f t="shared" ref="D34:R34" si="23">EDATE(C34,12)</f>
        <v>41729</v>
      </c>
      <c r="E34" s="117">
        <f t="shared" si="23"/>
        <v>42094</v>
      </c>
      <c r="F34" s="117">
        <f t="shared" si="23"/>
        <v>42460</v>
      </c>
      <c r="G34" s="117">
        <f t="shared" si="23"/>
        <v>42825</v>
      </c>
      <c r="H34" s="117">
        <f t="shared" si="23"/>
        <v>43190</v>
      </c>
      <c r="I34" s="117">
        <f t="shared" si="23"/>
        <v>43555</v>
      </c>
      <c r="J34" s="117">
        <f t="shared" si="23"/>
        <v>43921</v>
      </c>
      <c r="K34" s="117">
        <f t="shared" si="23"/>
        <v>44286</v>
      </c>
      <c r="L34" s="117">
        <f t="shared" si="23"/>
        <v>44651</v>
      </c>
      <c r="M34" s="117">
        <f t="shared" si="23"/>
        <v>45016</v>
      </c>
      <c r="N34" s="117">
        <f t="shared" si="23"/>
        <v>45382</v>
      </c>
      <c r="O34" s="117">
        <f t="shared" si="23"/>
        <v>45747</v>
      </c>
      <c r="P34" s="117">
        <f t="shared" si="23"/>
        <v>46112</v>
      </c>
      <c r="Q34" s="117">
        <f t="shared" si="23"/>
        <v>46477</v>
      </c>
      <c r="R34" s="25">
        <f t="shared" si="23"/>
        <v>46843</v>
      </c>
    </row>
    <row r="35" spans="1:18">
      <c r="A35" s="26"/>
      <c r="B35" s="27"/>
      <c r="C35" s="28"/>
      <c r="D35" s="28"/>
      <c r="E35" s="28"/>
      <c r="F35" s="28"/>
      <c r="G35" s="28"/>
      <c r="H35" s="28"/>
      <c r="I35" s="28"/>
      <c r="J35" s="28"/>
      <c r="K35" s="28"/>
      <c r="L35" s="28"/>
      <c r="M35" s="28"/>
      <c r="N35" s="28"/>
      <c r="O35" s="28"/>
      <c r="P35" s="28"/>
      <c r="Q35" s="28"/>
      <c r="R35" s="29"/>
    </row>
    <row r="36" spans="1:18">
      <c r="A36" s="56" t="s">
        <v>12</v>
      </c>
      <c r="B36" s="6"/>
      <c r="C36" s="6"/>
      <c r="D36" s="6"/>
      <c r="E36" s="6"/>
      <c r="F36" s="6"/>
      <c r="G36" s="6"/>
      <c r="H36" s="6"/>
      <c r="I36" s="6"/>
      <c r="J36" s="6"/>
      <c r="K36" s="6"/>
      <c r="L36" s="6"/>
      <c r="M36" s="6"/>
      <c r="N36" s="6"/>
      <c r="O36" s="6"/>
      <c r="P36" s="6"/>
      <c r="Q36" s="6"/>
      <c r="R36" s="63"/>
    </row>
    <row r="37" spans="1:18">
      <c r="A37" s="16" t="s">
        <v>2</v>
      </c>
      <c r="B37" s="49"/>
      <c r="C37" s="50"/>
      <c r="D37" s="10" t="e">
        <f t="shared" ref="D37:R37" si="24">C54</f>
        <v>#REF!</v>
      </c>
      <c r="E37" s="10" t="e">
        <f t="shared" si="24"/>
        <v>#REF!</v>
      </c>
      <c r="F37" s="10" t="e">
        <f t="shared" si="24"/>
        <v>#REF!</v>
      </c>
      <c r="G37" s="10" t="e">
        <f t="shared" si="24"/>
        <v>#REF!</v>
      </c>
      <c r="H37" s="10" t="e">
        <f t="shared" si="24"/>
        <v>#REF!</v>
      </c>
      <c r="I37" s="10" t="e">
        <f t="shared" si="24"/>
        <v>#REF!</v>
      </c>
      <c r="J37" s="10" t="e">
        <f t="shared" si="24"/>
        <v>#REF!</v>
      </c>
      <c r="K37" s="10" t="e">
        <f t="shared" si="24"/>
        <v>#REF!</v>
      </c>
      <c r="L37" s="10" t="e">
        <f t="shared" si="24"/>
        <v>#REF!</v>
      </c>
      <c r="M37" s="10" t="e">
        <f t="shared" si="24"/>
        <v>#REF!</v>
      </c>
      <c r="N37" s="10" t="e">
        <f t="shared" si="24"/>
        <v>#REF!</v>
      </c>
      <c r="O37" s="10" t="e">
        <f t="shared" si="24"/>
        <v>#REF!</v>
      </c>
      <c r="P37" s="10" t="e">
        <f t="shared" si="24"/>
        <v>#REF!</v>
      </c>
      <c r="Q37" s="10" t="e">
        <f t="shared" si="24"/>
        <v>#REF!</v>
      </c>
      <c r="R37" s="17" t="e">
        <f t="shared" si="24"/>
        <v>#REF!</v>
      </c>
    </row>
    <row r="38" spans="1:18">
      <c r="A38" s="16" t="s">
        <v>0</v>
      </c>
      <c r="B38" s="49"/>
      <c r="C38" s="50"/>
      <c r="D38" s="10">
        <v>0</v>
      </c>
      <c r="E38" s="10">
        <f t="shared" ref="E38:P38" si="25">E57/4</f>
        <v>0.15</v>
      </c>
      <c r="F38" s="10">
        <f t="shared" si="25"/>
        <v>0.2</v>
      </c>
      <c r="G38" s="10">
        <f t="shared" si="25"/>
        <v>0.21249999999999999</v>
      </c>
      <c r="H38" s="10">
        <f t="shared" si="25"/>
        <v>0.23749999999999999</v>
      </c>
      <c r="I38" s="10">
        <f t="shared" si="25"/>
        <v>0.26250000000000001</v>
      </c>
      <c r="J38" s="10">
        <f t="shared" si="25"/>
        <v>0.3</v>
      </c>
      <c r="K38" s="10">
        <f t="shared" si="25"/>
        <v>0.32500000000000001</v>
      </c>
      <c r="L38" s="10">
        <f t="shared" si="25"/>
        <v>0.375</v>
      </c>
      <c r="M38" s="10">
        <f t="shared" si="25"/>
        <v>0.375</v>
      </c>
      <c r="N38" s="10">
        <f t="shared" si="25"/>
        <v>0.4</v>
      </c>
      <c r="O38" s="10">
        <f t="shared" si="25"/>
        <v>0.42499999999999999</v>
      </c>
      <c r="P38" s="10">
        <f t="shared" si="25"/>
        <v>0.5</v>
      </c>
      <c r="Q38" s="10" t="e">
        <f>Q57/3</f>
        <v>#REF!</v>
      </c>
      <c r="R38" s="17">
        <f>R57/3</f>
        <v>0</v>
      </c>
    </row>
    <row r="39" spans="1:18">
      <c r="A39" s="16" t="s">
        <v>4</v>
      </c>
      <c r="B39" s="49"/>
      <c r="C39" s="50"/>
      <c r="D39" s="10" t="e">
        <f t="shared" ref="D39:R39" si="26">D37-D38</f>
        <v>#REF!</v>
      </c>
      <c r="E39" s="10" t="e">
        <f t="shared" si="26"/>
        <v>#REF!</v>
      </c>
      <c r="F39" s="10" t="e">
        <f t="shared" si="26"/>
        <v>#REF!</v>
      </c>
      <c r="G39" s="10" t="e">
        <f t="shared" si="26"/>
        <v>#REF!</v>
      </c>
      <c r="H39" s="10" t="e">
        <f t="shared" si="26"/>
        <v>#REF!</v>
      </c>
      <c r="I39" s="10" t="e">
        <f t="shared" si="26"/>
        <v>#REF!</v>
      </c>
      <c r="J39" s="10" t="e">
        <f t="shared" si="26"/>
        <v>#REF!</v>
      </c>
      <c r="K39" s="10" t="e">
        <f t="shared" si="26"/>
        <v>#REF!</v>
      </c>
      <c r="L39" s="10" t="e">
        <f t="shared" si="26"/>
        <v>#REF!</v>
      </c>
      <c r="M39" s="10" t="e">
        <f t="shared" si="26"/>
        <v>#REF!</v>
      </c>
      <c r="N39" s="10" t="e">
        <f t="shared" si="26"/>
        <v>#REF!</v>
      </c>
      <c r="O39" s="10" t="e">
        <f t="shared" si="26"/>
        <v>#REF!</v>
      </c>
      <c r="P39" s="10" t="e">
        <f t="shared" si="26"/>
        <v>#REF!</v>
      </c>
      <c r="Q39" s="10" t="e">
        <f t="shared" si="26"/>
        <v>#REF!</v>
      </c>
      <c r="R39" s="17" t="e">
        <f t="shared" si="26"/>
        <v>#REF!</v>
      </c>
    </row>
    <row r="40" spans="1:18">
      <c r="A40" s="16" t="s">
        <v>5</v>
      </c>
      <c r="B40" s="49"/>
      <c r="C40" s="50"/>
      <c r="D40" s="51" t="e">
        <f>D37*D$33*3/12</f>
        <v>#REF!</v>
      </c>
      <c r="E40" s="51" t="e">
        <f>E37*E$33*3/12</f>
        <v>#REF!</v>
      </c>
      <c r="F40" s="51" t="e">
        <f t="shared" ref="F40:R40" si="27">F37*F$33*3/12</f>
        <v>#REF!</v>
      </c>
      <c r="G40" s="51" t="e">
        <f t="shared" si="27"/>
        <v>#REF!</v>
      </c>
      <c r="H40" s="51" t="e">
        <f t="shared" si="27"/>
        <v>#REF!</v>
      </c>
      <c r="I40" s="51" t="e">
        <f t="shared" si="27"/>
        <v>#REF!</v>
      </c>
      <c r="J40" s="51" t="e">
        <f t="shared" si="27"/>
        <v>#REF!</v>
      </c>
      <c r="K40" s="51" t="e">
        <f t="shared" si="27"/>
        <v>#REF!</v>
      </c>
      <c r="L40" s="51" t="e">
        <f t="shared" si="27"/>
        <v>#REF!</v>
      </c>
      <c r="M40" s="51" t="e">
        <f t="shared" si="27"/>
        <v>#REF!</v>
      </c>
      <c r="N40" s="51" t="e">
        <f t="shared" si="27"/>
        <v>#REF!</v>
      </c>
      <c r="O40" s="51" t="e">
        <f t="shared" si="27"/>
        <v>#REF!</v>
      </c>
      <c r="P40" s="51" t="e">
        <f t="shared" si="27"/>
        <v>#REF!</v>
      </c>
      <c r="Q40" s="51" t="e">
        <f t="shared" si="27"/>
        <v>#REF!</v>
      </c>
      <c r="R40" s="141" t="e">
        <f t="shared" si="27"/>
        <v>#REF!</v>
      </c>
    </row>
    <row r="41" spans="1:18">
      <c r="A41" s="56" t="s">
        <v>13</v>
      </c>
      <c r="B41" s="52"/>
      <c r="C41" s="53"/>
      <c r="D41" s="52"/>
      <c r="E41" s="52"/>
      <c r="F41" s="52"/>
      <c r="G41" s="52"/>
      <c r="H41" s="52"/>
      <c r="I41" s="52"/>
      <c r="J41" s="52"/>
      <c r="K41" s="52"/>
      <c r="L41" s="52"/>
      <c r="M41" s="52"/>
      <c r="N41" s="52"/>
      <c r="O41" s="52"/>
      <c r="P41" s="52"/>
      <c r="Q41" s="49"/>
      <c r="R41" s="142"/>
    </row>
    <row r="42" spans="1:18">
      <c r="A42" s="16" t="s">
        <v>2</v>
      </c>
      <c r="B42" s="49"/>
      <c r="C42" s="50"/>
      <c r="D42" s="10" t="e">
        <f t="shared" ref="D42:R42" si="28">D39</f>
        <v>#REF!</v>
      </c>
      <c r="E42" s="10" t="e">
        <f t="shared" si="28"/>
        <v>#REF!</v>
      </c>
      <c r="F42" s="10" t="e">
        <f t="shared" si="28"/>
        <v>#REF!</v>
      </c>
      <c r="G42" s="10" t="e">
        <f t="shared" si="28"/>
        <v>#REF!</v>
      </c>
      <c r="H42" s="10" t="e">
        <f t="shared" si="28"/>
        <v>#REF!</v>
      </c>
      <c r="I42" s="10" t="e">
        <f t="shared" si="28"/>
        <v>#REF!</v>
      </c>
      <c r="J42" s="10" t="e">
        <f t="shared" si="28"/>
        <v>#REF!</v>
      </c>
      <c r="K42" s="10" t="e">
        <f t="shared" si="28"/>
        <v>#REF!</v>
      </c>
      <c r="L42" s="10" t="e">
        <f t="shared" si="28"/>
        <v>#REF!</v>
      </c>
      <c r="M42" s="10" t="e">
        <f t="shared" si="28"/>
        <v>#REF!</v>
      </c>
      <c r="N42" s="10" t="e">
        <f t="shared" si="28"/>
        <v>#REF!</v>
      </c>
      <c r="O42" s="10" t="e">
        <f t="shared" si="28"/>
        <v>#REF!</v>
      </c>
      <c r="P42" s="10" t="e">
        <f t="shared" si="28"/>
        <v>#REF!</v>
      </c>
      <c r="Q42" s="10" t="e">
        <f t="shared" si="28"/>
        <v>#REF!</v>
      </c>
      <c r="R42" s="17" t="e">
        <f t="shared" si="28"/>
        <v>#REF!</v>
      </c>
    </row>
    <row r="43" spans="1:18">
      <c r="A43" s="16" t="s">
        <v>0</v>
      </c>
      <c r="B43" s="49"/>
      <c r="C43" s="50"/>
      <c r="D43" s="10">
        <f>D57/3</f>
        <v>0.13333333333333333</v>
      </c>
      <c r="E43" s="10">
        <f t="shared" ref="E43:R43" si="29">E38</f>
        <v>0.15</v>
      </c>
      <c r="F43" s="10">
        <f t="shared" si="29"/>
        <v>0.2</v>
      </c>
      <c r="G43" s="10">
        <f t="shared" si="29"/>
        <v>0.21249999999999999</v>
      </c>
      <c r="H43" s="10">
        <f t="shared" si="29"/>
        <v>0.23749999999999999</v>
      </c>
      <c r="I43" s="10">
        <f t="shared" si="29"/>
        <v>0.26250000000000001</v>
      </c>
      <c r="J43" s="10">
        <f t="shared" si="29"/>
        <v>0.3</v>
      </c>
      <c r="K43" s="10">
        <f t="shared" si="29"/>
        <v>0.32500000000000001</v>
      </c>
      <c r="L43" s="10">
        <f t="shared" si="29"/>
        <v>0.375</v>
      </c>
      <c r="M43" s="10">
        <f t="shared" si="29"/>
        <v>0.375</v>
      </c>
      <c r="N43" s="10">
        <f t="shared" si="29"/>
        <v>0.4</v>
      </c>
      <c r="O43" s="10">
        <f t="shared" si="29"/>
        <v>0.42499999999999999</v>
      </c>
      <c r="P43" s="10">
        <f t="shared" si="29"/>
        <v>0.5</v>
      </c>
      <c r="Q43" s="10" t="e">
        <f t="shared" si="29"/>
        <v>#REF!</v>
      </c>
      <c r="R43" s="17">
        <f t="shared" si="29"/>
        <v>0</v>
      </c>
    </row>
    <row r="44" spans="1:18">
      <c r="A44" s="16" t="s">
        <v>4</v>
      </c>
      <c r="B44" s="49"/>
      <c r="C44" s="50"/>
      <c r="D44" s="10" t="e">
        <f t="shared" ref="D44:R44" si="30">D42-D43</f>
        <v>#REF!</v>
      </c>
      <c r="E44" s="10" t="e">
        <f t="shared" si="30"/>
        <v>#REF!</v>
      </c>
      <c r="F44" s="10" t="e">
        <f t="shared" si="30"/>
        <v>#REF!</v>
      </c>
      <c r="G44" s="10" t="e">
        <f t="shared" si="30"/>
        <v>#REF!</v>
      </c>
      <c r="H44" s="10" t="e">
        <f t="shared" si="30"/>
        <v>#REF!</v>
      </c>
      <c r="I44" s="10" t="e">
        <f t="shared" si="30"/>
        <v>#REF!</v>
      </c>
      <c r="J44" s="10" t="e">
        <f t="shared" si="30"/>
        <v>#REF!</v>
      </c>
      <c r="K44" s="10" t="e">
        <f t="shared" si="30"/>
        <v>#REF!</v>
      </c>
      <c r="L44" s="10" t="e">
        <f t="shared" si="30"/>
        <v>#REF!</v>
      </c>
      <c r="M44" s="10" t="e">
        <f t="shared" si="30"/>
        <v>#REF!</v>
      </c>
      <c r="N44" s="10" t="e">
        <f t="shared" si="30"/>
        <v>#REF!</v>
      </c>
      <c r="O44" s="10" t="e">
        <f t="shared" si="30"/>
        <v>#REF!</v>
      </c>
      <c r="P44" s="10" t="e">
        <f t="shared" si="30"/>
        <v>#REF!</v>
      </c>
      <c r="Q44" s="10" t="e">
        <f t="shared" si="30"/>
        <v>#REF!</v>
      </c>
      <c r="R44" s="17" t="e">
        <f t="shared" si="30"/>
        <v>#REF!</v>
      </c>
    </row>
    <row r="45" spans="1:18">
      <c r="A45" s="16" t="s">
        <v>5</v>
      </c>
      <c r="B45" s="49"/>
      <c r="C45" s="50"/>
      <c r="D45" s="51" t="e">
        <f>D42*D$33*3/12</f>
        <v>#REF!</v>
      </c>
      <c r="E45" s="51" t="e">
        <f t="shared" ref="E45:R45" si="31">E42*E$33*3/12</f>
        <v>#REF!</v>
      </c>
      <c r="F45" s="51" t="e">
        <f t="shared" si="31"/>
        <v>#REF!</v>
      </c>
      <c r="G45" s="51" t="e">
        <f t="shared" si="31"/>
        <v>#REF!</v>
      </c>
      <c r="H45" s="51" t="e">
        <f t="shared" si="31"/>
        <v>#REF!</v>
      </c>
      <c r="I45" s="51" t="e">
        <f t="shared" si="31"/>
        <v>#REF!</v>
      </c>
      <c r="J45" s="51" t="e">
        <f t="shared" si="31"/>
        <v>#REF!</v>
      </c>
      <c r="K45" s="51" t="e">
        <f t="shared" si="31"/>
        <v>#REF!</v>
      </c>
      <c r="L45" s="51" t="e">
        <f t="shared" si="31"/>
        <v>#REF!</v>
      </c>
      <c r="M45" s="51" t="e">
        <f t="shared" si="31"/>
        <v>#REF!</v>
      </c>
      <c r="N45" s="51" t="e">
        <f t="shared" si="31"/>
        <v>#REF!</v>
      </c>
      <c r="O45" s="51" t="e">
        <f t="shared" si="31"/>
        <v>#REF!</v>
      </c>
      <c r="P45" s="51" t="e">
        <f t="shared" si="31"/>
        <v>#REF!</v>
      </c>
      <c r="Q45" s="51" t="e">
        <f t="shared" si="31"/>
        <v>#REF!</v>
      </c>
      <c r="R45" s="141" t="e">
        <f t="shared" si="31"/>
        <v>#REF!</v>
      </c>
    </row>
    <row r="46" spans="1:18">
      <c r="A46" s="56" t="s">
        <v>14</v>
      </c>
      <c r="B46" s="52"/>
      <c r="C46" s="53"/>
      <c r="D46" s="52"/>
      <c r="E46" s="52"/>
      <c r="F46" s="52"/>
      <c r="G46" s="52"/>
      <c r="H46" s="52"/>
      <c r="I46" s="52"/>
      <c r="J46" s="52"/>
      <c r="K46" s="52"/>
      <c r="L46" s="52"/>
      <c r="M46" s="52"/>
      <c r="N46" s="52"/>
      <c r="O46" s="52"/>
      <c r="P46" s="52"/>
      <c r="Q46" s="49"/>
      <c r="R46" s="142"/>
    </row>
    <row r="47" spans="1:18">
      <c r="A47" s="16" t="s">
        <v>2</v>
      </c>
      <c r="B47" s="49"/>
      <c r="C47" s="50"/>
      <c r="D47" s="10" t="e">
        <f t="shared" ref="D47:R47" si="32">D44</f>
        <v>#REF!</v>
      </c>
      <c r="E47" s="10" t="e">
        <f t="shared" si="32"/>
        <v>#REF!</v>
      </c>
      <c r="F47" s="10" t="e">
        <f t="shared" si="32"/>
        <v>#REF!</v>
      </c>
      <c r="G47" s="10" t="e">
        <f t="shared" si="32"/>
        <v>#REF!</v>
      </c>
      <c r="H47" s="10" t="e">
        <f t="shared" si="32"/>
        <v>#REF!</v>
      </c>
      <c r="I47" s="10" t="e">
        <f t="shared" si="32"/>
        <v>#REF!</v>
      </c>
      <c r="J47" s="10" t="e">
        <f t="shared" si="32"/>
        <v>#REF!</v>
      </c>
      <c r="K47" s="10" t="e">
        <f t="shared" si="32"/>
        <v>#REF!</v>
      </c>
      <c r="L47" s="10" t="e">
        <f t="shared" si="32"/>
        <v>#REF!</v>
      </c>
      <c r="M47" s="10" t="e">
        <f t="shared" si="32"/>
        <v>#REF!</v>
      </c>
      <c r="N47" s="10" t="e">
        <f t="shared" si="32"/>
        <v>#REF!</v>
      </c>
      <c r="O47" s="10" t="e">
        <f t="shared" si="32"/>
        <v>#REF!</v>
      </c>
      <c r="P47" s="10" t="e">
        <f t="shared" si="32"/>
        <v>#REF!</v>
      </c>
      <c r="Q47" s="10" t="e">
        <f t="shared" si="32"/>
        <v>#REF!</v>
      </c>
      <c r="R47" s="17" t="e">
        <f t="shared" si="32"/>
        <v>#REF!</v>
      </c>
    </row>
    <row r="48" spans="1:18">
      <c r="A48" s="16" t="s">
        <v>0</v>
      </c>
      <c r="B48" s="49"/>
      <c r="C48" s="50"/>
      <c r="D48" s="10">
        <f t="shared" ref="D48:R48" si="33">D43</f>
        <v>0.13333333333333333</v>
      </c>
      <c r="E48" s="10">
        <f t="shared" si="33"/>
        <v>0.15</v>
      </c>
      <c r="F48" s="10">
        <f t="shared" si="33"/>
        <v>0.2</v>
      </c>
      <c r="G48" s="10">
        <f t="shared" si="33"/>
        <v>0.21249999999999999</v>
      </c>
      <c r="H48" s="10">
        <f t="shared" si="33"/>
        <v>0.23749999999999999</v>
      </c>
      <c r="I48" s="10">
        <f t="shared" si="33"/>
        <v>0.26250000000000001</v>
      </c>
      <c r="J48" s="10">
        <f t="shared" si="33"/>
        <v>0.3</v>
      </c>
      <c r="K48" s="10">
        <f t="shared" si="33"/>
        <v>0.32500000000000001</v>
      </c>
      <c r="L48" s="10">
        <f t="shared" si="33"/>
        <v>0.375</v>
      </c>
      <c r="M48" s="10">
        <f t="shared" si="33"/>
        <v>0.375</v>
      </c>
      <c r="N48" s="10">
        <f t="shared" si="33"/>
        <v>0.4</v>
      </c>
      <c r="O48" s="10">
        <f t="shared" si="33"/>
        <v>0.42499999999999999</v>
      </c>
      <c r="P48" s="10">
        <f t="shared" si="33"/>
        <v>0.5</v>
      </c>
      <c r="Q48" s="10" t="e">
        <f t="shared" si="33"/>
        <v>#REF!</v>
      </c>
      <c r="R48" s="17">
        <f t="shared" si="33"/>
        <v>0</v>
      </c>
    </row>
    <row r="49" spans="1:18">
      <c r="A49" s="16" t="s">
        <v>4</v>
      </c>
      <c r="B49" s="49"/>
      <c r="C49" s="50"/>
      <c r="D49" s="10" t="e">
        <f t="shared" ref="D49:R49" si="34">D47-D48</f>
        <v>#REF!</v>
      </c>
      <c r="E49" s="10" t="e">
        <f t="shared" si="34"/>
        <v>#REF!</v>
      </c>
      <c r="F49" s="10" t="e">
        <f t="shared" si="34"/>
        <v>#REF!</v>
      </c>
      <c r="G49" s="10" t="e">
        <f t="shared" si="34"/>
        <v>#REF!</v>
      </c>
      <c r="H49" s="10" t="e">
        <f t="shared" si="34"/>
        <v>#REF!</v>
      </c>
      <c r="I49" s="10" t="e">
        <f t="shared" si="34"/>
        <v>#REF!</v>
      </c>
      <c r="J49" s="10" t="e">
        <f t="shared" si="34"/>
        <v>#REF!</v>
      </c>
      <c r="K49" s="10" t="e">
        <f t="shared" si="34"/>
        <v>#REF!</v>
      </c>
      <c r="L49" s="10" t="e">
        <f t="shared" si="34"/>
        <v>#REF!</v>
      </c>
      <c r="M49" s="10" t="e">
        <f t="shared" si="34"/>
        <v>#REF!</v>
      </c>
      <c r="N49" s="10" t="e">
        <f t="shared" si="34"/>
        <v>#REF!</v>
      </c>
      <c r="O49" s="10" t="e">
        <f t="shared" si="34"/>
        <v>#REF!</v>
      </c>
      <c r="P49" s="10" t="e">
        <f t="shared" si="34"/>
        <v>#REF!</v>
      </c>
      <c r="Q49" s="10" t="e">
        <f t="shared" si="34"/>
        <v>#REF!</v>
      </c>
      <c r="R49" s="17" t="e">
        <f t="shared" si="34"/>
        <v>#REF!</v>
      </c>
    </row>
    <row r="50" spans="1:18">
      <c r="A50" s="16" t="s">
        <v>5</v>
      </c>
      <c r="B50" s="49"/>
      <c r="C50" s="50"/>
      <c r="D50" s="51" t="e">
        <f>D47*D$33*3/12</f>
        <v>#REF!</v>
      </c>
      <c r="E50" s="51" t="e">
        <f t="shared" ref="E50:R50" si="35">E47*E$33*3/12</f>
        <v>#REF!</v>
      </c>
      <c r="F50" s="51" t="e">
        <f t="shared" si="35"/>
        <v>#REF!</v>
      </c>
      <c r="G50" s="51" t="e">
        <f t="shared" si="35"/>
        <v>#REF!</v>
      </c>
      <c r="H50" s="51" t="e">
        <f t="shared" si="35"/>
        <v>#REF!</v>
      </c>
      <c r="I50" s="51" t="e">
        <f t="shared" si="35"/>
        <v>#REF!</v>
      </c>
      <c r="J50" s="51" t="e">
        <f t="shared" si="35"/>
        <v>#REF!</v>
      </c>
      <c r="K50" s="51" t="e">
        <f t="shared" si="35"/>
        <v>#REF!</v>
      </c>
      <c r="L50" s="51" t="e">
        <f t="shared" si="35"/>
        <v>#REF!</v>
      </c>
      <c r="M50" s="51" t="e">
        <f t="shared" si="35"/>
        <v>#REF!</v>
      </c>
      <c r="N50" s="51" t="e">
        <f t="shared" si="35"/>
        <v>#REF!</v>
      </c>
      <c r="O50" s="51" t="e">
        <f t="shared" si="35"/>
        <v>#REF!</v>
      </c>
      <c r="P50" s="51" t="e">
        <f t="shared" si="35"/>
        <v>#REF!</v>
      </c>
      <c r="Q50" s="51" t="e">
        <f t="shared" si="35"/>
        <v>#REF!</v>
      </c>
      <c r="R50" s="141" t="e">
        <f t="shared" si="35"/>
        <v>#REF!</v>
      </c>
    </row>
    <row r="51" spans="1:18">
      <c r="A51" s="56" t="s">
        <v>15</v>
      </c>
      <c r="B51" s="52"/>
      <c r="C51" s="52"/>
      <c r="D51" s="52"/>
      <c r="E51" s="52"/>
      <c r="F51" s="52"/>
      <c r="G51" s="52"/>
      <c r="H51" s="52"/>
      <c r="I51" s="52"/>
      <c r="J51" s="52"/>
      <c r="K51" s="52"/>
      <c r="L51" s="52"/>
      <c r="M51" s="52"/>
      <c r="N51" s="52"/>
      <c r="O51" s="52"/>
      <c r="P51" s="52"/>
      <c r="Q51" s="49"/>
      <c r="R51" s="142"/>
    </row>
    <row r="52" spans="1:18">
      <c r="A52" s="16" t="s">
        <v>2</v>
      </c>
      <c r="B52" s="49"/>
      <c r="C52" s="124" t="e">
        <f>Inputs!#REF!</f>
        <v>#REF!</v>
      </c>
      <c r="D52" s="10" t="e">
        <f t="shared" ref="D52:R52" si="36">D49</f>
        <v>#REF!</v>
      </c>
      <c r="E52" s="10" t="e">
        <f t="shared" si="36"/>
        <v>#REF!</v>
      </c>
      <c r="F52" s="10" t="e">
        <f t="shared" si="36"/>
        <v>#REF!</v>
      </c>
      <c r="G52" s="10" t="e">
        <f t="shared" si="36"/>
        <v>#REF!</v>
      </c>
      <c r="H52" s="10" t="e">
        <f t="shared" si="36"/>
        <v>#REF!</v>
      </c>
      <c r="I52" s="10" t="e">
        <f t="shared" si="36"/>
        <v>#REF!</v>
      </c>
      <c r="J52" s="10" t="e">
        <f t="shared" si="36"/>
        <v>#REF!</v>
      </c>
      <c r="K52" s="10" t="e">
        <f t="shared" si="36"/>
        <v>#REF!</v>
      </c>
      <c r="L52" s="10" t="e">
        <f t="shared" si="36"/>
        <v>#REF!</v>
      </c>
      <c r="M52" s="10" t="e">
        <f t="shared" si="36"/>
        <v>#REF!</v>
      </c>
      <c r="N52" s="10" t="e">
        <f t="shared" si="36"/>
        <v>#REF!</v>
      </c>
      <c r="O52" s="10" t="e">
        <f t="shared" si="36"/>
        <v>#REF!</v>
      </c>
      <c r="P52" s="10" t="e">
        <f t="shared" si="36"/>
        <v>#REF!</v>
      </c>
      <c r="Q52" s="10" t="e">
        <f t="shared" si="36"/>
        <v>#REF!</v>
      </c>
      <c r="R52" s="17" t="e">
        <f t="shared" si="36"/>
        <v>#REF!</v>
      </c>
    </row>
    <row r="53" spans="1:18">
      <c r="A53" s="16" t="s">
        <v>0</v>
      </c>
      <c r="B53" s="49"/>
      <c r="C53" s="10">
        <f>C57</f>
        <v>0</v>
      </c>
      <c r="D53" s="10">
        <f t="shared" ref="D53:P53" si="37">D48</f>
        <v>0.13333333333333333</v>
      </c>
      <c r="E53" s="10">
        <f t="shared" si="37"/>
        <v>0.15</v>
      </c>
      <c r="F53" s="10">
        <f t="shared" si="37"/>
        <v>0.2</v>
      </c>
      <c r="G53" s="10">
        <f t="shared" si="37"/>
        <v>0.21249999999999999</v>
      </c>
      <c r="H53" s="10">
        <f t="shared" si="37"/>
        <v>0.23749999999999999</v>
      </c>
      <c r="I53" s="10">
        <f t="shared" si="37"/>
        <v>0.26250000000000001</v>
      </c>
      <c r="J53" s="10">
        <f t="shared" si="37"/>
        <v>0.3</v>
      </c>
      <c r="K53" s="10">
        <f t="shared" si="37"/>
        <v>0.32500000000000001</v>
      </c>
      <c r="L53" s="10">
        <f t="shared" si="37"/>
        <v>0.375</v>
      </c>
      <c r="M53" s="10">
        <f t="shared" si="37"/>
        <v>0.375</v>
      </c>
      <c r="N53" s="10">
        <f t="shared" si="37"/>
        <v>0.4</v>
      </c>
      <c r="O53" s="10">
        <f t="shared" si="37"/>
        <v>0.42499999999999999</v>
      </c>
      <c r="P53" s="10">
        <f t="shared" si="37"/>
        <v>0.5</v>
      </c>
      <c r="Q53" s="45">
        <v>0</v>
      </c>
      <c r="R53" s="17">
        <f>R48</f>
        <v>0</v>
      </c>
    </row>
    <row r="54" spans="1:18">
      <c r="A54" s="16" t="s">
        <v>4</v>
      </c>
      <c r="B54" s="49"/>
      <c r="C54" s="10" t="e">
        <f t="shared" ref="C54:R54" si="38">C52-C53</f>
        <v>#REF!</v>
      </c>
      <c r="D54" s="10" t="e">
        <f t="shared" si="38"/>
        <v>#REF!</v>
      </c>
      <c r="E54" s="10" t="e">
        <f t="shared" si="38"/>
        <v>#REF!</v>
      </c>
      <c r="F54" s="10" t="e">
        <f t="shared" si="38"/>
        <v>#REF!</v>
      </c>
      <c r="G54" s="10" t="e">
        <f t="shared" si="38"/>
        <v>#REF!</v>
      </c>
      <c r="H54" s="10" t="e">
        <f t="shared" si="38"/>
        <v>#REF!</v>
      </c>
      <c r="I54" s="10" t="e">
        <f t="shared" si="38"/>
        <v>#REF!</v>
      </c>
      <c r="J54" s="10" t="e">
        <f t="shared" si="38"/>
        <v>#REF!</v>
      </c>
      <c r="K54" s="10" t="e">
        <f t="shared" si="38"/>
        <v>#REF!</v>
      </c>
      <c r="L54" s="10" t="e">
        <f t="shared" si="38"/>
        <v>#REF!</v>
      </c>
      <c r="M54" s="10" t="e">
        <f t="shared" si="38"/>
        <v>#REF!</v>
      </c>
      <c r="N54" s="10" t="e">
        <f t="shared" si="38"/>
        <v>#REF!</v>
      </c>
      <c r="O54" s="10" t="e">
        <f t="shared" si="38"/>
        <v>#REF!</v>
      </c>
      <c r="P54" s="10" t="e">
        <f t="shared" si="38"/>
        <v>#REF!</v>
      </c>
      <c r="Q54" s="10" t="e">
        <f t="shared" si="38"/>
        <v>#REF!</v>
      </c>
      <c r="R54" s="17" t="e">
        <f t="shared" si="38"/>
        <v>#REF!</v>
      </c>
    </row>
    <row r="55" spans="1:18">
      <c r="A55" s="16" t="s">
        <v>5</v>
      </c>
      <c r="B55" s="49"/>
      <c r="C55" s="51" t="e">
        <f>C52*[55]Input!$B$51*2/12</f>
        <v>#REF!</v>
      </c>
      <c r="D55" s="51" t="e">
        <f>D52*D$33*3/12</f>
        <v>#REF!</v>
      </c>
      <c r="E55" s="51" t="e">
        <f t="shared" ref="E55:R55" si="39">E52*E$33*3/12</f>
        <v>#REF!</v>
      </c>
      <c r="F55" s="51" t="e">
        <f t="shared" si="39"/>
        <v>#REF!</v>
      </c>
      <c r="G55" s="51" t="e">
        <f t="shared" si="39"/>
        <v>#REF!</v>
      </c>
      <c r="H55" s="51" t="e">
        <f t="shared" si="39"/>
        <v>#REF!</v>
      </c>
      <c r="I55" s="51" t="e">
        <f t="shared" si="39"/>
        <v>#REF!</v>
      </c>
      <c r="J55" s="51" t="e">
        <f t="shared" si="39"/>
        <v>#REF!</v>
      </c>
      <c r="K55" s="51" t="e">
        <f t="shared" si="39"/>
        <v>#REF!</v>
      </c>
      <c r="L55" s="51" t="e">
        <f t="shared" si="39"/>
        <v>#REF!</v>
      </c>
      <c r="M55" s="51" t="e">
        <f t="shared" si="39"/>
        <v>#REF!</v>
      </c>
      <c r="N55" s="51" t="e">
        <f t="shared" si="39"/>
        <v>#REF!</v>
      </c>
      <c r="O55" s="51" t="e">
        <f t="shared" si="39"/>
        <v>#REF!</v>
      </c>
      <c r="P55" s="51" t="e">
        <f t="shared" si="39"/>
        <v>#REF!</v>
      </c>
      <c r="Q55" s="51" t="e">
        <f t="shared" si="39"/>
        <v>#REF!</v>
      </c>
      <c r="R55" s="141" t="e">
        <f t="shared" si="39"/>
        <v>#REF!</v>
      </c>
    </row>
    <row r="56" spans="1:18">
      <c r="A56" s="56" t="s">
        <v>16</v>
      </c>
      <c r="B56" s="54" t="e">
        <f>SUM(C56:R56)</f>
        <v>#REF!</v>
      </c>
      <c r="C56" s="124"/>
      <c r="D56" s="10" t="e">
        <f t="shared" ref="D56:R56" si="40">D40+D45+D50+D55</f>
        <v>#REF!</v>
      </c>
      <c r="E56" s="10" t="e">
        <f t="shared" si="40"/>
        <v>#REF!</v>
      </c>
      <c r="F56" s="10" t="e">
        <f t="shared" si="40"/>
        <v>#REF!</v>
      </c>
      <c r="G56" s="10" t="e">
        <f t="shared" si="40"/>
        <v>#REF!</v>
      </c>
      <c r="H56" s="10" t="e">
        <f t="shared" si="40"/>
        <v>#REF!</v>
      </c>
      <c r="I56" s="10" t="e">
        <f t="shared" si="40"/>
        <v>#REF!</v>
      </c>
      <c r="J56" s="10" t="e">
        <f t="shared" si="40"/>
        <v>#REF!</v>
      </c>
      <c r="K56" s="10" t="e">
        <f t="shared" si="40"/>
        <v>#REF!</v>
      </c>
      <c r="L56" s="10" t="e">
        <f t="shared" si="40"/>
        <v>#REF!</v>
      </c>
      <c r="M56" s="10" t="e">
        <f t="shared" si="40"/>
        <v>#REF!</v>
      </c>
      <c r="N56" s="10" t="e">
        <f t="shared" si="40"/>
        <v>#REF!</v>
      </c>
      <c r="O56" s="10" t="e">
        <f t="shared" si="40"/>
        <v>#REF!</v>
      </c>
      <c r="P56" s="10" t="e">
        <f t="shared" si="40"/>
        <v>#REF!</v>
      </c>
      <c r="Q56" s="10" t="e">
        <f t="shared" si="40"/>
        <v>#REF!</v>
      </c>
      <c r="R56" s="17" t="e">
        <f t="shared" si="40"/>
        <v>#REF!</v>
      </c>
    </row>
    <row r="57" spans="1:18">
      <c r="A57" s="56" t="s">
        <v>17</v>
      </c>
      <c r="B57" s="54" t="e">
        <f>SUM(C57:R57)</f>
        <v>#REF!</v>
      </c>
      <c r="C57" s="45">
        <v>0</v>
      </c>
      <c r="D57" s="10">
        <v>0.4</v>
      </c>
      <c r="E57" s="10">
        <v>0.6</v>
      </c>
      <c r="F57" s="10">
        <v>0.8</v>
      </c>
      <c r="G57" s="10">
        <v>0.85</v>
      </c>
      <c r="H57" s="10">
        <v>0.95</v>
      </c>
      <c r="I57" s="10">
        <v>1.05</v>
      </c>
      <c r="J57" s="10">
        <v>1.2</v>
      </c>
      <c r="K57" s="10">
        <v>1.3</v>
      </c>
      <c r="L57" s="10">
        <v>1.5</v>
      </c>
      <c r="M57" s="10">
        <v>1.5</v>
      </c>
      <c r="N57" s="10">
        <v>1.6</v>
      </c>
      <c r="O57" s="10">
        <v>1.7</v>
      </c>
      <c r="P57" s="10">
        <v>2</v>
      </c>
      <c r="Q57" s="10" t="e">
        <f>Inputs!#REF!-SUM(C57:P57)</f>
        <v>#REF!</v>
      </c>
      <c r="R57" s="143">
        <v>0</v>
      </c>
    </row>
    <row r="58" spans="1:18" hidden="1">
      <c r="A58" s="144" t="s">
        <v>18</v>
      </c>
      <c r="B58" s="123" t="e">
        <f>SUM(C58:R58)</f>
        <v>#REF!</v>
      </c>
      <c r="C58" s="123" t="e">
        <f t="shared" ref="C58:R58" si="41">MAX(C38+C40,C43+C45,C48+C50,C53+C55)</f>
        <v>#REF!</v>
      </c>
      <c r="D58" s="123" t="e">
        <f t="shared" si="41"/>
        <v>#REF!</v>
      </c>
      <c r="E58" s="123" t="e">
        <f t="shared" si="41"/>
        <v>#REF!</v>
      </c>
      <c r="F58" s="123" t="e">
        <f t="shared" si="41"/>
        <v>#REF!</v>
      </c>
      <c r="G58" s="123" t="e">
        <f t="shared" si="41"/>
        <v>#REF!</v>
      </c>
      <c r="H58" s="123" t="e">
        <f t="shared" si="41"/>
        <v>#REF!</v>
      </c>
      <c r="I58" s="123" t="e">
        <f t="shared" si="41"/>
        <v>#REF!</v>
      </c>
      <c r="J58" s="123" t="e">
        <f t="shared" si="41"/>
        <v>#REF!</v>
      </c>
      <c r="K58" s="123" t="e">
        <f t="shared" si="41"/>
        <v>#REF!</v>
      </c>
      <c r="L58" s="123" t="e">
        <f t="shared" si="41"/>
        <v>#REF!</v>
      </c>
      <c r="M58" s="123" t="e">
        <f t="shared" si="41"/>
        <v>#REF!</v>
      </c>
      <c r="N58" s="123" t="e">
        <f t="shared" si="41"/>
        <v>#REF!</v>
      </c>
      <c r="O58" s="123" t="e">
        <f t="shared" si="41"/>
        <v>#REF!</v>
      </c>
      <c r="P58" s="123" t="e">
        <f t="shared" si="41"/>
        <v>#REF!</v>
      </c>
      <c r="Q58" s="123" t="e">
        <f t="shared" si="41"/>
        <v>#REF!</v>
      </c>
      <c r="R58" s="145" t="e">
        <f t="shared" si="41"/>
        <v>#REF!</v>
      </c>
    </row>
    <row r="59" spans="1:18">
      <c r="A59" s="57" t="s">
        <v>19</v>
      </c>
      <c r="B59" s="146" t="e">
        <f>SUM(C59:R59)</f>
        <v>#REF!</v>
      </c>
      <c r="C59" s="147" t="e">
        <f t="shared" ref="C59:R59" si="42">C57/$B$57</f>
        <v>#REF!</v>
      </c>
      <c r="D59" s="147" t="e">
        <f t="shared" si="42"/>
        <v>#REF!</v>
      </c>
      <c r="E59" s="147" t="e">
        <f t="shared" si="42"/>
        <v>#REF!</v>
      </c>
      <c r="F59" s="147" t="e">
        <f t="shared" si="42"/>
        <v>#REF!</v>
      </c>
      <c r="G59" s="147" t="e">
        <f t="shared" si="42"/>
        <v>#REF!</v>
      </c>
      <c r="H59" s="147" t="e">
        <f t="shared" si="42"/>
        <v>#REF!</v>
      </c>
      <c r="I59" s="147" t="e">
        <f t="shared" si="42"/>
        <v>#REF!</v>
      </c>
      <c r="J59" s="147" t="e">
        <f t="shared" si="42"/>
        <v>#REF!</v>
      </c>
      <c r="K59" s="147" t="e">
        <f t="shared" si="42"/>
        <v>#REF!</v>
      </c>
      <c r="L59" s="147" t="e">
        <f t="shared" si="42"/>
        <v>#REF!</v>
      </c>
      <c r="M59" s="147" t="e">
        <f t="shared" si="42"/>
        <v>#REF!</v>
      </c>
      <c r="N59" s="147" t="e">
        <f t="shared" si="42"/>
        <v>#REF!</v>
      </c>
      <c r="O59" s="147" t="e">
        <f t="shared" si="42"/>
        <v>#REF!</v>
      </c>
      <c r="P59" s="147" t="e">
        <f t="shared" si="42"/>
        <v>#REF!</v>
      </c>
      <c r="Q59" s="147" t="e">
        <f t="shared" si="42"/>
        <v>#REF!</v>
      </c>
      <c r="R59" s="148" t="e">
        <f t="shared" si="42"/>
        <v>#REF!</v>
      </c>
    </row>
    <row r="62" spans="1:18">
      <c r="A62" s="136" t="s">
        <v>48</v>
      </c>
      <c r="B62" s="137"/>
      <c r="C62" s="138"/>
      <c r="D62" s="399" t="e">
        <f>+D63+D66</f>
        <v>#REF!</v>
      </c>
      <c r="E62" s="399"/>
      <c r="F62" s="399"/>
      <c r="G62" s="399"/>
      <c r="H62" s="399"/>
      <c r="I62" s="399"/>
      <c r="J62" s="399"/>
      <c r="K62" s="399"/>
      <c r="L62" s="399"/>
      <c r="M62" s="399"/>
      <c r="N62" s="399"/>
      <c r="O62" s="399"/>
      <c r="P62" s="399"/>
      <c r="Q62" s="399"/>
      <c r="R62" s="139"/>
    </row>
    <row r="63" spans="1:18">
      <c r="A63" s="136" t="s">
        <v>49</v>
      </c>
      <c r="B63" s="198" t="e">
        <f t="shared" ref="B63:B68" si="43">SUM(C63:R63)</f>
        <v>#REF!</v>
      </c>
      <c r="C63" s="199">
        <f>SUM(C64:C65)</f>
        <v>0</v>
      </c>
      <c r="D63" s="199">
        <f t="shared" ref="D63:R63" si="44">SUM(D64:D65)</f>
        <v>3.4</v>
      </c>
      <c r="E63" s="199">
        <f t="shared" si="44"/>
        <v>11.6</v>
      </c>
      <c r="F63" s="199">
        <f t="shared" si="44"/>
        <v>13.8</v>
      </c>
      <c r="G63" s="199">
        <f t="shared" si="44"/>
        <v>14.85</v>
      </c>
      <c r="H63" s="199">
        <f t="shared" si="44"/>
        <v>16.95</v>
      </c>
      <c r="I63" s="199">
        <f t="shared" si="44"/>
        <v>18.05</v>
      </c>
      <c r="J63" s="199">
        <f t="shared" si="44"/>
        <v>20.2</v>
      </c>
      <c r="K63" s="199">
        <f t="shared" si="44"/>
        <v>22.3</v>
      </c>
      <c r="L63" s="199">
        <f t="shared" si="44"/>
        <v>24.5</v>
      </c>
      <c r="M63" s="199">
        <f t="shared" si="44"/>
        <v>26.5</v>
      </c>
      <c r="N63" s="199">
        <f t="shared" si="44"/>
        <v>28.6</v>
      </c>
      <c r="O63" s="199">
        <f t="shared" si="44"/>
        <v>29.7</v>
      </c>
      <c r="P63" s="199">
        <f t="shared" si="44"/>
        <v>32</v>
      </c>
      <c r="Q63" s="200" t="e">
        <f t="shared" si="44"/>
        <v>#REF!</v>
      </c>
      <c r="R63" s="201">
        <f t="shared" si="44"/>
        <v>0</v>
      </c>
    </row>
    <row r="64" spans="1:18">
      <c r="A64" s="16" t="s">
        <v>124</v>
      </c>
      <c r="B64" s="126">
        <f t="shared" si="43"/>
        <v>264</v>
      </c>
      <c r="C64" s="125">
        <f>+C26</f>
        <v>0</v>
      </c>
      <c r="D64" s="125">
        <f t="shared" ref="D64:R64" si="45">+D26</f>
        <v>3</v>
      </c>
      <c r="E64" s="125">
        <f t="shared" si="45"/>
        <v>11</v>
      </c>
      <c r="F64" s="125">
        <f t="shared" si="45"/>
        <v>13</v>
      </c>
      <c r="G64" s="125">
        <f t="shared" si="45"/>
        <v>14</v>
      </c>
      <c r="H64" s="125">
        <f t="shared" si="45"/>
        <v>16</v>
      </c>
      <c r="I64" s="125">
        <f t="shared" si="45"/>
        <v>17</v>
      </c>
      <c r="J64" s="125">
        <f t="shared" si="45"/>
        <v>19</v>
      </c>
      <c r="K64" s="125">
        <f t="shared" si="45"/>
        <v>21</v>
      </c>
      <c r="L64" s="125">
        <f t="shared" si="45"/>
        <v>23</v>
      </c>
      <c r="M64" s="125">
        <f t="shared" si="45"/>
        <v>25</v>
      </c>
      <c r="N64" s="125">
        <f t="shared" si="45"/>
        <v>27</v>
      </c>
      <c r="O64" s="125">
        <f t="shared" si="45"/>
        <v>28</v>
      </c>
      <c r="P64" s="125">
        <f t="shared" si="45"/>
        <v>30</v>
      </c>
      <c r="Q64" s="125">
        <f t="shared" si="45"/>
        <v>17</v>
      </c>
      <c r="R64" s="131">
        <f t="shared" si="45"/>
        <v>0</v>
      </c>
    </row>
    <row r="65" spans="1:18">
      <c r="A65" s="16" t="s">
        <v>125</v>
      </c>
      <c r="B65" s="126" t="e">
        <f t="shared" si="43"/>
        <v>#REF!</v>
      </c>
      <c r="C65" s="125">
        <f>C57</f>
        <v>0</v>
      </c>
      <c r="D65" s="125">
        <f t="shared" ref="D65:R65" si="46">D57</f>
        <v>0.4</v>
      </c>
      <c r="E65" s="125">
        <f t="shared" si="46"/>
        <v>0.6</v>
      </c>
      <c r="F65" s="125">
        <f t="shared" si="46"/>
        <v>0.8</v>
      </c>
      <c r="G65" s="125">
        <f t="shared" si="46"/>
        <v>0.85</v>
      </c>
      <c r="H65" s="125">
        <f t="shared" si="46"/>
        <v>0.95</v>
      </c>
      <c r="I65" s="125">
        <f t="shared" si="46"/>
        <v>1.05</v>
      </c>
      <c r="J65" s="125">
        <f t="shared" si="46"/>
        <v>1.2</v>
      </c>
      <c r="K65" s="125">
        <f t="shared" si="46"/>
        <v>1.3</v>
      </c>
      <c r="L65" s="125">
        <f t="shared" si="46"/>
        <v>1.5</v>
      </c>
      <c r="M65" s="125">
        <f t="shared" si="46"/>
        <v>1.5</v>
      </c>
      <c r="N65" s="125">
        <f t="shared" si="46"/>
        <v>1.6</v>
      </c>
      <c r="O65" s="125">
        <f t="shared" si="46"/>
        <v>1.7</v>
      </c>
      <c r="P65" s="125">
        <f t="shared" si="46"/>
        <v>2</v>
      </c>
      <c r="Q65" s="125" t="e">
        <f t="shared" si="46"/>
        <v>#REF!</v>
      </c>
      <c r="R65" s="131">
        <f t="shared" si="46"/>
        <v>0</v>
      </c>
    </row>
    <row r="66" spans="1:18">
      <c r="A66" s="136" t="s">
        <v>5</v>
      </c>
      <c r="B66" s="198" t="e">
        <f t="shared" si="43"/>
        <v>#REF!</v>
      </c>
      <c r="C66" s="199">
        <f t="shared" ref="C66:R66" si="47">SUM(C67:C68)</f>
        <v>0</v>
      </c>
      <c r="D66" s="199" t="e">
        <f t="shared" si="47"/>
        <v>#REF!</v>
      </c>
      <c r="E66" s="199" t="e">
        <f t="shared" si="47"/>
        <v>#REF!</v>
      </c>
      <c r="F66" s="199" t="e">
        <f t="shared" si="47"/>
        <v>#REF!</v>
      </c>
      <c r="G66" s="199" t="e">
        <f t="shared" si="47"/>
        <v>#REF!</v>
      </c>
      <c r="H66" s="199" t="e">
        <f t="shared" si="47"/>
        <v>#REF!</v>
      </c>
      <c r="I66" s="199" t="e">
        <f t="shared" si="47"/>
        <v>#REF!</v>
      </c>
      <c r="J66" s="199" t="e">
        <f t="shared" si="47"/>
        <v>#REF!</v>
      </c>
      <c r="K66" s="199" t="e">
        <f t="shared" si="47"/>
        <v>#REF!</v>
      </c>
      <c r="L66" s="199" t="e">
        <f t="shared" si="47"/>
        <v>#REF!</v>
      </c>
      <c r="M66" s="199" t="e">
        <f t="shared" si="47"/>
        <v>#REF!</v>
      </c>
      <c r="N66" s="199" t="e">
        <f t="shared" si="47"/>
        <v>#REF!</v>
      </c>
      <c r="O66" s="199" t="e">
        <f t="shared" si="47"/>
        <v>#REF!</v>
      </c>
      <c r="P66" s="199" t="e">
        <f t="shared" si="47"/>
        <v>#REF!</v>
      </c>
      <c r="Q66" s="200" t="e">
        <f t="shared" si="47"/>
        <v>#REF!</v>
      </c>
      <c r="R66" s="201" t="e">
        <f t="shared" si="47"/>
        <v>#REF!</v>
      </c>
    </row>
    <row r="67" spans="1:18">
      <c r="A67" s="16" t="s">
        <v>124</v>
      </c>
      <c r="B67" s="126" t="e">
        <f t="shared" si="43"/>
        <v>#REF!</v>
      </c>
      <c r="C67" s="125">
        <f>C25</f>
        <v>0</v>
      </c>
      <c r="D67" s="125" t="e">
        <f t="shared" ref="D67:R67" si="48">D25</f>
        <v>#REF!</v>
      </c>
      <c r="E67" s="125" t="e">
        <f t="shared" si="48"/>
        <v>#REF!</v>
      </c>
      <c r="F67" s="125" t="e">
        <f t="shared" si="48"/>
        <v>#REF!</v>
      </c>
      <c r="G67" s="125" t="e">
        <f t="shared" si="48"/>
        <v>#REF!</v>
      </c>
      <c r="H67" s="125" t="e">
        <f t="shared" si="48"/>
        <v>#REF!</v>
      </c>
      <c r="I67" s="125" t="e">
        <f t="shared" si="48"/>
        <v>#REF!</v>
      </c>
      <c r="J67" s="125" t="e">
        <f t="shared" si="48"/>
        <v>#REF!</v>
      </c>
      <c r="K67" s="125" t="e">
        <f t="shared" si="48"/>
        <v>#REF!</v>
      </c>
      <c r="L67" s="125" t="e">
        <f t="shared" si="48"/>
        <v>#REF!</v>
      </c>
      <c r="M67" s="125" t="e">
        <f t="shared" si="48"/>
        <v>#REF!</v>
      </c>
      <c r="N67" s="125" t="e">
        <f t="shared" si="48"/>
        <v>#REF!</v>
      </c>
      <c r="O67" s="125" t="e">
        <f t="shared" si="48"/>
        <v>#REF!</v>
      </c>
      <c r="P67" s="125" t="e">
        <f t="shared" si="48"/>
        <v>#REF!</v>
      </c>
      <c r="Q67" s="125" t="e">
        <f t="shared" si="48"/>
        <v>#REF!</v>
      </c>
      <c r="R67" s="131" t="e">
        <f t="shared" si="48"/>
        <v>#REF!</v>
      </c>
    </row>
    <row r="68" spans="1:18">
      <c r="A68" s="16" t="s">
        <v>125</v>
      </c>
      <c r="B68" s="135" t="e">
        <f t="shared" si="43"/>
        <v>#REF!</v>
      </c>
      <c r="C68" s="133">
        <f>C56</f>
        <v>0</v>
      </c>
      <c r="D68" s="133" t="e">
        <f t="shared" ref="D68:R68" si="49">D56</f>
        <v>#REF!</v>
      </c>
      <c r="E68" s="133" t="e">
        <f t="shared" si="49"/>
        <v>#REF!</v>
      </c>
      <c r="F68" s="133" t="e">
        <f t="shared" si="49"/>
        <v>#REF!</v>
      </c>
      <c r="G68" s="133" t="e">
        <f t="shared" si="49"/>
        <v>#REF!</v>
      </c>
      <c r="H68" s="133" t="e">
        <f t="shared" si="49"/>
        <v>#REF!</v>
      </c>
      <c r="I68" s="133" t="e">
        <f t="shared" si="49"/>
        <v>#REF!</v>
      </c>
      <c r="J68" s="133" t="e">
        <f t="shared" si="49"/>
        <v>#REF!</v>
      </c>
      <c r="K68" s="133" t="e">
        <f t="shared" si="49"/>
        <v>#REF!</v>
      </c>
      <c r="L68" s="133" t="e">
        <f t="shared" si="49"/>
        <v>#REF!</v>
      </c>
      <c r="M68" s="133" t="e">
        <f t="shared" si="49"/>
        <v>#REF!</v>
      </c>
      <c r="N68" s="133" t="e">
        <f t="shared" si="49"/>
        <v>#REF!</v>
      </c>
      <c r="O68" s="133" t="e">
        <f t="shared" si="49"/>
        <v>#REF!</v>
      </c>
      <c r="P68" s="133" t="e">
        <f t="shared" si="49"/>
        <v>#REF!</v>
      </c>
      <c r="Q68" s="133" t="e">
        <f t="shared" si="49"/>
        <v>#REF!</v>
      </c>
      <c r="R68" s="134" t="e">
        <f t="shared" si="49"/>
        <v>#REF!</v>
      </c>
    </row>
    <row r="70" spans="1:18">
      <c r="A70" s="136" t="s">
        <v>48</v>
      </c>
      <c r="B70" s="137"/>
      <c r="C70" s="138"/>
      <c r="D70" s="138"/>
      <c r="E70" s="138"/>
      <c r="F70" s="138"/>
      <c r="G70" s="138"/>
      <c r="H70" s="138"/>
      <c r="I70" s="138"/>
      <c r="J70" s="138"/>
      <c r="K70" s="138"/>
      <c r="L70" s="138"/>
      <c r="M70" s="138"/>
      <c r="N70" s="138"/>
      <c r="O70" s="138"/>
      <c r="P70" s="138"/>
      <c r="Q70" s="137"/>
      <c r="R70" s="139"/>
    </row>
    <row r="71" spans="1:18">
      <c r="A71" s="56" t="str">
        <f>+A64</f>
        <v>Central Bank &amp; Consortium</v>
      </c>
      <c r="B71" s="128" t="e">
        <f>SUM(C71:R71)=B64+B67</f>
        <v>#REF!</v>
      </c>
      <c r="C71" s="127">
        <f>SUM(C72:C73)</f>
        <v>0</v>
      </c>
      <c r="D71" s="127" t="e">
        <f t="shared" ref="D71:R71" si="50">SUM(D72:D73)</f>
        <v>#REF!</v>
      </c>
      <c r="E71" s="127" t="e">
        <f t="shared" si="50"/>
        <v>#REF!</v>
      </c>
      <c r="F71" s="127" t="e">
        <f t="shared" si="50"/>
        <v>#REF!</v>
      </c>
      <c r="G71" s="127" t="e">
        <f t="shared" si="50"/>
        <v>#REF!</v>
      </c>
      <c r="H71" s="127" t="e">
        <f t="shared" si="50"/>
        <v>#REF!</v>
      </c>
      <c r="I71" s="127" t="e">
        <f t="shared" si="50"/>
        <v>#REF!</v>
      </c>
      <c r="J71" s="127" t="e">
        <f t="shared" si="50"/>
        <v>#REF!</v>
      </c>
      <c r="K71" s="127" t="e">
        <f t="shared" si="50"/>
        <v>#REF!</v>
      </c>
      <c r="L71" s="127" t="e">
        <f t="shared" si="50"/>
        <v>#REF!</v>
      </c>
      <c r="M71" s="127" t="e">
        <f t="shared" si="50"/>
        <v>#REF!</v>
      </c>
      <c r="N71" s="127" t="e">
        <f t="shared" si="50"/>
        <v>#REF!</v>
      </c>
      <c r="O71" s="127" t="e">
        <f t="shared" si="50"/>
        <v>#REF!</v>
      </c>
      <c r="P71" s="127" t="e">
        <f t="shared" si="50"/>
        <v>#REF!</v>
      </c>
      <c r="Q71" s="127" t="e">
        <f t="shared" si="50"/>
        <v>#REF!</v>
      </c>
      <c r="R71" s="130" t="e">
        <f t="shared" si="50"/>
        <v>#REF!</v>
      </c>
    </row>
    <row r="72" spans="1:18">
      <c r="A72" s="16" t="s">
        <v>5</v>
      </c>
      <c r="C72" s="125">
        <f>+C67</f>
        <v>0</v>
      </c>
      <c r="D72" s="125" t="e">
        <f t="shared" ref="D72:R72" si="51">+D67</f>
        <v>#REF!</v>
      </c>
      <c r="E72" s="125" t="e">
        <f t="shared" si="51"/>
        <v>#REF!</v>
      </c>
      <c r="F72" s="125" t="e">
        <f t="shared" si="51"/>
        <v>#REF!</v>
      </c>
      <c r="G72" s="125" t="e">
        <f t="shared" si="51"/>
        <v>#REF!</v>
      </c>
      <c r="H72" s="125" t="e">
        <f t="shared" si="51"/>
        <v>#REF!</v>
      </c>
      <c r="I72" s="125" t="e">
        <f t="shared" si="51"/>
        <v>#REF!</v>
      </c>
      <c r="J72" s="125" t="e">
        <f t="shared" si="51"/>
        <v>#REF!</v>
      </c>
      <c r="K72" s="125" t="e">
        <f t="shared" si="51"/>
        <v>#REF!</v>
      </c>
      <c r="L72" s="125" t="e">
        <f t="shared" si="51"/>
        <v>#REF!</v>
      </c>
      <c r="M72" s="125" t="e">
        <f t="shared" si="51"/>
        <v>#REF!</v>
      </c>
      <c r="N72" s="125" t="e">
        <f t="shared" si="51"/>
        <v>#REF!</v>
      </c>
      <c r="O72" s="125" t="e">
        <f t="shared" si="51"/>
        <v>#REF!</v>
      </c>
      <c r="P72" s="125" t="e">
        <f t="shared" si="51"/>
        <v>#REF!</v>
      </c>
      <c r="Q72" s="125" t="e">
        <f t="shared" si="51"/>
        <v>#REF!</v>
      </c>
      <c r="R72" s="131" t="e">
        <f t="shared" si="51"/>
        <v>#REF!</v>
      </c>
    </row>
    <row r="73" spans="1:18">
      <c r="A73" s="16" t="s">
        <v>50</v>
      </c>
      <c r="C73" s="125">
        <f>+C64</f>
        <v>0</v>
      </c>
      <c r="D73" s="125">
        <f t="shared" ref="D73:R73" si="52">+D64</f>
        <v>3</v>
      </c>
      <c r="E73" s="125">
        <f t="shared" si="52"/>
        <v>11</v>
      </c>
      <c r="F73" s="125">
        <f t="shared" si="52"/>
        <v>13</v>
      </c>
      <c r="G73" s="125">
        <f t="shared" si="52"/>
        <v>14</v>
      </c>
      <c r="H73" s="125">
        <f t="shared" si="52"/>
        <v>16</v>
      </c>
      <c r="I73" s="125">
        <f t="shared" si="52"/>
        <v>17</v>
      </c>
      <c r="J73" s="125">
        <f t="shared" si="52"/>
        <v>19</v>
      </c>
      <c r="K73" s="125">
        <f t="shared" si="52"/>
        <v>21</v>
      </c>
      <c r="L73" s="125">
        <f t="shared" si="52"/>
        <v>23</v>
      </c>
      <c r="M73" s="125">
        <f t="shared" si="52"/>
        <v>25</v>
      </c>
      <c r="N73" s="125">
        <f t="shared" si="52"/>
        <v>27</v>
      </c>
      <c r="O73" s="125">
        <f t="shared" si="52"/>
        <v>28</v>
      </c>
      <c r="P73" s="125">
        <f t="shared" si="52"/>
        <v>30</v>
      </c>
      <c r="Q73" s="125">
        <f t="shared" si="52"/>
        <v>17</v>
      </c>
      <c r="R73" s="131">
        <f t="shared" si="52"/>
        <v>0</v>
      </c>
    </row>
    <row r="74" spans="1:18">
      <c r="A74" s="132"/>
      <c r="R74" s="63"/>
    </row>
    <row r="75" spans="1:18">
      <c r="A75" s="56" t="str">
        <f>+A65</f>
        <v>SBOP</v>
      </c>
      <c r="B75" s="128" t="e">
        <f>SUM(C75:R75)=B65+B68</f>
        <v>#REF!</v>
      </c>
      <c r="C75" s="127">
        <f t="shared" ref="C75:R75" si="53">SUM(C76:C77)</f>
        <v>0</v>
      </c>
      <c r="D75" s="127" t="e">
        <f t="shared" si="53"/>
        <v>#REF!</v>
      </c>
      <c r="E75" s="127" t="e">
        <f t="shared" si="53"/>
        <v>#REF!</v>
      </c>
      <c r="F75" s="127" t="e">
        <f t="shared" si="53"/>
        <v>#REF!</v>
      </c>
      <c r="G75" s="127" t="e">
        <f t="shared" si="53"/>
        <v>#REF!</v>
      </c>
      <c r="H75" s="127" t="e">
        <f t="shared" si="53"/>
        <v>#REF!</v>
      </c>
      <c r="I75" s="127" t="e">
        <f t="shared" si="53"/>
        <v>#REF!</v>
      </c>
      <c r="J75" s="127" t="e">
        <f t="shared" si="53"/>
        <v>#REF!</v>
      </c>
      <c r="K75" s="127" t="e">
        <f t="shared" si="53"/>
        <v>#REF!</v>
      </c>
      <c r="L75" s="127" t="e">
        <f t="shared" si="53"/>
        <v>#REF!</v>
      </c>
      <c r="M75" s="127" t="e">
        <f t="shared" si="53"/>
        <v>#REF!</v>
      </c>
      <c r="N75" s="127" t="e">
        <f t="shared" si="53"/>
        <v>#REF!</v>
      </c>
      <c r="O75" s="127" t="e">
        <f t="shared" si="53"/>
        <v>#REF!</v>
      </c>
      <c r="P75" s="127" t="e">
        <f t="shared" si="53"/>
        <v>#REF!</v>
      </c>
      <c r="Q75" s="127" t="e">
        <f t="shared" si="53"/>
        <v>#REF!</v>
      </c>
      <c r="R75" s="130" t="e">
        <f t="shared" si="53"/>
        <v>#REF!</v>
      </c>
    </row>
    <row r="76" spans="1:18">
      <c r="A76" s="16" t="s">
        <v>5</v>
      </c>
      <c r="C76" s="125">
        <f>+C68</f>
        <v>0</v>
      </c>
      <c r="D76" s="125" t="e">
        <f t="shared" ref="D76:R76" si="54">+D68</f>
        <v>#REF!</v>
      </c>
      <c r="E76" s="125" t="e">
        <f t="shared" si="54"/>
        <v>#REF!</v>
      </c>
      <c r="F76" s="125" t="e">
        <f t="shared" si="54"/>
        <v>#REF!</v>
      </c>
      <c r="G76" s="125" t="e">
        <f t="shared" si="54"/>
        <v>#REF!</v>
      </c>
      <c r="H76" s="125" t="e">
        <f t="shared" si="54"/>
        <v>#REF!</v>
      </c>
      <c r="I76" s="125" t="e">
        <f t="shared" si="54"/>
        <v>#REF!</v>
      </c>
      <c r="J76" s="125" t="e">
        <f t="shared" si="54"/>
        <v>#REF!</v>
      </c>
      <c r="K76" s="125" t="e">
        <f t="shared" si="54"/>
        <v>#REF!</v>
      </c>
      <c r="L76" s="125" t="e">
        <f t="shared" si="54"/>
        <v>#REF!</v>
      </c>
      <c r="M76" s="125" t="e">
        <f t="shared" si="54"/>
        <v>#REF!</v>
      </c>
      <c r="N76" s="125" t="e">
        <f t="shared" si="54"/>
        <v>#REF!</v>
      </c>
      <c r="O76" s="125" t="e">
        <f t="shared" si="54"/>
        <v>#REF!</v>
      </c>
      <c r="P76" s="125" t="e">
        <f t="shared" si="54"/>
        <v>#REF!</v>
      </c>
      <c r="Q76" s="125" t="e">
        <f t="shared" si="54"/>
        <v>#REF!</v>
      </c>
      <c r="R76" s="131" t="e">
        <f t="shared" si="54"/>
        <v>#REF!</v>
      </c>
    </row>
    <row r="77" spans="1:18">
      <c r="A77" s="18" t="s">
        <v>50</v>
      </c>
      <c r="B77" s="19"/>
      <c r="C77" s="133">
        <f>+C65</f>
        <v>0</v>
      </c>
      <c r="D77" s="133">
        <f t="shared" ref="D77:R77" si="55">+D65</f>
        <v>0.4</v>
      </c>
      <c r="E77" s="133">
        <f t="shared" si="55"/>
        <v>0.6</v>
      </c>
      <c r="F77" s="133">
        <f t="shared" si="55"/>
        <v>0.8</v>
      </c>
      <c r="G77" s="133">
        <f t="shared" si="55"/>
        <v>0.85</v>
      </c>
      <c r="H77" s="133">
        <f t="shared" si="55"/>
        <v>0.95</v>
      </c>
      <c r="I77" s="133">
        <f t="shared" si="55"/>
        <v>1.05</v>
      </c>
      <c r="J77" s="133">
        <f t="shared" si="55"/>
        <v>1.2</v>
      </c>
      <c r="K77" s="133">
        <f t="shared" si="55"/>
        <v>1.3</v>
      </c>
      <c r="L77" s="133">
        <f t="shared" si="55"/>
        <v>1.5</v>
      </c>
      <c r="M77" s="133">
        <f t="shared" si="55"/>
        <v>1.5</v>
      </c>
      <c r="N77" s="133">
        <f t="shared" si="55"/>
        <v>1.6</v>
      </c>
      <c r="O77" s="133">
        <f t="shared" si="55"/>
        <v>1.7</v>
      </c>
      <c r="P77" s="133">
        <f t="shared" si="55"/>
        <v>2</v>
      </c>
      <c r="Q77" s="133" t="e">
        <f t="shared" si="55"/>
        <v>#REF!</v>
      </c>
      <c r="R77" s="134">
        <f t="shared" si="55"/>
        <v>0</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tint="-0.499984740745262"/>
    <pageSetUpPr fitToPage="1"/>
  </sheetPr>
  <dimension ref="A1:AB87"/>
  <sheetViews>
    <sheetView showGridLines="0" topLeftCell="G1" zoomScale="80" zoomScaleNormal="80" workbookViewId="0">
      <selection activeCell="F28" sqref="F28"/>
    </sheetView>
  </sheetViews>
  <sheetFormatPr defaultColWidth="9" defaultRowHeight="15"/>
  <cols>
    <col min="1" max="1" width="42.875" style="466" customWidth="1"/>
    <col min="2" max="2" width="8" style="466" bestFit="1" customWidth="1"/>
    <col min="3" max="3" width="7.875" style="466" bestFit="1" customWidth="1"/>
    <col min="4" max="4" width="9.125" style="466" customWidth="1"/>
    <col min="5" max="5" width="10.125" style="466" bestFit="1" customWidth="1"/>
    <col min="6" max="15" width="9" style="466"/>
    <col min="16" max="17" width="8" style="466" customWidth="1"/>
    <col min="18" max="16384" width="9" style="466"/>
  </cols>
  <sheetData>
    <row r="1" spans="1:28">
      <c r="A1" s="465" t="s">
        <v>204</v>
      </c>
    </row>
    <row r="2" spans="1:28" s="474" customFormat="1" ht="45">
      <c r="A2" s="467" t="s">
        <v>6</v>
      </c>
      <c r="B2" s="468" t="s">
        <v>205</v>
      </c>
      <c r="C2" s="469" t="s">
        <v>206</v>
      </c>
      <c r="D2" s="470" t="s">
        <v>207</v>
      </c>
      <c r="E2" s="471">
        <v>42430</v>
      </c>
      <c r="F2" s="472">
        <f t="shared" ref="F2:AB2" si="0">EOMONTH(E2,12)</f>
        <v>42825</v>
      </c>
      <c r="G2" s="472">
        <f t="shared" si="0"/>
        <v>43190</v>
      </c>
      <c r="H2" s="472">
        <f t="shared" si="0"/>
        <v>43555</v>
      </c>
      <c r="I2" s="472">
        <f t="shared" si="0"/>
        <v>43921</v>
      </c>
      <c r="J2" s="472">
        <f t="shared" si="0"/>
        <v>44286</v>
      </c>
      <c r="K2" s="472">
        <f t="shared" si="0"/>
        <v>44651</v>
      </c>
      <c r="L2" s="472">
        <f t="shared" si="0"/>
        <v>45016</v>
      </c>
      <c r="M2" s="472">
        <f t="shared" si="0"/>
        <v>45382</v>
      </c>
      <c r="N2" s="472">
        <f t="shared" si="0"/>
        <v>45747</v>
      </c>
      <c r="O2" s="472">
        <f t="shared" si="0"/>
        <v>46112</v>
      </c>
      <c r="P2" s="472">
        <f t="shared" si="0"/>
        <v>46477</v>
      </c>
      <c r="Q2" s="472">
        <f t="shared" si="0"/>
        <v>46843</v>
      </c>
      <c r="R2" s="472">
        <f t="shared" si="0"/>
        <v>47208</v>
      </c>
      <c r="S2" s="472">
        <f t="shared" si="0"/>
        <v>47573</v>
      </c>
      <c r="T2" s="472">
        <f t="shared" si="0"/>
        <v>47938</v>
      </c>
      <c r="U2" s="472">
        <f t="shared" si="0"/>
        <v>48304</v>
      </c>
      <c r="V2" s="472">
        <f t="shared" si="0"/>
        <v>48669</v>
      </c>
      <c r="W2" s="472">
        <f t="shared" si="0"/>
        <v>49034</v>
      </c>
      <c r="X2" s="472">
        <f t="shared" si="0"/>
        <v>49399</v>
      </c>
      <c r="Y2" s="472">
        <f t="shared" si="0"/>
        <v>49765</v>
      </c>
      <c r="Z2" s="472">
        <f t="shared" si="0"/>
        <v>50130</v>
      </c>
      <c r="AA2" s="472">
        <f t="shared" si="0"/>
        <v>50495</v>
      </c>
      <c r="AB2" s="473">
        <f t="shared" si="0"/>
        <v>50860</v>
      </c>
    </row>
    <row r="3" spans="1:28">
      <c r="A3" s="475" t="s">
        <v>177</v>
      </c>
      <c r="B3" s="476">
        <v>364020</v>
      </c>
      <c r="C3" s="477">
        <v>60.41</v>
      </c>
      <c r="D3" s="478">
        <v>43769</v>
      </c>
      <c r="E3" s="479">
        <f>+C3</f>
        <v>60.41</v>
      </c>
      <c r="F3" s="480">
        <f>+E3*(1+F6)</f>
        <v>61.406764999999993</v>
      </c>
      <c r="G3" s="480">
        <f>+F3*(1+G6)</f>
        <v>62.419976622499988</v>
      </c>
      <c r="H3" s="480">
        <f>+G3*(1+H6)</f>
        <v>63.449906236771234</v>
      </c>
      <c r="I3" s="480">
        <f>+H3*(1+I6)</f>
        <v>64.496829689677952</v>
      </c>
      <c r="J3" s="481">
        <f>+'CWC Actual &amp; Proj. Rent '!D22</f>
        <v>111.90240175094515</v>
      </c>
      <c r="K3" s="482">
        <f t="shared" ref="K3:AB3" si="1">+J3*(1+K6)</f>
        <v>120.2568421052631</v>
      </c>
      <c r="L3" s="482">
        <f t="shared" si="1"/>
        <v>129.23501057034315</v>
      </c>
      <c r="M3" s="482">
        <f t="shared" si="1"/>
        <v>138.88347361140083</v>
      </c>
      <c r="N3" s="482">
        <f t="shared" si="1"/>
        <v>149.2522742656472</v>
      </c>
      <c r="O3" s="482">
        <f t="shared" si="1"/>
        <v>160.39519169715911</v>
      </c>
      <c r="P3" s="482">
        <f t="shared" si="1"/>
        <v>172.37002012966855</v>
      </c>
      <c r="Q3" s="482">
        <f t="shared" si="1"/>
        <v>185.2388686039931</v>
      </c>
      <c r="R3" s="482">
        <f t="shared" si="1"/>
        <v>199.06848311483921</v>
      </c>
      <c r="S3" s="482">
        <f t="shared" si="1"/>
        <v>213.93059279778379</v>
      </c>
      <c r="T3" s="482">
        <f t="shared" si="1"/>
        <v>229.90228196197882</v>
      </c>
      <c r="U3" s="482">
        <f t="shared" si="1"/>
        <v>247.06638989817617</v>
      </c>
      <c r="V3" s="482">
        <f t="shared" si="1"/>
        <v>265.51194053573022</v>
      </c>
      <c r="W3" s="482">
        <f t="shared" si="1"/>
        <v>285.3346041770514</v>
      </c>
      <c r="X3" s="482">
        <f t="shared" si="1"/>
        <v>306.63719370435763</v>
      </c>
      <c r="Y3" s="482">
        <f t="shared" si="1"/>
        <v>329.53019783236653</v>
      </c>
      <c r="Z3" s="482">
        <f t="shared" si="1"/>
        <v>354.1323541727138</v>
      </c>
      <c r="AA3" s="482">
        <f t="shared" si="1"/>
        <v>380.57126508237309</v>
      </c>
      <c r="AB3" s="483">
        <f t="shared" si="1"/>
        <v>408.98405949025687</v>
      </c>
    </row>
    <row r="4" spans="1:28">
      <c r="A4" s="484" t="s">
        <v>178</v>
      </c>
      <c r="B4" s="485">
        <v>664900</v>
      </c>
      <c r="C4" s="486">
        <v>61.97</v>
      </c>
      <c r="D4" s="487">
        <v>44865</v>
      </c>
      <c r="E4" s="488">
        <f>+C4</f>
        <v>61.97</v>
      </c>
      <c r="F4" s="489">
        <f t="shared" ref="F4:L5" si="2">+E4*(1+F$7)</f>
        <v>62.992504999999994</v>
      </c>
      <c r="G4" s="489">
        <f t="shared" si="2"/>
        <v>64.031881332499992</v>
      </c>
      <c r="H4" s="489">
        <f t="shared" si="2"/>
        <v>65.088407374486238</v>
      </c>
      <c r="I4" s="489">
        <f t="shared" si="2"/>
        <v>66.162366096165258</v>
      </c>
      <c r="J4" s="489">
        <f t="shared" si="2"/>
        <v>67.254045136751984</v>
      </c>
      <c r="K4" s="489">
        <f t="shared" si="2"/>
        <v>68.363736881508387</v>
      </c>
      <c r="L4" s="489">
        <f t="shared" si="2"/>
        <v>69.491738540053277</v>
      </c>
      <c r="M4" s="490">
        <f>+'CWC Actual &amp; Proj. Rent '!D25</f>
        <v>138.88347361140083</v>
      </c>
      <c r="N4" s="491">
        <f t="shared" ref="N4:AB5" si="3">+M4*(1+N$7)</f>
        <v>149.2522742656472</v>
      </c>
      <c r="O4" s="491">
        <f t="shared" si="3"/>
        <v>160.39519169715911</v>
      </c>
      <c r="P4" s="491">
        <f t="shared" si="3"/>
        <v>172.37002012966855</v>
      </c>
      <c r="Q4" s="491">
        <f t="shared" si="3"/>
        <v>185.2388686039931</v>
      </c>
      <c r="R4" s="491">
        <f t="shared" si="3"/>
        <v>199.06848311483921</v>
      </c>
      <c r="S4" s="491">
        <f t="shared" si="3"/>
        <v>213.93059279778379</v>
      </c>
      <c r="T4" s="491">
        <f t="shared" si="3"/>
        <v>229.90228196197882</v>
      </c>
      <c r="U4" s="491">
        <f t="shared" si="3"/>
        <v>247.06638989817617</v>
      </c>
      <c r="V4" s="491">
        <f t="shared" si="3"/>
        <v>265.51194053573022</v>
      </c>
      <c r="W4" s="491">
        <f t="shared" si="3"/>
        <v>285.3346041770514</v>
      </c>
      <c r="X4" s="491">
        <f t="shared" si="3"/>
        <v>306.63719370435763</v>
      </c>
      <c r="Y4" s="491">
        <f t="shared" si="3"/>
        <v>329.53019783236653</v>
      </c>
      <c r="Z4" s="491">
        <f t="shared" si="3"/>
        <v>354.1323541727138</v>
      </c>
      <c r="AA4" s="491">
        <f t="shared" si="3"/>
        <v>380.57126508237309</v>
      </c>
      <c r="AB4" s="492">
        <f t="shared" si="3"/>
        <v>408.98405949025687</v>
      </c>
    </row>
    <row r="5" spans="1:28">
      <c r="A5" s="493" t="s">
        <v>118</v>
      </c>
      <c r="B5" s="485">
        <v>46700</v>
      </c>
      <c r="C5" s="486">
        <v>63.7</v>
      </c>
      <c r="D5" s="487">
        <f>+D4</f>
        <v>44865</v>
      </c>
      <c r="E5" s="488">
        <f>+C5</f>
        <v>63.7</v>
      </c>
      <c r="F5" s="489">
        <f t="shared" si="2"/>
        <v>64.751050000000006</v>
      </c>
      <c r="G5" s="489">
        <f t="shared" si="2"/>
        <v>65.819442324999997</v>
      </c>
      <c r="H5" s="489">
        <f t="shared" si="2"/>
        <v>66.905463123362495</v>
      </c>
      <c r="I5" s="489">
        <f t="shared" si="2"/>
        <v>68.009403264897969</v>
      </c>
      <c r="J5" s="489">
        <f t="shared" si="2"/>
        <v>69.131558418768776</v>
      </c>
      <c r="K5" s="489">
        <f t="shared" si="2"/>
        <v>70.272229132678461</v>
      </c>
      <c r="L5" s="489">
        <f t="shared" si="2"/>
        <v>71.431720913367656</v>
      </c>
      <c r="M5" s="491">
        <f>+M4</f>
        <v>138.88347361140083</v>
      </c>
      <c r="N5" s="491">
        <f t="shared" si="3"/>
        <v>149.2522742656472</v>
      </c>
      <c r="O5" s="491">
        <f t="shared" si="3"/>
        <v>160.39519169715911</v>
      </c>
      <c r="P5" s="491">
        <f t="shared" si="3"/>
        <v>172.37002012966855</v>
      </c>
      <c r="Q5" s="491">
        <f t="shared" si="3"/>
        <v>185.2388686039931</v>
      </c>
      <c r="R5" s="491">
        <f t="shared" si="3"/>
        <v>199.06848311483921</v>
      </c>
      <c r="S5" s="491">
        <f t="shared" si="3"/>
        <v>213.93059279778379</v>
      </c>
      <c r="T5" s="491">
        <f t="shared" si="3"/>
        <v>229.90228196197882</v>
      </c>
      <c r="U5" s="491">
        <f t="shared" si="3"/>
        <v>247.06638989817617</v>
      </c>
      <c r="V5" s="491">
        <f t="shared" si="3"/>
        <v>265.51194053573022</v>
      </c>
      <c r="W5" s="491">
        <f t="shared" si="3"/>
        <v>285.3346041770514</v>
      </c>
      <c r="X5" s="491">
        <f t="shared" si="3"/>
        <v>306.63719370435763</v>
      </c>
      <c r="Y5" s="491">
        <f t="shared" si="3"/>
        <v>329.53019783236653</v>
      </c>
      <c r="Z5" s="491">
        <f t="shared" si="3"/>
        <v>354.1323541727138</v>
      </c>
      <c r="AA5" s="491">
        <f t="shared" si="3"/>
        <v>380.57126508237309</v>
      </c>
      <c r="AB5" s="492">
        <f t="shared" si="3"/>
        <v>408.98405949025687</v>
      </c>
    </row>
    <row r="6" spans="1:28">
      <c r="A6" s="493" t="s">
        <v>208</v>
      </c>
      <c r="B6" s="494">
        <v>0.05</v>
      </c>
      <c r="C6" s="486"/>
      <c r="D6" s="495"/>
      <c r="E6" s="496"/>
      <c r="F6" s="497">
        <f>+B6*0.33</f>
        <v>1.6500000000000001E-2</v>
      </c>
      <c r="G6" s="498">
        <f t="shared" ref="G6:J7" si="4">+F6</f>
        <v>1.6500000000000001E-2</v>
      </c>
      <c r="H6" s="498">
        <f t="shared" si="4"/>
        <v>1.6500000000000001E-2</v>
      </c>
      <c r="I6" s="498">
        <f t="shared" si="4"/>
        <v>1.6500000000000001E-2</v>
      </c>
      <c r="J6" s="498">
        <f t="shared" si="4"/>
        <v>1.6500000000000001E-2</v>
      </c>
      <c r="K6" s="499">
        <f>+'CWC Actual &amp; Proj. Rent '!E15</f>
        <v>7.4658275636585225E-2</v>
      </c>
      <c r="L6" s="500">
        <f t="shared" ref="L6:AB7" si="5">+K6</f>
        <v>7.4658275636585225E-2</v>
      </c>
      <c r="M6" s="500">
        <f t="shared" si="5"/>
        <v>7.4658275636585225E-2</v>
      </c>
      <c r="N6" s="500">
        <f t="shared" si="5"/>
        <v>7.4658275636585225E-2</v>
      </c>
      <c r="O6" s="500">
        <f t="shared" si="5"/>
        <v>7.4658275636585225E-2</v>
      </c>
      <c r="P6" s="500">
        <f t="shared" si="5"/>
        <v>7.4658275636585225E-2</v>
      </c>
      <c r="Q6" s="500">
        <f t="shared" si="5"/>
        <v>7.4658275636585225E-2</v>
      </c>
      <c r="R6" s="500">
        <f t="shared" si="5"/>
        <v>7.4658275636585225E-2</v>
      </c>
      <c r="S6" s="500">
        <f t="shared" si="5"/>
        <v>7.4658275636585225E-2</v>
      </c>
      <c r="T6" s="500">
        <f t="shared" si="5"/>
        <v>7.4658275636585225E-2</v>
      </c>
      <c r="U6" s="500">
        <f t="shared" si="5"/>
        <v>7.4658275636585225E-2</v>
      </c>
      <c r="V6" s="500">
        <f t="shared" si="5"/>
        <v>7.4658275636585225E-2</v>
      </c>
      <c r="W6" s="500">
        <f t="shared" si="5"/>
        <v>7.4658275636585225E-2</v>
      </c>
      <c r="X6" s="500">
        <f t="shared" si="5"/>
        <v>7.4658275636585225E-2</v>
      </c>
      <c r="Y6" s="500">
        <f t="shared" si="5"/>
        <v>7.4658275636585225E-2</v>
      </c>
      <c r="Z6" s="500">
        <f t="shared" si="5"/>
        <v>7.4658275636585225E-2</v>
      </c>
      <c r="AA6" s="500">
        <f t="shared" si="5"/>
        <v>7.4658275636585225E-2</v>
      </c>
      <c r="AB6" s="501">
        <f t="shared" si="5"/>
        <v>7.4658275636585225E-2</v>
      </c>
    </row>
    <row r="7" spans="1:28">
      <c r="A7" s="502" t="s">
        <v>209</v>
      </c>
      <c r="B7" s="503">
        <v>0.05</v>
      </c>
      <c r="C7" s="504"/>
      <c r="D7" s="505"/>
      <c r="E7" s="506"/>
      <c r="F7" s="507">
        <f>+B7*0.33</f>
        <v>1.6500000000000001E-2</v>
      </c>
      <c r="G7" s="508">
        <f t="shared" si="4"/>
        <v>1.6500000000000001E-2</v>
      </c>
      <c r="H7" s="508">
        <f t="shared" si="4"/>
        <v>1.6500000000000001E-2</v>
      </c>
      <c r="I7" s="508">
        <f t="shared" si="4"/>
        <v>1.6500000000000001E-2</v>
      </c>
      <c r="J7" s="508">
        <f t="shared" si="4"/>
        <v>1.6500000000000001E-2</v>
      </c>
      <c r="K7" s="508">
        <f>+J7</f>
        <v>1.6500000000000001E-2</v>
      </c>
      <c r="L7" s="508">
        <f>+K7</f>
        <v>1.6500000000000001E-2</v>
      </c>
      <c r="M7" s="508">
        <f>+L7</f>
        <v>1.6500000000000001E-2</v>
      </c>
      <c r="N7" s="509">
        <f>+'CWC Actual &amp; Proj. Rent '!E15</f>
        <v>7.4658275636585225E-2</v>
      </c>
      <c r="O7" s="510">
        <f t="shared" si="5"/>
        <v>7.4658275636585225E-2</v>
      </c>
      <c r="P7" s="510">
        <f t="shared" si="5"/>
        <v>7.4658275636585225E-2</v>
      </c>
      <c r="Q7" s="510">
        <f t="shared" si="5"/>
        <v>7.4658275636585225E-2</v>
      </c>
      <c r="R7" s="510">
        <f t="shared" si="5"/>
        <v>7.4658275636585225E-2</v>
      </c>
      <c r="S7" s="510">
        <f t="shared" si="5"/>
        <v>7.4658275636585225E-2</v>
      </c>
      <c r="T7" s="510">
        <f t="shared" si="5"/>
        <v>7.4658275636585225E-2</v>
      </c>
      <c r="U7" s="510">
        <f t="shared" si="5"/>
        <v>7.4658275636585225E-2</v>
      </c>
      <c r="V7" s="510">
        <f t="shared" si="5"/>
        <v>7.4658275636585225E-2</v>
      </c>
      <c r="W7" s="510">
        <f t="shared" si="5"/>
        <v>7.4658275636585225E-2</v>
      </c>
      <c r="X7" s="510">
        <f t="shared" si="5"/>
        <v>7.4658275636585225E-2</v>
      </c>
      <c r="Y7" s="510">
        <f t="shared" si="5"/>
        <v>7.4658275636585225E-2</v>
      </c>
      <c r="Z7" s="510">
        <f t="shared" si="5"/>
        <v>7.4658275636585225E-2</v>
      </c>
      <c r="AA7" s="510">
        <f t="shared" si="5"/>
        <v>7.4658275636585225E-2</v>
      </c>
      <c r="AB7" s="511">
        <f t="shared" si="5"/>
        <v>7.4658275636585225E-2</v>
      </c>
    </row>
    <row r="8" spans="1:28">
      <c r="B8" s="493"/>
      <c r="D8" s="512"/>
      <c r="E8" s="513"/>
      <c r="F8" s="514"/>
      <c r="G8" s="514"/>
      <c r="H8" s="514"/>
      <c r="I8" s="514"/>
      <c r="J8" s="514"/>
      <c r="K8" s="514"/>
      <c r="L8" s="514"/>
      <c r="M8" s="514"/>
      <c r="N8" s="514"/>
      <c r="O8" s="514"/>
      <c r="P8" s="514"/>
      <c r="Q8" s="514"/>
      <c r="R8" s="514"/>
      <c r="S8" s="514"/>
      <c r="T8" s="514"/>
      <c r="U8" s="514"/>
      <c r="V8" s="514"/>
      <c r="W8" s="514"/>
      <c r="X8" s="514"/>
      <c r="Y8" s="514"/>
      <c r="Z8" s="514"/>
      <c r="AA8" s="514"/>
      <c r="AB8" s="515"/>
    </row>
    <row r="9" spans="1:28">
      <c r="A9" s="516" t="s">
        <v>210</v>
      </c>
      <c r="B9" s="516"/>
      <c r="C9" s="481">
        <v>12</v>
      </c>
      <c r="D9" s="517"/>
      <c r="E9" s="518">
        <f>+C9</f>
        <v>12</v>
      </c>
      <c r="F9" s="519">
        <f t="shared" ref="F9:AB9" si="6">E9*(1+F10)</f>
        <v>12.72</v>
      </c>
      <c r="G9" s="519">
        <f t="shared" si="6"/>
        <v>13.483200000000002</v>
      </c>
      <c r="H9" s="519">
        <f t="shared" si="6"/>
        <v>14.292192000000004</v>
      </c>
      <c r="I9" s="519">
        <f t="shared" si="6"/>
        <v>15.149723520000004</v>
      </c>
      <c r="J9" s="519">
        <f t="shared" si="6"/>
        <v>16.058706931200003</v>
      </c>
      <c r="K9" s="519">
        <f t="shared" si="6"/>
        <v>17.022229347072006</v>
      </c>
      <c r="L9" s="519">
        <f t="shared" si="6"/>
        <v>18.043563107896329</v>
      </c>
      <c r="M9" s="519">
        <f t="shared" si="6"/>
        <v>19.126176894370111</v>
      </c>
      <c r="N9" s="519">
        <f t="shared" si="6"/>
        <v>20.273747508032319</v>
      </c>
      <c r="O9" s="519">
        <f t="shared" si="6"/>
        <v>21.490172358514258</v>
      </c>
      <c r="P9" s="519">
        <f t="shared" si="6"/>
        <v>22.779582700025113</v>
      </c>
      <c r="Q9" s="519">
        <f t="shared" si="6"/>
        <v>24.14635766202662</v>
      </c>
      <c r="R9" s="519">
        <f t="shared" si="6"/>
        <v>25.595139121748218</v>
      </c>
      <c r="S9" s="519">
        <f t="shared" si="6"/>
        <v>27.130847469053112</v>
      </c>
      <c r="T9" s="519">
        <f t="shared" si="6"/>
        <v>28.758698317196302</v>
      </c>
      <c r="U9" s="519">
        <f t="shared" si="6"/>
        <v>30.484220216228081</v>
      </c>
      <c r="V9" s="519">
        <f t="shared" si="6"/>
        <v>32.313273429201764</v>
      </c>
      <c r="W9" s="519">
        <f t="shared" si="6"/>
        <v>34.252069834953872</v>
      </c>
      <c r="X9" s="519">
        <f t="shared" si="6"/>
        <v>36.307194025051103</v>
      </c>
      <c r="Y9" s="519">
        <f t="shared" si="6"/>
        <v>38.485625666554171</v>
      </c>
      <c r="Z9" s="519">
        <f t="shared" si="6"/>
        <v>40.794763206547422</v>
      </c>
      <c r="AA9" s="519">
        <f t="shared" si="6"/>
        <v>43.242448998940269</v>
      </c>
      <c r="AB9" s="520">
        <f t="shared" si="6"/>
        <v>45.83699593887669</v>
      </c>
    </row>
    <row r="10" spans="1:28">
      <c r="A10" s="502" t="s">
        <v>211</v>
      </c>
      <c r="B10" s="502"/>
      <c r="C10" s="504"/>
      <c r="D10" s="505"/>
      <c r="E10" s="502"/>
      <c r="F10" s="509">
        <v>0.06</v>
      </c>
      <c r="G10" s="510">
        <f t="shared" ref="G10:AB10" si="7">+F10</f>
        <v>0.06</v>
      </c>
      <c r="H10" s="510">
        <f t="shared" si="7"/>
        <v>0.06</v>
      </c>
      <c r="I10" s="510">
        <f t="shared" si="7"/>
        <v>0.06</v>
      </c>
      <c r="J10" s="510">
        <f t="shared" si="7"/>
        <v>0.06</v>
      </c>
      <c r="K10" s="510">
        <f t="shared" si="7"/>
        <v>0.06</v>
      </c>
      <c r="L10" s="510">
        <f t="shared" si="7"/>
        <v>0.06</v>
      </c>
      <c r="M10" s="510">
        <f t="shared" si="7"/>
        <v>0.06</v>
      </c>
      <c r="N10" s="510">
        <f t="shared" si="7"/>
        <v>0.06</v>
      </c>
      <c r="O10" s="510">
        <f t="shared" si="7"/>
        <v>0.06</v>
      </c>
      <c r="P10" s="510">
        <f t="shared" si="7"/>
        <v>0.06</v>
      </c>
      <c r="Q10" s="510">
        <f t="shared" si="7"/>
        <v>0.06</v>
      </c>
      <c r="R10" s="510">
        <f t="shared" si="7"/>
        <v>0.06</v>
      </c>
      <c r="S10" s="510">
        <f t="shared" si="7"/>
        <v>0.06</v>
      </c>
      <c r="T10" s="510">
        <f t="shared" si="7"/>
        <v>0.06</v>
      </c>
      <c r="U10" s="510">
        <f t="shared" si="7"/>
        <v>0.06</v>
      </c>
      <c r="V10" s="510">
        <f t="shared" si="7"/>
        <v>0.06</v>
      </c>
      <c r="W10" s="510">
        <f t="shared" si="7"/>
        <v>0.06</v>
      </c>
      <c r="X10" s="510">
        <f t="shared" si="7"/>
        <v>0.06</v>
      </c>
      <c r="Y10" s="510">
        <f t="shared" si="7"/>
        <v>0.06</v>
      </c>
      <c r="Z10" s="510">
        <f t="shared" si="7"/>
        <v>0.06</v>
      </c>
      <c r="AA10" s="510">
        <f t="shared" si="7"/>
        <v>0.06</v>
      </c>
      <c r="AB10" s="511">
        <f t="shared" si="7"/>
        <v>0.06</v>
      </c>
    </row>
    <row r="11" spans="1:28">
      <c r="F11" s="514"/>
      <c r="G11" s="514"/>
      <c r="H11" s="514"/>
      <c r="I11" s="514"/>
      <c r="J11" s="514"/>
      <c r="K11" s="514"/>
      <c r="L11" s="514"/>
      <c r="M11" s="514"/>
      <c r="N11" s="514"/>
      <c r="O11" s="514"/>
      <c r="P11" s="514"/>
    </row>
    <row r="12" spans="1:28">
      <c r="A12" s="521" t="s">
        <v>212</v>
      </c>
      <c r="B12" s="522"/>
      <c r="C12" s="523">
        <v>0.105</v>
      </c>
      <c r="E12" s="524"/>
      <c r="F12" s="514"/>
      <c r="G12" s="514"/>
      <c r="H12" s="514"/>
      <c r="I12" s="514"/>
      <c r="J12" s="514"/>
      <c r="K12" s="514"/>
      <c r="L12" s="514"/>
      <c r="M12" s="514"/>
      <c r="N12" s="514"/>
      <c r="O12" s="514"/>
      <c r="P12" s="514"/>
    </row>
    <row r="13" spans="1:28">
      <c r="AB13" s="525" t="s">
        <v>213</v>
      </c>
    </row>
    <row r="14" spans="1:28">
      <c r="A14" s="526" t="s">
        <v>214</v>
      </c>
      <c r="B14" s="527"/>
      <c r="C14" s="527"/>
      <c r="D14" s="527"/>
      <c r="E14" s="528">
        <f t="shared" ref="E14:AB14" si="8">+E73</f>
        <v>42430</v>
      </c>
      <c r="F14" s="529">
        <f t="shared" si="8"/>
        <v>42825</v>
      </c>
      <c r="G14" s="529">
        <f t="shared" si="8"/>
        <v>43190</v>
      </c>
      <c r="H14" s="529">
        <f t="shared" si="8"/>
        <v>43555</v>
      </c>
      <c r="I14" s="529">
        <f t="shared" si="8"/>
        <v>43921</v>
      </c>
      <c r="J14" s="529">
        <f t="shared" si="8"/>
        <v>44286</v>
      </c>
      <c r="K14" s="529">
        <f t="shared" si="8"/>
        <v>44651</v>
      </c>
      <c r="L14" s="529">
        <f t="shared" si="8"/>
        <v>45016</v>
      </c>
      <c r="M14" s="529">
        <f t="shared" si="8"/>
        <v>45382</v>
      </c>
      <c r="N14" s="529">
        <f t="shared" si="8"/>
        <v>45747</v>
      </c>
      <c r="O14" s="529">
        <f t="shared" si="8"/>
        <v>46112</v>
      </c>
      <c r="P14" s="529">
        <f t="shared" si="8"/>
        <v>46477</v>
      </c>
      <c r="Q14" s="529">
        <f t="shared" si="8"/>
        <v>46843</v>
      </c>
      <c r="R14" s="529">
        <f t="shared" si="8"/>
        <v>47208</v>
      </c>
      <c r="S14" s="529">
        <f t="shared" si="8"/>
        <v>47573</v>
      </c>
      <c r="T14" s="529">
        <f t="shared" si="8"/>
        <v>47938</v>
      </c>
      <c r="U14" s="529">
        <f t="shared" si="8"/>
        <v>48304</v>
      </c>
      <c r="V14" s="529">
        <f t="shared" si="8"/>
        <v>48669</v>
      </c>
      <c r="W14" s="529">
        <f t="shared" si="8"/>
        <v>49034</v>
      </c>
      <c r="X14" s="529">
        <f t="shared" si="8"/>
        <v>49399</v>
      </c>
      <c r="Y14" s="529">
        <f t="shared" si="8"/>
        <v>49765</v>
      </c>
      <c r="Z14" s="529">
        <f t="shared" si="8"/>
        <v>50130</v>
      </c>
      <c r="AA14" s="529">
        <f t="shared" si="8"/>
        <v>50495</v>
      </c>
      <c r="AB14" s="530">
        <f t="shared" si="8"/>
        <v>50860</v>
      </c>
    </row>
    <row r="15" spans="1:28">
      <c r="A15" s="531"/>
      <c r="E15" s="532"/>
      <c r="F15" s="533"/>
      <c r="G15" s="533"/>
      <c r="H15" s="533"/>
      <c r="I15" s="533"/>
      <c r="J15" s="533"/>
      <c r="K15" s="533"/>
      <c r="L15" s="533"/>
      <c r="M15" s="533"/>
      <c r="N15" s="533"/>
      <c r="O15" s="533"/>
      <c r="P15" s="533"/>
      <c r="Q15" s="533"/>
      <c r="R15" s="533"/>
      <c r="S15" s="533"/>
      <c r="T15" s="533"/>
      <c r="U15" s="533"/>
      <c r="V15" s="533"/>
      <c r="W15" s="533"/>
      <c r="X15" s="533"/>
      <c r="Y15" s="533"/>
      <c r="Z15" s="533"/>
      <c r="AA15" s="533"/>
      <c r="AB15" s="534"/>
    </row>
    <row r="16" spans="1:28">
      <c r="A16" s="535" t="s">
        <v>215</v>
      </c>
      <c r="B16" s="536"/>
      <c r="C16" s="537"/>
      <c r="D16" s="537"/>
      <c r="E16" s="538">
        <f t="shared" ref="E16:AB17" si="9">+E41+E58+E75</f>
        <v>77.10487194000001</v>
      </c>
      <c r="F16" s="539">
        <f t="shared" si="9"/>
        <v>80.713057445760001</v>
      </c>
      <c r="G16" s="539">
        <f t="shared" si="9"/>
        <v>82.044822893615034</v>
      </c>
      <c r="H16" s="539">
        <f t="shared" si="9"/>
        <v>83.398562471359668</v>
      </c>
      <c r="I16" s="539">
        <f t="shared" si="9"/>
        <v>84.774638752137108</v>
      </c>
      <c r="J16" s="539">
        <f t="shared" si="9"/>
        <v>106.41644480995434</v>
      </c>
      <c r="K16" s="539">
        <f t="shared" si="9"/>
        <v>111.01518889940265</v>
      </c>
      <c r="L16" s="539">
        <f t="shared" si="9"/>
        <v>115.90205624370239</v>
      </c>
      <c r="M16" s="539">
        <f t="shared" si="9"/>
        <v>179.26301026307397</v>
      </c>
      <c r="N16" s="539">
        <f t="shared" si="9"/>
        <v>192.64647749473855</v>
      </c>
      <c r="O16" s="539">
        <f t="shared" si="9"/>
        <v>207.02913131195797</v>
      </c>
      <c r="P16" s="539">
        <f t="shared" si="9"/>
        <v>222.4855692622489</v>
      </c>
      <c r="Q16" s="539">
        <f t="shared" si="9"/>
        <v>239.09595821739248</v>
      </c>
      <c r="R16" s="539">
        <f t="shared" si="9"/>
        <v>256.94645016958003</v>
      </c>
      <c r="S16" s="539">
        <f t="shared" si="9"/>
        <v>276.1296290701826</v>
      </c>
      <c r="T16" s="539">
        <f t="shared" si="9"/>
        <v>296.74499102873239</v>
      </c>
      <c r="U16" s="539">
        <f t="shared" si="9"/>
        <v>318.89946036273153</v>
      </c>
      <c r="V16" s="539">
        <f t="shared" si="9"/>
        <v>342.70794417485058</v>
      </c>
      <c r="W16" s="539">
        <f t="shared" si="9"/>
        <v>368.29392833390403</v>
      </c>
      <c r="X16" s="539">
        <f t="shared" si="9"/>
        <v>395.79011795073745</v>
      </c>
      <c r="Y16" s="539">
        <f t="shared" si="9"/>
        <v>425.33912567094012</v>
      </c>
      <c r="Z16" s="539">
        <f t="shared" si="9"/>
        <v>457.09421135430534</v>
      </c>
      <c r="AA16" s="539">
        <f t="shared" si="9"/>
        <v>491.22007697748251</v>
      </c>
      <c r="AB16" s="540">
        <f t="shared" si="9"/>
        <v>527.89372088269215</v>
      </c>
    </row>
    <row r="17" spans="1:28">
      <c r="A17" s="484" t="s">
        <v>216</v>
      </c>
      <c r="B17" s="541"/>
      <c r="C17" s="542"/>
      <c r="D17" s="542"/>
      <c r="E17" s="543">
        <f t="shared" si="9"/>
        <v>15.488928000000001</v>
      </c>
      <c r="F17" s="491">
        <f t="shared" si="9"/>
        <v>16.418263679999999</v>
      </c>
      <c r="G17" s="491">
        <f t="shared" si="9"/>
        <v>17.403359500800004</v>
      </c>
      <c r="H17" s="491">
        <f t="shared" si="9"/>
        <v>18.447561070848003</v>
      </c>
      <c r="I17" s="491">
        <f t="shared" si="9"/>
        <v>19.554414735098888</v>
      </c>
      <c r="J17" s="491">
        <f t="shared" si="9"/>
        <v>20.727679619204821</v>
      </c>
      <c r="K17" s="491">
        <f t="shared" si="9"/>
        <v>21.971340396357107</v>
      </c>
      <c r="L17" s="491">
        <f t="shared" si="9"/>
        <v>23.289620820138541</v>
      </c>
      <c r="M17" s="491">
        <f t="shared" si="9"/>
        <v>24.686998069346853</v>
      </c>
      <c r="N17" s="491">
        <f t="shared" si="9"/>
        <v>26.168217953507668</v>
      </c>
      <c r="O17" s="491">
        <f t="shared" si="9"/>
        <v>27.738311030718126</v>
      </c>
      <c r="P17" s="491">
        <f t="shared" si="9"/>
        <v>29.402609692561214</v>
      </c>
      <c r="Q17" s="491">
        <f t="shared" si="9"/>
        <v>31.166766274114888</v>
      </c>
      <c r="R17" s="491">
        <f t="shared" si="9"/>
        <v>33.036772250561782</v>
      </c>
      <c r="S17" s="491">
        <f t="shared" si="9"/>
        <v>35.018978585595491</v>
      </c>
      <c r="T17" s="491">
        <f t="shared" si="9"/>
        <v>37.120117300731216</v>
      </c>
      <c r="U17" s="491">
        <f t="shared" si="9"/>
        <v>39.347324338775103</v>
      </c>
      <c r="V17" s="491">
        <f t="shared" si="9"/>
        <v>41.708163799101598</v>
      </c>
      <c r="W17" s="491">
        <f t="shared" si="9"/>
        <v>44.210653627047698</v>
      </c>
      <c r="X17" s="491">
        <f t="shared" si="9"/>
        <v>46.863292844670561</v>
      </c>
      <c r="Y17" s="491">
        <f t="shared" si="9"/>
        <v>49.675090415350795</v>
      </c>
      <c r="Z17" s="491">
        <f t="shared" si="9"/>
        <v>52.65559584027185</v>
      </c>
      <c r="AA17" s="491">
        <f t="shared" si="9"/>
        <v>55.814931590688154</v>
      </c>
      <c r="AB17" s="492">
        <f t="shared" si="9"/>
        <v>59.163827486129456</v>
      </c>
    </row>
    <row r="18" spans="1:28">
      <c r="A18" s="535" t="s">
        <v>217</v>
      </c>
      <c r="B18" s="536"/>
      <c r="C18" s="537"/>
      <c r="D18" s="537"/>
      <c r="E18" s="538">
        <f t="shared" ref="E18:AB18" si="10">+E16-E17</f>
        <v>61.615943940000008</v>
      </c>
      <c r="F18" s="539">
        <f t="shared" si="10"/>
        <v>64.294793765760005</v>
      </c>
      <c r="G18" s="539">
        <f t="shared" si="10"/>
        <v>64.641463392815027</v>
      </c>
      <c r="H18" s="539">
        <f t="shared" si="10"/>
        <v>64.951001400511672</v>
      </c>
      <c r="I18" s="539">
        <f t="shared" si="10"/>
        <v>65.22022401703822</v>
      </c>
      <c r="J18" s="539">
        <f t="shared" si="10"/>
        <v>85.688765190749521</v>
      </c>
      <c r="K18" s="539">
        <f t="shared" si="10"/>
        <v>89.043848503045538</v>
      </c>
      <c r="L18" s="539">
        <f t="shared" si="10"/>
        <v>92.612435423563852</v>
      </c>
      <c r="M18" s="539">
        <f t="shared" si="10"/>
        <v>154.57601219372711</v>
      </c>
      <c r="N18" s="539">
        <f t="shared" si="10"/>
        <v>166.47825954123087</v>
      </c>
      <c r="O18" s="539">
        <f t="shared" si="10"/>
        <v>179.29082028123983</v>
      </c>
      <c r="P18" s="539">
        <f t="shared" si="10"/>
        <v>193.08295956968769</v>
      </c>
      <c r="Q18" s="539">
        <f t="shared" si="10"/>
        <v>207.9291919432776</v>
      </c>
      <c r="R18" s="539">
        <f t="shared" si="10"/>
        <v>223.90967791901824</v>
      </c>
      <c r="S18" s="539">
        <f t="shared" si="10"/>
        <v>241.1106504845871</v>
      </c>
      <c r="T18" s="539">
        <f t="shared" si="10"/>
        <v>259.62487372800115</v>
      </c>
      <c r="U18" s="539">
        <f t="shared" si="10"/>
        <v>279.55213602395645</v>
      </c>
      <c r="V18" s="539">
        <f t="shared" si="10"/>
        <v>300.99978037574897</v>
      </c>
      <c r="W18" s="539">
        <f t="shared" si="10"/>
        <v>324.08327470685634</v>
      </c>
      <c r="X18" s="539">
        <f t="shared" si="10"/>
        <v>348.92682510606687</v>
      </c>
      <c r="Y18" s="539">
        <f t="shared" si="10"/>
        <v>375.66403525558934</v>
      </c>
      <c r="Z18" s="539">
        <f t="shared" si="10"/>
        <v>404.43861551403347</v>
      </c>
      <c r="AA18" s="539">
        <f t="shared" si="10"/>
        <v>435.40514538679435</v>
      </c>
      <c r="AB18" s="540">
        <f t="shared" si="10"/>
        <v>468.72989339656272</v>
      </c>
    </row>
    <row r="19" spans="1:28">
      <c r="A19" s="484"/>
      <c r="B19" s="541"/>
      <c r="C19" s="542"/>
      <c r="D19" s="542"/>
      <c r="E19" s="544"/>
      <c r="F19" s="545"/>
      <c r="G19" s="545"/>
      <c r="H19" s="545"/>
      <c r="I19" s="545"/>
      <c r="J19" s="491"/>
      <c r="K19" s="491"/>
      <c r="L19" s="491"/>
      <c r="M19" s="491"/>
      <c r="N19" s="491"/>
      <c r="O19" s="491"/>
      <c r="P19" s="491"/>
      <c r="Q19" s="491"/>
      <c r="R19" s="491"/>
      <c r="S19" s="491"/>
      <c r="T19" s="491"/>
      <c r="U19" s="491"/>
      <c r="V19" s="491"/>
      <c r="W19" s="491"/>
      <c r="X19" s="491"/>
      <c r="Y19" s="491"/>
      <c r="Z19" s="491"/>
      <c r="AA19" s="491"/>
      <c r="AB19" s="492"/>
    </row>
    <row r="20" spans="1:28">
      <c r="A20" s="484" t="s">
        <v>5</v>
      </c>
      <c r="B20" s="541"/>
      <c r="C20" s="542"/>
      <c r="D20" s="542"/>
      <c r="E20" s="544">
        <f>+E45+E62+E79</f>
        <v>47.272919103503014</v>
      </c>
      <c r="F20" s="545">
        <f t="shared" ref="F20:AB20" si="11">+F45+F62+F79</f>
        <v>46.326098344440517</v>
      </c>
      <c r="G20" s="545">
        <f t="shared" si="11"/>
        <v>45.075561600690527</v>
      </c>
      <c r="H20" s="545">
        <f t="shared" si="11"/>
        <v>43.504379426940538</v>
      </c>
      <c r="I20" s="545">
        <f t="shared" si="11"/>
        <v>41.598752080065537</v>
      </c>
      <c r="J20" s="491">
        <f t="shared" si="11"/>
        <v>39.377374705065549</v>
      </c>
      <c r="K20" s="491">
        <f t="shared" si="11"/>
        <v>36.803134330065554</v>
      </c>
      <c r="L20" s="491">
        <f t="shared" si="11"/>
        <v>33.18788129881554</v>
      </c>
      <c r="M20" s="491">
        <f t="shared" si="11"/>
        <v>28.147333330065543</v>
      </c>
      <c r="N20" s="491">
        <f t="shared" si="11"/>
        <v>22.495298173815545</v>
      </c>
      <c r="O20" s="491">
        <f t="shared" si="11"/>
        <v>16.25273317381555</v>
      </c>
      <c r="P20" s="491">
        <f t="shared" si="11"/>
        <v>9.9861615187991699</v>
      </c>
      <c r="Q20" s="491">
        <f t="shared" si="11"/>
        <v>4.0869668109375308</v>
      </c>
      <c r="R20" s="491">
        <f t="shared" si="11"/>
        <v>3.1006308631731369E-14</v>
      </c>
      <c r="S20" s="491">
        <f t="shared" si="11"/>
        <v>-2.9842794901924207E-15</v>
      </c>
      <c r="T20" s="491">
        <f t="shared" si="11"/>
        <v>0</v>
      </c>
      <c r="U20" s="491">
        <f t="shared" si="11"/>
        <v>0</v>
      </c>
      <c r="V20" s="491">
        <f t="shared" si="11"/>
        <v>0</v>
      </c>
      <c r="W20" s="491">
        <f t="shared" si="11"/>
        <v>0</v>
      </c>
      <c r="X20" s="491">
        <f t="shared" si="11"/>
        <v>0</v>
      </c>
      <c r="Y20" s="491">
        <f t="shared" si="11"/>
        <v>0</v>
      </c>
      <c r="Z20" s="491">
        <f t="shared" si="11"/>
        <v>0</v>
      </c>
      <c r="AA20" s="491">
        <f t="shared" si="11"/>
        <v>0</v>
      </c>
      <c r="AB20" s="492">
        <f t="shared" si="11"/>
        <v>0</v>
      </c>
    </row>
    <row r="21" spans="1:28">
      <c r="A21" s="484"/>
      <c r="B21" s="541"/>
      <c r="C21" s="542"/>
      <c r="D21" s="542"/>
      <c r="E21" s="544"/>
      <c r="F21" s="545"/>
      <c r="G21" s="545"/>
      <c r="H21" s="545"/>
      <c r="I21" s="545"/>
      <c r="J21" s="491"/>
      <c r="K21" s="491"/>
      <c r="L21" s="491"/>
      <c r="M21" s="491"/>
      <c r="N21" s="491"/>
      <c r="O21" s="491"/>
      <c r="P21" s="491"/>
      <c r="Q21" s="491"/>
      <c r="R21" s="491"/>
      <c r="S21" s="491"/>
      <c r="T21" s="491"/>
      <c r="U21" s="491"/>
      <c r="V21" s="491"/>
      <c r="W21" s="491"/>
      <c r="X21" s="491"/>
      <c r="Y21" s="491"/>
      <c r="Z21" s="491"/>
      <c r="AA21" s="491"/>
      <c r="AB21" s="492"/>
    </row>
    <row r="22" spans="1:28">
      <c r="A22" s="535" t="s">
        <v>73</v>
      </c>
      <c r="B22" s="536"/>
      <c r="C22" s="537"/>
      <c r="D22" s="537"/>
      <c r="E22" s="538">
        <f t="shared" ref="E22:AB22" si="12">+E18-E20</f>
        <v>14.343024836496994</v>
      </c>
      <c r="F22" s="539">
        <f t="shared" si="12"/>
        <v>17.968695421319488</v>
      </c>
      <c r="G22" s="539">
        <f t="shared" si="12"/>
        <v>19.5659017921245</v>
      </c>
      <c r="H22" s="539">
        <f t="shared" si="12"/>
        <v>21.446621973571133</v>
      </c>
      <c r="I22" s="539">
        <f t="shared" si="12"/>
        <v>23.621471936972682</v>
      </c>
      <c r="J22" s="539">
        <f t="shared" si="12"/>
        <v>46.311390485683972</v>
      </c>
      <c r="K22" s="539">
        <f t="shared" si="12"/>
        <v>52.240714172979985</v>
      </c>
      <c r="L22" s="539">
        <f t="shared" si="12"/>
        <v>59.424554124748312</v>
      </c>
      <c r="M22" s="539">
        <f t="shared" si="12"/>
        <v>126.42867886366156</v>
      </c>
      <c r="N22" s="539">
        <f t="shared" si="12"/>
        <v>143.98296136741533</v>
      </c>
      <c r="O22" s="539">
        <f t="shared" si="12"/>
        <v>163.03808710742427</v>
      </c>
      <c r="P22" s="539">
        <f t="shared" si="12"/>
        <v>183.09679805088851</v>
      </c>
      <c r="Q22" s="539">
        <f t="shared" si="12"/>
        <v>203.84222513234008</v>
      </c>
      <c r="R22" s="539">
        <f t="shared" si="12"/>
        <v>223.90967791901821</v>
      </c>
      <c r="S22" s="539">
        <f t="shared" si="12"/>
        <v>241.1106504845871</v>
      </c>
      <c r="T22" s="539">
        <f t="shared" si="12"/>
        <v>259.62487372800115</v>
      </c>
      <c r="U22" s="539">
        <f t="shared" si="12"/>
        <v>279.55213602395645</v>
      </c>
      <c r="V22" s="539">
        <f t="shared" si="12"/>
        <v>300.99978037574897</v>
      </c>
      <c r="W22" s="539">
        <f t="shared" si="12"/>
        <v>324.08327470685634</v>
      </c>
      <c r="X22" s="539">
        <f t="shared" si="12"/>
        <v>348.92682510606687</v>
      </c>
      <c r="Y22" s="539">
        <f t="shared" si="12"/>
        <v>375.66403525558934</v>
      </c>
      <c r="Z22" s="539">
        <f t="shared" si="12"/>
        <v>404.43861551403347</v>
      </c>
      <c r="AA22" s="539">
        <f t="shared" si="12"/>
        <v>435.40514538679435</v>
      </c>
      <c r="AB22" s="540">
        <f t="shared" si="12"/>
        <v>468.72989339656272</v>
      </c>
    </row>
    <row r="23" spans="1:28">
      <c r="A23" s="484"/>
      <c r="B23" s="541"/>
      <c r="C23" s="542"/>
      <c r="D23" s="542"/>
      <c r="E23" s="544"/>
      <c r="F23" s="545"/>
      <c r="G23" s="545"/>
      <c r="H23" s="545"/>
      <c r="I23" s="545"/>
      <c r="J23" s="546"/>
      <c r="K23" s="546"/>
      <c r="L23" s="546"/>
      <c r="M23" s="546"/>
      <c r="N23" s="491"/>
      <c r="O23" s="491"/>
      <c r="P23" s="491"/>
      <c r="Q23" s="491"/>
      <c r="R23" s="491"/>
      <c r="S23" s="491"/>
      <c r="T23" s="491"/>
      <c r="U23" s="491"/>
      <c r="V23" s="491"/>
      <c r="W23" s="491"/>
      <c r="X23" s="491"/>
      <c r="Y23" s="491"/>
      <c r="Z23" s="491"/>
      <c r="AA23" s="491"/>
      <c r="AB23" s="492"/>
    </row>
    <row r="24" spans="1:28" s="465" customFormat="1">
      <c r="A24" s="535" t="s">
        <v>20</v>
      </c>
      <c r="B24" s="536"/>
      <c r="C24" s="537"/>
      <c r="D24" s="547"/>
      <c r="E24" s="548">
        <f t="shared" ref="E24:AB24" si="13">E25-E26</f>
        <v>0</v>
      </c>
      <c r="F24" s="249">
        <f t="shared" si="13"/>
        <v>0</v>
      </c>
      <c r="G24" s="249">
        <f t="shared" si="13"/>
        <v>0</v>
      </c>
      <c r="H24" s="249">
        <f t="shared" si="13"/>
        <v>0</v>
      </c>
      <c r="I24" s="249">
        <f t="shared" si="13"/>
        <v>0</v>
      </c>
      <c r="J24" s="249">
        <f t="shared" si="13"/>
        <v>1.9831708277460718</v>
      </c>
      <c r="K24" s="249">
        <f t="shared" si="13"/>
        <v>4.0741773541873636</v>
      </c>
      <c r="L24" s="249">
        <f t="shared" si="13"/>
        <v>6.346643152567176</v>
      </c>
      <c r="M24" s="249">
        <f t="shared" si="13"/>
        <v>21.308455970606442</v>
      </c>
      <c r="N24" s="249">
        <f t="shared" si="13"/>
        <v>25.647695932513553</v>
      </c>
      <c r="O24" s="249">
        <f t="shared" si="13"/>
        <v>30.245284395388815</v>
      </c>
      <c r="P24" s="249">
        <f t="shared" si="13"/>
        <v>35.001572884384387</v>
      </c>
      <c r="Q24" s="249">
        <f t="shared" si="13"/>
        <v>39.854734247401858</v>
      </c>
      <c r="R24" s="249">
        <f t="shared" si="13"/>
        <v>44.51871361978921</v>
      </c>
      <c r="S24" s="249">
        <f t="shared" si="13"/>
        <v>60.325382856595105</v>
      </c>
      <c r="T24" s="249">
        <f t="shared" si="13"/>
        <v>89.850976299786652</v>
      </c>
      <c r="U24" s="249">
        <f t="shared" si="13"/>
        <v>96.747403235170864</v>
      </c>
      <c r="V24" s="249">
        <f t="shared" si="13"/>
        <v>104.17000399243922</v>
      </c>
      <c r="W24" s="249">
        <f t="shared" si="13"/>
        <v>112.15873971054886</v>
      </c>
      <c r="X24" s="249">
        <f t="shared" si="13"/>
        <v>120.75659563270764</v>
      </c>
      <c r="Y24" s="249">
        <f t="shared" si="13"/>
        <v>130.00980932125438</v>
      </c>
      <c r="Z24" s="249">
        <f t="shared" si="13"/>
        <v>139.96811605709672</v>
      </c>
      <c r="AA24" s="249">
        <f t="shared" si="13"/>
        <v>150.68501271546182</v>
      </c>
      <c r="AB24" s="306">
        <f t="shared" si="13"/>
        <v>162.21804150668245</v>
      </c>
    </row>
    <row r="25" spans="1:28">
      <c r="A25" s="70" t="s">
        <v>74</v>
      </c>
      <c r="B25" s="541"/>
      <c r="C25" s="542"/>
      <c r="D25" s="549"/>
      <c r="E25" s="550">
        <f>'Tax (2)'!C10</f>
        <v>0</v>
      </c>
      <c r="F25" s="246">
        <f>'Tax (2)'!D10</f>
        <v>0</v>
      </c>
      <c r="G25" s="246">
        <f>'Tax (2)'!E10</f>
        <v>0</v>
      </c>
      <c r="H25" s="246">
        <f>'Tax (2)'!F10</f>
        <v>0</v>
      </c>
      <c r="I25" s="246">
        <f>'Tax (2)'!G10</f>
        <v>0</v>
      </c>
      <c r="J25" s="246">
        <f>'Tax (2)'!H10</f>
        <v>1.9831708277460718</v>
      </c>
      <c r="K25" s="246">
        <f>'Tax (2)'!I10</f>
        <v>4.0741773541873636</v>
      </c>
      <c r="L25" s="246">
        <f>'Tax (2)'!J10</f>
        <v>6.346643152567176</v>
      </c>
      <c r="M25" s="246">
        <f>'Tax (2)'!K10</f>
        <v>21.308455970606442</v>
      </c>
      <c r="N25" s="246">
        <f>'Tax (2)'!L10</f>
        <v>25.647695932513553</v>
      </c>
      <c r="O25" s="246">
        <f>'Tax (2)'!M10</f>
        <v>30.245284395388815</v>
      </c>
      <c r="P25" s="246">
        <f>'Tax (2)'!N10</f>
        <v>37.825878713459964</v>
      </c>
      <c r="Q25" s="246">
        <f>'Tax (2)'!O10</f>
        <v>70.545717273800264</v>
      </c>
      <c r="R25" s="246">
        <f>'Tax (2)'!P10</f>
        <v>77.49066133421384</v>
      </c>
      <c r="S25" s="246">
        <f>'Tax (2)'!Q10</f>
        <v>83.443573919705912</v>
      </c>
      <c r="T25" s="246">
        <f>'Tax (2)'!R10</f>
        <v>89.850976299786652</v>
      </c>
      <c r="U25" s="246">
        <f>'Tax (2)'!S10</f>
        <v>96.747403235170864</v>
      </c>
      <c r="V25" s="246">
        <f>'Tax (2)'!T10</f>
        <v>104.17000399243922</v>
      </c>
      <c r="W25" s="246">
        <f>'Tax (2)'!U10</f>
        <v>112.15873971054886</v>
      </c>
      <c r="X25" s="246">
        <f>'Tax (2)'!V10</f>
        <v>120.75659563270764</v>
      </c>
      <c r="Y25" s="246">
        <f>'Tax (2)'!W10</f>
        <v>130.00980932125438</v>
      </c>
      <c r="Z25" s="246">
        <f>'Tax (2)'!X10</f>
        <v>139.96811605709672</v>
      </c>
      <c r="AA25" s="246">
        <f>'Tax (2)'!Y10</f>
        <v>150.68501271546182</v>
      </c>
      <c r="AB25" s="74">
        <f>'Tax (2)'!Z10</f>
        <v>162.21804150668245</v>
      </c>
    </row>
    <row r="26" spans="1:28">
      <c r="A26" s="70" t="s">
        <v>106</v>
      </c>
      <c r="B26" s="541"/>
      <c r="C26" s="542"/>
      <c r="D26" s="549"/>
      <c r="E26" s="550">
        <f>'Tax (2)'!C13</f>
        <v>0</v>
      </c>
      <c r="F26" s="246">
        <f>'Tax (2)'!D13</f>
        <v>0</v>
      </c>
      <c r="G26" s="246">
        <f>'Tax (2)'!E13</f>
        <v>0</v>
      </c>
      <c r="H26" s="246">
        <f>'Tax (2)'!F13</f>
        <v>0</v>
      </c>
      <c r="I26" s="246">
        <f>'Tax (2)'!G13</f>
        <v>0</v>
      </c>
      <c r="J26" s="246">
        <f>'Tax (2)'!H13</f>
        <v>0</v>
      </c>
      <c r="K26" s="246">
        <f>'Tax (2)'!I13</f>
        <v>0</v>
      </c>
      <c r="L26" s="246">
        <f>'Tax (2)'!J13</f>
        <v>0</v>
      </c>
      <c r="M26" s="246">
        <f>'Tax (2)'!K13</f>
        <v>0</v>
      </c>
      <c r="N26" s="246">
        <f>'Tax (2)'!L13</f>
        <v>0</v>
      </c>
      <c r="O26" s="246">
        <f>'Tax (2)'!M13</f>
        <v>0</v>
      </c>
      <c r="P26" s="246">
        <f>'Tax (2)'!N13</f>
        <v>2.8243058290755769</v>
      </c>
      <c r="Q26" s="246">
        <f>'Tax (2)'!O13</f>
        <v>30.690983026398406</v>
      </c>
      <c r="R26" s="246">
        <f>'Tax (2)'!P13</f>
        <v>32.97194771442463</v>
      </c>
      <c r="S26" s="246">
        <f>'Tax (2)'!Q13</f>
        <v>23.118191063110807</v>
      </c>
      <c r="T26" s="246">
        <f>'Tax (2)'!R13</f>
        <v>0</v>
      </c>
      <c r="U26" s="246">
        <f>'Tax (2)'!S13</f>
        <v>0</v>
      </c>
      <c r="V26" s="246">
        <f>'Tax (2)'!T13</f>
        <v>0</v>
      </c>
      <c r="W26" s="246">
        <f>'Tax (2)'!U13</f>
        <v>0</v>
      </c>
      <c r="X26" s="246">
        <f>'Tax (2)'!V13</f>
        <v>0</v>
      </c>
      <c r="Y26" s="246">
        <f>'Tax (2)'!W13</f>
        <v>0</v>
      </c>
      <c r="Z26" s="246">
        <f>'Tax (2)'!X13</f>
        <v>0</v>
      </c>
      <c r="AA26" s="246">
        <f>'Tax (2)'!Y13</f>
        <v>0</v>
      </c>
      <c r="AB26" s="74">
        <f>'Tax (2)'!Z13</f>
        <v>0</v>
      </c>
    </row>
    <row r="27" spans="1:28">
      <c r="A27" s="551"/>
      <c r="B27" s="541"/>
      <c r="C27" s="542"/>
      <c r="D27" s="542"/>
      <c r="E27" s="544"/>
      <c r="F27" s="545"/>
      <c r="G27" s="545"/>
      <c r="H27" s="545"/>
      <c r="I27" s="545"/>
      <c r="J27" s="491"/>
      <c r="K27" s="491"/>
      <c r="L27" s="491"/>
      <c r="M27" s="491"/>
      <c r="N27" s="491"/>
      <c r="O27" s="491"/>
      <c r="P27" s="491"/>
      <c r="Q27" s="491"/>
      <c r="R27" s="491"/>
      <c r="S27" s="491"/>
      <c r="T27" s="491"/>
      <c r="U27" s="491"/>
      <c r="V27" s="491"/>
      <c r="W27" s="491"/>
      <c r="X27" s="491"/>
      <c r="Y27" s="491"/>
      <c r="Z27" s="491"/>
      <c r="AA27" s="491"/>
      <c r="AB27" s="492"/>
    </row>
    <row r="28" spans="1:28">
      <c r="A28" s="535" t="s">
        <v>75</v>
      </c>
      <c r="B28" s="536"/>
      <c r="C28" s="537"/>
      <c r="D28" s="537"/>
      <c r="E28" s="538">
        <f t="shared" ref="E28:AB28" si="14">+E22-E24</f>
        <v>14.343024836496994</v>
      </c>
      <c r="F28" s="539">
        <f t="shared" si="14"/>
        <v>17.968695421319488</v>
      </c>
      <c r="G28" s="539">
        <f t="shared" si="14"/>
        <v>19.5659017921245</v>
      </c>
      <c r="H28" s="539">
        <f t="shared" si="14"/>
        <v>21.446621973571133</v>
      </c>
      <c r="I28" s="539">
        <f t="shared" si="14"/>
        <v>23.621471936972682</v>
      </c>
      <c r="J28" s="539">
        <f t="shared" si="14"/>
        <v>44.3282196579379</v>
      </c>
      <c r="K28" s="539">
        <f t="shared" si="14"/>
        <v>48.166536818792622</v>
      </c>
      <c r="L28" s="539">
        <f t="shared" si="14"/>
        <v>53.077910972181137</v>
      </c>
      <c r="M28" s="539">
        <f t="shared" si="14"/>
        <v>105.12022289305511</v>
      </c>
      <c r="N28" s="539">
        <f t="shared" si="14"/>
        <v>118.33526543490177</v>
      </c>
      <c r="O28" s="539">
        <f t="shared" si="14"/>
        <v>132.79280271203547</v>
      </c>
      <c r="P28" s="539">
        <f t="shared" si="14"/>
        <v>148.09522516650412</v>
      </c>
      <c r="Q28" s="539">
        <f t="shared" si="14"/>
        <v>163.98749088493821</v>
      </c>
      <c r="R28" s="539">
        <f t="shared" si="14"/>
        <v>179.39096429922898</v>
      </c>
      <c r="S28" s="539">
        <f t="shared" si="14"/>
        <v>180.785267627992</v>
      </c>
      <c r="T28" s="539">
        <f t="shared" si="14"/>
        <v>169.7738974282145</v>
      </c>
      <c r="U28" s="539">
        <f t="shared" si="14"/>
        <v>182.8047327887856</v>
      </c>
      <c r="V28" s="539">
        <f t="shared" si="14"/>
        <v>196.82977638330976</v>
      </c>
      <c r="W28" s="539">
        <f t="shared" si="14"/>
        <v>211.9245349963075</v>
      </c>
      <c r="X28" s="539">
        <f t="shared" si="14"/>
        <v>228.17022947335923</v>
      </c>
      <c r="Y28" s="539">
        <f t="shared" si="14"/>
        <v>245.65422593433496</v>
      </c>
      <c r="Z28" s="539">
        <f t="shared" si="14"/>
        <v>264.47049945693675</v>
      </c>
      <c r="AA28" s="539">
        <f t="shared" si="14"/>
        <v>284.72013267133252</v>
      </c>
      <c r="AB28" s="540">
        <f t="shared" si="14"/>
        <v>306.51185188988029</v>
      </c>
    </row>
    <row r="29" spans="1:28">
      <c r="A29" s="484"/>
      <c r="B29" s="541"/>
      <c r="C29" s="542"/>
      <c r="D29" s="542"/>
      <c r="E29" s="544"/>
      <c r="F29" s="545"/>
      <c r="G29" s="545"/>
      <c r="H29" s="545"/>
      <c r="I29" s="545"/>
      <c r="J29" s="491"/>
      <c r="K29" s="491"/>
      <c r="L29" s="491"/>
      <c r="M29" s="491"/>
      <c r="N29" s="491"/>
      <c r="O29" s="491"/>
      <c r="P29" s="491"/>
      <c r="Q29" s="491"/>
      <c r="R29" s="491"/>
      <c r="S29" s="491"/>
      <c r="T29" s="491"/>
      <c r="U29" s="491"/>
      <c r="V29" s="491"/>
      <c r="W29" s="491"/>
      <c r="X29" s="491"/>
      <c r="Y29" s="491"/>
      <c r="Z29" s="491"/>
      <c r="AA29" s="491"/>
      <c r="AB29" s="492"/>
    </row>
    <row r="30" spans="1:28">
      <c r="A30" s="535" t="s">
        <v>218</v>
      </c>
      <c r="B30" s="552"/>
      <c r="C30" s="553"/>
      <c r="D30" s="553"/>
      <c r="E30" s="538">
        <f>+E31</f>
        <v>7.9706055000000005</v>
      </c>
      <c r="F30" s="539">
        <f t="shared" ref="F30:AB30" si="15">+F31</f>
        <v>10.761899</v>
      </c>
      <c r="G30" s="539">
        <f t="shared" si="15"/>
        <v>13.823164999999999</v>
      </c>
      <c r="H30" s="539">
        <f t="shared" si="15"/>
        <v>16.864431</v>
      </c>
      <c r="I30" s="539">
        <f t="shared" si="15"/>
        <v>20.2895</v>
      </c>
      <c r="J30" s="539">
        <f t="shared" si="15"/>
        <v>22.600100000000001</v>
      </c>
      <c r="K30" s="539">
        <f t="shared" si="15"/>
        <v>27.710699999999999</v>
      </c>
      <c r="L30" s="539">
        <f t="shared" si="15"/>
        <v>45.631450000000001</v>
      </c>
      <c r="M30" s="539">
        <f t="shared" si="15"/>
        <v>51.961499999999994</v>
      </c>
      <c r="N30" s="539">
        <f t="shared" si="15"/>
        <v>56.941249999999997</v>
      </c>
      <c r="O30" s="539">
        <f t="shared" si="15"/>
        <v>63.639249999999997</v>
      </c>
      <c r="P30" s="539">
        <f t="shared" si="15"/>
        <v>52.735200000000006</v>
      </c>
      <c r="Q30" s="539">
        <f t="shared" si="15"/>
        <v>62.277589499999998</v>
      </c>
      <c r="R30" s="539">
        <f t="shared" si="15"/>
        <v>0</v>
      </c>
      <c r="S30" s="539">
        <f t="shared" si="15"/>
        <v>0</v>
      </c>
      <c r="T30" s="539">
        <f t="shared" si="15"/>
        <v>0</v>
      </c>
      <c r="U30" s="539">
        <f t="shared" si="15"/>
        <v>0</v>
      </c>
      <c r="V30" s="539">
        <f t="shared" si="15"/>
        <v>0</v>
      </c>
      <c r="W30" s="539">
        <f t="shared" si="15"/>
        <v>0</v>
      </c>
      <c r="X30" s="539">
        <f t="shared" si="15"/>
        <v>0</v>
      </c>
      <c r="Y30" s="539">
        <f t="shared" si="15"/>
        <v>0</v>
      </c>
      <c r="Z30" s="539">
        <f t="shared" si="15"/>
        <v>0</v>
      </c>
      <c r="AA30" s="539">
        <f t="shared" si="15"/>
        <v>0</v>
      </c>
      <c r="AB30" s="540">
        <f t="shared" si="15"/>
        <v>0</v>
      </c>
    </row>
    <row r="31" spans="1:28">
      <c r="A31" s="554" t="s">
        <v>49</v>
      </c>
      <c r="E31" s="543">
        <f t="shared" ref="E31:AB31" si="16">+E50+E67+E84</f>
        <v>7.9706055000000005</v>
      </c>
      <c r="F31" s="491">
        <f t="shared" si="16"/>
        <v>10.761899</v>
      </c>
      <c r="G31" s="491">
        <f t="shared" si="16"/>
        <v>13.823164999999999</v>
      </c>
      <c r="H31" s="491">
        <f t="shared" si="16"/>
        <v>16.864431</v>
      </c>
      <c r="I31" s="491">
        <f t="shared" si="16"/>
        <v>20.2895</v>
      </c>
      <c r="J31" s="491">
        <f t="shared" si="16"/>
        <v>22.600100000000001</v>
      </c>
      <c r="K31" s="491">
        <f t="shared" si="16"/>
        <v>27.710699999999999</v>
      </c>
      <c r="L31" s="491">
        <f t="shared" si="16"/>
        <v>45.631450000000001</v>
      </c>
      <c r="M31" s="491">
        <f t="shared" si="16"/>
        <v>51.961499999999994</v>
      </c>
      <c r="N31" s="491">
        <f t="shared" si="16"/>
        <v>56.941249999999997</v>
      </c>
      <c r="O31" s="491">
        <f t="shared" si="16"/>
        <v>63.639249999999997</v>
      </c>
      <c r="P31" s="491">
        <f t="shared" si="16"/>
        <v>52.735200000000006</v>
      </c>
      <c r="Q31" s="491">
        <f t="shared" si="16"/>
        <v>62.277589499999998</v>
      </c>
      <c r="R31" s="491">
        <f t="shared" si="16"/>
        <v>0</v>
      </c>
      <c r="S31" s="491">
        <f t="shared" si="16"/>
        <v>0</v>
      </c>
      <c r="T31" s="491">
        <f t="shared" si="16"/>
        <v>0</v>
      </c>
      <c r="U31" s="491">
        <f t="shared" si="16"/>
        <v>0</v>
      </c>
      <c r="V31" s="491">
        <f t="shared" si="16"/>
        <v>0</v>
      </c>
      <c r="W31" s="491">
        <f t="shared" si="16"/>
        <v>0</v>
      </c>
      <c r="X31" s="491">
        <f t="shared" si="16"/>
        <v>0</v>
      </c>
      <c r="Y31" s="491">
        <f t="shared" si="16"/>
        <v>0</v>
      </c>
      <c r="Z31" s="491">
        <f t="shared" si="16"/>
        <v>0</v>
      </c>
      <c r="AA31" s="491">
        <f t="shared" si="16"/>
        <v>0</v>
      </c>
      <c r="AB31" s="492">
        <f t="shared" si="16"/>
        <v>0</v>
      </c>
    </row>
    <row r="32" spans="1:28">
      <c r="A32" s="554"/>
      <c r="E32" s="543"/>
      <c r="F32" s="491"/>
      <c r="G32" s="491"/>
      <c r="H32" s="491"/>
      <c r="I32" s="491"/>
      <c r="J32" s="491"/>
      <c r="K32" s="491"/>
      <c r="L32" s="491"/>
      <c r="M32" s="491"/>
      <c r="N32" s="491"/>
      <c r="O32" s="491"/>
      <c r="P32" s="491"/>
      <c r="Q32" s="491"/>
      <c r="R32" s="491"/>
      <c r="S32" s="491"/>
      <c r="T32" s="491"/>
      <c r="U32" s="491"/>
      <c r="V32" s="491"/>
      <c r="W32" s="491"/>
      <c r="X32" s="491"/>
      <c r="Y32" s="491"/>
      <c r="Z32" s="491"/>
      <c r="AA32" s="491"/>
      <c r="AB32" s="492"/>
    </row>
    <row r="33" spans="1:28">
      <c r="A33" s="467" t="s">
        <v>219</v>
      </c>
      <c r="B33" s="555"/>
      <c r="C33" s="555"/>
      <c r="D33" s="555"/>
      <c r="E33" s="556">
        <f>+E28-E30</f>
        <v>6.3724193364969937</v>
      </c>
      <c r="F33" s="557">
        <f t="shared" ref="F33:AB33" si="17">+F28-F30</f>
        <v>7.2067964213194884</v>
      </c>
      <c r="G33" s="557">
        <f t="shared" si="17"/>
        <v>5.7427367921245001</v>
      </c>
      <c r="H33" s="557">
        <f t="shared" si="17"/>
        <v>4.5821909735711337</v>
      </c>
      <c r="I33" s="557">
        <f t="shared" si="17"/>
        <v>3.3319719369726819</v>
      </c>
      <c r="J33" s="557">
        <f t="shared" si="17"/>
        <v>21.728119657937899</v>
      </c>
      <c r="K33" s="557">
        <f t="shared" si="17"/>
        <v>20.455836818792623</v>
      </c>
      <c r="L33" s="557">
        <f t="shared" si="17"/>
        <v>7.4464609721811357</v>
      </c>
      <c r="M33" s="557">
        <f t="shared" si="17"/>
        <v>53.158722893055121</v>
      </c>
      <c r="N33" s="557">
        <f t="shared" si="17"/>
        <v>61.394015434901775</v>
      </c>
      <c r="O33" s="557">
        <f t="shared" si="17"/>
        <v>69.153552712035463</v>
      </c>
      <c r="P33" s="557">
        <f t="shared" si="17"/>
        <v>95.360025166504116</v>
      </c>
      <c r="Q33" s="557">
        <f t="shared" si="17"/>
        <v>101.70990138493821</v>
      </c>
      <c r="R33" s="557">
        <f t="shared" si="17"/>
        <v>179.39096429922898</v>
      </c>
      <c r="S33" s="557">
        <f t="shared" si="17"/>
        <v>180.785267627992</v>
      </c>
      <c r="T33" s="557">
        <f t="shared" si="17"/>
        <v>169.7738974282145</v>
      </c>
      <c r="U33" s="557">
        <f t="shared" si="17"/>
        <v>182.8047327887856</v>
      </c>
      <c r="V33" s="557">
        <f t="shared" si="17"/>
        <v>196.82977638330976</v>
      </c>
      <c r="W33" s="557">
        <f t="shared" si="17"/>
        <v>211.9245349963075</v>
      </c>
      <c r="X33" s="557">
        <f t="shared" si="17"/>
        <v>228.17022947335923</v>
      </c>
      <c r="Y33" s="557">
        <f t="shared" si="17"/>
        <v>245.65422593433496</v>
      </c>
      <c r="Z33" s="557">
        <f t="shared" si="17"/>
        <v>264.47049945693675</v>
      </c>
      <c r="AA33" s="557">
        <f t="shared" si="17"/>
        <v>284.72013267133252</v>
      </c>
      <c r="AB33" s="558">
        <f t="shared" si="17"/>
        <v>306.51185188988029</v>
      </c>
    </row>
    <row r="35" spans="1:28">
      <c r="A35" s="466" t="s">
        <v>220</v>
      </c>
      <c r="B35" s="466" t="s">
        <v>221</v>
      </c>
      <c r="C35" s="559">
        <f>NPV(14%,F33:U33)</f>
        <v>247.01397040968723</v>
      </c>
    </row>
    <row r="36" spans="1:28">
      <c r="B36" s="466" t="s">
        <v>222</v>
      </c>
      <c r="C36" s="559">
        <f>NPV(15%,F33:U33)</f>
        <v>224.5093219181677</v>
      </c>
    </row>
    <row r="37" spans="1:28">
      <c r="B37" s="466" t="s">
        <v>223</v>
      </c>
      <c r="C37" s="559">
        <f>NPV(16%,F33:U33)</f>
        <v>204.45316546068605</v>
      </c>
    </row>
    <row r="39" spans="1:28">
      <c r="A39" s="526" t="s">
        <v>224</v>
      </c>
      <c r="B39" s="527"/>
      <c r="C39" s="527"/>
      <c r="D39" s="527"/>
      <c r="E39" s="560">
        <f t="shared" ref="E39:AB39" si="18">+E2</f>
        <v>42430</v>
      </c>
      <c r="F39" s="561">
        <f t="shared" si="18"/>
        <v>42825</v>
      </c>
      <c r="G39" s="561">
        <f t="shared" si="18"/>
        <v>43190</v>
      </c>
      <c r="H39" s="561">
        <f t="shared" si="18"/>
        <v>43555</v>
      </c>
      <c r="I39" s="561">
        <f t="shared" si="18"/>
        <v>43921</v>
      </c>
      <c r="J39" s="529">
        <f t="shared" si="18"/>
        <v>44286</v>
      </c>
      <c r="K39" s="529">
        <f t="shared" si="18"/>
        <v>44651</v>
      </c>
      <c r="L39" s="529">
        <f t="shared" si="18"/>
        <v>45016</v>
      </c>
      <c r="M39" s="529">
        <f t="shared" si="18"/>
        <v>45382</v>
      </c>
      <c r="N39" s="529">
        <f t="shared" si="18"/>
        <v>45747</v>
      </c>
      <c r="O39" s="529">
        <f t="shared" si="18"/>
        <v>46112</v>
      </c>
      <c r="P39" s="529">
        <f t="shared" si="18"/>
        <v>46477</v>
      </c>
      <c r="Q39" s="529">
        <f t="shared" si="18"/>
        <v>46843</v>
      </c>
      <c r="R39" s="529">
        <f t="shared" si="18"/>
        <v>47208</v>
      </c>
      <c r="S39" s="529">
        <f t="shared" si="18"/>
        <v>47573</v>
      </c>
      <c r="T39" s="529">
        <f t="shared" si="18"/>
        <v>47938</v>
      </c>
      <c r="U39" s="529">
        <f t="shared" si="18"/>
        <v>48304</v>
      </c>
      <c r="V39" s="529">
        <f t="shared" si="18"/>
        <v>48669</v>
      </c>
      <c r="W39" s="529">
        <f t="shared" si="18"/>
        <v>49034</v>
      </c>
      <c r="X39" s="529">
        <f t="shared" si="18"/>
        <v>49399</v>
      </c>
      <c r="Y39" s="529">
        <f t="shared" si="18"/>
        <v>49765</v>
      </c>
      <c r="Z39" s="529">
        <f t="shared" si="18"/>
        <v>50130</v>
      </c>
      <c r="AA39" s="529">
        <f t="shared" si="18"/>
        <v>50495</v>
      </c>
      <c r="AB39" s="530">
        <f t="shared" si="18"/>
        <v>50860</v>
      </c>
    </row>
    <row r="40" spans="1:28">
      <c r="A40" s="531"/>
      <c r="E40" s="562"/>
      <c r="F40" s="563"/>
      <c r="G40" s="563"/>
      <c r="H40" s="563"/>
      <c r="I40" s="563"/>
      <c r="J40" s="533"/>
      <c r="K40" s="533"/>
      <c r="L40" s="533"/>
      <c r="M40" s="533"/>
      <c r="N40" s="533"/>
      <c r="O40" s="533"/>
      <c r="P40" s="533"/>
      <c r="Q40" s="533"/>
      <c r="R40" s="533"/>
      <c r="S40" s="533"/>
      <c r="T40" s="533"/>
      <c r="U40" s="533"/>
      <c r="V40" s="533"/>
      <c r="W40" s="533"/>
      <c r="X40" s="533"/>
      <c r="Y40" s="533"/>
      <c r="Z40" s="533"/>
      <c r="AA40" s="533"/>
      <c r="AB40" s="534"/>
    </row>
    <row r="41" spans="1:28">
      <c r="A41" s="535" t="s">
        <v>215</v>
      </c>
      <c r="B41" s="536"/>
      <c r="C41" s="537"/>
      <c r="D41" s="537"/>
      <c r="E41" s="564">
        <f t="shared" ref="E41:AB41" si="19">+$B3*E3*12/10^7</f>
        <v>26.388537839999998</v>
      </c>
      <c r="F41" s="565">
        <f t="shared" si="19"/>
        <v>26.823948714359997</v>
      </c>
      <c r="G41" s="565">
        <f t="shared" si="19"/>
        <v>27.26654386814694</v>
      </c>
      <c r="H41" s="565">
        <f t="shared" si="19"/>
        <v>27.716441841971356</v>
      </c>
      <c r="I41" s="565">
        <f t="shared" si="19"/>
        <v>28.173763132363881</v>
      </c>
      <c r="J41" s="539">
        <f t="shared" si="19"/>
        <v>48.881654742454863</v>
      </c>
      <c r="K41" s="539">
        <f t="shared" si="19"/>
        <v>52.531074795789443</v>
      </c>
      <c r="L41" s="539">
        <f t="shared" si="19"/>
        <v>56.452954257379581</v>
      </c>
      <c r="M41" s="539">
        <f t="shared" si="19"/>
        <v>60.667634476826564</v>
      </c>
      <c r="N41" s="539">
        <f t="shared" si="19"/>
        <v>65.196975453817075</v>
      </c>
      <c r="O41" s="539">
        <f t="shared" si="19"/>
        <v>70.064469217919822</v>
      </c>
      <c r="P41" s="539">
        <f t="shared" si="19"/>
        <v>75.295361673122329</v>
      </c>
      <c r="Q41" s="539">
        <f t="shared" si="19"/>
        <v>80.916783539070693</v>
      </c>
      <c r="R41" s="539">
        <f t="shared" si="19"/>
        <v>86.957891068156528</v>
      </c>
      <c r="S41" s="539">
        <f t="shared" si="19"/>
        <v>93.450017268299106</v>
      </c>
      <c r="T41" s="539">
        <f t="shared" si="19"/>
        <v>100.42683441575943</v>
      </c>
      <c r="U41" s="539">
        <f t="shared" si="19"/>
        <v>107.92452870088091</v>
      </c>
      <c r="V41" s="539">
        <f t="shared" si="19"/>
        <v>115.98198791257983</v>
      </c>
      <c r="W41" s="539">
        <f t="shared" si="19"/>
        <v>124.6410031350363</v>
      </c>
      <c r="X41" s="539">
        <f t="shared" si="19"/>
        <v>133.94648550271233</v>
      </c>
      <c r="Y41" s="539">
        <f t="shared" si="19"/>
        <v>143.94669913792566</v>
      </c>
      <c r="Z41" s="539">
        <f t="shared" si="19"/>
        <v>154.69351147914153</v>
      </c>
      <c r="AA41" s="539">
        <f t="shared" si="19"/>
        <v>166.24266229834251</v>
      </c>
      <c r="AB41" s="540">
        <f t="shared" si="19"/>
        <v>178.65405280277196</v>
      </c>
    </row>
    <row r="42" spans="1:28">
      <c r="A42" s="484" t="s">
        <v>216</v>
      </c>
      <c r="B42" s="541"/>
      <c r="C42" s="542"/>
      <c r="D42" s="542"/>
      <c r="E42" s="488">
        <f t="shared" ref="E42:AB42" si="20">+$B$3*E$9*12/10^7</f>
        <v>5.2418880000000003</v>
      </c>
      <c r="F42" s="489">
        <f t="shared" si="20"/>
        <v>5.5564012800000002</v>
      </c>
      <c r="G42" s="489">
        <f t="shared" si="20"/>
        <v>5.8897853568</v>
      </c>
      <c r="H42" s="489">
        <f t="shared" si="20"/>
        <v>6.2431724782080016</v>
      </c>
      <c r="I42" s="489">
        <f t="shared" si="20"/>
        <v>6.6177628269004822</v>
      </c>
      <c r="J42" s="545">
        <f t="shared" si="20"/>
        <v>7.0148285965145112</v>
      </c>
      <c r="K42" s="545">
        <f t="shared" si="20"/>
        <v>7.435718312305382</v>
      </c>
      <c r="L42" s="545">
        <f t="shared" si="20"/>
        <v>7.8818614110437064</v>
      </c>
      <c r="M42" s="545">
        <f t="shared" si="20"/>
        <v>8.354773095706328</v>
      </c>
      <c r="N42" s="545">
        <f t="shared" si="20"/>
        <v>8.8560594814487104</v>
      </c>
      <c r="O42" s="545">
        <f t="shared" si="20"/>
        <v>9.3874230503356326</v>
      </c>
      <c r="P42" s="545">
        <f t="shared" si="20"/>
        <v>9.9506684333557693</v>
      </c>
      <c r="Q42" s="545">
        <f t="shared" si="20"/>
        <v>10.547708539357115</v>
      </c>
      <c r="R42" s="545">
        <f t="shared" si="20"/>
        <v>11.180571051718545</v>
      </c>
      <c r="S42" s="545">
        <f t="shared" si="20"/>
        <v>11.851405314821658</v>
      </c>
      <c r="T42" s="545">
        <f t="shared" si="20"/>
        <v>12.562489633710959</v>
      </c>
      <c r="U42" s="545">
        <f t="shared" si="20"/>
        <v>13.316239011733616</v>
      </c>
      <c r="V42" s="545">
        <f t="shared" si="20"/>
        <v>14.11521335243763</v>
      </c>
      <c r="W42" s="545">
        <f t="shared" si="20"/>
        <v>14.96212615358389</v>
      </c>
      <c r="X42" s="545">
        <f t="shared" si="20"/>
        <v>15.859853722798926</v>
      </c>
      <c r="Y42" s="545">
        <f t="shared" si="20"/>
        <v>16.811444946166858</v>
      </c>
      <c r="Z42" s="545">
        <f t="shared" si="20"/>
        <v>17.820131642936872</v>
      </c>
      <c r="AA42" s="545">
        <f t="shared" si="20"/>
        <v>18.889339541513081</v>
      </c>
      <c r="AB42" s="566">
        <f t="shared" si="20"/>
        <v>20.022699914003873</v>
      </c>
    </row>
    <row r="43" spans="1:28">
      <c r="A43" s="535" t="s">
        <v>217</v>
      </c>
      <c r="B43" s="536"/>
      <c r="C43" s="537"/>
      <c r="D43" s="537"/>
      <c r="E43" s="564">
        <f>+E41-E42</f>
        <v>21.146649839999998</v>
      </c>
      <c r="F43" s="565">
        <f t="shared" ref="F43:AB43" si="21">+F41-F42</f>
        <v>21.267547434359997</v>
      </c>
      <c r="G43" s="565">
        <f t="shared" si="21"/>
        <v>21.376758511346939</v>
      </c>
      <c r="H43" s="565">
        <f t="shared" si="21"/>
        <v>21.473269363763354</v>
      </c>
      <c r="I43" s="565">
        <f t="shared" si="21"/>
        <v>21.5560003054634</v>
      </c>
      <c r="J43" s="539">
        <f t="shared" si="21"/>
        <v>41.866826145940351</v>
      </c>
      <c r="K43" s="539">
        <f t="shared" si="21"/>
        <v>45.095356483484061</v>
      </c>
      <c r="L43" s="539">
        <f t="shared" si="21"/>
        <v>48.571092846335873</v>
      </c>
      <c r="M43" s="539">
        <f t="shared" si="21"/>
        <v>52.312861381120236</v>
      </c>
      <c r="N43" s="539">
        <f t="shared" si="21"/>
        <v>56.340915972368364</v>
      </c>
      <c r="O43" s="539">
        <f t="shared" si="21"/>
        <v>60.677046167584187</v>
      </c>
      <c r="P43" s="539">
        <f t="shared" si="21"/>
        <v>65.344693239766556</v>
      </c>
      <c r="Q43" s="539">
        <f t="shared" si="21"/>
        <v>70.369074999713575</v>
      </c>
      <c r="R43" s="539">
        <f t="shared" si="21"/>
        <v>75.777320016437983</v>
      </c>
      <c r="S43" s="539">
        <f t="shared" si="21"/>
        <v>81.598611953477445</v>
      </c>
      <c r="T43" s="539">
        <f t="shared" si="21"/>
        <v>87.864344782048477</v>
      </c>
      <c r="U43" s="539">
        <f t="shared" si="21"/>
        <v>94.608289689147298</v>
      </c>
      <c r="V43" s="539">
        <f t="shared" si="21"/>
        <v>101.86677456014219</v>
      </c>
      <c r="W43" s="539">
        <f t="shared" si="21"/>
        <v>109.6788769814524</v>
      </c>
      <c r="X43" s="539">
        <f t="shared" si="21"/>
        <v>118.0866317799134</v>
      </c>
      <c r="Y43" s="539">
        <f t="shared" si="21"/>
        <v>127.1352541917588</v>
      </c>
      <c r="Z43" s="539">
        <f t="shared" si="21"/>
        <v>136.87337983620466</v>
      </c>
      <c r="AA43" s="539">
        <f t="shared" si="21"/>
        <v>147.35332275682941</v>
      </c>
      <c r="AB43" s="540">
        <f t="shared" si="21"/>
        <v>158.63135288876808</v>
      </c>
    </row>
    <row r="44" spans="1:28">
      <c r="A44" s="484"/>
      <c r="B44" s="541"/>
      <c r="C44" s="542"/>
      <c r="D44" s="542"/>
      <c r="E44" s="488"/>
      <c r="F44" s="489"/>
      <c r="G44" s="489"/>
      <c r="H44" s="489"/>
      <c r="I44" s="489"/>
      <c r="J44" s="491"/>
      <c r="K44" s="491"/>
      <c r="L44" s="491"/>
      <c r="M44" s="491"/>
      <c r="N44" s="491"/>
      <c r="O44" s="491"/>
      <c r="P44" s="491"/>
      <c r="Q44" s="491"/>
      <c r="R44" s="491"/>
      <c r="S44" s="491"/>
      <c r="T44" s="491"/>
      <c r="U44" s="491"/>
      <c r="V44" s="491"/>
      <c r="W44" s="491"/>
      <c r="X44" s="491"/>
      <c r="Y44" s="491"/>
      <c r="Z44" s="491"/>
      <c r="AA44" s="491"/>
      <c r="AB44" s="492"/>
    </row>
    <row r="45" spans="1:28">
      <c r="A45" s="484" t="s">
        <v>5</v>
      </c>
      <c r="B45" s="541"/>
      <c r="C45" s="542"/>
      <c r="D45" s="542"/>
      <c r="E45" s="488">
        <f>+'Ph-I Loan repayment'!F25</f>
        <v>13.498012499999998</v>
      </c>
      <c r="F45" s="489">
        <f>+'Ph-I Loan repayment'!G25</f>
        <v>12.832312499999995</v>
      </c>
      <c r="G45" s="489">
        <f>+'Ph-I Loan repayment'!H25</f>
        <v>12.065024999999995</v>
      </c>
      <c r="H45" s="489">
        <f>+'Ph-I Loan repayment'!I25</f>
        <v>11.195624999999996</v>
      </c>
      <c r="I45" s="489">
        <f>+'Ph-I Loan repayment'!J25</f>
        <v>10.224637499999993</v>
      </c>
      <c r="J45" s="491">
        <f>+'Ph-I Loan repayment'!K25</f>
        <v>9.1507499999999951</v>
      </c>
      <c r="K45" s="491">
        <f>+'Ph-I Loan repayment'!L25</f>
        <v>7.8676499999999967</v>
      </c>
      <c r="L45" s="491">
        <f>+'Ph-I Loan repayment'!M25</f>
        <v>6.3036749999999984</v>
      </c>
      <c r="M45" s="491">
        <f>+'Ph-I Loan repayment'!N25</f>
        <v>4.6346999999999969</v>
      </c>
      <c r="N45" s="491">
        <f>+'Ph-I Loan repayment'!O25</f>
        <v>2.8896656249999966</v>
      </c>
      <c r="O45" s="491">
        <f>+'Ph-I Loan repayment'!P25</f>
        <v>1.1175937499999971</v>
      </c>
      <c r="P45" s="491">
        <f>+'Ph-I Loan repayment'!Q25</f>
        <v>-2.9842794901924207E-15</v>
      </c>
      <c r="Q45" s="491">
        <f>+'Ph-I Loan repayment'!R25</f>
        <v>-2.9842794901924207E-15</v>
      </c>
      <c r="R45" s="491">
        <f>+'Ph-I Loan repayment'!S25</f>
        <v>-2.9842794901924207E-15</v>
      </c>
      <c r="S45" s="491">
        <f>+'Ph-I Loan repayment'!T25</f>
        <v>-2.9842794901924207E-15</v>
      </c>
      <c r="T45" s="491">
        <f>+'Ph-I Loan repayment'!U25</f>
        <v>0</v>
      </c>
      <c r="U45" s="491">
        <f>+'Ph-I Loan repayment'!V25</f>
        <v>0</v>
      </c>
      <c r="V45" s="491">
        <f>+'Ph-I Loan repayment'!W25</f>
        <v>0</v>
      </c>
      <c r="W45" s="491">
        <f>+'Ph-I Loan repayment'!X25</f>
        <v>0</v>
      </c>
      <c r="X45" s="491">
        <f>+'Ph-I Loan repayment'!Y25</f>
        <v>0</v>
      </c>
      <c r="Y45" s="491">
        <f>+'Ph-I Loan repayment'!Z25</f>
        <v>0</v>
      </c>
      <c r="Z45" s="491">
        <f>+'Ph-I Loan repayment'!AA25</f>
        <v>0</v>
      </c>
      <c r="AA45" s="491">
        <f>+'Ph-I Loan repayment'!AB25</f>
        <v>0</v>
      </c>
      <c r="AB45" s="492">
        <f>+'Ph-I Loan repayment'!AC25</f>
        <v>0</v>
      </c>
    </row>
    <row r="46" spans="1:28">
      <c r="A46" s="484"/>
      <c r="B46" s="541"/>
      <c r="C46" s="542"/>
      <c r="D46" s="542"/>
      <c r="E46" s="488"/>
      <c r="F46" s="489"/>
      <c r="G46" s="489"/>
      <c r="H46" s="489"/>
      <c r="I46" s="489"/>
      <c r="J46" s="491"/>
      <c r="K46" s="491"/>
      <c r="L46" s="491"/>
      <c r="M46" s="491"/>
      <c r="N46" s="491"/>
      <c r="O46" s="491"/>
      <c r="P46" s="491"/>
      <c r="Q46" s="491"/>
      <c r="R46" s="491"/>
      <c r="S46" s="491"/>
      <c r="T46" s="491"/>
      <c r="U46" s="491"/>
      <c r="V46" s="491"/>
      <c r="W46" s="491"/>
      <c r="X46" s="491"/>
      <c r="Y46" s="491"/>
      <c r="Z46" s="491"/>
      <c r="AA46" s="491"/>
      <c r="AB46" s="492"/>
    </row>
    <row r="47" spans="1:28">
      <c r="A47" s="535" t="s">
        <v>73</v>
      </c>
      <c r="B47" s="536"/>
      <c r="C47" s="537"/>
      <c r="D47" s="537"/>
      <c r="E47" s="564">
        <f>+E43-E45</f>
        <v>7.6486373400000005</v>
      </c>
      <c r="F47" s="565">
        <f t="shared" ref="F47:AB47" si="22">+F43-F45</f>
        <v>8.4352349343600022</v>
      </c>
      <c r="G47" s="565">
        <f t="shared" si="22"/>
        <v>9.3117335113469437</v>
      </c>
      <c r="H47" s="565">
        <f t="shared" si="22"/>
        <v>10.277644363763358</v>
      </c>
      <c r="I47" s="565">
        <f t="shared" si="22"/>
        <v>11.331362805463407</v>
      </c>
      <c r="J47" s="539">
        <f t="shared" si="22"/>
        <v>32.716076145940356</v>
      </c>
      <c r="K47" s="539">
        <f t="shared" si="22"/>
        <v>37.227706483484063</v>
      </c>
      <c r="L47" s="539">
        <f t="shared" si="22"/>
        <v>42.267417846335874</v>
      </c>
      <c r="M47" s="539">
        <f t="shared" si="22"/>
        <v>47.67816138112024</v>
      </c>
      <c r="N47" s="539">
        <f t="shared" si="22"/>
        <v>53.451250347368365</v>
      </c>
      <c r="O47" s="539">
        <f t="shared" si="22"/>
        <v>59.55945241758419</v>
      </c>
      <c r="P47" s="539">
        <f t="shared" si="22"/>
        <v>65.344693239766556</v>
      </c>
      <c r="Q47" s="539">
        <f t="shared" si="22"/>
        <v>70.369074999713575</v>
      </c>
      <c r="R47" s="539">
        <f t="shared" si="22"/>
        <v>75.777320016437983</v>
      </c>
      <c r="S47" s="539">
        <f t="shared" si="22"/>
        <v>81.598611953477445</v>
      </c>
      <c r="T47" s="539">
        <f t="shared" si="22"/>
        <v>87.864344782048477</v>
      </c>
      <c r="U47" s="539">
        <f t="shared" si="22"/>
        <v>94.608289689147298</v>
      </c>
      <c r="V47" s="539">
        <f t="shared" si="22"/>
        <v>101.86677456014219</v>
      </c>
      <c r="W47" s="539">
        <f t="shared" si="22"/>
        <v>109.6788769814524</v>
      </c>
      <c r="X47" s="539">
        <f t="shared" si="22"/>
        <v>118.0866317799134</v>
      </c>
      <c r="Y47" s="539">
        <f t="shared" si="22"/>
        <v>127.1352541917588</v>
      </c>
      <c r="Z47" s="539">
        <f t="shared" si="22"/>
        <v>136.87337983620466</v>
      </c>
      <c r="AA47" s="539">
        <f t="shared" si="22"/>
        <v>147.35332275682941</v>
      </c>
      <c r="AB47" s="540">
        <f t="shared" si="22"/>
        <v>158.63135288876808</v>
      </c>
    </row>
    <row r="48" spans="1:28">
      <c r="A48" s="484"/>
      <c r="B48" s="541"/>
      <c r="C48" s="542"/>
      <c r="D48" s="542"/>
      <c r="E48" s="488"/>
      <c r="F48" s="489"/>
      <c r="G48" s="489"/>
      <c r="H48" s="489"/>
      <c r="I48" s="489"/>
      <c r="J48" s="491"/>
      <c r="K48" s="491"/>
      <c r="L48" s="491"/>
      <c r="M48" s="491"/>
      <c r="N48" s="491"/>
      <c r="O48" s="491"/>
      <c r="P48" s="491"/>
      <c r="Q48" s="491"/>
      <c r="R48" s="491"/>
      <c r="S48" s="491"/>
      <c r="T48" s="491"/>
      <c r="U48" s="491"/>
      <c r="V48" s="491"/>
      <c r="W48" s="491"/>
      <c r="X48" s="491"/>
      <c r="Y48" s="491"/>
      <c r="Z48" s="491"/>
      <c r="AA48" s="491"/>
      <c r="AB48" s="492"/>
    </row>
    <row r="49" spans="1:28">
      <c r="A49" s="535" t="s">
        <v>225</v>
      </c>
      <c r="B49" s="552"/>
      <c r="C49" s="553"/>
      <c r="D49" s="553"/>
      <c r="E49" s="564">
        <f t="shared" ref="E49:Q49" si="23">SUM(E50:E51)</f>
        <v>6.2438853784000008</v>
      </c>
      <c r="F49" s="565">
        <f t="shared" si="23"/>
        <v>7.2082394871436</v>
      </c>
      <c r="G49" s="565">
        <f t="shared" si="23"/>
        <v>8.1926654386814697</v>
      </c>
      <c r="H49" s="565">
        <f t="shared" si="23"/>
        <v>9.1571644184197147</v>
      </c>
      <c r="I49" s="565">
        <f t="shared" si="23"/>
        <v>10.141737631323638</v>
      </c>
      <c r="J49" s="539">
        <f t="shared" si="23"/>
        <v>11.328816547424548</v>
      </c>
      <c r="K49" s="539">
        <f t="shared" si="23"/>
        <v>15.045310747957894</v>
      </c>
      <c r="L49" s="539">
        <f t="shared" si="23"/>
        <v>16.084529542573794</v>
      </c>
      <c r="M49" s="539">
        <f t="shared" si="23"/>
        <v>17.126676344768264</v>
      </c>
      <c r="N49" s="539">
        <f t="shared" si="23"/>
        <v>17.436969754538172</v>
      </c>
      <c r="O49" s="539">
        <f t="shared" si="23"/>
        <v>17.730644692179201</v>
      </c>
      <c r="P49" s="539">
        <f t="shared" si="23"/>
        <v>0.7529536167312233</v>
      </c>
      <c r="Q49" s="539">
        <f t="shared" si="23"/>
        <v>0.80916783539070691</v>
      </c>
      <c r="R49" s="539">
        <f t="shared" ref="R49:AB49" si="24">SUM(R50:R51)</f>
        <v>0.86957891068156534</v>
      </c>
      <c r="S49" s="539">
        <f t="shared" si="24"/>
        <v>0.93450017268299113</v>
      </c>
      <c r="T49" s="539">
        <f t="shared" si="24"/>
        <v>1.0042683441575944</v>
      </c>
      <c r="U49" s="539">
        <f t="shared" si="24"/>
        <v>1.0792452870088092</v>
      </c>
      <c r="V49" s="539">
        <f t="shared" si="24"/>
        <v>1.1598198791257983</v>
      </c>
      <c r="W49" s="539">
        <f t="shared" si="24"/>
        <v>1.246410031350363</v>
      </c>
      <c r="X49" s="539">
        <f t="shared" si="24"/>
        <v>1.3394648550271233</v>
      </c>
      <c r="Y49" s="539">
        <f t="shared" si="24"/>
        <v>1.4394669913792566</v>
      </c>
      <c r="Z49" s="539">
        <f t="shared" si="24"/>
        <v>1.5469351147914154</v>
      </c>
      <c r="AA49" s="539">
        <f t="shared" si="24"/>
        <v>1.662426622983425</v>
      </c>
      <c r="AB49" s="540">
        <f t="shared" si="24"/>
        <v>1.7865405280277196</v>
      </c>
    </row>
    <row r="50" spans="1:28">
      <c r="A50" s="554" t="s">
        <v>50</v>
      </c>
      <c r="E50" s="488">
        <f>+'Ph-I Loan repayment'!F26</f>
        <v>5.98</v>
      </c>
      <c r="F50" s="489">
        <f>+'Ph-I Loan repayment'!G26</f>
        <v>6.94</v>
      </c>
      <c r="G50" s="489">
        <f>+'Ph-I Loan repayment'!H26</f>
        <v>7.92</v>
      </c>
      <c r="H50" s="489">
        <f>+'Ph-I Loan repayment'!I26</f>
        <v>8.8800000000000008</v>
      </c>
      <c r="I50" s="489">
        <f>+'Ph-I Loan repayment'!J26</f>
        <v>9.86</v>
      </c>
      <c r="J50" s="491">
        <f>+'Ph-I Loan repayment'!K26</f>
        <v>10.84</v>
      </c>
      <c r="K50" s="491">
        <f>+'Ph-I Loan repayment'!L26</f>
        <v>14.52</v>
      </c>
      <c r="L50" s="491">
        <f>+'Ph-I Loan repayment'!M26</f>
        <v>15.52</v>
      </c>
      <c r="M50" s="491">
        <f>+'Ph-I Loan repayment'!N26</f>
        <v>16.52</v>
      </c>
      <c r="N50" s="491">
        <f>+'Ph-I Loan repayment'!O26</f>
        <v>16.785</v>
      </c>
      <c r="O50" s="491">
        <f>+'Ph-I Loan repayment'!P26</f>
        <v>17.03</v>
      </c>
      <c r="P50" s="491">
        <f>+'Ph-I Loan repayment'!Q26</f>
        <v>0</v>
      </c>
      <c r="Q50" s="491">
        <f>+'Ph-I Loan repayment'!R26</f>
        <v>0</v>
      </c>
      <c r="R50" s="491">
        <f>+'Ph-I Loan repayment'!S26</f>
        <v>0</v>
      </c>
      <c r="S50" s="491">
        <f>+'Ph-I Loan repayment'!T26</f>
        <v>0</v>
      </c>
      <c r="T50" s="491">
        <f>+'Ph-I Loan repayment'!U26</f>
        <v>0</v>
      </c>
      <c r="U50" s="491">
        <f>+'Ph-I Loan repayment'!V26</f>
        <v>0</v>
      </c>
      <c r="V50" s="491">
        <f>+'Ph-I Loan repayment'!W26</f>
        <v>0</v>
      </c>
      <c r="W50" s="491">
        <f>+'Ph-I Loan repayment'!X26</f>
        <v>0</v>
      </c>
      <c r="X50" s="491">
        <f>+'Ph-I Loan repayment'!Y26</f>
        <v>0</v>
      </c>
      <c r="Y50" s="491">
        <f>+'Ph-I Loan repayment'!Z26</f>
        <v>0</v>
      </c>
      <c r="Z50" s="491">
        <f>+'Ph-I Loan repayment'!AA26</f>
        <v>0</v>
      </c>
      <c r="AA50" s="491">
        <f>+'Ph-I Loan repayment'!AB26</f>
        <v>0</v>
      </c>
      <c r="AB50" s="492">
        <f>+'Ph-I Loan repayment'!AC26</f>
        <v>0</v>
      </c>
    </row>
    <row r="51" spans="1:28">
      <c r="A51" s="554" t="s">
        <v>226</v>
      </c>
      <c r="B51" s="567"/>
      <c r="C51" s="568"/>
      <c r="D51" s="523">
        <v>0.01</v>
      </c>
      <c r="E51" s="569">
        <f t="shared" ref="E51:AB51" si="25">+E41*$D$51</f>
        <v>0.26388537839999998</v>
      </c>
      <c r="F51" s="570">
        <f t="shared" si="25"/>
        <v>0.26823948714359996</v>
      </c>
      <c r="G51" s="570">
        <f t="shared" si="25"/>
        <v>0.27266543868146942</v>
      </c>
      <c r="H51" s="570">
        <f t="shared" si="25"/>
        <v>0.27716441841971357</v>
      </c>
      <c r="I51" s="570">
        <f t="shared" si="25"/>
        <v>0.28173763132363883</v>
      </c>
      <c r="J51" s="571">
        <f t="shared" si="25"/>
        <v>0.48881654742454866</v>
      </c>
      <c r="K51" s="571">
        <f t="shared" si="25"/>
        <v>0.52531074795789445</v>
      </c>
      <c r="L51" s="571">
        <f t="shared" si="25"/>
        <v>0.56452954257379584</v>
      </c>
      <c r="M51" s="571">
        <f t="shared" si="25"/>
        <v>0.6066763447682656</v>
      </c>
      <c r="N51" s="571">
        <f t="shared" si="25"/>
        <v>0.65196975453817074</v>
      </c>
      <c r="O51" s="571">
        <f t="shared" si="25"/>
        <v>0.70064469217919823</v>
      </c>
      <c r="P51" s="571">
        <f t="shared" si="25"/>
        <v>0.7529536167312233</v>
      </c>
      <c r="Q51" s="571">
        <f t="shared" si="25"/>
        <v>0.80916783539070691</v>
      </c>
      <c r="R51" s="571">
        <f t="shared" si="25"/>
        <v>0.86957891068156534</v>
      </c>
      <c r="S51" s="571">
        <f t="shared" si="25"/>
        <v>0.93450017268299113</v>
      </c>
      <c r="T51" s="571">
        <f t="shared" si="25"/>
        <v>1.0042683441575944</v>
      </c>
      <c r="U51" s="571">
        <f t="shared" si="25"/>
        <v>1.0792452870088092</v>
      </c>
      <c r="V51" s="571">
        <f t="shared" si="25"/>
        <v>1.1598198791257983</v>
      </c>
      <c r="W51" s="571">
        <f t="shared" si="25"/>
        <v>1.246410031350363</v>
      </c>
      <c r="X51" s="571">
        <f t="shared" si="25"/>
        <v>1.3394648550271233</v>
      </c>
      <c r="Y51" s="571">
        <f t="shared" si="25"/>
        <v>1.4394669913792566</v>
      </c>
      <c r="Z51" s="571">
        <f t="shared" si="25"/>
        <v>1.5469351147914154</v>
      </c>
      <c r="AA51" s="571">
        <f t="shared" si="25"/>
        <v>1.662426622983425</v>
      </c>
      <c r="AB51" s="572">
        <f t="shared" si="25"/>
        <v>1.7865405280277196</v>
      </c>
    </row>
    <row r="52" spans="1:28">
      <c r="A52" s="554"/>
      <c r="B52" s="567"/>
      <c r="C52" s="568"/>
      <c r="D52" s="573"/>
      <c r="E52" s="569"/>
      <c r="F52" s="570"/>
      <c r="G52" s="570"/>
      <c r="H52" s="570"/>
      <c r="I52" s="570"/>
      <c r="J52" s="571"/>
      <c r="K52" s="571"/>
      <c r="L52" s="571"/>
      <c r="M52" s="571"/>
      <c r="N52" s="571"/>
      <c r="O52" s="571"/>
      <c r="P52" s="571"/>
      <c r="Q52" s="571"/>
      <c r="R52" s="571"/>
      <c r="S52" s="571"/>
      <c r="T52" s="571"/>
      <c r="U52" s="571"/>
      <c r="V52" s="571"/>
      <c r="W52" s="571"/>
      <c r="X52" s="571"/>
      <c r="Y52" s="571"/>
      <c r="Z52" s="571"/>
      <c r="AA52" s="571"/>
      <c r="AB52" s="572"/>
    </row>
    <row r="53" spans="1:28">
      <c r="A53" s="467" t="s">
        <v>219</v>
      </c>
      <c r="B53" s="555"/>
      <c r="C53" s="555"/>
      <c r="D53" s="555"/>
      <c r="E53" s="574">
        <f>+E47-E49</f>
        <v>1.4047519615999997</v>
      </c>
      <c r="F53" s="575">
        <f t="shared" ref="F53:AB53" si="26">+F47-F49</f>
        <v>1.2269954472164022</v>
      </c>
      <c r="G53" s="575">
        <f t="shared" si="26"/>
        <v>1.119068072665474</v>
      </c>
      <c r="H53" s="575">
        <f t="shared" si="26"/>
        <v>1.1204799453436429</v>
      </c>
      <c r="I53" s="575">
        <f t="shared" si="26"/>
        <v>1.1896251741397688</v>
      </c>
      <c r="J53" s="557">
        <f t="shared" si="26"/>
        <v>21.387259598515808</v>
      </c>
      <c r="K53" s="557">
        <f t="shared" si="26"/>
        <v>22.182395735526171</v>
      </c>
      <c r="L53" s="557">
        <f t="shared" si="26"/>
        <v>26.182888303762081</v>
      </c>
      <c r="M53" s="557">
        <f t="shared" si="26"/>
        <v>30.551485036351977</v>
      </c>
      <c r="N53" s="557">
        <f t="shared" si="26"/>
        <v>36.01428059283019</v>
      </c>
      <c r="O53" s="557">
        <f t="shared" si="26"/>
        <v>41.828807725404985</v>
      </c>
      <c r="P53" s="557">
        <f t="shared" si="26"/>
        <v>64.591739623035338</v>
      </c>
      <c r="Q53" s="557">
        <f t="shared" si="26"/>
        <v>69.559907164322865</v>
      </c>
      <c r="R53" s="557">
        <f t="shared" si="26"/>
        <v>74.907741105756415</v>
      </c>
      <c r="S53" s="557">
        <f t="shared" si="26"/>
        <v>80.664111780794457</v>
      </c>
      <c r="T53" s="557">
        <f t="shared" si="26"/>
        <v>86.860076437890882</v>
      </c>
      <c r="U53" s="557">
        <f t="shared" si="26"/>
        <v>93.529044402138496</v>
      </c>
      <c r="V53" s="557">
        <f t="shared" si="26"/>
        <v>100.7069546810164</v>
      </c>
      <c r="W53" s="557">
        <f t="shared" si="26"/>
        <v>108.43246695010204</v>
      </c>
      <c r="X53" s="557">
        <f t="shared" si="26"/>
        <v>116.74716692488629</v>
      </c>
      <c r="Y53" s="557">
        <f t="shared" si="26"/>
        <v>125.69578720037954</v>
      </c>
      <c r="Z53" s="557">
        <f t="shared" si="26"/>
        <v>135.32644472141325</v>
      </c>
      <c r="AA53" s="557">
        <f t="shared" si="26"/>
        <v>145.690896133846</v>
      </c>
      <c r="AB53" s="558">
        <f t="shared" si="26"/>
        <v>156.84481236074035</v>
      </c>
    </row>
    <row r="54" spans="1:28">
      <c r="A54" s="484"/>
      <c r="B54" s="541"/>
      <c r="C54" s="542"/>
      <c r="D54" s="542"/>
      <c r="E54" s="491"/>
      <c r="F54" s="491"/>
      <c r="G54" s="491"/>
      <c r="H54" s="491"/>
      <c r="I54" s="491"/>
      <c r="J54" s="491"/>
      <c r="K54" s="491"/>
      <c r="L54" s="491"/>
      <c r="M54" s="491"/>
      <c r="N54" s="491"/>
      <c r="O54" s="491"/>
      <c r="P54" s="491"/>
      <c r="Q54" s="491"/>
    </row>
    <row r="55" spans="1:28">
      <c r="A55" s="484"/>
      <c r="B55" s="541"/>
      <c r="C55" s="542"/>
      <c r="D55" s="542"/>
      <c r="E55" s="491"/>
      <c r="F55" s="491"/>
      <c r="G55" s="491"/>
      <c r="H55" s="491"/>
      <c r="I55" s="491"/>
      <c r="J55" s="491"/>
      <c r="K55" s="491"/>
      <c r="L55" s="491"/>
      <c r="M55" s="491"/>
      <c r="N55" s="491"/>
      <c r="O55" s="491"/>
      <c r="P55" s="491"/>
      <c r="Q55" s="491"/>
    </row>
    <row r="56" spans="1:28">
      <c r="A56" s="526" t="s">
        <v>227</v>
      </c>
      <c r="B56" s="527"/>
      <c r="C56" s="527"/>
      <c r="D56" s="527"/>
      <c r="E56" s="560">
        <f t="shared" ref="E56:AB56" si="27">+E2</f>
        <v>42430</v>
      </c>
      <c r="F56" s="561">
        <f t="shared" si="27"/>
        <v>42825</v>
      </c>
      <c r="G56" s="561">
        <f t="shared" si="27"/>
        <v>43190</v>
      </c>
      <c r="H56" s="561">
        <f t="shared" si="27"/>
        <v>43555</v>
      </c>
      <c r="I56" s="561">
        <f t="shared" si="27"/>
        <v>43921</v>
      </c>
      <c r="J56" s="561">
        <f t="shared" si="27"/>
        <v>44286</v>
      </c>
      <c r="K56" s="561">
        <f t="shared" si="27"/>
        <v>44651</v>
      </c>
      <c r="L56" s="561">
        <f t="shared" si="27"/>
        <v>45016</v>
      </c>
      <c r="M56" s="529">
        <f t="shared" si="27"/>
        <v>45382</v>
      </c>
      <c r="N56" s="529">
        <f t="shared" si="27"/>
        <v>45747</v>
      </c>
      <c r="O56" s="529">
        <f t="shared" si="27"/>
        <v>46112</v>
      </c>
      <c r="P56" s="529">
        <f t="shared" si="27"/>
        <v>46477</v>
      </c>
      <c r="Q56" s="529">
        <f t="shared" si="27"/>
        <v>46843</v>
      </c>
      <c r="R56" s="529">
        <f t="shared" si="27"/>
        <v>47208</v>
      </c>
      <c r="S56" s="529">
        <f t="shared" si="27"/>
        <v>47573</v>
      </c>
      <c r="T56" s="529">
        <f t="shared" si="27"/>
        <v>47938</v>
      </c>
      <c r="U56" s="529">
        <f t="shared" si="27"/>
        <v>48304</v>
      </c>
      <c r="V56" s="529">
        <f t="shared" si="27"/>
        <v>48669</v>
      </c>
      <c r="W56" s="529">
        <f t="shared" si="27"/>
        <v>49034</v>
      </c>
      <c r="X56" s="529">
        <f t="shared" si="27"/>
        <v>49399</v>
      </c>
      <c r="Y56" s="529">
        <f t="shared" si="27"/>
        <v>49765</v>
      </c>
      <c r="Z56" s="529">
        <f t="shared" si="27"/>
        <v>50130</v>
      </c>
      <c r="AA56" s="529">
        <f t="shared" si="27"/>
        <v>50495</v>
      </c>
      <c r="AB56" s="530">
        <f t="shared" si="27"/>
        <v>50860</v>
      </c>
    </row>
    <row r="57" spans="1:28" s="577" customFormat="1">
      <c r="A57" s="576"/>
      <c r="E57" s="562"/>
      <c r="F57" s="563"/>
      <c r="G57" s="563"/>
      <c r="H57" s="563"/>
      <c r="I57" s="563"/>
      <c r="J57" s="563"/>
      <c r="K57" s="563"/>
      <c r="L57" s="563"/>
      <c r="M57" s="578"/>
      <c r="N57" s="578"/>
      <c r="O57" s="578"/>
      <c r="P57" s="578"/>
      <c r="Q57" s="578"/>
      <c r="R57" s="578"/>
      <c r="S57" s="578"/>
      <c r="T57" s="578"/>
      <c r="U57" s="578"/>
      <c r="V57" s="578"/>
      <c r="W57" s="578"/>
      <c r="X57" s="578"/>
      <c r="Y57" s="578"/>
      <c r="Z57" s="578"/>
      <c r="AA57" s="578"/>
      <c r="AB57" s="579"/>
    </row>
    <row r="58" spans="1:28">
      <c r="A58" s="535" t="s">
        <v>215</v>
      </c>
      <c r="B58" s="536"/>
      <c r="C58" s="537"/>
      <c r="D58" s="537"/>
      <c r="E58" s="564">
        <f>($B4*E4*12/10^7)-((148500*2.5*61.9)/10^7)</f>
        <v>47.1465861</v>
      </c>
      <c r="F58" s="565">
        <f t="shared" ref="F58:AB58" si="28">+$B4*F4*12/10^7</f>
        <v>50.260459889399996</v>
      </c>
      <c r="G58" s="565">
        <f t="shared" si="28"/>
        <v>51.089757477575091</v>
      </c>
      <c r="H58" s="565">
        <f t="shared" si="28"/>
        <v>51.932738475955084</v>
      </c>
      <c r="I58" s="565">
        <f t="shared" si="28"/>
        <v>52.78962866080834</v>
      </c>
      <c r="J58" s="565">
        <f t="shared" si="28"/>
        <v>53.660657533711671</v>
      </c>
      <c r="K58" s="565">
        <f t="shared" si="28"/>
        <v>54.546058383017908</v>
      </c>
      <c r="L58" s="565">
        <f t="shared" si="28"/>
        <v>55.446068346337697</v>
      </c>
      <c r="M58" s="539">
        <f t="shared" si="28"/>
        <v>110.81234592506449</v>
      </c>
      <c r="N58" s="539">
        <f t="shared" si="28"/>
        <v>119.08540459107461</v>
      </c>
      <c r="O58" s="539">
        <f t="shared" si="28"/>
        <v>127.97611555132933</v>
      </c>
      <c r="P58" s="539">
        <f t="shared" si="28"/>
        <v>137.53059166105996</v>
      </c>
      <c r="Q58" s="539">
        <f t="shared" si="28"/>
        <v>147.79838848175402</v>
      </c>
      <c r="R58" s="539">
        <f t="shared" si="28"/>
        <v>158.83276130766791</v>
      </c>
      <c r="S58" s="539">
        <f t="shared" si="28"/>
        <v>170.69094138149572</v>
      </c>
      <c r="T58" s="539">
        <f t="shared" si="28"/>
        <v>183.43443273182365</v>
      </c>
      <c r="U58" s="539">
        <f t="shared" si="28"/>
        <v>197.12933117195684</v>
      </c>
      <c r="V58" s="539">
        <f t="shared" si="28"/>
        <v>211.84666711464843</v>
      </c>
      <c r="W58" s="539">
        <f t="shared" si="28"/>
        <v>227.66277398078574</v>
      </c>
      <c r="X58" s="539">
        <f t="shared" si="28"/>
        <v>244.65968411283288</v>
      </c>
      <c r="Y58" s="539">
        <f t="shared" si="28"/>
        <v>262.92555424648862</v>
      </c>
      <c r="Z58" s="539">
        <f t="shared" si="28"/>
        <v>282.5551227473249</v>
      </c>
      <c r="AA58" s="539">
        <f t="shared" si="28"/>
        <v>303.65020098392381</v>
      </c>
      <c r="AB58" s="540">
        <f t="shared" si="28"/>
        <v>326.32020138608618</v>
      </c>
    </row>
    <row r="59" spans="1:28">
      <c r="A59" s="484" t="s">
        <v>216</v>
      </c>
      <c r="B59" s="541"/>
      <c r="C59" s="542"/>
      <c r="D59" s="542"/>
      <c r="E59" s="488">
        <f t="shared" ref="E59:AB59" si="29">+$B$4*E$9*12/10^7</f>
        <v>9.57456</v>
      </c>
      <c r="F59" s="489">
        <f t="shared" si="29"/>
        <v>10.149033599999999</v>
      </c>
      <c r="G59" s="489">
        <f t="shared" si="29"/>
        <v>10.757975616000003</v>
      </c>
      <c r="H59" s="489">
        <f t="shared" si="29"/>
        <v>11.403454152960004</v>
      </c>
      <c r="I59" s="489">
        <f t="shared" si="29"/>
        <v>12.087661402137604</v>
      </c>
      <c r="J59" s="489">
        <f t="shared" si="29"/>
        <v>12.81292108626586</v>
      </c>
      <c r="K59" s="489">
        <f t="shared" si="29"/>
        <v>13.581696351441812</v>
      </c>
      <c r="L59" s="489">
        <f t="shared" si="29"/>
        <v>14.396598132528323</v>
      </c>
      <c r="M59" s="491">
        <f t="shared" si="29"/>
        <v>15.260394020480025</v>
      </c>
      <c r="N59" s="491">
        <f t="shared" si="29"/>
        <v>16.176017661708826</v>
      </c>
      <c r="O59" s="491">
        <f t="shared" si="29"/>
        <v>17.146578721411355</v>
      </c>
      <c r="P59" s="491">
        <f t="shared" si="29"/>
        <v>18.175373444696039</v>
      </c>
      <c r="Q59" s="491">
        <f t="shared" si="29"/>
        <v>19.265895851377799</v>
      </c>
      <c r="R59" s="491">
        <f t="shared" si="29"/>
        <v>20.421849602460469</v>
      </c>
      <c r="S59" s="491">
        <f t="shared" si="29"/>
        <v>21.647160578608094</v>
      </c>
      <c r="T59" s="491">
        <f t="shared" si="29"/>
        <v>22.945990213324581</v>
      </c>
      <c r="U59" s="491">
        <f t="shared" si="29"/>
        <v>24.322749626124065</v>
      </c>
      <c r="V59" s="491">
        <f t="shared" si="29"/>
        <v>25.7821146036915</v>
      </c>
      <c r="W59" s="491">
        <f t="shared" si="29"/>
        <v>27.329041479912995</v>
      </c>
      <c r="X59" s="491">
        <f t="shared" si="29"/>
        <v>28.968783968707776</v>
      </c>
      <c r="Y59" s="491">
        <f t="shared" si="29"/>
        <v>30.706911006830239</v>
      </c>
      <c r="Z59" s="491">
        <f t="shared" si="29"/>
        <v>32.549325667240062</v>
      </c>
      <c r="AA59" s="491">
        <f t="shared" si="29"/>
        <v>34.502285207274461</v>
      </c>
      <c r="AB59" s="492">
        <f t="shared" si="29"/>
        <v>36.572422319710931</v>
      </c>
    </row>
    <row r="60" spans="1:28">
      <c r="A60" s="535" t="s">
        <v>217</v>
      </c>
      <c r="B60" s="536"/>
      <c r="C60" s="537"/>
      <c r="D60" s="537"/>
      <c r="E60" s="564">
        <f t="shared" ref="E60" si="30">+E58-E59</f>
        <v>37.572026100000002</v>
      </c>
      <c r="F60" s="565">
        <f>+F58-F59</f>
        <v>40.111426289400001</v>
      </c>
      <c r="G60" s="565">
        <f t="shared" ref="G60:AB60" si="31">+G58-G59</f>
        <v>40.331781861575088</v>
      </c>
      <c r="H60" s="565">
        <f t="shared" si="31"/>
        <v>40.529284322995082</v>
      </c>
      <c r="I60" s="565">
        <f t="shared" si="31"/>
        <v>40.701967258670734</v>
      </c>
      <c r="J60" s="565">
        <f t="shared" si="31"/>
        <v>40.847736447445811</v>
      </c>
      <c r="K60" s="565">
        <f t="shared" si="31"/>
        <v>40.964362031576094</v>
      </c>
      <c r="L60" s="565">
        <f t="shared" si="31"/>
        <v>41.049470213809371</v>
      </c>
      <c r="M60" s="539">
        <f t="shared" si="31"/>
        <v>95.55195190458447</v>
      </c>
      <c r="N60" s="539">
        <f t="shared" si="31"/>
        <v>102.90938692936578</v>
      </c>
      <c r="O60" s="539">
        <f t="shared" si="31"/>
        <v>110.82953682991797</v>
      </c>
      <c r="P60" s="539">
        <f t="shared" si="31"/>
        <v>119.35521821636392</v>
      </c>
      <c r="Q60" s="539">
        <f t="shared" si="31"/>
        <v>128.53249263037623</v>
      </c>
      <c r="R60" s="539">
        <f t="shared" si="31"/>
        <v>138.41091170520744</v>
      </c>
      <c r="S60" s="539">
        <f t="shared" si="31"/>
        <v>149.04378080288762</v>
      </c>
      <c r="T60" s="539">
        <f t="shared" si="31"/>
        <v>160.48844251849906</v>
      </c>
      <c r="U60" s="539">
        <f t="shared" si="31"/>
        <v>172.80658154583278</v>
      </c>
      <c r="V60" s="539">
        <f t="shared" si="31"/>
        <v>186.06455251095693</v>
      </c>
      <c r="W60" s="539">
        <f t="shared" si="31"/>
        <v>200.33373250087274</v>
      </c>
      <c r="X60" s="539">
        <f t="shared" si="31"/>
        <v>215.6909001441251</v>
      </c>
      <c r="Y60" s="539">
        <f t="shared" si="31"/>
        <v>232.21864323965838</v>
      </c>
      <c r="Z60" s="539">
        <f t="shared" si="31"/>
        <v>250.00579708008485</v>
      </c>
      <c r="AA60" s="539">
        <f t="shared" si="31"/>
        <v>269.14791577664937</v>
      </c>
      <c r="AB60" s="540">
        <f t="shared" si="31"/>
        <v>289.74777906637524</v>
      </c>
    </row>
    <row r="61" spans="1:28">
      <c r="A61" s="484"/>
      <c r="B61" s="541"/>
      <c r="C61" s="542"/>
      <c r="D61" s="542"/>
      <c r="E61" s="488"/>
      <c r="F61" s="489"/>
      <c r="G61" s="489"/>
      <c r="H61" s="489"/>
      <c r="I61" s="489"/>
      <c r="J61" s="489"/>
      <c r="K61" s="489"/>
      <c r="L61" s="489"/>
      <c r="M61" s="491"/>
      <c r="N61" s="491"/>
      <c r="O61" s="491"/>
      <c r="P61" s="491"/>
      <c r="Q61" s="491"/>
      <c r="R61" s="491"/>
      <c r="S61" s="491"/>
      <c r="T61" s="491"/>
      <c r="U61" s="491"/>
      <c r="V61" s="491"/>
      <c r="W61" s="491"/>
      <c r="X61" s="491"/>
      <c r="Y61" s="491"/>
      <c r="Z61" s="491"/>
      <c r="AA61" s="491"/>
      <c r="AB61" s="492"/>
    </row>
    <row r="62" spans="1:28">
      <c r="A62" s="484" t="s">
        <v>5</v>
      </c>
      <c r="B62" s="541"/>
      <c r="C62" s="542"/>
      <c r="D62" s="542"/>
      <c r="E62" s="488">
        <f>+'Ph-II Loan repayment'!D26</f>
        <v>32.178842108437493</v>
      </c>
      <c r="F62" s="489">
        <f>+'Ph-II Loan repayment'!E26</f>
        <v>31.983690099375</v>
      </c>
      <c r="G62" s="489">
        <f>+'Ph-II Loan repayment'!F26</f>
        <v>31.593628355625011</v>
      </c>
      <c r="H62" s="489">
        <f>+'Ph-II Loan repayment'!G26</f>
        <v>30.99553368187502</v>
      </c>
      <c r="I62" s="489">
        <f>+'Ph-II Loan repayment'!H26</f>
        <v>30.17705008500003</v>
      </c>
      <c r="J62" s="489">
        <f>+'Ph-II Loan repayment'!I26</f>
        <v>29.159497710000036</v>
      </c>
      <c r="K62" s="489">
        <f>+'Ph-II Loan repayment'!J26</f>
        <v>28.012732335000031</v>
      </c>
      <c r="L62" s="489">
        <f>+'Ph-II Loan repayment'!K26</f>
        <v>26.118954303750023</v>
      </c>
      <c r="M62" s="491">
        <f>+'Ph-II Loan repayment'!L26</f>
        <v>22.908818835000027</v>
      </c>
      <c r="N62" s="491">
        <f>+'Ph-II Loan repayment'!M26</f>
        <v>19.173755553750027</v>
      </c>
      <c r="O62" s="491">
        <f>+'Ph-II Loan repayment'!N26</f>
        <v>14.893574928750033</v>
      </c>
      <c r="P62" s="491">
        <f>+'Ph-II Loan repayment'!O26</f>
        <v>9.9309881475000328</v>
      </c>
      <c r="Q62" s="491">
        <f>+'Ph-II Loan repayment'!P26</f>
        <v>4.0869668109375334</v>
      </c>
      <c r="R62" s="491">
        <f>+'Ph-II Loan repayment'!Q26</f>
        <v>3.3990588121923789E-14</v>
      </c>
      <c r="S62" s="491">
        <f>+'Ph-II Loan repayment'!R26</f>
        <v>0</v>
      </c>
      <c r="T62" s="491">
        <f>+'Ph-II Loan repayment'!S26</f>
        <v>0</v>
      </c>
      <c r="U62" s="491">
        <f>+'Ph-II Loan repayment'!T26</f>
        <v>0</v>
      </c>
      <c r="V62" s="491">
        <f>+'Ph-II Loan repayment'!U26</f>
        <v>0</v>
      </c>
      <c r="W62" s="491">
        <f>+'Ph-II Loan repayment'!V26</f>
        <v>0</v>
      </c>
      <c r="X62" s="491">
        <f>+'Ph-II Loan repayment'!W26</f>
        <v>0</v>
      </c>
      <c r="Y62" s="491">
        <f>+'Ph-II Loan repayment'!X26</f>
        <v>0</v>
      </c>
      <c r="Z62" s="491">
        <f>+'Ph-II Loan repayment'!Y26</f>
        <v>0</v>
      </c>
      <c r="AA62" s="491">
        <f>+'Ph-II Loan repayment'!Z26</f>
        <v>0</v>
      </c>
      <c r="AB62" s="492">
        <f>+'Ph-II Loan repayment'!AA26</f>
        <v>0</v>
      </c>
    </row>
    <row r="63" spans="1:28">
      <c r="A63" s="484"/>
      <c r="B63" s="541"/>
      <c r="C63" s="542"/>
      <c r="D63" s="542"/>
      <c r="E63" s="488"/>
      <c r="F63" s="489"/>
      <c r="G63" s="489"/>
      <c r="H63" s="489"/>
      <c r="I63" s="489"/>
      <c r="J63" s="489"/>
      <c r="K63" s="489"/>
      <c r="L63" s="489"/>
      <c r="M63" s="491"/>
      <c r="N63" s="491"/>
      <c r="O63" s="491"/>
      <c r="P63" s="491"/>
      <c r="Q63" s="491"/>
      <c r="R63" s="491"/>
      <c r="S63" s="491"/>
      <c r="T63" s="491"/>
      <c r="U63" s="491"/>
      <c r="V63" s="491"/>
      <c r="W63" s="491"/>
      <c r="X63" s="491"/>
      <c r="Y63" s="491"/>
      <c r="Z63" s="491"/>
      <c r="AA63" s="491"/>
      <c r="AB63" s="492"/>
    </row>
    <row r="64" spans="1:28">
      <c r="A64" s="535" t="s">
        <v>73</v>
      </c>
      <c r="B64" s="536"/>
      <c r="C64" s="537"/>
      <c r="D64" s="537"/>
      <c r="E64" s="564">
        <f>+E60-E62</f>
        <v>5.393183991562509</v>
      </c>
      <c r="F64" s="565">
        <f t="shared" ref="F64:AB64" si="32">+F60-F62</f>
        <v>8.1277361900250007</v>
      </c>
      <c r="G64" s="565">
        <f t="shared" si="32"/>
        <v>8.738153505950077</v>
      </c>
      <c r="H64" s="565">
        <f t="shared" si="32"/>
        <v>9.5337506411200614</v>
      </c>
      <c r="I64" s="565">
        <f t="shared" si="32"/>
        <v>10.524917173670705</v>
      </c>
      <c r="J64" s="565">
        <f t="shared" si="32"/>
        <v>11.688238737445776</v>
      </c>
      <c r="K64" s="565">
        <f t="shared" si="32"/>
        <v>12.951629696576063</v>
      </c>
      <c r="L64" s="565">
        <f t="shared" si="32"/>
        <v>14.930515910059349</v>
      </c>
      <c r="M64" s="539">
        <f t="shared" si="32"/>
        <v>72.643133069584451</v>
      </c>
      <c r="N64" s="539">
        <f t="shared" si="32"/>
        <v>83.735631375615753</v>
      </c>
      <c r="O64" s="539">
        <f t="shared" si="32"/>
        <v>95.935961901167943</v>
      </c>
      <c r="P64" s="539">
        <f t="shared" si="32"/>
        <v>109.42423006886389</v>
      </c>
      <c r="Q64" s="539">
        <f t="shared" si="32"/>
        <v>124.44552581943869</v>
      </c>
      <c r="R64" s="539">
        <f t="shared" si="32"/>
        <v>138.41091170520741</v>
      </c>
      <c r="S64" s="539">
        <f t="shared" si="32"/>
        <v>149.04378080288762</v>
      </c>
      <c r="T64" s="539">
        <f t="shared" si="32"/>
        <v>160.48844251849906</v>
      </c>
      <c r="U64" s="539">
        <f t="shared" si="32"/>
        <v>172.80658154583278</v>
      </c>
      <c r="V64" s="539">
        <f t="shared" si="32"/>
        <v>186.06455251095693</v>
      </c>
      <c r="W64" s="539">
        <f t="shared" si="32"/>
        <v>200.33373250087274</v>
      </c>
      <c r="X64" s="539">
        <f t="shared" si="32"/>
        <v>215.6909001441251</v>
      </c>
      <c r="Y64" s="539">
        <f t="shared" si="32"/>
        <v>232.21864323965838</v>
      </c>
      <c r="Z64" s="539">
        <f t="shared" si="32"/>
        <v>250.00579708008485</v>
      </c>
      <c r="AA64" s="539">
        <f t="shared" si="32"/>
        <v>269.14791577664937</v>
      </c>
      <c r="AB64" s="540">
        <f t="shared" si="32"/>
        <v>289.74777906637524</v>
      </c>
    </row>
    <row r="65" spans="1:28">
      <c r="A65" s="484"/>
      <c r="B65" s="541"/>
      <c r="C65" s="542"/>
      <c r="D65" s="542"/>
      <c r="E65" s="488"/>
      <c r="F65" s="489"/>
      <c r="G65" s="489"/>
      <c r="H65" s="489"/>
      <c r="I65" s="489"/>
      <c r="J65" s="489"/>
      <c r="K65" s="489"/>
      <c r="L65" s="489"/>
      <c r="M65" s="491"/>
      <c r="N65" s="491"/>
      <c r="O65" s="491"/>
      <c r="P65" s="491"/>
      <c r="Q65" s="491"/>
      <c r="R65" s="491"/>
      <c r="S65" s="491"/>
      <c r="T65" s="491"/>
      <c r="U65" s="491"/>
      <c r="V65" s="491"/>
      <c r="W65" s="491"/>
      <c r="X65" s="491"/>
      <c r="Y65" s="491"/>
      <c r="Z65" s="491"/>
      <c r="AA65" s="491"/>
      <c r="AB65" s="492"/>
    </row>
    <row r="66" spans="1:28">
      <c r="A66" s="535" t="s">
        <v>225</v>
      </c>
      <c r="B66" s="552"/>
      <c r="C66" s="553"/>
      <c r="D66" s="553"/>
      <c r="E66" s="564">
        <f>SUM(E67:E68)</f>
        <v>1.662071361</v>
      </c>
      <c r="F66" s="565">
        <f t="shared" ref="F66:AB66" si="33">SUM(F67:F68)</f>
        <v>3.4745035988939996</v>
      </c>
      <c r="G66" s="565">
        <f t="shared" si="33"/>
        <v>5.4640625747757507</v>
      </c>
      <c r="H66" s="565">
        <f t="shared" si="33"/>
        <v>7.453758384759551</v>
      </c>
      <c r="I66" s="565">
        <f t="shared" si="33"/>
        <v>9.757396286608083</v>
      </c>
      <c r="J66" s="565">
        <f t="shared" si="33"/>
        <v>10.996706575337118</v>
      </c>
      <c r="K66" s="565">
        <f t="shared" si="33"/>
        <v>12.236160583830179</v>
      </c>
      <c r="L66" s="565">
        <f t="shared" si="33"/>
        <v>29.165910683463373</v>
      </c>
      <c r="M66" s="539">
        <f t="shared" si="33"/>
        <v>34.949623459250638</v>
      </c>
      <c r="N66" s="539">
        <f t="shared" si="33"/>
        <v>39.647104045910744</v>
      </c>
      <c r="O66" s="539">
        <f t="shared" si="33"/>
        <v>45.889011155513288</v>
      </c>
      <c r="P66" s="539">
        <f t="shared" si="33"/>
        <v>53.060505916610602</v>
      </c>
      <c r="Q66" s="539">
        <f t="shared" si="33"/>
        <v>63.755573384817538</v>
      </c>
      <c r="R66" s="539">
        <f t="shared" si="33"/>
        <v>1.588327613076679</v>
      </c>
      <c r="S66" s="539">
        <f t="shared" si="33"/>
        <v>1.7069094138149572</v>
      </c>
      <c r="T66" s="539">
        <f t="shared" si="33"/>
        <v>1.8343443273182365</v>
      </c>
      <c r="U66" s="539">
        <f t="shared" si="33"/>
        <v>1.9712933117195683</v>
      </c>
      <c r="V66" s="539">
        <f t="shared" si="33"/>
        <v>2.1184666711464843</v>
      </c>
      <c r="W66" s="539">
        <f t="shared" si="33"/>
        <v>2.2766277398078576</v>
      </c>
      <c r="X66" s="539">
        <f t="shared" si="33"/>
        <v>2.4465968411283288</v>
      </c>
      <c r="Y66" s="539">
        <f t="shared" si="33"/>
        <v>2.629255542464886</v>
      </c>
      <c r="Z66" s="539">
        <f t="shared" si="33"/>
        <v>2.825551227473249</v>
      </c>
      <c r="AA66" s="539">
        <f t="shared" si="33"/>
        <v>3.0365020098392383</v>
      </c>
      <c r="AB66" s="540">
        <f t="shared" si="33"/>
        <v>3.2632020138608619</v>
      </c>
    </row>
    <row r="67" spans="1:28">
      <c r="A67" s="554" t="s">
        <v>49</v>
      </c>
      <c r="E67" s="488">
        <f>+'Ph-II Loan repayment'!D27</f>
        <v>1.1906055</v>
      </c>
      <c r="F67" s="489">
        <f>+'Ph-II Loan repayment'!E27</f>
        <v>2.9718989999999996</v>
      </c>
      <c r="G67" s="489">
        <f>+'Ph-II Loan repayment'!F27</f>
        <v>4.9531649999999994</v>
      </c>
      <c r="H67" s="489">
        <f>+'Ph-II Loan repayment'!G27</f>
        <v>6.934431</v>
      </c>
      <c r="I67" s="489">
        <f>+'Ph-II Loan repayment'!H27</f>
        <v>9.2294999999999998</v>
      </c>
      <c r="J67" s="489">
        <f>+'Ph-II Loan repayment'!I27</f>
        <v>10.460100000000001</v>
      </c>
      <c r="K67" s="489">
        <f>+'Ph-II Loan repayment'!J27</f>
        <v>11.6907</v>
      </c>
      <c r="L67" s="489">
        <f>+'Ph-II Loan repayment'!K27</f>
        <v>28.611449999999998</v>
      </c>
      <c r="M67" s="491">
        <f>+'Ph-II Loan repayment'!L27</f>
        <v>33.841499999999996</v>
      </c>
      <c r="N67" s="491">
        <f>+'Ph-II Loan repayment'!M27</f>
        <v>38.456249999999997</v>
      </c>
      <c r="O67" s="491">
        <f>+'Ph-II Loan repayment'!N27</f>
        <v>44.609249999999996</v>
      </c>
      <c r="P67" s="491">
        <f>+'Ph-II Loan repayment'!O27</f>
        <v>51.685200000000002</v>
      </c>
      <c r="Q67" s="491">
        <f>+'Ph-II Loan repayment'!P27</f>
        <v>62.277589499999998</v>
      </c>
      <c r="R67" s="491">
        <f>+'Ph-II Loan repayment'!Q27</f>
        <v>0</v>
      </c>
      <c r="S67" s="491">
        <f>+'Ph-II Loan repayment'!R27</f>
        <v>0</v>
      </c>
      <c r="T67" s="491">
        <f>+'Ph-II Loan repayment'!S27</f>
        <v>0</v>
      </c>
      <c r="U67" s="491">
        <f>+'Ph-II Loan repayment'!T27</f>
        <v>0</v>
      </c>
      <c r="V67" s="491">
        <f>+'Ph-II Loan repayment'!U27</f>
        <v>0</v>
      </c>
      <c r="W67" s="491">
        <f>+'Ph-II Loan repayment'!V27</f>
        <v>0</v>
      </c>
      <c r="X67" s="491">
        <f>+'Ph-II Loan repayment'!W27</f>
        <v>0</v>
      </c>
      <c r="Y67" s="491">
        <f>+'Ph-II Loan repayment'!X27</f>
        <v>0</v>
      </c>
      <c r="Z67" s="491">
        <f>+'Ph-II Loan repayment'!Y27</f>
        <v>0</v>
      </c>
      <c r="AA67" s="491">
        <f>+'Ph-II Loan repayment'!Z27</f>
        <v>0</v>
      </c>
      <c r="AB67" s="492">
        <f>+'Ph-II Loan repayment'!AA27</f>
        <v>0</v>
      </c>
    </row>
    <row r="68" spans="1:28">
      <c r="A68" s="554" t="s">
        <v>226</v>
      </c>
      <c r="B68" s="567"/>
      <c r="C68" s="568"/>
      <c r="D68" s="523">
        <f>+D51</f>
        <v>0.01</v>
      </c>
      <c r="E68" s="569">
        <f t="shared" ref="E68:AB68" si="34">+E58*$D$68</f>
        <v>0.47146586099999999</v>
      </c>
      <c r="F68" s="570">
        <f t="shared" si="34"/>
        <v>0.502604598894</v>
      </c>
      <c r="G68" s="570">
        <f t="shared" si="34"/>
        <v>0.51089757477575093</v>
      </c>
      <c r="H68" s="570">
        <f t="shared" si="34"/>
        <v>0.51932738475955087</v>
      </c>
      <c r="I68" s="570">
        <f t="shared" si="34"/>
        <v>0.52789628660808341</v>
      </c>
      <c r="J68" s="570">
        <f t="shared" si="34"/>
        <v>0.53660657533711675</v>
      </c>
      <c r="K68" s="570">
        <f t="shared" si="34"/>
        <v>0.54546058383017904</v>
      </c>
      <c r="L68" s="570">
        <f t="shared" si="34"/>
        <v>0.55446068346337696</v>
      </c>
      <c r="M68" s="571">
        <f t="shared" si="34"/>
        <v>1.108123459250645</v>
      </c>
      <c r="N68" s="571">
        <f t="shared" si="34"/>
        <v>1.1908540459107462</v>
      </c>
      <c r="O68" s="571">
        <f t="shared" si="34"/>
        <v>1.2797611555132933</v>
      </c>
      <c r="P68" s="571">
        <f t="shared" si="34"/>
        <v>1.3753059166105996</v>
      </c>
      <c r="Q68" s="571">
        <f t="shared" si="34"/>
        <v>1.4779838848175402</v>
      </c>
      <c r="R68" s="571">
        <f t="shared" si="34"/>
        <v>1.588327613076679</v>
      </c>
      <c r="S68" s="571">
        <f t="shared" si="34"/>
        <v>1.7069094138149572</v>
      </c>
      <c r="T68" s="571">
        <f t="shared" si="34"/>
        <v>1.8343443273182365</v>
      </c>
      <c r="U68" s="571">
        <f t="shared" si="34"/>
        <v>1.9712933117195683</v>
      </c>
      <c r="V68" s="571">
        <f t="shared" si="34"/>
        <v>2.1184666711464843</v>
      </c>
      <c r="W68" s="571">
        <f t="shared" si="34"/>
        <v>2.2766277398078576</v>
      </c>
      <c r="X68" s="571">
        <f t="shared" si="34"/>
        <v>2.4465968411283288</v>
      </c>
      <c r="Y68" s="571">
        <f t="shared" si="34"/>
        <v>2.629255542464886</v>
      </c>
      <c r="Z68" s="571">
        <f t="shared" si="34"/>
        <v>2.825551227473249</v>
      </c>
      <c r="AA68" s="571">
        <f t="shared" si="34"/>
        <v>3.0365020098392383</v>
      </c>
      <c r="AB68" s="572">
        <f t="shared" si="34"/>
        <v>3.2632020138608619</v>
      </c>
    </row>
    <row r="69" spans="1:28">
      <c r="A69" s="554"/>
      <c r="E69" s="488"/>
      <c r="F69" s="489"/>
      <c r="G69" s="489"/>
      <c r="H69" s="489"/>
      <c r="I69" s="489"/>
      <c r="J69" s="489"/>
      <c r="K69" s="489"/>
      <c r="L69" s="489"/>
      <c r="M69" s="491"/>
      <c r="N69" s="491"/>
      <c r="O69" s="491"/>
      <c r="P69" s="491"/>
      <c r="Q69" s="491"/>
      <c r="R69" s="491"/>
      <c r="S69" s="491"/>
      <c r="T69" s="491"/>
      <c r="U69" s="491"/>
      <c r="V69" s="491"/>
      <c r="W69" s="491"/>
      <c r="X69" s="491"/>
      <c r="Y69" s="491"/>
      <c r="Z69" s="491"/>
      <c r="AA69" s="491"/>
      <c r="AB69" s="492"/>
    </row>
    <row r="70" spans="1:28">
      <c r="A70" s="467" t="s">
        <v>219</v>
      </c>
      <c r="B70" s="555"/>
      <c r="C70" s="555"/>
      <c r="D70" s="555"/>
      <c r="E70" s="574">
        <f>+E64-E66</f>
        <v>3.7311126305625093</v>
      </c>
      <c r="F70" s="575">
        <f t="shared" ref="F70:AB70" si="35">+F64-F66</f>
        <v>4.6532325911310011</v>
      </c>
      <c r="G70" s="575">
        <f t="shared" si="35"/>
        <v>3.2740909311743263</v>
      </c>
      <c r="H70" s="575">
        <f t="shared" si="35"/>
        <v>2.0799922563605104</v>
      </c>
      <c r="I70" s="575">
        <f t="shared" si="35"/>
        <v>0.76752088706262178</v>
      </c>
      <c r="J70" s="575">
        <f t="shared" si="35"/>
        <v>0.69153216210865764</v>
      </c>
      <c r="K70" s="575">
        <f t="shared" si="35"/>
        <v>0.71546911274588432</v>
      </c>
      <c r="L70" s="575">
        <f>+L64-L66</f>
        <v>-14.235394773404025</v>
      </c>
      <c r="M70" s="557">
        <f t="shared" si="35"/>
        <v>37.693509610333813</v>
      </c>
      <c r="N70" s="557">
        <f t="shared" si="35"/>
        <v>44.088527329705009</v>
      </c>
      <c r="O70" s="557">
        <f t="shared" si="35"/>
        <v>50.046950745654655</v>
      </c>
      <c r="P70" s="557">
        <f t="shared" si="35"/>
        <v>56.36372415225329</v>
      </c>
      <c r="Q70" s="557">
        <f t="shared" si="35"/>
        <v>60.689952434621148</v>
      </c>
      <c r="R70" s="557">
        <f t="shared" si="35"/>
        <v>136.82258409213074</v>
      </c>
      <c r="S70" s="557">
        <f t="shared" si="35"/>
        <v>147.33687138907266</v>
      </c>
      <c r="T70" s="557">
        <f t="shared" si="35"/>
        <v>158.65409819118082</v>
      </c>
      <c r="U70" s="557">
        <f t="shared" si="35"/>
        <v>170.83528823411322</v>
      </c>
      <c r="V70" s="557">
        <f t="shared" si="35"/>
        <v>183.94608583981045</v>
      </c>
      <c r="W70" s="557">
        <f t="shared" si="35"/>
        <v>198.05710476106489</v>
      </c>
      <c r="X70" s="557">
        <f t="shared" si="35"/>
        <v>213.24430330299677</v>
      </c>
      <c r="Y70" s="557">
        <f t="shared" si="35"/>
        <v>229.5893876971935</v>
      </c>
      <c r="Z70" s="557">
        <f t="shared" si="35"/>
        <v>247.18024585261159</v>
      </c>
      <c r="AA70" s="557">
        <f t="shared" si="35"/>
        <v>266.11141376681013</v>
      </c>
      <c r="AB70" s="558">
        <f t="shared" si="35"/>
        <v>286.4845770525144</v>
      </c>
    </row>
    <row r="71" spans="1:28">
      <c r="A71" s="484"/>
    </row>
    <row r="72" spans="1:28">
      <c r="A72" s="493"/>
    </row>
    <row r="73" spans="1:28">
      <c r="A73" s="526" t="s">
        <v>118</v>
      </c>
      <c r="B73" s="527"/>
      <c r="C73" s="527"/>
      <c r="D73" s="527"/>
      <c r="E73" s="560">
        <f t="shared" ref="E73:AB73" si="36">+E2</f>
        <v>42430</v>
      </c>
      <c r="F73" s="561">
        <f t="shared" si="36"/>
        <v>42825</v>
      </c>
      <c r="G73" s="561">
        <f t="shared" si="36"/>
        <v>43190</v>
      </c>
      <c r="H73" s="561">
        <f t="shared" si="36"/>
        <v>43555</v>
      </c>
      <c r="I73" s="561">
        <f t="shared" si="36"/>
        <v>43921</v>
      </c>
      <c r="J73" s="561">
        <f t="shared" si="36"/>
        <v>44286</v>
      </c>
      <c r="K73" s="561">
        <f t="shared" si="36"/>
        <v>44651</v>
      </c>
      <c r="L73" s="561">
        <f t="shared" si="36"/>
        <v>45016</v>
      </c>
      <c r="M73" s="529">
        <f t="shared" si="36"/>
        <v>45382</v>
      </c>
      <c r="N73" s="529">
        <f t="shared" si="36"/>
        <v>45747</v>
      </c>
      <c r="O73" s="529">
        <f t="shared" si="36"/>
        <v>46112</v>
      </c>
      <c r="P73" s="529">
        <f t="shared" si="36"/>
        <v>46477</v>
      </c>
      <c r="Q73" s="529">
        <f t="shared" si="36"/>
        <v>46843</v>
      </c>
      <c r="R73" s="529">
        <f t="shared" si="36"/>
        <v>47208</v>
      </c>
      <c r="S73" s="529">
        <f t="shared" si="36"/>
        <v>47573</v>
      </c>
      <c r="T73" s="529">
        <f t="shared" si="36"/>
        <v>47938</v>
      </c>
      <c r="U73" s="529">
        <f t="shared" si="36"/>
        <v>48304</v>
      </c>
      <c r="V73" s="529">
        <f t="shared" si="36"/>
        <v>48669</v>
      </c>
      <c r="W73" s="529">
        <f t="shared" si="36"/>
        <v>49034</v>
      </c>
      <c r="X73" s="529">
        <f t="shared" si="36"/>
        <v>49399</v>
      </c>
      <c r="Y73" s="529">
        <f t="shared" si="36"/>
        <v>49765</v>
      </c>
      <c r="Z73" s="529">
        <f t="shared" si="36"/>
        <v>50130</v>
      </c>
      <c r="AA73" s="529">
        <f t="shared" si="36"/>
        <v>50495</v>
      </c>
      <c r="AB73" s="530">
        <f t="shared" si="36"/>
        <v>50860</v>
      </c>
    </row>
    <row r="74" spans="1:28">
      <c r="A74" s="531"/>
      <c r="E74" s="562"/>
      <c r="F74" s="563"/>
      <c r="G74" s="563"/>
      <c r="H74" s="563"/>
      <c r="I74" s="563"/>
      <c r="J74" s="563"/>
      <c r="K74" s="563"/>
      <c r="L74" s="563"/>
      <c r="M74" s="533"/>
      <c r="N74" s="533"/>
      <c r="O74" s="533"/>
      <c r="P74" s="533"/>
      <c r="Q74" s="533"/>
      <c r="R74" s="533"/>
      <c r="S74" s="533"/>
      <c r="T74" s="533"/>
      <c r="U74" s="533"/>
      <c r="V74" s="533"/>
      <c r="W74" s="533"/>
      <c r="X74" s="533"/>
      <c r="Y74" s="533"/>
      <c r="Z74" s="533"/>
      <c r="AA74" s="533"/>
      <c r="AB74" s="534"/>
    </row>
    <row r="75" spans="1:28">
      <c r="A75" s="535" t="s">
        <v>215</v>
      </c>
      <c r="B75" s="536"/>
      <c r="C75" s="537"/>
      <c r="D75" s="537"/>
      <c r="E75" s="564">
        <f t="shared" ref="E75:AB75" si="37">+$B5*E5*12/10^7</f>
        <v>3.5697480000000001</v>
      </c>
      <c r="F75" s="565">
        <f t="shared" si="37"/>
        <v>3.628648842</v>
      </c>
      <c r="G75" s="565">
        <f t="shared" si="37"/>
        <v>3.6885215478929996</v>
      </c>
      <c r="H75" s="565">
        <f t="shared" si="37"/>
        <v>3.7493821534332343</v>
      </c>
      <c r="I75" s="565">
        <f t="shared" si="37"/>
        <v>3.8112469589648827</v>
      </c>
      <c r="J75" s="565">
        <f t="shared" si="37"/>
        <v>3.8741325337878019</v>
      </c>
      <c r="K75" s="565">
        <f t="shared" si="37"/>
        <v>3.9380557205953011</v>
      </c>
      <c r="L75" s="565">
        <f t="shared" si="37"/>
        <v>4.003033639985123</v>
      </c>
      <c r="M75" s="539">
        <f t="shared" si="37"/>
        <v>7.7830298611829027</v>
      </c>
      <c r="N75" s="539">
        <f t="shared" si="37"/>
        <v>8.3640974498468701</v>
      </c>
      <c r="O75" s="539">
        <f t="shared" si="37"/>
        <v>8.9885465427087965</v>
      </c>
      <c r="P75" s="539">
        <f t="shared" si="37"/>
        <v>9.6596159280666267</v>
      </c>
      <c r="Q75" s="539">
        <f t="shared" si="37"/>
        <v>10.380786196567774</v>
      </c>
      <c r="R75" s="539">
        <f t="shared" si="37"/>
        <v>11.155797793755587</v>
      </c>
      <c r="S75" s="539">
        <f t="shared" si="37"/>
        <v>11.988670420387804</v>
      </c>
      <c r="T75" s="539">
        <f t="shared" si="37"/>
        <v>12.883723881149292</v>
      </c>
      <c r="U75" s="539">
        <f t="shared" si="37"/>
        <v>13.845600489893794</v>
      </c>
      <c r="V75" s="539">
        <f t="shared" si="37"/>
        <v>14.879289147622323</v>
      </c>
      <c r="W75" s="539">
        <f t="shared" si="37"/>
        <v>15.99015121808196</v>
      </c>
      <c r="X75" s="539">
        <f t="shared" si="37"/>
        <v>17.183948335192202</v>
      </c>
      <c r="Y75" s="539">
        <f t="shared" si="37"/>
        <v>18.46687228652582</v>
      </c>
      <c r="Z75" s="539">
        <f t="shared" si="37"/>
        <v>19.84557712783888</v>
      </c>
      <c r="AA75" s="539">
        <f t="shared" si="37"/>
        <v>21.327213695216191</v>
      </c>
      <c r="AB75" s="540">
        <f t="shared" si="37"/>
        <v>22.919466693833996</v>
      </c>
    </row>
    <row r="76" spans="1:28">
      <c r="A76" s="484" t="s">
        <v>216</v>
      </c>
      <c r="B76" s="541"/>
      <c r="C76" s="542"/>
      <c r="D76" s="542"/>
      <c r="E76" s="488">
        <f t="shared" ref="E76:AB76" si="38">+$B$5*E$9*12/10^7</f>
        <v>0.67247999999999997</v>
      </c>
      <c r="F76" s="489">
        <f t="shared" si="38"/>
        <v>0.71282880000000004</v>
      </c>
      <c r="G76" s="489">
        <f t="shared" si="38"/>
        <v>0.75559852800000016</v>
      </c>
      <c r="H76" s="489">
        <f t="shared" si="38"/>
        <v>0.80093443968000022</v>
      </c>
      <c r="I76" s="489">
        <f t="shared" si="38"/>
        <v>0.84899050606080018</v>
      </c>
      <c r="J76" s="489">
        <f t="shared" si="38"/>
        <v>0.89992993642444818</v>
      </c>
      <c r="K76" s="489">
        <f t="shared" si="38"/>
        <v>0.9539257326099152</v>
      </c>
      <c r="L76" s="489">
        <f t="shared" si="38"/>
        <v>1.0111612765665103</v>
      </c>
      <c r="M76" s="491">
        <f t="shared" si="38"/>
        <v>1.0718309531605008</v>
      </c>
      <c r="N76" s="491">
        <f t="shared" si="38"/>
        <v>1.1361408103501311</v>
      </c>
      <c r="O76" s="491">
        <f t="shared" si="38"/>
        <v>1.2043092589711391</v>
      </c>
      <c r="P76" s="491">
        <f t="shared" si="38"/>
        <v>1.2765678145094075</v>
      </c>
      <c r="Q76" s="491">
        <f t="shared" si="38"/>
        <v>1.3531618833799719</v>
      </c>
      <c r="R76" s="491">
        <f t="shared" si="38"/>
        <v>1.4343515963827702</v>
      </c>
      <c r="S76" s="491">
        <f t="shared" si="38"/>
        <v>1.5204126921657364</v>
      </c>
      <c r="T76" s="491">
        <f t="shared" si="38"/>
        <v>1.6116374536956808</v>
      </c>
      <c r="U76" s="491">
        <f t="shared" si="38"/>
        <v>1.7083357009174216</v>
      </c>
      <c r="V76" s="491">
        <f t="shared" si="38"/>
        <v>1.8108358429724667</v>
      </c>
      <c r="W76" s="491">
        <f t="shared" si="38"/>
        <v>1.9194859935508146</v>
      </c>
      <c r="X76" s="491">
        <f t="shared" si="38"/>
        <v>2.0346551531638637</v>
      </c>
      <c r="Y76" s="491">
        <f t="shared" si="38"/>
        <v>2.1567344623536959</v>
      </c>
      <c r="Z76" s="491">
        <f t="shared" si="38"/>
        <v>2.2861385300949175</v>
      </c>
      <c r="AA76" s="491">
        <f t="shared" si="38"/>
        <v>2.423306841900613</v>
      </c>
      <c r="AB76" s="492">
        <f t="shared" si="38"/>
        <v>2.5687052524146496</v>
      </c>
    </row>
    <row r="77" spans="1:28">
      <c r="A77" s="535" t="s">
        <v>228</v>
      </c>
      <c r="B77" s="536"/>
      <c r="C77" s="537"/>
      <c r="D77" s="537"/>
      <c r="E77" s="564">
        <f>+E75-E76</f>
        <v>2.8972680000000004</v>
      </c>
      <c r="F77" s="565">
        <f t="shared" ref="F77:AB77" si="39">+F75-F76</f>
        <v>2.915820042</v>
      </c>
      <c r="G77" s="565">
        <f t="shared" si="39"/>
        <v>2.9329230198929994</v>
      </c>
      <c r="H77" s="565">
        <f t="shared" si="39"/>
        <v>2.9484477137532341</v>
      </c>
      <c r="I77" s="565">
        <f t="shared" si="39"/>
        <v>2.9622564529040827</v>
      </c>
      <c r="J77" s="565">
        <f t="shared" si="39"/>
        <v>2.9742025973633535</v>
      </c>
      <c r="K77" s="565">
        <f t="shared" si="39"/>
        <v>2.9841299879853858</v>
      </c>
      <c r="L77" s="565">
        <f t="shared" si="39"/>
        <v>2.9918723634186124</v>
      </c>
      <c r="M77" s="539">
        <f t="shared" si="39"/>
        <v>6.7111989080224017</v>
      </c>
      <c r="N77" s="539">
        <f t="shared" si="39"/>
        <v>7.2279566394967389</v>
      </c>
      <c r="O77" s="539">
        <f t="shared" si="39"/>
        <v>7.7842372837376574</v>
      </c>
      <c r="P77" s="539">
        <f t="shared" si="39"/>
        <v>8.3830481135572192</v>
      </c>
      <c r="Q77" s="539">
        <f t="shared" si="39"/>
        <v>9.0276243131878022</v>
      </c>
      <c r="R77" s="539">
        <f t="shared" si="39"/>
        <v>9.721446197372817</v>
      </c>
      <c r="S77" s="539">
        <f t="shared" si="39"/>
        <v>10.468257728222067</v>
      </c>
      <c r="T77" s="539">
        <f t="shared" si="39"/>
        <v>11.272086427453612</v>
      </c>
      <c r="U77" s="539">
        <f t="shared" si="39"/>
        <v>12.137264788976372</v>
      </c>
      <c r="V77" s="539">
        <f t="shared" si="39"/>
        <v>13.068453304649857</v>
      </c>
      <c r="W77" s="539">
        <f t="shared" si="39"/>
        <v>14.070665224531146</v>
      </c>
      <c r="X77" s="539">
        <f t="shared" si="39"/>
        <v>15.149293182028337</v>
      </c>
      <c r="Y77" s="539">
        <f t="shared" si="39"/>
        <v>16.310137824172124</v>
      </c>
      <c r="Z77" s="539">
        <f t="shared" si="39"/>
        <v>17.559438597743963</v>
      </c>
      <c r="AA77" s="539">
        <f t="shared" si="39"/>
        <v>18.903906853315579</v>
      </c>
      <c r="AB77" s="540">
        <f t="shared" si="39"/>
        <v>20.350761441419348</v>
      </c>
    </row>
    <row r="78" spans="1:28">
      <c r="A78" s="484"/>
      <c r="B78" s="541"/>
      <c r="C78" s="542"/>
      <c r="D78" s="542"/>
      <c r="E78" s="488"/>
      <c r="F78" s="489"/>
      <c r="G78" s="489"/>
      <c r="H78" s="489"/>
      <c r="I78" s="489"/>
      <c r="J78" s="489"/>
      <c r="K78" s="489"/>
      <c r="L78" s="489"/>
      <c r="M78" s="491"/>
      <c r="N78" s="491"/>
      <c r="O78" s="491"/>
      <c r="P78" s="491"/>
      <c r="Q78" s="491"/>
      <c r="R78" s="491"/>
      <c r="S78" s="491"/>
      <c r="T78" s="491"/>
      <c r="U78" s="491"/>
      <c r="V78" s="491"/>
      <c r="W78" s="491"/>
      <c r="X78" s="491"/>
      <c r="Y78" s="491"/>
      <c r="Z78" s="491"/>
      <c r="AA78" s="491"/>
      <c r="AB78" s="492"/>
    </row>
    <row r="79" spans="1:28">
      <c r="A79" s="484" t="s">
        <v>5</v>
      </c>
      <c r="B79" s="541"/>
      <c r="C79" s="542"/>
      <c r="D79" s="542"/>
      <c r="E79" s="488">
        <f>+'Tapamandi Loan repayment'!F25</f>
        <v>1.5960644950655214</v>
      </c>
      <c r="F79" s="489">
        <f>+'Tapamandi Loan repayment'!G25</f>
        <v>1.5100957450655217</v>
      </c>
      <c r="G79" s="489">
        <f>+'Tapamandi Loan repayment'!H25</f>
        <v>1.4169082450655213</v>
      </c>
      <c r="H79" s="489">
        <f>+'Tapamandi Loan repayment'!I25</f>
        <v>1.3132207450655213</v>
      </c>
      <c r="I79" s="489">
        <f>+'Tapamandi Loan repayment'!J25</f>
        <v>1.1970644950655214</v>
      </c>
      <c r="J79" s="489">
        <f>+'Tapamandi Loan repayment'!K25</f>
        <v>1.0671269950655213</v>
      </c>
      <c r="K79" s="489">
        <f>+'Tapamandi Loan repayment'!L25</f>
        <v>0.92275199506552152</v>
      </c>
      <c r="L79" s="489">
        <f>+'Tapamandi Loan repayment'!M25</f>
        <v>0.76525199506552155</v>
      </c>
      <c r="M79" s="491">
        <f>+'Tapamandi Loan repayment'!N25</f>
        <v>0.60381449506552143</v>
      </c>
      <c r="N79" s="491">
        <f>+'Tapamandi Loan repayment'!O25</f>
        <v>0.43187699506552135</v>
      </c>
      <c r="O79" s="491">
        <f>+'Tapamandi Loan repayment'!P25</f>
        <v>0.24156449506552147</v>
      </c>
      <c r="P79" s="491">
        <f>+'Tapamandi Loan repayment'!Q25</f>
        <v>5.5173371299141023E-2</v>
      </c>
      <c r="Q79" s="491">
        <f>+'Tapamandi Loan repayment'!R25</f>
        <v>0</v>
      </c>
      <c r="R79" s="491">
        <f>+'Tapamandi Loan repayment'!S25</f>
        <v>0</v>
      </c>
      <c r="S79" s="491">
        <f>+'Tapamandi Loan repayment'!T25</f>
        <v>0</v>
      </c>
      <c r="T79" s="491">
        <f>+'Tapamandi Loan repayment'!U25</f>
        <v>0</v>
      </c>
      <c r="U79" s="491">
        <f>+'Tapamandi Loan repayment'!V25</f>
        <v>0</v>
      </c>
      <c r="V79" s="491">
        <f>+'Tapamandi Loan repayment'!W25</f>
        <v>0</v>
      </c>
      <c r="W79" s="491">
        <f>+'Tapamandi Loan repayment'!X25</f>
        <v>0</v>
      </c>
      <c r="X79" s="491">
        <f>+'Tapamandi Loan repayment'!Y25</f>
        <v>0</v>
      </c>
      <c r="Y79" s="491">
        <f>+'Tapamandi Loan repayment'!Z25</f>
        <v>0</v>
      </c>
      <c r="Z79" s="491">
        <f>+'Tapamandi Loan repayment'!AA25</f>
        <v>0</v>
      </c>
      <c r="AA79" s="491">
        <f>+'Tapamandi Loan repayment'!AB25</f>
        <v>0</v>
      </c>
      <c r="AB79" s="492">
        <f>+'Tapamandi Loan repayment'!AC25</f>
        <v>0</v>
      </c>
    </row>
    <row r="80" spans="1:28">
      <c r="A80" s="484"/>
      <c r="B80" s="541"/>
      <c r="C80" s="542"/>
      <c r="D80" s="542"/>
      <c r="E80" s="488"/>
      <c r="F80" s="489"/>
      <c r="G80" s="489"/>
      <c r="H80" s="489"/>
      <c r="I80" s="489"/>
      <c r="J80" s="489"/>
      <c r="K80" s="489"/>
      <c r="L80" s="489"/>
      <c r="M80" s="491"/>
      <c r="N80" s="491"/>
      <c r="O80" s="491"/>
      <c r="P80" s="491"/>
      <c r="Q80" s="491"/>
      <c r="R80" s="491"/>
      <c r="S80" s="491"/>
      <c r="T80" s="491"/>
      <c r="U80" s="491"/>
      <c r="V80" s="491"/>
      <c r="W80" s="491"/>
      <c r="X80" s="491"/>
      <c r="Y80" s="491"/>
      <c r="Z80" s="491"/>
      <c r="AA80" s="491"/>
      <c r="AB80" s="492"/>
    </row>
    <row r="81" spans="1:28">
      <c r="A81" s="535" t="s">
        <v>73</v>
      </c>
      <c r="B81" s="536"/>
      <c r="C81" s="537"/>
      <c r="D81" s="537"/>
      <c r="E81" s="564">
        <f>+E77-E79</f>
        <v>1.301203504934479</v>
      </c>
      <c r="F81" s="565">
        <f t="shared" ref="F81:AB81" si="40">+F77-F79</f>
        <v>1.4057242969344783</v>
      </c>
      <c r="G81" s="565">
        <f t="shared" si="40"/>
        <v>1.5160147748274782</v>
      </c>
      <c r="H81" s="565">
        <f t="shared" si="40"/>
        <v>1.6352269686877128</v>
      </c>
      <c r="I81" s="565">
        <f t="shared" si="40"/>
        <v>1.7651919578385613</v>
      </c>
      <c r="J81" s="565">
        <f t="shared" si="40"/>
        <v>1.9070756022978321</v>
      </c>
      <c r="K81" s="565">
        <f t="shared" si="40"/>
        <v>2.0613779929198643</v>
      </c>
      <c r="L81" s="565">
        <f t="shared" si="40"/>
        <v>2.2266203683530907</v>
      </c>
      <c r="M81" s="539">
        <f t="shared" si="40"/>
        <v>6.1073844129568799</v>
      </c>
      <c r="N81" s="539">
        <f t="shared" si="40"/>
        <v>6.7960796444312175</v>
      </c>
      <c r="O81" s="539">
        <f t="shared" si="40"/>
        <v>7.5426727886721361</v>
      </c>
      <c r="P81" s="539">
        <f t="shared" si="40"/>
        <v>8.3278747422580786</v>
      </c>
      <c r="Q81" s="539">
        <f t="shared" si="40"/>
        <v>9.0276243131878022</v>
      </c>
      <c r="R81" s="539">
        <f t="shared" si="40"/>
        <v>9.721446197372817</v>
      </c>
      <c r="S81" s="539">
        <f t="shared" si="40"/>
        <v>10.468257728222067</v>
      </c>
      <c r="T81" s="539">
        <f t="shared" si="40"/>
        <v>11.272086427453612</v>
      </c>
      <c r="U81" s="539">
        <f t="shared" si="40"/>
        <v>12.137264788976372</v>
      </c>
      <c r="V81" s="539">
        <f t="shared" si="40"/>
        <v>13.068453304649857</v>
      </c>
      <c r="W81" s="539">
        <f t="shared" si="40"/>
        <v>14.070665224531146</v>
      </c>
      <c r="X81" s="539">
        <f t="shared" si="40"/>
        <v>15.149293182028337</v>
      </c>
      <c r="Y81" s="539">
        <f t="shared" si="40"/>
        <v>16.310137824172124</v>
      </c>
      <c r="Z81" s="539">
        <f t="shared" si="40"/>
        <v>17.559438597743963</v>
      </c>
      <c r="AA81" s="539">
        <f t="shared" si="40"/>
        <v>18.903906853315579</v>
      </c>
      <c r="AB81" s="540">
        <f t="shared" si="40"/>
        <v>20.350761441419348</v>
      </c>
    </row>
    <row r="82" spans="1:28">
      <c r="A82" s="484"/>
      <c r="B82" s="541"/>
      <c r="C82" s="542"/>
      <c r="D82" s="542"/>
      <c r="E82" s="488"/>
      <c r="F82" s="489"/>
      <c r="G82" s="489"/>
      <c r="H82" s="489"/>
      <c r="I82" s="489"/>
      <c r="J82" s="489"/>
      <c r="K82" s="489"/>
      <c r="L82" s="489"/>
      <c r="M82" s="491"/>
      <c r="N82" s="491"/>
      <c r="O82" s="491"/>
      <c r="P82" s="491"/>
      <c r="Q82" s="491"/>
      <c r="R82" s="491"/>
      <c r="S82" s="491"/>
      <c r="T82" s="491"/>
      <c r="U82" s="491"/>
      <c r="V82" s="491"/>
      <c r="W82" s="491"/>
      <c r="X82" s="491"/>
      <c r="Y82" s="491"/>
      <c r="Z82" s="491"/>
      <c r="AA82" s="491"/>
      <c r="AB82" s="492"/>
    </row>
    <row r="83" spans="1:28">
      <c r="A83" s="535" t="s">
        <v>218</v>
      </c>
      <c r="B83" s="552"/>
      <c r="C83" s="553"/>
      <c r="D83" s="553"/>
      <c r="E83" s="564">
        <f t="shared" ref="E83:Q83" si="41">SUM(E84:E85)</f>
        <v>0.8356974800000001</v>
      </c>
      <c r="F83" s="565">
        <f t="shared" si="41"/>
        <v>0.88628648842000002</v>
      </c>
      <c r="G83" s="565">
        <f t="shared" si="41"/>
        <v>0.98688521547892993</v>
      </c>
      <c r="H83" s="565">
        <f t="shared" si="41"/>
        <v>1.0874938215343324</v>
      </c>
      <c r="I83" s="565">
        <f t="shared" si="41"/>
        <v>1.2381124695896488</v>
      </c>
      <c r="J83" s="565">
        <f t="shared" si="41"/>
        <v>1.3387413253378782</v>
      </c>
      <c r="K83" s="565">
        <f t="shared" si="41"/>
        <v>1.5393805572059529</v>
      </c>
      <c r="L83" s="565">
        <f t="shared" si="41"/>
        <v>1.5400303363998513</v>
      </c>
      <c r="M83" s="539">
        <f t="shared" si="41"/>
        <v>1.6778302986118292</v>
      </c>
      <c r="N83" s="539">
        <f t="shared" si="41"/>
        <v>1.7836409744984687</v>
      </c>
      <c r="O83" s="539">
        <f t="shared" si="41"/>
        <v>2.0898854654270878</v>
      </c>
      <c r="P83" s="539">
        <f t="shared" si="41"/>
        <v>1.1465961592806688</v>
      </c>
      <c r="Q83" s="539">
        <f t="shared" si="41"/>
        <v>0.10380786196567775</v>
      </c>
      <c r="R83" s="539">
        <f t="shared" ref="R83:AB83" si="42">SUM(R84:R85)</f>
        <v>0.11155797793755587</v>
      </c>
      <c r="S83" s="539">
        <f t="shared" si="42"/>
        <v>0.11988670420387804</v>
      </c>
      <c r="T83" s="539">
        <f t="shared" si="42"/>
        <v>0.12883723881149292</v>
      </c>
      <c r="U83" s="539">
        <f t="shared" si="42"/>
        <v>0.13845600489893795</v>
      </c>
      <c r="V83" s="539">
        <f t="shared" si="42"/>
        <v>0.14879289147622324</v>
      </c>
      <c r="W83" s="539">
        <f t="shared" si="42"/>
        <v>0.1599015121808196</v>
      </c>
      <c r="X83" s="539">
        <f t="shared" si="42"/>
        <v>0.17183948335192203</v>
      </c>
      <c r="Y83" s="539">
        <f t="shared" si="42"/>
        <v>0.18466872286525821</v>
      </c>
      <c r="Z83" s="539">
        <f t="shared" si="42"/>
        <v>0.19845577127838879</v>
      </c>
      <c r="AA83" s="539">
        <f t="shared" si="42"/>
        <v>0.21327213695216191</v>
      </c>
      <c r="AB83" s="540">
        <f t="shared" si="42"/>
        <v>0.22919466693833998</v>
      </c>
    </row>
    <row r="84" spans="1:28">
      <c r="A84" s="554" t="s">
        <v>49</v>
      </c>
      <c r="E84" s="488">
        <f>+'Tapamandi Loan repayment'!F26</f>
        <v>0.8</v>
      </c>
      <c r="F84" s="489">
        <f>+'Tapamandi Loan repayment'!G26</f>
        <v>0.85</v>
      </c>
      <c r="G84" s="489">
        <f>+'Tapamandi Loan repayment'!H26</f>
        <v>0.95</v>
      </c>
      <c r="H84" s="489">
        <f>+'Tapamandi Loan repayment'!I26</f>
        <v>1.05</v>
      </c>
      <c r="I84" s="489">
        <f>+'Tapamandi Loan repayment'!J26</f>
        <v>1.2</v>
      </c>
      <c r="J84" s="489">
        <f>+'Tapamandi Loan repayment'!K26</f>
        <v>1.3</v>
      </c>
      <c r="K84" s="489">
        <f>+'Tapamandi Loan repayment'!L26</f>
        <v>1.5</v>
      </c>
      <c r="L84" s="489">
        <f>+'Tapamandi Loan repayment'!M26</f>
        <v>1.5</v>
      </c>
      <c r="M84" s="491">
        <f>+'Tapamandi Loan repayment'!N26</f>
        <v>1.6</v>
      </c>
      <c r="N84" s="491">
        <f>+'Tapamandi Loan repayment'!O26</f>
        <v>1.7</v>
      </c>
      <c r="O84" s="491">
        <f>+'Tapamandi Loan repayment'!P26</f>
        <v>2</v>
      </c>
      <c r="P84" s="491">
        <f>+'Tapamandi Loan repayment'!Q26</f>
        <v>1.0500000000000025</v>
      </c>
      <c r="Q84" s="491">
        <f>+'Tapamandi Loan repayment'!R26</f>
        <v>0</v>
      </c>
      <c r="R84" s="491">
        <f>+'Tapamandi Loan repayment'!S26</f>
        <v>0</v>
      </c>
      <c r="S84" s="491">
        <f>+'Tapamandi Loan repayment'!T26</f>
        <v>0</v>
      </c>
      <c r="T84" s="491">
        <f>+'Tapamandi Loan repayment'!U26</f>
        <v>0</v>
      </c>
      <c r="U84" s="491">
        <f>+'Tapamandi Loan repayment'!V26</f>
        <v>0</v>
      </c>
      <c r="V84" s="491">
        <f>+'Tapamandi Loan repayment'!W26</f>
        <v>0</v>
      </c>
      <c r="W84" s="491">
        <f>+'Tapamandi Loan repayment'!X26</f>
        <v>0</v>
      </c>
      <c r="X84" s="491">
        <f>+'Tapamandi Loan repayment'!Y26</f>
        <v>0</v>
      </c>
      <c r="Y84" s="491">
        <f>+'Tapamandi Loan repayment'!Z26</f>
        <v>0</v>
      </c>
      <c r="Z84" s="491">
        <f>+'Tapamandi Loan repayment'!AA26</f>
        <v>0</v>
      </c>
      <c r="AA84" s="491">
        <f>+'Tapamandi Loan repayment'!AB26</f>
        <v>0</v>
      </c>
      <c r="AB84" s="492">
        <f>+'Tapamandi Loan repayment'!AC26</f>
        <v>0</v>
      </c>
    </row>
    <row r="85" spans="1:28">
      <c r="A85" s="554" t="s">
        <v>226</v>
      </c>
      <c r="B85" s="567"/>
      <c r="C85" s="568"/>
      <c r="D85" s="580">
        <f>+D68</f>
        <v>0.01</v>
      </c>
      <c r="E85" s="569">
        <f t="shared" ref="E85:AB85" si="43">+E75*$D$85</f>
        <v>3.5697480000000004E-2</v>
      </c>
      <c r="F85" s="570">
        <f t="shared" si="43"/>
        <v>3.6286488419999999E-2</v>
      </c>
      <c r="G85" s="570">
        <f t="shared" si="43"/>
        <v>3.6885215478929999E-2</v>
      </c>
      <c r="H85" s="570">
        <f t="shared" si="43"/>
        <v>3.7493821534332346E-2</v>
      </c>
      <c r="I85" s="570">
        <f t="shared" si="43"/>
        <v>3.8112469589648826E-2</v>
      </c>
      <c r="J85" s="570">
        <f t="shared" si="43"/>
        <v>3.8741325337878017E-2</v>
      </c>
      <c r="K85" s="570">
        <f t="shared" si="43"/>
        <v>3.9380557205953008E-2</v>
      </c>
      <c r="L85" s="570">
        <f t="shared" si="43"/>
        <v>4.0030336399851228E-2</v>
      </c>
      <c r="M85" s="571">
        <f t="shared" si="43"/>
        <v>7.7830298611829024E-2</v>
      </c>
      <c r="N85" s="571">
        <f t="shared" si="43"/>
        <v>8.3640974498468704E-2</v>
      </c>
      <c r="O85" s="571">
        <f t="shared" si="43"/>
        <v>8.988546542708796E-2</v>
      </c>
      <c r="P85" s="571">
        <f t="shared" si="43"/>
        <v>9.6596159280666269E-2</v>
      </c>
      <c r="Q85" s="571">
        <f t="shared" si="43"/>
        <v>0.10380786196567775</v>
      </c>
      <c r="R85" s="571">
        <f t="shared" si="43"/>
        <v>0.11155797793755587</v>
      </c>
      <c r="S85" s="571">
        <f t="shared" si="43"/>
        <v>0.11988670420387804</v>
      </c>
      <c r="T85" s="571">
        <f t="shared" si="43"/>
        <v>0.12883723881149292</v>
      </c>
      <c r="U85" s="571">
        <f t="shared" si="43"/>
        <v>0.13845600489893795</v>
      </c>
      <c r="V85" s="571">
        <f t="shared" si="43"/>
        <v>0.14879289147622324</v>
      </c>
      <c r="W85" s="571">
        <f t="shared" si="43"/>
        <v>0.1599015121808196</v>
      </c>
      <c r="X85" s="571">
        <f t="shared" si="43"/>
        <v>0.17183948335192203</v>
      </c>
      <c r="Y85" s="571">
        <f t="shared" si="43"/>
        <v>0.18466872286525821</v>
      </c>
      <c r="Z85" s="571">
        <f t="shared" si="43"/>
        <v>0.19845577127838879</v>
      </c>
      <c r="AA85" s="571">
        <f t="shared" si="43"/>
        <v>0.21327213695216191</v>
      </c>
      <c r="AB85" s="572">
        <f t="shared" si="43"/>
        <v>0.22919466693833998</v>
      </c>
    </row>
    <row r="86" spans="1:28">
      <c r="A86" s="554"/>
      <c r="B86" s="567"/>
      <c r="C86" s="568"/>
      <c r="D86" s="581"/>
      <c r="E86" s="569"/>
      <c r="F86" s="570"/>
      <c r="G86" s="570"/>
      <c r="H86" s="570"/>
      <c r="I86" s="570"/>
      <c r="J86" s="570"/>
      <c r="K86" s="570"/>
      <c r="L86" s="570"/>
      <c r="M86" s="571"/>
      <c r="N86" s="571"/>
      <c r="O86" s="571"/>
      <c r="P86" s="571"/>
      <c r="Q86" s="571"/>
      <c r="R86" s="571"/>
      <c r="S86" s="571"/>
      <c r="T86" s="571"/>
      <c r="U86" s="571"/>
      <c r="V86" s="571"/>
      <c r="W86" s="571"/>
      <c r="X86" s="571"/>
      <c r="Y86" s="571"/>
      <c r="Z86" s="571"/>
      <c r="AA86" s="571"/>
      <c r="AB86" s="572"/>
    </row>
    <row r="87" spans="1:28">
      <c r="A87" s="467" t="s">
        <v>219</v>
      </c>
      <c r="B87" s="555"/>
      <c r="C87" s="555"/>
      <c r="D87" s="555"/>
      <c r="E87" s="574">
        <f>+E81-E83</f>
        <v>0.4655060249344789</v>
      </c>
      <c r="F87" s="575">
        <f t="shared" ref="F87:AB87" si="44">+F81-F83</f>
        <v>0.51943780851447829</v>
      </c>
      <c r="G87" s="575">
        <f t="shared" si="44"/>
        <v>0.52912955934854822</v>
      </c>
      <c r="H87" s="575">
        <f t="shared" si="44"/>
        <v>0.5477331471533804</v>
      </c>
      <c r="I87" s="575">
        <f t="shared" si="44"/>
        <v>0.52707948824891249</v>
      </c>
      <c r="J87" s="575">
        <f t="shared" si="44"/>
        <v>0.56833427695995398</v>
      </c>
      <c r="K87" s="575">
        <f t="shared" si="44"/>
        <v>0.52199743571391144</v>
      </c>
      <c r="L87" s="575">
        <f t="shared" si="44"/>
        <v>0.68659003195323942</v>
      </c>
      <c r="M87" s="557">
        <f t="shared" si="44"/>
        <v>4.4295541143450503</v>
      </c>
      <c r="N87" s="557">
        <f t="shared" si="44"/>
        <v>5.0124386699327488</v>
      </c>
      <c r="O87" s="557">
        <f t="shared" si="44"/>
        <v>5.4527873232450483</v>
      </c>
      <c r="P87" s="557">
        <f t="shared" si="44"/>
        <v>7.1812785829774093</v>
      </c>
      <c r="Q87" s="557">
        <f t="shared" si="44"/>
        <v>8.923816451222125</v>
      </c>
      <c r="R87" s="557">
        <f t="shared" si="44"/>
        <v>9.6098882194352608</v>
      </c>
      <c r="S87" s="557">
        <f t="shared" si="44"/>
        <v>10.348371024018189</v>
      </c>
      <c r="T87" s="557">
        <f t="shared" si="44"/>
        <v>11.14324918864212</v>
      </c>
      <c r="U87" s="557">
        <f t="shared" si="44"/>
        <v>11.998808784077434</v>
      </c>
      <c r="V87" s="557">
        <f t="shared" si="44"/>
        <v>12.919660413173634</v>
      </c>
      <c r="W87" s="557">
        <f t="shared" si="44"/>
        <v>13.910763712350326</v>
      </c>
      <c r="X87" s="557">
        <f t="shared" si="44"/>
        <v>14.977453698676415</v>
      </c>
      <c r="Y87" s="557">
        <f t="shared" si="44"/>
        <v>16.125469101306866</v>
      </c>
      <c r="Z87" s="557">
        <f t="shared" si="44"/>
        <v>17.360982826465573</v>
      </c>
      <c r="AA87" s="557">
        <f t="shared" si="44"/>
        <v>18.690634716363416</v>
      </c>
      <c r="AB87" s="558">
        <f t="shared" si="44"/>
        <v>20.121566774481007</v>
      </c>
    </row>
  </sheetData>
  <pageMargins left="0.16" right="0.27" top="0.2" bottom="0.25" header="0.14000000000000001" footer="0.17"/>
  <pageSetup paperSize="9" scale="80" orientation="landscape" horizontalDpi="300"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tabColor theme="2" tint="-0.499984740745262"/>
    <pageSetUpPr fitToPage="1"/>
  </sheetPr>
  <dimension ref="A1:U46"/>
  <sheetViews>
    <sheetView zoomScaleNormal="100" zoomScaleSheetLayoutView="100" workbookViewId="0">
      <pane xSplit="2" ySplit="4" topLeftCell="E13" activePane="bottomRight" state="frozen"/>
      <selection activeCell="F28" sqref="F28"/>
      <selection pane="topRight" activeCell="F28" sqref="F28"/>
      <selection pane="bottomLeft" activeCell="F28" sqref="F28"/>
      <selection pane="bottomRight" activeCell="F28" sqref="F28"/>
    </sheetView>
  </sheetViews>
  <sheetFormatPr defaultColWidth="0" defaultRowHeight="15" zeroHeight="1"/>
  <cols>
    <col min="1" max="1" width="26.125" style="9" customWidth="1"/>
    <col min="2" max="2" width="8.125" style="9" customWidth="1"/>
    <col min="3" max="4" width="7" style="12" hidden="1" customWidth="1"/>
    <col min="5" max="5" width="7" style="12" bestFit="1" customWidth="1"/>
    <col min="6" max="6" width="8.875" style="12" bestFit="1" customWidth="1"/>
    <col min="7" max="7" width="8.25" style="12" bestFit="1" customWidth="1"/>
    <col min="8" max="16" width="7" style="12" bestFit="1" customWidth="1"/>
    <col min="17" max="17" width="7" style="9" bestFit="1" customWidth="1"/>
    <col min="18" max="18" width="7.5" style="9" hidden="1" customWidth="1"/>
    <col min="19" max="19" width="7" style="9" hidden="1" customWidth="1"/>
    <col min="20" max="20" width="0.125" style="9" customWidth="1"/>
    <col min="21" max="21" width="0" style="9" hidden="1" customWidth="1"/>
    <col min="22" max="16384" width="7.875" style="9" hidden="1"/>
  </cols>
  <sheetData>
    <row r="1" spans="1:20" ht="18.75">
      <c r="A1" s="1248" t="s">
        <v>229</v>
      </c>
      <c r="B1" s="1249"/>
      <c r="C1" s="1249"/>
      <c r="D1" s="1249"/>
      <c r="E1" s="1249"/>
      <c r="F1" s="1249"/>
      <c r="G1" s="1249"/>
      <c r="H1" s="1249"/>
      <c r="I1" s="1249"/>
      <c r="J1" s="1249"/>
      <c r="K1" s="1249"/>
      <c r="L1" s="1249"/>
      <c r="M1" s="1249"/>
      <c r="N1" s="1249"/>
      <c r="O1" s="1249"/>
      <c r="P1" s="1249"/>
      <c r="Q1" s="1249"/>
      <c r="R1" s="1249"/>
      <c r="S1" s="1249"/>
      <c r="T1" s="1250"/>
    </row>
    <row r="2" spans="1:20" s="587" customFormat="1">
      <c r="A2" s="582"/>
      <c r="B2" s="583">
        <f>+'Project Cash Flows'!C12</f>
        <v>0.105</v>
      </c>
      <c r="C2" s="584">
        <f>+B2</f>
        <v>0.105</v>
      </c>
      <c r="D2" s="585">
        <f>C2</f>
        <v>0.105</v>
      </c>
      <c r="E2" s="585">
        <f t="shared" ref="E2:T2" si="0">D2</f>
        <v>0.105</v>
      </c>
      <c r="F2" s="585">
        <f t="shared" si="0"/>
        <v>0.105</v>
      </c>
      <c r="G2" s="585">
        <f t="shared" si="0"/>
        <v>0.105</v>
      </c>
      <c r="H2" s="585">
        <f t="shared" si="0"/>
        <v>0.105</v>
      </c>
      <c r="I2" s="585">
        <f t="shared" si="0"/>
        <v>0.105</v>
      </c>
      <c r="J2" s="585">
        <f t="shared" si="0"/>
        <v>0.105</v>
      </c>
      <c r="K2" s="585">
        <f t="shared" si="0"/>
        <v>0.105</v>
      </c>
      <c r="L2" s="585">
        <f t="shared" si="0"/>
        <v>0.105</v>
      </c>
      <c r="M2" s="585">
        <f t="shared" si="0"/>
        <v>0.105</v>
      </c>
      <c r="N2" s="585">
        <f t="shared" si="0"/>
        <v>0.105</v>
      </c>
      <c r="O2" s="585">
        <f t="shared" si="0"/>
        <v>0.105</v>
      </c>
      <c r="P2" s="585">
        <f t="shared" si="0"/>
        <v>0.105</v>
      </c>
      <c r="Q2" s="585">
        <f t="shared" si="0"/>
        <v>0.105</v>
      </c>
      <c r="R2" s="585">
        <f t="shared" si="0"/>
        <v>0.105</v>
      </c>
      <c r="S2" s="585">
        <f t="shared" si="0"/>
        <v>0.105</v>
      </c>
      <c r="T2" s="586">
        <f t="shared" si="0"/>
        <v>0.105</v>
      </c>
    </row>
    <row r="3" spans="1:20">
      <c r="A3" s="22" t="s">
        <v>11</v>
      </c>
      <c r="B3" s="140"/>
      <c r="C3" s="117">
        <v>41364</v>
      </c>
      <c r="D3" s="117">
        <f>EDATE(C3,12)</f>
        <v>41729</v>
      </c>
      <c r="E3" s="117">
        <f t="shared" ref="E3:T3" si="1">EDATE(D3,12)</f>
        <v>42094</v>
      </c>
      <c r="F3" s="117">
        <f t="shared" si="1"/>
        <v>42460</v>
      </c>
      <c r="G3" s="117">
        <f t="shared" si="1"/>
        <v>42825</v>
      </c>
      <c r="H3" s="117">
        <f t="shared" si="1"/>
        <v>43190</v>
      </c>
      <c r="I3" s="117">
        <f t="shared" si="1"/>
        <v>43555</v>
      </c>
      <c r="J3" s="117">
        <f t="shared" si="1"/>
        <v>43921</v>
      </c>
      <c r="K3" s="117">
        <f t="shared" si="1"/>
        <v>44286</v>
      </c>
      <c r="L3" s="117">
        <f t="shared" si="1"/>
        <v>44651</v>
      </c>
      <c r="M3" s="117">
        <f t="shared" si="1"/>
        <v>45016</v>
      </c>
      <c r="N3" s="117">
        <f t="shared" si="1"/>
        <v>45382</v>
      </c>
      <c r="O3" s="117">
        <f t="shared" si="1"/>
        <v>45747</v>
      </c>
      <c r="P3" s="117">
        <f t="shared" si="1"/>
        <v>46112</v>
      </c>
      <c r="Q3" s="117">
        <f t="shared" si="1"/>
        <v>46477</v>
      </c>
      <c r="R3" s="117">
        <f t="shared" si="1"/>
        <v>46843</v>
      </c>
      <c r="S3" s="117">
        <f t="shared" si="1"/>
        <v>47208</v>
      </c>
      <c r="T3" s="25">
        <f t="shared" si="1"/>
        <v>47573</v>
      </c>
    </row>
    <row r="4" spans="1:20">
      <c r="A4" s="26"/>
      <c r="B4" s="27"/>
      <c r="C4" s="28">
        <v>1</v>
      </c>
      <c r="D4" s="28">
        <f>C4+1</f>
        <v>2</v>
      </c>
      <c r="E4" s="28">
        <f t="shared" ref="E4:T4" si="2">D4+1</f>
        <v>3</v>
      </c>
      <c r="F4" s="28">
        <f t="shared" si="2"/>
        <v>4</v>
      </c>
      <c r="G4" s="28">
        <f t="shared" si="2"/>
        <v>5</v>
      </c>
      <c r="H4" s="28">
        <f t="shared" si="2"/>
        <v>6</v>
      </c>
      <c r="I4" s="28">
        <f t="shared" si="2"/>
        <v>7</v>
      </c>
      <c r="J4" s="28">
        <f t="shared" si="2"/>
        <v>8</v>
      </c>
      <c r="K4" s="28">
        <f t="shared" si="2"/>
        <v>9</v>
      </c>
      <c r="L4" s="28">
        <f t="shared" si="2"/>
        <v>10</v>
      </c>
      <c r="M4" s="28">
        <f t="shared" si="2"/>
        <v>11</v>
      </c>
      <c r="N4" s="28">
        <f t="shared" si="2"/>
        <v>12</v>
      </c>
      <c r="O4" s="28">
        <f t="shared" si="2"/>
        <v>13</v>
      </c>
      <c r="P4" s="28">
        <f t="shared" si="2"/>
        <v>14</v>
      </c>
      <c r="Q4" s="28">
        <f t="shared" si="2"/>
        <v>15</v>
      </c>
      <c r="R4" s="28">
        <f t="shared" si="2"/>
        <v>16</v>
      </c>
      <c r="S4" s="28">
        <f t="shared" si="2"/>
        <v>17</v>
      </c>
      <c r="T4" s="29">
        <f t="shared" si="2"/>
        <v>18</v>
      </c>
    </row>
    <row r="5" spans="1:20">
      <c r="A5" s="13" t="s">
        <v>12</v>
      </c>
      <c r="B5" s="118"/>
      <c r="C5" s="118"/>
      <c r="D5" s="118"/>
      <c r="E5" s="118"/>
      <c r="F5" s="118"/>
      <c r="G5" s="118"/>
      <c r="H5" s="118"/>
      <c r="I5" s="118"/>
      <c r="J5" s="118"/>
      <c r="K5" s="118"/>
      <c r="L5" s="118"/>
      <c r="M5" s="118"/>
      <c r="N5" s="118"/>
      <c r="O5" s="118"/>
      <c r="P5" s="118"/>
      <c r="Q5" s="118"/>
      <c r="R5" s="118"/>
      <c r="S5" s="118"/>
      <c r="T5" s="15"/>
    </row>
    <row r="6" spans="1:20">
      <c r="A6" s="16" t="s">
        <v>2</v>
      </c>
      <c r="C6" s="588"/>
      <c r="D6" s="589"/>
      <c r="E6" s="589"/>
      <c r="F6" s="589">
        <f t="shared" ref="F6:T6" si="3">E23</f>
        <v>130.79499999999999</v>
      </c>
      <c r="G6" s="589">
        <f t="shared" si="3"/>
        <v>124.81499999999997</v>
      </c>
      <c r="H6" s="589">
        <f t="shared" si="3"/>
        <v>117.87499999999997</v>
      </c>
      <c r="I6" s="589">
        <f t="shared" si="3"/>
        <v>109.95499999999996</v>
      </c>
      <c r="J6" s="589">
        <f t="shared" si="3"/>
        <v>101.07499999999996</v>
      </c>
      <c r="K6" s="589">
        <f t="shared" si="3"/>
        <v>91.214999999999947</v>
      </c>
      <c r="L6" s="589">
        <f t="shared" si="3"/>
        <v>80.374999999999972</v>
      </c>
      <c r="M6" s="589">
        <f t="shared" si="3"/>
        <v>65.85499999999999</v>
      </c>
      <c r="N6" s="589">
        <f t="shared" si="3"/>
        <v>50.33499999999998</v>
      </c>
      <c r="O6" s="589">
        <f t="shared" si="3"/>
        <v>33.814999999999969</v>
      </c>
      <c r="P6" s="589">
        <f t="shared" si="3"/>
        <v>17.029999999999973</v>
      </c>
      <c r="Q6" s="589">
        <f t="shared" si="3"/>
        <v>-2.8421709430404007E-14</v>
      </c>
      <c r="R6" s="589">
        <f t="shared" si="3"/>
        <v>-2.8421709430404007E-14</v>
      </c>
      <c r="S6" s="589">
        <f t="shared" si="3"/>
        <v>-2.8421709430404007E-14</v>
      </c>
      <c r="T6" s="590">
        <f t="shared" si="3"/>
        <v>-2.8421709430404007E-14</v>
      </c>
    </row>
    <row r="7" spans="1:20">
      <c r="A7" s="16" t="s">
        <v>0</v>
      </c>
      <c r="C7" s="591"/>
      <c r="D7" s="592"/>
      <c r="E7" s="592"/>
      <c r="F7" s="592">
        <v>1.4950000000000001</v>
      </c>
      <c r="G7" s="592">
        <v>1.7350000000000001</v>
      </c>
      <c r="H7" s="592">
        <v>1.98</v>
      </c>
      <c r="I7" s="592">
        <v>2.2200000000000002</v>
      </c>
      <c r="J7" s="592">
        <v>2.4649999999999999</v>
      </c>
      <c r="K7" s="592">
        <v>2.71</v>
      </c>
      <c r="L7" s="592">
        <v>3.63</v>
      </c>
      <c r="M7" s="592">
        <v>3.88</v>
      </c>
      <c r="N7" s="592">
        <v>4.13</v>
      </c>
      <c r="O7" s="592">
        <v>4.19625</v>
      </c>
      <c r="P7" s="592">
        <v>4.2575000000000003</v>
      </c>
      <c r="Q7" s="592"/>
      <c r="R7" s="592"/>
      <c r="S7" s="592"/>
      <c r="T7" s="593"/>
    </row>
    <row r="8" spans="1:20">
      <c r="A8" s="16" t="s">
        <v>4</v>
      </c>
      <c r="C8" s="588"/>
      <c r="D8" s="589"/>
      <c r="E8" s="589"/>
      <c r="F8" s="589">
        <f t="shared" ref="F8:P8" si="4">F6-F7</f>
        <v>129.29999999999998</v>
      </c>
      <c r="G8" s="589">
        <f t="shared" si="4"/>
        <v>123.07999999999997</v>
      </c>
      <c r="H8" s="589">
        <f t="shared" si="4"/>
        <v>115.89499999999997</v>
      </c>
      <c r="I8" s="589">
        <f t="shared" si="4"/>
        <v>107.73499999999996</v>
      </c>
      <c r="J8" s="589">
        <f t="shared" si="4"/>
        <v>98.609999999999957</v>
      </c>
      <c r="K8" s="589">
        <f t="shared" si="4"/>
        <v>88.504999999999953</v>
      </c>
      <c r="L8" s="589">
        <f t="shared" si="4"/>
        <v>76.744999999999976</v>
      </c>
      <c r="M8" s="589">
        <f t="shared" si="4"/>
        <v>61.974999999999987</v>
      </c>
      <c r="N8" s="589">
        <f t="shared" si="4"/>
        <v>46.204999999999977</v>
      </c>
      <c r="O8" s="589">
        <f t="shared" si="4"/>
        <v>29.61874999999997</v>
      </c>
      <c r="P8" s="589">
        <f t="shared" si="4"/>
        <v>12.772499999999972</v>
      </c>
      <c r="Q8" s="589">
        <f>Q6-Q7</f>
        <v>-2.8421709430404007E-14</v>
      </c>
      <c r="R8" s="589">
        <f>R6-R7</f>
        <v>-2.8421709430404007E-14</v>
      </c>
      <c r="S8" s="589">
        <f>S6-S7</f>
        <v>-2.8421709430404007E-14</v>
      </c>
      <c r="T8" s="590">
        <f>T6-T7</f>
        <v>-2.8421709430404007E-14</v>
      </c>
    </row>
    <row r="9" spans="1:20">
      <c r="A9" s="18" t="s">
        <v>5</v>
      </c>
      <c r="B9" s="19"/>
      <c r="C9" s="594"/>
      <c r="D9" s="595"/>
      <c r="E9" s="595"/>
      <c r="F9" s="595">
        <f t="shared" ref="F9:T9" si="5">F6*F$2*3/12</f>
        <v>3.4333687499999996</v>
      </c>
      <c r="G9" s="595">
        <f t="shared" si="5"/>
        <v>3.2763937499999991</v>
      </c>
      <c r="H9" s="595">
        <f t="shared" si="5"/>
        <v>3.0942187499999991</v>
      </c>
      <c r="I9" s="595">
        <f t="shared" si="5"/>
        <v>2.8863187499999987</v>
      </c>
      <c r="J9" s="595">
        <f t="shared" si="5"/>
        <v>2.6532187499999988</v>
      </c>
      <c r="K9" s="595">
        <f t="shared" si="5"/>
        <v>2.3943937499999985</v>
      </c>
      <c r="L9" s="595">
        <f t="shared" si="5"/>
        <v>2.1098437499999991</v>
      </c>
      <c r="M9" s="595">
        <f t="shared" si="5"/>
        <v>1.7286937499999997</v>
      </c>
      <c r="N9" s="595">
        <f t="shared" si="5"/>
        <v>1.3212937499999995</v>
      </c>
      <c r="O9" s="595">
        <f t="shared" si="5"/>
        <v>0.88764374999999918</v>
      </c>
      <c r="P9" s="595">
        <f t="shared" si="5"/>
        <v>0.44703749999999925</v>
      </c>
      <c r="Q9" s="595">
        <f t="shared" si="5"/>
        <v>-7.4606987254810517E-16</v>
      </c>
      <c r="R9" s="595">
        <f t="shared" si="5"/>
        <v>-7.4606987254810517E-16</v>
      </c>
      <c r="S9" s="595">
        <f t="shared" si="5"/>
        <v>-7.4606987254810517E-16</v>
      </c>
      <c r="T9" s="596">
        <f t="shared" si="5"/>
        <v>-7.4606987254810517E-16</v>
      </c>
    </row>
    <row r="10" spans="1:20">
      <c r="A10" s="13" t="s">
        <v>13</v>
      </c>
      <c r="B10" s="118"/>
      <c r="C10" s="597"/>
      <c r="D10" s="598"/>
      <c r="E10" s="598"/>
      <c r="F10" s="598"/>
      <c r="G10" s="598"/>
      <c r="H10" s="598"/>
      <c r="I10" s="598"/>
      <c r="J10" s="598"/>
      <c r="K10" s="598"/>
      <c r="L10" s="598"/>
      <c r="M10" s="598"/>
      <c r="N10" s="598"/>
      <c r="O10" s="598"/>
      <c r="P10" s="598"/>
      <c r="Q10" s="599"/>
      <c r="R10" s="599"/>
      <c r="S10" s="599"/>
      <c r="T10" s="600"/>
    </row>
    <row r="11" spans="1:20">
      <c r="A11" s="16" t="s">
        <v>2</v>
      </c>
      <c r="C11" s="588"/>
      <c r="D11" s="589"/>
      <c r="E11" s="589"/>
      <c r="F11" s="589">
        <f t="shared" ref="F11:P11" si="6">F8</f>
        <v>129.29999999999998</v>
      </c>
      <c r="G11" s="589">
        <f t="shared" si="6"/>
        <v>123.07999999999997</v>
      </c>
      <c r="H11" s="589">
        <f t="shared" si="6"/>
        <v>115.89499999999997</v>
      </c>
      <c r="I11" s="589">
        <f t="shared" si="6"/>
        <v>107.73499999999996</v>
      </c>
      <c r="J11" s="589">
        <f t="shared" si="6"/>
        <v>98.609999999999957</v>
      </c>
      <c r="K11" s="589">
        <f t="shared" si="6"/>
        <v>88.504999999999953</v>
      </c>
      <c r="L11" s="589">
        <f t="shared" si="6"/>
        <v>76.744999999999976</v>
      </c>
      <c r="M11" s="589">
        <f t="shared" si="6"/>
        <v>61.974999999999987</v>
      </c>
      <c r="N11" s="589">
        <f t="shared" si="6"/>
        <v>46.204999999999977</v>
      </c>
      <c r="O11" s="589">
        <f t="shared" si="6"/>
        <v>29.61874999999997</v>
      </c>
      <c r="P11" s="589">
        <f t="shared" si="6"/>
        <v>12.772499999999972</v>
      </c>
      <c r="Q11" s="589">
        <f>Q8</f>
        <v>-2.8421709430404007E-14</v>
      </c>
      <c r="R11" s="589">
        <f>R8</f>
        <v>-2.8421709430404007E-14</v>
      </c>
      <c r="S11" s="589">
        <f>S8</f>
        <v>-2.8421709430404007E-14</v>
      </c>
      <c r="T11" s="590">
        <f>T8</f>
        <v>-2.8421709430404007E-14</v>
      </c>
    </row>
    <row r="12" spans="1:20">
      <c r="A12" s="16" t="s">
        <v>0</v>
      </c>
      <c r="C12" s="591"/>
      <c r="D12" s="592"/>
      <c r="E12" s="592"/>
      <c r="F12" s="592">
        <f t="shared" ref="F12:T12" si="7">F7</f>
        <v>1.4950000000000001</v>
      </c>
      <c r="G12" s="592">
        <f t="shared" si="7"/>
        <v>1.7350000000000001</v>
      </c>
      <c r="H12" s="592">
        <f t="shared" si="7"/>
        <v>1.98</v>
      </c>
      <c r="I12" s="592">
        <f t="shared" si="7"/>
        <v>2.2200000000000002</v>
      </c>
      <c r="J12" s="592">
        <f t="shared" si="7"/>
        <v>2.4649999999999999</v>
      </c>
      <c r="K12" s="592">
        <f t="shared" si="7"/>
        <v>2.71</v>
      </c>
      <c r="L12" s="592">
        <f t="shared" si="7"/>
        <v>3.63</v>
      </c>
      <c r="M12" s="592">
        <f t="shared" si="7"/>
        <v>3.88</v>
      </c>
      <c r="N12" s="592">
        <f t="shared" si="7"/>
        <v>4.13</v>
      </c>
      <c r="O12" s="592">
        <f t="shared" si="7"/>
        <v>4.19625</v>
      </c>
      <c r="P12" s="592">
        <f t="shared" si="7"/>
        <v>4.2575000000000003</v>
      </c>
      <c r="Q12" s="592">
        <f t="shared" si="7"/>
        <v>0</v>
      </c>
      <c r="R12" s="592">
        <f t="shared" si="7"/>
        <v>0</v>
      </c>
      <c r="S12" s="592">
        <f t="shared" si="7"/>
        <v>0</v>
      </c>
      <c r="T12" s="593">
        <f t="shared" si="7"/>
        <v>0</v>
      </c>
    </row>
    <row r="13" spans="1:20">
      <c r="A13" s="16" t="s">
        <v>4</v>
      </c>
      <c r="B13" s="601"/>
      <c r="C13" s="588"/>
      <c r="D13" s="589"/>
      <c r="E13" s="589"/>
      <c r="F13" s="589">
        <f t="shared" ref="F13:P13" si="8">F11-F12</f>
        <v>127.80499999999998</v>
      </c>
      <c r="G13" s="589">
        <f t="shared" si="8"/>
        <v>121.34499999999997</v>
      </c>
      <c r="H13" s="589">
        <f t="shared" si="8"/>
        <v>113.91499999999996</v>
      </c>
      <c r="I13" s="589">
        <f t="shared" si="8"/>
        <v>105.51499999999996</v>
      </c>
      <c r="J13" s="589">
        <f t="shared" si="8"/>
        <v>96.144999999999953</v>
      </c>
      <c r="K13" s="589">
        <f t="shared" si="8"/>
        <v>85.794999999999959</v>
      </c>
      <c r="L13" s="589">
        <f t="shared" si="8"/>
        <v>73.114999999999981</v>
      </c>
      <c r="M13" s="589">
        <f t="shared" si="8"/>
        <v>58.094999999999985</v>
      </c>
      <c r="N13" s="589">
        <f t="shared" si="8"/>
        <v>42.074999999999974</v>
      </c>
      <c r="O13" s="589">
        <f t="shared" si="8"/>
        <v>25.422499999999971</v>
      </c>
      <c r="P13" s="589">
        <f t="shared" si="8"/>
        <v>8.5149999999999721</v>
      </c>
      <c r="Q13" s="589">
        <f>Q11-Q12</f>
        <v>-2.8421709430404007E-14</v>
      </c>
      <c r="R13" s="589">
        <f>R11-R12</f>
        <v>-2.8421709430404007E-14</v>
      </c>
      <c r="S13" s="589">
        <f>S11-S12</f>
        <v>-2.8421709430404007E-14</v>
      </c>
      <c r="T13" s="590">
        <f>T11-T12</f>
        <v>-2.8421709430404007E-14</v>
      </c>
    </row>
    <row r="14" spans="1:20">
      <c r="A14" s="18" t="s">
        <v>5</v>
      </c>
      <c r="B14" s="19"/>
      <c r="C14" s="594"/>
      <c r="D14" s="595"/>
      <c r="E14" s="595"/>
      <c r="F14" s="595">
        <f t="shared" ref="F14:T14" si="9">F11*F$2*3/12</f>
        <v>3.3941249999999994</v>
      </c>
      <c r="G14" s="595">
        <f t="shared" si="9"/>
        <v>3.2308499999999989</v>
      </c>
      <c r="H14" s="595">
        <f t="shared" si="9"/>
        <v>3.042243749999999</v>
      </c>
      <c r="I14" s="595">
        <f t="shared" si="9"/>
        <v>2.8280437499999986</v>
      </c>
      <c r="J14" s="595">
        <f t="shared" si="9"/>
        <v>2.5885124999999989</v>
      </c>
      <c r="K14" s="595">
        <f t="shared" si="9"/>
        <v>2.3232562499999987</v>
      </c>
      <c r="L14" s="595">
        <f t="shared" si="9"/>
        <v>2.0145562499999992</v>
      </c>
      <c r="M14" s="595">
        <f t="shared" si="9"/>
        <v>1.6268437499999997</v>
      </c>
      <c r="N14" s="595">
        <f t="shared" si="9"/>
        <v>1.2128812499999992</v>
      </c>
      <c r="O14" s="595">
        <f t="shared" si="9"/>
        <v>0.77749218749999915</v>
      </c>
      <c r="P14" s="595">
        <f t="shared" si="9"/>
        <v>0.33527812499999926</v>
      </c>
      <c r="Q14" s="595">
        <f t="shared" si="9"/>
        <v>-7.4606987254810517E-16</v>
      </c>
      <c r="R14" s="595">
        <f t="shared" si="9"/>
        <v>-7.4606987254810517E-16</v>
      </c>
      <c r="S14" s="595">
        <f t="shared" si="9"/>
        <v>-7.4606987254810517E-16</v>
      </c>
      <c r="T14" s="596">
        <f t="shared" si="9"/>
        <v>-7.4606987254810517E-16</v>
      </c>
    </row>
    <row r="15" spans="1:20">
      <c r="A15" s="13" t="s">
        <v>14</v>
      </c>
      <c r="B15" s="118"/>
      <c r="C15" s="597"/>
      <c r="D15" s="598"/>
      <c r="E15" s="598"/>
      <c r="F15" s="598"/>
      <c r="G15" s="598"/>
      <c r="H15" s="598"/>
      <c r="I15" s="598"/>
      <c r="J15" s="598"/>
      <c r="K15" s="598"/>
      <c r="L15" s="598"/>
      <c r="M15" s="598"/>
      <c r="N15" s="598"/>
      <c r="O15" s="598"/>
      <c r="P15" s="598"/>
      <c r="Q15" s="599"/>
      <c r="R15" s="599"/>
      <c r="S15" s="599"/>
      <c r="T15" s="600"/>
    </row>
    <row r="16" spans="1:20">
      <c r="A16" s="16" t="s">
        <v>2</v>
      </c>
      <c r="C16" s="588"/>
      <c r="D16" s="589"/>
      <c r="E16" s="589"/>
      <c r="F16" s="589">
        <f t="shared" ref="F16:T16" si="10">F13</f>
        <v>127.80499999999998</v>
      </c>
      <c r="G16" s="589">
        <f t="shared" si="10"/>
        <v>121.34499999999997</v>
      </c>
      <c r="H16" s="589">
        <f t="shared" si="10"/>
        <v>113.91499999999996</v>
      </c>
      <c r="I16" s="589">
        <f t="shared" si="10"/>
        <v>105.51499999999996</v>
      </c>
      <c r="J16" s="589">
        <f t="shared" si="10"/>
        <v>96.144999999999953</v>
      </c>
      <c r="K16" s="589">
        <f t="shared" si="10"/>
        <v>85.794999999999959</v>
      </c>
      <c r="L16" s="589">
        <f t="shared" si="10"/>
        <v>73.114999999999981</v>
      </c>
      <c r="M16" s="589">
        <f t="shared" si="10"/>
        <v>58.094999999999985</v>
      </c>
      <c r="N16" s="589">
        <f t="shared" si="10"/>
        <v>42.074999999999974</v>
      </c>
      <c r="O16" s="589">
        <f t="shared" si="10"/>
        <v>25.422499999999971</v>
      </c>
      <c r="P16" s="589">
        <f t="shared" si="10"/>
        <v>8.5149999999999721</v>
      </c>
      <c r="Q16" s="589">
        <f t="shared" si="10"/>
        <v>-2.8421709430404007E-14</v>
      </c>
      <c r="R16" s="589">
        <f t="shared" si="10"/>
        <v>-2.8421709430404007E-14</v>
      </c>
      <c r="S16" s="589">
        <f t="shared" si="10"/>
        <v>-2.8421709430404007E-14</v>
      </c>
      <c r="T16" s="590">
        <f t="shared" si="10"/>
        <v>-2.8421709430404007E-14</v>
      </c>
    </row>
    <row r="17" spans="1:20">
      <c r="A17" s="16" t="s">
        <v>0</v>
      </c>
      <c r="C17" s="591"/>
      <c r="D17" s="592"/>
      <c r="E17" s="592"/>
      <c r="F17" s="592">
        <f t="shared" ref="F17:T17" si="11">F12</f>
        <v>1.4950000000000001</v>
      </c>
      <c r="G17" s="592">
        <f t="shared" si="11"/>
        <v>1.7350000000000001</v>
      </c>
      <c r="H17" s="592">
        <f t="shared" si="11"/>
        <v>1.98</v>
      </c>
      <c r="I17" s="592">
        <f t="shared" si="11"/>
        <v>2.2200000000000002</v>
      </c>
      <c r="J17" s="592">
        <f t="shared" si="11"/>
        <v>2.4649999999999999</v>
      </c>
      <c r="K17" s="592">
        <f t="shared" si="11"/>
        <v>2.71</v>
      </c>
      <c r="L17" s="592">
        <f t="shared" si="11"/>
        <v>3.63</v>
      </c>
      <c r="M17" s="592">
        <f t="shared" si="11"/>
        <v>3.88</v>
      </c>
      <c r="N17" s="592">
        <f t="shared" si="11"/>
        <v>4.13</v>
      </c>
      <c r="O17" s="592">
        <f t="shared" si="11"/>
        <v>4.19625</v>
      </c>
      <c r="P17" s="592">
        <f t="shared" si="11"/>
        <v>4.2575000000000003</v>
      </c>
      <c r="Q17" s="592">
        <f t="shared" si="11"/>
        <v>0</v>
      </c>
      <c r="R17" s="592">
        <f t="shared" si="11"/>
        <v>0</v>
      </c>
      <c r="S17" s="592">
        <f t="shared" si="11"/>
        <v>0</v>
      </c>
      <c r="T17" s="593">
        <f t="shared" si="11"/>
        <v>0</v>
      </c>
    </row>
    <row r="18" spans="1:20">
      <c r="A18" s="16" t="s">
        <v>4</v>
      </c>
      <c r="B18" s="602"/>
      <c r="C18" s="588"/>
      <c r="D18" s="589"/>
      <c r="E18" s="589"/>
      <c r="F18" s="589">
        <f t="shared" ref="F18:T18" si="12">F16-F17</f>
        <v>126.30999999999997</v>
      </c>
      <c r="G18" s="589">
        <f t="shared" si="12"/>
        <v>119.60999999999997</v>
      </c>
      <c r="H18" s="589">
        <f t="shared" si="12"/>
        <v>111.93499999999996</v>
      </c>
      <c r="I18" s="589">
        <f t="shared" si="12"/>
        <v>103.29499999999996</v>
      </c>
      <c r="J18" s="589">
        <f t="shared" si="12"/>
        <v>93.67999999999995</v>
      </c>
      <c r="K18" s="589">
        <f t="shared" si="12"/>
        <v>83.084999999999965</v>
      </c>
      <c r="L18" s="589">
        <f t="shared" si="12"/>
        <v>69.484999999999985</v>
      </c>
      <c r="M18" s="589">
        <f t="shared" si="12"/>
        <v>54.214999999999982</v>
      </c>
      <c r="N18" s="589">
        <f t="shared" si="12"/>
        <v>37.944999999999972</v>
      </c>
      <c r="O18" s="589">
        <f t="shared" si="12"/>
        <v>21.226249999999972</v>
      </c>
      <c r="P18" s="589">
        <f t="shared" si="12"/>
        <v>4.2574999999999719</v>
      </c>
      <c r="Q18" s="589">
        <f t="shared" si="12"/>
        <v>-2.8421709430404007E-14</v>
      </c>
      <c r="R18" s="589">
        <f t="shared" si="12"/>
        <v>-2.8421709430404007E-14</v>
      </c>
      <c r="S18" s="589">
        <f t="shared" si="12"/>
        <v>-2.8421709430404007E-14</v>
      </c>
      <c r="T18" s="590">
        <f t="shared" si="12"/>
        <v>-2.8421709430404007E-14</v>
      </c>
    </row>
    <row r="19" spans="1:20">
      <c r="A19" s="18" t="s">
        <v>5</v>
      </c>
      <c r="B19" s="19"/>
      <c r="C19" s="594"/>
      <c r="D19" s="595"/>
      <c r="E19" s="595"/>
      <c r="F19" s="595">
        <f t="shared" ref="F19:T19" si="13">F16*F$2*3/12</f>
        <v>3.3548812499999996</v>
      </c>
      <c r="G19" s="595">
        <f t="shared" si="13"/>
        <v>3.1853062499999987</v>
      </c>
      <c r="H19" s="595">
        <f t="shared" si="13"/>
        <v>2.9902687499999989</v>
      </c>
      <c r="I19" s="595">
        <f t="shared" si="13"/>
        <v>2.769768749999999</v>
      </c>
      <c r="J19" s="595">
        <f t="shared" si="13"/>
        <v>2.5238062499999985</v>
      </c>
      <c r="K19" s="595">
        <f t="shared" si="13"/>
        <v>2.2521187499999988</v>
      </c>
      <c r="L19" s="595">
        <f t="shared" si="13"/>
        <v>1.9192687499999994</v>
      </c>
      <c r="M19" s="595">
        <f t="shared" si="13"/>
        <v>1.5249937499999995</v>
      </c>
      <c r="N19" s="595">
        <f t="shared" si="13"/>
        <v>1.1044687499999992</v>
      </c>
      <c r="O19" s="595">
        <f t="shared" si="13"/>
        <v>0.66734062499999924</v>
      </c>
      <c r="P19" s="595">
        <f t="shared" si="13"/>
        <v>0.22351874999999924</v>
      </c>
      <c r="Q19" s="595">
        <f t="shared" si="13"/>
        <v>-7.4606987254810517E-16</v>
      </c>
      <c r="R19" s="595">
        <f t="shared" si="13"/>
        <v>-7.4606987254810517E-16</v>
      </c>
      <c r="S19" s="595">
        <f t="shared" si="13"/>
        <v>-7.4606987254810517E-16</v>
      </c>
      <c r="T19" s="596">
        <f t="shared" si="13"/>
        <v>-7.4606987254810517E-16</v>
      </c>
    </row>
    <row r="20" spans="1:20">
      <c r="A20" s="13" t="s">
        <v>15</v>
      </c>
      <c r="B20" s="118"/>
      <c r="C20" s="598"/>
      <c r="D20" s="598"/>
      <c r="E20" s="598"/>
      <c r="F20" s="598"/>
      <c r="G20" s="598"/>
      <c r="H20" s="598"/>
      <c r="I20" s="598"/>
      <c r="J20" s="598"/>
      <c r="K20" s="598"/>
      <c r="L20" s="598"/>
      <c r="M20" s="598"/>
      <c r="N20" s="598"/>
      <c r="O20" s="598"/>
      <c r="P20" s="598"/>
      <c r="Q20" s="599"/>
      <c r="R20" s="599"/>
      <c r="S20" s="599"/>
      <c r="T20" s="600"/>
    </row>
    <row r="21" spans="1:20">
      <c r="A21" s="16" t="s">
        <v>2</v>
      </c>
      <c r="B21" s="44"/>
      <c r="C21" s="589"/>
      <c r="D21" s="589"/>
      <c r="E21" s="589"/>
      <c r="F21" s="589">
        <f t="shared" ref="F21:T21" si="14">F18</f>
        <v>126.30999999999997</v>
      </c>
      <c r="G21" s="589">
        <f t="shared" si="14"/>
        <v>119.60999999999997</v>
      </c>
      <c r="H21" s="589">
        <f t="shared" si="14"/>
        <v>111.93499999999996</v>
      </c>
      <c r="I21" s="589">
        <f t="shared" si="14"/>
        <v>103.29499999999996</v>
      </c>
      <c r="J21" s="589">
        <f t="shared" si="14"/>
        <v>93.67999999999995</v>
      </c>
      <c r="K21" s="589">
        <f t="shared" si="14"/>
        <v>83.084999999999965</v>
      </c>
      <c r="L21" s="589">
        <f t="shared" si="14"/>
        <v>69.484999999999985</v>
      </c>
      <c r="M21" s="589">
        <f t="shared" si="14"/>
        <v>54.214999999999982</v>
      </c>
      <c r="N21" s="589">
        <f t="shared" si="14"/>
        <v>37.944999999999972</v>
      </c>
      <c r="O21" s="589">
        <f t="shared" si="14"/>
        <v>21.226249999999972</v>
      </c>
      <c r="P21" s="589">
        <f t="shared" si="14"/>
        <v>4.2574999999999719</v>
      </c>
      <c r="Q21" s="589">
        <f t="shared" si="14"/>
        <v>-2.8421709430404007E-14</v>
      </c>
      <c r="R21" s="589">
        <f t="shared" si="14"/>
        <v>-2.8421709430404007E-14</v>
      </c>
      <c r="S21" s="589">
        <f t="shared" si="14"/>
        <v>-2.8421709430404007E-14</v>
      </c>
      <c r="T21" s="590">
        <f t="shared" si="14"/>
        <v>-2.8421709430404007E-14</v>
      </c>
    </row>
    <row r="22" spans="1:20">
      <c r="A22" s="16" t="s">
        <v>0</v>
      </c>
      <c r="C22" s="591"/>
      <c r="D22" s="592"/>
      <c r="E22" s="592"/>
      <c r="F22" s="592">
        <f t="shared" ref="F22:T22" si="15">F17</f>
        <v>1.4950000000000001</v>
      </c>
      <c r="G22" s="592">
        <f t="shared" si="15"/>
        <v>1.7350000000000001</v>
      </c>
      <c r="H22" s="592">
        <f t="shared" si="15"/>
        <v>1.98</v>
      </c>
      <c r="I22" s="592">
        <f t="shared" si="15"/>
        <v>2.2200000000000002</v>
      </c>
      <c r="J22" s="592">
        <f t="shared" si="15"/>
        <v>2.4649999999999999</v>
      </c>
      <c r="K22" s="592">
        <f t="shared" si="15"/>
        <v>2.71</v>
      </c>
      <c r="L22" s="592">
        <f t="shared" si="15"/>
        <v>3.63</v>
      </c>
      <c r="M22" s="592">
        <f t="shared" si="15"/>
        <v>3.88</v>
      </c>
      <c r="N22" s="592">
        <f t="shared" si="15"/>
        <v>4.13</v>
      </c>
      <c r="O22" s="592">
        <f t="shared" si="15"/>
        <v>4.19625</v>
      </c>
      <c r="P22" s="592">
        <f t="shared" si="15"/>
        <v>4.2575000000000003</v>
      </c>
      <c r="Q22" s="592">
        <f t="shared" si="15"/>
        <v>0</v>
      </c>
      <c r="R22" s="592">
        <f t="shared" si="15"/>
        <v>0</v>
      </c>
      <c r="S22" s="592">
        <f t="shared" si="15"/>
        <v>0</v>
      </c>
      <c r="T22" s="593">
        <f t="shared" si="15"/>
        <v>0</v>
      </c>
    </row>
    <row r="23" spans="1:20">
      <c r="A23" s="16" t="s">
        <v>4</v>
      </c>
      <c r="C23" s="589"/>
      <c r="D23" s="589"/>
      <c r="E23" s="589">
        <v>130.79499999999999</v>
      </c>
      <c r="F23" s="589">
        <f t="shared" ref="F23:L23" si="16">F21-F22</f>
        <v>124.81499999999997</v>
      </c>
      <c r="G23" s="589">
        <f t="shared" si="16"/>
        <v>117.87499999999997</v>
      </c>
      <c r="H23" s="589">
        <f t="shared" si="16"/>
        <v>109.95499999999996</v>
      </c>
      <c r="I23" s="589">
        <f t="shared" si="16"/>
        <v>101.07499999999996</v>
      </c>
      <c r="J23" s="589">
        <f t="shared" si="16"/>
        <v>91.214999999999947</v>
      </c>
      <c r="K23" s="589">
        <f t="shared" si="16"/>
        <v>80.374999999999972</v>
      </c>
      <c r="L23" s="589">
        <f t="shared" si="16"/>
        <v>65.85499999999999</v>
      </c>
      <c r="M23" s="589">
        <f>M21-M22</f>
        <v>50.33499999999998</v>
      </c>
      <c r="N23" s="589">
        <f>N21-N22</f>
        <v>33.814999999999969</v>
      </c>
      <c r="O23" s="589">
        <f>O21-O22</f>
        <v>17.029999999999973</v>
      </c>
      <c r="P23" s="589">
        <f>P21-P22</f>
        <v>-2.8421709430404007E-14</v>
      </c>
      <c r="Q23" s="589">
        <f t="shared" ref="Q23:T23" si="17">Q21-Q22</f>
        <v>-2.8421709430404007E-14</v>
      </c>
      <c r="R23" s="589">
        <f t="shared" si="17"/>
        <v>-2.8421709430404007E-14</v>
      </c>
      <c r="S23" s="589">
        <f t="shared" si="17"/>
        <v>-2.8421709430404007E-14</v>
      </c>
      <c r="T23" s="590">
        <f t="shared" si="17"/>
        <v>-2.8421709430404007E-14</v>
      </c>
    </row>
    <row r="24" spans="1:20">
      <c r="A24" s="18" t="s">
        <v>5</v>
      </c>
      <c r="B24" s="19"/>
      <c r="C24" s="595"/>
      <c r="D24" s="595">
        <f t="shared" ref="D24:T24" si="18">D21*D$2*3/12</f>
        <v>0</v>
      </c>
      <c r="E24" s="595">
        <f t="shared" si="18"/>
        <v>0</v>
      </c>
      <c r="F24" s="595">
        <f t="shared" si="18"/>
        <v>3.3156374999999993</v>
      </c>
      <c r="G24" s="595">
        <f t="shared" si="18"/>
        <v>3.1397624999999985</v>
      </c>
      <c r="H24" s="595">
        <f t="shared" si="18"/>
        <v>2.9382937499999984</v>
      </c>
      <c r="I24" s="595">
        <f t="shared" si="18"/>
        <v>2.7114937499999989</v>
      </c>
      <c r="J24" s="595">
        <f t="shared" si="18"/>
        <v>2.4590999999999985</v>
      </c>
      <c r="K24" s="595">
        <f t="shared" si="18"/>
        <v>2.180981249999999</v>
      </c>
      <c r="L24" s="595">
        <f t="shared" si="18"/>
        <v>1.8239812499999994</v>
      </c>
      <c r="M24" s="595">
        <f t="shared" si="18"/>
        <v>1.4231437499999995</v>
      </c>
      <c r="N24" s="595">
        <f t="shared" si="18"/>
        <v>0.9960562499999992</v>
      </c>
      <c r="O24" s="595">
        <f t="shared" si="18"/>
        <v>0.55718906249999922</v>
      </c>
      <c r="P24" s="595">
        <f t="shared" si="18"/>
        <v>0.11175937499999926</v>
      </c>
      <c r="Q24" s="595">
        <f t="shared" si="18"/>
        <v>-7.4606987254810517E-16</v>
      </c>
      <c r="R24" s="595">
        <f t="shared" si="18"/>
        <v>-7.4606987254810517E-16</v>
      </c>
      <c r="S24" s="595">
        <f t="shared" si="18"/>
        <v>-7.4606987254810517E-16</v>
      </c>
      <c r="T24" s="596">
        <f t="shared" si="18"/>
        <v>-7.4606987254810517E-16</v>
      </c>
    </row>
    <row r="25" spans="1:20">
      <c r="A25" s="35" t="s">
        <v>16</v>
      </c>
      <c r="B25" s="603">
        <f>SUM(C25:Q25)</f>
        <v>91.779646874999955</v>
      </c>
      <c r="C25" s="604">
        <f>+C24+(C19/3*2)</f>
        <v>0</v>
      </c>
      <c r="D25" s="604">
        <f t="shared" ref="D25:P25" si="19">D9+D14+D19+D24</f>
        <v>0</v>
      </c>
      <c r="E25" s="604">
        <f t="shared" si="19"/>
        <v>0</v>
      </c>
      <c r="F25" s="604">
        <f t="shared" si="19"/>
        <v>13.498012499999998</v>
      </c>
      <c r="G25" s="604">
        <f t="shared" si="19"/>
        <v>12.832312499999995</v>
      </c>
      <c r="H25" s="604">
        <f t="shared" si="19"/>
        <v>12.065024999999995</v>
      </c>
      <c r="I25" s="604">
        <f t="shared" si="19"/>
        <v>11.195624999999996</v>
      </c>
      <c r="J25" s="604">
        <f t="shared" si="19"/>
        <v>10.224637499999993</v>
      </c>
      <c r="K25" s="604">
        <f t="shared" si="19"/>
        <v>9.1507499999999951</v>
      </c>
      <c r="L25" s="604">
        <f t="shared" si="19"/>
        <v>7.8676499999999967</v>
      </c>
      <c r="M25" s="604">
        <f t="shared" si="19"/>
        <v>6.3036749999999984</v>
      </c>
      <c r="N25" s="604">
        <f t="shared" si="19"/>
        <v>4.6346999999999969</v>
      </c>
      <c r="O25" s="604">
        <f t="shared" si="19"/>
        <v>2.8896656249999966</v>
      </c>
      <c r="P25" s="604">
        <f t="shared" si="19"/>
        <v>1.1175937499999971</v>
      </c>
      <c r="Q25" s="604">
        <f>Q9+Q14+Q19+Q24</f>
        <v>-2.9842794901924207E-15</v>
      </c>
      <c r="R25" s="604">
        <f>R9+R14+R19+R24</f>
        <v>-2.9842794901924207E-15</v>
      </c>
      <c r="S25" s="604">
        <f>S9+S14+S19+S24</f>
        <v>-2.9842794901924207E-15</v>
      </c>
      <c r="T25" s="605">
        <f>T9+T14+T19+T24</f>
        <v>-2.9842794901924207E-15</v>
      </c>
    </row>
    <row r="26" spans="1:20">
      <c r="A26" s="16" t="s">
        <v>17</v>
      </c>
      <c r="B26" s="33">
        <f>SUM(C26:Q26)</f>
        <v>130.79499999999999</v>
      </c>
      <c r="C26" s="589">
        <f>C7+C12+C17+C22</f>
        <v>0</v>
      </c>
      <c r="D26" s="589">
        <f>D7+D12+D17+D22</f>
        <v>0</v>
      </c>
      <c r="E26" s="589">
        <f t="shared" ref="E26:T26" si="20">E7+E12+E17+E22</f>
        <v>0</v>
      </c>
      <c r="F26" s="589">
        <f t="shared" si="20"/>
        <v>5.98</v>
      </c>
      <c r="G26" s="589">
        <f t="shared" si="20"/>
        <v>6.94</v>
      </c>
      <c r="H26" s="589">
        <f t="shared" si="20"/>
        <v>7.92</v>
      </c>
      <c r="I26" s="589">
        <f t="shared" si="20"/>
        <v>8.8800000000000008</v>
      </c>
      <c r="J26" s="589">
        <f t="shared" si="20"/>
        <v>9.86</v>
      </c>
      <c r="K26" s="589">
        <f t="shared" si="20"/>
        <v>10.84</v>
      </c>
      <c r="L26" s="589">
        <f t="shared" si="20"/>
        <v>14.52</v>
      </c>
      <c r="M26" s="589">
        <f t="shared" si="20"/>
        <v>15.52</v>
      </c>
      <c r="N26" s="589">
        <f t="shared" si="20"/>
        <v>16.52</v>
      </c>
      <c r="O26" s="589">
        <f t="shared" si="20"/>
        <v>16.785</v>
      </c>
      <c r="P26" s="589">
        <f t="shared" si="20"/>
        <v>17.03</v>
      </c>
      <c r="Q26" s="589">
        <f t="shared" si="20"/>
        <v>0</v>
      </c>
      <c r="R26" s="589">
        <f t="shared" si="20"/>
        <v>0</v>
      </c>
      <c r="S26" s="589">
        <f t="shared" si="20"/>
        <v>0</v>
      </c>
      <c r="T26" s="590">
        <f t="shared" si="20"/>
        <v>0</v>
      </c>
    </row>
    <row r="27" spans="1:20">
      <c r="A27" s="18"/>
      <c r="B27" s="39"/>
      <c r="C27" s="40"/>
      <c r="D27" s="40"/>
      <c r="E27" s="40"/>
      <c r="F27" s="40"/>
      <c r="G27" s="40"/>
      <c r="H27" s="40"/>
      <c r="I27" s="40"/>
      <c r="J27" s="40"/>
      <c r="K27" s="40"/>
      <c r="L27" s="40"/>
      <c r="M27" s="40"/>
      <c r="N27" s="40"/>
      <c r="O27" s="40"/>
      <c r="P27" s="40"/>
      <c r="Q27" s="40"/>
      <c r="R27" s="40"/>
      <c r="S27" s="40"/>
      <c r="T27" s="41"/>
    </row>
    <row r="28" spans="1:20">
      <c r="A28" s="13"/>
      <c r="B28" s="606"/>
      <c r="C28" s="607"/>
      <c r="D28" s="607"/>
      <c r="E28" s="607"/>
      <c r="F28" s="608">
        <f>+F23+'Ph-II Loan repayment'!E23+'Tapamandi Loan repayment'!F23</f>
        <v>442.26474973871927</v>
      </c>
      <c r="G28" s="609"/>
      <c r="H28" s="607"/>
      <c r="I28" s="607"/>
      <c r="J28" s="607"/>
      <c r="K28" s="607"/>
      <c r="L28" s="607"/>
      <c r="M28" s="607"/>
      <c r="N28" s="607"/>
      <c r="O28" s="607"/>
      <c r="P28" s="607"/>
      <c r="Q28" s="607"/>
      <c r="R28" s="607"/>
      <c r="S28" s="607"/>
      <c r="T28" s="610"/>
    </row>
    <row r="29" spans="1:20">
      <c r="F29" s="611">
        <f>+F28-G7-'Ph-II Loan repayment'!E7-'Ph-II Loan repayment'!E7-'Tapamandi Loan repayment'!G7</f>
        <v>438.83130023871934</v>
      </c>
      <c r="G29" s="609"/>
    </row>
    <row r="30" spans="1:20"/>
    <row r="31" spans="1:20"/>
    <row r="32" spans="1:20"/>
    <row r="33"/>
    <row r="34"/>
    <row r="35"/>
    <row r="36"/>
    <row r="37"/>
    <row r="38"/>
    <row r="39"/>
    <row r="40"/>
    <row r="41"/>
    <row r="42"/>
    <row r="43"/>
    <row r="44"/>
    <row r="45"/>
    <row r="46"/>
  </sheetData>
  <mergeCells count="1">
    <mergeCell ref="A1:T1"/>
  </mergeCells>
  <pageMargins left="0.41" right="0.15748031496062992" top="0.19685039370078741" bottom="0.19685039370078741" header="0.15748031496062992" footer="0.15748031496062992"/>
  <pageSetup paperSize="9" scale="9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291A1-3A3E-417D-B40F-EF74D9ED451C}">
  <dimension ref="A1:BB163"/>
  <sheetViews>
    <sheetView zoomScale="80" zoomScaleNormal="80" zoomScaleSheetLayoutView="100" workbookViewId="0">
      <pane xSplit="2" ySplit="5" topLeftCell="C98" activePane="bottomRight" state="frozen"/>
      <selection pane="topRight"/>
      <selection pane="bottomLeft"/>
      <selection pane="bottomRight" activeCell="C57" sqref="C57"/>
    </sheetView>
  </sheetViews>
  <sheetFormatPr defaultColWidth="7.75" defaultRowHeight="15"/>
  <cols>
    <col min="1" max="1" width="5.5" style="1138" customWidth="1"/>
    <col min="2" max="2" width="46.75" style="1141" customWidth="1"/>
    <col min="3" max="12" width="11.875" style="1163" bestFit="1" customWidth="1"/>
    <col min="13" max="13" width="12.5" style="1163" customWidth="1"/>
    <col min="14" max="22" width="11.875" style="1163" bestFit="1" customWidth="1"/>
    <col min="23" max="23" width="13.125" style="1163" customWidth="1"/>
    <col min="24" max="26" width="11.875" style="1163" bestFit="1" customWidth="1"/>
    <col min="27" max="27" width="13.125" style="1163" customWidth="1"/>
    <col min="28" max="28" width="12.875" style="1163" customWidth="1"/>
    <col min="29" max="29" width="13.125" style="1163" customWidth="1"/>
    <col min="30" max="30" width="13.25" style="1163" customWidth="1"/>
    <col min="31" max="256" width="7.75" style="1141"/>
    <col min="257" max="257" width="5.5" style="1141" customWidth="1"/>
    <col min="258" max="258" width="46.75" style="1141" customWidth="1"/>
    <col min="259" max="268" width="11.875" style="1141" bestFit="1" customWidth="1"/>
    <col min="269" max="269" width="12.5" style="1141" customWidth="1"/>
    <col min="270" max="278" width="11.875" style="1141" bestFit="1" customWidth="1"/>
    <col min="279" max="279" width="13.125" style="1141" customWidth="1"/>
    <col min="280" max="282" width="11.875" style="1141" bestFit="1" customWidth="1"/>
    <col min="283" max="283" width="13.125" style="1141" customWidth="1"/>
    <col min="284" max="284" width="12.875" style="1141" customWidth="1"/>
    <col min="285" max="285" width="13.125" style="1141" customWidth="1"/>
    <col min="286" max="286" width="13.25" style="1141" customWidth="1"/>
    <col min="287" max="512" width="7.75" style="1141"/>
    <col min="513" max="513" width="5.5" style="1141" customWidth="1"/>
    <col min="514" max="514" width="46.75" style="1141" customWidth="1"/>
    <col min="515" max="524" width="11.875" style="1141" bestFit="1" customWidth="1"/>
    <col min="525" max="525" width="12.5" style="1141" customWidth="1"/>
    <col min="526" max="534" width="11.875" style="1141" bestFit="1" customWidth="1"/>
    <col min="535" max="535" width="13.125" style="1141" customWidth="1"/>
    <col min="536" max="538" width="11.875" style="1141" bestFit="1" customWidth="1"/>
    <col min="539" max="539" width="13.125" style="1141" customWidth="1"/>
    <col min="540" max="540" width="12.875" style="1141" customWidth="1"/>
    <col min="541" max="541" width="13.125" style="1141" customWidth="1"/>
    <col min="542" max="542" width="13.25" style="1141" customWidth="1"/>
    <col min="543" max="768" width="7.75" style="1141"/>
    <col min="769" max="769" width="5.5" style="1141" customWidth="1"/>
    <col min="770" max="770" width="46.75" style="1141" customWidth="1"/>
    <col min="771" max="780" width="11.875" style="1141" bestFit="1" customWidth="1"/>
    <col min="781" max="781" width="12.5" style="1141" customWidth="1"/>
    <col min="782" max="790" width="11.875" style="1141" bestFit="1" customWidth="1"/>
    <col min="791" max="791" width="13.125" style="1141" customWidth="1"/>
    <col min="792" max="794" width="11.875" style="1141" bestFit="1" customWidth="1"/>
    <col min="795" max="795" width="13.125" style="1141" customWidth="1"/>
    <col min="796" max="796" width="12.875" style="1141" customWidth="1"/>
    <col min="797" max="797" width="13.125" style="1141" customWidth="1"/>
    <col min="798" max="798" width="13.25" style="1141" customWidth="1"/>
    <col min="799" max="1024" width="7.75" style="1141"/>
    <col min="1025" max="1025" width="5.5" style="1141" customWidth="1"/>
    <col min="1026" max="1026" width="46.75" style="1141" customWidth="1"/>
    <col min="1027" max="1036" width="11.875" style="1141" bestFit="1" customWidth="1"/>
    <col min="1037" max="1037" width="12.5" style="1141" customWidth="1"/>
    <col min="1038" max="1046" width="11.875" style="1141" bestFit="1" customWidth="1"/>
    <col min="1047" max="1047" width="13.125" style="1141" customWidth="1"/>
    <col min="1048" max="1050" width="11.875" style="1141" bestFit="1" customWidth="1"/>
    <col min="1051" max="1051" width="13.125" style="1141" customWidth="1"/>
    <col min="1052" max="1052" width="12.875" style="1141" customWidth="1"/>
    <col min="1053" max="1053" width="13.125" style="1141" customWidth="1"/>
    <col min="1054" max="1054" width="13.25" style="1141" customWidth="1"/>
    <col min="1055" max="1280" width="7.75" style="1141"/>
    <col min="1281" max="1281" width="5.5" style="1141" customWidth="1"/>
    <col min="1282" max="1282" width="46.75" style="1141" customWidth="1"/>
    <col min="1283" max="1292" width="11.875" style="1141" bestFit="1" customWidth="1"/>
    <col min="1293" max="1293" width="12.5" style="1141" customWidth="1"/>
    <col min="1294" max="1302" width="11.875" style="1141" bestFit="1" customWidth="1"/>
    <col min="1303" max="1303" width="13.125" style="1141" customWidth="1"/>
    <col min="1304" max="1306" width="11.875" style="1141" bestFit="1" customWidth="1"/>
    <col min="1307" max="1307" width="13.125" style="1141" customWidth="1"/>
    <col min="1308" max="1308" width="12.875" style="1141" customWidth="1"/>
    <col min="1309" max="1309" width="13.125" style="1141" customWidth="1"/>
    <col min="1310" max="1310" width="13.25" style="1141" customWidth="1"/>
    <col min="1311" max="1536" width="7.75" style="1141"/>
    <col min="1537" max="1537" width="5.5" style="1141" customWidth="1"/>
    <col min="1538" max="1538" width="46.75" style="1141" customWidth="1"/>
    <col min="1539" max="1548" width="11.875" style="1141" bestFit="1" customWidth="1"/>
    <col min="1549" max="1549" width="12.5" style="1141" customWidth="1"/>
    <col min="1550" max="1558" width="11.875" style="1141" bestFit="1" customWidth="1"/>
    <col min="1559" max="1559" width="13.125" style="1141" customWidth="1"/>
    <col min="1560" max="1562" width="11.875" style="1141" bestFit="1" customWidth="1"/>
    <col min="1563" max="1563" width="13.125" style="1141" customWidth="1"/>
    <col min="1564" max="1564" width="12.875" style="1141" customWidth="1"/>
    <col min="1565" max="1565" width="13.125" style="1141" customWidth="1"/>
    <col min="1566" max="1566" width="13.25" style="1141" customWidth="1"/>
    <col min="1567" max="1792" width="7.75" style="1141"/>
    <col min="1793" max="1793" width="5.5" style="1141" customWidth="1"/>
    <col min="1794" max="1794" width="46.75" style="1141" customWidth="1"/>
    <col min="1795" max="1804" width="11.875" style="1141" bestFit="1" customWidth="1"/>
    <col min="1805" max="1805" width="12.5" style="1141" customWidth="1"/>
    <col min="1806" max="1814" width="11.875" style="1141" bestFit="1" customWidth="1"/>
    <col min="1815" max="1815" width="13.125" style="1141" customWidth="1"/>
    <col min="1816" max="1818" width="11.875" style="1141" bestFit="1" customWidth="1"/>
    <col min="1819" max="1819" width="13.125" style="1141" customWidth="1"/>
    <col min="1820" max="1820" width="12.875" style="1141" customWidth="1"/>
    <col min="1821" max="1821" width="13.125" style="1141" customWidth="1"/>
    <col min="1822" max="1822" width="13.25" style="1141" customWidth="1"/>
    <col min="1823" max="2048" width="7.75" style="1141"/>
    <col min="2049" max="2049" width="5.5" style="1141" customWidth="1"/>
    <col min="2050" max="2050" width="46.75" style="1141" customWidth="1"/>
    <col min="2051" max="2060" width="11.875" style="1141" bestFit="1" customWidth="1"/>
    <col min="2061" max="2061" width="12.5" style="1141" customWidth="1"/>
    <col min="2062" max="2070" width="11.875" style="1141" bestFit="1" customWidth="1"/>
    <col min="2071" max="2071" width="13.125" style="1141" customWidth="1"/>
    <col min="2072" max="2074" width="11.875" style="1141" bestFit="1" customWidth="1"/>
    <col min="2075" max="2075" width="13.125" style="1141" customWidth="1"/>
    <col min="2076" max="2076" width="12.875" style="1141" customWidth="1"/>
    <col min="2077" max="2077" width="13.125" style="1141" customWidth="1"/>
    <col min="2078" max="2078" width="13.25" style="1141" customWidth="1"/>
    <col min="2079" max="2304" width="7.75" style="1141"/>
    <col min="2305" max="2305" width="5.5" style="1141" customWidth="1"/>
    <col min="2306" max="2306" width="46.75" style="1141" customWidth="1"/>
    <col min="2307" max="2316" width="11.875" style="1141" bestFit="1" customWidth="1"/>
    <col min="2317" max="2317" width="12.5" style="1141" customWidth="1"/>
    <col min="2318" max="2326" width="11.875" style="1141" bestFit="1" customWidth="1"/>
    <col min="2327" max="2327" width="13.125" style="1141" customWidth="1"/>
    <col min="2328" max="2330" width="11.875" style="1141" bestFit="1" customWidth="1"/>
    <col min="2331" max="2331" width="13.125" style="1141" customWidth="1"/>
    <col min="2332" max="2332" width="12.875" style="1141" customWidth="1"/>
    <col min="2333" max="2333" width="13.125" style="1141" customWidth="1"/>
    <col min="2334" max="2334" width="13.25" style="1141" customWidth="1"/>
    <col min="2335" max="2560" width="7.75" style="1141"/>
    <col min="2561" max="2561" width="5.5" style="1141" customWidth="1"/>
    <col min="2562" max="2562" width="46.75" style="1141" customWidth="1"/>
    <col min="2563" max="2572" width="11.875" style="1141" bestFit="1" customWidth="1"/>
    <col min="2573" max="2573" width="12.5" style="1141" customWidth="1"/>
    <col min="2574" max="2582" width="11.875" style="1141" bestFit="1" customWidth="1"/>
    <col min="2583" max="2583" width="13.125" style="1141" customWidth="1"/>
    <col min="2584" max="2586" width="11.875" style="1141" bestFit="1" customWidth="1"/>
    <col min="2587" max="2587" width="13.125" style="1141" customWidth="1"/>
    <col min="2588" max="2588" width="12.875" style="1141" customWidth="1"/>
    <col min="2589" max="2589" width="13.125" style="1141" customWidth="1"/>
    <col min="2590" max="2590" width="13.25" style="1141" customWidth="1"/>
    <col min="2591" max="2816" width="7.75" style="1141"/>
    <col min="2817" max="2817" width="5.5" style="1141" customWidth="1"/>
    <col min="2818" max="2818" width="46.75" style="1141" customWidth="1"/>
    <col min="2819" max="2828" width="11.875" style="1141" bestFit="1" customWidth="1"/>
    <col min="2829" max="2829" width="12.5" style="1141" customWidth="1"/>
    <col min="2830" max="2838" width="11.875" style="1141" bestFit="1" customWidth="1"/>
    <col min="2839" max="2839" width="13.125" style="1141" customWidth="1"/>
    <col min="2840" max="2842" width="11.875" style="1141" bestFit="1" customWidth="1"/>
    <col min="2843" max="2843" width="13.125" style="1141" customWidth="1"/>
    <col min="2844" max="2844" width="12.875" style="1141" customWidth="1"/>
    <col min="2845" max="2845" width="13.125" style="1141" customWidth="1"/>
    <col min="2846" max="2846" width="13.25" style="1141" customWidth="1"/>
    <col min="2847" max="3072" width="7.75" style="1141"/>
    <col min="3073" max="3073" width="5.5" style="1141" customWidth="1"/>
    <col min="3074" max="3074" width="46.75" style="1141" customWidth="1"/>
    <col min="3075" max="3084" width="11.875" style="1141" bestFit="1" customWidth="1"/>
    <col min="3085" max="3085" width="12.5" style="1141" customWidth="1"/>
    <col min="3086" max="3094" width="11.875" style="1141" bestFit="1" customWidth="1"/>
    <col min="3095" max="3095" width="13.125" style="1141" customWidth="1"/>
    <col min="3096" max="3098" width="11.875" style="1141" bestFit="1" customWidth="1"/>
    <col min="3099" max="3099" width="13.125" style="1141" customWidth="1"/>
    <col min="3100" max="3100" width="12.875" style="1141" customWidth="1"/>
    <col min="3101" max="3101" width="13.125" style="1141" customWidth="1"/>
    <col min="3102" max="3102" width="13.25" style="1141" customWidth="1"/>
    <col min="3103" max="3328" width="7.75" style="1141"/>
    <col min="3329" max="3329" width="5.5" style="1141" customWidth="1"/>
    <col min="3330" max="3330" width="46.75" style="1141" customWidth="1"/>
    <col min="3331" max="3340" width="11.875" style="1141" bestFit="1" customWidth="1"/>
    <col min="3341" max="3341" width="12.5" style="1141" customWidth="1"/>
    <col min="3342" max="3350" width="11.875" style="1141" bestFit="1" customWidth="1"/>
    <col min="3351" max="3351" width="13.125" style="1141" customWidth="1"/>
    <col min="3352" max="3354" width="11.875" style="1141" bestFit="1" customWidth="1"/>
    <col min="3355" max="3355" width="13.125" style="1141" customWidth="1"/>
    <col min="3356" max="3356" width="12.875" style="1141" customWidth="1"/>
    <col min="3357" max="3357" width="13.125" style="1141" customWidth="1"/>
    <col min="3358" max="3358" width="13.25" style="1141" customWidth="1"/>
    <col min="3359" max="3584" width="7.75" style="1141"/>
    <col min="3585" max="3585" width="5.5" style="1141" customWidth="1"/>
    <col min="3586" max="3586" width="46.75" style="1141" customWidth="1"/>
    <col min="3587" max="3596" width="11.875" style="1141" bestFit="1" customWidth="1"/>
    <col min="3597" max="3597" width="12.5" style="1141" customWidth="1"/>
    <col min="3598" max="3606" width="11.875" style="1141" bestFit="1" customWidth="1"/>
    <col min="3607" max="3607" width="13.125" style="1141" customWidth="1"/>
    <col min="3608" max="3610" width="11.875" style="1141" bestFit="1" customWidth="1"/>
    <col min="3611" max="3611" width="13.125" style="1141" customWidth="1"/>
    <col min="3612" max="3612" width="12.875" style="1141" customWidth="1"/>
    <col min="3613" max="3613" width="13.125" style="1141" customWidth="1"/>
    <col min="3614" max="3614" width="13.25" style="1141" customWidth="1"/>
    <col min="3615" max="3840" width="7.75" style="1141"/>
    <col min="3841" max="3841" width="5.5" style="1141" customWidth="1"/>
    <col min="3842" max="3842" width="46.75" style="1141" customWidth="1"/>
    <col min="3843" max="3852" width="11.875" style="1141" bestFit="1" customWidth="1"/>
    <col min="3853" max="3853" width="12.5" style="1141" customWidth="1"/>
    <col min="3854" max="3862" width="11.875" style="1141" bestFit="1" customWidth="1"/>
    <col min="3863" max="3863" width="13.125" style="1141" customWidth="1"/>
    <col min="3864" max="3866" width="11.875" style="1141" bestFit="1" customWidth="1"/>
    <col min="3867" max="3867" width="13.125" style="1141" customWidth="1"/>
    <col min="3868" max="3868" width="12.875" style="1141" customWidth="1"/>
    <col min="3869" max="3869" width="13.125" style="1141" customWidth="1"/>
    <col min="3870" max="3870" width="13.25" style="1141" customWidth="1"/>
    <col min="3871" max="4096" width="7.75" style="1141"/>
    <col min="4097" max="4097" width="5.5" style="1141" customWidth="1"/>
    <col min="4098" max="4098" width="46.75" style="1141" customWidth="1"/>
    <col min="4099" max="4108" width="11.875" style="1141" bestFit="1" customWidth="1"/>
    <col min="4109" max="4109" width="12.5" style="1141" customWidth="1"/>
    <col min="4110" max="4118" width="11.875" style="1141" bestFit="1" customWidth="1"/>
    <col min="4119" max="4119" width="13.125" style="1141" customWidth="1"/>
    <col min="4120" max="4122" width="11.875" style="1141" bestFit="1" customWidth="1"/>
    <col min="4123" max="4123" width="13.125" style="1141" customWidth="1"/>
    <col min="4124" max="4124" width="12.875" style="1141" customWidth="1"/>
    <col min="4125" max="4125" width="13.125" style="1141" customWidth="1"/>
    <col min="4126" max="4126" width="13.25" style="1141" customWidth="1"/>
    <col min="4127" max="4352" width="7.75" style="1141"/>
    <col min="4353" max="4353" width="5.5" style="1141" customWidth="1"/>
    <col min="4354" max="4354" width="46.75" style="1141" customWidth="1"/>
    <col min="4355" max="4364" width="11.875" style="1141" bestFit="1" customWidth="1"/>
    <col min="4365" max="4365" width="12.5" style="1141" customWidth="1"/>
    <col min="4366" max="4374" width="11.875" style="1141" bestFit="1" customWidth="1"/>
    <col min="4375" max="4375" width="13.125" style="1141" customWidth="1"/>
    <col min="4376" max="4378" width="11.875" style="1141" bestFit="1" customWidth="1"/>
    <col min="4379" max="4379" width="13.125" style="1141" customWidth="1"/>
    <col min="4380" max="4380" width="12.875" style="1141" customWidth="1"/>
    <col min="4381" max="4381" width="13.125" style="1141" customWidth="1"/>
    <col min="4382" max="4382" width="13.25" style="1141" customWidth="1"/>
    <col min="4383" max="4608" width="7.75" style="1141"/>
    <col min="4609" max="4609" width="5.5" style="1141" customWidth="1"/>
    <col min="4610" max="4610" width="46.75" style="1141" customWidth="1"/>
    <col min="4611" max="4620" width="11.875" style="1141" bestFit="1" customWidth="1"/>
    <col min="4621" max="4621" width="12.5" style="1141" customWidth="1"/>
    <col min="4622" max="4630" width="11.875" style="1141" bestFit="1" customWidth="1"/>
    <col min="4631" max="4631" width="13.125" style="1141" customWidth="1"/>
    <col min="4632" max="4634" width="11.875" style="1141" bestFit="1" customWidth="1"/>
    <col min="4635" max="4635" width="13.125" style="1141" customWidth="1"/>
    <col min="4636" max="4636" width="12.875" style="1141" customWidth="1"/>
    <col min="4637" max="4637" width="13.125" style="1141" customWidth="1"/>
    <col min="4638" max="4638" width="13.25" style="1141" customWidth="1"/>
    <col min="4639" max="4864" width="7.75" style="1141"/>
    <col min="4865" max="4865" width="5.5" style="1141" customWidth="1"/>
    <col min="4866" max="4866" width="46.75" style="1141" customWidth="1"/>
    <col min="4867" max="4876" width="11.875" style="1141" bestFit="1" customWidth="1"/>
    <col min="4877" max="4877" width="12.5" style="1141" customWidth="1"/>
    <col min="4878" max="4886" width="11.875" style="1141" bestFit="1" customWidth="1"/>
    <col min="4887" max="4887" width="13.125" style="1141" customWidth="1"/>
    <col min="4888" max="4890" width="11.875" style="1141" bestFit="1" customWidth="1"/>
    <col min="4891" max="4891" width="13.125" style="1141" customWidth="1"/>
    <col min="4892" max="4892" width="12.875" style="1141" customWidth="1"/>
    <col min="4893" max="4893" width="13.125" style="1141" customWidth="1"/>
    <col min="4894" max="4894" width="13.25" style="1141" customWidth="1"/>
    <col min="4895" max="5120" width="7.75" style="1141"/>
    <col min="5121" max="5121" width="5.5" style="1141" customWidth="1"/>
    <col min="5122" max="5122" width="46.75" style="1141" customWidth="1"/>
    <col min="5123" max="5132" width="11.875" style="1141" bestFit="1" customWidth="1"/>
    <col min="5133" max="5133" width="12.5" style="1141" customWidth="1"/>
    <col min="5134" max="5142" width="11.875" style="1141" bestFit="1" customWidth="1"/>
    <col min="5143" max="5143" width="13.125" style="1141" customWidth="1"/>
    <col min="5144" max="5146" width="11.875" style="1141" bestFit="1" customWidth="1"/>
    <col min="5147" max="5147" width="13.125" style="1141" customWidth="1"/>
    <col min="5148" max="5148" width="12.875" style="1141" customWidth="1"/>
    <col min="5149" max="5149" width="13.125" style="1141" customWidth="1"/>
    <col min="5150" max="5150" width="13.25" style="1141" customWidth="1"/>
    <col min="5151" max="5376" width="7.75" style="1141"/>
    <col min="5377" max="5377" width="5.5" style="1141" customWidth="1"/>
    <col min="5378" max="5378" width="46.75" style="1141" customWidth="1"/>
    <col min="5379" max="5388" width="11.875" style="1141" bestFit="1" customWidth="1"/>
    <col min="5389" max="5389" width="12.5" style="1141" customWidth="1"/>
    <col min="5390" max="5398" width="11.875" style="1141" bestFit="1" customWidth="1"/>
    <col min="5399" max="5399" width="13.125" style="1141" customWidth="1"/>
    <col min="5400" max="5402" width="11.875" style="1141" bestFit="1" customWidth="1"/>
    <col min="5403" max="5403" width="13.125" style="1141" customWidth="1"/>
    <col min="5404" max="5404" width="12.875" style="1141" customWidth="1"/>
    <col min="5405" max="5405" width="13.125" style="1141" customWidth="1"/>
    <col min="5406" max="5406" width="13.25" style="1141" customWidth="1"/>
    <col min="5407" max="5632" width="7.75" style="1141"/>
    <col min="5633" max="5633" width="5.5" style="1141" customWidth="1"/>
    <col min="5634" max="5634" width="46.75" style="1141" customWidth="1"/>
    <col min="5635" max="5644" width="11.875" style="1141" bestFit="1" customWidth="1"/>
    <col min="5645" max="5645" width="12.5" style="1141" customWidth="1"/>
    <col min="5646" max="5654" width="11.875" style="1141" bestFit="1" customWidth="1"/>
    <col min="5655" max="5655" width="13.125" style="1141" customWidth="1"/>
    <col min="5656" max="5658" width="11.875" style="1141" bestFit="1" customWidth="1"/>
    <col min="5659" max="5659" width="13.125" style="1141" customWidth="1"/>
    <col min="5660" max="5660" width="12.875" style="1141" customWidth="1"/>
    <col min="5661" max="5661" width="13.125" style="1141" customWidth="1"/>
    <col min="5662" max="5662" width="13.25" style="1141" customWidth="1"/>
    <col min="5663" max="5888" width="7.75" style="1141"/>
    <col min="5889" max="5889" width="5.5" style="1141" customWidth="1"/>
    <col min="5890" max="5890" width="46.75" style="1141" customWidth="1"/>
    <col min="5891" max="5900" width="11.875" style="1141" bestFit="1" customWidth="1"/>
    <col min="5901" max="5901" width="12.5" style="1141" customWidth="1"/>
    <col min="5902" max="5910" width="11.875" style="1141" bestFit="1" customWidth="1"/>
    <col min="5911" max="5911" width="13.125" style="1141" customWidth="1"/>
    <col min="5912" max="5914" width="11.875" style="1141" bestFit="1" customWidth="1"/>
    <col min="5915" max="5915" width="13.125" style="1141" customWidth="1"/>
    <col min="5916" max="5916" width="12.875" style="1141" customWidth="1"/>
    <col min="5917" max="5917" width="13.125" style="1141" customWidth="1"/>
    <col min="5918" max="5918" width="13.25" style="1141" customWidth="1"/>
    <col min="5919" max="6144" width="7.75" style="1141"/>
    <col min="6145" max="6145" width="5.5" style="1141" customWidth="1"/>
    <col min="6146" max="6146" width="46.75" style="1141" customWidth="1"/>
    <col min="6147" max="6156" width="11.875" style="1141" bestFit="1" customWidth="1"/>
    <col min="6157" max="6157" width="12.5" style="1141" customWidth="1"/>
    <col min="6158" max="6166" width="11.875" style="1141" bestFit="1" customWidth="1"/>
    <col min="6167" max="6167" width="13.125" style="1141" customWidth="1"/>
    <col min="6168" max="6170" width="11.875" style="1141" bestFit="1" customWidth="1"/>
    <col min="6171" max="6171" width="13.125" style="1141" customWidth="1"/>
    <col min="6172" max="6172" width="12.875" style="1141" customWidth="1"/>
    <col min="6173" max="6173" width="13.125" style="1141" customWidth="1"/>
    <col min="6174" max="6174" width="13.25" style="1141" customWidth="1"/>
    <col min="6175" max="6400" width="7.75" style="1141"/>
    <col min="6401" max="6401" width="5.5" style="1141" customWidth="1"/>
    <col min="6402" max="6402" width="46.75" style="1141" customWidth="1"/>
    <col min="6403" max="6412" width="11.875" style="1141" bestFit="1" customWidth="1"/>
    <col min="6413" max="6413" width="12.5" style="1141" customWidth="1"/>
    <col min="6414" max="6422" width="11.875" style="1141" bestFit="1" customWidth="1"/>
    <col min="6423" max="6423" width="13.125" style="1141" customWidth="1"/>
    <col min="6424" max="6426" width="11.875" style="1141" bestFit="1" customWidth="1"/>
    <col min="6427" max="6427" width="13.125" style="1141" customWidth="1"/>
    <col min="6428" max="6428" width="12.875" style="1141" customWidth="1"/>
    <col min="6429" max="6429" width="13.125" style="1141" customWidth="1"/>
    <col min="6430" max="6430" width="13.25" style="1141" customWidth="1"/>
    <col min="6431" max="6656" width="7.75" style="1141"/>
    <col min="6657" max="6657" width="5.5" style="1141" customWidth="1"/>
    <col min="6658" max="6658" width="46.75" style="1141" customWidth="1"/>
    <col min="6659" max="6668" width="11.875" style="1141" bestFit="1" customWidth="1"/>
    <col min="6669" max="6669" width="12.5" style="1141" customWidth="1"/>
    <col min="6670" max="6678" width="11.875" style="1141" bestFit="1" customWidth="1"/>
    <col min="6679" max="6679" width="13.125" style="1141" customWidth="1"/>
    <col min="6680" max="6682" width="11.875" style="1141" bestFit="1" customWidth="1"/>
    <col min="6683" max="6683" width="13.125" style="1141" customWidth="1"/>
    <col min="6684" max="6684" width="12.875" style="1141" customWidth="1"/>
    <col min="6685" max="6685" width="13.125" style="1141" customWidth="1"/>
    <col min="6686" max="6686" width="13.25" style="1141" customWidth="1"/>
    <col min="6687" max="6912" width="7.75" style="1141"/>
    <col min="6913" max="6913" width="5.5" style="1141" customWidth="1"/>
    <col min="6914" max="6914" width="46.75" style="1141" customWidth="1"/>
    <col min="6915" max="6924" width="11.875" style="1141" bestFit="1" customWidth="1"/>
    <col min="6925" max="6925" width="12.5" style="1141" customWidth="1"/>
    <col min="6926" max="6934" width="11.875" style="1141" bestFit="1" customWidth="1"/>
    <col min="6935" max="6935" width="13.125" style="1141" customWidth="1"/>
    <col min="6936" max="6938" width="11.875" style="1141" bestFit="1" customWidth="1"/>
    <col min="6939" max="6939" width="13.125" style="1141" customWidth="1"/>
    <col min="6940" max="6940" width="12.875" style="1141" customWidth="1"/>
    <col min="6941" max="6941" width="13.125" style="1141" customWidth="1"/>
    <col min="6942" max="6942" width="13.25" style="1141" customWidth="1"/>
    <col min="6943" max="7168" width="7.75" style="1141"/>
    <col min="7169" max="7169" width="5.5" style="1141" customWidth="1"/>
    <col min="7170" max="7170" width="46.75" style="1141" customWidth="1"/>
    <col min="7171" max="7180" width="11.875" style="1141" bestFit="1" customWidth="1"/>
    <col min="7181" max="7181" width="12.5" style="1141" customWidth="1"/>
    <col min="7182" max="7190" width="11.875" style="1141" bestFit="1" customWidth="1"/>
    <col min="7191" max="7191" width="13.125" style="1141" customWidth="1"/>
    <col min="7192" max="7194" width="11.875" style="1141" bestFit="1" customWidth="1"/>
    <col min="7195" max="7195" width="13.125" style="1141" customWidth="1"/>
    <col min="7196" max="7196" width="12.875" style="1141" customWidth="1"/>
    <col min="7197" max="7197" width="13.125" style="1141" customWidth="1"/>
    <col min="7198" max="7198" width="13.25" style="1141" customWidth="1"/>
    <col min="7199" max="7424" width="7.75" style="1141"/>
    <col min="7425" max="7425" width="5.5" style="1141" customWidth="1"/>
    <col min="7426" max="7426" width="46.75" style="1141" customWidth="1"/>
    <col min="7427" max="7436" width="11.875" style="1141" bestFit="1" customWidth="1"/>
    <col min="7437" max="7437" width="12.5" style="1141" customWidth="1"/>
    <col min="7438" max="7446" width="11.875" style="1141" bestFit="1" customWidth="1"/>
    <col min="7447" max="7447" width="13.125" style="1141" customWidth="1"/>
    <col min="7448" max="7450" width="11.875" style="1141" bestFit="1" customWidth="1"/>
    <col min="7451" max="7451" width="13.125" style="1141" customWidth="1"/>
    <col min="7452" max="7452" width="12.875" style="1141" customWidth="1"/>
    <col min="7453" max="7453" width="13.125" style="1141" customWidth="1"/>
    <col min="7454" max="7454" width="13.25" style="1141" customWidth="1"/>
    <col min="7455" max="7680" width="7.75" style="1141"/>
    <col min="7681" max="7681" width="5.5" style="1141" customWidth="1"/>
    <col min="7682" max="7682" width="46.75" style="1141" customWidth="1"/>
    <col min="7683" max="7692" width="11.875" style="1141" bestFit="1" customWidth="1"/>
    <col min="7693" max="7693" width="12.5" style="1141" customWidth="1"/>
    <col min="7694" max="7702" width="11.875" style="1141" bestFit="1" customWidth="1"/>
    <col min="7703" max="7703" width="13.125" style="1141" customWidth="1"/>
    <col min="7704" max="7706" width="11.875" style="1141" bestFit="1" customWidth="1"/>
    <col min="7707" max="7707" width="13.125" style="1141" customWidth="1"/>
    <col min="7708" max="7708" width="12.875" style="1141" customWidth="1"/>
    <col min="7709" max="7709" width="13.125" style="1141" customWidth="1"/>
    <col min="7710" max="7710" width="13.25" style="1141" customWidth="1"/>
    <col min="7711" max="7936" width="7.75" style="1141"/>
    <col min="7937" max="7937" width="5.5" style="1141" customWidth="1"/>
    <col min="7938" max="7938" width="46.75" style="1141" customWidth="1"/>
    <col min="7939" max="7948" width="11.875" style="1141" bestFit="1" customWidth="1"/>
    <col min="7949" max="7949" width="12.5" style="1141" customWidth="1"/>
    <col min="7950" max="7958" width="11.875" style="1141" bestFit="1" customWidth="1"/>
    <col min="7959" max="7959" width="13.125" style="1141" customWidth="1"/>
    <col min="7960" max="7962" width="11.875" style="1141" bestFit="1" customWidth="1"/>
    <col min="7963" max="7963" width="13.125" style="1141" customWidth="1"/>
    <col min="7964" max="7964" width="12.875" style="1141" customWidth="1"/>
    <col min="7965" max="7965" width="13.125" style="1141" customWidth="1"/>
    <col min="7966" max="7966" width="13.25" style="1141" customWidth="1"/>
    <col min="7967" max="8192" width="7.75" style="1141"/>
    <col min="8193" max="8193" width="5.5" style="1141" customWidth="1"/>
    <col min="8194" max="8194" width="46.75" style="1141" customWidth="1"/>
    <col min="8195" max="8204" width="11.875" style="1141" bestFit="1" customWidth="1"/>
    <col min="8205" max="8205" width="12.5" style="1141" customWidth="1"/>
    <col min="8206" max="8214" width="11.875" style="1141" bestFit="1" customWidth="1"/>
    <col min="8215" max="8215" width="13.125" style="1141" customWidth="1"/>
    <col min="8216" max="8218" width="11.875" style="1141" bestFit="1" customWidth="1"/>
    <col min="8219" max="8219" width="13.125" style="1141" customWidth="1"/>
    <col min="8220" max="8220" width="12.875" style="1141" customWidth="1"/>
    <col min="8221" max="8221" width="13.125" style="1141" customWidth="1"/>
    <col min="8222" max="8222" width="13.25" style="1141" customWidth="1"/>
    <col min="8223" max="8448" width="7.75" style="1141"/>
    <col min="8449" max="8449" width="5.5" style="1141" customWidth="1"/>
    <col min="8450" max="8450" width="46.75" style="1141" customWidth="1"/>
    <col min="8451" max="8460" width="11.875" style="1141" bestFit="1" customWidth="1"/>
    <col min="8461" max="8461" width="12.5" style="1141" customWidth="1"/>
    <col min="8462" max="8470" width="11.875" style="1141" bestFit="1" customWidth="1"/>
    <col min="8471" max="8471" width="13.125" style="1141" customWidth="1"/>
    <col min="8472" max="8474" width="11.875" style="1141" bestFit="1" customWidth="1"/>
    <col min="8475" max="8475" width="13.125" style="1141" customWidth="1"/>
    <col min="8476" max="8476" width="12.875" style="1141" customWidth="1"/>
    <col min="8477" max="8477" width="13.125" style="1141" customWidth="1"/>
    <col min="8478" max="8478" width="13.25" style="1141" customWidth="1"/>
    <col min="8479" max="8704" width="7.75" style="1141"/>
    <col min="8705" max="8705" width="5.5" style="1141" customWidth="1"/>
    <col min="8706" max="8706" width="46.75" style="1141" customWidth="1"/>
    <col min="8707" max="8716" width="11.875" style="1141" bestFit="1" customWidth="1"/>
    <col min="8717" max="8717" width="12.5" style="1141" customWidth="1"/>
    <col min="8718" max="8726" width="11.875" style="1141" bestFit="1" customWidth="1"/>
    <col min="8727" max="8727" width="13.125" style="1141" customWidth="1"/>
    <col min="8728" max="8730" width="11.875" style="1141" bestFit="1" customWidth="1"/>
    <col min="8731" max="8731" width="13.125" style="1141" customWidth="1"/>
    <col min="8732" max="8732" width="12.875" style="1141" customWidth="1"/>
    <col min="8733" max="8733" width="13.125" style="1141" customWidth="1"/>
    <col min="8734" max="8734" width="13.25" style="1141" customWidth="1"/>
    <col min="8735" max="8960" width="7.75" style="1141"/>
    <col min="8961" max="8961" width="5.5" style="1141" customWidth="1"/>
    <col min="8962" max="8962" width="46.75" style="1141" customWidth="1"/>
    <col min="8963" max="8972" width="11.875" style="1141" bestFit="1" customWidth="1"/>
    <col min="8973" max="8973" width="12.5" style="1141" customWidth="1"/>
    <col min="8974" max="8982" width="11.875" style="1141" bestFit="1" customWidth="1"/>
    <col min="8983" max="8983" width="13.125" style="1141" customWidth="1"/>
    <col min="8984" max="8986" width="11.875" style="1141" bestFit="1" customWidth="1"/>
    <col min="8987" max="8987" width="13.125" style="1141" customWidth="1"/>
    <col min="8988" max="8988" width="12.875" style="1141" customWidth="1"/>
    <col min="8989" max="8989" width="13.125" style="1141" customWidth="1"/>
    <col min="8990" max="8990" width="13.25" style="1141" customWidth="1"/>
    <col min="8991" max="9216" width="7.75" style="1141"/>
    <col min="9217" max="9217" width="5.5" style="1141" customWidth="1"/>
    <col min="9218" max="9218" width="46.75" style="1141" customWidth="1"/>
    <col min="9219" max="9228" width="11.875" style="1141" bestFit="1" customWidth="1"/>
    <col min="9229" max="9229" width="12.5" style="1141" customWidth="1"/>
    <col min="9230" max="9238" width="11.875" style="1141" bestFit="1" customWidth="1"/>
    <col min="9239" max="9239" width="13.125" style="1141" customWidth="1"/>
    <col min="9240" max="9242" width="11.875" style="1141" bestFit="1" customWidth="1"/>
    <col min="9243" max="9243" width="13.125" style="1141" customWidth="1"/>
    <col min="9244" max="9244" width="12.875" style="1141" customWidth="1"/>
    <col min="9245" max="9245" width="13.125" style="1141" customWidth="1"/>
    <col min="9246" max="9246" width="13.25" style="1141" customWidth="1"/>
    <col min="9247" max="9472" width="7.75" style="1141"/>
    <col min="9473" max="9473" width="5.5" style="1141" customWidth="1"/>
    <col min="9474" max="9474" width="46.75" style="1141" customWidth="1"/>
    <col min="9475" max="9484" width="11.875" style="1141" bestFit="1" customWidth="1"/>
    <col min="9485" max="9485" width="12.5" style="1141" customWidth="1"/>
    <col min="9486" max="9494" width="11.875" style="1141" bestFit="1" customWidth="1"/>
    <col min="9495" max="9495" width="13.125" style="1141" customWidth="1"/>
    <col min="9496" max="9498" width="11.875" style="1141" bestFit="1" customWidth="1"/>
    <col min="9499" max="9499" width="13.125" style="1141" customWidth="1"/>
    <col min="9500" max="9500" width="12.875" style="1141" customWidth="1"/>
    <col min="9501" max="9501" width="13.125" style="1141" customWidth="1"/>
    <col min="9502" max="9502" width="13.25" style="1141" customWidth="1"/>
    <col min="9503" max="9728" width="7.75" style="1141"/>
    <col min="9729" max="9729" width="5.5" style="1141" customWidth="1"/>
    <col min="9730" max="9730" width="46.75" style="1141" customWidth="1"/>
    <col min="9731" max="9740" width="11.875" style="1141" bestFit="1" customWidth="1"/>
    <col min="9741" max="9741" width="12.5" style="1141" customWidth="1"/>
    <col min="9742" max="9750" width="11.875" style="1141" bestFit="1" customWidth="1"/>
    <col min="9751" max="9751" width="13.125" style="1141" customWidth="1"/>
    <col min="9752" max="9754" width="11.875" style="1141" bestFit="1" customWidth="1"/>
    <col min="9755" max="9755" width="13.125" style="1141" customWidth="1"/>
    <col min="9756" max="9756" width="12.875" style="1141" customWidth="1"/>
    <col min="9757" max="9757" width="13.125" style="1141" customWidth="1"/>
    <col min="9758" max="9758" width="13.25" style="1141" customWidth="1"/>
    <col min="9759" max="9984" width="7.75" style="1141"/>
    <col min="9985" max="9985" width="5.5" style="1141" customWidth="1"/>
    <col min="9986" max="9986" width="46.75" style="1141" customWidth="1"/>
    <col min="9987" max="9996" width="11.875" style="1141" bestFit="1" customWidth="1"/>
    <col min="9997" max="9997" width="12.5" style="1141" customWidth="1"/>
    <col min="9998" max="10006" width="11.875" style="1141" bestFit="1" customWidth="1"/>
    <col min="10007" max="10007" width="13.125" style="1141" customWidth="1"/>
    <col min="10008" max="10010" width="11.875" style="1141" bestFit="1" customWidth="1"/>
    <col min="10011" max="10011" width="13.125" style="1141" customWidth="1"/>
    <col min="10012" max="10012" width="12.875" style="1141" customWidth="1"/>
    <col min="10013" max="10013" width="13.125" style="1141" customWidth="1"/>
    <col min="10014" max="10014" width="13.25" style="1141" customWidth="1"/>
    <col min="10015" max="10240" width="7.75" style="1141"/>
    <col min="10241" max="10241" width="5.5" style="1141" customWidth="1"/>
    <col min="10242" max="10242" width="46.75" style="1141" customWidth="1"/>
    <col min="10243" max="10252" width="11.875" style="1141" bestFit="1" customWidth="1"/>
    <col min="10253" max="10253" width="12.5" style="1141" customWidth="1"/>
    <col min="10254" max="10262" width="11.875" style="1141" bestFit="1" customWidth="1"/>
    <col min="10263" max="10263" width="13.125" style="1141" customWidth="1"/>
    <col min="10264" max="10266" width="11.875" style="1141" bestFit="1" customWidth="1"/>
    <col min="10267" max="10267" width="13.125" style="1141" customWidth="1"/>
    <col min="10268" max="10268" width="12.875" style="1141" customWidth="1"/>
    <col min="10269" max="10269" width="13.125" style="1141" customWidth="1"/>
    <col min="10270" max="10270" width="13.25" style="1141" customWidth="1"/>
    <col min="10271" max="10496" width="7.75" style="1141"/>
    <col min="10497" max="10497" width="5.5" style="1141" customWidth="1"/>
    <col min="10498" max="10498" width="46.75" style="1141" customWidth="1"/>
    <col min="10499" max="10508" width="11.875" style="1141" bestFit="1" customWidth="1"/>
    <col min="10509" max="10509" width="12.5" style="1141" customWidth="1"/>
    <col min="10510" max="10518" width="11.875" style="1141" bestFit="1" customWidth="1"/>
    <col min="10519" max="10519" width="13.125" style="1141" customWidth="1"/>
    <col min="10520" max="10522" width="11.875" style="1141" bestFit="1" customWidth="1"/>
    <col min="10523" max="10523" width="13.125" style="1141" customWidth="1"/>
    <col min="10524" max="10524" width="12.875" style="1141" customWidth="1"/>
    <col min="10525" max="10525" width="13.125" style="1141" customWidth="1"/>
    <col min="10526" max="10526" width="13.25" style="1141" customWidth="1"/>
    <col min="10527" max="10752" width="7.75" style="1141"/>
    <col min="10753" max="10753" width="5.5" style="1141" customWidth="1"/>
    <col min="10754" max="10754" width="46.75" style="1141" customWidth="1"/>
    <col min="10755" max="10764" width="11.875" style="1141" bestFit="1" customWidth="1"/>
    <col min="10765" max="10765" width="12.5" style="1141" customWidth="1"/>
    <col min="10766" max="10774" width="11.875" style="1141" bestFit="1" customWidth="1"/>
    <col min="10775" max="10775" width="13.125" style="1141" customWidth="1"/>
    <col min="10776" max="10778" width="11.875" style="1141" bestFit="1" customWidth="1"/>
    <col min="10779" max="10779" width="13.125" style="1141" customWidth="1"/>
    <col min="10780" max="10780" width="12.875" style="1141" customWidth="1"/>
    <col min="10781" max="10781" width="13.125" style="1141" customWidth="1"/>
    <col min="10782" max="10782" width="13.25" style="1141" customWidth="1"/>
    <col min="10783" max="11008" width="7.75" style="1141"/>
    <col min="11009" max="11009" width="5.5" style="1141" customWidth="1"/>
    <col min="11010" max="11010" width="46.75" style="1141" customWidth="1"/>
    <col min="11011" max="11020" width="11.875" style="1141" bestFit="1" customWidth="1"/>
    <col min="11021" max="11021" width="12.5" style="1141" customWidth="1"/>
    <col min="11022" max="11030" width="11.875" style="1141" bestFit="1" customWidth="1"/>
    <col min="11031" max="11031" width="13.125" style="1141" customWidth="1"/>
    <col min="11032" max="11034" width="11.875" style="1141" bestFit="1" customWidth="1"/>
    <col min="11035" max="11035" width="13.125" style="1141" customWidth="1"/>
    <col min="11036" max="11036" width="12.875" style="1141" customWidth="1"/>
    <col min="11037" max="11037" width="13.125" style="1141" customWidth="1"/>
    <col min="11038" max="11038" width="13.25" style="1141" customWidth="1"/>
    <col min="11039" max="11264" width="7.75" style="1141"/>
    <col min="11265" max="11265" width="5.5" style="1141" customWidth="1"/>
    <col min="11266" max="11266" width="46.75" style="1141" customWidth="1"/>
    <col min="11267" max="11276" width="11.875" style="1141" bestFit="1" customWidth="1"/>
    <col min="11277" max="11277" width="12.5" style="1141" customWidth="1"/>
    <col min="11278" max="11286" width="11.875" style="1141" bestFit="1" customWidth="1"/>
    <col min="11287" max="11287" width="13.125" style="1141" customWidth="1"/>
    <col min="11288" max="11290" width="11.875" style="1141" bestFit="1" customWidth="1"/>
    <col min="11291" max="11291" width="13.125" style="1141" customWidth="1"/>
    <col min="11292" max="11292" width="12.875" style="1141" customWidth="1"/>
    <col min="11293" max="11293" width="13.125" style="1141" customWidth="1"/>
    <col min="11294" max="11294" width="13.25" style="1141" customWidth="1"/>
    <col min="11295" max="11520" width="7.75" style="1141"/>
    <col min="11521" max="11521" width="5.5" style="1141" customWidth="1"/>
    <col min="11522" max="11522" width="46.75" style="1141" customWidth="1"/>
    <col min="11523" max="11532" width="11.875" style="1141" bestFit="1" customWidth="1"/>
    <col min="11533" max="11533" width="12.5" style="1141" customWidth="1"/>
    <col min="11534" max="11542" width="11.875" style="1141" bestFit="1" customWidth="1"/>
    <col min="11543" max="11543" width="13.125" style="1141" customWidth="1"/>
    <col min="11544" max="11546" width="11.875" style="1141" bestFit="1" customWidth="1"/>
    <col min="11547" max="11547" width="13.125" style="1141" customWidth="1"/>
    <col min="11548" max="11548" width="12.875" style="1141" customWidth="1"/>
    <col min="11549" max="11549" width="13.125" style="1141" customWidth="1"/>
    <col min="11550" max="11550" width="13.25" style="1141" customWidth="1"/>
    <col min="11551" max="11776" width="7.75" style="1141"/>
    <col min="11777" max="11777" width="5.5" style="1141" customWidth="1"/>
    <col min="11778" max="11778" width="46.75" style="1141" customWidth="1"/>
    <col min="11779" max="11788" width="11.875" style="1141" bestFit="1" customWidth="1"/>
    <col min="11789" max="11789" width="12.5" style="1141" customWidth="1"/>
    <col min="11790" max="11798" width="11.875" style="1141" bestFit="1" customWidth="1"/>
    <col min="11799" max="11799" width="13.125" style="1141" customWidth="1"/>
    <col min="11800" max="11802" width="11.875" style="1141" bestFit="1" customWidth="1"/>
    <col min="11803" max="11803" width="13.125" style="1141" customWidth="1"/>
    <col min="11804" max="11804" width="12.875" style="1141" customWidth="1"/>
    <col min="11805" max="11805" width="13.125" style="1141" customWidth="1"/>
    <col min="11806" max="11806" width="13.25" style="1141" customWidth="1"/>
    <col min="11807" max="12032" width="7.75" style="1141"/>
    <col min="12033" max="12033" width="5.5" style="1141" customWidth="1"/>
    <col min="12034" max="12034" width="46.75" style="1141" customWidth="1"/>
    <col min="12035" max="12044" width="11.875" style="1141" bestFit="1" customWidth="1"/>
    <col min="12045" max="12045" width="12.5" style="1141" customWidth="1"/>
    <col min="12046" max="12054" width="11.875" style="1141" bestFit="1" customWidth="1"/>
    <col min="12055" max="12055" width="13.125" style="1141" customWidth="1"/>
    <col min="12056" max="12058" width="11.875" style="1141" bestFit="1" customWidth="1"/>
    <col min="12059" max="12059" width="13.125" style="1141" customWidth="1"/>
    <col min="12060" max="12060" width="12.875" style="1141" customWidth="1"/>
    <col min="12061" max="12061" width="13.125" style="1141" customWidth="1"/>
    <col min="12062" max="12062" width="13.25" style="1141" customWidth="1"/>
    <col min="12063" max="12288" width="7.75" style="1141"/>
    <col min="12289" max="12289" width="5.5" style="1141" customWidth="1"/>
    <col min="12290" max="12290" width="46.75" style="1141" customWidth="1"/>
    <col min="12291" max="12300" width="11.875" style="1141" bestFit="1" customWidth="1"/>
    <col min="12301" max="12301" width="12.5" style="1141" customWidth="1"/>
    <col min="12302" max="12310" width="11.875" style="1141" bestFit="1" customWidth="1"/>
    <col min="12311" max="12311" width="13.125" style="1141" customWidth="1"/>
    <col min="12312" max="12314" width="11.875" style="1141" bestFit="1" customWidth="1"/>
    <col min="12315" max="12315" width="13.125" style="1141" customWidth="1"/>
    <col min="12316" max="12316" width="12.875" style="1141" customWidth="1"/>
    <col min="12317" max="12317" width="13.125" style="1141" customWidth="1"/>
    <col min="12318" max="12318" width="13.25" style="1141" customWidth="1"/>
    <col min="12319" max="12544" width="7.75" style="1141"/>
    <col min="12545" max="12545" width="5.5" style="1141" customWidth="1"/>
    <col min="12546" max="12546" width="46.75" style="1141" customWidth="1"/>
    <col min="12547" max="12556" width="11.875" style="1141" bestFit="1" customWidth="1"/>
    <col min="12557" max="12557" width="12.5" style="1141" customWidth="1"/>
    <col min="12558" max="12566" width="11.875" style="1141" bestFit="1" customWidth="1"/>
    <col min="12567" max="12567" width="13.125" style="1141" customWidth="1"/>
    <col min="12568" max="12570" width="11.875" style="1141" bestFit="1" customWidth="1"/>
    <col min="12571" max="12571" width="13.125" style="1141" customWidth="1"/>
    <col min="12572" max="12572" width="12.875" style="1141" customWidth="1"/>
    <col min="12573" max="12573" width="13.125" style="1141" customWidth="1"/>
    <col min="12574" max="12574" width="13.25" style="1141" customWidth="1"/>
    <col min="12575" max="12800" width="7.75" style="1141"/>
    <col min="12801" max="12801" width="5.5" style="1141" customWidth="1"/>
    <col min="12802" max="12802" width="46.75" style="1141" customWidth="1"/>
    <col min="12803" max="12812" width="11.875" style="1141" bestFit="1" customWidth="1"/>
    <col min="12813" max="12813" width="12.5" style="1141" customWidth="1"/>
    <col min="12814" max="12822" width="11.875" style="1141" bestFit="1" customWidth="1"/>
    <col min="12823" max="12823" width="13.125" style="1141" customWidth="1"/>
    <col min="12824" max="12826" width="11.875" style="1141" bestFit="1" customWidth="1"/>
    <col min="12827" max="12827" width="13.125" style="1141" customWidth="1"/>
    <col min="12828" max="12828" width="12.875" style="1141" customWidth="1"/>
    <col min="12829" max="12829" width="13.125" style="1141" customWidth="1"/>
    <col min="12830" max="12830" width="13.25" style="1141" customWidth="1"/>
    <col min="12831" max="13056" width="7.75" style="1141"/>
    <col min="13057" max="13057" width="5.5" style="1141" customWidth="1"/>
    <col min="13058" max="13058" width="46.75" style="1141" customWidth="1"/>
    <col min="13059" max="13068" width="11.875" style="1141" bestFit="1" customWidth="1"/>
    <col min="13069" max="13069" width="12.5" style="1141" customWidth="1"/>
    <col min="13070" max="13078" width="11.875" style="1141" bestFit="1" customWidth="1"/>
    <col min="13079" max="13079" width="13.125" style="1141" customWidth="1"/>
    <col min="13080" max="13082" width="11.875" style="1141" bestFit="1" customWidth="1"/>
    <col min="13083" max="13083" width="13.125" style="1141" customWidth="1"/>
    <col min="13084" max="13084" width="12.875" style="1141" customWidth="1"/>
    <col min="13085" max="13085" width="13.125" style="1141" customWidth="1"/>
    <col min="13086" max="13086" width="13.25" style="1141" customWidth="1"/>
    <col min="13087" max="13312" width="7.75" style="1141"/>
    <col min="13313" max="13313" width="5.5" style="1141" customWidth="1"/>
    <col min="13314" max="13314" width="46.75" style="1141" customWidth="1"/>
    <col min="13315" max="13324" width="11.875" style="1141" bestFit="1" customWidth="1"/>
    <col min="13325" max="13325" width="12.5" style="1141" customWidth="1"/>
    <col min="13326" max="13334" width="11.875" style="1141" bestFit="1" customWidth="1"/>
    <col min="13335" max="13335" width="13.125" style="1141" customWidth="1"/>
    <col min="13336" max="13338" width="11.875" style="1141" bestFit="1" customWidth="1"/>
    <col min="13339" max="13339" width="13.125" style="1141" customWidth="1"/>
    <col min="13340" max="13340" width="12.875" style="1141" customWidth="1"/>
    <col min="13341" max="13341" width="13.125" style="1141" customWidth="1"/>
    <col min="13342" max="13342" width="13.25" style="1141" customWidth="1"/>
    <col min="13343" max="13568" width="7.75" style="1141"/>
    <col min="13569" max="13569" width="5.5" style="1141" customWidth="1"/>
    <col min="13570" max="13570" width="46.75" style="1141" customWidth="1"/>
    <col min="13571" max="13580" width="11.875" style="1141" bestFit="1" customWidth="1"/>
    <col min="13581" max="13581" width="12.5" style="1141" customWidth="1"/>
    <col min="13582" max="13590" width="11.875" style="1141" bestFit="1" customWidth="1"/>
    <col min="13591" max="13591" width="13.125" style="1141" customWidth="1"/>
    <col min="13592" max="13594" width="11.875" style="1141" bestFit="1" customWidth="1"/>
    <col min="13595" max="13595" width="13.125" style="1141" customWidth="1"/>
    <col min="13596" max="13596" width="12.875" style="1141" customWidth="1"/>
    <col min="13597" max="13597" width="13.125" style="1141" customWidth="1"/>
    <col min="13598" max="13598" width="13.25" style="1141" customWidth="1"/>
    <col min="13599" max="13824" width="7.75" style="1141"/>
    <col min="13825" max="13825" width="5.5" style="1141" customWidth="1"/>
    <col min="13826" max="13826" width="46.75" style="1141" customWidth="1"/>
    <col min="13827" max="13836" width="11.875" style="1141" bestFit="1" customWidth="1"/>
    <col min="13837" max="13837" width="12.5" style="1141" customWidth="1"/>
    <col min="13838" max="13846" width="11.875" style="1141" bestFit="1" customWidth="1"/>
    <col min="13847" max="13847" width="13.125" style="1141" customWidth="1"/>
    <col min="13848" max="13850" width="11.875" style="1141" bestFit="1" customWidth="1"/>
    <col min="13851" max="13851" width="13.125" style="1141" customWidth="1"/>
    <col min="13852" max="13852" width="12.875" style="1141" customWidth="1"/>
    <col min="13853" max="13853" width="13.125" style="1141" customWidth="1"/>
    <col min="13854" max="13854" width="13.25" style="1141" customWidth="1"/>
    <col min="13855" max="14080" width="7.75" style="1141"/>
    <col min="14081" max="14081" width="5.5" style="1141" customWidth="1"/>
    <col min="14082" max="14082" width="46.75" style="1141" customWidth="1"/>
    <col min="14083" max="14092" width="11.875" style="1141" bestFit="1" customWidth="1"/>
    <col min="14093" max="14093" width="12.5" style="1141" customWidth="1"/>
    <col min="14094" max="14102" width="11.875" style="1141" bestFit="1" customWidth="1"/>
    <col min="14103" max="14103" width="13.125" style="1141" customWidth="1"/>
    <col min="14104" max="14106" width="11.875" style="1141" bestFit="1" customWidth="1"/>
    <col min="14107" max="14107" width="13.125" style="1141" customWidth="1"/>
    <col min="14108" max="14108" width="12.875" style="1141" customWidth="1"/>
    <col min="14109" max="14109" width="13.125" style="1141" customWidth="1"/>
    <col min="14110" max="14110" width="13.25" style="1141" customWidth="1"/>
    <col min="14111" max="14336" width="7.75" style="1141"/>
    <col min="14337" max="14337" width="5.5" style="1141" customWidth="1"/>
    <col min="14338" max="14338" width="46.75" style="1141" customWidth="1"/>
    <col min="14339" max="14348" width="11.875" style="1141" bestFit="1" customWidth="1"/>
    <col min="14349" max="14349" width="12.5" style="1141" customWidth="1"/>
    <col min="14350" max="14358" width="11.875" style="1141" bestFit="1" customWidth="1"/>
    <col min="14359" max="14359" width="13.125" style="1141" customWidth="1"/>
    <col min="14360" max="14362" width="11.875" style="1141" bestFit="1" customWidth="1"/>
    <col min="14363" max="14363" width="13.125" style="1141" customWidth="1"/>
    <col min="14364" max="14364" width="12.875" style="1141" customWidth="1"/>
    <col min="14365" max="14365" width="13.125" style="1141" customWidth="1"/>
    <col min="14366" max="14366" width="13.25" style="1141" customWidth="1"/>
    <col min="14367" max="14592" width="7.75" style="1141"/>
    <col min="14593" max="14593" width="5.5" style="1141" customWidth="1"/>
    <col min="14594" max="14594" width="46.75" style="1141" customWidth="1"/>
    <col min="14595" max="14604" width="11.875" style="1141" bestFit="1" customWidth="1"/>
    <col min="14605" max="14605" width="12.5" style="1141" customWidth="1"/>
    <col min="14606" max="14614" width="11.875" style="1141" bestFit="1" customWidth="1"/>
    <col min="14615" max="14615" width="13.125" style="1141" customWidth="1"/>
    <col min="14616" max="14618" width="11.875" style="1141" bestFit="1" customWidth="1"/>
    <col min="14619" max="14619" width="13.125" style="1141" customWidth="1"/>
    <col min="14620" max="14620" width="12.875" style="1141" customWidth="1"/>
    <col min="14621" max="14621" width="13.125" style="1141" customWidth="1"/>
    <col min="14622" max="14622" width="13.25" style="1141" customWidth="1"/>
    <col min="14623" max="14848" width="7.75" style="1141"/>
    <col min="14849" max="14849" width="5.5" style="1141" customWidth="1"/>
    <col min="14850" max="14850" width="46.75" style="1141" customWidth="1"/>
    <col min="14851" max="14860" width="11.875" style="1141" bestFit="1" customWidth="1"/>
    <col min="14861" max="14861" width="12.5" style="1141" customWidth="1"/>
    <col min="14862" max="14870" width="11.875" style="1141" bestFit="1" customWidth="1"/>
    <col min="14871" max="14871" width="13.125" style="1141" customWidth="1"/>
    <col min="14872" max="14874" width="11.875" style="1141" bestFit="1" customWidth="1"/>
    <col min="14875" max="14875" width="13.125" style="1141" customWidth="1"/>
    <col min="14876" max="14876" width="12.875" style="1141" customWidth="1"/>
    <col min="14877" max="14877" width="13.125" style="1141" customWidth="1"/>
    <col min="14878" max="14878" width="13.25" style="1141" customWidth="1"/>
    <col min="14879" max="15104" width="7.75" style="1141"/>
    <col min="15105" max="15105" width="5.5" style="1141" customWidth="1"/>
    <col min="15106" max="15106" width="46.75" style="1141" customWidth="1"/>
    <col min="15107" max="15116" width="11.875" style="1141" bestFit="1" customWidth="1"/>
    <col min="15117" max="15117" width="12.5" style="1141" customWidth="1"/>
    <col min="15118" max="15126" width="11.875" style="1141" bestFit="1" customWidth="1"/>
    <col min="15127" max="15127" width="13.125" style="1141" customWidth="1"/>
    <col min="15128" max="15130" width="11.875" style="1141" bestFit="1" customWidth="1"/>
    <col min="15131" max="15131" width="13.125" style="1141" customWidth="1"/>
    <col min="15132" max="15132" width="12.875" style="1141" customWidth="1"/>
    <col min="15133" max="15133" width="13.125" style="1141" customWidth="1"/>
    <col min="15134" max="15134" width="13.25" style="1141" customWidth="1"/>
    <col min="15135" max="15360" width="7.75" style="1141"/>
    <col min="15361" max="15361" width="5.5" style="1141" customWidth="1"/>
    <col min="15362" max="15362" width="46.75" style="1141" customWidth="1"/>
    <col min="15363" max="15372" width="11.875" style="1141" bestFit="1" customWidth="1"/>
    <col min="15373" max="15373" width="12.5" style="1141" customWidth="1"/>
    <col min="15374" max="15382" width="11.875" style="1141" bestFit="1" customWidth="1"/>
    <col min="15383" max="15383" width="13.125" style="1141" customWidth="1"/>
    <col min="15384" max="15386" width="11.875" style="1141" bestFit="1" customWidth="1"/>
    <col min="15387" max="15387" width="13.125" style="1141" customWidth="1"/>
    <col min="15388" max="15388" width="12.875" style="1141" customWidth="1"/>
    <col min="15389" max="15389" width="13.125" style="1141" customWidth="1"/>
    <col min="15390" max="15390" width="13.25" style="1141" customWidth="1"/>
    <col min="15391" max="15616" width="7.75" style="1141"/>
    <col min="15617" max="15617" width="5.5" style="1141" customWidth="1"/>
    <col min="15618" max="15618" width="46.75" style="1141" customWidth="1"/>
    <col min="15619" max="15628" width="11.875" style="1141" bestFit="1" customWidth="1"/>
    <col min="15629" max="15629" width="12.5" style="1141" customWidth="1"/>
    <col min="15630" max="15638" width="11.875" style="1141" bestFit="1" customWidth="1"/>
    <col min="15639" max="15639" width="13.125" style="1141" customWidth="1"/>
    <col min="15640" max="15642" width="11.875" style="1141" bestFit="1" customWidth="1"/>
    <col min="15643" max="15643" width="13.125" style="1141" customWidth="1"/>
    <col min="15644" max="15644" width="12.875" style="1141" customWidth="1"/>
    <col min="15645" max="15645" width="13.125" style="1141" customWidth="1"/>
    <col min="15646" max="15646" width="13.25" style="1141" customWidth="1"/>
    <col min="15647" max="15872" width="7.75" style="1141"/>
    <col min="15873" max="15873" width="5.5" style="1141" customWidth="1"/>
    <col min="15874" max="15874" width="46.75" style="1141" customWidth="1"/>
    <col min="15875" max="15884" width="11.875" style="1141" bestFit="1" customWidth="1"/>
    <col min="15885" max="15885" width="12.5" style="1141" customWidth="1"/>
    <col min="15886" max="15894" width="11.875" style="1141" bestFit="1" customWidth="1"/>
    <col min="15895" max="15895" width="13.125" style="1141" customWidth="1"/>
    <col min="15896" max="15898" width="11.875" style="1141" bestFit="1" customWidth="1"/>
    <col min="15899" max="15899" width="13.125" style="1141" customWidth="1"/>
    <col min="15900" max="15900" width="12.875" style="1141" customWidth="1"/>
    <col min="15901" max="15901" width="13.125" style="1141" customWidth="1"/>
    <col min="15902" max="15902" width="13.25" style="1141" customWidth="1"/>
    <col min="15903" max="16128" width="7.75" style="1141"/>
    <col min="16129" max="16129" width="5.5" style="1141" customWidth="1"/>
    <col min="16130" max="16130" width="46.75" style="1141" customWidth="1"/>
    <col min="16131" max="16140" width="11.875" style="1141" bestFit="1" customWidth="1"/>
    <col min="16141" max="16141" width="12.5" style="1141" customWidth="1"/>
    <col min="16142" max="16150" width="11.875" style="1141" bestFit="1" customWidth="1"/>
    <col min="16151" max="16151" width="13.125" style="1141" customWidth="1"/>
    <col min="16152" max="16154" width="11.875" style="1141" bestFit="1" customWidth="1"/>
    <col min="16155" max="16155" width="13.125" style="1141" customWidth="1"/>
    <col min="16156" max="16156" width="12.875" style="1141" customWidth="1"/>
    <col min="16157" max="16157" width="13.125" style="1141" customWidth="1"/>
    <col min="16158" max="16158" width="13.25" style="1141" customWidth="1"/>
    <col min="16159" max="16384" width="7.75" style="1141"/>
  </cols>
  <sheetData>
    <row r="1" spans="1:54" ht="30">
      <c r="B1" s="1139" t="s">
        <v>374</v>
      </c>
      <c r="C1" s="1164" t="str">
        <f>IF('Operating Statement'!C1=0," ",'Operating Statement'!C1)</f>
        <v>01/04/2023</v>
      </c>
      <c r="D1" s="1164" t="str">
        <f>IF('Operating Statement'!D1=0," ",'Operating Statement'!D1)</f>
        <v>01/04/2024</v>
      </c>
      <c r="E1" s="1164" t="str">
        <f>IF('Operating Statement'!E1=0," ",'Operating Statement'!E1)</f>
        <v>01/04/2025</v>
      </c>
      <c r="F1" s="1164" t="str">
        <f>IF('Operating Statement'!F1=0," ",'Operating Statement'!F1)</f>
        <v>01/04/2026</v>
      </c>
      <c r="G1" s="1164" t="str">
        <f>IF('Operating Statement'!G1=0," ",'Operating Statement'!G1)</f>
        <v>01/04/2027</v>
      </c>
      <c r="H1" s="1164" t="str">
        <f>IF('Operating Statement'!H1=0," ",'Operating Statement'!H1)</f>
        <v>01/04/2028</v>
      </c>
      <c r="I1" s="1164" t="str">
        <f>IF('Operating Statement'!I1=0," ",'Operating Statement'!I1)</f>
        <v>01/04/2029</v>
      </c>
      <c r="J1" s="1164" t="str">
        <f>IF('Operating Statement'!J1=0," ",'Operating Statement'!J1)</f>
        <v>01/04/2030</v>
      </c>
      <c r="K1" s="1164" t="str">
        <f>IF('Operating Statement'!K1=0," ",'Operating Statement'!K1)</f>
        <v>01/04/2031</v>
      </c>
      <c r="L1" s="1164" t="str">
        <f>IF('Operating Statement'!L1=0," ",'Operating Statement'!L1)</f>
        <v>01/04/2032</v>
      </c>
      <c r="M1" s="1164" t="str">
        <f>IF('Operating Statement'!M1=0," ",'Operating Statement'!M1)</f>
        <v>01/04/2033</v>
      </c>
      <c r="N1" s="1164" t="str">
        <f>IF('Operating Statement'!N1=0," ",'Operating Statement'!N1)</f>
        <v>01/04/2034</v>
      </c>
      <c r="O1" s="1164" t="str">
        <f>IF('Operating Statement'!O1=0," ",'Operating Statement'!O1)</f>
        <v>01/04/2035</v>
      </c>
      <c r="P1" s="1164" t="str">
        <f>IF('Operating Statement'!P1=0," ",'Operating Statement'!P1)</f>
        <v>01/04/2036</v>
      </c>
      <c r="Q1" s="1164" t="str">
        <f>IF('Operating Statement'!Q1=0," ",'Operating Statement'!Q1)</f>
        <v>01/04/2037</v>
      </c>
      <c r="R1" s="1164" t="str">
        <f>IF('Operating Statement'!R1=0," ",'Operating Statement'!R1)</f>
        <v>01/04/2038</v>
      </c>
      <c r="S1" s="1164" t="str">
        <f>IF('Operating Statement'!S1=0," ",'Operating Statement'!S1)</f>
        <v>01/04/2039</v>
      </c>
      <c r="T1" s="1164" t="str">
        <f>IF('Operating Statement'!T1=0," ",'Operating Statement'!T1)</f>
        <v>01/04/2040</v>
      </c>
      <c r="U1" s="1164" t="str">
        <f>IF('Operating Statement'!U1=0," ",'Operating Statement'!U1)</f>
        <v>01/04/2041</v>
      </c>
      <c r="V1" s="1164" t="str">
        <f>IF('Operating Statement'!V1=0," ",'Operating Statement'!V1)</f>
        <v>01/04/2042</v>
      </c>
      <c r="W1" s="1164" t="str">
        <f>IF('Operating Statement'!W1=0," ",'Operating Statement'!W1)</f>
        <v>01/04/2043</v>
      </c>
      <c r="X1" s="1164" t="str">
        <f>IF('Operating Statement'!X1=0," ",'Operating Statement'!X1)</f>
        <v>01/04/2044</v>
      </c>
      <c r="Y1" s="1164" t="str">
        <f>IF('Operating Statement'!Y1=0," ",'Operating Statement'!Y1)</f>
        <v>01/04/2045</v>
      </c>
      <c r="Z1" s="1164" t="str">
        <f>IF('Operating Statement'!Z1=0," ",'Operating Statement'!Z1)</f>
        <v>01/04/2046</v>
      </c>
      <c r="AA1" s="1164" t="str">
        <f>IF('Operating Statement'!AA1=0," ",'Operating Statement'!AA1)</f>
        <v>01/04/2047</v>
      </c>
      <c r="AB1" s="1164" t="str">
        <f>IF('Operating Statement'!AB1=0," ",'Operating Statement'!AB1)</f>
        <v>01/04/2048</v>
      </c>
      <c r="AC1" s="1164" t="str">
        <f>IF('Operating Statement'!AC1=0," ",'Operating Statement'!AC1)</f>
        <v>01/04/2049</v>
      </c>
      <c r="AD1" s="1164" t="str">
        <f>IF('Operating Statement'!AD1=0," ",'Operating Statement'!AD1)</f>
        <v>01/04/2050</v>
      </c>
      <c r="BB1" s="1142"/>
    </row>
    <row r="2" spans="1:54">
      <c r="B2" s="1139" t="s">
        <v>376</v>
      </c>
      <c r="C2" s="1164" t="str">
        <f>IF('Operating Statement'!C2=0," ",'Operating Statement'!C2)</f>
        <v>31/03/2024</v>
      </c>
      <c r="D2" s="1164" t="str">
        <f>IF('Operating Statement'!D2=0," ",'Operating Statement'!D2)</f>
        <v>31-03-2025</v>
      </c>
      <c r="E2" s="1164" t="str">
        <f>IF('Operating Statement'!E2=0," ",'Operating Statement'!E2)</f>
        <v>31-03-2026</v>
      </c>
      <c r="F2" s="1164" t="str">
        <f>IF('Operating Statement'!F2=0," ",'Operating Statement'!F2)</f>
        <v>31-03-2027</v>
      </c>
      <c r="G2" s="1164" t="str">
        <f>IF('Operating Statement'!G2=0," ",'Operating Statement'!G2)</f>
        <v>31-03-2028</v>
      </c>
      <c r="H2" s="1164" t="str">
        <f>IF('Operating Statement'!H2=0," ",'Operating Statement'!H2)</f>
        <v>31-03-2029</v>
      </c>
      <c r="I2" s="1164" t="str">
        <f>IF('Operating Statement'!I2=0," ",'Operating Statement'!I2)</f>
        <v>31-03-2030</v>
      </c>
      <c r="J2" s="1164" t="str">
        <f>IF('Operating Statement'!J2=0," ",'Operating Statement'!J2)</f>
        <v>31-03-2031</v>
      </c>
      <c r="K2" s="1164" t="str">
        <f>IF('Operating Statement'!K2=0," ",'Operating Statement'!K2)</f>
        <v>31-03-2032</v>
      </c>
      <c r="L2" s="1164" t="str">
        <f>IF('Operating Statement'!L2=0," ",'Operating Statement'!L2)</f>
        <v>31-03-2033</v>
      </c>
      <c r="M2" s="1164" t="str">
        <f>IF('Operating Statement'!M2=0," ",'Operating Statement'!M2)</f>
        <v>31-03-2034</v>
      </c>
      <c r="N2" s="1164" t="str">
        <f>IF('Operating Statement'!N2=0," ",'Operating Statement'!N2)</f>
        <v>31-03-2035</v>
      </c>
      <c r="O2" s="1164" t="str">
        <f>IF('Operating Statement'!O2=0," ",'Operating Statement'!O2)</f>
        <v>31-03-2036</v>
      </c>
      <c r="P2" s="1164" t="str">
        <f>IF('Operating Statement'!P2=0," ",'Operating Statement'!P2)</f>
        <v>31-03-2037</v>
      </c>
      <c r="Q2" s="1164" t="str">
        <f>IF('Operating Statement'!Q2=0," ",'Operating Statement'!Q2)</f>
        <v>31-03-2038</v>
      </c>
      <c r="R2" s="1164" t="str">
        <f>IF('Operating Statement'!R2=0," ",'Operating Statement'!R2)</f>
        <v>31-03-2039</v>
      </c>
      <c r="S2" s="1164" t="str">
        <f>IF('Operating Statement'!S2=0," ",'Operating Statement'!S2)</f>
        <v>31-03-2040</v>
      </c>
      <c r="T2" s="1164" t="str">
        <f>IF('Operating Statement'!T2=0," ",'Operating Statement'!T2)</f>
        <v>31-03-2041</v>
      </c>
      <c r="U2" s="1164" t="str">
        <f>IF('Operating Statement'!U2=0," ",'Operating Statement'!U2)</f>
        <v>31-03-2042</v>
      </c>
      <c r="V2" s="1164" t="str">
        <f>IF('Operating Statement'!V2=0," ",'Operating Statement'!V2)</f>
        <v>31-03-2043</v>
      </c>
      <c r="W2" s="1164" t="str">
        <f>IF('Operating Statement'!W2=0," ",'Operating Statement'!W2)</f>
        <v>31-03-2044</v>
      </c>
      <c r="X2" s="1164" t="str">
        <f>IF('Operating Statement'!X2=0," ",'Operating Statement'!X2)</f>
        <v>31-03-2045</v>
      </c>
      <c r="Y2" s="1164" t="str">
        <f>IF('Operating Statement'!Y2=0," ",'Operating Statement'!Y2)</f>
        <v>31-03-2046</v>
      </c>
      <c r="Z2" s="1164" t="str">
        <f>IF('Operating Statement'!Z2=0," ",'Operating Statement'!Z2)</f>
        <v>31-03-2047</v>
      </c>
      <c r="AA2" s="1164" t="str">
        <f>IF('Operating Statement'!AA2=0," ",'Operating Statement'!AA2)</f>
        <v>31-03-2048</v>
      </c>
      <c r="AB2" s="1164" t="str">
        <f>IF('Operating Statement'!AB2=0," ",'Operating Statement'!AB2)</f>
        <v>31-03-2049</v>
      </c>
      <c r="AC2" s="1164" t="str">
        <f>IF('Operating Statement'!AC2=0," ",'Operating Statement'!AC2)</f>
        <v>31-03-2050</v>
      </c>
      <c r="AD2" s="1164" t="str">
        <f>IF('Operating Statement'!AD2=0," ",'Operating Statement'!AD2)</f>
        <v>31-03-2051</v>
      </c>
      <c r="BB2" s="1142"/>
    </row>
    <row r="3" spans="1:54">
      <c r="B3" s="1143" t="s">
        <v>378</v>
      </c>
      <c r="C3" s="1164" t="str">
        <f>IF('Operating Statement'!C3=0," ",'Operating Statement'!C3)</f>
        <v>Provisional</v>
      </c>
      <c r="D3" s="1164" t="str">
        <f>IF('Operating Statement'!D3=0," ",'Operating Statement'!D3)</f>
        <v>Projected</v>
      </c>
      <c r="E3" s="1164" t="str">
        <f>IF('Operating Statement'!E3=0," ",'Operating Statement'!E3)</f>
        <v>Projected</v>
      </c>
      <c r="F3" s="1164" t="str">
        <f>IF('Operating Statement'!F3=0," ",'Operating Statement'!F3)</f>
        <v>Projected</v>
      </c>
      <c r="G3" s="1164" t="str">
        <f>IF('Operating Statement'!G3=0," ",'Operating Statement'!G3)</f>
        <v>Projected</v>
      </c>
      <c r="H3" s="1164" t="str">
        <f>IF('Operating Statement'!H3=0," ",'Operating Statement'!H3)</f>
        <v>Projected</v>
      </c>
      <c r="I3" s="1164" t="str">
        <f>IF('Operating Statement'!I3=0," ",'Operating Statement'!I3)</f>
        <v>Projected</v>
      </c>
      <c r="J3" s="1164" t="str">
        <f>IF('Operating Statement'!J3=0," ",'Operating Statement'!J3)</f>
        <v>Projected</v>
      </c>
      <c r="K3" s="1164" t="str">
        <f>IF('Operating Statement'!K3=0," ",'Operating Statement'!K3)</f>
        <v>Projected</v>
      </c>
      <c r="L3" s="1164" t="str">
        <f>IF('Operating Statement'!L3=0," ",'Operating Statement'!L3)</f>
        <v>Projected</v>
      </c>
      <c r="M3" s="1164" t="str">
        <f>IF('Operating Statement'!M3=0," ",'Operating Statement'!M3)</f>
        <v>Projected</v>
      </c>
      <c r="N3" s="1164" t="str">
        <f>IF('Operating Statement'!N3=0," ",'Operating Statement'!N3)</f>
        <v>Projected</v>
      </c>
      <c r="O3" s="1164" t="str">
        <f>IF('Operating Statement'!O3=0," ",'Operating Statement'!O3)</f>
        <v>Projected</v>
      </c>
      <c r="P3" s="1164" t="str">
        <f>IF('Operating Statement'!P3=0," ",'Operating Statement'!P3)</f>
        <v>Projected</v>
      </c>
      <c r="Q3" s="1164" t="str">
        <f>IF('Operating Statement'!Q3=0," ",'Operating Statement'!Q3)</f>
        <v>Projected</v>
      </c>
      <c r="R3" s="1164" t="str">
        <f>IF('Operating Statement'!R3=0," ",'Operating Statement'!R3)</f>
        <v>Projected</v>
      </c>
      <c r="S3" s="1164" t="str">
        <f>IF('Operating Statement'!S3=0," ",'Operating Statement'!S3)</f>
        <v>Projected</v>
      </c>
      <c r="T3" s="1164" t="str">
        <f>IF('Operating Statement'!T3=0," ",'Operating Statement'!T3)</f>
        <v>Projected</v>
      </c>
      <c r="U3" s="1164" t="str">
        <f>IF('Operating Statement'!U3=0," ",'Operating Statement'!U3)</f>
        <v>Projected</v>
      </c>
      <c r="V3" s="1164" t="str">
        <f>IF('Operating Statement'!V3=0," ",'Operating Statement'!V3)</f>
        <v>Projected</v>
      </c>
      <c r="W3" s="1164" t="str">
        <f>IF('Operating Statement'!W3=0," ",'Operating Statement'!W3)</f>
        <v>Projected</v>
      </c>
      <c r="X3" s="1164" t="str">
        <f>IF('Operating Statement'!X3=0," ",'Operating Statement'!X3)</f>
        <v>Projected</v>
      </c>
      <c r="Y3" s="1164" t="str">
        <f>IF('Operating Statement'!Y3=0," ",'Operating Statement'!Y3)</f>
        <v>Projected</v>
      </c>
      <c r="Z3" s="1164" t="str">
        <f>IF('Operating Statement'!Z3=0," ",'Operating Statement'!Z3)</f>
        <v>Projected</v>
      </c>
      <c r="AA3" s="1164" t="str">
        <f>IF('Operating Statement'!AA3=0," ",'Operating Statement'!AA3)</f>
        <v>Projected</v>
      </c>
      <c r="AB3" s="1164" t="str">
        <f>IF('Operating Statement'!AB3=0," ",'Operating Statement'!AB3)</f>
        <v>Projected</v>
      </c>
      <c r="AC3" s="1164" t="str">
        <f>IF('Operating Statement'!AC3=0," ",'Operating Statement'!AC3)</f>
        <v>Projected</v>
      </c>
      <c r="AD3" s="1164" t="str">
        <f>IF('Operating Statement'!AD3=0," ",'Operating Statement'!AD3)</f>
        <v>Projected</v>
      </c>
      <c r="BB3" s="1142"/>
    </row>
    <row r="4" spans="1:54">
      <c r="B4" s="1143" t="s">
        <v>380</v>
      </c>
      <c r="C4" s="1164" t="str">
        <f>IF('Operating Statement'!C4="-"," ",'Operating Statement'!C4)</f>
        <v>2023-24</v>
      </c>
      <c r="D4" s="1164" t="str">
        <f>IF('Operating Statement'!D4="-"," ",'Operating Statement'!D4)</f>
        <v>2024-25</v>
      </c>
      <c r="E4" s="1164" t="str">
        <f>IF('Operating Statement'!E4="-"," ",'Operating Statement'!E4)</f>
        <v>2025-26</v>
      </c>
      <c r="F4" s="1164" t="str">
        <f>IF('Operating Statement'!F4="-"," ",'Operating Statement'!F4)</f>
        <v>2026-27</v>
      </c>
      <c r="G4" s="1164" t="str">
        <f>IF('Operating Statement'!G4="-"," ",'Operating Statement'!G4)</f>
        <v>2027-28</v>
      </c>
      <c r="H4" s="1164" t="str">
        <f>IF('Operating Statement'!H4="-"," ",'Operating Statement'!H4)</f>
        <v>2028-29</v>
      </c>
      <c r="I4" s="1164" t="str">
        <f>IF('Operating Statement'!I4="-"," ",'Operating Statement'!I4)</f>
        <v>2029-30</v>
      </c>
      <c r="J4" s="1164" t="str">
        <f>IF('Operating Statement'!J4="-"," ",'Operating Statement'!J4)</f>
        <v>2030-31</v>
      </c>
      <c r="K4" s="1164" t="str">
        <f>IF('Operating Statement'!K4="-"," ",'Operating Statement'!K4)</f>
        <v>2031-32</v>
      </c>
      <c r="L4" s="1164" t="str">
        <f>IF('Operating Statement'!L4="-"," ",'Operating Statement'!L4)</f>
        <v>2032-33</v>
      </c>
      <c r="M4" s="1164" t="str">
        <f>IF('Operating Statement'!M4="-"," ",'Operating Statement'!M4)</f>
        <v>2033-34</v>
      </c>
      <c r="N4" s="1164" t="str">
        <f>IF('Operating Statement'!N4="-"," ",'Operating Statement'!N4)</f>
        <v>2034-35</v>
      </c>
      <c r="O4" s="1164" t="str">
        <f>IF('Operating Statement'!O4="-"," ",'Operating Statement'!O4)</f>
        <v>2035-36</v>
      </c>
      <c r="P4" s="1164" t="str">
        <f>IF('Operating Statement'!P4="-"," ",'Operating Statement'!P4)</f>
        <v>2036-37</v>
      </c>
      <c r="Q4" s="1164" t="str">
        <f>IF('Operating Statement'!Q4="-"," ",'Operating Statement'!Q4)</f>
        <v>2037-38</v>
      </c>
      <c r="R4" s="1164" t="str">
        <f>IF('Operating Statement'!R4="-"," ",'Operating Statement'!R4)</f>
        <v>2038-39</v>
      </c>
      <c r="S4" s="1164" t="str">
        <f>IF('Operating Statement'!S4="-"," ",'Operating Statement'!S4)</f>
        <v>2039-40</v>
      </c>
      <c r="T4" s="1164" t="str">
        <f>IF('Operating Statement'!T4="-"," ",'Operating Statement'!T4)</f>
        <v>2040-41</v>
      </c>
      <c r="U4" s="1164" t="str">
        <f>IF('Operating Statement'!U4="-"," ",'Operating Statement'!U4)</f>
        <v>2041-42</v>
      </c>
      <c r="V4" s="1164" t="str">
        <f>IF('Operating Statement'!V4="-"," ",'Operating Statement'!V4)</f>
        <v>2042-43</v>
      </c>
      <c r="W4" s="1164" t="str">
        <f>IF('Operating Statement'!W4="-"," ",'Operating Statement'!W4)</f>
        <v>2043-44</v>
      </c>
      <c r="X4" s="1164" t="str">
        <f>IF('Operating Statement'!X4="-"," ",'Operating Statement'!X4)</f>
        <v>2044-45</v>
      </c>
      <c r="Y4" s="1164" t="str">
        <f>IF('Operating Statement'!Y4="-"," ",'Operating Statement'!Y4)</f>
        <v>2045-46</v>
      </c>
      <c r="Z4" s="1164" t="str">
        <f>IF('Operating Statement'!Z4="-"," ",'Operating Statement'!Z4)</f>
        <v>2046-47</v>
      </c>
      <c r="AA4" s="1164" t="str">
        <f>IF('Operating Statement'!AA4="-"," ",'Operating Statement'!AA4)</f>
        <v>2047-48</v>
      </c>
      <c r="AB4" s="1164" t="str">
        <f>IF('Operating Statement'!AB4="-"," ",'Operating Statement'!AB4)</f>
        <v>2048-49</v>
      </c>
      <c r="AC4" s="1164" t="str">
        <f>IF('Operating Statement'!AC4="-"," ",'Operating Statement'!AC4)</f>
        <v>2049-50</v>
      </c>
      <c r="AD4" s="1164" t="str">
        <f>IF('Operating Statement'!AD4="-"," ",'Operating Statement'!AD4)</f>
        <v>2050-51</v>
      </c>
      <c r="BB4" s="1142"/>
    </row>
    <row r="5" spans="1:54" s="1152" customFormat="1" ht="45" customHeight="1">
      <c r="A5" s="1147" t="s">
        <v>382</v>
      </c>
      <c r="B5" s="1147" t="s">
        <v>383</v>
      </c>
      <c r="C5" s="1165" t="s">
        <v>384</v>
      </c>
      <c r="D5" s="1165" t="s">
        <v>384</v>
      </c>
      <c r="E5" s="1165" t="s">
        <v>384</v>
      </c>
      <c r="F5" s="1165" t="s">
        <v>384</v>
      </c>
      <c r="G5" s="1165" t="s">
        <v>384</v>
      </c>
      <c r="H5" s="1165" t="s">
        <v>384</v>
      </c>
      <c r="I5" s="1165" t="s">
        <v>384</v>
      </c>
      <c r="J5" s="1165" t="s">
        <v>384</v>
      </c>
      <c r="K5" s="1165" t="s">
        <v>384</v>
      </c>
      <c r="L5" s="1165" t="s">
        <v>384</v>
      </c>
      <c r="M5" s="1165" t="s">
        <v>384</v>
      </c>
      <c r="N5" s="1165" t="s">
        <v>384</v>
      </c>
      <c r="O5" s="1165" t="s">
        <v>384</v>
      </c>
      <c r="P5" s="1165" t="s">
        <v>384</v>
      </c>
      <c r="Q5" s="1165" t="s">
        <v>384</v>
      </c>
      <c r="R5" s="1165" t="s">
        <v>384</v>
      </c>
      <c r="S5" s="1165" t="s">
        <v>384</v>
      </c>
      <c r="T5" s="1165" t="s">
        <v>384</v>
      </c>
      <c r="U5" s="1165" t="s">
        <v>384</v>
      </c>
      <c r="V5" s="1165" t="s">
        <v>384</v>
      </c>
      <c r="W5" s="1165" t="s">
        <v>384</v>
      </c>
      <c r="X5" s="1165" t="s">
        <v>384</v>
      </c>
      <c r="Y5" s="1165" t="s">
        <v>384</v>
      </c>
      <c r="Z5" s="1165" t="s">
        <v>384</v>
      </c>
      <c r="AA5" s="1165" t="s">
        <v>384</v>
      </c>
      <c r="AB5" s="1165" t="s">
        <v>384</v>
      </c>
      <c r="AC5" s="1165" t="s">
        <v>384</v>
      </c>
      <c r="AD5" s="1165" t="s">
        <v>384</v>
      </c>
    </row>
    <row r="6" spans="1:54">
      <c r="A6" s="1149"/>
      <c r="B6" s="1166" t="s">
        <v>454</v>
      </c>
      <c r="C6" s="1167"/>
      <c r="D6" s="1167"/>
      <c r="E6" s="1167"/>
      <c r="F6" s="1167"/>
      <c r="G6" s="1167"/>
      <c r="H6" s="1167"/>
      <c r="I6" s="1167"/>
      <c r="J6" s="1167"/>
      <c r="K6" s="1167"/>
      <c r="L6" s="1167"/>
      <c r="M6" s="1167"/>
      <c r="N6" s="1167"/>
      <c r="O6" s="1167"/>
      <c r="P6" s="1167"/>
      <c r="Q6" s="1167"/>
      <c r="R6" s="1167"/>
      <c r="S6" s="1167"/>
      <c r="T6" s="1167"/>
      <c r="U6" s="1167"/>
      <c r="V6" s="1167"/>
      <c r="W6" s="1167"/>
      <c r="X6" s="1167"/>
      <c r="Y6" s="1167"/>
      <c r="Z6" s="1167"/>
      <c r="AA6" s="1167"/>
      <c r="AB6" s="1167"/>
      <c r="AC6" s="1167"/>
      <c r="AD6" s="1167"/>
    </row>
    <row r="7" spans="1:54">
      <c r="A7" s="1149"/>
      <c r="B7" s="1156" t="s">
        <v>455</v>
      </c>
      <c r="C7" s="1168"/>
      <c r="D7" s="1168"/>
      <c r="E7" s="1168"/>
      <c r="F7" s="1168"/>
      <c r="G7" s="1168"/>
      <c r="H7" s="1168"/>
      <c r="I7" s="1168"/>
      <c r="J7" s="1168"/>
      <c r="K7" s="1168"/>
      <c r="L7" s="1168"/>
      <c r="M7" s="1168"/>
      <c r="N7" s="1168"/>
      <c r="O7" s="1168"/>
      <c r="P7" s="1168"/>
      <c r="Q7" s="1168"/>
      <c r="R7" s="1168"/>
      <c r="S7" s="1168"/>
      <c r="T7" s="1168"/>
      <c r="U7" s="1168"/>
      <c r="V7" s="1168"/>
      <c r="W7" s="1168"/>
      <c r="X7" s="1168"/>
      <c r="Y7" s="1168"/>
      <c r="Z7" s="1168"/>
      <c r="AA7" s="1168"/>
      <c r="AB7" s="1168"/>
      <c r="AC7" s="1168"/>
      <c r="AD7" s="1168"/>
    </row>
    <row r="8" spans="1:54">
      <c r="A8" s="1149">
        <v>1</v>
      </c>
      <c r="B8" s="1153" t="s">
        <v>456</v>
      </c>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1144"/>
      <c r="AB8" s="1144"/>
      <c r="AC8" s="1144"/>
      <c r="AD8" s="1144"/>
    </row>
    <row r="9" spans="1:54">
      <c r="A9" s="1149">
        <v>2</v>
      </c>
      <c r="B9" s="1153" t="s">
        <v>457</v>
      </c>
      <c r="C9" s="1144"/>
      <c r="D9" s="1144"/>
      <c r="E9" s="1144"/>
      <c r="F9" s="1144"/>
      <c r="G9" s="1144"/>
      <c r="H9" s="1144"/>
      <c r="I9" s="1144"/>
      <c r="J9" s="1144"/>
      <c r="K9" s="1144"/>
      <c r="L9" s="1144"/>
      <c r="M9" s="1144"/>
      <c r="N9" s="1144"/>
      <c r="O9" s="1144"/>
      <c r="P9" s="1144"/>
      <c r="Q9" s="1144"/>
      <c r="R9" s="1144"/>
      <c r="S9" s="1144"/>
      <c r="T9" s="1144"/>
      <c r="U9" s="1144"/>
      <c r="V9" s="1144"/>
      <c r="W9" s="1144"/>
      <c r="X9" s="1144"/>
      <c r="Y9" s="1144"/>
      <c r="Z9" s="1144"/>
      <c r="AA9" s="1144"/>
      <c r="AB9" s="1144"/>
      <c r="AC9" s="1144"/>
      <c r="AD9" s="1144"/>
    </row>
    <row r="10" spans="1:54">
      <c r="A10" s="1149">
        <v>3</v>
      </c>
      <c r="B10" s="1153" t="s">
        <v>458</v>
      </c>
      <c r="C10" s="1144"/>
      <c r="D10" s="1144"/>
      <c r="E10" s="1144"/>
      <c r="F10" s="1144"/>
      <c r="G10" s="1144"/>
      <c r="H10" s="1144"/>
      <c r="I10" s="1144"/>
      <c r="J10" s="1144"/>
      <c r="K10" s="1144"/>
      <c r="L10" s="1144"/>
      <c r="M10" s="1144"/>
      <c r="N10" s="1144"/>
      <c r="O10" s="1144"/>
      <c r="P10" s="1144"/>
      <c r="Q10" s="1144"/>
      <c r="R10" s="1144"/>
      <c r="S10" s="1144"/>
      <c r="T10" s="1144"/>
      <c r="U10" s="1144"/>
      <c r="V10" s="1144"/>
      <c r="W10" s="1144"/>
      <c r="X10" s="1144"/>
      <c r="Y10" s="1144"/>
      <c r="Z10" s="1144"/>
      <c r="AA10" s="1144"/>
      <c r="AB10" s="1144"/>
      <c r="AC10" s="1144"/>
      <c r="AD10" s="1144"/>
    </row>
    <row r="11" spans="1:54">
      <c r="A11" s="1149">
        <v>4</v>
      </c>
      <c r="B11" s="1153" t="s">
        <v>459</v>
      </c>
      <c r="C11" s="1144"/>
      <c r="D11" s="1144"/>
      <c r="E11" s="1144"/>
      <c r="F11" s="1144"/>
      <c r="G11" s="1144"/>
      <c r="H11" s="1144"/>
      <c r="I11" s="1144"/>
      <c r="J11" s="1144"/>
      <c r="K11" s="1144"/>
      <c r="L11" s="1144"/>
      <c r="M11" s="1144"/>
      <c r="N11" s="1144"/>
      <c r="O11" s="1144"/>
      <c r="P11" s="1144"/>
      <c r="Q11" s="1144"/>
      <c r="R11" s="1144"/>
      <c r="S11" s="1144"/>
      <c r="T11" s="1144"/>
      <c r="U11" s="1144"/>
      <c r="V11" s="1144"/>
      <c r="W11" s="1144"/>
      <c r="X11" s="1144"/>
      <c r="Y11" s="1144"/>
      <c r="Z11" s="1144"/>
      <c r="AA11" s="1144"/>
      <c r="AB11" s="1144"/>
      <c r="AC11" s="1144"/>
      <c r="AD11" s="1144"/>
    </row>
    <row r="12" spans="1:54">
      <c r="A12" s="1149">
        <v>5</v>
      </c>
      <c r="B12" s="1159" t="s">
        <v>460</v>
      </c>
      <c r="C12" s="1169">
        <f t="shared" ref="C12:AD12" si="0">C8+C9+C10</f>
        <v>0</v>
      </c>
      <c r="D12" s="1169">
        <f t="shared" si="0"/>
        <v>0</v>
      </c>
      <c r="E12" s="1169">
        <f t="shared" si="0"/>
        <v>0</v>
      </c>
      <c r="F12" s="1169">
        <f t="shared" si="0"/>
        <v>0</v>
      </c>
      <c r="G12" s="1169">
        <f t="shared" si="0"/>
        <v>0</v>
      </c>
      <c r="H12" s="1169">
        <f t="shared" si="0"/>
        <v>0</v>
      </c>
      <c r="I12" s="1169">
        <f t="shared" si="0"/>
        <v>0</v>
      </c>
      <c r="J12" s="1169">
        <f t="shared" si="0"/>
        <v>0</v>
      </c>
      <c r="K12" s="1169">
        <f t="shared" si="0"/>
        <v>0</v>
      </c>
      <c r="L12" s="1169">
        <f t="shared" si="0"/>
        <v>0</v>
      </c>
      <c r="M12" s="1169">
        <f t="shared" si="0"/>
        <v>0</v>
      </c>
      <c r="N12" s="1169">
        <f t="shared" si="0"/>
        <v>0</v>
      </c>
      <c r="O12" s="1169">
        <f t="shared" si="0"/>
        <v>0</v>
      </c>
      <c r="P12" s="1169">
        <f t="shared" si="0"/>
        <v>0</v>
      </c>
      <c r="Q12" s="1169">
        <f t="shared" si="0"/>
        <v>0</v>
      </c>
      <c r="R12" s="1169">
        <f t="shared" si="0"/>
        <v>0</v>
      </c>
      <c r="S12" s="1169">
        <f t="shared" si="0"/>
        <v>0</v>
      </c>
      <c r="T12" s="1169">
        <f t="shared" si="0"/>
        <v>0</v>
      </c>
      <c r="U12" s="1169">
        <f t="shared" si="0"/>
        <v>0</v>
      </c>
      <c r="V12" s="1169">
        <f t="shared" si="0"/>
        <v>0</v>
      </c>
      <c r="W12" s="1169">
        <f t="shared" si="0"/>
        <v>0</v>
      </c>
      <c r="X12" s="1169">
        <f t="shared" si="0"/>
        <v>0</v>
      </c>
      <c r="Y12" s="1169">
        <f t="shared" si="0"/>
        <v>0</v>
      </c>
      <c r="Z12" s="1169">
        <f t="shared" si="0"/>
        <v>0</v>
      </c>
      <c r="AA12" s="1169">
        <f t="shared" si="0"/>
        <v>0</v>
      </c>
      <c r="AB12" s="1169">
        <f t="shared" si="0"/>
        <v>0</v>
      </c>
      <c r="AC12" s="1169">
        <f t="shared" si="0"/>
        <v>0</v>
      </c>
      <c r="AD12" s="1169">
        <f t="shared" si="0"/>
        <v>0</v>
      </c>
    </row>
    <row r="13" spans="1:54">
      <c r="A13" s="1149">
        <v>6</v>
      </c>
      <c r="B13" s="1153" t="s">
        <v>461</v>
      </c>
      <c r="C13" s="1144"/>
      <c r="D13" s="1144"/>
      <c r="E13" s="1144"/>
      <c r="F13" s="1144"/>
      <c r="G13" s="1144"/>
      <c r="H13" s="1144"/>
      <c r="I13" s="1144"/>
      <c r="J13" s="1144"/>
      <c r="K13" s="1144"/>
      <c r="L13" s="1144"/>
      <c r="M13" s="1144"/>
      <c r="N13" s="1144"/>
      <c r="O13" s="1144"/>
      <c r="P13" s="1144"/>
      <c r="Q13" s="1144"/>
      <c r="R13" s="1144"/>
      <c r="S13" s="1144"/>
      <c r="T13" s="1144"/>
      <c r="U13" s="1144"/>
      <c r="V13" s="1144"/>
      <c r="W13" s="1144"/>
      <c r="X13" s="1144"/>
      <c r="Y13" s="1144"/>
      <c r="Z13" s="1144"/>
      <c r="AA13" s="1144"/>
      <c r="AB13" s="1144"/>
      <c r="AC13" s="1144"/>
      <c r="AD13" s="1144"/>
    </row>
    <row r="14" spans="1:54">
      <c r="A14" s="1149">
        <v>7</v>
      </c>
      <c r="B14" s="1153" t="s">
        <v>462</v>
      </c>
      <c r="C14" s="1144"/>
      <c r="D14" s="1144"/>
      <c r="E14" s="1144"/>
      <c r="F14" s="1144"/>
      <c r="G14" s="1144"/>
      <c r="H14" s="1144"/>
      <c r="I14" s="1144"/>
      <c r="J14" s="1144"/>
      <c r="K14" s="1144"/>
      <c r="L14" s="1144"/>
      <c r="M14" s="1144"/>
      <c r="N14" s="1144"/>
      <c r="O14" s="1144"/>
      <c r="P14" s="1144"/>
      <c r="Q14" s="1144"/>
      <c r="R14" s="1144"/>
      <c r="S14" s="1144"/>
      <c r="T14" s="1144"/>
      <c r="U14" s="1144"/>
      <c r="V14" s="1144"/>
      <c r="W14" s="1144"/>
      <c r="X14" s="1144"/>
      <c r="Y14" s="1144"/>
      <c r="Z14" s="1144"/>
      <c r="AA14" s="1144"/>
      <c r="AB14" s="1144"/>
      <c r="AC14" s="1144"/>
      <c r="AD14" s="1144"/>
    </row>
    <row r="15" spans="1:54">
      <c r="A15" s="1149">
        <v>8</v>
      </c>
      <c r="B15" s="1153" t="s">
        <v>463</v>
      </c>
      <c r="C15" s="1144"/>
      <c r="D15" s="1144"/>
      <c r="E15" s="1144"/>
      <c r="F15" s="1144"/>
      <c r="G15" s="1144"/>
      <c r="H15" s="1144"/>
      <c r="I15" s="1144"/>
      <c r="J15" s="1144"/>
      <c r="K15" s="1144"/>
      <c r="L15" s="1144"/>
      <c r="M15" s="1144"/>
      <c r="N15" s="1144"/>
      <c r="O15" s="1144"/>
      <c r="P15" s="1144"/>
      <c r="Q15" s="1144"/>
      <c r="R15" s="1144"/>
      <c r="S15" s="1144"/>
      <c r="T15" s="1144"/>
      <c r="U15" s="1144"/>
      <c r="V15" s="1144"/>
      <c r="W15" s="1144"/>
      <c r="X15" s="1144"/>
      <c r="Y15" s="1144"/>
      <c r="Z15" s="1144"/>
      <c r="AA15" s="1144"/>
      <c r="AB15" s="1144"/>
      <c r="AC15" s="1144"/>
      <c r="AD15" s="1144"/>
    </row>
    <row r="16" spans="1:54" ht="30" customHeight="1">
      <c r="A16" s="1149">
        <v>9</v>
      </c>
      <c r="B16" s="1153" t="s">
        <v>464</v>
      </c>
      <c r="C16" s="1144"/>
      <c r="D16" s="1144"/>
      <c r="E16" s="1144"/>
      <c r="F16" s="1144"/>
      <c r="G16" s="1144"/>
      <c r="H16" s="1144"/>
      <c r="I16" s="1144"/>
      <c r="J16" s="1144"/>
      <c r="K16" s="1144"/>
      <c r="L16" s="1144"/>
      <c r="M16" s="1144"/>
      <c r="N16" s="1144"/>
      <c r="O16" s="1144"/>
      <c r="P16" s="1144"/>
      <c r="Q16" s="1144"/>
      <c r="R16" s="1144"/>
      <c r="S16" s="1144"/>
      <c r="T16" s="1144"/>
      <c r="U16" s="1144"/>
      <c r="V16" s="1144"/>
      <c r="W16" s="1144"/>
      <c r="X16" s="1144"/>
      <c r="Y16" s="1144"/>
      <c r="Z16" s="1144"/>
      <c r="AA16" s="1144"/>
      <c r="AB16" s="1144"/>
      <c r="AC16" s="1144"/>
      <c r="AD16" s="1144"/>
    </row>
    <row r="17" spans="1:30">
      <c r="A17" s="1149">
        <v>10</v>
      </c>
      <c r="B17" s="1153" t="s">
        <v>465</v>
      </c>
      <c r="C17" s="1144"/>
      <c r="D17" s="1144"/>
      <c r="E17" s="1144"/>
      <c r="F17" s="1144"/>
      <c r="G17" s="1144"/>
      <c r="H17" s="1144"/>
      <c r="I17" s="1144"/>
      <c r="J17" s="1144"/>
      <c r="K17" s="1144"/>
      <c r="L17" s="1144"/>
      <c r="M17" s="1144"/>
      <c r="N17" s="1144"/>
      <c r="O17" s="1144"/>
      <c r="P17" s="1144"/>
      <c r="Q17" s="1144"/>
      <c r="R17" s="1144"/>
      <c r="S17" s="1144"/>
      <c r="T17" s="1144"/>
      <c r="U17" s="1144"/>
      <c r="V17" s="1144"/>
      <c r="W17" s="1144"/>
      <c r="X17" s="1144"/>
      <c r="Y17" s="1144"/>
      <c r="Z17" s="1144"/>
      <c r="AA17" s="1144"/>
      <c r="AB17" s="1144"/>
      <c r="AC17" s="1144"/>
      <c r="AD17" s="1144"/>
    </row>
    <row r="18" spans="1:30">
      <c r="A18" s="1149">
        <v>11</v>
      </c>
      <c r="B18" s="1153" t="s">
        <v>466</v>
      </c>
      <c r="C18" s="1144"/>
      <c r="D18" s="1144"/>
      <c r="E18" s="1144"/>
      <c r="F18" s="1144"/>
      <c r="G18" s="1144"/>
      <c r="H18" s="1144"/>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row>
    <row r="19" spans="1:30">
      <c r="A19" s="1149">
        <v>12</v>
      </c>
      <c r="B19" s="1153" t="s">
        <v>467</v>
      </c>
      <c r="C19" s="1144"/>
      <c r="D19" s="1144"/>
      <c r="E19" s="1144"/>
      <c r="F19" s="1144"/>
      <c r="G19" s="1144"/>
      <c r="H19" s="1144"/>
      <c r="I19" s="1144"/>
      <c r="J19" s="1144"/>
      <c r="K19" s="1144"/>
      <c r="L19" s="1144"/>
      <c r="M19" s="1144"/>
      <c r="N19" s="1144"/>
      <c r="O19" s="1144"/>
      <c r="P19" s="1144"/>
      <c r="Q19" s="1144"/>
      <c r="R19" s="1144"/>
      <c r="S19" s="1144"/>
      <c r="T19" s="1144"/>
      <c r="U19" s="1144"/>
      <c r="V19" s="1144"/>
      <c r="W19" s="1144"/>
      <c r="X19" s="1144"/>
      <c r="Y19" s="1144"/>
      <c r="Z19" s="1144"/>
      <c r="AA19" s="1144"/>
      <c r="AB19" s="1144"/>
      <c r="AC19" s="1144"/>
      <c r="AD19" s="1144"/>
    </row>
    <row r="20" spans="1:30" ht="30" customHeight="1">
      <c r="A20" s="1149">
        <v>13</v>
      </c>
      <c r="B20" s="1153" t="s">
        <v>468</v>
      </c>
      <c r="C20" s="1144"/>
      <c r="D20" s="1144"/>
      <c r="E20" s="1144"/>
      <c r="F20" s="1144"/>
      <c r="G20" s="1144"/>
      <c r="H20" s="1144"/>
      <c r="I20" s="1144"/>
      <c r="J20" s="1144"/>
      <c r="K20" s="1144"/>
      <c r="L20" s="1144"/>
      <c r="M20" s="1144"/>
      <c r="N20" s="1144"/>
      <c r="O20" s="1144"/>
      <c r="P20" s="1144"/>
      <c r="Q20" s="1144"/>
      <c r="R20" s="1144"/>
      <c r="S20" s="1144"/>
      <c r="T20" s="1144"/>
      <c r="U20" s="1144"/>
      <c r="V20" s="1144"/>
      <c r="W20" s="1144"/>
      <c r="X20" s="1144"/>
      <c r="Y20" s="1144"/>
      <c r="Z20" s="1144"/>
      <c r="AA20" s="1144"/>
      <c r="AB20" s="1144"/>
      <c r="AC20" s="1144"/>
      <c r="AD20" s="1144"/>
    </row>
    <row r="21" spans="1:30">
      <c r="A21" s="1149">
        <v>14</v>
      </c>
      <c r="B21" s="1153" t="s">
        <v>469</v>
      </c>
      <c r="C21" s="1144">
        <f>CFS!C87</f>
        <v>0</v>
      </c>
      <c r="D21" s="1144">
        <f ca="1">CFS!D87</f>
        <v>1.5137693646744161</v>
      </c>
      <c r="E21" s="1144">
        <f ca="1">CFS!E87</f>
        <v>1.6243714602442818</v>
      </c>
      <c r="F21" s="1144">
        <f ca="1">CFS!F87</f>
        <v>1.7454430614903136</v>
      </c>
      <c r="G21" s="1144">
        <f ca="1">CFS!G87</f>
        <v>1.8497731803080499</v>
      </c>
      <c r="H21" s="1144">
        <f ca="1">CFS!H87</f>
        <v>1.9330138442634996</v>
      </c>
      <c r="I21" s="1144">
        <f ca="1">CFS!I87</f>
        <v>2.0522279511974144</v>
      </c>
      <c r="J21" s="1144">
        <f ca="1">CFS!J87</f>
        <v>2.2141265932685017</v>
      </c>
      <c r="K21" s="1144">
        <f ca="1">CFS!K87</f>
        <v>2.3924920546454667</v>
      </c>
      <c r="L21" s="1144">
        <f ca="1">CFS!L87</f>
        <v>2.5893634935379537</v>
      </c>
      <c r="M21" s="1144">
        <f ca="1">CFS!M87</f>
        <v>2.7688278354035853</v>
      </c>
      <c r="N21" s="1144">
        <f ca="1">CFS!N87</f>
        <v>2.924181664864304</v>
      </c>
      <c r="O21" s="1144">
        <f ca="1">CFS!O87</f>
        <v>1.1986594961022128</v>
      </c>
      <c r="P21" s="1144">
        <f ca="1">CFS!P87</f>
        <v>0</v>
      </c>
      <c r="Q21" s="1144">
        <f ca="1">CFS!Q87</f>
        <v>0</v>
      </c>
      <c r="R21" s="1144">
        <f ca="1">CFS!R87</f>
        <v>0</v>
      </c>
      <c r="S21" s="1144">
        <f ca="1">CFS!S87</f>
        <v>0</v>
      </c>
      <c r="T21" s="1144">
        <f ca="1">CFS!T87</f>
        <v>0</v>
      </c>
      <c r="U21" s="1144">
        <f ca="1">CFS!U87</f>
        <v>0</v>
      </c>
      <c r="V21" s="1144">
        <f ca="1">CFS!V87</f>
        <v>0</v>
      </c>
      <c r="W21" s="1144">
        <f ca="1">CFS!W87</f>
        <v>0</v>
      </c>
      <c r="X21" s="1144">
        <f ca="1">CFS!X87</f>
        <v>0</v>
      </c>
      <c r="Y21" s="1144">
        <f ca="1">CFS!Y87</f>
        <v>0</v>
      </c>
      <c r="Z21" s="1144">
        <f ca="1">CFS!Z87</f>
        <v>0</v>
      </c>
      <c r="AA21" s="1144">
        <f>CFS!AA87</f>
        <v>0</v>
      </c>
      <c r="AB21" s="1144">
        <f>CFS!AB87</f>
        <v>0</v>
      </c>
      <c r="AC21" s="1144">
        <f>CFS!AC87</f>
        <v>0</v>
      </c>
      <c r="AD21" s="1144">
        <f>CFS!AD87</f>
        <v>0</v>
      </c>
    </row>
    <row r="22" spans="1:30">
      <c r="A22" s="1149">
        <v>15</v>
      </c>
      <c r="B22" s="1153" t="s">
        <v>470</v>
      </c>
      <c r="C22" s="1144"/>
      <c r="D22" s="1144"/>
      <c r="E22" s="1144"/>
      <c r="F22" s="1144"/>
      <c r="G22" s="1144"/>
      <c r="H22" s="1144"/>
      <c r="I22" s="1144"/>
      <c r="J22" s="1144"/>
      <c r="K22" s="1144"/>
      <c r="L22" s="1144"/>
      <c r="M22" s="1144"/>
      <c r="N22" s="1144"/>
      <c r="O22" s="1144"/>
      <c r="P22" s="1144"/>
      <c r="Q22" s="1144"/>
      <c r="R22" s="1144"/>
      <c r="S22" s="1144"/>
      <c r="T22" s="1144"/>
      <c r="U22" s="1144"/>
      <c r="V22" s="1144"/>
      <c r="W22" s="1144"/>
      <c r="X22" s="1144"/>
      <c r="Y22" s="1144"/>
      <c r="Z22" s="1144"/>
      <c r="AA22" s="1144"/>
      <c r="AB22" s="1144"/>
      <c r="AC22" s="1144"/>
      <c r="AD22" s="1144"/>
    </row>
    <row r="23" spans="1:30">
      <c r="A23" s="1149">
        <v>16</v>
      </c>
      <c r="B23" s="1153" t="s">
        <v>471</v>
      </c>
      <c r="C23" s="1144"/>
      <c r="D23" s="1144"/>
      <c r="E23" s="1144"/>
      <c r="F23" s="1144"/>
      <c r="G23" s="1144"/>
      <c r="H23" s="1144"/>
      <c r="I23" s="1144"/>
      <c r="J23" s="1144"/>
      <c r="K23" s="1144"/>
      <c r="L23" s="1144"/>
      <c r="M23" s="1144"/>
      <c r="N23" s="1144"/>
      <c r="O23" s="1144"/>
      <c r="P23" s="1144"/>
      <c r="Q23" s="1144"/>
      <c r="R23" s="1144"/>
      <c r="S23" s="1144"/>
      <c r="T23" s="1144"/>
      <c r="U23" s="1144"/>
      <c r="V23" s="1144"/>
      <c r="W23" s="1144"/>
      <c r="X23" s="1144"/>
      <c r="Y23" s="1144"/>
      <c r="Z23" s="1144"/>
      <c r="AA23" s="1144"/>
      <c r="AB23" s="1144"/>
      <c r="AC23" s="1144"/>
      <c r="AD23" s="1144"/>
    </row>
    <row r="24" spans="1:30">
      <c r="A24" s="1149">
        <v>17</v>
      </c>
      <c r="B24" s="1153" t="s">
        <v>472</v>
      </c>
      <c r="C24" s="1144"/>
      <c r="D24" s="1144"/>
      <c r="E24" s="1144"/>
      <c r="F24" s="1144"/>
      <c r="G24" s="1144"/>
      <c r="H24" s="1144"/>
      <c r="I24" s="1144"/>
      <c r="J24" s="1144"/>
      <c r="K24" s="1144"/>
      <c r="L24" s="1144"/>
      <c r="M24" s="1144"/>
      <c r="N24" s="1144"/>
      <c r="O24" s="1144"/>
      <c r="P24" s="1144"/>
      <c r="Q24" s="1144"/>
      <c r="R24" s="1144"/>
      <c r="S24" s="1144"/>
      <c r="T24" s="1144"/>
      <c r="U24" s="1144"/>
      <c r="V24" s="1144"/>
      <c r="W24" s="1144"/>
      <c r="X24" s="1144"/>
      <c r="Y24" s="1144"/>
      <c r="Z24" s="1144"/>
      <c r="AA24" s="1144"/>
      <c r="AB24" s="1144"/>
      <c r="AC24" s="1144"/>
      <c r="AD24" s="1144"/>
    </row>
    <row r="25" spans="1:30">
      <c r="A25" s="1149">
        <v>18</v>
      </c>
      <c r="B25" s="1153" t="s">
        <v>473</v>
      </c>
      <c r="C25" s="1157"/>
      <c r="D25" s="1157"/>
      <c r="E25" s="1157"/>
      <c r="F25" s="1157"/>
      <c r="G25" s="1157"/>
      <c r="H25" s="1157"/>
      <c r="I25" s="1157"/>
      <c r="J25" s="1157"/>
      <c r="K25" s="1157"/>
      <c r="L25" s="1157"/>
      <c r="M25" s="1157"/>
      <c r="N25" s="1157"/>
      <c r="O25" s="1157"/>
      <c r="P25" s="1157"/>
      <c r="Q25" s="1157"/>
      <c r="R25" s="1157"/>
      <c r="S25" s="1157"/>
      <c r="T25" s="1157"/>
      <c r="U25" s="1157"/>
      <c r="V25" s="1157"/>
      <c r="W25" s="1157"/>
      <c r="X25" s="1157"/>
      <c r="Y25" s="1157"/>
      <c r="Z25" s="1157"/>
      <c r="AA25" s="1157"/>
      <c r="AB25" s="1157"/>
      <c r="AC25" s="1157"/>
      <c r="AD25" s="1157"/>
    </row>
    <row r="26" spans="1:30">
      <c r="A26" s="1149" t="s">
        <v>474</v>
      </c>
      <c r="B26" s="1161"/>
      <c r="C26" s="1144"/>
      <c r="D26" s="1144"/>
      <c r="E26" s="1144"/>
      <c r="F26" s="1144"/>
      <c r="G26" s="1144"/>
      <c r="H26" s="1144"/>
      <c r="I26" s="1144"/>
      <c r="J26" s="1144"/>
      <c r="K26" s="1144"/>
      <c r="L26" s="1144"/>
      <c r="M26" s="1144"/>
      <c r="N26" s="1144"/>
      <c r="O26" s="1144"/>
      <c r="P26" s="1144"/>
      <c r="Q26" s="1144"/>
      <c r="R26" s="1144"/>
      <c r="S26" s="1144"/>
      <c r="T26" s="1144"/>
      <c r="U26" s="1144"/>
      <c r="V26" s="1144"/>
      <c r="W26" s="1144"/>
      <c r="X26" s="1144"/>
      <c r="Y26" s="1144"/>
      <c r="Z26" s="1144"/>
      <c r="AA26" s="1144"/>
      <c r="AB26" s="1144"/>
      <c r="AC26" s="1144"/>
      <c r="AD26" s="1144"/>
    </row>
    <row r="27" spans="1:30">
      <c r="A27" s="1149" t="s">
        <v>475</v>
      </c>
      <c r="B27" s="1161"/>
      <c r="C27" s="1144"/>
      <c r="D27" s="1144"/>
      <c r="E27" s="1144"/>
      <c r="F27" s="1144"/>
      <c r="G27" s="1144"/>
      <c r="H27" s="1144"/>
      <c r="I27" s="1144"/>
      <c r="J27" s="1144"/>
      <c r="K27" s="1144"/>
      <c r="L27" s="1144"/>
      <c r="M27" s="1144"/>
      <c r="N27" s="1144"/>
      <c r="O27" s="1144"/>
      <c r="P27" s="1144"/>
      <c r="Q27" s="1144"/>
      <c r="R27" s="1144"/>
      <c r="S27" s="1144"/>
      <c r="T27" s="1144"/>
      <c r="U27" s="1144"/>
      <c r="V27" s="1144"/>
      <c r="W27" s="1144"/>
      <c r="X27" s="1144"/>
      <c r="Y27" s="1144"/>
      <c r="Z27" s="1144"/>
      <c r="AA27" s="1144"/>
      <c r="AB27" s="1144"/>
      <c r="AC27" s="1144"/>
      <c r="AD27" s="1144"/>
    </row>
    <row r="28" spans="1:30">
      <c r="A28" s="1149" t="s">
        <v>476</v>
      </c>
      <c r="B28" s="1161"/>
      <c r="C28" s="1144"/>
      <c r="D28" s="1144"/>
      <c r="E28" s="1144"/>
      <c r="F28" s="1144"/>
      <c r="G28" s="1144"/>
      <c r="H28" s="1144"/>
      <c r="I28" s="1144"/>
      <c r="J28" s="1144"/>
      <c r="K28" s="1144"/>
      <c r="L28" s="1144"/>
      <c r="M28" s="1144"/>
      <c r="N28" s="1144"/>
      <c r="O28" s="1144"/>
      <c r="P28" s="1144"/>
      <c r="Q28" s="1144"/>
      <c r="R28" s="1144"/>
      <c r="S28" s="1144"/>
      <c r="T28" s="1144"/>
      <c r="U28" s="1144"/>
      <c r="V28" s="1144"/>
      <c r="W28" s="1144"/>
      <c r="X28" s="1144"/>
      <c r="Y28" s="1144"/>
      <c r="Z28" s="1144"/>
      <c r="AA28" s="1144"/>
      <c r="AB28" s="1144"/>
      <c r="AC28" s="1144"/>
      <c r="AD28" s="1144"/>
    </row>
    <row r="29" spans="1:30">
      <c r="A29" s="1149" t="s">
        <v>477</v>
      </c>
      <c r="B29" s="1161"/>
      <c r="C29" s="1144"/>
      <c r="D29" s="1144"/>
      <c r="E29" s="1144"/>
      <c r="F29" s="1144"/>
      <c r="G29" s="1144"/>
      <c r="H29" s="1144"/>
      <c r="I29" s="1144"/>
      <c r="J29" s="1144"/>
      <c r="K29" s="1144"/>
      <c r="L29" s="1144"/>
      <c r="M29" s="1144"/>
      <c r="N29" s="1144"/>
      <c r="O29" s="1144"/>
      <c r="P29" s="1144"/>
      <c r="Q29" s="1144"/>
      <c r="R29" s="1144"/>
      <c r="S29" s="1144"/>
      <c r="T29" s="1144"/>
      <c r="U29" s="1144"/>
      <c r="V29" s="1144"/>
      <c r="W29" s="1144"/>
      <c r="X29" s="1144"/>
      <c r="Y29" s="1144"/>
      <c r="Z29" s="1144"/>
      <c r="AA29" s="1144"/>
      <c r="AB29" s="1144"/>
      <c r="AC29" s="1144"/>
      <c r="AD29" s="1144"/>
    </row>
    <row r="30" spans="1:30">
      <c r="A30" s="1149" t="s">
        <v>478</v>
      </c>
      <c r="B30" s="1161"/>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row>
    <row r="31" spans="1:30">
      <c r="A31" s="1149">
        <v>19</v>
      </c>
      <c r="B31" s="1159" t="s">
        <v>479</v>
      </c>
      <c r="C31" s="1169">
        <f t="shared" ref="C31:AD31" si="1">SUM(C13:C24)+SUM(C26:C30)</f>
        <v>0</v>
      </c>
      <c r="D31" s="1169">
        <f t="shared" ca="1" si="1"/>
        <v>1.5137693646744161</v>
      </c>
      <c r="E31" s="1169">
        <f t="shared" ca="1" si="1"/>
        <v>1.6243714602442818</v>
      </c>
      <c r="F31" s="1169">
        <f t="shared" ca="1" si="1"/>
        <v>1.7454430614903136</v>
      </c>
      <c r="G31" s="1169">
        <f t="shared" ca="1" si="1"/>
        <v>1.8497731803080499</v>
      </c>
      <c r="H31" s="1169">
        <f t="shared" ca="1" si="1"/>
        <v>1.9330138442634996</v>
      </c>
      <c r="I31" s="1169">
        <f t="shared" ca="1" si="1"/>
        <v>2.0522279511974144</v>
      </c>
      <c r="J31" s="1169">
        <f t="shared" ca="1" si="1"/>
        <v>2.2141265932685017</v>
      </c>
      <c r="K31" s="1169">
        <f t="shared" ca="1" si="1"/>
        <v>2.3924920546454667</v>
      </c>
      <c r="L31" s="1169">
        <f t="shared" ca="1" si="1"/>
        <v>2.5893634935379537</v>
      </c>
      <c r="M31" s="1169">
        <f t="shared" ca="1" si="1"/>
        <v>2.7688278354035853</v>
      </c>
      <c r="N31" s="1169">
        <f t="shared" ca="1" si="1"/>
        <v>2.924181664864304</v>
      </c>
      <c r="O31" s="1169">
        <f t="shared" ca="1" si="1"/>
        <v>1.1986594961022128</v>
      </c>
      <c r="P31" s="1169">
        <f t="shared" ca="1" si="1"/>
        <v>0</v>
      </c>
      <c r="Q31" s="1169">
        <f t="shared" ca="1" si="1"/>
        <v>0</v>
      </c>
      <c r="R31" s="1169">
        <f t="shared" ca="1" si="1"/>
        <v>0</v>
      </c>
      <c r="S31" s="1169">
        <f t="shared" ca="1" si="1"/>
        <v>0</v>
      </c>
      <c r="T31" s="1169">
        <f t="shared" ca="1" si="1"/>
        <v>0</v>
      </c>
      <c r="U31" s="1169">
        <f t="shared" ca="1" si="1"/>
        <v>0</v>
      </c>
      <c r="V31" s="1169">
        <f t="shared" ca="1" si="1"/>
        <v>0</v>
      </c>
      <c r="W31" s="1169">
        <f t="shared" ca="1" si="1"/>
        <v>0</v>
      </c>
      <c r="X31" s="1169">
        <f t="shared" ca="1" si="1"/>
        <v>0</v>
      </c>
      <c r="Y31" s="1169">
        <f t="shared" ca="1" si="1"/>
        <v>0</v>
      </c>
      <c r="Z31" s="1169">
        <f t="shared" ca="1" si="1"/>
        <v>0</v>
      </c>
      <c r="AA31" s="1169">
        <f t="shared" si="1"/>
        <v>0</v>
      </c>
      <c r="AB31" s="1169">
        <f t="shared" si="1"/>
        <v>0</v>
      </c>
      <c r="AC31" s="1169">
        <f t="shared" si="1"/>
        <v>0</v>
      </c>
      <c r="AD31" s="1169">
        <f t="shared" si="1"/>
        <v>0</v>
      </c>
    </row>
    <row r="32" spans="1:30">
      <c r="A32" s="1149">
        <v>20</v>
      </c>
      <c r="B32" s="1159" t="s">
        <v>480</v>
      </c>
      <c r="C32" s="1169">
        <f t="shared" ref="C32:AD32" si="2">C12+C31</f>
        <v>0</v>
      </c>
      <c r="D32" s="1169">
        <f t="shared" ca="1" si="2"/>
        <v>1.5137693646744161</v>
      </c>
      <c r="E32" s="1169">
        <f t="shared" ca="1" si="2"/>
        <v>1.6243714602442818</v>
      </c>
      <c r="F32" s="1169">
        <f t="shared" ca="1" si="2"/>
        <v>1.7454430614903136</v>
      </c>
      <c r="G32" s="1169">
        <f t="shared" ca="1" si="2"/>
        <v>1.8497731803080499</v>
      </c>
      <c r="H32" s="1169">
        <f t="shared" ca="1" si="2"/>
        <v>1.9330138442634996</v>
      </c>
      <c r="I32" s="1169">
        <f t="shared" ca="1" si="2"/>
        <v>2.0522279511974144</v>
      </c>
      <c r="J32" s="1169">
        <f t="shared" ca="1" si="2"/>
        <v>2.2141265932685017</v>
      </c>
      <c r="K32" s="1169">
        <f t="shared" ca="1" si="2"/>
        <v>2.3924920546454667</v>
      </c>
      <c r="L32" s="1169">
        <f t="shared" ca="1" si="2"/>
        <v>2.5893634935379537</v>
      </c>
      <c r="M32" s="1169">
        <f t="shared" ca="1" si="2"/>
        <v>2.7688278354035853</v>
      </c>
      <c r="N32" s="1169">
        <f t="shared" ca="1" si="2"/>
        <v>2.924181664864304</v>
      </c>
      <c r="O32" s="1169">
        <f t="shared" ca="1" si="2"/>
        <v>1.1986594961022128</v>
      </c>
      <c r="P32" s="1169">
        <f t="shared" ca="1" si="2"/>
        <v>0</v>
      </c>
      <c r="Q32" s="1169">
        <f t="shared" ca="1" si="2"/>
        <v>0</v>
      </c>
      <c r="R32" s="1169">
        <f t="shared" ca="1" si="2"/>
        <v>0</v>
      </c>
      <c r="S32" s="1169">
        <f t="shared" ca="1" si="2"/>
        <v>0</v>
      </c>
      <c r="T32" s="1169">
        <f t="shared" ca="1" si="2"/>
        <v>0</v>
      </c>
      <c r="U32" s="1169">
        <f t="shared" ca="1" si="2"/>
        <v>0</v>
      </c>
      <c r="V32" s="1169">
        <f t="shared" ca="1" si="2"/>
        <v>0</v>
      </c>
      <c r="W32" s="1169">
        <f t="shared" ca="1" si="2"/>
        <v>0</v>
      </c>
      <c r="X32" s="1169">
        <f t="shared" ca="1" si="2"/>
        <v>0</v>
      </c>
      <c r="Y32" s="1169">
        <f t="shared" ca="1" si="2"/>
        <v>0</v>
      </c>
      <c r="Z32" s="1169">
        <f t="shared" ca="1" si="2"/>
        <v>0</v>
      </c>
      <c r="AA32" s="1169">
        <f t="shared" si="2"/>
        <v>0</v>
      </c>
      <c r="AB32" s="1169">
        <f t="shared" si="2"/>
        <v>0</v>
      </c>
      <c r="AC32" s="1169">
        <f t="shared" si="2"/>
        <v>0</v>
      </c>
      <c r="AD32" s="1169">
        <f t="shared" si="2"/>
        <v>0</v>
      </c>
    </row>
    <row r="33" spans="1:30">
      <c r="A33" s="1149">
        <v>21</v>
      </c>
      <c r="B33" s="1166" t="s">
        <v>481</v>
      </c>
      <c r="C33" s="1167"/>
      <c r="D33" s="1167"/>
      <c r="E33" s="1167"/>
      <c r="F33" s="1167"/>
      <c r="G33" s="1167"/>
      <c r="H33" s="1167"/>
      <c r="I33" s="1167"/>
      <c r="J33" s="1167"/>
      <c r="K33" s="1167"/>
      <c r="L33" s="1167"/>
      <c r="M33" s="1167"/>
      <c r="N33" s="1167"/>
      <c r="O33" s="1167"/>
      <c r="P33" s="1167"/>
      <c r="Q33" s="1167"/>
      <c r="R33" s="1167"/>
      <c r="S33" s="1167"/>
      <c r="T33" s="1167"/>
      <c r="U33" s="1167"/>
      <c r="V33" s="1167"/>
      <c r="W33" s="1167"/>
      <c r="X33" s="1167"/>
      <c r="Y33" s="1167"/>
      <c r="Z33" s="1167"/>
      <c r="AA33" s="1167"/>
      <c r="AB33" s="1167"/>
      <c r="AC33" s="1167"/>
      <c r="AD33" s="1167"/>
    </row>
    <row r="34" spans="1:30">
      <c r="A34" s="1149">
        <v>22</v>
      </c>
      <c r="B34" s="1153" t="s">
        <v>482</v>
      </c>
      <c r="C34" s="1144"/>
      <c r="D34" s="1144"/>
      <c r="E34" s="1144"/>
      <c r="F34" s="1144"/>
      <c r="G34" s="1144"/>
      <c r="H34" s="1144"/>
      <c r="I34" s="1144"/>
      <c r="J34" s="1144"/>
      <c r="K34" s="1144"/>
      <c r="L34" s="1144"/>
      <c r="M34" s="1144"/>
      <c r="N34" s="1144"/>
      <c r="O34" s="1144"/>
      <c r="P34" s="1144"/>
      <c r="Q34" s="1144"/>
      <c r="R34" s="1144"/>
      <c r="S34" s="1144"/>
      <c r="T34" s="1144"/>
      <c r="U34" s="1144"/>
      <c r="V34" s="1144"/>
      <c r="W34" s="1144"/>
      <c r="X34" s="1144"/>
      <c r="Y34" s="1144"/>
      <c r="Z34" s="1144"/>
      <c r="AA34" s="1144"/>
      <c r="AB34" s="1144"/>
      <c r="AC34" s="1144"/>
      <c r="AD34" s="1144"/>
    </row>
    <row r="35" spans="1:30" ht="30" customHeight="1">
      <c r="A35" s="1149">
        <v>23</v>
      </c>
      <c r="B35" s="1153" t="s">
        <v>483</v>
      </c>
      <c r="C35" s="1144"/>
      <c r="D35" s="1144"/>
      <c r="E35" s="1144"/>
      <c r="F35" s="1144"/>
      <c r="G35" s="1144"/>
      <c r="H35" s="1144"/>
      <c r="I35" s="1144"/>
      <c r="J35" s="1144"/>
      <c r="K35" s="1144"/>
      <c r="L35" s="1144"/>
      <c r="M35" s="1144"/>
      <c r="N35" s="1144"/>
      <c r="O35" s="1144"/>
      <c r="P35" s="1144"/>
      <c r="Q35" s="1144"/>
      <c r="R35" s="1144"/>
      <c r="S35" s="1144"/>
      <c r="T35" s="1144"/>
      <c r="U35" s="1144"/>
      <c r="V35" s="1144"/>
      <c r="W35" s="1144"/>
      <c r="X35" s="1144"/>
      <c r="Y35" s="1144"/>
      <c r="Z35" s="1144"/>
      <c r="AA35" s="1144"/>
      <c r="AB35" s="1144"/>
      <c r="AC35" s="1144"/>
      <c r="AD35" s="1144"/>
    </row>
    <row r="36" spans="1:30">
      <c r="A36" s="1149">
        <v>24</v>
      </c>
      <c r="B36" s="1153" t="s">
        <v>484</v>
      </c>
      <c r="C36" s="1144">
        <f>CFS!C82</f>
        <v>0</v>
      </c>
      <c r="D36" s="1144">
        <f ca="1">CFS!D82</f>
        <v>23.292480635325578</v>
      </c>
      <c r="E36" s="1144">
        <f ca="1">CFS!E82</f>
        <v>21.668109175081298</v>
      </c>
      <c r="F36" s="1144">
        <f ca="1">CFS!F82</f>
        <v>19.922666113590985</v>
      </c>
      <c r="G36" s="1144">
        <f ca="1">CFS!G82</f>
        <v>18.072892933282937</v>
      </c>
      <c r="H36" s="1144">
        <f ca="1">CFS!H82</f>
        <v>16.139879089019438</v>
      </c>
      <c r="I36" s="1144">
        <f ca="1">CFS!I82</f>
        <v>14.087651137822023</v>
      </c>
      <c r="J36" s="1144">
        <f ca="1">CFS!J82</f>
        <v>11.873524544553522</v>
      </c>
      <c r="K36" s="1144">
        <f ca="1">CFS!K82</f>
        <v>9.4810324899080562</v>
      </c>
      <c r="L36" s="1144">
        <f ca="1">CFS!L82</f>
        <v>6.8916689963701021</v>
      </c>
      <c r="M36" s="1144">
        <f ca="1">CFS!M82</f>
        <v>4.1228411609665168</v>
      </c>
      <c r="N36" s="1144">
        <f ca="1">CFS!N82</f>
        <v>1.1986594961022128</v>
      </c>
      <c r="O36" s="1144">
        <f ca="1">CFS!O82</f>
        <v>0</v>
      </c>
      <c r="P36" s="1144">
        <f ca="1">CFS!P82</f>
        <v>0</v>
      </c>
      <c r="Q36" s="1144">
        <f ca="1">CFS!Q82</f>
        <v>0</v>
      </c>
      <c r="R36" s="1144">
        <f ca="1">CFS!R82</f>
        <v>0</v>
      </c>
      <c r="S36" s="1144">
        <f ca="1">CFS!S82</f>
        <v>0</v>
      </c>
      <c r="T36" s="1144">
        <f ca="1">CFS!T82</f>
        <v>0</v>
      </c>
      <c r="U36" s="1144">
        <f ca="1">CFS!U82</f>
        <v>0</v>
      </c>
      <c r="V36" s="1144">
        <f ca="1">CFS!V82</f>
        <v>0</v>
      </c>
      <c r="W36" s="1144">
        <f ca="1">CFS!W82</f>
        <v>0</v>
      </c>
      <c r="X36" s="1144">
        <f ca="1">CFS!X82</f>
        <v>0</v>
      </c>
      <c r="Y36" s="1144">
        <f ca="1">CFS!Y82</f>
        <v>0</v>
      </c>
      <c r="Z36" s="1144">
        <f ca="1">CFS!Z82</f>
        <v>0</v>
      </c>
      <c r="AA36" s="1144">
        <f ca="1">CFS!AA82</f>
        <v>0</v>
      </c>
      <c r="AB36" s="1144">
        <f>CFS!AB82</f>
        <v>0</v>
      </c>
      <c r="AC36" s="1144">
        <f>CFS!AC82</f>
        <v>0</v>
      </c>
      <c r="AD36" s="1144">
        <f>CFS!AD82</f>
        <v>0</v>
      </c>
    </row>
    <row r="37" spans="1:30" ht="30" customHeight="1">
      <c r="A37" s="1149">
        <v>25</v>
      </c>
      <c r="B37" s="1153" t="s">
        <v>485</v>
      </c>
      <c r="C37" s="1144"/>
      <c r="D37" s="1144"/>
      <c r="E37" s="1144"/>
      <c r="F37" s="1144"/>
      <c r="G37" s="1144"/>
      <c r="H37" s="1144"/>
      <c r="I37" s="1144"/>
      <c r="J37" s="1144"/>
      <c r="K37" s="1144"/>
      <c r="L37" s="1144"/>
      <c r="M37" s="1144"/>
      <c r="N37" s="1144"/>
      <c r="O37" s="1144"/>
      <c r="P37" s="1144"/>
      <c r="Q37" s="1144"/>
      <c r="R37" s="1144"/>
      <c r="S37" s="1144"/>
      <c r="T37" s="1144"/>
      <c r="U37" s="1144"/>
      <c r="V37" s="1144"/>
      <c r="W37" s="1144"/>
      <c r="X37" s="1144"/>
      <c r="Y37" s="1144"/>
      <c r="Z37" s="1144"/>
      <c r="AA37" s="1144"/>
      <c r="AB37" s="1144"/>
      <c r="AC37" s="1144"/>
      <c r="AD37" s="1144"/>
    </row>
    <row r="38" spans="1:30">
      <c r="A38" s="1149">
        <v>26</v>
      </c>
      <c r="B38" s="1153" t="s">
        <v>486</v>
      </c>
      <c r="C38" s="1144"/>
      <c r="D38" s="1144"/>
      <c r="E38" s="1144"/>
      <c r="F38" s="1144"/>
      <c r="G38" s="1144"/>
      <c r="H38" s="1144"/>
      <c r="I38" s="1144"/>
      <c r="J38" s="1144"/>
      <c r="K38" s="1144"/>
      <c r="L38" s="1144"/>
      <c r="M38" s="1144"/>
      <c r="N38" s="1144"/>
      <c r="O38" s="1144"/>
      <c r="P38" s="1144"/>
      <c r="Q38" s="1144"/>
      <c r="R38" s="1144"/>
      <c r="S38" s="1144"/>
      <c r="T38" s="1144"/>
      <c r="U38" s="1144"/>
      <c r="V38" s="1144"/>
      <c r="W38" s="1144"/>
      <c r="X38" s="1144"/>
      <c r="Y38" s="1144"/>
      <c r="Z38" s="1144"/>
      <c r="AA38" s="1144"/>
      <c r="AB38" s="1144"/>
      <c r="AC38" s="1144"/>
      <c r="AD38" s="1144"/>
    </row>
    <row r="39" spans="1:30" ht="30">
      <c r="A39" s="1149" t="s">
        <v>487</v>
      </c>
      <c r="B39" s="1153" t="s">
        <v>488</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4"/>
      <c r="Y39" s="1144"/>
      <c r="Z39" s="1144"/>
      <c r="AA39" s="1144"/>
      <c r="AB39" s="1144"/>
      <c r="AC39" s="1144"/>
      <c r="AD39" s="1144"/>
    </row>
    <row r="40" spans="1:30" ht="30">
      <c r="A40" s="1149" t="s">
        <v>489</v>
      </c>
      <c r="B40" s="1153" t="s">
        <v>490</v>
      </c>
      <c r="C40" s="1144"/>
      <c r="D40" s="1144"/>
      <c r="E40" s="1144"/>
      <c r="F40" s="1144"/>
      <c r="G40" s="1144"/>
      <c r="H40" s="1144"/>
      <c r="I40" s="1144"/>
      <c r="J40" s="1144"/>
      <c r="K40" s="1144"/>
      <c r="L40" s="1144"/>
      <c r="M40" s="1144"/>
      <c r="N40" s="1144"/>
      <c r="O40" s="1144"/>
      <c r="P40" s="1144"/>
      <c r="Q40" s="1144"/>
      <c r="R40" s="1144"/>
      <c r="S40" s="1144"/>
      <c r="T40" s="1144"/>
      <c r="U40" s="1144"/>
      <c r="V40" s="1144"/>
      <c r="W40" s="1144"/>
      <c r="X40" s="1144"/>
      <c r="Y40" s="1144"/>
      <c r="Z40" s="1144"/>
      <c r="AA40" s="1144"/>
      <c r="AB40" s="1144"/>
      <c r="AC40" s="1144"/>
      <c r="AD40" s="1144"/>
    </row>
    <row r="41" spans="1:30">
      <c r="A41" s="1149">
        <v>28</v>
      </c>
      <c r="B41" s="1153" t="s">
        <v>491</v>
      </c>
      <c r="C41" s="1144"/>
      <c r="D41" s="1144"/>
      <c r="E41" s="1144"/>
      <c r="F41" s="1144"/>
      <c r="G41" s="1144"/>
      <c r="H41" s="1144"/>
      <c r="I41" s="1144"/>
      <c r="J41" s="1144"/>
      <c r="K41" s="1144"/>
      <c r="L41" s="1144"/>
      <c r="M41" s="1144"/>
      <c r="N41" s="1144"/>
      <c r="O41" s="1144"/>
      <c r="P41" s="1144"/>
      <c r="Q41" s="1144"/>
      <c r="R41" s="1144"/>
      <c r="S41" s="1144"/>
      <c r="T41" s="1144"/>
      <c r="U41" s="1144"/>
      <c r="V41" s="1144"/>
      <c r="W41" s="1144"/>
      <c r="X41" s="1144"/>
      <c r="Y41" s="1144"/>
      <c r="Z41" s="1144"/>
      <c r="AA41" s="1144"/>
      <c r="AB41" s="1144"/>
      <c r="AC41" s="1144"/>
      <c r="AD41" s="1144"/>
    </row>
    <row r="42" spans="1:30">
      <c r="A42" s="1149">
        <v>29</v>
      </c>
      <c r="B42" s="1153" t="s">
        <v>492</v>
      </c>
      <c r="C42" s="1144"/>
      <c r="D42" s="1144"/>
      <c r="E42" s="1144"/>
      <c r="F42" s="1144"/>
      <c r="G42" s="1144"/>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row>
    <row r="43" spans="1:30">
      <c r="A43" s="1149">
        <v>30</v>
      </c>
      <c r="B43" s="1153" t="s">
        <v>493</v>
      </c>
      <c r="C43" s="1144"/>
      <c r="D43" s="1144"/>
      <c r="E43" s="1144"/>
      <c r="F43" s="1144"/>
      <c r="G43" s="1144"/>
      <c r="H43" s="1144"/>
      <c r="I43" s="1144"/>
      <c r="J43" s="1144"/>
      <c r="K43" s="1144"/>
      <c r="L43" s="1144"/>
      <c r="M43" s="1144"/>
      <c r="N43" s="1144"/>
      <c r="O43" s="1144"/>
      <c r="P43" s="1144"/>
      <c r="Q43" s="1144"/>
      <c r="R43" s="1144"/>
      <c r="S43" s="1144"/>
      <c r="T43" s="1144"/>
      <c r="U43" s="1144"/>
      <c r="V43" s="1144"/>
      <c r="W43" s="1144"/>
      <c r="X43" s="1144"/>
      <c r="Y43" s="1144"/>
      <c r="Z43" s="1144"/>
      <c r="AA43" s="1144"/>
      <c r="AB43" s="1144"/>
      <c r="AC43" s="1144"/>
      <c r="AD43" s="1144"/>
    </row>
    <row r="44" spans="1:30">
      <c r="A44" s="1149">
        <v>31</v>
      </c>
      <c r="B44" s="1153" t="s">
        <v>494</v>
      </c>
      <c r="C44" s="1157"/>
      <c r="D44" s="1157"/>
      <c r="E44" s="1157"/>
      <c r="F44" s="1157"/>
      <c r="G44" s="1157"/>
      <c r="H44" s="1157"/>
      <c r="I44" s="1157"/>
      <c r="J44" s="1157"/>
      <c r="K44" s="1157"/>
      <c r="L44" s="1157"/>
      <c r="M44" s="1157"/>
      <c r="N44" s="1157"/>
      <c r="O44" s="1157"/>
      <c r="P44" s="1157"/>
      <c r="Q44" s="1157"/>
      <c r="R44" s="1157"/>
      <c r="S44" s="1157"/>
      <c r="T44" s="1157"/>
      <c r="U44" s="1157"/>
      <c r="V44" s="1157"/>
      <c r="W44" s="1157"/>
      <c r="X44" s="1157"/>
      <c r="Y44" s="1157"/>
      <c r="Z44" s="1157"/>
      <c r="AA44" s="1157"/>
      <c r="AB44" s="1157"/>
      <c r="AC44" s="1157"/>
      <c r="AD44" s="1157"/>
    </row>
    <row r="45" spans="1:30">
      <c r="A45" s="1149" t="s">
        <v>495</v>
      </c>
      <c r="B45" s="1161"/>
      <c r="C45" s="1144"/>
      <c r="D45" s="1144"/>
      <c r="E45" s="1144"/>
      <c r="F45" s="1144"/>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1144"/>
    </row>
    <row r="46" spans="1:30">
      <c r="A46" s="1149" t="s">
        <v>496</v>
      </c>
      <c r="B46" s="1161"/>
      <c r="C46" s="1144"/>
      <c r="D46" s="1144"/>
      <c r="E46" s="1144"/>
      <c r="F46" s="1144"/>
      <c r="G46" s="1144"/>
      <c r="H46" s="1144"/>
      <c r="I46" s="1144"/>
      <c r="J46" s="1144"/>
      <c r="K46" s="1144"/>
      <c r="L46" s="1144"/>
      <c r="M46" s="1144"/>
      <c r="N46" s="1144"/>
      <c r="O46" s="1144"/>
      <c r="P46" s="1144"/>
      <c r="Q46" s="1144"/>
      <c r="R46" s="1144"/>
      <c r="S46" s="1144"/>
      <c r="T46" s="1144"/>
      <c r="U46" s="1144"/>
      <c r="V46" s="1144"/>
      <c r="W46" s="1144"/>
      <c r="X46" s="1144"/>
      <c r="Y46" s="1144"/>
      <c r="Z46" s="1144"/>
      <c r="AA46" s="1144"/>
      <c r="AB46" s="1144"/>
      <c r="AC46" s="1144"/>
      <c r="AD46" s="1144"/>
    </row>
    <row r="47" spans="1:30">
      <c r="A47" s="1149" t="s">
        <v>497</v>
      </c>
      <c r="B47" s="1161"/>
      <c r="C47" s="1144"/>
      <c r="D47" s="1144"/>
      <c r="E47" s="1144"/>
      <c r="F47" s="1144"/>
      <c r="G47" s="1144"/>
      <c r="H47" s="1144"/>
      <c r="I47" s="1144"/>
      <c r="J47" s="1144"/>
      <c r="K47" s="1144"/>
      <c r="L47" s="1144"/>
      <c r="M47" s="1144"/>
      <c r="N47" s="1144"/>
      <c r="O47" s="1144"/>
      <c r="P47" s="1144"/>
      <c r="Q47" s="1144"/>
      <c r="R47" s="1144"/>
      <c r="S47" s="1144"/>
      <c r="T47" s="1144"/>
      <c r="U47" s="1144"/>
      <c r="V47" s="1144"/>
      <c r="W47" s="1144"/>
      <c r="X47" s="1144"/>
      <c r="Y47" s="1144"/>
      <c r="Z47" s="1144"/>
      <c r="AA47" s="1144"/>
      <c r="AB47" s="1144"/>
      <c r="AC47" s="1144"/>
      <c r="AD47" s="1144"/>
    </row>
    <row r="48" spans="1:30">
      <c r="A48" s="1149" t="s">
        <v>498</v>
      </c>
      <c r="B48" s="1161"/>
      <c r="C48" s="1144"/>
      <c r="D48" s="1144"/>
      <c r="E48" s="1144"/>
      <c r="F48" s="1144"/>
      <c r="G48" s="1144"/>
      <c r="H48" s="1144"/>
      <c r="I48" s="1144"/>
      <c r="J48" s="1144"/>
      <c r="K48" s="1144"/>
      <c r="L48" s="1144"/>
      <c r="M48" s="1144"/>
      <c r="N48" s="1144"/>
      <c r="O48" s="1144"/>
      <c r="P48" s="1144"/>
      <c r="Q48" s="1144"/>
      <c r="R48" s="1144"/>
      <c r="S48" s="1144"/>
      <c r="T48" s="1144"/>
      <c r="U48" s="1144"/>
      <c r="V48" s="1144"/>
      <c r="W48" s="1144"/>
      <c r="X48" s="1144"/>
      <c r="Y48" s="1144"/>
      <c r="Z48" s="1144"/>
      <c r="AA48" s="1144"/>
      <c r="AB48" s="1144"/>
      <c r="AC48" s="1144"/>
      <c r="AD48" s="1144"/>
    </row>
    <row r="49" spans="1:30">
      <c r="A49" s="1149" t="s">
        <v>499</v>
      </c>
      <c r="B49" s="1161"/>
      <c r="C49" s="1144"/>
      <c r="D49" s="1144"/>
      <c r="E49" s="1144"/>
      <c r="F49" s="1144"/>
      <c r="G49" s="1144"/>
      <c r="H49" s="1144"/>
      <c r="I49" s="1144"/>
      <c r="J49" s="1144"/>
      <c r="K49" s="1144"/>
      <c r="L49" s="1144"/>
      <c r="M49" s="1144"/>
      <c r="N49" s="1144"/>
      <c r="O49" s="1144"/>
      <c r="P49" s="1144"/>
      <c r="Q49" s="1144"/>
      <c r="R49" s="1144"/>
      <c r="S49" s="1144"/>
      <c r="T49" s="1144"/>
      <c r="U49" s="1144"/>
      <c r="V49" s="1144"/>
      <c r="W49" s="1144"/>
      <c r="X49" s="1144"/>
      <c r="Y49" s="1144"/>
      <c r="Z49" s="1144"/>
      <c r="AA49" s="1144"/>
      <c r="AB49" s="1144"/>
      <c r="AC49" s="1144"/>
      <c r="AD49" s="1144"/>
    </row>
    <row r="50" spans="1:30">
      <c r="A50" s="1149">
        <v>32</v>
      </c>
      <c r="B50" s="1159" t="s">
        <v>500</v>
      </c>
      <c r="C50" s="1169">
        <f t="shared" ref="C50:AD50" si="3">SUM(C34:C43)+SUM(C45:C49)</f>
        <v>0</v>
      </c>
      <c r="D50" s="1169">
        <f t="shared" ca="1" si="3"/>
        <v>23.292480635325578</v>
      </c>
      <c r="E50" s="1169">
        <f t="shared" ca="1" si="3"/>
        <v>21.668109175081298</v>
      </c>
      <c r="F50" s="1169">
        <f t="shared" ca="1" si="3"/>
        <v>19.922666113590985</v>
      </c>
      <c r="G50" s="1169">
        <f t="shared" ca="1" si="3"/>
        <v>18.072892933282937</v>
      </c>
      <c r="H50" s="1169">
        <f t="shared" ca="1" si="3"/>
        <v>16.139879089019438</v>
      </c>
      <c r="I50" s="1169">
        <f t="shared" ca="1" si="3"/>
        <v>14.087651137822023</v>
      </c>
      <c r="J50" s="1169">
        <f t="shared" ca="1" si="3"/>
        <v>11.873524544553522</v>
      </c>
      <c r="K50" s="1169">
        <f t="shared" ca="1" si="3"/>
        <v>9.4810324899080562</v>
      </c>
      <c r="L50" s="1169">
        <f t="shared" ca="1" si="3"/>
        <v>6.8916689963701021</v>
      </c>
      <c r="M50" s="1169">
        <f t="shared" ca="1" si="3"/>
        <v>4.1228411609665168</v>
      </c>
      <c r="N50" s="1169">
        <f t="shared" ca="1" si="3"/>
        <v>1.1986594961022128</v>
      </c>
      <c r="O50" s="1169">
        <f t="shared" ca="1" si="3"/>
        <v>0</v>
      </c>
      <c r="P50" s="1169">
        <f t="shared" ca="1" si="3"/>
        <v>0</v>
      </c>
      <c r="Q50" s="1169">
        <f t="shared" ca="1" si="3"/>
        <v>0</v>
      </c>
      <c r="R50" s="1169">
        <f t="shared" ca="1" si="3"/>
        <v>0</v>
      </c>
      <c r="S50" s="1169">
        <f t="shared" ca="1" si="3"/>
        <v>0</v>
      </c>
      <c r="T50" s="1169">
        <f t="shared" ca="1" si="3"/>
        <v>0</v>
      </c>
      <c r="U50" s="1169">
        <f t="shared" ca="1" si="3"/>
        <v>0</v>
      </c>
      <c r="V50" s="1169">
        <f t="shared" ca="1" si="3"/>
        <v>0</v>
      </c>
      <c r="W50" s="1169">
        <f t="shared" ca="1" si="3"/>
        <v>0</v>
      </c>
      <c r="X50" s="1169">
        <f t="shared" ca="1" si="3"/>
        <v>0</v>
      </c>
      <c r="Y50" s="1169">
        <f t="shared" ca="1" si="3"/>
        <v>0</v>
      </c>
      <c r="Z50" s="1169">
        <f t="shared" ca="1" si="3"/>
        <v>0</v>
      </c>
      <c r="AA50" s="1169">
        <f t="shared" ca="1" si="3"/>
        <v>0</v>
      </c>
      <c r="AB50" s="1169">
        <f t="shared" si="3"/>
        <v>0</v>
      </c>
      <c r="AC50" s="1169">
        <f t="shared" si="3"/>
        <v>0</v>
      </c>
      <c r="AD50" s="1169">
        <f t="shared" si="3"/>
        <v>0</v>
      </c>
    </row>
    <row r="51" spans="1:30">
      <c r="A51" s="1149">
        <v>33</v>
      </c>
      <c r="B51" s="1159" t="s">
        <v>501</v>
      </c>
      <c r="C51" s="1169">
        <f t="shared" ref="C51:AD51" si="4">C32+C50</f>
        <v>0</v>
      </c>
      <c r="D51" s="1169">
        <f t="shared" ca="1" si="4"/>
        <v>24.806249999999995</v>
      </c>
      <c r="E51" s="1169">
        <f t="shared" ca="1" si="4"/>
        <v>23.292480635325582</v>
      </c>
      <c r="F51" s="1169">
        <f t="shared" ca="1" si="4"/>
        <v>21.668109175081298</v>
      </c>
      <c r="G51" s="1169">
        <f t="shared" ca="1" si="4"/>
        <v>19.922666113590985</v>
      </c>
      <c r="H51" s="1169">
        <f t="shared" ca="1" si="4"/>
        <v>18.072892933282937</v>
      </c>
      <c r="I51" s="1169">
        <f t="shared" ca="1" si="4"/>
        <v>16.139879089019438</v>
      </c>
      <c r="J51" s="1169">
        <f t="shared" ca="1" si="4"/>
        <v>14.087651137822023</v>
      </c>
      <c r="K51" s="1169">
        <f t="shared" ca="1" si="4"/>
        <v>11.873524544553522</v>
      </c>
      <c r="L51" s="1169">
        <f t="shared" ca="1" si="4"/>
        <v>9.4810324899080562</v>
      </c>
      <c r="M51" s="1169">
        <f t="shared" ca="1" si="4"/>
        <v>6.8916689963701021</v>
      </c>
      <c r="N51" s="1169">
        <f t="shared" ca="1" si="4"/>
        <v>4.1228411609665168</v>
      </c>
      <c r="O51" s="1169">
        <f t="shared" ca="1" si="4"/>
        <v>1.1986594961022128</v>
      </c>
      <c r="P51" s="1169">
        <f t="shared" ca="1" si="4"/>
        <v>0</v>
      </c>
      <c r="Q51" s="1169">
        <f t="shared" ca="1" si="4"/>
        <v>0</v>
      </c>
      <c r="R51" s="1169">
        <f t="shared" ca="1" si="4"/>
        <v>0</v>
      </c>
      <c r="S51" s="1169">
        <f t="shared" ca="1" si="4"/>
        <v>0</v>
      </c>
      <c r="T51" s="1169">
        <f t="shared" ca="1" si="4"/>
        <v>0</v>
      </c>
      <c r="U51" s="1169">
        <f t="shared" ca="1" si="4"/>
        <v>0</v>
      </c>
      <c r="V51" s="1169">
        <f t="shared" ca="1" si="4"/>
        <v>0</v>
      </c>
      <c r="W51" s="1169">
        <f t="shared" ca="1" si="4"/>
        <v>0</v>
      </c>
      <c r="X51" s="1169">
        <f t="shared" ca="1" si="4"/>
        <v>0</v>
      </c>
      <c r="Y51" s="1169">
        <f t="shared" ca="1" si="4"/>
        <v>0</v>
      </c>
      <c r="Z51" s="1169">
        <f t="shared" ca="1" si="4"/>
        <v>0</v>
      </c>
      <c r="AA51" s="1169">
        <f t="shared" ca="1" si="4"/>
        <v>0</v>
      </c>
      <c r="AB51" s="1169">
        <f t="shared" si="4"/>
        <v>0</v>
      </c>
      <c r="AC51" s="1169">
        <f t="shared" si="4"/>
        <v>0</v>
      </c>
      <c r="AD51" s="1169">
        <f t="shared" si="4"/>
        <v>0</v>
      </c>
    </row>
    <row r="52" spans="1:30">
      <c r="A52" s="1149">
        <v>34</v>
      </c>
      <c r="B52" s="1166" t="s">
        <v>502</v>
      </c>
      <c r="C52" s="1167"/>
      <c r="D52" s="1167"/>
      <c r="E52" s="1167"/>
      <c r="F52" s="1167"/>
      <c r="G52" s="1167"/>
      <c r="H52" s="1167"/>
      <c r="I52" s="1167"/>
      <c r="J52" s="1167"/>
      <c r="K52" s="1167"/>
      <c r="L52" s="1167"/>
      <c r="M52" s="1167"/>
      <c r="N52" s="1167"/>
      <c r="O52" s="1167"/>
      <c r="P52" s="1167"/>
      <c r="Q52" s="1167"/>
      <c r="R52" s="1167"/>
      <c r="S52" s="1167"/>
      <c r="T52" s="1167"/>
      <c r="U52" s="1167"/>
      <c r="V52" s="1167"/>
      <c r="W52" s="1167"/>
      <c r="X52" s="1167"/>
      <c r="Y52" s="1167"/>
      <c r="Z52" s="1167"/>
      <c r="AA52" s="1167"/>
      <c r="AB52" s="1167"/>
      <c r="AC52" s="1167"/>
      <c r="AD52" s="1167"/>
    </row>
    <row r="53" spans="1:30">
      <c r="A53" s="1149">
        <v>35</v>
      </c>
      <c r="B53" s="1153" t="s">
        <v>503</v>
      </c>
      <c r="C53" s="1144">
        <f>CFS!C76</f>
        <v>0.01</v>
      </c>
      <c r="D53" s="1144">
        <f ca="1">CFS!D76</f>
        <v>5.9818749999999978</v>
      </c>
      <c r="E53" s="1144">
        <f ca="1">CFS!E76</f>
        <v>5.9818749999999978</v>
      </c>
      <c r="F53" s="1144">
        <f ca="1">CFS!F76</f>
        <v>5.9818749999999978</v>
      </c>
      <c r="G53" s="1144">
        <f ca="1">CFS!G76</f>
        <v>5.9818749999999978</v>
      </c>
      <c r="H53" s="1144">
        <f ca="1">CFS!H76</f>
        <v>5.9818749999999978</v>
      </c>
      <c r="I53" s="1144">
        <f ca="1">CFS!I76</f>
        <v>5.9818749999999978</v>
      </c>
      <c r="J53" s="1144">
        <f ca="1">CFS!J76</f>
        <v>5.9818749999999978</v>
      </c>
      <c r="K53" s="1144">
        <f ca="1">CFS!K76</f>
        <v>5.9818749999999978</v>
      </c>
      <c r="L53" s="1144">
        <f ca="1">CFS!L76</f>
        <v>5.9818749999999978</v>
      </c>
      <c r="M53" s="1144">
        <f ca="1">CFS!M76</f>
        <v>5.9818749999999978</v>
      </c>
      <c r="N53" s="1144">
        <f ca="1">CFS!N76</f>
        <v>5.9818749999999978</v>
      </c>
      <c r="O53" s="1144">
        <f ca="1">CFS!O76</f>
        <v>5.9818749999999978</v>
      </c>
      <c r="P53" s="1144">
        <f ca="1">CFS!P76</f>
        <v>5.9818749999999978</v>
      </c>
      <c r="Q53" s="1144">
        <f ca="1">CFS!Q76</f>
        <v>5.9818749999999978</v>
      </c>
      <c r="R53" s="1144">
        <f ca="1">CFS!R76</f>
        <v>5.9818749999999978</v>
      </c>
      <c r="S53" s="1144">
        <f ca="1">CFS!S76</f>
        <v>5.9818749999999978</v>
      </c>
      <c r="T53" s="1144">
        <f ca="1">CFS!T76</f>
        <v>5.9818749999999978</v>
      </c>
      <c r="U53" s="1144">
        <f ca="1">CFS!U76</f>
        <v>5.9818749999999978</v>
      </c>
      <c r="V53" s="1144">
        <f ca="1">CFS!V76</f>
        <v>5.9818749999999978</v>
      </c>
      <c r="W53" s="1144">
        <f ca="1">CFS!W76</f>
        <v>5.9818749999999978</v>
      </c>
      <c r="X53" s="1144">
        <f ca="1">CFS!X76</f>
        <v>5.9818749999999978</v>
      </c>
      <c r="Y53" s="1144">
        <f ca="1">CFS!Y76</f>
        <v>5.9818749999999978</v>
      </c>
      <c r="Z53" s="1144">
        <f ca="1">CFS!Z76</f>
        <v>5.9818749999999978</v>
      </c>
      <c r="AA53" s="1144">
        <f ca="1">CFS!AA76</f>
        <v>5.9818749999999978</v>
      </c>
      <c r="AB53" s="1144">
        <f>CFS!AB76</f>
        <v>0</v>
      </c>
      <c r="AC53" s="1144">
        <f>CFS!AC76</f>
        <v>0</v>
      </c>
      <c r="AD53" s="1144">
        <f>CFS!AD76</f>
        <v>0</v>
      </c>
    </row>
    <row r="54" spans="1:30">
      <c r="A54" s="1149">
        <v>36</v>
      </c>
      <c r="B54" s="1153" t="s">
        <v>504</v>
      </c>
      <c r="C54" s="1144"/>
      <c r="D54" s="1144"/>
      <c r="E54" s="1144"/>
      <c r="F54" s="1144"/>
      <c r="G54" s="1144"/>
      <c r="H54" s="1144"/>
      <c r="I54" s="1144"/>
      <c r="J54" s="1144"/>
      <c r="K54" s="1144"/>
      <c r="L54" s="1144"/>
      <c r="M54" s="1144"/>
      <c r="N54" s="1144"/>
      <c r="O54" s="1144"/>
      <c r="P54" s="1144"/>
      <c r="Q54" s="1144"/>
      <c r="R54" s="1144"/>
      <c r="S54" s="1144"/>
      <c r="T54" s="1144"/>
      <c r="U54" s="1144"/>
      <c r="V54" s="1144"/>
      <c r="W54" s="1144"/>
      <c r="X54" s="1144"/>
      <c r="Y54" s="1144"/>
      <c r="Z54" s="1144"/>
      <c r="AA54" s="1144"/>
      <c r="AB54" s="1144"/>
      <c r="AC54" s="1144"/>
      <c r="AD54" s="1144"/>
    </row>
    <row r="55" spans="1:30">
      <c r="A55" s="1149">
        <v>37</v>
      </c>
      <c r="B55" s="1153" t="s">
        <v>505</v>
      </c>
      <c r="C55" s="1144"/>
      <c r="D55" s="1144"/>
      <c r="E55" s="1144"/>
      <c r="F55" s="1144"/>
      <c r="G55" s="1144"/>
      <c r="H55" s="1144"/>
      <c r="I55" s="1144"/>
      <c r="J55" s="1144"/>
      <c r="K55" s="1144"/>
      <c r="L55" s="1144"/>
      <c r="M55" s="1144"/>
      <c r="N55" s="1144"/>
      <c r="O55" s="1144"/>
      <c r="P55" s="1144"/>
      <c r="Q55" s="1144"/>
      <c r="R55" s="1144"/>
      <c r="S55" s="1144"/>
      <c r="T55" s="1144"/>
      <c r="U55" s="1144"/>
      <c r="V55" s="1144"/>
      <c r="W55" s="1144"/>
      <c r="X55" s="1144"/>
      <c r="Y55" s="1144"/>
      <c r="Z55" s="1144"/>
      <c r="AA55" s="1144"/>
      <c r="AB55" s="1144"/>
      <c r="AC55" s="1144"/>
      <c r="AD55" s="1144"/>
    </row>
    <row r="56" spans="1:30">
      <c r="A56" s="1149">
        <v>38</v>
      </c>
      <c r="B56" s="1153" t="s">
        <v>506</v>
      </c>
      <c r="C56" s="1144"/>
      <c r="D56" s="1144"/>
      <c r="E56" s="1144"/>
      <c r="F56" s="1144"/>
      <c r="G56" s="1144"/>
      <c r="H56" s="1144"/>
      <c r="I56" s="1144"/>
      <c r="J56" s="1144"/>
      <c r="K56" s="1144"/>
      <c r="L56" s="1144"/>
      <c r="M56" s="1144"/>
      <c r="N56" s="1144"/>
      <c r="O56" s="1144"/>
      <c r="P56" s="1144"/>
      <c r="Q56" s="1144"/>
      <c r="R56" s="1144"/>
      <c r="S56" s="1144"/>
      <c r="T56" s="1144"/>
      <c r="U56" s="1144"/>
      <c r="V56" s="1144"/>
      <c r="W56" s="1144"/>
      <c r="X56" s="1144"/>
      <c r="Y56" s="1144"/>
      <c r="Z56" s="1144"/>
      <c r="AA56" s="1144"/>
      <c r="AB56" s="1144"/>
      <c r="AC56" s="1144"/>
      <c r="AD56" s="1144"/>
    </row>
    <row r="57" spans="1:30">
      <c r="A57" s="1149">
        <v>39</v>
      </c>
      <c r="B57" s="1153" t="s">
        <v>507</v>
      </c>
      <c r="C57" s="1144">
        <f>CFS!C77</f>
        <v>-1.5787900000000001E-3</v>
      </c>
      <c r="D57" s="1144">
        <f ca="1">CFS!D77</f>
        <v>-1.5787900000000001E-3</v>
      </c>
      <c r="E57" s="1144">
        <f ca="1">CFS!E77</f>
        <v>-3.0725152985896496</v>
      </c>
      <c r="F57" s="1144">
        <f ca="1">CFS!F77</f>
        <v>-5.2200598919579582</v>
      </c>
      <c r="G57" s="1144">
        <f ca="1">CFS!G77</f>
        <v>-6.5582304427302098</v>
      </c>
      <c r="H57" s="1144">
        <f ca="1">CFS!H77</f>
        <v>-7.1827390122331201</v>
      </c>
      <c r="I57" s="1144">
        <f ca="1">CFS!I77</f>
        <v>-7.175203175412598</v>
      </c>
      <c r="J57" s="1144">
        <f ca="1">CFS!J77</f>
        <v>-6.6031464293961797</v>
      </c>
      <c r="K57" s="1144">
        <f ca="1">CFS!K77</f>
        <v>-5.5191451438954182</v>
      </c>
      <c r="L57" s="1144">
        <f ca="1">CFS!L77</f>
        <v>-3.9634207115937716</v>
      </c>
      <c r="M57" s="1144">
        <f ca="1">CFS!M77</f>
        <v>-1.9663848747392338</v>
      </c>
      <c r="N57" s="1144">
        <f ca="1">CFS!N77</f>
        <v>0.44859715607938955</v>
      </c>
      <c r="O57" s="1144">
        <f ca="1">CFS!O77</f>
        <v>3.2622358886368943</v>
      </c>
      <c r="P57" s="1144">
        <f ca="1">CFS!P77</f>
        <v>6.0596898315068177</v>
      </c>
      <c r="Q57" s="1144">
        <f ca="1">CFS!Q77</f>
        <v>8.2874083120555753</v>
      </c>
      <c r="R57" s="1144">
        <f ca="1">CFS!R77</f>
        <v>10.591642806417489</v>
      </c>
      <c r="S57" s="1144">
        <f ca="1">CFS!S77</f>
        <v>12.955582557458417</v>
      </c>
      <c r="T57" s="1144">
        <f ca="1">CFS!T77</f>
        <v>15.364521065924988</v>
      </c>
      <c r="U57" s="1144">
        <f ca="1">CFS!U77</f>
        <v>17.805668556562097</v>
      </c>
      <c r="V57" s="1144">
        <f ca="1">CFS!V77</f>
        <v>20.267940006089948</v>
      </c>
      <c r="W57" s="1144">
        <f ca="1">CFS!W77</f>
        <v>22.741743387748858</v>
      </c>
      <c r="X57" s="1144">
        <f ca="1">CFS!X77</f>
        <v>25.218780692182936</v>
      </c>
      <c r="Y57" s="1144">
        <f ca="1">CFS!Y77</f>
        <v>27.691867362442739</v>
      </c>
      <c r="Z57" s="1144">
        <f ca="1">CFS!Z77</f>
        <v>30.154771913002413</v>
      </c>
      <c r="AA57" s="1144">
        <f ca="1">CFS!AA77</f>
        <v>32.727091178506001</v>
      </c>
      <c r="AB57" s="1144">
        <f>CFS!AB77</f>
        <v>0</v>
      </c>
      <c r="AC57" s="1144">
        <f>CFS!AC77</f>
        <v>0</v>
      </c>
      <c r="AD57" s="1144">
        <f>CFS!AD77</f>
        <v>0</v>
      </c>
    </row>
    <row r="58" spans="1:30">
      <c r="A58" s="1149">
        <v>40</v>
      </c>
      <c r="B58" s="1153" t="s">
        <v>508</v>
      </c>
      <c r="C58" s="1144"/>
      <c r="D58" s="1144"/>
      <c r="E58" s="1144"/>
      <c r="F58" s="1144"/>
      <c r="G58" s="1144"/>
      <c r="H58" s="1144"/>
      <c r="I58" s="1144"/>
      <c r="J58" s="1144"/>
      <c r="K58" s="1144"/>
      <c r="L58" s="1144"/>
      <c r="M58" s="1144"/>
      <c r="N58" s="1144"/>
      <c r="O58" s="1144"/>
      <c r="P58" s="1144"/>
      <c r="Q58" s="1144"/>
      <c r="R58" s="1144"/>
      <c r="S58" s="1144"/>
      <c r="T58" s="1144"/>
      <c r="U58" s="1144"/>
      <c r="V58" s="1144"/>
      <c r="W58" s="1144"/>
      <c r="X58" s="1144"/>
      <c r="Y58" s="1144"/>
      <c r="Z58" s="1144"/>
      <c r="AA58" s="1144"/>
      <c r="AB58" s="1144"/>
      <c r="AC58" s="1144"/>
      <c r="AD58" s="1144"/>
    </row>
    <row r="59" spans="1:30">
      <c r="A59" s="1149">
        <v>41</v>
      </c>
      <c r="B59" s="1153" t="s">
        <v>509</v>
      </c>
      <c r="C59" s="1144"/>
      <c r="D59" s="1144"/>
      <c r="E59" s="1144"/>
      <c r="F59" s="1144"/>
      <c r="G59" s="1144"/>
      <c r="H59" s="1144"/>
      <c r="I59" s="1144"/>
      <c r="J59" s="1144"/>
      <c r="K59" s="1144"/>
      <c r="L59" s="1144"/>
      <c r="M59" s="1144"/>
      <c r="N59" s="1144"/>
      <c r="O59" s="1144"/>
      <c r="P59" s="1144"/>
      <c r="Q59" s="1144"/>
      <c r="R59" s="1144"/>
      <c r="S59" s="1144"/>
      <c r="T59" s="1144"/>
      <c r="U59" s="1144"/>
      <c r="V59" s="1144"/>
      <c r="W59" s="1144"/>
      <c r="X59" s="1144"/>
      <c r="Y59" s="1144"/>
      <c r="Z59" s="1144"/>
      <c r="AA59" s="1144"/>
      <c r="AB59" s="1144"/>
      <c r="AC59" s="1144"/>
      <c r="AD59" s="1144"/>
    </row>
    <row r="60" spans="1:30">
      <c r="A60" s="1149">
        <v>42</v>
      </c>
      <c r="B60" s="1153" t="s">
        <v>510</v>
      </c>
      <c r="C60" s="1144"/>
      <c r="D60" s="1144"/>
      <c r="E60" s="1144"/>
      <c r="F60" s="1144"/>
      <c r="G60" s="1144"/>
      <c r="H60" s="1144"/>
      <c r="I60" s="1144"/>
      <c r="J60" s="1144"/>
      <c r="K60" s="1144"/>
      <c r="L60" s="1144"/>
      <c r="M60" s="1144"/>
      <c r="N60" s="1144"/>
      <c r="O60" s="1144"/>
      <c r="P60" s="1144"/>
      <c r="Q60" s="1144"/>
      <c r="R60" s="1144"/>
      <c r="S60" s="1144"/>
      <c r="T60" s="1144"/>
      <c r="U60" s="1144"/>
      <c r="V60" s="1144"/>
      <c r="W60" s="1144"/>
      <c r="X60" s="1144"/>
      <c r="Y60" s="1144"/>
      <c r="Z60" s="1144"/>
      <c r="AA60" s="1144"/>
      <c r="AB60" s="1144"/>
      <c r="AC60" s="1144"/>
      <c r="AD60" s="1144"/>
    </row>
    <row r="61" spans="1:30">
      <c r="A61" s="1149">
        <v>43</v>
      </c>
      <c r="B61" s="1153" t="s">
        <v>511</v>
      </c>
      <c r="C61" s="1144"/>
      <c r="D61" s="1144"/>
      <c r="E61" s="1144"/>
      <c r="F61" s="1144"/>
      <c r="G61" s="1144"/>
      <c r="H61" s="1144"/>
      <c r="I61" s="1144"/>
      <c r="J61" s="1144"/>
      <c r="K61" s="1144"/>
      <c r="L61" s="1144"/>
      <c r="M61" s="1144"/>
      <c r="N61" s="1144"/>
      <c r="O61" s="1144"/>
      <c r="P61" s="1144"/>
      <c r="Q61" s="1144"/>
      <c r="R61" s="1144"/>
      <c r="S61" s="1144"/>
      <c r="T61" s="1144"/>
      <c r="U61" s="1144"/>
      <c r="V61" s="1144"/>
      <c r="W61" s="1144"/>
      <c r="X61" s="1144"/>
      <c r="Y61" s="1144"/>
      <c r="Z61" s="1144"/>
      <c r="AA61" s="1144"/>
      <c r="AB61" s="1144"/>
      <c r="AC61" s="1144"/>
      <c r="AD61" s="1144"/>
    </row>
    <row r="62" spans="1:30">
      <c r="A62" s="1149">
        <v>44</v>
      </c>
      <c r="B62" s="1153" t="s">
        <v>512</v>
      </c>
      <c r="C62" s="1157"/>
      <c r="D62" s="1157"/>
      <c r="E62" s="1157"/>
      <c r="F62" s="1157"/>
      <c r="G62" s="1157"/>
      <c r="H62" s="1157"/>
      <c r="I62" s="1157"/>
      <c r="J62" s="1157"/>
      <c r="K62" s="1157"/>
      <c r="L62" s="1157"/>
      <c r="M62" s="1157"/>
      <c r="N62" s="1157"/>
      <c r="O62" s="1157"/>
      <c r="P62" s="1157"/>
      <c r="Q62" s="1157"/>
      <c r="R62" s="1157"/>
      <c r="S62" s="1157"/>
      <c r="T62" s="1157"/>
      <c r="U62" s="1157"/>
      <c r="V62" s="1157"/>
      <c r="W62" s="1157"/>
      <c r="X62" s="1157"/>
      <c r="Y62" s="1157"/>
      <c r="Z62" s="1157"/>
      <c r="AA62" s="1157"/>
      <c r="AB62" s="1157"/>
      <c r="AC62" s="1157"/>
      <c r="AD62" s="1157"/>
    </row>
    <row r="63" spans="1:30">
      <c r="A63" s="1149" t="s">
        <v>513</v>
      </c>
      <c r="B63" s="1161" t="s">
        <v>734</v>
      </c>
      <c r="C63" s="1144">
        <f>CFS!C78</f>
        <v>0</v>
      </c>
      <c r="D63" s="1144">
        <f ca="1">CFS!D78</f>
        <v>5.971874999999998</v>
      </c>
      <c r="E63" s="1144">
        <f ca="1">CFS!E78</f>
        <v>5.971874999999998</v>
      </c>
      <c r="F63" s="1144">
        <f ca="1">CFS!F78</f>
        <v>5.971874999999998</v>
      </c>
      <c r="G63" s="1144">
        <f ca="1">CFS!G78</f>
        <v>5.971874999999998</v>
      </c>
      <c r="H63" s="1144">
        <f ca="1">CFS!H78</f>
        <v>5.971874999999998</v>
      </c>
      <c r="I63" s="1144">
        <f ca="1">CFS!I78</f>
        <v>5.971874999999998</v>
      </c>
      <c r="J63" s="1144">
        <f ca="1">CFS!J78</f>
        <v>5.971874999999998</v>
      </c>
      <c r="K63" s="1144">
        <f ca="1">CFS!K78</f>
        <v>5.971874999999998</v>
      </c>
      <c r="L63" s="1144">
        <f ca="1">CFS!L78</f>
        <v>5.971874999999998</v>
      </c>
      <c r="M63" s="1144">
        <f ca="1">CFS!M78</f>
        <v>5.971874999999998</v>
      </c>
      <c r="N63" s="1144">
        <f ca="1">CFS!N78</f>
        <v>5.971874999999998</v>
      </c>
      <c r="O63" s="1144">
        <f ca="1">CFS!O78</f>
        <v>5.971874999999998</v>
      </c>
      <c r="P63" s="1144">
        <f ca="1">CFS!P78</f>
        <v>5.971874999999998</v>
      </c>
      <c r="Q63" s="1144">
        <f ca="1">CFS!Q78</f>
        <v>5.971874999999998</v>
      </c>
      <c r="R63" s="1144">
        <f ca="1">CFS!R78</f>
        <v>5.971874999999998</v>
      </c>
      <c r="S63" s="1144">
        <f ca="1">CFS!S78</f>
        <v>5.971874999999998</v>
      </c>
      <c r="T63" s="1144">
        <f ca="1">CFS!T78</f>
        <v>5.971874999999998</v>
      </c>
      <c r="U63" s="1144">
        <f ca="1">CFS!U78</f>
        <v>5.971874999999998</v>
      </c>
      <c r="V63" s="1144">
        <f ca="1">CFS!V78</f>
        <v>5.971874999999998</v>
      </c>
      <c r="W63" s="1144">
        <f ca="1">CFS!W78</f>
        <v>5.971874999999998</v>
      </c>
      <c r="X63" s="1144">
        <f ca="1">CFS!X78</f>
        <v>5.971874999999998</v>
      </c>
      <c r="Y63" s="1144">
        <f ca="1">CFS!Y78</f>
        <v>5.971874999999998</v>
      </c>
      <c r="Z63" s="1144">
        <f ca="1">CFS!Z78</f>
        <v>5.971874999999998</v>
      </c>
      <c r="AA63" s="1144">
        <f ca="1">CFS!AA78</f>
        <v>5.971874999999998</v>
      </c>
      <c r="AB63" s="1144">
        <f>CFS!AB78</f>
        <v>0</v>
      </c>
      <c r="AC63" s="1144">
        <f>CFS!AC78</f>
        <v>0</v>
      </c>
      <c r="AD63" s="1144">
        <f>CFS!AD78</f>
        <v>0</v>
      </c>
    </row>
    <row r="64" spans="1:30">
      <c r="A64" s="1149" t="s">
        <v>514</v>
      </c>
      <c r="B64" s="1161"/>
      <c r="C64" s="1144"/>
      <c r="D64" s="1144"/>
      <c r="E64" s="1144"/>
      <c r="F64" s="1144"/>
      <c r="G64" s="1144"/>
      <c r="H64" s="1144"/>
      <c r="I64" s="1144"/>
      <c r="J64" s="1144"/>
      <c r="K64" s="1144"/>
      <c r="L64" s="1144"/>
      <c r="M64" s="1144"/>
      <c r="N64" s="1144"/>
      <c r="O64" s="1144"/>
      <c r="P64" s="1144"/>
      <c r="Q64" s="1144"/>
      <c r="R64" s="1144"/>
      <c r="S64" s="1144"/>
      <c r="T64" s="1144"/>
      <c r="U64" s="1144"/>
      <c r="V64" s="1144"/>
      <c r="W64" s="1144"/>
      <c r="X64" s="1144"/>
      <c r="Y64" s="1144"/>
      <c r="Z64" s="1144"/>
      <c r="AA64" s="1144"/>
      <c r="AB64" s="1144"/>
      <c r="AC64" s="1144"/>
      <c r="AD64" s="1144"/>
    </row>
    <row r="65" spans="1:30">
      <c r="A65" s="1149" t="s">
        <v>515</v>
      </c>
      <c r="B65" s="1161"/>
      <c r="C65" s="1144"/>
      <c r="D65" s="1144"/>
      <c r="E65" s="1144"/>
      <c r="F65" s="1144"/>
      <c r="G65" s="1144"/>
      <c r="H65" s="1144"/>
      <c r="I65" s="1144"/>
      <c r="J65" s="1144"/>
      <c r="K65" s="1144"/>
      <c r="L65" s="1144"/>
      <c r="M65" s="1144"/>
      <c r="N65" s="1144"/>
      <c r="O65" s="1144"/>
      <c r="P65" s="1144"/>
      <c r="Q65" s="1144"/>
      <c r="R65" s="1144"/>
      <c r="S65" s="1144"/>
      <c r="T65" s="1144"/>
      <c r="U65" s="1144"/>
      <c r="V65" s="1144"/>
      <c r="W65" s="1144"/>
      <c r="X65" s="1144"/>
      <c r="Y65" s="1144"/>
      <c r="Z65" s="1144"/>
      <c r="AA65" s="1144"/>
      <c r="AB65" s="1144"/>
      <c r="AC65" s="1144"/>
      <c r="AD65" s="1144"/>
    </row>
    <row r="66" spans="1:30">
      <c r="A66" s="1149" t="s">
        <v>516</v>
      </c>
      <c r="B66" s="1161"/>
      <c r="C66" s="1144"/>
      <c r="D66" s="1144"/>
      <c r="E66" s="1144"/>
      <c r="F66" s="1144"/>
      <c r="G66" s="1144"/>
      <c r="H66" s="1144"/>
      <c r="I66" s="1144"/>
      <c r="J66" s="1144"/>
      <c r="K66" s="1144"/>
      <c r="L66" s="1144"/>
      <c r="M66" s="1144"/>
      <c r="N66" s="1144"/>
      <c r="O66" s="1144"/>
      <c r="P66" s="1144"/>
      <c r="Q66" s="1144"/>
      <c r="R66" s="1144"/>
      <c r="S66" s="1144"/>
      <c r="T66" s="1144"/>
      <c r="U66" s="1144"/>
      <c r="V66" s="1144"/>
      <c r="W66" s="1144"/>
      <c r="X66" s="1144"/>
      <c r="Y66" s="1144"/>
      <c r="Z66" s="1144"/>
      <c r="AA66" s="1144"/>
      <c r="AB66" s="1144"/>
      <c r="AC66" s="1144"/>
      <c r="AD66" s="1144"/>
    </row>
    <row r="67" spans="1:30">
      <c r="A67" s="1149" t="s">
        <v>517</v>
      </c>
      <c r="B67" s="1161"/>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row>
    <row r="68" spans="1:30">
      <c r="A68" s="1149">
        <v>45</v>
      </c>
      <c r="B68" s="1159" t="s">
        <v>518</v>
      </c>
      <c r="C68" s="1169">
        <f t="shared" ref="C68:AD68" si="5">SUM(C53:C61)+SUM(C63:C67)</f>
        <v>8.4212100000000002E-3</v>
      </c>
      <c r="D68" s="1169">
        <f t="shared" ca="1" si="5"/>
        <v>11.952171209999996</v>
      </c>
      <c r="E68" s="1169">
        <f t="shared" ca="1" si="5"/>
        <v>8.8812347014103459</v>
      </c>
      <c r="F68" s="1169">
        <f t="shared" ca="1" si="5"/>
        <v>6.7336901080420377</v>
      </c>
      <c r="G68" s="1169">
        <f t="shared" ca="1" si="5"/>
        <v>5.395519557269786</v>
      </c>
      <c r="H68" s="1169">
        <f t="shared" ca="1" si="5"/>
        <v>4.7710109877668758</v>
      </c>
      <c r="I68" s="1169">
        <f t="shared" ca="1" si="5"/>
        <v>4.7785468245873979</v>
      </c>
      <c r="J68" s="1169">
        <f t="shared" ca="1" si="5"/>
        <v>5.3506035706038162</v>
      </c>
      <c r="K68" s="1169">
        <f t="shared" ca="1" si="5"/>
        <v>6.4346048561045777</v>
      </c>
      <c r="L68" s="1169">
        <f t="shared" ca="1" si="5"/>
        <v>7.9903292884062243</v>
      </c>
      <c r="M68" s="1169">
        <f t="shared" ca="1" si="5"/>
        <v>9.9873651252607623</v>
      </c>
      <c r="N68" s="1169">
        <f t="shared" ca="1" si="5"/>
        <v>12.402347156079387</v>
      </c>
      <c r="O68" s="1169">
        <f t="shared" ca="1" si="5"/>
        <v>15.21598588863689</v>
      </c>
      <c r="P68" s="1169">
        <f t="shared" ca="1" si="5"/>
        <v>18.013439831506812</v>
      </c>
      <c r="Q68" s="1169">
        <f t="shared" ca="1" si="5"/>
        <v>20.241158312055571</v>
      </c>
      <c r="R68" s="1169">
        <f t="shared" ca="1" si="5"/>
        <v>22.545392806417485</v>
      </c>
      <c r="S68" s="1169">
        <f t="shared" ca="1" si="5"/>
        <v>24.909332557458413</v>
      </c>
      <c r="T68" s="1169">
        <f t="shared" ca="1" si="5"/>
        <v>27.318271065924982</v>
      </c>
      <c r="U68" s="1169">
        <f t="shared" ca="1" si="5"/>
        <v>29.759418556562093</v>
      </c>
      <c r="V68" s="1169">
        <f t="shared" ca="1" si="5"/>
        <v>32.221690006089943</v>
      </c>
      <c r="W68" s="1169">
        <f t="shared" ca="1" si="5"/>
        <v>34.695493387748854</v>
      </c>
      <c r="X68" s="1169">
        <f t="shared" ca="1" si="5"/>
        <v>37.172530692182931</v>
      </c>
      <c r="Y68" s="1169">
        <f t="shared" ca="1" si="5"/>
        <v>39.645617362442735</v>
      </c>
      <c r="Z68" s="1169">
        <f t="shared" ca="1" si="5"/>
        <v>42.108521913002406</v>
      </c>
      <c r="AA68" s="1169">
        <f t="shared" ca="1" si="5"/>
        <v>44.680841178505993</v>
      </c>
      <c r="AB68" s="1169">
        <f t="shared" si="5"/>
        <v>0</v>
      </c>
      <c r="AC68" s="1169">
        <f t="shared" si="5"/>
        <v>0</v>
      </c>
      <c r="AD68" s="1169">
        <f t="shared" si="5"/>
        <v>0</v>
      </c>
    </row>
    <row r="69" spans="1:30">
      <c r="A69" s="1149">
        <v>46</v>
      </c>
      <c r="B69" s="1159" t="s">
        <v>519</v>
      </c>
      <c r="C69" s="1169">
        <f t="shared" ref="C69:AD69" si="6">C51+C68</f>
        <v>8.4212100000000002E-3</v>
      </c>
      <c r="D69" s="1169">
        <f t="shared" ca="1" si="6"/>
        <v>36.758421209999995</v>
      </c>
      <c r="E69" s="1169">
        <f t="shared" ca="1" si="6"/>
        <v>32.173715336735924</v>
      </c>
      <c r="F69" s="1169">
        <f t="shared" ca="1" si="6"/>
        <v>28.401799283123335</v>
      </c>
      <c r="G69" s="1169">
        <f t="shared" ca="1" si="6"/>
        <v>25.318185670860771</v>
      </c>
      <c r="H69" s="1169">
        <f t="shared" ca="1" si="6"/>
        <v>22.843903921049812</v>
      </c>
      <c r="I69" s="1169">
        <f t="shared" ca="1" si="6"/>
        <v>20.918425913606836</v>
      </c>
      <c r="J69" s="1169">
        <f t="shared" ca="1" si="6"/>
        <v>19.438254708425838</v>
      </c>
      <c r="K69" s="1169">
        <f t="shared" ca="1" si="6"/>
        <v>18.3081294006581</v>
      </c>
      <c r="L69" s="1169">
        <f t="shared" ca="1" si="6"/>
        <v>17.471361778314282</v>
      </c>
      <c r="M69" s="1169">
        <f t="shared" ca="1" si="6"/>
        <v>16.879034121630866</v>
      </c>
      <c r="N69" s="1169">
        <f t="shared" ca="1" si="6"/>
        <v>16.525188317045902</v>
      </c>
      <c r="O69" s="1169">
        <f t="shared" ca="1" si="6"/>
        <v>16.414645384739103</v>
      </c>
      <c r="P69" s="1169">
        <f t="shared" ca="1" si="6"/>
        <v>18.013439831506812</v>
      </c>
      <c r="Q69" s="1169">
        <f t="shared" ca="1" si="6"/>
        <v>20.241158312055571</v>
      </c>
      <c r="R69" s="1169">
        <f t="shared" ca="1" si="6"/>
        <v>22.545392806417485</v>
      </c>
      <c r="S69" s="1169">
        <f t="shared" ca="1" si="6"/>
        <v>24.909332557458413</v>
      </c>
      <c r="T69" s="1169">
        <f t="shared" ca="1" si="6"/>
        <v>27.318271065924982</v>
      </c>
      <c r="U69" s="1169">
        <f t="shared" ca="1" si="6"/>
        <v>29.759418556562093</v>
      </c>
      <c r="V69" s="1169">
        <f t="shared" ca="1" si="6"/>
        <v>32.221690006089943</v>
      </c>
      <c r="W69" s="1169">
        <f t="shared" ca="1" si="6"/>
        <v>34.695493387748854</v>
      </c>
      <c r="X69" s="1169">
        <f t="shared" ca="1" si="6"/>
        <v>37.172530692182931</v>
      </c>
      <c r="Y69" s="1169">
        <f t="shared" ca="1" si="6"/>
        <v>39.645617362442735</v>
      </c>
      <c r="Z69" s="1169">
        <f t="shared" ca="1" si="6"/>
        <v>42.108521913002406</v>
      </c>
      <c r="AA69" s="1169">
        <f t="shared" ca="1" si="6"/>
        <v>44.680841178505993</v>
      </c>
      <c r="AB69" s="1169">
        <f t="shared" si="6"/>
        <v>0</v>
      </c>
      <c r="AC69" s="1169">
        <f t="shared" si="6"/>
        <v>0</v>
      </c>
      <c r="AD69" s="1169">
        <f t="shared" si="6"/>
        <v>0</v>
      </c>
    </row>
    <row r="70" spans="1:30">
      <c r="A70" s="1149">
        <v>47</v>
      </c>
      <c r="B70" s="1170"/>
      <c r="C70" s="1171"/>
      <c r="D70" s="1171"/>
      <c r="E70" s="1171"/>
      <c r="F70" s="1171"/>
      <c r="G70" s="1171"/>
      <c r="H70" s="1171"/>
      <c r="I70" s="1171"/>
      <c r="J70" s="1171"/>
      <c r="K70" s="1171"/>
      <c r="L70" s="1171"/>
      <c r="M70" s="1171"/>
      <c r="N70" s="1171"/>
      <c r="O70" s="1171"/>
      <c r="P70" s="1171"/>
      <c r="Q70" s="1171"/>
      <c r="R70" s="1171"/>
      <c r="S70" s="1171"/>
      <c r="T70" s="1171"/>
      <c r="U70" s="1171"/>
      <c r="V70" s="1171"/>
      <c r="W70" s="1171"/>
      <c r="X70" s="1171"/>
      <c r="Y70" s="1171"/>
      <c r="Z70" s="1171"/>
      <c r="AA70" s="1171"/>
      <c r="AB70" s="1171"/>
      <c r="AC70" s="1171"/>
      <c r="AD70" s="1171"/>
    </row>
    <row r="71" spans="1:30">
      <c r="A71" s="1149">
        <v>48</v>
      </c>
      <c r="B71" s="1166" t="s">
        <v>520</v>
      </c>
      <c r="C71" s="1167"/>
      <c r="D71" s="1167"/>
      <c r="E71" s="1167"/>
      <c r="F71" s="1167"/>
      <c r="G71" s="1167"/>
      <c r="H71" s="1167"/>
      <c r="I71" s="1167"/>
      <c r="J71" s="1167"/>
      <c r="K71" s="1167"/>
      <c r="L71" s="1167"/>
      <c r="M71" s="1167"/>
      <c r="N71" s="1167"/>
      <c r="O71" s="1167"/>
      <c r="P71" s="1167"/>
      <c r="Q71" s="1167"/>
      <c r="R71" s="1167"/>
      <c r="S71" s="1167"/>
      <c r="T71" s="1167"/>
      <c r="U71" s="1167"/>
      <c r="V71" s="1167"/>
      <c r="W71" s="1167"/>
      <c r="X71" s="1167"/>
      <c r="Y71" s="1167"/>
      <c r="Z71" s="1167"/>
      <c r="AA71" s="1167"/>
      <c r="AB71" s="1167"/>
      <c r="AC71" s="1167"/>
      <c r="AD71" s="1167"/>
    </row>
    <row r="72" spans="1:30">
      <c r="A72" s="1149">
        <v>49</v>
      </c>
      <c r="B72" s="1153" t="s">
        <v>521</v>
      </c>
      <c r="C72" s="1144">
        <f>CFS!C98</f>
        <v>8.4212100000000002E-3</v>
      </c>
      <c r="D72" s="1144">
        <f ca="1">CFS!D98</f>
        <v>9.8583999999999998E-3</v>
      </c>
      <c r="E72" s="1144">
        <f ca="1">CFS!E98</f>
        <v>1.8099465919915736E-2</v>
      </c>
      <c r="F72" s="1144">
        <f ca="1">CFS!F98</f>
        <v>0.93946197269519338</v>
      </c>
      <c r="G72" s="1144">
        <f ca="1">CFS!G98</f>
        <v>1.8462721234906334</v>
      </c>
      <c r="H72" s="1144">
        <f ca="1">CFS!H98</f>
        <v>2.7717180891954705</v>
      </c>
      <c r="I72" s="1144">
        <f ca="1">CFS!I98</f>
        <v>3.7455457229150606</v>
      </c>
      <c r="J72" s="1144">
        <f ca="1">CFS!J98</f>
        <v>4.7263304963557706</v>
      </c>
      <c r="K72" s="1144">
        <f ca="1">CFS!K98</f>
        <v>5.682763721578314</v>
      </c>
      <c r="L72" s="1144">
        <f ca="1">CFS!L98</f>
        <v>6.6204103928296751</v>
      </c>
      <c r="M72" s="1144">
        <f ca="1">CFS!M98</f>
        <v>7.5370147706180326</v>
      </c>
      <c r="N72" s="1144">
        <f ca="1">CFS!N98</f>
        <v>8.4753709494034126</v>
      </c>
      <c r="O72" s="1144">
        <f ca="1">CFS!O98</f>
        <v>9.4753060705376804</v>
      </c>
      <c r="P72" s="1144">
        <f ca="1">CFS!P98</f>
        <v>12.474342653395786</v>
      </c>
      <c r="Q72" s="1144">
        <f ca="1">CFS!Q98</f>
        <v>15.799318613514394</v>
      </c>
      <c r="R72" s="1144">
        <f ca="1">CFS!R98</f>
        <v>18.770044641157487</v>
      </c>
      <c r="S72" s="1144">
        <f ca="1">CFS!S98</f>
        <v>21.700502195487413</v>
      </c>
      <c r="T72" s="1144">
        <f ca="1">CFS!T98</f>
        <v>24.590980836749633</v>
      </c>
      <c r="U72" s="1144">
        <f ca="1">CFS!U98</f>
        <v>27.441437440263059</v>
      </c>
      <c r="V72" s="1144">
        <f ca="1">CFS!V98</f>
        <v>30.251621635735962</v>
      </c>
      <c r="W72" s="1144">
        <f ca="1">CFS!W98</f>
        <v>33.021150851451495</v>
      </c>
      <c r="X72" s="1144">
        <f ca="1">CFS!X98</f>
        <v>35.749555114889858</v>
      </c>
      <c r="Y72" s="1144">
        <f ca="1">CFS!Y98</f>
        <v>38.436303701194348</v>
      </c>
      <c r="Z72" s="1144">
        <f ca="1">CFS!Z98</f>
        <v>41.080820893577709</v>
      </c>
      <c r="AA72" s="1144">
        <f ca="1">CFS!AA98</f>
        <v>43.807511084547393</v>
      </c>
      <c r="AB72" s="1144">
        <f>CFS!AB98</f>
        <v>0</v>
      </c>
      <c r="AC72" s="1144">
        <f>CFS!AC98</f>
        <v>0</v>
      </c>
      <c r="AD72" s="1144">
        <f>CFS!AD98</f>
        <v>0</v>
      </c>
    </row>
    <row r="73" spans="1:30">
      <c r="A73" s="1149">
        <v>50</v>
      </c>
      <c r="B73" s="1156" t="s">
        <v>522</v>
      </c>
      <c r="C73" s="1168"/>
      <c r="D73" s="1168"/>
      <c r="E73" s="1168"/>
      <c r="F73" s="1168"/>
      <c r="G73" s="1168"/>
      <c r="H73" s="1168"/>
      <c r="I73" s="1168"/>
      <c r="J73" s="1168"/>
      <c r="K73" s="1168"/>
      <c r="L73" s="1168"/>
      <c r="M73" s="1168"/>
      <c r="N73" s="1168"/>
      <c r="O73" s="1168"/>
      <c r="P73" s="1168"/>
      <c r="Q73" s="1168"/>
      <c r="R73" s="1168"/>
      <c r="S73" s="1168"/>
      <c r="T73" s="1168"/>
      <c r="U73" s="1168"/>
      <c r="V73" s="1168"/>
      <c r="W73" s="1168"/>
      <c r="X73" s="1168"/>
      <c r="Y73" s="1168"/>
      <c r="Z73" s="1168"/>
      <c r="AA73" s="1168"/>
      <c r="AB73" s="1168"/>
      <c r="AC73" s="1168"/>
      <c r="AD73" s="1168"/>
    </row>
    <row r="74" spans="1:30">
      <c r="A74" s="1149">
        <v>51</v>
      </c>
      <c r="B74" s="1153" t="s">
        <v>523</v>
      </c>
      <c r="C74" s="1144"/>
      <c r="D74" s="1144"/>
      <c r="E74" s="1144"/>
      <c r="F74" s="1144"/>
      <c r="G74" s="1144"/>
      <c r="H74" s="1144"/>
      <c r="I74" s="1144"/>
      <c r="J74" s="1144"/>
      <c r="K74" s="1144"/>
      <c r="L74" s="1144"/>
      <c r="M74" s="1144"/>
      <c r="N74" s="1144"/>
      <c r="O74" s="1144"/>
      <c r="P74" s="1144"/>
      <c r="Q74" s="1144"/>
      <c r="R74" s="1144"/>
      <c r="S74" s="1144"/>
      <c r="T74" s="1144"/>
      <c r="U74" s="1144"/>
      <c r="V74" s="1144"/>
      <c r="W74" s="1144"/>
      <c r="X74" s="1144"/>
      <c r="Y74" s="1144"/>
      <c r="Z74" s="1144"/>
      <c r="AA74" s="1144"/>
      <c r="AB74" s="1144"/>
      <c r="AC74" s="1144"/>
      <c r="AD74" s="1144"/>
    </row>
    <row r="75" spans="1:30">
      <c r="A75" s="1149">
        <v>52</v>
      </c>
      <c r="B75" s="1153" t="s">
        <v>524</v>
      </c>
      <c r="C75" s="1144">
        <f>CFS!C99</f>
        <v>0</v>
      </c>
      <c r="D75" s="1144">
        <f ca="1">CFS!D99</f>
        <v>0</v>
      </c>
      <c r="E75" s="1144">
        <f ca="1">CFS!E99</f>
        <v>0.91955306081601673</v>
      </c>
      <c r="F75" s="1144">
        <f ca="1">CFS!F99</f>
        <v>0.91189950042814782</v>
      </c>
      <c r="G75" s="1144">
        <f ca="1">CFS!G99</f>
        <v>0.9042569873701416</v>
      </c>
      <c r="H75" s="1144">
        <f ca="1">CFS!H99</f>
        <v>0.88989333435434403</v>
      </c>
      <c r="I75" s="1144">
        <f ca="1">CFS!I99</f>
        <v>0.86814714631677659</v>
      </c>
      <c r="J75" s="1144">
        <f ca="1">CFS!J99</f>
        <v>0.85311670285132002</v>
      </c>
      <c r="K75" s="1144">
        <f ca="1">CFS!K99</f>
        <v>0.84559487474385031</v>
      </c>
      <c r="L75" s="1144">
        <f ca="1">CFS!L99</f>
        <v>0.83836178029905928</v>
      </c>
      <c r="M75" s="1144">
        <f ca="1">CFS!M99</f>
        <v>0.83153376510511778</v>
      </c>
      <c r="N75" s="1144">
        <f ca="1">CFS!N99</f>
        <v>0.81612019812093339</v>
      </c>
      <c r="O75" s="1144">
        <f ca="1">CFS!O99</f>
        <v>0.7909122986080992</v>
      </c>
      <c r="P75" s="1144">
        <f ca="1">CFS!P99</f>
        <v>0.31314979335670307</v>
      </c>
      <c r="Q75" s="1144">
        <f ca="1">CFS!Q99</f>
        <v>0</v>
      </c>
      <c r="R75" s="1144">
        <f ca="1">CFS!R99</f>
        <v>0</v>
      </c>
      <c r="S75" s="1144">
        <f ca="1">CFS!S99</f>
        <v>0</v>
      </c>
      <c r="T75" s="1144">
        <f ca="1">CFS!T99</f>
        <v>0</v>
      </c>
      <c r="U75" s="1144">
        <f ca="1">CFS!U99</f>
        <v>3.9968028886505634E-17</v>
      </c>
      <c r="V75" s="1144">
        <f ca="1">CFS!V99</f>
        <v>1.1990408665951691E-16</v>
      </c>
      <c r="W75" s="1144">
        <f ca="1">CFS!W99</f>
        <v>1.149080830487037E-15</v>
      </c>
      <c r="X75" s="1144">
        <f ca="1">CFS!X99</f>
        <v>1.9924062399923057E-14</v>
      </c>
      <c r="Y75" s="1144">
        <f ca="1">CFS!Y99</f>
        <v>3.3191449588798604E-13</v>
      </c>
      <c r="Z75" s="1144">
        <f ca="1">CFS!Z99</f>
        <v>5.2548665419038795E-12</v>
      </c>
      <c r="AA75" s="1144">
        <f ca="1">CFS!AA99</f>
        <v>7.8607970133148799E-11</v>
      </c>
      <c r="AB75" s="1144">
        <f>CFS!AB99</f>
        <v>0</v>
      </c>
      <c r="AC75" s="1144">
        <f>CFS!AC99</f>
        <v>0</v>
      </c>
      <c r="AD75" s="1144">
        <f>CFS!AD99</f>
        <v>0</v>
      </c>
    </row>
    <row r="76" spans="1:30">
      <c r="A76" s="1149">
        <v>53</v>
      </c>
      <c r="B76" s="1153" t="s">
        <v>525</v>
      </c>
      <c r="C76" s="1157"/>
      <c r="D76" s="1157"/>
      <c r="E76" s="1157"/>
      <c r="F76" s="1157"/>
      <c r="G76" s="1157"/>
      <c r="H76" s="1157"/>
      <c r="I76" s="1157"/>
      <c r="J76" s="1157"/>
      <c r="K76" s="1157"/>
      <c r="L76" s="1157"/>
      <c r="M76" s="1157"/>
      <c r="N76" s="1157"/>
      <c r="O76" s="1157"/>
      <c r="P76" s="1157"/>
      <c r="Q76" s="1157"/>
      <c r="R76" s="1157"/>
      <c r="S76" s="1157"/>
      <c r="T76" s="1157"/>
      <c r="U76" s="1157"/>
      <c r="V76" s="1157"/>
      <c r="W76" s="1157"/>
      <c r="X76" s="1157"/>
      <c r="Y76" s="1157"/>
      <c r="Z76" s="1157"/>
      <c r="AA76" s="1157"/>
      <c r="AB76" s="1157"/>
      <c r="AC76" s="1157"/>
      <c r="AD76" s="1157"/>
    </row>
    <row r="77" spans="1:30">
      <c r="A77" s="1149" t="s">
        <v>526</v>
      </c>
      <c r="B77" s="1161"/>
      <c r="C77" s="1144"/>
      <c r="D77" s="1144"/>
      <c r="E77" s="1144"/>
      <c r="F77" s="1144"/>
      <c r="G77" s="1144"/>
      <c r="H77" s="1144"/>
      <c r="I77" s="1144"/>
      <c r="J77" s="1144"/>
      <c r="K77" s="1144"/>
      <c r="L77" s="1144"/>
      <c r="M77" s="1144"/>
      <c r="N77" s="1144"/>
      <c r="O77" s="1144"/>
      <c r="P77" s="1144"/>
      <c r="Q77" s="1144"/>
      <c r="R77" s="1144"/>
      <c r="S77" s="1144"/>
      <c r="T77" s="1144"/>
      <c r="U77" s="1144"/>
      <c r="V77" s="1144"/>
      <c r="W77" s="1144"/>
      <c r="X77" s="1144"/>
      <c r="Y77" s="1144"/>
      <c r="Z77" s="1144"/>
      <c r="AA77" s="1144"/>
      <c r="AB77" s="1144"/>
      <c r="AC77" s="1144"/>
      <c r="AD77" s="1144"/>
    </row>
    <row r="78" spans="1:30">
      <c r="A78" s="1149" t="s">
        <v>527</v>
      </c>
      <c r="B78" s="1161"/>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c r="AA78" s="1144"/>
      <c r="AB78" s="1144"/>
      <c r="AC78" s="1144"/>
      <c r="AD78" s="1144"/>
    </row>
    <row r="79" spans="1:30">
      <c r="A79" s="1149" t="s">
        <v>528</v>
      </c>
      <c r="B79" s="1161"/>
      <c r="C79" s="1144"/>
      <c r="D79" s="1144"/>
      <c r="E79" s="1144"/>
      <c r="F79" s="1144"/>
      <c r="G79" s="1144"/>
      <c r="H79" s="1144"/>
      <c r="I79" s="1144"/>
      <c r="J79" s="1144"/>
      <c r="K79" s="1144"/>
      <c r="L79" s="1144"/>
      <c r="M79" s="1144"/>
      <c r="N79" s="1144"/>
      <c r="O79" s="1144"/>
      <c r="P79" s="1144"/>
      <c r="Q79" s="1144"/>
      <c r="R79" s="1144"/>
      <c r="S79" s="1144"/>
      <c r="T79" s="1144"/>
      <c r="U79" s="1144"/>
      <c r="V79" s="1144"/>
      <c r="W79" s="1144"/>
      <c r="X79" s="1144"/>
      <c r="Y79" s="1144"/>
      <c r="Z79" s="1144"/>
      <c r="AA79" s="1144"/>
      <c r="AB79" s="1144"/>
      <c r="AC79" s="1144"/>
      <c r="AD79" s="1144"/>
    </row>
    <row r="80" spans="1:30">
      <c r="A80" s="1149" t="s">
        <v>529</v>
      </c>
      <c r="B80" s="1161"/>
      <c r="C80" s="1144"/>
      <c r="D80" s="1144"/>
      <c r="E80" s="1144"/>
      <c r="F80" s="1144"/>
      <c r="G80" s="1144"/>
      <c r="H80" s="1144"/>
      <c r="I80" s="1144"/>
      <c r="J80" s="1144"/>
      <c r="K80" s="1144"/>
      <c r="L80" s="1144"/>
      <c r="M80" s="1144"/>
      <c r="N80" s="1144"/>
      <c r="O80" s="1144"/>
      <c r="P80" s="1144"/>
      <c r="Q80" s="1144"/>
      <c r="R80" s="1144"/>
      <c r="S80" s="1144"/>
      <c r="T80" s="1144"/>
      <c r="U80" s="1144"/>
      <c r="V80" s="1144"/>
      <c r="W80" s="1144"/>
      <c r="X80" s="1144"/>
      <c r="Y80" s="1144"/>
      <c r="Z80" s="1144"/>
      <c r="AA80" s="1144"/>
      <c r="AB80" s="1144"/>
      <c r="AC80" s="1144"/>
      <c r="AD80" s="1144"/>
    </row>
    <row r="81" spans="1:30">
      <c r="A81" s="1149" t="s">
        <v>530</v>
      </c>
      <c r="B81" s="1161"/>
      <c r="C81" s="1144"/>
      <c r="D81" s="1144"/>
      <c r="E81" s="1144"/>
      <c r="F81" s="1144"/>
      <c r="G81" s="1144"/>
      <c r="H81" s="1144"/>
      <c r="I81" s="1144"/>
      <c r="J81" s="1144"/>
      <c r="K81" s="1144"/>
      <c r="L81" s="1144"/>
      <c r="M81" s="1144"/>
      <c r="N81" s="1144"/>
      <c r="O81" s="1144"/>
      <c r="P81" s="1144"/>
      <c r="Q81" s="1144"/>
      <c r="R81" s="1144"/>
      <c r="S81" s="1144"/>
      <c r="T81" s="1144"/>
      <c r="U81" s="1144"/>
      <c r="V81" s="1144"/>
      <c r="W81" s="1144"/>
      <c r="X81" s="1144"/>
      <c r="Y81" s="1144"/>
      <c r="Z81" s="1144"/>
      <c r="AA81" s="1144"/>
      <c r="AB81" s="1144"/>
      <c r="AC81" s="1144"/>
      <c r="AD81" s="1144"/>
    </row>
    <row r="82" spans="1:30">
      <c r="A82" s="1149">
        <v>54</v>
      </c>
      <c r="B82" s="1159" t="s">
        <v>531</v>
      </c>
      <c r="C82" s="1169">
        <f t="shared" ref="C82:AD82" si="7">C74+C75+SUM(C77:C81)</f>
        <v>0</v>
      </c>
      <c r="D82" s="1169">
        <f t="shared" ca="1" si="7"/>
        <v>0</v>
      </c>
      <c r="E82" s="1169">
        <f t="shared" ca="1" si="7"/>
        <v>0.91955306081601673</v>
      </c>
      <c r="F82" s="1169">
        <f t="shared" ca="1" si="7"/>
        <v>0.91189950042814782</v>
      </c>
      <c r="G82" s="1169">
        <f t="shared" ca="1" si="7"/>
        <v>0.9042569873701416</v>
      </c>
      <c r="H82" s="1169">
        <f t="shared" ca="1" si="7"/>
        <v>0.88989333435434403</v>
      </c>
      <c r="I82" s="1169">
        <f t="shared" ca="1" si="7"/>
        <v>0.86814714631677659</v>
      </c>
      <c r="J82" s="1169">
        <f t="shared" ca="1" si="7"/>
        <v>0.85311670285132002</v>
      </c>
      <c r="K82" s="1169">
        <f t="shared" ca="1" si="7"/>
        <v>0.84559487474385031</v>
      </c>
      <c r="L82" s="1169">
        <f t="shared" ca="1" si="7"/>
        <v>0.83836178029905928</v>
      </c>
      <c r="M82" s="1169">
        <f t="shared" ca="1" si="7"/>
        <v>0.83153376510511778</v>
      </c>
      <c r="N82" s="1169">
        <f t="shared" ca="1" si="7"/>
        <v>0.81612019812093339</v>
      </c>
      <c r="O82" s="1169">
        <f t="shared" ca="1" si="7"/>
        <v>0.7909122986080992</v>
      </c>
      <c r="P82" s="1169">
        <f t="shared" ca="1" si="7"/>
        <v>0.31314979335670307</v>
      </c>
      <c r="Q82" s="1169">
        <f t="shared" ca="1" si="7"/>
        <v>0</v>
      </c>
      <c r="R82" s="1169">
        <f t="shared" ca="1" si="7"/>
        <v>0</v>
      </c>
      <c r="S82" s="1169">
        <f t="shared" ca="1" si="7"/>
        <v>0</v>
      </c>
      <c r="T82" s="1169">
        <f t="shared" ca="1" si="7"/>
        <v>0</v>
      </c>
      <c r="U82" s="1169">
        <f t="shared" ca="1" si="7"/>
        <v>3.9968028886505634E-17</v>
      </c>
      <c r="V82" s="1169">
        <f t="shared" ca="1" si="7"/>
        <v>1.1990408665951691E-16</v>
      </c>
      <c r="W82" s="1169">
        <f t="shared" ca="1" si="7"/>
        <v>1.149080830487037E-15</v>
      </c>
      <c r="X82" s="1169">
        <f t="shared" ca="1" si="7"/>
        <v>1.9924062399923057E-14</v>
      </c>
      <c r="Y82" s="1169">
        <f t="shared" ca="1" si="7"/>
        <v>3.3191449588798604E-13</v>
      </c>
      <c r="Z82" s="1169">
        <f t="shared" ca="1" si="7"/>
        <v>5.2548665419038795E-12</v>
      </c>
      <c r="AA82" s="1169">
        <f t="shared" ca="1" si="7"/>
        <v>7.8607970133148799E-11</v>
      </c>
      <c r="AB82" s="1169">
        <f t="shared" si="7"/>
        <v>0</v>
      </c>
      <c r="AC82" s="1169">
        <f t="shared" si="7"/>
        <v>0</v>
      </c>
      <c r="AD82" s="1169">
        <f t="shared" si="7"/>
        <v>0</v>
      </c>
    </row>
    <row r="83" spans="1:30">
      <c r="A83" s="1149">
        <v>55</v>
      </c>
      <c r="B83" s="1156" t="s">
        <v>532</v>
      </c>
      <c r="C83" s="1168"/>
      <c r="D83" s="1168"/>
      <c r="E83" s="1168"/>
      <c r="F83" s="1168"/>
      <c r="G83" s="1168"/>
      <c r="H83" s="1168"/>
      <c r="I83" s="1168"/>
      <c r="J83" s="1168"/>
      <c r="K83" s="1168"/>
      <c r="L83" s="1168"/>
      <c r="M83" s="1168"/>
      <c r="N83" s="1168"/>
      <c r="O83" s="1168"/>
      <c r="P83" s="1168"/>
      <c r="Q83" s="1168"/>
      <c r="R83" s="1168"/>
      <c r="S83" s="1168"/>
      <c r="T83" s="1168"/>
      <c r="U83" s="1168"/>
      <c r="V83" s="1168"/>
      <c r="W83" s="1168"/>
      <c r="X83" s="1168"/>
      <c r="Y83" s="1168"/>
      <c r="Z83" s="1168"/>
      <c r="AA83" s="1168"/>
      <c r="AB83" s="1168"/>
      <c r="AC83" s="1168"/>
      <c r="AD83" s="1168"/>
    </row>
    <row r="84" spans="1:30">
      <c r="A84" s="1149">
        <v>56</v>
      </c>
      <c r="B84" s="1153" t="s">
        <v>533</v>
      </c>
      <c r="C84" s="1144"/>
      <c r="D84" s="1144"/>
      <c r="E84" s="1144"/>
      <c r="F84" s="1144"/>
      <c r="G84" s="1144"/>
      <c r="H84" s="1144"/>
      <c r="I84" s="1144"/>
      <c r="J84" s="1144"/>
      <c r="K84" s="1144"/>
      <c r="L84" s="1144"/>
      <c r="M84" s="1144"/>
      <c r="N84" s="1144"/>
      <c r="O84" s="1144"/>
      <c r="P84" s="1144"/>
      <c r="Q84" s="1144"/>
      <c r="R84" s="1144"/>
      <c r="S84" s="1144"/>
      <c r="T84" s="1144"/>
      <c r="U84" s="1144"/>
      <c r="V84" s="1144"/>
      <c r="W84" s="1144"/>
      <c r="X84" s="1144"/>
      <c r="Y84" s="1144"/>
      <c r="Z84" s="1144"/>
      <c r="AA84" s="1144"/>
      <c r="AB84" s="1144"/>
      <c r="AC84" s="1144"/>
      <c r="AD84" s="1144"/>
    </row>
    <row r="85" spans="1:30">
      <c r="A85" s="1149">
        <v>57</v>
      </c>
      <c r="B85" s="1153" t="s">
        <v>534</v>
      </c>
      <c r="C85" s="1144"/>
      <c r="D85" s="1144"/>
      <c r="E85" s="1144"/>
      <c r="F85" s="1144"/>
      <c r="G85" s="1144"/>
      <c r="H85" s="1144"/>
      <c r="I85" s="1144"/>
      <c r="J85" s="1144"/>
      <c r="K85" s="1144"/>
      <c r="L85" s="1144"/>
      <c r="M85" s="1144"/>
      <c r="N85" s="1144"/>
      <c r="O85" s="1144"/>
      <c r="P85" s="1144"/>
      <c r="Q85" s="1144"/>
      <c r="R85" s="1144"/>
      <c r="S85" s="1144"/>
      <c r="T85" s="1144"/>
      <c r="U85" s="1144"/>
      <c r="V85" s="1144"/>
      <c r="W85" s="1144"/>
      <c r="X85" s="1144"/>
      <c r="Y85" s="1144"/>
      <c r="Z85" s="1144"/>
      <c r="AA85" s="1144"/>
      <c r="AB85" s="1144"/>
      <c r="AC85" s="1144"/>
      <c r="AD85" s="1144"/>
    </row>
    <row r="86" spans="1:30">
      <c r="A86" s="1149">
        <v>58</v>
      </c>
      <c r="B86" s="1153" t="s">
        <v>535</v>
      </c>
      <c r="C86" s="1144"/>
      <c r="D86" s="1144"/>
      <c r="E86" s="1144"/>
      <c r="F86" s="1144"/>
      <c r="G86" s="1144"/>
      <c r="H86" s="1144"/>
      <c r="I86" s="1144"/>
      <c r="J86" s="1144"/>
      <c r="K86" s="1144"/>
      <c r="L86" s="1144"/>
      <c r="M86" s="1144"/>
      <c r="N86" s="1144"/>
      <c r="O86" s="1144"/>
      <c r="P86" s="1144"/>
      <c r="Q86" s="1144"/>
      <c r="R86" s="1144"/>
      <c r="S86" s="1144"/>
      <c r="T86" s="1144"/>
      <c r="U86" s="1144"/>
      <c r="V86" s="1144"/>
      <c r="W86" s="1144"/>
      <c r="X86" s="1144"/>
      <c r="Y86" s="1144"/>
      <c r="Z86" s="1144"/>
      <c r="AA86" s="1144"/>
      <c r="AB86" s="1144"/>
      <c r="AC86" s="1144"/>
      <c r="AD86" s="1144"/>
    </row>
    <row r="87" spans="1:30" ht="30" customHeight="1">
      <c r="A87" s="1149">
        <v>59</v>
      </c>
      <c r="B87" s="1153" t="s">
        <v>536</v>
      </c>
      <c r="C87" s="1144"/>
      <c r="D87" s="1144"/>
      <c r="E87" s="1144"/>
      <c r="F87" s="1144"/>
      <c r="G87" s="1144"/>
      <c r="H87" s="1144"/>
      <c r="I87" s="1144"/>
      <c r="J87" s="1144"/>
      <c r="K87" s="1144"/>
      <c r="L87" s="1144"/>
      <c r="M87" s="1144"/>
      <c r="N87" s="1144"/>
      <c r="O87" s="1144"/>
      <c r="P87" s="1144"/>
      <c r="Q87" s="1144"/>
      <c r="R87" s="1144"/>
      <c r="S87" s="1144"/>
      <c r="T87" s="1144"/>
      <c r="U87" s="1144"/>
      <c r="V87" s="1144"/>
      <c r="W87" s="1144"/>
      <c r="X87" s="1144"/>
      <c r="Y87" s="1144"/>
      <c r="Z87" s="1144"/>
      <c r="AA87" s="1144"/>
      <c r="AB87" s="1144"/>
      <c r="AC87" s="1144"/>
      <c r="AD87" s="1144"/>
    </row>
    <row r="88" spans="1:30">
      <c r="A88" s="1149">
        <v>60</v>
      </c>
      <c r="B88" s="1159" t="s">
        <v>537</v>
      </c>
      <c r="C88" s="1169">
        <f t="shared" ref="C88:AD88" si="8">SUM(C84:C87)</f>
        <v>0</v>
      </c>
      <c r="D88" s="1169">
        <f t="shared" si="8"/>
        <v>0</v>
      </c>
      <c r="E88" s="1169">
        <f t="shared" si="8"/>
        <v>0</v>
      </c>
      <c r="F88" s="1169">
        <f t="shared" si="8"/>
        <v>0</v>
      </c>
      <c r="G88" s="1169">
        <f t="shared" si="8"/>
        <v>0</v>
      </c>
      <c r="H88" s="1169">
        <f t="shared" si="8"/>
        <v>0</v>
      </c>
      <c r="I88" s="1169">
        <f t="shared" si="8"/>
        <v>0</v>
      </c>
      <c r="J88" s="1169">
        <f t="shared" si="8"/>
        <v>0</v>
      </c>
      <c r="K88" s="1169">
        <f t="shared" si="8"/>
        <v>0</v>
      </c>
      <c r="L88" s="1169">
        <f t="shared" si="8"/>
        <v>0</v>
      </c>
      <c r="M88" s="1169">
        <f t="shared" si="8"/>
        <v>0</v>
      </c>
      <c r="N88" s="1169">
        <f t="shared" si="8"/>
        <v>0</v>
      </c>
      <c r="O88" s="1169">
        <f t="shared" si="8"/>
        <v>0</v>
      </c>
      <c r="P88" s="1169">
        <f t="shared" si="8"/>
        <v>0</v>
      </c>
      <c r="Q88" s="1169">
        <f t="shared" si="8"/>
        <v>0</v>
      </c>
      <c r="R88" s="1169">
        <f t="shared" si="8"/>
        <v>0</v>
      </c>
      <c r="S88" s="1169">
        <f t="shared" si="8"/>
        <v>0</v>
      </c>
      <c r="T88" s="1169">
        <f t="shared" si="8"/>
        <v>0</v>
      </c>
      <c r="U88" s="1169">
        <f t="shared" si="8"/>
        <v>0</v>
      </c>
      <c r="V88" s="1169">
        <f t="shared" si="8"/>
        <v>0</v>
      </c>
      <c r="W88" s="1169">
        <f t="shared" si="8"/>
        <v>0</v>
      </c>
      <c r="X88" s="1169">
        <f t="shared" si="8"/>
        <v>0</v>
      </c>
      <c r="Y88" s="1169">
        <f t="shared" si="8"/>
        <v>0</v>
      </c>
      <c r="Z88" s="1169">
        <f t="shared" si="8"/>
        <v>0</v>
      </c>
      <c r="AA88" s="1169">
        <f t="shared" si="8"/>
        <v>0</v>
      </c>
      <c r="AB88" s="1169">
        <f t="shared" si="8"/>
        <v>0</v>
      </c>
      <c r="AC88" s="1169">
        <f t="shared" si="8"/>
        <v>0</v>
      </c>
      <c r="AD88" s="1169">
        <f t="shared" si="8"/>
        <v>0</v>
      </c>
    </row>
    <row r="89" spans="1:30">
      <c r="A89" s="1149">
        <v>61</v>
      </c>
      <c r="B89" s="1156" t="s">
        <v>538</v>
      </c>
      <c r="C89" s="1168"/>
      <c r="D89" s="1168"/>
      <c r="E89" s="1168"/>
      <c r="F89" s="1168"/>
      <c r="G89" s="1168"/>
      <c r="H89" s="1168"/>
      <c r="I89" s="1168"/>
      <c r="J89" s="1168"/>
      <c r="K89" s="1168"/>
      <c r="L89" s="1168"/>
      <c r="M89" s="1168"/>
      <c r="N89" s="1168"/>
      <c r="O89" s="1168"/>
      <c r="P89" s="1168"/>
      <c r="Q89" s="1168"/>
      <c r="R89" s="1168"/>
      <c r="S89" s="1168"/>
      <c r="T89" s="1168"/>
      <c r="U89" s="1168"/>
      <c r="V89" s="1168"/>
      <c r="W89" s="1168"/>
      <c r="X89" s="1168"/>
      <c r="Y89" s="1168"/>
      <c r="Z89" s="1168"/>
      <c r="AA89" s="1168"/>
      <c r="AB89" s="1168"/>
      <c r="AC89" s="1168"/>
      <c r="AD89" s="1168"/>
    </row>
    <row r="90" spans="1:30">
      <c r="A90" s="1149">
        <v>62</v>
      </c>
      <c r="B90" s="1153" t="s">
        <v>539</v>
      </c>
      <c r="C90" s="1144"/>
      <c r="D90" s="1144"/>
      <c r="E90" s="1144"/>
      <c r="F90" s="1144"/>
      <c r="G90" s="1144"/>
      <c r="H90" s="1144"/>
      <c r="I90" s="1144"/>
      <c r="J90" s="1144"/>
      <c r="K90" s="1144"/>
      <c r="L90" s="1144"/>
      <c r="M90" s="1144"/>
      <c r="N90" s="1144"/>
      <c r="O90" s="1144"/>
      <c r="P90" s="1144"/>
      <c r="Q90" s="1144"/>
      <c r="R90" s="1144"/>
      <c r="S90" s="1144"/>
      <c r="T90" s="1144"/>
      <c r="U90" s="1144"/>
      <c r="V90" s="1144"/>
      <c r="W90" s="1144"/>
      <c r="X90" s="1144"/>
      <c r="Y90" s="1144"/>
      <c r="Z90" s="1144"/>
      <c r="AA90" s="1144"/>
      <c r="AB90" s="1144"/>
      <c r="AC90" s="1144"/>
      <c r="AD90" s="1144"/>
    </row>
    <row r="91" spans="1:30">
      <c r="A91" s="1149">
        <v>63</v>
      </c>
      <c r="B91" s="1153" t="s">
        <v>540</v>
      </c>
      <c r="C91" s="1144"/>
      <c r="D91" s="1144"/>
      <c r="E91" s="1144"/>
      <c r="F91" s="1144"/>
      <c r="G91" s="1144"/>
      <c r="H91" s="1144"/>
      <c r="I91" s="1144"/>
      <c r="J91" s="1144"/>
      <c r="K91" s="1144"/>
      <c r="L91" s="1144"/>
      <c r="M91" s="1144"/>
      <c r="N91" s="1144"/>
      <c r="O91" s="1144"/>
      <c r="P91" s="1144"/>
      <c r="Q91" s="1144"/>
      <c r="R91" s="1144"/>
      <c r="S91" s="1144"/>
      <c r="T91" s="1144"/>
      <c r="U91" s="1144"/>
      <c r="V91" s="1144"/>
      <c r="W91" s="1144"/>
      <c r="X91" s="1144"/>
      <c r="Y91" s="1144"/>
      <c r="Z91" s="1144"/>
      <c r="AA91" s="1144"/>
      <c r="AB91" s="1144"/>
      <c r="AC91" s="1144"/>
      <c r="AD91" s="1144"/>
    </row>
    <row r="92" spans="1:30">
      <c r="A92" s="1149">
        <v>64</v>
      </c>
      <c r="B92" s="1159" t="s">
        <v>541</v>
      </c>
      <c r="C92" s="1169">
        <f t="shared" ref="C92:AD92" si="9">C90+C91</f>
        <v>0</v>
      </c>
      <c r="D92" s="1169">
        <f t="shared" si="9"/>
        <v>0</v>
      </c>
      <c r="E92" s="1169">
        <f t="shared" si="9"/>
        <v>0</v>
      </c>
      <c r="F92" s="1169">
        <f t="shared" si="9"/>
        <v>0</v>
      </c>
      <c r="G92" s="1169">
        <f t="shared" si="9"/>
        <v>0</v>
      </c>
      <c r="H92" s="1169">
        <f t="shared" si="9"/>
        <v>0</v>
      </c>
      <c r="I92" s="1169">
        <f t="shared" si="9"/>
        <v>0</v>
      </c>
      <c r="J92" s="1169">
        <f t="shared" si="9"/>
        <v>0</v>
      </c>
      <c r="K92" s="1169">
        <f t="shared" si="9"/>
        <v>0</v>
      </c>
      <c r="L92" s="1169">
        <f t="shared" si="9"/>
        <v>0</v>
      </c>
      <c r="M92" s="1169">
        <f t="shared" si="9"/>
        <v>0</v>
      </c>
      <c r="N92" s="1169">
        <f t="shared" si="9"/>
        <v>0</v>
      </c>
      <c r="O92" s="1169">
        <f t="shared" si="9"/>
        <v>0</v>
      </c>
      <c r="P92" s="1169">
        <f t="shared" si="9"/>
        <v>0</v>
      </c>
      <c r="Q92" s="1169">
        <f t="shared" si="9"/>
        <v>0</v>
      </c>
      <c r="R92" s="1169">
        <f t="shared" si="9"/>
        <v>0</v>
      </c>
      <c r="S92" s="1169">
        <f t="shared" si="9"/>
        <v>0</v>
      </c>
      <c r="T92" s="1169">
        <f t="shared" si="9"/>
        <v>0</v>
      </c>
      <c r="U92" s="1169">
        <f t="shared" si="9"/>
        <v>0</v>
      </c>
      <c r="V92" s="1169">
        <f t="shared" si="9"/>
        <v>0</v>
      </c>
      <c r="W92" s="1169">
        <f t="shared" si="9"/>
        <v>0</v>
      </c>
      <c r="X92" s="1169">
        <f t="shared" si="9"/>
        <v>0</v>
      </c>
      <c r="Y92" s="1169">
        <f t="shared" si="9"/>
        <v>0</v>
      </c>
      <c r="Z92" s="1169">
        <f t="shared" si="9"/>
        <v>0</v>
      </c>
      <c r="AA92" s="1169">
        <f t="shared" si="9"/>
        <v>0</v>
      </c>
      <c r="AB92" s="1169">
        <f t="shared" si="9"/>
        <v>0</v>
      </c>
      <c r="AC92" s="1169">
        <f t="shared" si="9"/>
        <v>0</v>
      </c>
      <c r="AD92" s="1169">
        <f t="shared" si="9"/>
        <v>0</v>
      </c>
    </row>
    <row r="93" spans="1:30" s="1132" customFormat="1">
      <c r="A93" s="1149">
        <v>65</v>
      </c>
      <c r="B93" s="1160" t="s">
        <v>542</v>
      </c>
      <c r="C93" s="1172"/>
      <c r="D93" s="1172"/>
      <c r="E93" s="1172"/>
      <c r="F93" s="1172"/>
      <c r="G93" s="1172"/>
      <c r="H93" s="1172"/>
      <c r="I93" s="1172"/>
      <c r="J93" s="1172"/>
      <c r="K93" s="1172"/>
      <c r="L93" s="1172"/>
      <c r="M93" s="1172"/>
      <c r="N93" s="1172"/>
      <c r="O93" s="1172"/>
      <c r="P93" s="1172"/>
      <c r="Q93" s="1172"/>
      <c r="R93" s="1172"/>
      <c r="S93" s="1172"/>
      <c r="T93" s="1172"/>
      <c r="U93" s="1172"/>
      <c r="V93" s="1172"/>
      <c r="W93" s="1172"/>
      <c r="X93" s="1172"/>
      <c r="Y93" s="1172"/>
      <c r="Z93" s="1172"/>
      <c r="AA93" s="1172"/>
      <c r="AB93" s="1172"/>
      <c r="AC93" s="1172"/>
      <c r="AD93" s="1172"/>
    </row>
    <row r="94" spans="1:30" s="1132" customFormat="1">
      <c r="A94" s="1149">
        <v>66</v>
      </c>
      <c r="B94" s="1160" t="s">
        <v>543</v>
      </c>
      <c r="C94" s="1172"/>
      <c r="D94" s="1172"/>
      <c r="E94" s="1172"/>
      <c r="F94" s="1172"/>
      <c r="G94" s="1172"/>
      <c r="H94" s="1172"/>
      <c r="I94" s="1172"/>
      <c r="J94" s="1172"/>
      <c r="K94" s="1172"/>
      <c r="L94" s="1172"/>
      <c r="M94" s="1172"/>
      <c r="N94" s="1172"/>
      <c r="O94" s="1172"/>
      <c r="P94" s="1172"/>
      <c r="Q94" s="1172"/>
      <c r="R94" s="1172"/>
      <c r="S94" s="1172"/>
      <c r="T94" s="1172"/>
      <c r="U94" s="1172"/>
      <c r="V94" s="1172"/>
      <c r="W94" s="1172"/>
      <c r="X94" s="1172"/>
      <c r="Y94" s="1172"/>
      <c r="Z94" s="1172"/>
      <c r="AA94" s="1172"/>
      <c r="AB94" s="1172"/>
      <c r="AC94" s="1172"/>
      <c r="AD94" s="1172"/>
    </row>
    <row r="95" spans="1:30">
      <c r="A95" s="1149">
        <v>67</v>
      </c>
      <c r="B95" s="1153" t="s">
        <v>544</v>
      </c>
      <c r="C95" s="1144"/>
      <c r="D95" s="1144"/>
      <c r="E95" s="1144"/>
      <c r="F95" s="1144"/>
      <c r="G95" s="1144"/>
      <c r="H95" s="1144"/>
      <c r="I95" s="1144"/>
      <c r="J95" s="1144"/>
      <c r="K95" s="1144"/>
      <c r="L95" s="1144"/>
      <c r="M95" s="1144"/>
      <c r="N95" s="1144"/>
      <c r="O95" s="1144"/>
      <c r="P95" s="1144"/>
      <c r="Q95" s="1144"/>
      <c r="R95" s="1144"/>
      <c r="S95" s="1144"/>
      <c r="T95" s="1144"/>
      <c r="U95" s="1144"/>
      <c r="V95" s="1144"/>
      <c r="W95" s="1144"/>
      <c r="X95" s="1144"/>
      <c r="Y95" s="1144"/>
      <c r="Z95" s="1144"/>
      <c r="AA95" s="1144"/>
      <c r="AB95" s="1144"/>
      <c r="AC95" s="1144"/>
      <c r="AD95" s="1144"/>
    </row>
    <row r="96" spans="1:30">
      <c r="A96" s="1149">
        <v>68</v>
      </c>
      <c r="B96" s="1153" t="s">
        <v>545</v>
      </c>
      <c r="C96" s="1144"/>
      <c r="D96" s="1144"/>
      <c r="E96" s="1144"/>
      <c r="F96" s="1144"/>
      <c r="G96" s="1144"/>
      <c r="H96" s="1144"/>
      <c r="I96" s="1144"/>
      <c r="J96" s="1144"/>
      <c r="K96" s="1144"/>
      <c r="L96" s="1144"/>
      <c r="M96" s="1144"/>
      <c r="N96" s="1144"/>
      <c r="O96" s="1144"/>
      <c r="P96" s="1144"/>
      <c r="Q96" s="1144"/>
      <c r="R96" s="1144"/>
      <c r="S96" s="1144"/>
      <c r="T96" s="1144"/>
      <c r="U96" s="1144"/>
      <c r="V96" s="1144"/>
      <c r="W96" s="1144"/>
      <c r="X96" s="1144"/>
      <c r="Y96" s="1144"/>
      <c r="Z96" s="1144"/>
      <c r="AA96" s="1144"/>
      <c r="AB96" s="1144"/>
      <c r="AC96" s="1144"/>
      <c r="AD96" s="1144"/>
    </row>
    <row r="97" spans="1:30">
      <c r="A97" s="1149">
        <v>69</v>
      </c>
      <c r="B97" s="1159" t="s">
        <v>546</v>
      </c>
      <c r="C97" s="1169">
        <f t="shared" ref="C97:AD97" si="10">C95+C96</f>
        <v>0</v>
      </c>
      <c r="D97" s="1169">
        <f t="shared" si="10"/>
        <v>0</v>
      </c>
      <c r="E97" s="1169">
        <f t="shared" si="10"/>
        <v>0</v>
      </c>
      <c r="F97" s="1169">
        <f t="shared" si="10"/>
        <v>0</v>
      </c>
      <c r="G97" s="1169">
        <f t="shared" si="10"/>
        <v>0</v>
      </c>
      <c r="H97" s="1169">
        <f t="shared" si="10"/>
        <v>0</v>
      </c>
      <c r="I97" s="1169">
        <f t="shared" si="10"/>
        <v>0</v>
      </c>
      <c r="J97" s="1169">
        <f t="shared" si="10"/>
        <v>0</v>
      </c>
      <c r="K97" s="1169">
        <f t="shared" si="10"/>
        <v>0</v>
      </c>
      <c r="L97" s="1169">
        <f t="shared" si="10"/>
        <v>0</v>
      </c>
      <c r="M97" s="1169">
        <f t="shared" si="10"/>
        <v>0</v>
      </c>
      <c r="N97" s="1169">
        <f t="shared" si="10"/>
        <v>0</v>
      </c>
      <c r="O97" s="1169">
        <f t="shared" si="10"/>
        <v>0</v>
      </c>
      <c r="P97" s="1169">
        <f t="shared" si="10"/>
        <v>0</v>
      </c>
      <c r="Q97" s="1169">
        <f t="shared" si="10"/>
        <v>0</v>
      </c>
      <c r="R97" s="1169">
        <f t="shared" si="10"/>
        <v>0</v>
      </c>
      <c r="S97" s="1169">
        <f t="shared" si="10"/>
        <v>0</v>
      </c>
      <c r="T97" s="1169">
        <f t="shared" si="10"/>
        <v>0</v>
      </c>
      <c r="U97" s="1169">
        <f t="shared" si="10"/>
        <v>0</v>
      </c>
      <c r="V97" s="1169">
        <f t="shared" si="10"/>
        <v>0</v>
      </c>
      <c r="W97" s="1169">
        <f t="shared" si="10"/>
        <v>0</v>
      </c>
      <c r="X97" s="1169">
        <f t="shared" si="10"/>
        <v>0</v>
      </c>
      <c r="Y97" s="1169">
        <f t="shared" si="10"/>
        <v>0</v>
      </c>
      <c r="Z97" s="1169">
        <f t="shared" si="10"/>
        <v>0</v>
      </c>
      <c r="AA97" s="1169">
        <f t="shared" si="10"/>
        <v>0</v>
      </c>
      <c r="AB97" s="1169">
        <f t="shared" si="10"/>
        <v>0</v>
      </c>
      <c r="AC97" s="1169">
        <f t="shared" si="10"/>
        <v>0</v>
      </c>
      <c r="AD97" s="1169">
        <f t="shared" si="10"/>
        <v>0</v>
      </c>
    </row>
    <row r="98" spans="1:30">
      <c r="A98" s="1149">
        <v>70</v>
      </c>
      <c r="B98" s="1159" t="s">
        <v>547</v>
      </c>
      <c r="C98" s="1169">
        <f t="shared" ref="C98:AD98" si="11">C92+C93+C94+C97</f>
        <v>0</v>
      </c>
      <c r="D98" s="1169">
        <f t="shared" si="11"/>
        <v>0</v>
      </c>
      <c r="E98" s="1169">
        <f t="shared" si="11"/>
        <v>0</v>
      </c>
      <c r="F98" s="1169">
        <f t="shared" si="11"/>
        <v>0</v>
      </c>
      <c r="G98" s="1169">
        <f t="shared" si="11"/>
        <v>0</v>
      </c>
      <c r="H98" s="1169">
        <f t="shared" si="11"/>
        <v>0</v>
      </c>
      <c r="I98" s="1169">
        <f t="shared" si="11"/>
        <v>0</v>
      </c>
      <c r="J98" s="1169">
        <f t="shared" si="11"/>
        <v>0</v>
      </c>
      <c r="K98" s="1169">
        <f t="shared" si="11"/>
        <v>0</v>
      </c>
      <c r="L98" s="1169">
        <f t="shared" si="11"/>
        <v>0</v>
      </c>
      <c r="M98" s="1169">
        <f t="shared" si="11"/>
        <v>0</v>
      </c>
      <c r="N98" s="1169">
        <f t="shared" si="11"/>
        <v>0</v>
      </c>
      <c r="O98" s="1169">
        <f t="shared" si="11"/>
        <v>0</v>
      </c>
      <c r="P98" s="1169">
        <f t="shared" si="11"/>
        <v>0</v>
      </c>
      <c r="Q98" s="1169">
        <f t="shared" si="11"/>
        <v>0</v>
      </c>
      <c r="R98" s="1169">
        <f t="shared" si="11"/>
        <v>0</v>
      </c>
      <c r="S98" s="1169">
        <f t="shared" si="11"/>
        <v>0</v>
      </c>
      <c r="T98" s="1169">
        <f t="shared" si="11"/>
        <v>0</v>
      </c>
      <c r="U98" s="1169">
        <f t="shared" si="11"/>
        <v>0</v>
      </c>
      <c r="V98" s="1169">
        <f t="shared" si="11"/>
        <v>0</v>
      </c>
      <c r="W98" s="1169">
        <f t="shared" si="11"/>
        <v>0</v>
      </c>
      <c r="X98" s="1169">
        <f t="shared" si="11"/>
        <v>0</v>
      </c>
      <c r="Y98" s="1169">
        <f t="shared" si="11"/>
        <v>0</v>
      </c>
      <c r="Z98" s="1169">
        <f t="shared" si="11"/>
        <v>0</v>
      </c>
      <c r="AA98" s="1169">
        <f t="shared" si="11"/>
        <v>0</v>
      </c>
      <c r="AB98" s="1169">
        <f t="shared" si="11"/>
        <v>0</v>
      </c>
      <c r="AC98" s="1169">
        <f t="shared" si="11"/>
        <v>0</v>
      </c>
      <c r="AD98" s="1169">
        <f t="shared" si="11"/>
        <v>0</v>
      </c>
    </row>
    <row r="99" spans="1:30">
      <c r="A99" s="1149">
        <v>71</v>
      </c>
      <c r="B99" s="1153" t="s">
        <v>548</v>
      </c>
      <c r="C99" s="1144"/>
      <c r="D99" s="1144"/>
      <c r="E99" s="1144"/>
      <c r="F99" s="1144"/>
      <c r="G99" s="1144"/>
      <c r="H99" s="1144"/>
      <c r="I99" s="1144"/>
      <c r="J99" s="1144"/>
      <c r="K99" s="1144"/>
      <c r="L99" s="1144"/>
      <c r="M99" s="1144"/>
      <c r="N99" s="1144"/>
      <c r="O99" s="1144"/>
      <c r="P99" s="1144"/>
      <c r="Q99" s="1144"/>
      <c r="R99" s="1144"/>
      <c r="S99" s="1144"/>
      <c r="T99" s="1144"/>
      <c r="U99" s="1144"/>
      <c r="V99" s="1144"/>
      <c r="W99" s="1144"/>
      <c r="X99" s="1144"/>
      <c r="Y99" s="1144"/>
      <c r="Z99" s="1144"/>
      <c r="AA99" s="1144"/>
      <c r="AB99" s="1144"/>
      <c r="AC99" s="1144"/>
      <c r="AD99" s="1144"/>
    </row>
    <row r="100" spans="1:30">
      <c r="A100" s="1149">
        <v>72</v>
      </c>
      <c r="B100" s="1153" t="s">
        <v>549</v>
      </c>
      <c r="C100" s="1144"/>
      <c r="D100" s="1144"/>
      <c r="E100" s="1144"/>
      <c r="F100" s="1144"/>
      <c r="G100" s="1144"/>
      <c r="H100" s="1144"/>
      <c r="I100" s="1144"/>
      <c r="J100" s="1144"/>
      <c r="K100" s="1144"/>
      <c r="L100" s="1144"/>
      <c r="M100" s="1144"/>
      <c r="N100" s="1144"/>
      <c r="O100" s="1144"/>
      <c r="P100" s="1144"/>
      <c r="Q100" s="1144"/>
      <c r="R100" s="1144"/>
      <c r="S100" s="1144"/>
      <c r="T100" s="1144"/>
      <c r="U100" s="1144"/>
      <c r="V100" s="1144"/>
      <c r="W100" s="1144"/>
      <c r="X100" s="1144"/>
      <c r="Y100" s="1144"/>
      <c r="Z100" s="1144"/>
      <c r="AA100" s="1144"/>
      <c r="AB100" s="1144"/>
      <c r="AC100" s="1144"/>
      <c r="AD100" s="1144"/>
    </row>
    <row r="101" spans="1:30">
      <c r="A101" s="1149">
        <v>73</v>
      </c>
      <c r="B101" s="1156" t="s">
        <v>550</v>
      </c>
      <c r="C101" s="1168"/>
      <c r="D101" s="1168"/>
      <c r="E101" s="1168"/>
      <c r="F101" s="1168"/>
      <c r="G101" s="1168"/>
      <c r="H101" s="1168"/>
      <c r="I101" s="1168"/>
      <c r="J101" s="1168"/>
      <c r="K101" s="1168"/>
      <c r="L101" s="1168"/>
      <c r="M101" s="1168"/>
      <c r="N101" s="1168"/>
      <c r="O101" s="1168"/>
      <c r="P101" s="1168"/>
      <c r="Q101" s="1168"/>
      <c r="R101" s="1168"/>
      <c r="S101" s="1168"/>
      <c r="T101" s="1168"/>
      <c r="U101" s="1168"/>
      <c r="V101" s="1168"/>
      <c r="W101" s="1168"/>
      <c r="X101" s="1168"/>
      <c r="Y101" s="1168"/>
      <c r="Z101" s="1168"/>
      <c r="AA101" s="1168"/>
      <c r="AB101" s="1168"/>
      <c r="AC101" s="1168"/>
      <c r="AD101" s="1168"/>
    </row>
    <row r="102" spans="1:30">
      <c r="A102" s="1149">
        <v>74</v>
      </c>
      <c r="B102" s="1153" t="s">
        <v>551</v>
      </c>
      <c r="C102" s="1144"/>
      <c r="D102" s="1144"/>
      <c r="E102" s="1144"/>
      <c r="F102" s="1144"/>
      <c r="G102" s="1144"/>
      <c r="H102" s="1144"/>
      <c r="I102" s="1144"/>
      <c r="J102" s="1144"/>
      <c r="K102" s="1144"/>
      <c r="L102" s="1144"/>
      <c r="M102" s="1144"/>
      <c r="N102" s="1144"/>
      <c r="O102" s="1144"/>
      <c r="P102" s="1144"/>
      <c r="Q102" s="1144"/>
      <c r="R102" s="1144"/>
      <c r="S102" s="1144"/>
      <c r="T102" s="1144"/>
      <c r="U102" s="1144"/>
      <c r="V102" s="1144"/>
      <c r="W102" s="1144"/>
      <c r="X102" s="1144"/>
      <c r="Y102" s="1144"/>
      <c r="Z102" s="1144"/>
      <c r="AA102" s="1144"/>
      <c r="AB102" s="1144"/>
      <c r="AC102" s="1144"/>
      <c r="AD102" s="1144"/>
    </row>
    <row r="103" spans="1:30">
      <c r="A103" s="1149">
        <v>75</v>
      </c>
      <c r="B103" s="1153" t="s">
        <v>552</v>
      </c>
      <c r="C103" s="1144"/>
      <c r="D103" s="1144"/>
      <c r="E103" s="1144"/>
      <c r="F103" s="1144"/>
      <c r="G103" s="1144"/>
      <c r="H103" s="1144"/>
      <c r="I103" s="1144"/>
      <c r="J103" s="1144"/>
      <c r="K103" s="1144"/>
      <c r="L103" s="1144"/>
      <c r="M103" s="1144"/>
      <c r="N103" s="1144"/>
      <c r="O103" s="1144"/>
      <c r="P103" s="1144"/>
      <c r="Q103" s="1144"/>
      <c r="R103" s="1144"/>
      <c r="S103" s="1144"/>
      <c r="T103" s="1144"/>
      <c r="U103" s="1144"/>
      <c r="V103" s="1144"/>
      <c r="W103" s="1144"/>
      <c r="X103" s="1144"/>
      <c r="Y103" s="1144"/>
      <c r="Z103" s="1144"/>
      <c r="AA103" s="1144"/>
      <c r="AB103" s="1144"/>
      <c r="AC103" s="1144"/>
      <c r="AD103" s="1144"/>
    </row>
    <row r="104" spans="1:30">
      <c r="A104" s="1149">
        <v>76</v>
      </c>
      <c r="B104" s="1153" t="s">
        <v>553</v>
      </c>
      <c r="C104" s="1144"/>
      <c r="D104" s="1144"/>
      <c r="E104" s="1144"/>
      <c r="F104" s="1144"/>
      <c r="G104" s="1144"/>
      <c r="H104" s="1144"/>
      <c r="I104" s="1144"/>
      <c r="J104" s="1144"/>
      <c r="K104" s="1144"/>
      <c r="L104" s="1144"/>
      <c r="M104" s="1144"/>
      <c r="N104" s="1144"/>
      <c r="O104" s="1144"/>
      <c r="P104" s="1144"/>
      <c r="Q104" s="1144"/>
      <c r="R104" s="1144"/>
      <c r="S104" s="1144"/>
      <c r="T104" s="1144"/>
      <c r="U104" s="1144"/>
      <c r="V104" s="1144"/>
      <c r="W104" s="1144"/>
      <c r="X104" s="1144"/>
      <c r="Y104" s="1144"/>
      <c r="Z104" s="1144"/>
      <c r="AA104" s="1144"/>
      <c r="AB104" s="1144"/>
      <c r="AC104" s="1144"/>
      <c r="AD104" s="1144"/>
    </row>
    <row r="105" spans="1:30">
      <c r="A105" s="1149">
        <v>77</v>
      </c>
      <c r="B105" s="1153" t="s">
        <v>512</v>
      </c>
      <c r="C105" s="1157"/>
      <c r="D105" s="1157"/>
      <c r="E105" s="1157"/>
      <c r="F105" s="1157"/>
      <c r="G105" s="1157"/>
      <c r="H105" s="1157"/>
      <c r="I105" s="1157"/>
      <c r="J105" s="1157"/>
      <c r="K105" s="1157"/>
      <c r="L105" s="1157"/>
      <c r="M105" s="1157"/>
      <c r="N105" s="1157"/>
      <c r="O105" s="1157"/>
      <c r="P105" s="1157"/>
      <c r="Q105" s="1157"/>
      <c r="R105" s="1157"/>
      <c r="S105" s="1157"/>
      <c r="T105" s="1157"/>
      <c r="U105" s="1157"/>
      <c r="V105" s="1157"/>
      <c r="W105" s="1157"/>
      <c r="X105" s="1157"/>
      <c r="Y105" s="1157"/>
      <c r="Z105" s="1157"/>
      <c r="AA105" s="1157"/>
      <c r="AB105" s="1157"/>
      <c r="AC105" s="1157"/>
      <c r="AD105" s="1157"/>
    </row>
    <row r="106" spans="1:30">
      <c r="A106" s="1149" t="s">
        <v>554</v>
      </c>
      <c r="B106" s="1161"/>
      <c r="C106" s="1144"/>
      <c r="D106" s="1144"/>
      <c r="E106" s="1144"/>
      <c r="F106" s="1144"/>
      <c r="G106" s="1144"/>
      <c r="H106" s="1144"/>
      <c r="I106" s="1144"/>
      <c r="J106" s="1144"/>
      <c r="K106" s="1144"/>
      <c r="L106" s="1144"/>
      <c r="M106" s="1144"/>
      <c r="N106" s="1144"/>
      <c r="O106" s="1144"/>
      <c r="P106" s="1144"/>
      <c r="Q106" s="1144"/>
      <c r="R106" s="1144"/>
      <c r="S106" s="1144"/>
      <c r="T106" s="1144"/>
      <c r="U106" s="1144"/>
      <c r="V106" s="1144"/>
      <c r="W106" s="1144"/>
      <c r="X106" s="1144"/>
      <c r="Y106" s="1144"/>
      <c r="Z106" s="1144"/>
      <c r="AA106" s="1144"/>
      <c r="AB106" s="1144"/>
      <c r="AC106" s="1144"/>
      <c r="AD106" s="1144"/>
    </row>
    <row r="107" spans="1:30">
      <c r="A107" s="1149" t="s">
        <v>555</v>
      </c>
      <c r="B107" s="1161"/>
      <c r="C107" s="1144"/>
      <c r="D107" s="1144"/>
      <c r="E107" s="1144"/>
      <c r="F107" s="1144"/>
      <c r="G107" s="1144"/>
      <c r="H107" s="1144"/>
      <c r="I107" s="1144"/>
      <c r="J107" s="1144"/>
      <c r="K107" s="1144"/>
      <c r="L107" s="1144"/>
      <c r="M107" s="1144"/>
      <c r="N107" s="1144"/>
      <c r="O107" s="1144"/>
      <c r="P107" s="1144"/>
      <c r="Q107" s="1144"/>
      <c r="R107" s="1144"/>
      <c r="S107" s="1144"/>
      <c r="T107" s="1144"/>
      <c r="U107" s="1144"/>
      <c r="V107" s="1144"/>
      <c r="W107" s="1144"/>
      <c r="X107" s="1144"/>
      <c r="Y107" s="1144"/>
      <c r="Z107" s="1144"/>
      <c r="AA107" s="1144"/>
      <c r="AB107" s="1144"/>
      <c r="AC107" s="1144"/>
      <c r="AD107" s="1144"/>
    </row>
    <row r="108" spans="1:30">
      <c r="A108" s="1149" t="s">
        <v>556</v>
      </c>
      <c r="B108" s="1161"/>
      <c r="C108" s="1144"/>
      <c r="D108" s="1144"/>
      <c r="E108" s="1144"/>
      <c r="F108" s="1144"/>
      <c r="G108" s="1144"/>
      <c r="H108" s="1144"/>
      <c r="I108" s="1144"/>
      <c r="J108" s="1144"/>
      <c r="K108" s="1144"/>
      <c r="L108" s="1144"/>
      <c r="M108" s="1144"/>
      <c r="N108" s="1144"/>
      <c r="O108" s="1144"/>
      <c r="P108" s="1144"/>
      <c r="Q108" s="1144"/>
      <c r="R108" s="1144"/>
      <c r="S108" s="1144"/>
      <c r="T108" s="1144"/>
      <c r="U108" s="1144"/>
      <c r="V108" s="1144"/>
      <c r="W108" s="1144"/>
      <c r="X108" s="1144"/>
      <c r="Y108" s="1144"/>
      <c r="Z108" s="1144"/>
      <c r="AA108" s="1144"/>
      <c r="AB108" s="1144"/>
      <c r="AC108" s="1144"/>
      <c r="AD108" s="1144"/>
    </row>
    <row r="109" spans="1:30">
      <c r="A109" s="1149" t="s">
        <v>557</v>
      </c>
      <c r="B109" s="1161"/>
      <c r="C109" s="1144"/>
      <c r="D109" s="1144"/>
      <c r="E109" s="1144"/>
      <c r="F109" s="1144"/>
      <c r="G109" s="1144"/>
      <c r="H109" s="1144"/>
      <c r="I109" s="1144"/>
      <c r="J109" s="1144"/>
      <c r="K109" s="1144"/>
      <c r="L109" s="1144"/>
      <c r="M109" s="1144"/>
      <c r="N109" s="1144"/>
      <c r="O109" s="1144"/>
      <c r="P109" s="1144"/>
      <c r="Q109" s="1144"/>
      <c r="R109" s="1144"/>
      <c r="S109" s="1144"/>
      <c r="T109" s="1144"/>
      <c r="U109" s="1144"/>
      <c r="V109" s="1144"/>
      <c r="W109" s="1144"/>
      <c r="X109" s="1144"/>
      <c r="Y109" s="1144"/>
      <c r="Z109" s="1144"/>
      <c r="AA109" s="1144"/>
      <c r="AB109" s="1144"/>
      <c r="AC109" s="1144"/>
      <c r="AD109" s="1144"/>
    </row>
    <row r="110" spans="1:30">
      <c r="A110" s="1149" t="s">
        <v>558</v>
      </c>
      <c r="B110" s="1161"/>
      <c r="C110" s="1144"/>
      <c r="D110" s="1144"/>
      <c r="E110" s="1144"/>
      <c r="F110" s="1144"/>
      <c r="G110" s="1144"/>
      <c r="H110" s="1144"/>
      <c r="I110" s="1144"/>
      <c r="J110" s="1144"/>
      <c r="K110" s="1144"/>
      <c r="L110" s="1144"/>
      <c r="M110" s="1144"/>
      <c r="N110" s="1144"/>
      <c r="O110" s="1144"/>
      <c r="P110" s="1144"/>
      <c r="Q110" s="1144"/>
      <c r="R110" s="1144"/>
      <c r="S110" s="1144"/>
      <c r="T110" s="1144"/>
      <c r="U110" s="1144"/>
      <c r="V110" s="1144"/>
      <c r="W110" s="1144"/>
      <c r="X110" s="1144"/>
      <c r="Y110" s="1144"/>
      <c r="Z110" s="1144"/>
      <c r="AA110" s="1144"/>
      <c r="AB110" s="1144"/>
      <c r="AC110" s="1144"/>
      <c r="AD110" s="1144"/>
    </row>
    <row r="111" spans="1:30">
      <c r="A111" s="1149">
        <v>78</v>
      </c>
      <c r="B111" s="1159" t="s">
        <v>559</v>
      </c>
      <c r="C111" s="1169">
        <f t="shared" ref="C111:AD111" si="12">C102+C103+C104+SUM(C106:C110)</f>
        <v>0</v>
      </c>
      <c r="D111" s="1169">
        <f t="shared" si="12"/>
        <v>0</v>
      </c>
      <c r="E111" s="1169">
        <f t="shared" si="12"/>
        <v>0</v>
      </c>
      <c r="F111" s="1169">
        <f t="shared" si="12"/>
        <v>0</v>
      </c>
      <c r="G111" s="1169">
        <f t="shared" si="12"/>
        <v>0</v>
      </c>
      <c r="H111" s="1169">
        <f t="shared" si="12"/>
        <v>0</v>
      </c>
      <c r="I111" s="1169">
        <f t="shared" si="12"/>
        <v>0</v>
      </c>
      <c r="J111" s="1169">
        <f t="shared" si="12"/>
        <v>0</v>
      </c>
      <c r="K111" s="1169">
        <f t="shared" si="12"/>
        <v>0</v>
      </c>
      <c r="L111" s="1169">
        <f t="shared" si="12"/>
        <v>0</v>
      </c>
      <c r="M111" s="1169">
        <f t="shared" si="12"/>
        <v>0</v>
      </c>
      <c r="N111" s="1169">
        <f t="shared" si="12"/>
        <v>0</v>
      </c>
      <c r="O111" s="1169">
        <f t="shared" si="12"/>
        <v>0</v>
      </c>
      <c r="P111" s="1169">
        <f t="shared" si="12"/>
        <v>0</v>
      </c>
      <c r="Q111" s="1169">
        <f t="shared" si="12"/>
        <v>0</v>
      </c>
      <c r="R111" s="1169">
        <f t="shared" si="12"/>
        <v>0</v>
      </c>
      <c r="S111" s="1169">
        <f t="shared" si="12"/>
        <v>0</v>
      </c>
      <c r="T111" s="1169">
        <f t="shared" si="12"/>
        <v>0</v>
      </c>
      <c r="U111" s="1169">
        <f t="shared" si="12"/>
        <v>0</v>
      </c>
      <c r="V111" s="1169">
        <f t="shared" si="12"/>
        <v>0</v>
      </c>
      <c r="W111" s="1169">
        <f t="shared" si="12"/>
        <v>0</v>
      </c>
      <c r="X111" s="1169">
        <f t="shared" si="12"/>
        <v>0</v>
      </c>
      <c r="Y111" s="1169">
        <f t="shared" si="12"/>
        <v>0</v>
      </c>
      <c r="Z111" s="1169">
        <f t="shared" si="12"/>
        <v>0</v>
      </c>
      <c r="AA111" s="1169">
        <f t="shared" si="12"/>
        <v>0</v>
      </c>
      <c r="AB111" s="1169">
        <f t="shared" si="12"/>
        <v>0</v>
      </c>
      <c r="AC111" s="1169">
        <f t="shared" si="12"/>
        <v>0</v>
      </c>
      <c r="AD111" s="1169">
        <f t="shared" si="12"/>
        <v>0</v>
      </c>
    </row>
    <row r="112" spans="1:30">
      <c r="A112" s="1149">
        <v>79</v>
      </c>
      <c r="B112" s="1159" t="s">
        <v>560</v>
      </c>
      <c r="C112" s="1169">
        <f t="shared" ref="C112:AD112" si="13">C72+C82+C88+C98+C99+C100+C111</f>
        <v>8.4212100000000002E-3</v>
      </c>
      <c r="D112" s="1169">
        <f t="shared" ca="1" si="13"/>
        <v>9.8583999999999998E-3</v>
      </c>
      <c r="E112" s="1169">
        <f t="shared" ca="1" si="13"/>
        <v>0.93765252673593247</v>
      </c>
      <c r="F112" s="1169">
        <f t="shared" ca="1" si="13"/>
        <v>1.8513614731233412</v>
      </c>
      <c r="G112" s="1169">
        <f t="shared" ca="1" si="13"/>
        <v>2.750529110860775</v>
      </c>
      <c r="H112" s="1169">
        <f t="shared" ca="1" si="13"/>
        <v>3.6616114235498145</v>
      </c>
      <c r="I112" s="1169">
        <f t="shared" ca="1" si="13"/>
        <v>4.6136928692318371</v>
      </c>
      <c r="J112" s="1169">
        <f t="shared" ca="1" si="13"/>
        <v>5.5794471992070909</v>
      </c>
      <c r="K112" s="1169">
        <f t="shared" ca="1" si="13"/>
        <v>6.528358596322164</v>
      </c>
      <c r="L112" s="1169">
        <f t="shared" ca="1" si="13"/>
        <v>7.4587721731287342</v>
      </c>
      <c r="M112" s="1169">
        <f t="shared" ca="1" si="13"/>
        <v>8.3685485357231499</v>
      </c>
      <c r="N112" s="1169">
        <f t="shared" ca="1" si="13"/>
        <v>9.2914911475243454</v>
      </c>
      <c r="O112" s="1169">
        <f t="shared" ca="1" si="13"/>
        <v>10.266218369145779</v>
      </c>
      <c r="P112" s="1169">
        <f t="shared" ca="1" si="13"/>
        <v>12.787492446752488</v>
      </c>
      <c r="Q112" s="1169">
        <f t="shared" ca="1" si="13"/>
        <v>15.799318613514394</v>
      </c>
      <c r="R112" s="1169">
        <f t="shared" ca="1" si="13"/>
        <v>18.770044641157487</v>
      </c>
      <c r="S112" s="1169">
        <f t="shared" ca="1" si="13"/>
        <v>21.700502195487413</v>
      </c>
      <c r="T112" s="1169">
        <f t="shared" ca="1" si="13"/>
        <v>24.590980836749633</v>
      </c>
      <c r="U112" s="1169">
        <f t="shared" ca="1" si="13"/>
        <v>27.441437440263059</v>
      </c>
      <c r="V112" s="1169">
        <f t="shared" ca="1" si="13"/>
        <v>30.251621635735962</v>
      </c>
      <c r="W112" s="1169">
        <f t="shared" ca="1" si="13"/>
        <v>33.021150851451495</v>
      </c>
      <c r="X112" s="1169">
        <f t="shared" ca="1" si="13"/>
        <v>35.74955511488988</v>
      </c>
      <c r="Y112" s="1169">
        <f t="shared" ca="1" si="13"/>
        <v>38.436303701194682</v>
      </c>
      <c r="Z112" s="1169">
        <f t="shared" ca="1" si="13"/>
        <v>41.080820893582967</v>
      </c>
      <c r="AA112" s="1169">
        <f t="shared" ca="1" si="13"/>
        <v>43.807511084626</v>
      </c>
      <c r="AB112" s="1169">
        <f t="shared" si="13"/>
        <v>0</v>
      </c>
      <c r="AC112" s="1169">
        <f t="shared" si="13"/>
        <v>0</v>
      </c>
      <c r="AD112" s="1169">
        <f t="shared" si="13"/>
        <v>0</v>
      </c>
    </row>
    <row r="113" spans="1:30">
      <c r="A113" s="1149">
        <v>80</v>
      </c>
      <c r="B113" s="1166" t="s">
        <v>561</v>
      </c>
      <c r="C113" s="1167"/>
      <c r="D113" s="1167"/>
      <c r="E113" s="1167"/>
      <c r="F113" s="1167"/>
      <c r="G113" s="1167"/>
      <c r="H113" s="1167"/>
      <c r="I113" s="1167"/>
      <c r="J113" s="1167"/>
      <c r="K113" s="1167"/>
      <c r="L113" s="1167"/>
      <c r="M113" s="1167"/>
      <c r="N113" s="1167"/>
      <c r="O113" s="1167"/>
      <c r="P113" s="1167"/>
      <c r="Q113" s="1167"/>
      <c r="R113" s="1167"/>
      <c r="S113" s="1167"/>
      <c r="T113" s="1167"/>
      <c r="U113" s="1167"/>
      <c r="V113" s="1167"/>
      <c r="W113" s="1167"/>
      <c r="X113" s="1167"/>
      <c r="Y113" s="1167"/>
      <c r="Z113" s="1167"/>
      <c r="AA113" s="1167"/>
      <c r="AB113" s="1167"/>
      <c r="AC113" s="1167"/>
      <c r="AD113" s="1167"/>
    </row>
    <row r="114" spans="1:30">
      <c r="A114" s="1149">
        <v>81</v>
      </c>
      <c r="B114" s="1153" t="s">
        <v>562</v>
      </c>
      <c r="C114" s="1144"/>
      <c r="D114" s="1144">
        <f ca="1">CFS!D92</f>
        <v>36.749999999999993</v>
      </c>
      <c r="E114" s="1144">
        <f ca="1">CFS!E92</f>
        <v>36.749999999999993</v>
      </c>
      <c r="F114" s="1144">
        <f ca="1">CFS!F92</f>
        <v>36.749999999999993</v>
      </c>
      <c r="G114" s="1144">
        <f ca="1">CFS!G92</f>
        <v>36.749999999999993</v>
      </c>
      <c r="H114" s="1144">
        <f ca="1">CFS!H92</f>
        <v>36.749999999999993</v>
      </c>
      <c r="I114" s="1144">
        <f ca="1">CFS!I92</f>
        <v>36.749999999999993</v>
      </c>
      <c r="J114" s="1144">
        <f ca="1">CFS!J92</f>
        <v>36.749999999999993</v>
      </c>
      <c r="K114" s="1144">
        <f ca="1">CFS!K92</f>
        <v>36.749999999999993</v>
      </c>
      <c r="L114" s="1144">
        <f ca="1">CFS!L92</f>
        <v>36.749999999999993</v>
      </c>
      <c r="M114" s="1144">
        <f ca="1">CFS!M92</f>
        <v>36.749999999999993</v>
      </c>
      <c r="N114" s="1144">
        <f ca="1">CFS!N92</f>
        <v>36.749999999999993</v>
      </c>
      <c r="O114" s="1144">
        <f ca="1">CFS!O92</f>
        <v>36.749999999999993</v>
      </c>
      <c r="P114" s="1144">
        <f ca="1">CFS!P92</f>
        <v>36.749999999999993</v>
      </c>
      <c r="Q114" s="1144">
        <f ca="1">CFS!Q92</f>
        <v>36.749999999999993</v>
      </c>
      <c r="R114" s="1144">
        <f ca="1">CFS!R92</f>
        <v>36.749999999999993</v>
      </c>
      <c r="S114" s="1144">
        <f ca="1">CFS!S92</f>
        <v>36.749999999999993</v>
      </c>
      <c r="T114" s="1144">
        <f ca="1">CFS!T92</f>
        <v>36.749999999999993</v>
      </c>
      <c r="U114" s="1144">
        <f ca="1">CFS!U92</f>
        <v>36.749999999999993</v>
      </c>
      <c r="V114" s="1144">
        <f ca="1">CFS!V92</f>
        <v>36.749999999999993</v>
      </c>
      <c r="W114" s="1144">
        <f ca="1">CFS!W92</f>
        <v>36.749999999999993</v>
      </c>
      <c r="X114" s="1144">
        <f ca="1">CFS!X92</f>
        <v>36.749999999999993</v>
      </c>
      <c r="Y114" s="1144">
        <f ca="1">CFS!Y92</f>
        <v>36.749999999999993</v>
      </c>
      <c r="Z114" s="1144">
        <f ca="1">CFS!Z92</f>
        <v>36.749999999999993</v>
      </c>
      <c r="AA114" s="1144">
        <f ca="1">CFS!AA92</f>
        <v>36.749999999999993</v>
      </c>
      <c r="AB114" s="1144">
        <f>CFS!AB92</f>
        <v>0</v>
      </c>
      <c r="AC114" s="1144">
        <f>CFS!AC92</f>
        <v>0</v>
      </c>
      <c r="AD114" s="1144">
        <f>CFS!AD92</f>
        <v>0</v>
      </c>
    </row>
    <row r="115" spans="1:30">
      <c r="A115" s="1149">
        <v>82</v>
      </c>
      <c r="B115" s="1153" t="s">
        <v>563</v>
      </c>
      <c r="C115" s="1144"/>
      <c r="D115" s="1144"/>
      <c r="E115" s="1144"/>
      <c r="F115" s="1144"/>
      <c r="G115" s="1144"/>
      <c r="H115" s="1144"/>
      <c r="I115" s="1144"/>
      <c r="J115" s="1144"/>
      <c r="K115" s="1144"/>
      <c r="L115" s="1144"/>
      <c r="M115" s="1144"/>
      <c r="N115" s="1144"/>
      <c r="O115" s="1144"/>
      <c r="P115" s="1144"/>
      <c r="Q115" s="1144"/>
      <c r="R115" s="1144"/>
      <c r="S115" s="1144"/>
      <c r="T115" s="1144"/>
      <c r="U115" s="1144"/>
      <c r="V115" s="1144"/>
      <c r="W115" s="1144"/>
      <c r="X115" s="1144"/>
      <c r="Y115" s="1144"/>
      <c r="Z115" s="1144"/>
      <c r="AA115" s="1144"/>
      <c r="AB115" s="1144"/>
      <c r="AC115" s="1144"/>
      <c r="AD115" s="1144"/>
    </row>
    <row r="116" spans="1:30">
      <c r="A116" s="1149">
        <v>83</v>
      </c>
      <c r="B116" s="1153" t="s">
        <v>564</v>
      </c>
      <c r="C116" s="1144"/>
      <c r="D116" s="1144">
        <f>CFS!D95</f>
        <v>0</v>
      </c>
      <c r="E116" s="1144">
        <f ca="1">CFS!E95</f>
        <v>5.5124999999999984</v>
      </c>
      <c r="F116" s="1144">
        <f ca="1">CFS!F95</f>
        <v>10.198124999999997</v>
      </c>
      <c r="G116" s="1144">
        <f ca="1">CFS!G95</f>
        <v>14.180906249999996</v>
      </c>
      <c r="H116" s="1144">
        <f ca="1">CFS!H95</f>
        <v>17.566270312499995</v>
      </c>
      <c r="I116" s="1144">
        <f ca="1">CFS!I95</f>
        <v>20.443829765624994</v>
      </c>
      <c r="J116" s="1144">
        <f ca="1">CFS!J95</f>
        <v>22.889755300781243</v>
      </c>
      <c r="K116" s="1144">
        <f ca="1">CFS!K95</f>
        <v>24.968792005664056</v>
      </c>
      <c r="L116" s="1144">
        <f ca="1">CFS!L95</f>
        <v>26.735973204814446</v>
      </c>
      <c r="M116" s="1144">
        <f ca="1">CFS!M95</f>
        <v>28.238077224092279</v>
      </c>
      <c r="N116" s="1144">
        <f ca="1">CFS!N95</f>
        <v>29.514865640478437</v>
      </c>
      <c r="O116" s="1144">
        <f ca="1">CFS!O95</f>
        <v>30.600135794406672</v>
      </c>
      <c r="P116" s="1144">
        <f ca="1">CFS!P95</f>
        <v>31.522615425245672</v>
      </c>
      <c r="Q116" s="1144">
        <f ca="1">CFS!Q95</f>
        <v>32.306723111458822</v>
      </c>
      <c r="R116" s="1144">
        <f ca="1">CFS!R95</f>
        <v>32.973214644739997</v>
      </c>
      <c r="S116" s="1144">
        <f ca="1">CFS!S95</f>
        <v>33.539732448029</v>
      </c>
      <c r="T116" s="1144">
        <f ca="1">CFS!T95</f>
        <v>34.02127258082465</v>
      </c>
      <c r="U116" s="1144">
        <f ca="1">CFS!U95</f>
        <v>34.430581693700951</v>
      </c>
      <c r="V116" s="1144">
        <f ca="1">CFS!V95</f>
        <v>34.778494439645812</v>
      </c>
      <c r="W116" s="1144">
        <f ca="1">CFS!W95</f>
        <v>35.074220273698941</v>
      </c>
      <c r="X116" s="1144">
        <f ca="1">CFS!X95</f>
        <v>35.325587232644104</v>
      </c>
      <c r="Y116" s="1144">
        <f ca="1">CFS!Y95</f>
        <v>35.539249147747491</v>
      </c>
      <c r="Z116" s="1144">
        <f ca="1">CFS!Z95</f>
        <v>35.720861775585369</v>
      </c>
      <c r="AA116" s="1144">
        <f ca="1">CFS!AA95</f>
        <v>35.875232509247567</v>
      </c>
      <c r="AB116" s="1144">
        <f>CFS!AB95</f>
        <v>0</v>
      </c>
      <c r="AC116" s="1144">
        <f>CFS!AC95</f>
        <v>0</v>
      </c>
      <c r="AD116" s="1144">
        <f>CFS!AD95</f>
        <v>0</v>
      </c>
    </row>
    <row r="117" spans="1:30" s="1132" customFormat="1">
      <c r="A117" s="1173">
        <v>84</v>
      </c>
      <c r="B117" s="1159" t="s">
        <v>565</v>
      </c>
      <c r="C117" s="1169">
        <f>C114+C115-C116</f>
        <v>0</v>
      </c>
      <c r="D117" s="1169">
        <f t="shared" ref="D117:AD117" ca="1" si="14">D114+D115-D116</f>
        <v>36.749999999999993</v>
      </c>
      <c r="E117" s="1169">
        <f t="shared" ca="1" si="14"/>
        <v>31.237499999999994</v>
      </c>
      <c r="F117" s="1169">
        <f t="shared" ca="1" si="14"/>
        <v>26.551874999999995</v>
      </c>
      <c r="G117" s="1169">
        <f t="shared" ca="1" si="14"/>
        <v>22.569093749999997</v>
      </c>
      <c r="H117" s="1169">
        <f t="shared" ca="1" si="14"/>
        <v>19.183729687499998</v>
      </c>
      <c r="I117" s="1169">
        <f t="shared" ca="1" si="14"/>
        <v>16.306170234374999</v>
      </c>
      <c r="J117" s="1169">
        <f t="shared" ca="1" si="14"/>
        <v>13.86024469921875</v>
      </c>
      <c r="K117" s="1169">
        <f t="shared" ca="1" si="14"/>
        <v>11.781207994335936</v>
      </c>
      <c r="L117" s="1169">
        <f t="shared" ca="1" si="14"/>
        <v>10.014026795185547</v>
      </c>
      <c r="M117" s="1169">
        <f t="shared" ca="1" si="14"/>
        <v>8.5119227759077134</v>
      </c>
      <c r="N117" s="1169">
        <f t="shared" ca="1" si="14"/>
        <v>7.235134359521556</v>
      </c>
      <c r="O117" s="1169">
        <f t="shared" ca="1" si="14"/>
        <v>6.149864205593321</v>
      </c>
      <c r="P117" s="1169">
        <f t="shared" ca="1" si="14"/>
        <v>5.2273845747543213</v>
      </c>
      <c r="Q117" s="1169">
        <f t="shared" ca="1" si="14"/>
        <v>4.4432768885411704</v>
      </c>
      <c r="R117" s="1169">
        <f t="shared" ca="1" si="14"/>
        <v>3.7767853552599959</v>
      </c>
      <c r="S117" s="1169">
        <f t="shared" ca="1" si="14"/>
        <v>3.2102675519709933</v>
      </c>
      <c r="T117" s="1169">
        <f t="shared" ca="1" si="14"/>
        <v>2.7287274191753426</v>
      </c>
      <c r="U117" s="1169">
        <f t="shared" ca="1" si="14"/>
        <v>2.3194183062990419</v>
      </c>
      <c r="V117" s="1169">
        <f t="shared" ca="1" si="14"/>
        <v>1.9715055603541813</v>
      </c>
      <c r="W117" s="1169">
        <f t="shared" ca="1" si="14"/>
        <v>1.6757797263010517</v>
      </c>
      <c r="X117" s="1169">
        <f t="shared" ca="1" si="14"/>
        <v>1.4244127673558893</v>
      </c>
      <c r="Y117" s="1169">
        <f t="shared" ca="1" si="14"/>
        <v>1.2107508522525023</v>
      </c>
      <c r="Z117" s="1169">
        <f t="shared" ca="1" si="14"/>
        <v>1.0291382244146234</v>
      </c>
      <c r="AA117" s="1169">
        <f t="shared" ca="1" si="14"/>
        <v>0.87476749075242566</v>
      </c>
      <c r="AB117" s="1169">
        <f t="shared" si="14"/>
        <v>0</v>
      </c>
      <c r="AC117" s="1169">
        <f t="shared" si="14"/>
        <v>0</v>
      </c>
      <c r="AD117" s="1169">
        <f t="shared" si="14"/>
        <v>0</v>
      </c>
    </row>
    <row r="118" spans="1:30">
      <c r="A118" s="1149">
        <v>85</v>
      </c>
      <c r="B118" s="1166" t="s">
        <v>566</v>
      </c>
      <c r="C118" s="1167"/>
      <c r="D118" s="1167"/>
      <c r="E118" s="1167"/>
      <c r="F118" s="1167"/>
      <c r="G118" s="1167"/>
      <c r="H118" s="1167"/>
      <c r="I118" s="1167"/>
      <c r="J118" s="1167"/>
      <c r="K118" s="1167"/>
      <c r="L118" s="1167"/>
      <c r="M118" s="1167"/>
      <c r="N118" s="1167"/>
      <c r="O118" s="1167"/>
      <c r="P118" s="1167"/>
      <c r="Q118" s="1167"/>
      <c r="R118" s="1167"/>
      <c r="S118" s="1167"/>
      <c r="T118" s="1167"/>
      <c r="U118" s="1167"/>
      <c r="V118" s="1167"/>
      <c r="W118" s="1167"/>
      <c r="X118" s="1167"/>
      <c r="Y118" s="1167"/>
      <c r="Z118" s="1167"/>
      <c r="AA118" s="1167"/>
      <c r="AB118" s="1167"/>
      <c r="AC118" s="1167"/>
      <c r="AD118" s="1167"/>
    </row>
    <row r="119" spans="1:30" ht="30">
      <c r="A119" s="1149">
        <v>86</v>
      </c>
      <c r="B119" s="1156" t="s">
        <v>567</v>
      </c>
      <c r="C119" s="1168"/>
      <c r="D119" s="1168"/>
      <c r="E119" s="1168"/>
      <c r="F119" s="1168"/>
      <c r="G119" s="1168"/>
      <c r="H119" s="1168"/>
      <c r="I119" s="1168"/>
      <c r="J119" s="1168"/>
      <c r="K119" s="1168"/>
      <c r="L119" s="1168"/>
      <c r="M119" s="1168"/>
      <c r="N119" s="1168"/>
      <c r="O119" s="1168"/>
      <c r="P119" s="1168"/>
      <c r="Q119" s="1168"/>
      <c r="R119" s="1168"/>
      <c r="S119" s="1168"/>
      <c r="T119" s="1168"/>
      <c r="U119" s="1168"/>
      <c r="V119" s="1168"/>
      <c r="W119" s="1168"/>
      <c r="X119" s="1168"/>
      <c r="Y119" s="1168"/>
      <c r="Z119" s="1168"/>
      <c r="AA119" s="1168"/>
      <c r="AB119" s="1168"/>
      <c r="AC119" s="1168"/>
      <c r="AD119" s="1168"/>
    </row>
    <row r="120" spans="1:30">
      <c r="A120" s="1149">
        <v>87</v>
      </c>
      <c r="B120" s="1156" t="s">
        <v>568</v>
      </c>
      <c r="C120" s="1168"/>
      <c r="D120" s="1168"/>
      <c r="E120" s="1168"/>
      <c r="F120" s="1168"/>
      <c r="G120" s="1168"/>
      <c r="H120" s="1168"/>
      <c r="I120" s="1168"/>
      <c r="J120" s="1168"/>
      <c r="K120" s="1168"/>
      <c r="L120" s="1168"/>
      <c r="M120" s="1168"/>
      <c r="N120" s="1168"/>
      <c r="O120" s="1168"/>
      <c r="P120" s="1168"/>
      <c r="Q120" s="1168"/>
      <c r="R120" s="1168"/>
      <c r="S120" s="1168"/>
      <c r="T120" s="1168"/>
      <c r="U120" s="1168"/>
      <c r="V120" s="1168"/>
      <c r="W120" s="1168"/>
      <c r="X120" s="1168"/>
      <c r="Y120" s="1168"/>
      <c r="Z120" s="1168"/>
      <c r="AA120" s="1168"/>
      <c r="AB120" s="1168"/>
      <c r="AC120" s="1168"/>
      <c r="AD120" s="1168"/>
    </row>
    <row r="121" spans="1:30">
      <c r="A121" s="1149">
        <v>88</v>
      </c>
      <c r="B121" s="1153" t="s">
        <v>569</v>
      </c>
      <c r="C121" s="1144"/>
      <c r="D121" s="1144"/>
      <c r="E121" s="1144"/>
      <c r="F121" s="1144"/>
      <c r="G121" s="1144"/>
      <c r="H121" s="1144"/>
      <c r="I121" s="1144"/>
      <c r="J121" s="1144"/>
      <c r="K121" s="1144"/>
      <c r="L121" s="1144"/>
      <c r="M121" s="1144"/>
      <c r="N121" s="1144"/>
      <c r="O121" s="1144"/>
      <c r="P121" s="1144"/>
      <c r="Q121" s="1144"/>
      <c r="R121" s="1144"/>
      <c r="S121" s="1144"/>
      <c r="T121" s="1144"/>
      <c r="U121" s="1144"/>
      <c r="V121" s="1144"/>
      <c r="W121" s="1144"/>
      <c r="X121" s="1144"/>
      <c r="Y121" s="1144"/>
      <c r="Z121" s="1144"/>
      <c r="AA121" s="1144"/>
      <c r="AB121" s="1144"/>
      <c r="AC121" s="1144"/>
      <c r="AD121" s="1144"/>
    </row>
    <row r="122" spans="1:30">
      <c r="A122" s="1149">
        <v>89</v>
      </c>
      <c r="B122" s="1153" t="s">
        <v>525</v>
      </c>
      <c r="C122" s="1157"/>
      <c r="D122" s="1157"/>
      <c r="E122" s="1157"/>
      <c r="F122" s="1157"/>
      <c r="G122" s="1157"/>
      <c r="H122" s="1157"/>
      <c r="I122" s="1157"/>
      <c r="J122" s="1157"/>
      <c r="K122" s="1157"/>
      <c r="L122" s="1157"/>
      <c r="M122" s="1157"/>
      <c r="N122" s="1157"/>
      <c r="O122" s="1157"/>
      <c r="P122" s="1157"/>
      <c r="Q122" s="1157"/>
      <c r="R122" s="1157"/>
      <c r="S122" s="1157"/>
      <c r="T122" s="1157"/>
      <c r="U122" s="1157"/>
      <c r="V122" s="1157"/>
      <c r="W122" s="1157"/>
      <c r="X122" s="1157"/>
      <c r="Y122" s="1157"/>
      <c r="Z122" s="1157"/>
      <c r="AA122" s="1157"/>
      <c r="AB122" s="1157"/>
      <c r="AC122" s="1157"/>
      <c r="AD122" s="1157"/>
    </row>
    <row r="123" spans="1:30">
      <c r="A123" s="1149" t="s">
        <v>570</v>
      </c>
      <c r="B123" s="1161"/>
      <c r="C123" s="1144"/>
      <c r="D123" s="1144"/>
      <c r="E123" s="1144"/>
      <c r="F123" s="1144"/>
      <c r="G123" s="1144"/>
      <c r="H123" s="1144"/>
      <c r="I123" s="1144"/>
      <c r="J123" s="1144"/>
      <c r="K123" s="1144"/>
      <c r="L123" s="1144"/>
      <c r="M123" s="1144"/>
      <c r="N123" s="1144"/>
      <c r="O123" s="1144"/>
      <c r="P123" s="1144"/>
      <c r="Q123" s="1144"/>
      <c r="R123" s="1144"/>
      <c r="S123" s="1144"/>
      <c r="T123" s="1144"/>
      <c r="U123" s="1144"/>
      <c r="V123" s="1144"/>
      <c r="W123" s="1144"/>
      <c r="X123" s="1144"/>
      <c r="Y123" s="1144"/>
      <c r="Z123" s="1144"/>
      <c r="AA123" s="1144"/>
      <c r="AB123" s="1144"/>
      <c r="AC123" s="1144"/>
      <c r="AD123" s="1144"/>
    </row>
    <row r="124" spans="1:30">
      <c r="A124" s="1149" t="s">
        <v>571</v>
      </c>
      <c r="B124" s="1161"/>
      <c r="C124" s="1144"/>
      <c r="D124" s="1144"/>
      <c r="E124" s="1144"/>
      <c r="F124" s="1144"/>
      <c r="G124" s="1144"/>
      <c r="H124" s="1144"/>
      <c r="I124" s="1144"/>
      <c r="J124" s="1144"/>
      <c r="K124" s="1144"/>
      <c r="L124" s="1144"/>
      <c r="M124" s="1144"/>
      <c r="N124" s="1144"/>
      <c r="O124" s="1144"/>
      <c r="P124" s="1144"/>
      <c r="Q124" s="1144"/>
      <c r="R124" s="1144"/>
      <c r="S124" s="1144"/>
      <c r="T124" s="1144"/>
      <c r="U124" s="1144"/>
      <c r="V124" s="1144"/>
      <c r="W124" s="1144"/>
      <c r="X124" s="1144"/>
      <c r="Y124" s="1144"/>
      <c r="Z124" s="1144"/>
      <c r="AA124" s="1144"/>
      <c r="AB124" s="1144"/>
      <c r="AC124" s="1144"/>
      <c r="AD124" s="1144"/>
    </row>
    <row r="125" spans="1:30">
      <c r="A125" s="1149" t="s">
        <v>572</v>
      </c>
      <c r="B125" s="1161"/>
      <c r="C125" s="1144"/>
      <c r="D125" s="1144"/>
      <c r="E125" s="1144"/>
      <c r="F125" s="1144"/>
      <c r="G125" s="1144"/>
      <c r="H125" s="1144"/>
      <c r="I125" s="1144"/>
      <c r="J125" s="1144"/>
      <c r="K125" s="1144"/>
      <c r="L125" s="1144"/>
      <c r="M125" s="1144"/>
      <c r="N125" s="1144"/>
      <c r="O125" s="1144"/>
      <c r="P125" s="1144"/>
      <c r="Q125" s="1144"/>
      <c r="R125" s="1144"/>
      <c r="S125" s="1144"/>
      <c r="T125" s="1144"/>
      <c r="U125" s="1144"/>
      <c r="V125" s="1144"/>
      <c r="W125" s="1144"/>
      <c r="X125" s="1144"/>
      <c r="Y125" s="1144"/>
      <c r="Z125" s="1144"/>
      <c r="AA125" s="1144"/>
      <c r="AB125" s="1144"/>
      <c r="AC125" s="1144"/>
      <c r="AD125" s="1144"/>
    </row>
    <row r="126" spans="1:30">
      <c r="A126" s="1149" t="s">
        <v>573</v>
      </c>
      <c r="B126" s="1161"/>
      <c r="C126" s="1144"/>
      <c r="D126" s="1144"/>
      <c r="E126" s="1144"/>
      <c r="F126" s="1144"/>
      <c r="G126" s="1144"/>
      <c r="H126" s="1144"/>
      <c r="I126" s="1144"/>
      <c r="J126" s="1144"/>
      <c r="K126" s="1144"/>
      <c r="L126" s="1144"/>
      <c r="M126" s="1144"/>
      <c r="N126" s="1144"/>
      <c r="O126" s="1144"/>
      <c r="P126" s="1144"/>
      <c r="Q126" s="1144"/>
      <c r="R126" s="1144"/>
      <c r="S126" s="1144"/>
      <c r="T126" s="1144"/>
      <c r="U126" s="1144"/>
      <c r="V126" s="1144"/>
      <c r="W126" s="1144"/>
      <c r="X126" s="1144"/>
      <c r="Y126" s="1144"/>
      <c r="Z126" s="1144"/>
      <c r="AA126" s="1144"/>
      <c r="AB126" s="1144"/>
      <c r="AC126" s="1144"/>
      <c r="AD126" s="1144"/>
    </row>
    <row r="127" spans="1:30">
      <c r="A127" s="1149" t="s">
        <v>574</v>
      </c>
      <c r="B127" s="1161"/>
      <c r="C127" s="1144"/>
      <c r="D127" s="1144"/>
      <c r="E127" s="1144"/>
      <c r="F127" s="1144"/>
      <c r="G127" s="1144"/>
      <c r="H127" s="1144"/>
      <c r="I127" s="1144"/>
      <c r="J127" s="1144"/>
      <c r="K127" s="1144"/>
      <c r="L127" s="1144"/>
      <c r="M127" s="1144"/>
      <c r="N127" s="1144"/>
      <c r="O127" s="1144"/>
      <c r="P127" s="1144"/>
      <c r="Q127" s="1144"/>
      <c r="R127" s="1144"/>
      <c r="S127" s="1144"/>
      <c r="T127" s="1144"/>
      <c r="U127" s="1144"/>
      <c r="V127" s="1144"/>
      <c r="W127" s="1144"/>
      <c r="X127" s="1144"/>
      <c r="Y127" s="1144"/>
      <c r="Z127" s="1144"/>
      <c r="AA127" s="1144"/>
      <c r="AB127" s="1144"/>
      <c r="AC127" s="1144"/>
      <c r="AD127" s="1144"/>
    </row>
    <row r="128" spans="1:30" s="1132" customFormat="1">
      <c r="A128" s="1149">
        <v>90</v>
      </c>
      <c r="B128" s="1159" t="s">
        <v>575</v>
      </c>
      <c r="C128" s="1169">
        <f t="shared" ref="C128:AD128" si="15">C121+SUM(C123:C127)</f>
        <v>0</v>
      </c>
      <c r="D128" s="1169">
        <f t="shared" si="15"/>
        <v>0</v>
      </c>
      <c r="E128" s="1169">
        <f t="shared" si="15"/>
        <v>0</v>
      </c>
      <c r="F128" s="1169">
        <f t="shared" si="15"/>
        <v>0</v>
      </c>
      <c r="G128" s="1169">
        <f t="shared" si="15"/>
        <v>0</v>
      </c>
      <c r="H128" s="1169">
        <f t="shared" si="15"/>
        <v>0</v>
      </c>
      <c r="I128" s="1169">
        <f t="shared" si="15"/>
        <v>0</v>
      </c>
      <c r="J128" s="1169">
        <f t="shared" si="15"/>
        <v>0</v>
      </c>
      <c r="K128" s="1169">
        <f t="shared" si="15"/>
        <v>0</v>
      </c>
      <c r="L128" s="1169">
        <f t="shared" si="15"/>
        <v>0</v>
      </c>
      <c r="M128" s="1169">
        <f t="shared" si="15"/>
        <v>0</v>
      </c>
      <c r="N128" s="1169">
        <f t="shared" si="15"/>
        <v>0</v>
      </c>
      <c r="O128" s="1169">
        <f t="shared" si="15"/>
        <v>0</v>
      </c>
      <c r="P128" s="1169">
        <f t="shared" si="15"/>
        <v>0</v>
      </c>
      <c r="Q128" s="1169">
        <f t="shared" si="15"/>
        <v>0</v>
      </c>
      <c r="R128" s="1169">
        <f t="shared" si="15"/>
        <v>0</v>
      </c>
      <c r="S128" s="1169">
        <f t="shared" si="15"/>
        <v>0</v>
      </c>
      <c r="T128" s="1169">
        <f t="shared" si="15"/>
        <v>0</v>
      </c>
      <c r="U128" s="1169">
        <f t="shared" si="15"/>
        <v>0</v>
      </c>
      <c r="V128" s="1169">
        <f t="shared" si="15"/>
        <v>0</v>
      </c>
      <c r="W128" s="1169">
        <f t="shared" si="15"/>
        <v>0</v>
      </c>
      <c r="X128" s="1169">
        <f t="shared" si="15"/>
        <v>0</v>
      </c>
      <c r="Y128" s="1169">
        <f t="shared" si="15"/>
        <v>0</v>
      </c>
      <c r="Z128" s="1169">
        <f t="shared" si="15"/>
        <v>0</v>
      </c>
      <c r="AA128" s="1169">
        <f t="shared" si="15"/>
        <v>0</v>
      </c>
      <c r="AB128" s="1169">
        <f t="shared" si="15"/>
        <v>0</v>
      </c>
      <c r="AC128" s="1169">
        <f t="shared" si="15"/>
        <v>0</v>
      </c>
      <c r="AD128" s="1169">
        <f t="shared" si="15"/>
        <v>0</v>
      </c>
    </row>
    <row r="129" spans="1:30" s="1132" customFormat="1">
      <c r="A129" s="1149">
        <v>91</v>
      </c>
      <c r="B129" s="1160" t="s">
        <v>576</v>
      </c>
      <c r="C129" s="1172"/>
      <c r="D129" s="1172"/>
      <c r="E129" s="1172"/>
      <c r="F129" s="1172"/>
      <c r="G129" s="1172"/>
      <c r="H129" s="1172"/>
      <c r="I129" s="1172"/>
      <c r="J129" s="1172"/>
      <c r="K129" s="1172"/>
      <c r="L129" s="1172"/>
      <c r="M129" s="1172"/>
      <c r="N129" s="1172"/>
      <c r="O129" s="1172"/>
      <c r="P129" s="1172"/>
      <c r="Q129" s="1172"/>
      <c r="R129" s="1172"/>
      <c r="S129" s="1172"/>
      <c r="T129" s="1172"/>
      <c r="U129" s="1172"/>
      <c r="V129" s="1172"/>
      <c r="W129" s="1172"/>
      <c r="X129" s="1172"/>
      <c r="Y129" s="1172"/>
      <c r="Z129" s="1172"/>
      <c r="AA129" s="1172"/>
      <c r="AB129" s="1172"/>
      <c r="AC129" s="1172"/>
      <c r="AD129" s="1172"/>
    </row>
    <row r="130" spans="1:30" s="1132" customFormat="1">
      <c r="A130" s="1149">
        <v>92</v>
      </c>
      <c r="B130" s="1160" t="s">
        <v>577</v>
      </c>
      <c r="C130" s="1172"/>
      <c r="D130" s="1172"/>
      <c r="E130" s="1172"/>
      <c r="F130" s="1172"/>
      <c r="G130" s="1172"/>
      <c r="H130" s="1172"/>
      <c r="I130" s="1172"/>
      <c r="J130" s="1172"/>
      <c r="K130" s="1172"/>
      <c r="L130" s="1172"/>
      <c r="M130" s="1172"/>
      <c r="N130" s="1172"/>
      <c r="O130" s="1172"/>
      <c r="P130" s="1172"/>
      <c r="Q130" s="1172"/>
      <c r="R130" s="1172"/>
      <c r="S130" s="1172"/>
      <c r="T130" s="1172"/>
      <c r="U130" s="1172"/>
      <c r="V130" s="1172"/>
      <c r="W130" s="1172"/>
      <c r="X130" s="1172"/>
      <c r="Y130" s="1172"/>
      <c r="Z130" s="1172"/>
      <c r="AA130" s="1172"/>
      <c r="AB130" s="1172"/>
      <c r="AC130" s="1172"/>
      <c r="AD130" s="1172"/>
    </row>
    <row r="131" spans="1:30" s="1132" customFormat="1">
      <c r="A131" s="1149">
        <v>93</v>
      </c>
      <c r="B131" s="1156" t="s">
        <v>578</v>
      </c>
      <c r="C131" s="1174"/>
      <c r="D131" s="1174"/>
      <c r="E131" s="1174"/>
      <c r="F131" s="1174"/>
      <c r="G131" s="1174"/>
      <c r="H131" s="1174"/>
      <c r="I131" s="1174"/>
      <c r="J131" s="1174"/>
      <c r="K131" s="1174"/>
      <c r="L131" s="1174"/>
      <c r="M131" s="1174"/>
      <c r="N131" s="1174"/>
      <c r="O131" s="1174"/>
      <c r="P131" s="1174"/>
      <c r="Q131" s="1174"/>
      <c r="R131" s="1174"/>
      <c r="S131" s="1174"/>
      <c r="T131" s="1174"/>
      <c r="U131" s="1174"/>
      <c r="V131" s="1174"/>
      <c r="W131" s="1174"/>
      <c r="X131" s="1174"/>
      <c r="Y131" s="1174"/>
      <c r="Z131" s="1174"/>
      <c r="AA131" s="1174"/>
      <c r="AB131" s="1174"/>
      <c r="AC131" s="1174"/>
      <c r="AD131" s="1174"/>
    </row>
    <row r="132" spans="1:30">
      <c r="A132" s="1149">
        <v>94</v>
      </c>
      <c r="B132" s="1153" t="s">
        <v>579</v>
      </c>
      <c r="C132" s="1144"/>
      <c r="D132" s="1144"/>
      <c r="E132" s="1144"/>
      <c r="F132" s="1144"/>
      <c r="G132" s="1144"/>
      <c r="H132" s="1144"/>
      <c r="I132" s="1144"/>
      <c r="J132" s="1144"/>
      <c r="K132" s="1144"/>
      <c r="L132" s="1144"/>
      <c r="M132" s="1144"/>
      <c r="N132" s="1144"/>
      <c r="O132" s="1144"/>
      <c r="P132" s="1144"/>
      <c r="Q132" s="1144"/>
      <c r="R132" s="1144"/>
      <c r="S132" s="1144"/>
      <c r="T132" s="1144"/>
      <c r="U132" s="1144"/>
      <c r="V132" s="1144"/>
      <c r="W132" s="1144"/>
      <c r="X132" s="1144"/>
      <c r="Y132" s="1144"/>
      <c r="Z132" s="1144"/>
      <c r="AA132" s="1144"/>
      <c r="AB132" s="1144"/>
      <c r="AC132" s="1144"/>
      <c r="AD132" s="1144"/>
    </row>
    <row r="133" spans="1:30">
      <c r="A133" s="1149">
        <v>95</v>
      </c>
      <c r="B133" s="1153" t="s">
        <v>580</v>
      </c>
      <c r="C133" s="1144"/>
      <c r="D133" s="1144"/>
      <c r="E133" s="1144"/>
      <c r="F133" s="1144"/>
      <c r="G133" s="1144"/>
      <c r="H133" s="1144"/>
      <c r="I133" s="1144"/>
      <c r="J133" s="1144"/>
      <c r="K133" s="1144"/>
      <c r="L133" s="1144"/>
      <c r="M133" s="1144"/>
      <c r="N133" s="1144"/>
      <c r="O133" s="1144"/>
      <c r="P133" s="1144"/>
      <c r="Q133" s="1144"/>
      <c r="R133" s="1144"/>
      <c r="S133" s="1144"/>
      <c r="T133" s="1144"/>
      <c r="U133" s="1144"/>
      <c r="V133" s="1144"/>
      <c r="W133" s="1144"/>
      <c r="X133" s="1144"/>
      <c r="Y133" s="1144"/>
      <c r="Z133" s="1144"/>
      <c r="AA133" s="1144"/>
      <c r="AB133" s="1144"/>
      <c r="AC133" s="1144"/>
      <c r="AD133" s="1144"/>
    </row>
    <row r="134" spans="1:30">
      <c r="A134" s="1149">
        <v>96</v>
      </c>
      <c r="B134" s="1153" t="s">
        <v>581</v>
      </c>
      <c r="C134" s="1144"/>
      <c r="D134" s="1144"/>
      <c r="E134" s="1144"/>
      <c r="F134" s="1144"/>
      <c r="G134" s="1144"/>
      <c r="H134" s="1144"/>
      <c r="I134" s="1144"/>
      <c r="J134" s="1144"/>
      <c r="K134" s="1144"/>
      <c r="L134" s="1144"/>
      <c r="M134" s="1144"/>
      <c r="N134" s="1144"/>
      <c r="O134" s="1144"/>
      <c r="P134" s="1144"/>
      <c r="Q134" s="1144"/>
      <c r="R134" s="1144"/>
      <c r="S134" s="1144"/>
      <c r="T134" s="1144"/>
      <c r="U134" s="1144"/>
      <c r="V134" s="1144"/>
      <c r="W134" s="1144"/>
      <c r="X134" s="1144"/>
      <c r="Y134" s="1144"/>
      <c r="Z134" s="1144"/>
      <c r="AA134" s="1144"/>
      <c r="AB134" s="1144"/>
      <c r="AC134" s="1144"/>
      <c r="AD134" s="1144"/>
    </row>
    <row r="135" spans="1:30">
      <c r="A135" s="1149">
        <v>97</v>
      </c>
      <c r="B135" s="1153" t="s">
        <v>582</v>
      </c>
      <c r="C135" s="1144"/>
      <c r="D135" s="1144"/>
      <c r="E135" s="1144"/>
      <c r="F135" s="1144"/>
      <c r="G135" s="1144"/>
      <c r="H135" s="1144"/>
      <c r="I135" s="1144"/>
      <c r="J135" s="1144"/>
      <c r="K135" s="1144"/>
      <c r="L135" s="1144"/>
      <c r="M135" s="1144"/>
      <c r="N135" s="1144"/>
      <c r="O135" s="1144"/>
      <c r="P135" s="1144"/>
      <c r="Q135" s="1144"/>
      <c r="R135" s="1144"/>
      <c r="S135" s="1144"/>
      <c r="T135" s="1144"/>
      <c r="U135" s="1144"/>
      <c r="V135" s="1144"/>
      <c r="W135" s="1144"/>
      <c r="X135" s="1144"/>
      <c r="Y135" s="1144"/>
      <c r="Z135" s="1144"/>
      <c r="AA135" s="1144"/>
      <c r="AB135" s="1144"/>
      <c r="AC135" s="1144"/>
      <c r="AD135" s="1144"/>
    </row>
    <row r="136" spans="1:30">
      <c r="A136" s="1149">
        <v>98</v>
      </c>
      <c r="B136" s="1153" t="s">
        <v>583</v>
      </c>
      <c r="C136" s="1144"/>
      <c r="D136" s="1144"/>
      <c r="E136" s="1144"/>
      <c r="F136" s="1144"/>
      <c r="G136" s="1144"/>
      <c r="H136" s="1144"/>
      <c r="I136" s="1144"/>
      <c r="J136" s="1144"/>
      <c r="K136" s="1144"/>
      <c r="L136" s="1144"/>
      <c r="M136" s="1144"/>
      <c r="N136" s="1144"/>
      <c r="O136" s="1144"/>
      <c r="P136" s="1144"/>
      <c r="Q136" s="1144"/>
      <c r="R136" s="1144"/>
      <c r="S136" s="1144"/>
      <c r="T136" s="1144"/>
      <c r="U136" s="1144"/>
      <c r="V136" s="1144"/>
      <c r="W136" s="1144"/>
      <c r="X136" s="1144"/>
      <c r="Y136" s="1144"/>
      <c r="Z136" s="1144"/>
      <c r="AA136" s="1144"/>
      <c r="AB136" s="1144"/>
      <c r="AC136" s="1144"/>
      <c r="AD136" s="1144"/>
    </row>
    <row r="137" spans="1:30">
      <c r="A137" s="1149">
        <v>99</v>
      </c>
      <c r="B137" s="1153" t="s">
        <v>512</v>
      </c>
      <c r="C137" s="1157"/>
      <c r="D137" s="1157"/>
      <c r="E137" s="1157"/>
      <c r="F137" s="1157"/>
      <c r="G137" s="1157"/>
      <c r="H137" s="1157"/>
      <c r="I137" s="1157"/>
      <c r="J137" s="1157"/>
      <c r="K137" s="1157"/>
      <c r="L137" s="1157"/>
      <c r="M137" s="1157"/>
      <c r="N137" s="1157"/>
      <c r="O137" s="1157"/>
      <c r="P137" s="1157"/>
      <c r="Q137" s="1157"/>
      <c r="R137" s="1157"/>
      <c r="S137" s="1157"/>
      <c r="T137" s="1157"/>
      <c r="U137" s="1157"/>
      <c r="V137" s="1157"/>
      <c r="W137" s="1157"/>
      <c r="X137" s="1157"/>
      <c r="Y137" s="1157"/>
      <c r="Z137" s="1157"/>
      <c r="AA137" s="1157"/>
      <c r="AB137" s="1157"/>
      <c r="AC137" s="1157"/>
      <c r="AD137" s="1157"/>
    </row>
    <row r="138" spans="1:30">
      <c r="A138" s="1149" t="s">
        <v>584</v>
      </c>
      <c r="B138" s="1161"/>
      <c r="C138" s="1144"/>
      <c r="D138" s="1144"/>
      <c r="E138" s="1144"/>
      <c r="F138" s="1144"/>
      <c r="G138" s="1144"/>
      <c r="H138" s="1144"/>
      <c r="I138" s="1144"/>
      <c r="J138" s="1144"/>
      <c r="K138" s="1144"/>
      <c r="L138" s="1144"/>
      <c r="M138" s="1144"/>
      <c r="N138" s="1144"/>
      <c r="O138" s="1144"/>
      <c r="P138" s="1144"/>
      <c r="Q138" s="1144"/>
      <c r="R138" s="1144"/>
      <c r="S138" s="1144"/>
      <c r="T138" s="1144"/>
      <c r="U138" s="1144"/>
      <c r="V138" s="1144"/>
      <c r="W138" s="1144"/>
      <c r="X138" s="1144"/>
      <c r="Y138" s="1144"/>
      <c r="Z138" s="1144"/>
      <c r="AA138" s="1144"/>
      <c r="AB138" s="1144"/>
      <c r="AC138" s="1144"/>
      <c r="AD138" s="1144"/>
    </row>
    <row r="139" spans="1:30">
      <c r="A139" s="1149" t="s">
        <v>585</v>
      </c>
      <c r="B139" s="1161"/>
      <c r="C139" s="1144"/>
      <c r="D139" s="1144"/>
      <c r="E139" s="1144"/>
      <c r="F139" s="1144"/>
      <c r="G139" s="1144"/>
      <c r="H139" s="1144"/>
      <c r="I139" s="1144"/>
      <c r="J139" s="1144"/>
      <c r="K139" s="1144"/>
      <c r="L139" s="1144"/>
      <c r="M139" s="1144"/>
      <c r="N139" s="1144"/>
      <c r="O139" s="1144"/>
      <c r="P139" s="1144"/>
      <c r="Q139" s="1144"/>
      <c r="R139" s="1144"/>
      <c r="S139" s="1144"/>
      <c r="T139" s="1144"/>
      <c r="U139" s="1144"/>
      <c r="V139" s="1144"/>
      <c r="W139" s="1144"/>
      <c r="X139" s="1144"/>
      <c r="Y139" s="1144"/>
      <c r="Z139" s="1144"/>
      <c r="AA139" s="1144"/>
      <c r="AB139" s="1144"/>
      <c r="AC139" s="1144"/>
      <c r="AD139" s="1144"/>
    </row>
    <row r="140" spans="1:30">
      <c r="A140" s="1149" t="s">
        <v>586</v>
      </c>
      <c r="B140" s="1161"/>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c r="AA140" s="1144"/>
      <c r="AB140" s="1144"/>
      <c r="AC140" s="1144"/>
      <c r="AD140" s="1144"/>
    </row>
    <row r="141" spans="1:30">
      <c r="A141" s="1149" t="s">
        <v>587</v>
      </c>
      <c r="B141" s="1161"/>
      <c r="C141" s="1144"/>
      <c r="D141" s="1144"/>
      <c r="E141" s="1144"/>
      <c r="F141" s="1144"/>
      <c r="G141" s="1144"/>
      <c r="H141" s="1144"/>
      <c r="I141" s="1144"/>
      <c r="J141" s="1144"/>
      <c r="K141" s="1144"/>
      <c r="L141" s="1144"/>
      <c r="M141" s="1144"/>
      <c r="N141" s="1144"/>
      <c r="O141" s="1144"/>
      <c r="P141" s="1144"/>
      <c r="Q141" s="1144"/>
      <c r="R141" s="1144"/>
      <c r="S141" s="1144"/>
      <c r="T141" s="1144"/>
      <c r="U141" s="1144"/>
      <c r="V141" s="1144"/>
      <c r="W141" s="1144"/>
      <c r="X141" s="1144"/>
      <c r="Y141" s="1144"/>
      <c r="Z141" s="1144"/>
      <c r="AA141" s="1144"/>
      <c r="AB141" s="1144"/>
      <c r="AC141" s="1144"/>
      <c r="AD141" s="1144"/>
    </row>
    <row r="142" spans="1:30">
      <c r="A142" s="1149" t="s">
        <v>588</v>
      </c>
      <c r="B142" s="1161"/>
      <c r="C142" s="1144"/>
      <c r="D142" s="1144"/>
      <c r="E142" s="1144"/>
      <c r="F142" s="1144"/>
      <c r="G142" s="1144"/>
      <c r="H142" s="1144"/>
      <c r="I142" s="1144"/>
      <c r="J142" s="1144"/>
      <c r="K142" s="1144"/>
      <c r="L142" s="1144"/>
      <c r="M142" s="1144"/>
      <c r="N142" s="1144"/>
      <c r="O142" s="1144"/>
      <c r="P142" s="1144"/>
      <c r="Q142" s="1144"/>
      <c r="R142" s="1144"/>
      <c r="S142" s="1144"/>
      <c r="T142" s="1144"/>
      <c r="U142" s="1144"/>
      <c r="V142" s="1144"/>
      <c r="W142" s="1144"/>
      <c r="X142" s="1144"/>
      <c r="Y142" s="1144"/>
      <c r="Z142" s="1144"/>
      <c r="AA142" s="1144"/>
      <c r="AB142" s="1144"/>
      <c r="AC142" s="1144"/>
      <c r="AD142" s="1144"/>
    </row>
    <row r="143" spans="1:30">
      <c r="A143" s="1149">
        <v>100</v>
      </c>
      <c r="B143" s="1159" t="s">
        <v>589</v>
      </c>
      <c r="C143" s="1169">
        <f t="shared" ref="C143:AD143" si="16">SUM(C132:C136)+SUM(C138:C142)</f>
        <v>0</v>
      </c>
      <c r="D143" s="1169">
        <f t="shared" si="16"/>
        <v>0</v>
      </c>
      <c r="E143" s="1169">
        <f t="shared" si="16"/>
        <v>0</v>
      </c>
      <c r="F143" s="1169">
        <f t="shared" si="16"/>
        <v>0</v>
      </c>
      <c r="G143" s="1169">
        <f t="shared" si="16"/>
        <v>0</v>
      </c>
      <c r="H143" s="1169">
        <f t="shared" si="16"/>
        <v>0</v>
      </c>
      <c r="I143" s="1169">
        <f t="shared" si="16"/>
        <v>0</v>
      </c>
      <c r="J143" s="1169">
        <f t="shared" si="16"/>
        <v>0</v>
      </c>
      <c r="K143" s="1169">
        <f t="shared" si="16"/>
        <v>0</v>
      </c>
      <c r="L143" s="1169">
        <f t="shared" si="16"/>
        <v>0</v>
      </c>
      <c r="M143" s="1169">
        <f t="shared" si="16"/>
        <v>0</v>
      </c>
      <c r="N143" s="1169">
        <f t="shared" si="16"/>
        <v>0</v>
      </c>
      <c r="O143" s="1169">
        <f t="shared" si="16"/>
        <v>0</v>
      </c>
      <c r="P143" s="1169">
        <f t="shared" si="16"/>
        <v>0</v>
      </c>
      <c r="Q143" s="1169">
        <f t="shared" si="16"/>
        <v>0</v>
      </c>
      <c r="R143" s="1169">
        <f t="shared" si="16"/>
        <v>0</v>
      </c>
      <c r="S143" s="1169">
        <f t="shared" si="16"/>
        <v>0</v>
      </c>
      <c r="T143" s="1169">
        <f t="shared" si="16"/>
        <v>0</v>
      </c>
      <c r="U143" s="1169">
        <f t="shared" si="16"/>
        <v>0</v>
      </c>
      <c r="V143" s="1169">
        <f t="shared" si="16"/>
        <v>0</v>
      </c>
      <c r="W143" s="1169">
        <f t="shared" si="16"/>
        <v>0</v>
      </c>
      <c r="X143" s="1169">
        <f t="shared" si="16"/>
        <v>0</v>
      </c>
      <c r="Y143" s="1169">
        <f t="shared" si="16"/>
        <v>0</v>
      </c>
      <c r="Z143" s="1169">
        <f t="shared" si="16"/>
        <v>0</v>
      </c>
      <c r="AA143" s="1169">
        <f t="shared" si="16"/>
        <v>0</v>
      </c>
      <c r="AB143" s="1169">
        <f t="shared" si="16"/>
        <v>0</v>
      </c>
      <c r="AC143" s="1169">
        <f t="shared" si="16"/>
        <v>0</v>
      </c>
      <c r="AD143" s="1169">
        <f t="shared" si="16"/>
        <v>0</v>
      </c>
    </row>
    <row r="144" spans="1:30" s="1132" customFormat="1" ht="30" customHeight="1">
      <c r="A144" s="1149">
        <v>101</v>
      </c>
      <c r="B144" s="1159" t="s">
        <v>590</v>
      </c>
      <c r="C144" s="1169">
        <f t="shared" ref="C144:AD144" si="17">C128+C129+C130+C143</f>
        <v>0</v>
      </c>
      <c r="D144" s="1169">
        <f t="shared" si="17"/>
        <v>0</v>
      </c>
      <c r="E144" s="1169">
        <f t="shared" si="17"/>
        <v>0</v>
      </c>
      <c r="F144" s="1169">
        <f t="shared" si="17"/>
        <v>0</v>
      </c>
      <c r="G144" s="1169">
        <f t="shared" si="17"/>
        <v>0</v>
      </c>
      <c r="H144" s="1169">
        <f t="shared" si="17"/>
        <v>0</v>
      </c>
      <c r="I144" s="1169">
        <f t="shared" si="17"/>
        <v>0</v>
      </c>
      <c r="J144" s="1169">
        <f t="shared" si="17"/>
        <v>0</v>
      </c>
      <c r="K144" s="1169">
        <f t="shared" si="17"/>
        <v>0</v>
      </c>
      <c r="L144" s="1169">
        <f t="shared" si="17"/>
        <v>0</v>
      </c>
      <c r="M144" s="1169">
        <f t="shared" si="17"/>
        <v>0</v>
      </c>
      <c r="N144" s="1169">
        <f t="shared" si="17"/>
        <v>0</v>
      </c>
      <c r="O144" s="1169">
        <f t="shared" si="17"/>
        <v>0</v>
      </c>
      <c r="P144" s="1169">
        <f t="shared" si="17"/>
        <v>0</v>
      </c>
      <c r="Q144" s="1169">
        <f t="shared" si="17"/>
        <v>0</v>
      </c>
      <c r="R144" s="1169">
        <f t="shared" si="17"/>
        <v>0</v>
      </c>
      <c r="S144" s="1169">
        <f t="shared" si="17"/>
        <v>0</v>
      </c>
      <c r="T144" s="1169">
        <f t="shared" si="17"/>
        <v>0</v>
      </c>
      <c r="U144" s="1169">
        <f t="shared" si="17"/>
        <v>0</v>
      </c>
      <c r="V144" s="1169">
        <f t="shared" si="17"/>
        <v>0</v>
      </c>
      <c r="W144" s="1169">
        <f t="shared" si="17"/>
        <v>0</v>
      </c>
      <c r="X144" s="1169">
        <f t="shared" si="17"/>
        <v>0</v>
      </c>
      <c r="Y144" s="1169">
        <f t="shared" si="17"/>
        <v>0</v>
      </c>
      <c r="Z144" s="1169">
        <f t="shared" si="17"/>
        <v>0</v>
      </c>
      <c r="AA144" s="1169">
        <f t="shared" si="17"/>
        <v>0</v>
      </c>
      <c r="AB144" s="1169">
        <f t="shared" si="17"/>
        <v>0</v>
      </c>
      <c r="AC144" s="1169">
        <f t="shared" si="17"/>
        <v>0</v>
      </c>
      <c r="AD144" s="1169">
        <f t="shared" si="17"/>
        <v>0</v>
      </c>
    </row>
    <row r="145" spans="1:30">
      <c r="A145" s="1149">
        <v>102</v>
      </c>
      <c r="B145" s="1153" t="s">
        <v>591</v>
      </c>
      <c r="C145" s="1144"/>
      <c r="D145" s="1144"/>
      <c r="E145" s="1144"/>
      <c r="F145" s="1144"/>
      <c r="G145" s="1144"/>
      <c r="H145" s="1144"/>
      <c r="I145" s="1144"/>
      <c r="J145" s="1144"/>
      <c r="K145" s="1144"/>
      <c r="L145" s="1144"/>
      <c r="M145" s="1144"/>
      <c r="N145" s="1144"/>
      <c r="O145" s="1144"/>
      <c r="P145" s="1144"/>
      <c r="Q145" s="1144"/>
      <c r="R145" s="1144"/>
      <c r="S145" s="1144"/>
      <c r="T145" s="1144"/>
      <c r="U145" s="1144"/>
      <c r="V145" s="1144"/>
      <c r="W145" s="1144"/>
      <c r="X145" s="1144"/>
      <c r="Y145" s="1144"/>
      <c r="Z145" s="1144"/>
      <c r="AA145" s="1144"/>
      <c r="AB145" s="1144"/>
      <c r="AC145" s="1144"/>
      <c r="AD145" s="1144"/>
    </row>
    <row r="146" spans="1:30">
      <c r="A146" s="1149">
        <v>103</v>
      </c>
      <c r="B146" s="1153" t="s">
        <v>592</v>
      </c>
      <c r="C146" s="1157"/>
      <c r="D146" s="1157"/>
      <c r="E146" s="1157"/>
      <c r="F146" s="1157"/>
      <c r="G146" s="1157"/>
      <c r="H146" s="1157"/>
      <c r="I146" s="1157"/>
      <c r="J146" s="1157"/>
      <c r="K146" s="1157"/>
      <c r="L146" s="1157"/>
      <c r="M146" s="1157"/>
      <c r="N146" s="1157"/>
      <c r="O146" s="1157"/>
      <c r="P146" s="1157"/>
      <c r="Q146" s="1157"/>
      <c r="R146" s="1157"/>
      <c r="S146" s="1157"/>
      <c r="T146" s="1157"/>
      <c r="U146" s="1157"/>
      <c r="V146" s="1157"/>
      <c r="W146" s="1157"/>
      <c r="X146" s="1157"/>
      <c r="Y146" s="1157"/>
      <c r="Z146" s="1157"/>
      <c r="AA146" s="1157"/>
      <c r="AB146" s="1157"/>
      <c r="AC146" s="1157"/>
      <c r="AD146" s="1157"/>
    </row>
    <row r="147" spans="1:30">
      <c r="A147" s="1149" t="s">
        <v>593</v>
      </c>
      <c r="B147" s="1161"/>
      <c r="C147" s="1144"/>
      <c r="D147" s="1144"/>
      <c r="E147" s="1144"/>
      <c r="F147" s="1144"/>
      <c r="G147" s="1144"/>
      <c r="H147" s="1144"/>
      <c r="I147" s="1144"/>
      <c r="J147" s="1144"/>
      <c r="K147" s="1144"/>
      <c r="L147" s="1144"/>
      <c r="M147" s="1144"/>
      <c r="N147" s="1144"/>
      <c r="O147" s="1144"/>
      <c r="P147" s="1144"/>
      <c r="Q147" s="1144"/>
      <c r="R147" s="1144"/>
      <c r="S147" s="1144"/>
      <c r="T147" s="1144"/>
      <c r="U147" s="1144"/>
      <c r="V147" s="1144"/>
      <c r="W147" s="1144"/>
      <c r="X147" s="1144"/>
      <c r="Y147" s="1144"/>
      <c r="Z147" s="1144"/>
      <c r="AA147" s="1144"/>
      <c r="AB147" s="1144"/>
      <c r="AC147" s="1144"/>
      <c r="AD147" s="1144"/>
    </row>
    <row r="148" spans="1:30" ht="30" customHeight="1">
      <c r="A148" s="1149" t="s">
        <v>594</v>
      </c>
      <c r="B148" s="1161"/>
      <c r="C148" s="1144"/>
      <c r="D148" s="1144"/>
      <c r="E148" s="1144"/>
      <c r="F148" s="1144"/>
      <c r="G148" s="1144"/>
      <c r="H148" s="1144"/>
      <c r="I148" s="1144"/>
      <c r="J148" s="1144"/>
      <c r="K148" s="1144"/>
      <c r="L148" s="1144"/>
      <c r="M148" s="1144"/>
      <c r="N148" s="1144"/>
      <c r="O148" s="1144"/>
      <c r="P148" s="1144"/>
      <c r="Q148" s="1144"/>
      <c r="R148" s="1144"/>
      <c r="S148" s="1144"/>
      <c r="T148" s="1144"/>
      <c r="U148" s="1144"/>
      <c r="V148" s="1144"/>
      <c r="W148" s="1144"/>
      <c r="X148" s="1144"/>
      <c r="Y148" s="1144"/>
      <c r="Z148" s="1144"/>
      <c r="AA148" s="1144"/>
      <c r="AB148" s="1144"/>
      <c r="AC148" s="1144"/>
      <c r="AD148" s="1144"/>
    </row>
    <row r="149" spans="1:30" ht="30" customHeight="1">
      <c r="A149" s="1149" t="s">
        <v>595</v>
      </c>
      <c r="B149" s="1161"/>
      <c r="C149" s="1144"/>
      <c r="D149" s="1144"/>
      <c r="E149" s="1144"/>
      <c r="F149" s="1144"/>
      <c r="G149" s="1144"/>
      <c r="H149" s="1144"/>
      <c r="I149" s="1144"/>
      <c r="J149" s="1144"/>
      <c r="K149" s="1144"/>
      <c r="L149" s="1144"/>
      <c r="M149" s="1144"/>
      <c r="N149" s="1144"/>
      <c r="O149" s="1144"/>
      <c r="P149" s="1144"/>
      <c r="Q149" s="1144"/>
      <c r="R149" s="1144"/>
      <c r="S149" s="1144"/>
      <c r="T149" s="1144"/>
      <c r="U149" s="1144"/>
      <c r="V149" s="1144"/>
      <c r="W149" s="1144"/>
      <c r="X149" s="1144"/>
      <c r="Y149" s="1144"/>
      <c r="Z149" s="1144"/>
      <c r="AA149" s="1144"/>
      <c r="AB149" s="1144"/>
      <c r="AC149" s="1144"/>
      <c r="AD149" s="1144"/>
    </row>
    <row r="150" spans="1:30" ht="30" customHeight="1">
      <c r="A150" s="1149" t="s">
        <v>596</v>
      </c>
      <c r="B150" s="1161"/>
      <c r="C150" s="1144"/>
      <c r="D150" s="1144"/>
      <c r="E150" s="1144"/>
      <c r="F150" s="1144"/>
      <c r="G150" s="1144"/>
      <c r="H150" s="1144"/>
      <c r="I150" s="1144"/>
      <c r="J150" s="1144"/>
      <c r="K150" s="1144"/>
      <c r="L150" s="1144"/>
      <c r="M150" s="1144"/>
      <c r="N150" s="1144"/>
      <c r="O150" s="1144"/>
      <c r="P150" s="1144"/>
      <c r="Q150" s="1144"/>
      <c r="R150" s="1144"/>
      <c r="S150" s="1144"/>
      <c r="T150" s="1144"/>
      <c r="U150" s="1144"/>
      <c r="V150" s="1144"/>
      <c r="W150" s="1144"/>
      <c r="X150" s="1144"/>
      <c r="Y150" s="1144"/>
      <c r="Z150" s="1144"/>
      <c r="AA150" s="1144"/>
      <c r="AB150" s="1144"/>
      <c r="AC150" s="1144"/>
      <c r="AD150" s="1144"/>
    </row>
    <row r="151" spans="1:30" ht="30">
      <c r="A151" s="1149" t="s">
        <v>597</v>
      </c>
      <c r="B151" s="1161"/>
      <c r="C151" s="1144"/>
      <c r="D151" s="1144"/>
      <c r="E151" s="1144"/>
      <c r="F151" s="1144"/>
      <c r="G151" s="1144"/>
      <c r="H151" s="1144"/>
      <c r="I151" s="1144"/>
      <c r="J151" s="1144"/>
      <c r="K151" s="1144"/>
      <c r="L151" s="1144"/>
      <c r="M151" s="1144"/>
      <c r="N151" s="1144"/>
      <c r="O151" s="1144"/>
      <c r="P151" s="1144"/>
      <c r="Q151" s="1144"/>
      <c r="R151" s="1144"/>
      <c r="S151" s="1144"/>
      <c r="T151" s="1144"/>
      <c r="U151" s="1144"/>
      <c r="V151" s="1144"/>
      <c r="W151" s="1144"/>
      <c r="X151" s="1144"/>
      <c r="Y151" s="1144"/>
      <c r="Z151" s="1144"/>
      <c r="AA151" s="1144"/>
      <c r="AB151" s="1144"/>
      <c r="AC151" s="1144"/>
      <c r="AD151" s="1144"/>
    </row>
    <row r="152" spans="1:30" s="1132" customFormat="1">
      <c r="A152" s="1149">
        <v>104</v>
      </c>
      <c r="B152" s="1159" t="s">
        <v>598</v>
      </c>
      <c r="C152" s="1169">
        <f t="shared" ref="C152:AD152" si="18">C144+C145+SUM(C147:C151)</f>
        <v>0</v>
      </c>
      <c r="D152" s="1169">
        <f t="shared" si="18"/>
        <v>0</v>
      </c>
      <c r="E152" s="1169">
        <f t="shared" si="18"/>
        <v>0</v>
      </c>
      <c r="F152" s="1169">
        <f t="shared" si="18"/>
        <v>0</v>
      </c>
      <c r="G152" s="1169">
        <f t="shared" si="18"/>
        <v>0</v>
      </c>
      <c r="H152" s="1169">
        <f t="shared" si="18"/>
        <v>0</v>
      </c>
      <c r="I152" s="1169">
        <f t="shared" si="18"/>
        <v>0</v>
      </c>
      <c r="J152" s="1169">
        <f t="shared" si="18"/>
        <v>0</v>
      </c>
      <c r="K152" s="1169">
        <f t="shared" si="18"/>
        <v>0</v>
      </c>
      <c r="L152" s="1169">
        <f t="shared" si="18"/>
        <v>0</v>
      </c>
      <c r="M152" s="1169">
        <f t="shared" si="18"/>
        <v>0</v>
      </c>
      <c r="N152" s="1169">
        <f t="shared" si="18"/>
        <v>0</v>
      </c>
      <c r="O152" s="1169">
        <f t="shared" si="18"/>
        <v>0</v>
      </c>
      <c r="P152" s="1169">
        <f t="shared" si="18"/>
        <v>0</v>
      </c>
      <c r="Q152" s="1169">
        <f t="shared" si="18"/>
        <v>0</v>
      </c>
      <c r="R152" s="1169">
        <f t="shared" si="18"/>
        <v>0</v>
      </c>
      <c r="S152" s="1169">
        <f t="shared" si="18"/>
        <v>0</v>
      </c>
      <c r="T152" s="1169">
        <f t="shared" si="18"/>
        <v>0</v>
      </c>
      <c r="U152" s="1169">
        <f t="shared" si="18"/>
        <v>0</v>
      </c>
      <c r="V152" s="1169">
        <f t="shared" si="18"/>
        <v>0</v>
      </c>
      <c r="W152" s="1169">
        <f t="shared" si="18"/>
        <v>0</v>
      </c>
      <c r="X152" s="1169">
        <f t="shared" si="18"/>
        <v>0</v>
      </c>
      <c r="Y152" s="1169">
        <f t="shared" si="18"/>
        <v>0</v>
      </c>
      <c r="Z152" s="1169">
        <f t="shared" si="18"/>
        <v>0</v>
      </c>
      <c r="AA152" s="1169">
        <f t="shared" si="18"/>
        <v>0</v>
      </c>
      <c r="AB152" s="1169">
        <f t="shared" si="18"/>
        <v>0</v>
      </c>
      <c r="AC152" s="1169">
        <f t="shared" si="18"/>
        <v>0</v>
      </c>
      <c r="AD152" s="1169">
        <f t="shared" si="18"/>
        <v>0</v>
      </c>
    </row>
    <row r="153" spans="1:30">
      <c r="A153" s="1149">
        <v>105</v>
      </c>
      <c r="B153" s="1166" t="s">
        <v>599</v>
      </c>
      <c r="C153" s="1167"/>
      <c r="D153" s="1167"/>
      <c r="E153" s="1167"/>
      <c r="F153" s="1167"/>
      <c r="G153" s="1167"/>
      <c r="H153" s="1167"/>
      <c r="I153" s="1167"/>
      <c r="J153" s="1167"/>
      <c r="K153" s="1167"/>
      <c r="L153" s="1167"/>
      <c r="M153" s="1167"/>
      <c r="N153" s="1167"/>
      <c r="O153" s="1167"/>
      <c r="P153" s="1167"/>
      <c r="Q153" s="1167"/>
      <c r="R153" s="1167"/>
      <c r="S153" s="1167"/>
      <c r="T153" s="1167"/>
      <c r="U153" s="1167"/>
      <c r="V153" s="1167"/>
      <c r="W153" s="1167"/>
      <c r="X153" s="1167"/>
      <c r="Y153" s="1167"/>
      <c r="Z153" s="1167"/>
      <c r="AA153" s="1167"/>
      <c r="AB153" s="1167"/>
      <c r="AC153" s="1167"/>
      <c r="AD153" s="1167"/>
    </row>
    <row r="154" spans="1:30">
      <c r="A154" s="1149">
        <v>106</v>
      </c>
      <c r="B154" s="1153" t="s">
        <v>600</v>
      </c>
      <c r="C154" s="1144"/>
      <c r="D154" s="1144"/>
      <c r="E154" s="1144"/>
      <c r="F154" s="1144"/>
      <c r="G154" s="1144"/>
      <c r="H154" s="1144"/>
      <c r="I154" s="1144"/>
      <c r="J154" s="1144"/>
      <c r="K154" s="1144"/>
      <c r="L154" s="1144"/>
      <c r="M154" s="1144"/>
      <c r="N154" s="1144"/>
      <c r="O154" s="1144"/>
      <c r="P154" s="1144"/>
      <c r="Q154" s="1144"/>
      <c r="R154" s="1144"/>
      <c r="S154" s="1144"/>
      <c r="T154" s="1144"/>
      <c r="U154" s="1144"/>
      <c r="V154" s="1144"/>
      <c r="W154" s="1144"/>
      <c r="X154" s="1144"/>
      <c r="Y154" s="1144"/>
      <c r="Z154" s="1144"/>
      <c r="AA154" s="1144"/>
      <c r="AB154" s="1144"/>
      <c r="AC154" s="1144"/>
      <c r="AD154" s="1144"/>
    </row>
    <row r="155" spans="1:30">
      <c r="A155" s="1149">
        <v>107</v>
      </c>
      <c r="B155" s="1153" t="s">
        <v>601</v>
      </c>
      <c r="C155" s="1144"/>
      <c r="D155" s="1144"/>
      <c r="E155" s="1144"/>
      <c r="F155" s="1144"/>
      <c r="G155" s="1144"/>
      <c r="H155" s="1144"/>
      <c r="I155" s="1144"/>
      <c r="J155" s="1144"/>
      <c r="K155" s="1144"/>
      <c r="L155" s="1144"/>
      <c r="M155" s="1144"/>
      <c r="N155" s="1144"/>
      <c r="O155" s="1144"/>
      <c r="P155" s="1144"/>
      <c r="Q155" s="1144"/>
      <c r="R155" s="1144"/>
      <c r="S155" s="1144"/>
      <c r="T155" s="1144"/>
      <c r="U155" s="1144"/>
      <c r="V155" s="1144"/>
      <c r="W155" s="1144"/>
      <c r="X155" s="1144"/>
      <c r="Y155" s="1144"/>
      <c r="Z155" s="1144"/>
      <c r="AA155" s="1144"/>
      <c r="AB155" s="1144"/>
      <c r="AC155" s="1144"/>
      <c r="AD155" s="1144"/>
    </row>
    <row r="156" spans="1:30">
      <c r="A156" s="1149">
        <v>108</v>
      </c>
      <c r="B156" s="1159" t="s">
        <v>602</v>
      </c>
      <c r="C156" s="1169">
        <f t="shared" ref="C156:AD156" si="19">C154-C155</f>
        <v>0</v>
      </c>
      <c r="D156" s="1169">
        <f t="shared" si="19"/>
        <v>0</v>
      </c>
      <c r="E156" s="1169">
        <f t="shared" si="19"/>
        <v>0</v>
      </c>
      <c r="F156" s="1169">
        <f t="shared" si="19"/>
        <v>0</v>
      </c>
      <c r="G156" s="1169">
        <f t="shared" si="19"/>
        <v>0</v>
      </c>
      <c r="H156" s="1169">
        <f t="shared" si="19"/>
        <v>0</v>
      </c>
      <c r="I156" s="1169">
        <f t="shared" si="19"/>
        <v>0</v>
      </c>
      <c r="J156" s="1169">
        <f t="shared" si="19"/>
        <v>0</v>
      </c>
      <c r="K156" s="1169">
        <f t="shared" si="19"/>
        <v>0</v>
      </c>
      <c r="L156" s="1169">
        <f t="shared" si="19"/>
        <v>0</v>
      </c>
      <c r="M156" s="1169">
        <f t="shared" si="19"/>
        <v>0</v>
      </c>
      <c r="N156" s="1169">
        <f t="shared" si="19"/>
        <v>0</v>
      </c>
      <c r="O156" s="1169">
        <f t="shared" si="19"/>
        <v>0</v>
      </c>
      <c r="P156" s="1169">
        <f t="shared" si="19"/>
        <v>0</v>
      </c>
      <c r="Q156" s="1169">
        <f t="shared" si="19"/>
        <v>0</v>
      </c>
      <c r="R156" s="1169">
        <f t="shared" si="19"/>
        <v>0</v>
      </c>
      <c r="S156" s="1169">
        <f t="shared" si="19"/>
        <v>0</v>
      </c>
      <c r="T156" s="1169">
        <f t="shared" si="19"/>
        <v>0</v>
      </c>
      <c r="U156" s="1169">
        <f t="shared" si="19"/>
        <v>0</v>
      </c>
      <c r="V156" s="1169">
        <f t="shared" si="19"/>
        <v>0</v>
      </c>
      <c r="W156" s="1169">
        <f t="shared" si="19"/>
        <v>0</v>
      </c>
      <c r="X156" s="1169">
        <f t="shared" si="19"/>
        <v>0</v>
      </c>
      <c r="Y156" s="1169">
        <f t="shared" si="19"/>
        <v>0</v>
      </c>
      <c r="Z156" s="1169">
        <f t="shared" si="19"/>
        <v>0</v>
      </c>
      <c r="AA156" s="1169">
        <f t="shared" si="19"/>
        <v>0</v>
      </c>
      <c r="AB156" s="1169">
        <f t="shared" si="19"/>
        <v>0</v>
      </c>
      <c r="AC156" s="1169">
        <f t="shared" si="19"/>
        <v>0</v>
      </c>
      <c r="AD156" s="1169">
        <f t="shared" si="19"/>
        <v>0</v>
      </c>
    </row>
    <row r="157" spans="1:30">
      <c r="A157" s="1149">
        <v>109</v>
      </c>
      <c r="B157" s="1153" t="s">
        <v>603</v>
      </c>
      <c r="C157" s="1144"/>
      <c r="D157" s="1144"/>
      <c r="E157" s="1144"/>
      <c r="F157" s="1144"/>
      <c r="G157" s="1144"/>
      <c r="H157" s="1144"/>
      <c r="I157" s="1144"/>
      <c r="J157" s="1144"/>
      <c r="K157" s="1144"/>
      <c r="L157" s="1144"/>
      <c r="M157" s="1144"/>
      <c r="N157" s="1144"/>
      <c r="O157" s="1144"/>
      <c r="P157" s="1144"/>
      <c r="Q157" s="1144"/>
      <c r="R157" s="1144"/>
      <c r="S157" s="1144"/>
      <c r="T157" s="1144"/>
      <c r="U157" s="1144"/>
      <c r="V157" s="1144"/>
      <c r="W157" s="1144"/>
      <c r="X157" s="1144"/>
      <c r="Y157" s="1144"/>
      <c r="Z157" s="1144"/>
      <c r="AA157" s="1144"/>
      <c r="AB157" s="1144"/>
      <c r="AC157" s="1144"/>
      <c r="AD157" s="1144"/>
    </row>
    <row r="158" spans="1:30">
      <c r="A158" s="1149">
        <v>110</v>
      </c>
      <c r="B158" s="1159" t="s">
        <v>604</v>
      </c>
      <c r="C158" s="1169">
        <f t="shared" ref="C158:AD158" si="20">C112+C117+C152+C156+C157</f>
        <v>8.4212100000000002E-3</v>
      </c>
      <c r="D158" s="1169">
        <f t="shared" ca="1" si="20"/>
        <v>36.759858399999992</v>
      </c>
      <c r="E158" s="1169">
        <f t="shared" ca="1" si="20"/>
        <v>32.175152526735928</v>
      </c>
      <c r="F158" s="1169">
        <f t="shared" ca="1" si="20"/>
        <v>28.403236473123336</v>
      </c>
      <c r="G158" s="1169">
        <f t="shared" ca="1" si="20"/>
        <v>25.319622860860772</v>
      </c>
      <c r="H158" s="1169">
        <f t="shared" ca="1" si="20"/>
        <v>22.845341111049812</v>
      </c>
      <c r="I158" s="1169">
        <f t="shared" ca="1" si="20"/>
        <v>20.919863103606836</v>
      </c>
      <c r="J158" s="1169">
        <f t="shared" ca="1" si="20"/>
        <v>19.439691898425842</v>
      </c>
      <c r="K158" s="1169">
        <f t="shared" ca="1" si="20"/>
        <v>18.3095665906581</v>
      </c>
      <c r="L158" s="1169">
        <f t="shared" ca="1" si="20"/>
        <v>17.472798968314279</v>
      </c>
      <c r="M158" s="1169">
        <f t="shared" ca="1" si="20"/>
        <v>16.880471311630863</v>
      </c>
      <c r="N158" s="1169">
        <f t="shared" ca="1" si="20"/>
        <v>16.5266255070459</v>
      </c>
      <c r="O158" s="1169">
        <f t="shared" ca="1" si="20"/>
        <v>16.4160825747391</v>
      </c>
      <c r="P158" s="1169">
        <f t="shared" ca="1" si="20"/>
        <v>18.014877021506809</v>
      </c>
      <c r="Q158" s="1169">
        <f t="shared" ca="1" si="20"/>
        <v>20.242595502055565</v>
      </c>
      <c r="R158" s="1169">
        <f t="shared" ca="1" si="20"/>
        <v>22.546829996417483</v>
      </c>
      <c r="S158" s="1169">
        <f t="shared" ca="1" si="20"/>
        <v>24.910769747458406</v>
      </c>
      <c r="T158" s="1169">
        <f t="shared" ca="1" si="20"/>
        <v>27.319708255924976</v>
      </c>
      <c r="U158" s="1169">
        <f t="shared" ca="1" si="20"/>
        <v>29.7608557465621</v>
      </c>
      <c r="V158" s="1169">
        <f t="shared" ca="1" si="20"/>
        <v>32.223127196090147</v>
      </c>
      <c r="W158" s="1169">
        <f t="shared" ca="1" si="20"/>
        <v>34.696930577752546</v>
      </c>
      <c r="X158" s="1169">
        <f t="shared" ca="1" si="20"/>
        <v>37.173967882245769</v>
      </c>
      <c r="Y158" s="1169">
        <f t="shared" ca="1" si="20"/>
        <v>39.647054553447184</v>
      </c>
      <c r="Z158" s="1169">
        <f t="shared" ca="1" si="20"/>
        <v>42.10995911799759</v>
      </c>
      <c r="AA158" s="1169">
        <f t="shared" ca="1" si="20"/>
        <v>44.682278575378426</v>
      </c>
      <c r="AB158" s="1169">
        <f t="shared" si="20"/>
        <v>0</v>
      </c>
      <c r="AC158" s="1169">
        <f t="shared" si="20"/>
        <v>0</v>
      </c>
      <c r="AD158" s="1169">
        <f t="shared" si="20"/>
        <v>0</v>
      </c>
    </row>
    <row r="159" spans="1:30" ht="15" customHeight="1">
      <c r="A159" s="1239"/>
      <c r="B159" s="1239"/>
      <c r="C159" s="1239"/>
      <c r="D159" s="1141"/>
      <c r="E159" s="1141"/>
      <c r="F159" s="1141"/>
      <c r="G159" s="1141"/>
      <c r="H159" s="1141"/>
      <c r="I159" s="1141"/>
      <c r="J159" s="1141"/>
      <c r="K159" s="1141"/>
      <c r="L159" s="1141"/>
      <c r="M159" s="1141"/>
      <c r="N159" s="1141"/>
      <c r="O159" s="1141"/>
      <c r="P159" s="1141"/>
      <c r="Q159" s="1141"/>
      <c r="R159" s="1141"/>
      <c r="S159" s="1141"/>
      <c r="T159" s="1141"/>
      <c r="U159" s="1141"/>
      <c r="V159" s="1141"/>
      <c r="W159" s="1141"/>
      <c r="X159" s="1141"/>
      <c r="Y159" s="1141"/>
      <c r="Z159" s="1141"/>
      <c r="AA159" s="1141"/>
      <c r="AB159" s="1141"/>
      <c r="AC159" s="1141"/>
      <c r="AD159" s="1141"/>
    </row>
    <row r="160" spans="1:30" ht="124.9" customHeight="1">
      <c r="A160" s="1153"/>
      <c r="B160" s="1175" t="s">
        <v>605</v>
      </c>
      <c r="C160" s="1176"/>
      <c r="D160" s="1176"/>
      <c r="E160" s="1176"/>
      <c r="F160" s="1176"/>
      <c r="G160" s="1176"/>
      <c r="H160" s="1176"/>
      <c r="I160" s="1176"/>
      <c r="J160" s="1176"/>
      <c r="K160" s="1176"/>
      <c r="L160" s="1176"/>
      <c r="M160" s="1176"/>
      <c r="N160" s="1176"/>
      <c r="O160" s="1176"/>
      <c r="P160" s="1176"/>
      <c r="Q160" s="1176"/>
      <c r="R160" s="1176"/>
      <c r="S160" s="1176"/>
      <c r="T160" s="1176"/>
      <c r="U160" s="1176"/>
      <c r="V160" s="1176"/>
      <c r="W160" s="1176"/>
      <c r="X160" s="1176"/>
      <c r="Y160" s="1176"/>
      <c r="Z160" s="1176"/>
      <c r="AA160" s="1176"/>
      <c r="AB160" s="1176"/>
      <c r="AC160" s="1176"/>
      <c r="AD160" s="1176"/>
    </row>
    <row r="161" spans="1:30">
      <c r="A161" s="1177"/>
      <c r="B161" s="1178"/>
      <c r="C161" s="1179"/>
      <c r="D161" s="1179"/>
      <c r="E161" s="1179"/>
      <c r="F161" s="1179"/>
      <c r="G161" s="1179"/>
      <c r="H161" s="1179"/>
      <c r="I161" s="1179"/>
      <c r="J161" s="1179"/>
      <c r="K161" s="1179"/>
      <c r="L161" s="1179"/>
      <c r="M161" s="1179"/>
      <c r="N161" s="1179"/>
      <c r="O161" s="1179"/>
      <c r="P161" s="1179"/>
      <c r="Q161" s="1179"/>
      <c r="R161" s="1179"/>
      <c r="S161" s="1179"/>
      <c r="T161" s="1179"/>
      <c r="U161" s="1179"/>
      <c r="V161" s="1179"/>
      <c r="W161" s="1179"/>
      <c r="X161" s="1179"/>
      <c r="Y161" s="1179"/>
      <c r="Z161" s="1179"/>
      <c r="AA161" s="1179"/>
      <c r="AB161" s="1179"/>
      <c r="AC161" s="1179"/>
      <c r="AD161" s="1179"/>
    </row>
    <row r="162" spans="1:30" s="1183" customFormat="1" ht="38.25" customHeight="1">
      <c r="A162" s="1180"/>
      <c r="B162" s="1181" t="s">
        <v>606</v>
      </c>
      <c r="C162" s="1182" t="str">
        <f t="shared" ref="C162:AD162" si="21">IF(C69=C158,"Assets &amp; Liabilities Tallied","Assets &amp; Liabilities do not match")</f>
        <v>Assets &amp; Liabilities Tallied</v>
      </c>
      <c r="D162" s="1182" t="str">
        <f t="shared" ca="1" si="21"/>
        <v>Assets &amp; Liabilities do not match</v>
      </c>
      <c r="E162" s="1182" t="str">
        <f t="shared" ca="1" si="21"/>
        <v>Assets &amp; Liabilities do not match</v>
      </c>
      <c r="F162" s="1182" t="str">
        <f t="shared" ca="1" si="21"/>
        <v>Assets &amp; Liabilities do not match</v>
      </c>
      <c r="G162" s="1182" t="str">
        <f t="shared" ca="1" si="21"/>
        <v>Assets &amp; Liabilities do not match</v>
      </c>
      <c r="H162" s="1182" t="str">
        <f t="shared" ca="1" si="21"/>
        <v>Assets &amp; Liabilities do not match</v>
      </c>
      <c r="I162" s="1182" t="str">
        <f t="shared" ca="1" si="21"/>
        <v>Assets &amp; Liabilities do not match</v>
      </c>
      <c r="J162" s="1182" t="str">
        <f t="shared" ca="1" si="21"/>
        <v>Assets &amp; Liabilities do not match</v>
      </c>
      <c r="K162" s="1182" t="str">
        <f t="shared" ca="1" si="21"/>
        <v>Assets &amp; Liabilities do not match</v>
      </c>
      <c r="L162" s="1182" t="str">
        <f t="shared" ca="1" si="21"/>
        <v>Assets &amp; Liabilities do not match</v>
      </c>
      <c r="M162" s="1182" t="str">
        <f t="shared" ca="1" si="21"/>
        <v>Assets &amp; Liabilities do not match</v>
      </c>
      <c r="N162" s="1182" t="str">
        <f t="shared" ca="1" si="21"/>
        <v>Assets &amp; Liabilities do not match</v>
      </c>
      <c r="O162" s="1182" t="str">
        <f t="shared" ca="1" si="21"/>
        <v>Assets &amp; Liabilities do not match</v>
      </c>
      <c r="P162" s="1182" t="str">
        <f t="shared" ca="1" si="21"/>
        <v>Assets &amp; Liabilities do not match</v>
      </c>
      <c r="Q162" s="1182" t="str">
        <f t="shared" ca="1" si="21"/>
        <v>Assets &amp; Liabilities do not match</v>
      </c>
      <c r="R162" s="1182" t="str">
        <f t="shared" ca="1" si="21"/>
        <v>Assets &amp; Liabilities do not match</v>
      </c>
      <c r="S162" s="1182" t="str">
        <f t="shared" ca="1" si="21"/>
        <v>Assets &amp; Liabilities do not match</v>
      </c>
      <c r="T162" s="1182" t="str">
        <f t="shared" ca="1" si="21"/>
        <v>Assets &amp; Liabilities do not match</v>
      </c>
      <c r="U162" s="1182" t="str">
        <f t="shared" ca="1" si="21"/>
        <v>Assets &amp; Liabilities do not match</v>
      </c>
      <c r="V162" s="1182" t="str">
        <f t="shared" ca="1" si="21"/>
        <v>Assets &amp; Liabilities do not match</v>
      </c>
      <c r="W162" s="1182" t="str">
        <f t="shared" ca="1" si="21"/>
        <v>Assets &amp; Liabilities do not match</v>
      </c>
      <c r="X162" s="1182" t="str">
        <f t="shared" ca="1" si="21"/>
        <v>Assets &amp; Liabilities do not match</v>
      </c>
      <c r="Y162" s="1182" t="str">
        <f t="shared" ca="1" si="21"/>
        <v>Assets &amp; Liabilities do not match</v>
      </c>
      <c r="Z162" s="1182" t="str">
        <f t="shared" ca="1" si="21"/>
        <v>Assets &amp; Liabilities do not match</v>
      </c>
      <c r="AA162" s="1182" t="str">
        <f t="shared" ca="1" si="21"/>
        <v>Assets &amp; Liabilities do not match</v>
      </c>
      <c r="AB162" s="1182" t="str">
        <f t="shared" si="21"/>
        <v>Assets &amp; Liabilities Tallied</v>
      </c>
      <c r="AC162" s="1182" t="str">
        <f t="shared" si="21"/>
        <v>Assets &amp; Liabilities Tallied</v>
      </c>
      <c r="AD162" s="1182" t="str">
        <f t="shared" si="21"/>
        <v>Assets &amp; Liabilities Tallied</v>
      </c>
    </row>
    <row r="163" spans="1:30">
      <c r="A163" s="1177"/>
      <c r="B163" s="1178"/>
      <c r="C163" s="1179"/>
      <c r="D163" s="1179"/>
      <c r="E163" s="1179"/>
      <c r="F163" s="1179"/>
      <c r="G163" s="1179"/>
      <c r="H163" s="1179"/>
      <c r="I163" s="1179"/>
      <c r="J163" s="1179"/>
      <c r="K163" s="1179"/>
      <c r="L163" s="1179"/>
      <c r="M163" s="1179"/>
      <c r="N163" s="1179"/>
      <c r="O163" s="1179"/>
      <c r="P163" s="1179"/>
      <c r="Q163" s="1179"/>
      <c r="R163" s="1179"/>
      <c r="S163" s="1179"/>
      <c r="T163" s="1179"/>
      <c r="U163" s="1179"/>
      <c r="V163" s="1179"/>
      <c r="W163" s="1179"/>
      <c r="X163" s="1179"/>
      <c r="Y163" s="1179"/>
      <c r="Z163" s="1179"/>
      <c r="AA163" s="1179"/>
      <c r="AB163" s="1179"/>
      <c r="AC163" s="1179"/>
      <c r="AD163" s="1179"/>
    </row>
  </sheetData>
  <sheetProtection password="CE16" sheet="1"/>
  <protectedRanges>
    <protectedRange sqref="C160:AD160" name="Range27"/>
    <protectedRange sqref="C157:AD157" name="Range26"/>
    <protectedRange sqref="C154:AD155" name="Range25"/>
    <protectedRange sqref="B147:AD151" name="Range24"/>
    <protectedRange sqref="C145:AD145" name="Range23"/>
    <protectedRange sqref="B138:AD142" name="Range22"/>
    <protectedRange sqref="C132:AD136" name="Range21"/>
    <protectedRange sqref="C129:AD130" name="Range20"/>
    <protectedRange sqref="B123:AD127" name="Range19"/>
    <protectedRange sqref="C121:AD121" name="Range18"/>
    <protectedRange sqref="C114:AD116" name="Range17"/>
    <protectedRange sqref="B106:AD110" name="Range16"/>
    <protectedRange sqref="C102:AD104" name="Range15"/>
    <protectedRange sqref="C99:AD100" name="Range14"/>
    <protectedRange sqref="C93:AD96" name="Range13"/>
    <protectedRange sqref="C90:AD91" name="Range12"/>
    <protectedRange sqref="C84:AD87" name="Range11"/>
    <protectedRange sqref="B77:AD81" name="Range10"/>
    <protectedRange sqref="C74:AD75" name="Range9"/>
    <protectedRange sqref="C72:AD72" name="Range8"/>
    <protectedRange sqref="B63:AD67" name="Range7"/>
    <protectedRange sqref="C53:AD61" name="Range6"/>
    <protectedRange sqref="B45:AD49" name="Range5"/>
    <protectedRange sqref="C34:AD43" name="Range4"/>
    <protectedRange sqref="B26:AD30" name="Range3"/>
    <protectedRange sqref="C13:AD24" name="Range2"/>
    <protectedRange sqref="C8:AD11" name="Range1"/>
  </protectedRanges>
  <mergeCells count="1">
    <mergeCell ref="A159:C159"/>
  </mergeCells>
  <pageMargins left="0.70833333333333337" right="0.70833333333333337" top="0.74791666666666667" bottom="0.74791666666666667" header="0.51180555555555562" footer="0.51180555555555562"/>
  <pageSetup paperSize="9" firstPageNumber="0" orientation="landscape"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2" tint="-0.499984740745262"/>
    <pageSetUpPr fitToPage="1"/>
  </sheetPr>
  <dimension ref="A1:U40"/>
  <sheetViews>
    <sheetView showGridLines="0" zoomScale="90" zoomScaleNormal="90" zoomScaleSheetLayoutView="100" workbookViewId="0">
      <pane xSplit="2" ySplit="4" topLeftCell="C9" activePane="bottomRight" state="frozen"/>
      <selection activeCell="F28" sqref="F28"/>
      <selection pane="topRight" activeCell="F28" sqref="F28"/>
      <selection pane="bottomLeft" activeCell="F28" sqref="F28"/>
      <selection pane="bottomRight" activeCell="F28" sqref="F28"/>
    </sheetView>
  </sheetViews>
  <sheetFormatPr defaultColWidth="7.875" defaultRowHeight="15"/>
  <cols>
    <col min="1" max="1" width="26.875" style="466" bestFit="1" customWidth="1"/>
    <col min="2" max="8" width="7.875" style="466"/>
    <col min="9" max="9" width="11.75" style="466" bestFit="1" customWidth="1"/>
    <col min="10" max="16" width="7.875" style="466"/>
    <col min="17" max="17" width="7.875" style="466" hidden="1" customWidth="1"/>
    <col min="18" max="18" width="7.875" style="466"/>
    <col min="19" max="19" width="12.25" style="466" customWidth="1"/>
    <col min="20" max="20" width="7.5" style="466" hidden="1" customWidth="1"/>
    <col min="21" max="21" width="7" style="466" hidden="1" customWidth="1"/>
    <col min="22" max="23" width="7.5" style="466" bestFit="1" customWidth="1"/>
    <col min="24" max="24" width="7" style="466" bestFit="1" customWidth="1"/>
    <col min="25" max="25" width="7.875" style="466"/>
    <col min="26" max="26" width="7.5" style="466" bestFit="1" customWidth="1"/>
    <col min="27" max="28" width="7.5" style="466" customWidth="1"/>
    <col min="29" max="16384" width="7.875" style="466"/>
  </cols>
  <sheetData>
    <row r="1" spans="1:17">
      <c r="A1" s="1251" t="s">
        <v>230</v>
      </c>
      <c r="B1" s="1251"/>
      <c r="C1" s="1251"/>
      <c r="D1" s="1251"/>
      <c r="E1" s="1251"/>
      <c r="F1" s="1251"/>
      <c r="G1" s="1251"/>
      <c r="H1" s="1251"/>
      <c r="I1" s="1251"/>
      <c r="J1" s="1251"/>
      <c r="K1" s="1251"/>
      <c r="L1" s="1251"/>
      <c r="M1" s="1251"/>
      <c r="N1" s="1251"/>
      <c r="O1" s="1251"/>
      <c r="P1" s="1251"/>
      <c r="Q1" s="1251"/>
    </row>
    <row r="2" spans="1:17" s="577" customFormat="1">
      <c r="A2" s="612" t="s">
        <v>231</v>
      </c>
      <c r="B2" s="612"/>
      <c r="C2" s="613">
        <f>'[56]Fin. Ratio'!D14</f>
        <v>1.2089133742554241</v>
      </c>
      <c r="D2" s="613">
        <f>'[56]Fin. Ratio'!E14</f>
        <v>1.2849523047148117</v>
      </c>
      <c r="E2" s="613">
        <f>'[56]Fin. Ratio'!F14</f>
        <v>1.2433239142331241</v>
      </c>
      <c r="F2" s="613">
        <f>'[56]Fin. Ratio'!G14</f>
        <v>1.2040591285116093</v>
      </c>
      <c r="G2" s="613">
        <f>'[56]Fin. Ratio'!H14</f>
        <v>1.1732090157399353</v>
      </c>
      <c r="H2" s="613">
        <f>'[56]Fin. Ratio'!I14</f>
        <v>1.1270645780070041</v>
      </c>
      <c r="I2" s="613">
        <f>'[56]Fin. Ratio'!J14</f>
        <v>1.1306317405382436</v>
      </c>
      <c r="J2" s="613">
        <f>'[56]Fin. Ratio'!K14</f>
        <v>1.1370098225959542</v>
      </c>
      <c r="K2" s="613">
        <f>'[56]Fin. Ratio'!L14</f>
        <v>1.1159081053275752</v>
      </c>
      <c r="L2" s="613">
        <f>'[56]Fin. Ratio'!M14</f>
        <v>1.1227655426122303</v>
      </c>
      <c r="M2" s="613">
        <f>'[56]Fin. Ratio'!N14</f>
        <v>1.1529564515469966</v>
      </c>
      <c r="N2" s="613">
        <f>'[56]Fin. Ratio'!O14</f>
        <v>1.1644222097592569</v>
      </c>
      <c r="O2" s="613">
        <f>'[56]Fin. Ratio'!P14</f>
        <v>1.1720976355133872</v>
      </c>
      <c r="P2" s="613">
        <f>'[56]Fin. Ratio'!Q14</f>
        <v>1.3750949786513242</v>
      </c>
      <c r="Q2" s="614">
        <f>'[56]Fin. Ratio'!R14</f>
        <v>2845806951812111.5</v>
      </c>
    </row>
    <row r="3" spans="1:17">
      <c r="A3" s="1252" t="s">
        <v>232</v>
      </c>
      <c r="B3" s="1252"/>
      <c r="C3" s="1252"/>
      <c r="D3" s="1252"/>
      <c r="E3" s="1252"/>
      <c r="F3" s="1252"/>
      <c r="G3" s="1252"/>
      <c r="H3" s="1252"/>
      <c r="I3" s="1252"/>
      <c r="J3" s="1252"/>
      <c r="K3" s="1252"/>
      <c r="L3" s="1252"/>
      <c r="M3" s="1252"/>
      <c r="N3" s="1252"/>
      <c r="O3" s="1252"/>
      <c r="P3" s="1252"/>
      <c r="Q3" s="1252"/>
    </row>
    <row r="4" spans="1:17">
      <c r="A4" s="526" t="s">
        <v>11</v>
      </c>
      <c r="B4" s="555"/>
      <c r="C4" s="555">
        <v>2015</v>
      </c>
      <c r="D4" s="555">
        <f t="shared" ref="D4:Q4" si="0">C4+1</f>
        <v>2016</v>
      </c>
      <c r="E4" s="555">
        <f t="shared" si="0"/>
        <v>2017</v>
      </c>
      <c r="F4" s="555">
        <f t="shared" si="0"/>
        <v>2018</v>
      </c>
      <c r="G4" s="555">
        <f t="shared" si="0"/>
        <v>2019</v>
      </c>
      <c r="H4" s="555">
        <f t="shared" si="0"/>
        <v>2020</v>
      </c>
      <c r="I4" s="555">
        <f t="shared" si="0"/>
        <v>2021</v>
      </c>
      <c r="J4" s="555">
        <f t="shared" si="0"/>
        <v>2022</v>
      </c>
      <c r="K4" s="555">
        <f t="shared" si="0"/>
        <v>2023</v>
      </c>
      <c r="L4" s="555">
        <f t="shared" si="0"/>
        <v>2024</v>
      </c>
      <c r="M4" s="555">
        <f t="shared" si="0"/>
        <v>2025</v>
      </c>
      <c r="N4" s="555">
        <f t="shared" si="0"/>
        <v>2026</v>
      </c>
      <c r="O4" s="555">
        <f t="shared" si="0"/>
        <v>2027</v>
      </c>
      <c r="P4" s="555">
        <f t="shared" si="0"/>
        <v>2028</v>
      </c>
      <c r="Q4" s="615">
        <f t="shared" si="0"/>
        <v>2029</v>
      </c>
    </row>
    <row r="5" spans="1:17">
      <c r="A5" s="516" t="s">
        <v>12</v>
      </c>
      <c r="B5" s="616"/>
      <c r="C5" s="616"/>
      <c r="D5" s="616"/>
      <c r="E5" s="616"/>
      <c r="F5" s="616"/>
      <c r="G5" s="616"/>
      <c r="H5" s="616"/>
      <c r="I5" s="616"/>
      <c r="J5" s="616"/>
      <c r="K5" s="616"/>
      <c r="L5" s="616"/>
      <c r="M5" s="616"/>
      <c r="N5" s="616"/>
      <c r="O5" s="616"/>
      <c r="P5" s="616"/>
      <c r="Q5" s="517"/>
    </row>
    <row r="6" spans="1:17">
      <c r="A6" s="493" t="s">
        <v>2</v>
      </c>
      <c r="C6" s="617">
        <v>263.35000000000002</v>
      </c>
      <c r="D6" s="617">
        <f t="shared" ref="D6:Q6" si="1">C23</f>
        <v>306.91163999999992</v>
      </c>
      <c r="E6" s="617">
        <f t="shared" si="1"/>
        <v>305.72103449999997</v>
      </c>
      <c r="F6" s="617">
        <f t="shared" si="1"/>
        <v>302.74913550000008</v>
      </c>
      <c r="G6" s="617">
        <f t="shared" si="1"/>
        <v>297.79597050000018</v>
      </c>
      <c r="H6" s="617">
        <f t="shared" si="1"/>
        <v>290.86153950000028</v>
      </c>
      <c r="I6" s="617">
        <f t="shared" si="1"/>
        <v>281.63203950000036</v>
      </c>
      <c r="J6" s="617">
        <f t="shared" si="1"/>
        <v>271.17193950000035</v>
      </c>
      <c r="K6" s="617">
        <f t="shared" si="1"/>
        <v>259.48123950000024</v>
      </c>
      <c r="L6" s="617">
        <f t="shared" si="1"/>
        <v>230.86978950000025</v>
      </c>
      <c r="M6" s="617">
        <f t="shared" si="1"/>
        <v>197.02828950000026</v>
      </c>
      <c r="N6" s="617">
        <f t="shared" si="1"/>
        <v>158.5720395000003</v>
      </c>
      <c r="O6" s="617">
        <f t="shared" si="1"/>
        <v>113.96278950000033</v>
      </c>
      <c r="P6" s="617">
        <f t="shared" si="1"/>
        <v>62.277589500000317</v>
      </c>
      <c r="Q6" s="618">
        <f t="shared" si="1"/>
        <v>3.1619151741324458E-13</v>
      </c>
    </row>
    <row r="7" spans="1:17">
      <c r="A7" s="493" t="s">
        <v>0</v>
      </c>
      <c r="C7" s="619">
        <v>2.75</v>
      </c>
      <c r="D7" s="620">
        <f>+D27/4</f>
        <v>0.297651375</v>
      </c>
      <c r="E7" s="619">
        <f t="shared" ref="E7:Q7" si="2">E27/4</f>
        <v>0.74297474999999991</v>
      </c>
      <c r="F7" s="619">
        <f t="shared" si="2"/>
        <v>1.2382912499999998</v>
      </c>
      <c r="G7" s="619">
        <f t="shared" si="2"/>
        <v>1.73360775</v>
      </c>
      <c r="H7" s="619">
        <f t="shared" si="2"/>
        <v>2.307375</v>
      </c>
      <c r="I7" s="619">
        <f t="shared" si="2"/>
        <v>2.6150250000000002</v>
      </c>
      <c r="J7" s="619">
        <f t="shared" si="2"/>
        <v>2.9226749999999999</v>
      </c>
      <c r="K7" s="619">
        <f t="shared" si="2"/>
        <v>7.1528624999999995</v>
      </c>
      <c r="L7" s="619">
        <f t="shared" si="2"/>
        <v>8.4603749999999991</v>
      </c>
      <c r="M7" s="619">
        <f t="shared" si="2"/>
        <v>9.6140624999999993</v>
      </c>
      <c r="N7" s="619">
        <f t="shared" si="2"/>
        <v>11.152312499999999</v>
      </c>
      <c r="O7" s="619">
        <f t="shared" si="2"/>
        <v>12.9213</v>
      </c>
      <c r="P7" s="619">
        <f t="shared" si="2"/>
        <v>15.569397374999999</v>
      </c>
      <c r="Q7" s="618">
        <f t="shared" si="2"/>
        <v>0</v>
      </c>
    </row>
    <row r="8" spans="1:17">
      <c r="A8" s="493" t="s">
        <v>4</v>
      </c>
      <c r="C8" s="617">
        <f t="shared" ref="C8:Q8" si="3">C6-C7</f>
        <v>260.60000000000002</v>
      </c>
      <c r="D8" s="617">
        <f t="shared" si="3"/>
        <v>306.61398862499993</v>
      </c>
      <c r="E8" s="617">
        <f t="shared" si="3"/>
        <v>304.97805975</v>
      </c>
      <c r="F8" s="617">
        <f t="shared" si="3"/>
        <v>301.5108442500001</v>
      </c>
      <c r="G8" s="617">
        <f t="shared" si="3"/>
        <v>296.0623627500002</v>
      </c>
      <c r="H8" s="617">
        <f t="shared" si="3"/>
        <v>288.5541645000003</v>
      </c>
      <c r="I8" s="617">
        <f t="shared" si="3"/>
        <v>279.01701450000036</v>
      </c>
      <c r="J8" s="617">
        <f t="shared" si="3"/>
        <v>268.24926450000032</v>
      </c>
      <c r="K8" s="617">
        <f t="shared" si="3"/>
        <v>252.32837700000024</v>
      </c>
      <c r="L8" s="617">
        <f t="shared" si="3"/>
        <v>222.40941450000025</v>
      </c>
      <c r="M8" s="617">
        <f t="shared" si="3"/>
        <v>187.41422700000027</v>
      </c>
      <c r="N8" s="617">
        <f t="shared" si="3"/>
        <v>147.41972700000031</v>
      </c>
      <c r="O8" s="617">
        <f t="shared" si="3"/>
        <v>101.04148950000032</v>
      </c>
      <c r="P8" s="617">
        <f t="shared" si="3"/>
        <v>46.708192125000316</v>
      </c>
      <c r="Q8" s="618">
        <f t="shared" si="3"/>
        <v>3.1619151741324458E-13</v>
      </c>
    </row>
    <row r="9" spans="1:17">
      <c r="A9" s="502" t="s">
        <v>5</v>
      </c>
      <c r="B9" s="504"/>
      <c r="C9" s="621">
        <f>(C6)*'Project Cash Flows'!$C$12*3/12</f>
        <v>6.9129375000000008</v>
      </c>
      <c r="D9" s="621">
        <f>(D6)*'Project Cash Flows'!$C$12*3/12</f>
        <v>8.0564305499999982</v>
      </c>
      <c r="E9" s="621">
        <f>(E6)*'Project Cash Flows'!$C$12*3/12</f>
        <v>8.0251771556249984</v>
      </c>
      <c r="F9" s="621">
        <f>(F6)*'Project Cash Flows'!$C$12*3/12</f>
        <v>7.9471648068750014</v>
      </c>
      <c r="G9" s="621">
        <f>(G6)*'Project Cash Flows'!$C$12*3/12</f>
        <v>7.8171442256250048</v>
      </c>
      <c r="H9" s="621">
        <f>(H6)*'Project Cash Flows'!$C$12*3/12</f>
        <v>7.6351154118750069</v>
      </c>
      <c r="I9" s="621">
        <f>(I6)*'Project Cash Flows'!$C$12*3/12</f>
        <v>7.3928410368750095</v>
      </c>
      <c r="J9" s="621">
        <f>(J6)*'Project Cash Flows'!$C$12*3/12</f>
        <v>7.1182634118750086</v>
      </c>
      <c r="K9" s="621">
        <f>(K6)*'Project Cash Flows'!$C$12*3/12</f>
        <v>6.8113825368750058</v>
      </c>
      <c r="L9" s="621">
        <f>(L6)*'Project Cash Flows'!$C$12*3/12</f>
        <v>6.0603319743750061</v>
      </c>
      <c r="M9" s="621">
        <f>(M6)*'Project Cash Flows'!$C$12*3/12</f>
        <v>5.1719925993750069</v>
      </c>
      <c r="N9" s="621">
        <f>(N6)*'Project Cash Flows'!$C$12*3/12</f>
        <v>4.162516036875008</v>
      </c>
      <c r="O9" s="621">
        <f>(O6)*'Project Cash Flows'!$C$12*3/12</f>
        <v>2.9915232243750083</v>
      </c>
      <c r="P9" s="621">
        <f>(P6)*'Project Cash Flows'!$C$12*3/12</f>
        <v>1.6347867243750083</v>
      </c>
      <c r="Q9" s="622">
        <f>(Q6)*[56]Input!$E$54*3/12</f>
        <v>8.4976470304809473E-15</v>
      </c>
    </row>
    <row r="10" spans="1:17">
      <c r="A10" s="516" t="s">
        <v>13</v>
      </c>
      <c r="B10" s="616"/>
      <c r="C10" s="623"/>
      <c r="D10" s="623"/>
      <c r="E10" s="623"/>
      <c r="F10" s="623"/>
      <c r="G10" s="623"/>
      <c r="H10" s="623"/>
      <c r="I10" s="623"/>
      <c r="J10" s="623"/>
      <c r="K10" s="623"/>
      <c r="L10" s="623"/>
      <c r="M10" s="623"/>
      <c r="N10" s="623"/>
      <c r="O10" s="623"/>
      <c r="P10" s="623"/>
      <c r="Q10" s="624"/>
    </row>
    <row r="11" spans="1:17">
      <c r="A11" s="493" t="s">
        <v>2</v>
      </c>
      <c r="C11" s="617">
        <f>+B27</f>
        <v>307.64999999999998</v>
      </c>
      <c r="D11" s="617">
        <f t="shared" ref="D11:Q11" si="4">D8</f>
        <v>306.61398862499993</v>
      </c>
      <c r="E11" s="617">
        <f t="shared" si="4"/>
        <v>304.97805975</v>
      </c>
      <c r="F11" s="617">
        <f t="shared" si="4"/>
        <v>301.5108442500001</v>
      </c>
      <c r="G11" s="617">
        <f t="shared" si="4"/>
        <v>296.0623627500002</v>
      </c>
      <c r="H11" s="617">
        <f t="shared" si="4"/>
        <v>288.5541645000003</v>
      </c>
      <c r="I11" s="617">
        <f t="shared" si="4"/>
        <v>279.01701450000036</v>
      </c>
      <c r="J11" s="617">
        <f t="shared" si="4"/>
        <v>268.24926450000032</v>
      </c>
      <c r="K11" s="617">
        <f t="shared" si="4"/>
        <v>252.32837700000024</v>
      </c>
      <c r="L11" s="617">
        <f t="shared" si="4"/>
        <v>222.40941450000025</v>
      </c>
      <c r="M11" s="617">
        <f t="shared" si="4"/>
        <v>187.41422700000027</v>
      </c>
      <c r="N11" s="617">
        <f t="shared" si="4"/>
        <v>147.41972700000031</v>
      </c>
      <c r="O11" s="617">
        <f t="shared" si="4"/>
        <v>101.04148950000032</v>
      </c>
      <c r="P11" s="617">
        <f t="shared" si="4"/>
        <v>46.708192125000316</v>
      </c>
      <c r="Q11" s="618">
        <f t="shared" si="4"/>
        <v>3.1619151741324458E-13</v>
      </c>
    </row>
    <row r="12" spans="1:17">
      <c r="A12" s="493" t="s">
        <v>0</v>
      </c>
      <c r="C12" s="620">
        <f>($B$27*C29)/3</f>
        <v>0.24611999999999998</v>
      </c>
      <c r="D12" s="620">
        <f>+D7</f>
        <v>0.297651375</v>
      </c>
      <c r="E12" s="619">
        <f t="shared" ref="E12:Q12" si="5">E7</f>
        <v>0.74297474999999991</v>
      </c>
      <c r="F12" s="619">
        <f t="shared" si="5"/>
        <v>1.2382912499999998</v>
      </c>
      <c r="G12" s="619">
        <f t="shared" si="5"/>
        <v>1.73360775</v>
      </c>
      <c r="H12" s="619">
        <f t="shared" si="5"/>
        <v>2.307375</v>
      </c>
      <c r="I12" s="619">
        <f t="shared" si="5"/>
        <v>2.6150250000000002</v>
      </c>
      <c r="J12" s="619">
        <f t="shared" si="5"/>
        <v>2.9226749999999999</v>
      </c>
      <c r="K12" s="619">
        <f t="shared" si="5"/>
        <v>7.1528624999999995</v>
      </c>
      <c r="L12" s="619">
        <f t="shared" si="5"/>
        <v>8.4603749999999991</v>
      </c>
      <c r="M12" s="619">
        <f t="shared" si="5"/>
        <v>9.6140624999999993</v>
      </c>
      <c r="N12" s="619">
        <f t="shared" si="5"/>
        <v>11.152312499999999</v>
      </c>
      <c r="O12" s="619">
        <f t="shared" si="5"/>
        <v>12.9213</v>
      </c>
      <c r="P12" s="619">
        <f t="shared" si="5"/>
        <v>15.569397374999999</v>
      </c>
      <c r="Q12" s="618">
        <f t="shared" si="5"/>
        <v>0</v>
      </c>
    </row>
    <row r="13" spans="1:17">
      <c r="A13" s="493" t="s">
        <v>4</v>
      </c>
      <c r="C13" s="617">
        <f t="shared" ref="C13:Q13" si="6">C11-C12</f>
        <v>307.40387999999996</v>
      </c>
      <c r="D13" s="617">
        <f t="shared" si="6"/>
        <v>306.31633724999995</v>
      </c>
      <c r="E13" s="617">
        <f t="shared" si="6"/>
        <v>304.23508500000003</v>
      </c>
      <c r="F13" s="617">
        <f t="shared" si="6"/>
        <v>300.27255300000013</v>
      </c>
      <c r="G13" s="617">
        <f t="shared" si="6"/>
        <v>294.32875500000023</v>
      </c>
      <c r="H13" s="617">
        <f t="shared" si="6"/>
        <v>286.24678950000032</v>
      </c>
      <c r="I13" s="617">
        <f t="shared" si="6"/>
        <v>276.40198950000035</v>
      </c>
      <c r="J13" s="617">
        <f t="shared" si="6"/>
        <v>265.3265895000003</v>
      </c>
      <c r="K13" s="617">
        <f t="shared" si="6"/>
        <v>245.17551450000025</v>
      </c>
      <c r="L13" s="617">
        <f t="shared" si="6"/>
        <v>213.94903950000025</v>
      </c>
      <c r="M13" s="617">
        <f t="shared" si="6"/>
        <v>177.80016450000028</v>
      </c>
      <c r="N13" s="617">
        <f t="shared" si="6"/>
        <v>136.26741450000031</v>
      </c>
      <c r="O13" s="617">
        <f t="shared" si="6"/>
        <v>88.120189500000322</v>
      </c>
      <c r="P13" s="617">
        <f t="shared" si="6"/>
        <v>31.138794750000315</v>
      </c>
      <c r="Q13" s="618">
        <f t="shared" si="6"/>
        <v>3.1619151741324458E-13</v>
      </c>
    </row>
    <row r="14" spans="1:17">
      <c r="A14" s="502" t="s">
        <v>5</v>
      </c>
      <c r="B14" s="504"/>
      <c r="C14" s="621">
        <f>(C11)*'Project Cash Flows'!$C$12*3/12</f>
        <v>8.0758124999999996</v>
      </c>
      <c r="D14" s="621">
        <f>(D11)*'Project Cash Flows'!$C$12*3/12</f>
        <v>8.0486172014062483</v>
      </c>
      <c r="E14" s="621">
        <f>(E11)*'Project Cash Flows'!$C$12*3/12</f>
        <v>8.0056740684375001</v>
      </c>
      <c r="F14" s="621">
        <f>(F11)*'Project Cash Flows'!$C$12*3/12</f>
        <v>7.9146596615625029</v>
      </c>
      <c r="G14" s="621">
        <f>(G11)*'Project Cash Flows'!$C$12*3/12</f>
        <v>7.7716370221875053</v>
      </c>
      <c r="H14" s="621">
        <f>(H11)*'Project Cash Flows'!$C$12*3/12</f>
        <v>7.5745468181250075</v>
      </c>
      <c r="I14" s="621">
        <f>(I11)*'Project Cash Flows'!$C$12*3/12</f>
        <v>7.3241966306250079</v>
      </c>
      <c r="J14" s="621">
        <f>(J11)*'Project Cash Flows'!$C$12*3/12</f>
        <v>7.0415431931250083</v>
      </c>
      <c r="K14" s="621">
        <f>(K11)*'Project Cash Flows'!$C$12*3/12</f>
        <v>6.6236198962500064</v>
      </c>
      <c r="L14" s="621">
        <f>(L11)*'Project Cash Flows'!$C$12*3/12</f>
        <v>5.8382471306250068</v>
      </c>
      <c r="M14" s="621">
        <f>(M11)*'Project Cash Flows'!$C$12*3/12</f>
        <v>4.9196234587500065</v>
      </c>
      <c r="N14" s="621">
        <f>(N11)*'Project Cash Flows'!$C$12*3/12</f>
        <v>3.8697678337500085</v>
      </c>
      <c r="O14" s="621">
        <f>(O11)*'Project Cash Flows'!$C$12*3/12</f>
        <v>2.6523390993750082</v>
      </c>
      <c r="P14" s="621">
        <f>(P11)*'Project Cash Flows'!$C$12*3/12</f>
        <v>1.2260900432812583</v>
      </c>
      <c r="Q14" s="622">
        <f>(Q11)*[56]Input!$E$54*3/12</f>
        <v>8.4976470304809473E-15</v>
      </c>
    </row>
    <row r="15" spans="1:17">
      <c r="A15" s="516" t="s">
        <v>14</v>
      </c>
      <c r="B15" s="616"/>
      <c r="C15" s="623"/>
      <c r="D15" s="623"/>
      <c r="E15" s="623"/>
      <c r="F15" s="623"/>
      <c r="G15" s="623"/>
      <c r="H15" s="623"/>
      <c r="I15" s="623"/>
      <c r="J15" s="623"/>
      <c r="K15" s="623"/>
      <c r="L15" s="623"/>
      <c r="M15" s="623"/>
      <c r="N15" s="623"/>
      <c r="O15" s="623"/>
      <c r="P15" s="623"/>
      <c r="Q15" s="624"/>
    </row>
    <row r="16" spans="1:17">
      <c r="A16" s="493" t="s">
        <v>2</v>
      </c>
      <c r="C16" s="617">
        <f t="shared" ref="C16:Q16" si="7">C13</f>
        <v>307.40387999999996</v>
      </c>
      <c r="D16" s="617">
        <f t="shared" si="7"/>
        <v>306.31633724999995</v>
      </c>
      <c r="E16" s="617">
        <f t="shared" si="7"/>
        <v>304.23508500000003</v>
      </c>
      <c r="F16" s="617">
        <f t="shared" si="7"/>
        <v>300.27255300000013</v>
      </c>
      <c r="G16" s="617">
        <f t="shared" si="7"/>
        <v>294.32875500000023</v>
      </c>
      <c r="H16" s="617">
        <f t="shared" si="7"/>
        <v>286.24678950000032</v>
      </c>
      <c r="I16" s="617">
        <f t="shared" si="7"/>
        <v>276.40198950000035</v>
      </c>
      <c r="J16" s="617">
        <f t="shared" si="7"/>
        <v>265.3265895000003</v>
      </c>
      <c r="K16" s="617">
        <f t="shared" si="7"/>
        <v>245.17551450000025</v>
      </c>
      <c r="L16" s="617">
        <f t="shared" si="7"/>
        <v>213.94903950000025</v>
      </c>
      <c r="M16" s="617">
        <f t="shared" si="7"/>
        <v>177.80016450000028</v>
      </c>
      <c r="N16" s="617">
        <f t="shared" si="7"/>
        <v>136.26741450000031</v>
      </c>
      <c r="O16" s="617">
        <f t="shared" si="7"/>
        <v>88.120189500000322</v>
      </c>
      <c r="P16" s="617">
        <f t="shared" si="7"/>
        <v>31.138794750000315</v>
      </c>
      <c r="Q16" s="618">
        <f t="shared" si="7"/>
        <v>3.1619151741324458E-13</v>
      </c>
    </row>
    <row r="17" spans="1:18">
      <c r="A17" s="493" t="s">
        <v>0</v>
      </c>
      <c r="C17" s="620">
        <f t="shared" ref="C17:Q17" si="8">C12</f>
        <v>0.24611999999999998</v>
      </c>
      <c r="D17" s="620">
        <f t="shared" si="8"/>
        <v>0.297651375</v>
      </c>
      <c r="E17" s="619">
        <f t="shared" si="8"/>
        <v>0.74297474999999991</v>
      </c>
      <c r="F17" s="619">
        <f t="shared" si="8"/>
        <v>1.2382912499999998</v>
      </c>
      <c r="G17" s="619">
        <f t="shared" si="8"/>
        <v>1.73360775</v>
      </c>
      <c r="H17" s="619">
        <f t="shared" si="8"/>
        <v>2.307375</v>
      </c>
      <c r="I17" s="619">
        <f t="shared" si="8"/>
        <v>2.6150250000000002</v>
      </c>
      <c r="J17" s="619">
        <f t="shared" si="8"/>
        <v>2.9226749999999999</v>
      </c>
      <c r="K17" s="619">
        <f t="shared" si="8"/>
        <v>7.1528624999999995</v>
      </c>
      <c r="L17" s="619">
        <f t="shared" si="8"/>
        <v>8.4603749999999991</v>
      </c>
      <c r="M17" s="619">
        <f t="shared" si="8"/>
        <v>9.6140624999999993</v>
      </c>
      <c r="N17" s="619">
        <f t="shared" si="8"/>
        <v>11.152312499999999</v>
      </c>
      <c r="O17" s="619">
        <f t="shared" si="8"/>
        <v>12.9213</v>
      </c>
      <c r="P17" s="619">
        <f t="shared" si="8"/>
        <v>15.569397374999999</v>
      </c>
      <c r="Q17" s="618">
        <f t="shared" si="8"/>
        <v>0</v>
      </c>
    </row>
    <row r="18" spans="1:18">
      <c r="A18" s="493" t="s">
        <v>4</v>
      </c>
      <c r="C18" s="617">
        <f t="shared" ref="C18:Q18" si="9">C16-C17</f>
        <v>307.15775999999994</v>
      </c>
      <c r="D18" s="617">
        <f t="shared" si="9"/>
        <v>306.01868587499996</v>
      </c>
      <c r="E18" s="617">
        <f t="shared" si="9"/>
        <v>303.49211025000005</v>
      </c>
      <c r="F18" s="617">
        <f t="shared" si="9"/>
        <v>299.03426175000016</v>
      </c>
      <c r="G18" s="617">
        <f t="shared" si="9"/>
        <v>292.59514725000025</v>
      </c>
      <c r="H18" s="617">
        <f t="shared" si="9"/>
        <v>283.93941450000034</v>
      </c>
      <c r="I18" s="617">
        <f t="shared" si="9"/>
        <v>273.78696450000035</v>
      </c>
      <c r="J18" s="617">
        <f t="shared" si="9"/>
        <v>262.40391450000027</v>
      </c>
      <c r="K18" s="617">
        <f t="shared" si="9"/>
        <v>238.02265200000025</v>
      </c>
      <c r="L18" s="617">
        <f t="shared" si="9"/>
        <v>205.48866450000025</v>
      </c>
      <c r="M18" s="617">
        <f t="shared" si="9"/>
        <v>168.18610200000029</v>
      </c>
      <c r="N18" s="617">
        <f t="shared" si="9"/>
        <v>125.11510200000032</v>
      </c>
      <c r="O18" s="617">
        <f t="shared" si="9"/>
        <v>75.19888950000032</v>
      </c>
      <c r="P18" s="617">
        <f t="shared" si="9"/>
        <v>15.569397375000316</v>
      </c>
      <c r="Q18" s="618">
        <f t="shared" si="9"/>
        <v>3.1619151741324458E-13</v>
      </c>
    </row>
    <row r="19" spans="1:18">
      <c r="A19" s="502" t="s">
        <v>5</v>
      </c>
      <c r="B19" s="504"/>
      <c r="C19" s="621">
        <f>(C16)*'Project Cash Flows'!$C$12*3/12</f>
        <v>8.0693518499999985</v>
      </c>
      <c r="D19" s="621">
        <f>(D16)*'Project Cash Flows'!$C$12*3/12</f>
        <v>8.0408038528124983</v>
      </c>
      <c r="E19" s="621">
        <f>(E16)*'Project Cash Flows'!$C$12*3/12</f>
        <v>7.9861709812500008</v>
      </c>
      <c r="F19" s="621">
        <f>(F16)*'Project Cash Flows'!$C$12*3/12</f>
        <v>7.8821545162500035</v>
      </c>
      <c r="G19" s="621">
        <f>(G16)*'Project Cash Flows'!$C$12*3/12</f>
        <v>7.7261298187500058</v>
      </c>
      <c r="H19" s="621">
        <f>(H16)*'Project Cash Flows'!$C$12*3/12</f>
        <v>7.5139782243750082</v>
      </c>
      <c r="I19" s="621">
        <f>(I16)*'Project Cash Flows'!$C$12*3/12</f>
        <v>7.255552224375009</v>
      </c>
      <c r="J19" s="621">
        <f>(J16)*'Project Cash Flows'!$C$12*3/12</f>
        <v>6.9648229743750072</v>
      </c>
      <c r="K19" s="621">
        <f>(K16)*'Project Cash Flows'!$C$12*3/12</f>
        <v>6.435857255625006</v>
      </c>
      <c r="L19" s="621">
        <f>(L16)*'Project Cash Flows'!$C$12*3/12</f>
        <v>5.6161622868750065</v>
      </c>
      <c r="M19" s="621">
        <f>(M16)*'Project Cash Flows'!$C$12*3/12</f>
        <v>4.667254318125007</v>
      </c>
      <c r="N19" s="621">
        <f>(N16)*'Project Cash Flows'!$C$12*3/12</f>
        <v>3.5770196306250082</v>
      </c>
      <c r="O19" s="621">
        <f>(O16)*'Project Cash Flows'!$C$12*3/12</f>
        <v>2.3131549743750082</v>
      </c>
      <c r="P19" s="621">
        <f>(P16)*'Project Cash Flows'!$C$12*3/12</f>
        <v>0.81739336218750813</v>
      </c>
      <c r="Q19" s="622">
        <f>(Q16)*[56]Input!$E$54*3/12</f>
        <v>8.4976470304809473E-15</v>
      </c>
    </row>
    <row r="20" spans="1:18">
      <c r="A20" s="516" t="s">
        <v>15</v>
      </c>
      <c r="B20" s="616"/>
      <c r="C20" s="623"/>
      <c r="D20" s="623"/>
      <c r="E20" s="623"/>
      <c r="F20" s="623"/>
      <c r="G20" s="623"/>
      <c r="H20" s="623"/>
      <c r="I20" s="623"/>
      <c r="J20" s="623"/>
      <c r="K20" s="623"/>
      <c r="L20" s="623"/>
      <c r="M20" s="623"/>
      <c r="N20" s="623"/>
      <c r="O20" s="623"/>
      <c r="P20" s="623"/>
      <c r="Q20" s="624"/>
    </row>
    <row r="21" spans="1:18">
      <c r="A21" s="493" t="s">
        <v>2</v>
      </c>
      <c r="C21" s="617">
        <f t="shared" ref="C21:Q21" si="10">C18</f>
        <v>307.15775999999994</v>
      </c>
      <c r="D21" s="617">
        <f t="shared" si="10"/>
        <v>306.01868587499996</v>
      </c>
      <c r="E21" s="617">
        <f t="shared" si="10"/>
        <v>303.49211025000005</v>
      </c>
      <c r="F21" s="617">
        <f t="shared" si="10"/>
        <v>299.03426175000016</v>
      </c>
      <c r="G21" s="617">
        <f t="shared" si="10"/>
        <v>292.59514725000025</v>
      </c>
      <c r="H21" s="617">
        <f t="shared" si="10"/>
        <v>283.93941450000034</v>
      </c>
      <c r="I21" s="617">
        <f t="shared" si="10"/>
        <v>273.78696450000035</v>
      </c>
      <c r="J21" s="617">
        <f t="shared" si="10"/>
        <v>262.40391450000027</v>
      </c>
      <c r="K21" s="617">
        <f t="shared" si="10"/>
        <v>238.02265200000025</v>
      </c>
      <c r="L21" s="617">
        <f t="shared" si="10"/>
        <v>205.48866450000025</v>
      </c>
      <c r="M21" s="617">
        <f t="shared" si="10"/>
        <v>168.18610200000029</v>
      </c>
      <c r="N21" s="617">
        <f t="shared" si="10"/>
        <v>125.11510200000032</v>
      </c>
      <c r="O21" s="617">
        <f t="shared" si="10"/>
        <v>75.19888950000032</v>
      </c>
      <c r="P21" s="617">
        <f t="shared" si="10"/>
        <v>15.569397375000316</v>
      </c>
      <c r="Q21" s="618">
        <f t="shared" si="10"/>
        <v>3.1619151741324458E-13</v>
      </c>
    </row>
    <row r="22" spans="1:18">
      <c r="A22" s="493" t="s">
        <v>0</v>
      </c>
      <c r="C22" s="620">
        <f t="shared" ref="C22:Q22" si="11">C17</f>
        <v>0.24611999999999998</v>
      </c>
      <c r="D22" s="620">
        <f t="shared" si="11"/>
        <v>0.297651375</v>
      </c>
      <c r="E22" s="619">
        <f t="shared" si="11"/>
        <v>0.74297474999999991</v>
      </c>
      <c r="F22" s="619">
        <f t="shared" si="11"/>
        <v>1.2382912499999998</v>
      </c>
      <c r="G22" s="619">
        <f t="shared" si="11"/>
        <v>1.73360775</v>
      </c>
      <c r="H22" s="619">
        <f t="shared" si="11"/>
        <v>2.307375</v>
      </c>
      <c r="I22" s="619">
        <f t="shared" si="11"/>
        <v>2.6150250000000002</v>
      </c>
      <c r="J22" s="619">
        <f t="shared" si="11"/>
        <v>2.9226749999999999</v>
      </c>
      <c r="K22" s="619">
        <f t="shared" si="11"/>
        <v>7.1528624999999995</v>
      </c>
      <c r="L22" s="619">
        <f t="shared" si="11"/>
        <v>8.4603749999999991</v>
      </c>
      <c r="M22" s="619">
        <f t="shared" si="11"/>
        <v>9.6140624999999993</v>
      </c>
      <c r="N22" s="619">
        <f t="shared" si="11"/>
        <v>11.152312499999999</v>
      </c>
      <c r="O22" s="619">
        <f t="shared" si="11"/>
        <v>12.9213</v>
      </c>
      <c r="P22" s="619">
        <f t="shared" si="11"/>
        <v>15.569397374999999</v>
      </c>
      <c r="Q22" s="618">
        <f t="shared" si="11"/>
        <v>0</v>
      </c>
    </row>
    <row r="23" spans="1:18">
      <c r="A23" s="493" t="s">
        <v>4</v>
      </c>
      <c r="C23" s="617">
        <f t="shared" ref="C23:Q23" si="12">C21-C22</f>
        <v>306.91163999999992</v>
      </c>
      <c r="D23" s="617">
        <f t="shared" si="12"/>
        <v>305.72103449999997</v>
      </c>
      <c r="E23" s="617">
        <f t="shared" si="12"/>
        <v>302.74913550000008</v>
      </c>
      <c r="F23" s="617">
        <f t="shared" si="12"/>
        <v>297.79597050000018</v>
      </c>
      <c r="G23" s="617">
        <f t="shared" si="12"/>
        <v>290.86153950000028</v>
      </c>
      <c r="H23" s="617">
        <f t="shared" si="12"/>
        <v>281.63203950000036</v>
      </c>
      <c r="I23" s="617">
        <f t="shared" si="12"/>
        <v>271.17193950000035</v>
      </c>
      <c r="J23" s="617">
        <f t="shared" si="12"/>
        <v>259.48123950000024</v>
      </c>
      <c r="K23" s="617">
        <f t="shared" si="12"/>
        <v>230.86978950000025</v>
      </c>
      <c r="L23" s="617">
        <f t="shared" si="12"/>
        <v>197.02828950000026</v>
      </c>
      <c r="M23" s="617">
        <f t="shared" si="12"/>
        <v>158.5720395000003</v>
      </c>
      <c r="N23" s="617">
        <f t="shared" si="12"/>
        <v>113.96278950000033</v>
      </c>
      <c r="O23" s="617">
        <f t="shared" si="12"/>
        <v>62.277589500000317</v>
      </c>
      <c r="P23" s="617">
        <f t="shared" si="12"/>
        <v>3.1619151741324458E-13</v>
      </c>
      <c r="Q23" s="618">
        <f t="shared" si="12"/>
        <v>3.1619151741324458E-13</v>
      </c>
    </row>
    <row r="24" spans="1:18">
      <c r="A24" s="502" t="s">
        <v>5</v>
      </c>
      <c r="B24" s="504"/>
      <c r="C24" s="621">
        <f>(C21)*'Project Cash Flows'!$C$12*3/12</f>
        <v>8.0628911999999975</v>
      </c>
      <c r="D24" s="621">
        <f>(D21)*'Project Cash Flows'!$C$12*3/12</f>
        <v>8.0329905042187484</v>
      </c>
      <c r="E24" s="621">
        <f>(E21)*'Project Cash Flows'!$C$12*3/12</f>
        <v>7.9666678940625006</v>
      </c>
      <c r="F24" s="621">
        <f>(F21)*'Project Cash Flows'!$C$12*3/12</f>
        <v>7.8496493709375033</v>
      </c>
      <c r="G24" s="621">
        <f>(G21)*'Project Cash Flows'!$C$12*3/12</f>
        <v>7.6806226153125055</v>
      </c>
      <c r="H24" s="621">
        <f>(H21)*'Project Cash Flows'!$C$12*3/12</f>
        <v>7.4534096306250079</v>
      </c>
      <c r="I24" s="621">
        <f>(I21)*'Project Cash Flows'!$C$12*3/12</f>
        <v>7.1869078181250101</v>
      </c>
      <c r="J24" s="621">
        <f>(J21)*'Project Cash Flows'!$C$12*3/12</f>
        <v>6.888102755625007</v>
      </c>
      <c r="K24" s="621">
        <f>(K21)*'Project Cash Flows'!$C$12*3/12</f>
        <v>6.2480946150000065</v>
      </c>
      <c r="L24" s="621">
        <f>(L21)*'Project Cash Flows'!$C$12*3/12</f>
        <v>5.3940774431250063</v>
      </c>
      <c r="M24" s="621">
        <f>(M21)*'Project Cash Flows'!$C$12*3/12</f>
        <v>4.4148851775000075</v>
      </c>
      <c r="N24" s="621">
        <f>(N21)*'Project Cash Flows'!$C$12*3/12</f>
        <v>3.2842714275000078</v>
      </c>
      <c r="O24" s="621">
        <f>(O21)*'Project Cash Flows'!$C$12*3/12</f>
        <v>1.9739708493750083</v>
      </c>
      <c r="P24" s="621">
        <f>(P21)*'Project Cash Flows'!$C$12*3/12</f>
        <v>0.40869668109375829</v>
      </c>
      <c r="Q24" s="622">
        <f>(Q21)*[56]Input!$E$54*3/12</f>
        <v>8.4976470304809473E-15</v>
      </c>
    </row>
    <row r="25" spans="1:18">
      <c r="B25" s="466" t="b">
        <f>B27=SUM(D27:Q27)+C12+C17+C22</f>
        <v>1</v>
      </c>
    </row>
    <row r="26" spans="1:18">
      <c r="A26" s="625" t="s">
        <v>16</v>
      </c>
      <c r="B26" s="626">
        <f>SUM(C26:Q26)</f>
        <v>331.61810993197832</v>
      </c>
      <c r="C26" s="626">
        <f>(C9+C14+C19+C24)*'[56]Projected rentals'!$F$26</f>
        <v>20.404076976977979</v>
      </c>
      <c r="D26" s="626">
        <f t="shared" ref="D26:Q26" si="13">D9+D14+D19+D24</f>
        <v>32.178842108437493</v>
      </c>
      <c r="E26" s="626">
        <f t="shared" si="13"/>
        <v>31.983690099375</v>
      </c>
      <c r="F26" s="626">
        <f t="shared" si="13"/>
        <v>31.593628355625011</v>
      </c>
      <c r="G26" s="626">
        <f t="shared" si="13"/>
        <v>30.99553368187502</v>
      </c>
      <c r="H26" s="626">
        <f t="shared" si="13"/>
        <v>30.17705008500003</v>
      </c>
      <c r="I26" s="626">
        <f t="shared" si="13"/>
        <v>29.159497710000036</v>
      </c>
      <c r="J26" s="626">
        <f t="shared" si="13"/>
        <v>28.012732335000031</v>
      </c>
      <c r="K26" s="626">
        <f t="shared" si="13"/>
        <v>26.118954303750023</v>
      </c>
      <c r="L26" s="626">
        <f t="shared" si="13"/>
        <v>22.908818835000027</v>
      </c>
      <c r="M26" s="626">
        <f t="shared" si="13"/>
        <v>19.173755553750027</v>
      </c>
      <c r="N26" s="626">
        <f t="shared" si="13"/>
        <v>14.893574928750033</v>
      </c>
      <c r="O26" s="626">
        <f t="shared" si="13"/>
        <v>9.9309881475000328</v>
      </c>
      <c r="P26" s="626">
        <f t="shared" si="13"/>
        <v>4.0869668109375334</v>
      </c>
      <c r="Q26" s="627">
        <f t="shared" si="13"/>
        <v>3.3990588121923789E-14</v>
      </c>
    </row>
    <row r="27" spans="1:18">
      <c r="A27" s="628" t="s">
        <v>17</v>
      </c>
      <c r="B27" s="629">
        <f>+'[56]Proj. Cost'!E17-2.75</f>
        <v>307.64999999999998</v>
      </c>
      <c r="C27" s="629">
        <f>($B$27*C29)+C7</f>
        <v>3.4883600000000001</v>
      </c>
      <c r="D27" s="629">
        <f t="shared" ref="D27:Q27" si="14">+$B$27*D29</f>
        <v>1.1906055</v>
      </c>
      <c r="E27" s="629">
        <f t="shared" si="14"/>
        <v>2.9718989999999996</v>
      </c>
      <c r="F27" s="629">
        <f t="shared" si="14"/>
        <v>4.9531649999999994</v>
      </c>
      <c r="G27" s="629">
        <f t="shared" si="14"/>
        <v>6.934431</v>
      </c>
      <c r="H27" s="629">
        <f t="shared" si="14"/>
        <v>9.2294999999999998</v>
      </c>
      <c r="I27" s="629">
        <f t="shared" si="14"/>
        <v>10.460100000000001</v>
      </c>
      <c r="J27" s="629">
        <f t="shared" si="14"/>
        <v>11.6907</v>
      </c>
      <c r="K27" s="629">
        <f t="shared" si="14"/>
        <v>28.611449999999998</v>
      </c>
      <c r="L27" s="629">
        <f t="shared" si="14"/>
        <v>33.841499999999996</v>
      </c>
      <c r="M27" s="629">
        <f t="shared" si="14"/>
        <v>38.456249999999997</v>
      </c>
      <c r="N27" s="629">
        <f t="shared" si="14"/>
        <v>44.609249999999996</v>
      </c>
      <c r="O27" s="629">
        <f t="shared" si="14"/>
        <v>51.685200000000002</v>
      </c>
      <c r="P27" s="629">
        <f t="shared" si="14"/>
        <v>62.277589499999998</v>
      </c>
      <c r="Q27" s="630">
        <f t="shared" si="14"/>
        <v>0</v>
      </c>
      <c r="R27" s="631"/>
    </row>
    <row r="28" spans="1:18" hidden="1">
      <c r="A28" s="466" t="s">
        <v>18</v>
      </c>
      <c r="B28" s="466">
        <f>SUM(C28:L28)</f>
        <v>103.99762623500004</v>
      </c>
      <c r="C28" s="466">
        <f t="shared" ref="C28:Q28" si="15">MAX(C7+C9,C12+C14,C17+C19,C22+C24)</f>
        <v>9.6629375000000017</v>
      </c>
      <c r="D28" s="466">
        <f t="shared" si="15"/>
        <v>8.3540819249999974</v>
      </c>
      <c r="E28" s="466">
        <f t="shared" si="15"/>
        <v>8.7681519056249986</v>
      </c>
      <c r="F28" s="466">
        <f t="shared" si="15"/>
        <v>9.185456056875001</v>
      </c>
      <c r="G28" s="466">
        <f t="shared" si="15"/>
        <v>9.5507519756250048</v>
      </c>
      <c r="H28" s="466">
        <f t="shared" si="15"/>
        <v>9.9424904118750064</v>
      </c>
      <c r="I28" s="466">
        <f t="shared" si="15"/>
        <v>10.00786603687501</v>
      </c>
      <c r="J28" s="466">
        <f t="shared" si="15"/>
        <v>10.040938411875008</v>
      </c>
      <c r="K28" s="466">
        <f t="shared" si="15"/>
        <v>13.964245036875006</v>
      </c>
      <c r="L28" s="466">
        <f t="shared" si="15"/>
        <v>14.520706974375006</v>
      </c>
      <c r="M28" s="466">
        <f t="shared" si="15"/>
        <v>14.786055099375005</v>
      </c>
      <c r="N28" s="466">
        <f t="shared" si="15"/>
        <v>15.314828536875007</v>
      </c>
      <c r="O28" s="466">
        <f t="shared" si="15"/>
        <v>15.912823224375009</v>
      </c>
      <c r="P28" s="466">
        <f t="shared" si="15"/>
        <v>17.204184099375009</v>
      </c>
      <c r="Q28" s="466">
        <f t="shared" si="15"/>
        <v>8.4976470304809473E-15</v>
      </c>
    </row>
    <row r="29" spans="1:18" hidden="1">
      <c r="A29" s="526" t="s">
        <v>19</v>
      </c>
      <c r="B29" s="632">
        <f>SUM(C29:Q29)</f>
        <v>1</v>
      </c>
      <c r="C29" s="633">
        <v>2.3999999999999998E-3</v>
      </c>
      <c r="D29" s="633">
        <v>3.8700000000000002E-3</v>
      </c>
      <c r="E29" s="633">
        <v>9.6600000000000002E-3</v>
      </c>
      <c r="F29" s="633">
        <v>1.61E-2</v>
      </c>
      <c r="G29" s="633">
        <v>2.2540000000000001E-2</v>
      </c>
      <c r="H29" s="633">
        <v>0.03</v>
      </c>
      <c r="I29" s="633">
        <v>3.4000000000000002E-2</v>
      </c>
      <c r="J29" s="633">
        <v>3.7999999999999999E-2</v>
      </c>
      <c r="K29" s="633">
        <v>9.2999999999999999E-2</v>
      </c>
      <c r="L29" s="633">
        <v>0.11</v>
      </c>
      <c r="M29" s="633">
        <v>0.125</v>
      </c>
      <c r="N29" s="633">
        <v>0.14499999999999999</v>
      </c>
      <c r="O29" s="633">
        <v>0.16800000000000001</v>
      </c>
      <c r="P29" s="633">
        <f>1-SUM(C29:O29)</f>
        <v>0.20243</v>
      </c>
      <c r="Q29" s="634">
        <f>1-SUM(C29:P29)</f>
        <v>0</v>
      </c>
    </row>
    <row r="30" spans="1:18" hidden="1">
      <c r="A30" s="635" t="s">
        <v>233</v>
      </c>
      <c r="B30" s="524">
        <f>AVERAGE(C30:P30)</f>
        <v>1.1866006287147768</v>
      </c>
      <c r="C30" s="636">
        <f>+'[56]P&amp;L'!E27</f>
        <v>1.2089133742554241</v>
      </c>
      <c r="D30" s="636">
        <f>+'[56]P&amp;L'!F27</f>
        <v>1.2849523047148117</v>
      </c>
      <c r="E30" s="636">
        <f>+'[56]P&amp;L'!G27</f>
        <v>1.2433239142331241</v>
      </c>
      <c r="F30" s="636">
        <f>+'[56]P&amp;L'!H27</f>
        <v>1.2040591285116093</v>
      </c>
      <c r="G30" s="636">
        <f>+'[56]P&amp;L'!I27</f>
        <v>1.1732090157399353</v>
      </c>
      <c r="H30" s="636">
        <f>+'[56]P&amp;L'!J27</f>
        <v>1.1270645780070041</v>
      </c>
      <c r="I30" s="636">
        <f>+'[56]P&amp;L'!K27</f>
        <v>1.1306317405382438</v>
      </c>
      <c r="J30" s="636">
        <f>+'[56]P&amp;L'!L27</f>
        <v>1.1370098225959544</v>
      </c>
      <c r="K30" s="636">
        <f>+'[56]P&amp;L'!M27</f>
        <v>1.1159081053275752</v>
      </c>
      <c r="L30" s="636">
        <f>+'[56]P&amp;L'!N27</f>
        <v>1.1227655426122303</v>
      </c>
      <c r="M30" s="636">
        <f>+'[56]P&amp;L'!O27</f>
        <v>1.1529564515469963</v>
      </c>
      <c r="N30" s="636">
        <f>+'[56]P&amp;L'!P27</f>
        <v>1.1644222097592569</v>
      </c>
      <c r="O30" s="636">
        <f>+'[56]P&amp;L'!Q27</f>
        <v>1.1720976355133872</v>
      </c>
      <c r="P30" s="636">
        <f>+'[56]P&amp;L'!R27</f>
        <v>1.3750949786513242</v>
      </c>
      <c r="Q30" s="636">
        <f>+'[56]P&amp;L'!S27</f>
        <v>2845806951812111.5</v>
      </c>
    </row>
    <row r="31" spans="1:18" hidden="1">
      <c r="A31" s="637" t="s">
        <v>234</v>
      </c>
      <c r="B31" s="524">
        <f>MAX(C30:P30)</f>
        <v>1.3750949786513242</v>
      </c>
      <c r="C31" s="636"/>
      <c r="D31" s="636">
        <f>D26/12</f>
        <v>2.6815701757031243</v>
      </c>
      <c r="E31" s="636">
        <f t="shared" ref="E31:M31" si="16">E26/12</f>
        <v>2.6653075082812498</v>
      </c>
      <c r="F31" s="636">
        <f t="shared" si="16"/>
        <v>2.6328023629687509</v>
      </c>
      <c r="G31" s="636">
        <f t="shared" si="16"/>
        <v>2.5829611401562516</v>
      </c>
      <c r="H31" s="636">
        <f t="shared" si="16"/>
        <v>2.5147541737500023</v>
      </c>
      <c r="I31" s="636">
        <f t="shared" si="16"/>
        <v>2.429958142500003</v>
      </c>
      <c r="J31" s="636">
        <f t="shared" si="16"/>
        <v>2.3343943612500024</v>
      </c>
      <c r="K31" s="636">
        <f t="shared" si="16"/>
        <v>2.1765795253125018</v>
      </c>
      <c r="L31" s="636">
        <f t="shared" si="16"/>
        <v>1.9090682362500022</v>
      </c>
      <c r="M31" s="636">
        <f t="shared" si="16"/>
        <v>1.5978129628125022</v>
      </c>
      <c r="N31" s="636"/>
      <c r="O31" s="636"/>
      <c r="P31" s="636"/>
      <c r="Q31" s="636"/>
    </row>
    <row r="32" spans="1:18" hidden="1">
      <c r="A32" s="637" t="s">
        <v>235</v>
      </c>
      <c r="B32" s="524">
        <f>MIN(C30:P30)</f>
        <v>1.1159081053275752</v>
      </c>
      <c r="C32" s="636"/>
      <c r="D32" s="636"/>
      <c r="E32" s="636"/>
      <c r="F32" s="636"/>
      <c r="G32" s="636"/>
      <c r="H32" s="636"/>
      <c r="I32" s="636"/>
      <c r="J32" s="636"/>
      <c r="K32" s="636"/>
      <c r="L32" s="636"/>
      <c r="M32" s="636"/>
      <c r="N32" s="636"/>
      <c r="O32" s="636"/>
      <c r="P32" s="636"/>
      <c r="Q32" s="636"/>
    </row>
    <row r="33" spans="1:17" hidden="1">
      <c r="A33" s="638" t="s">
        <v>236</v>
      </c>
      <c r="B33" s="639"/>
      <c r="C33" s="640">
        <f t="shared" ref="C33:Q33" si="17">+C27+C26</f>
        <v>23.892436976977979</v>
      </c>
      <c r="D33" s="640">
        <f t="shared" si="17"/>
        <v>33.36944760843749</v>
      </c>
      <c r="E33" s="640">
        <f t="shared" si="17"/>
        <v>34.955589099374997</v>
      </c>
      <c r="F33" s="640">
        <f t="shared" si="17"/>
        <v>36.546793355625013</v>
      </c>
      <c r="G33" s="640">
        <f t="shared" si="17"/>
        <v>37.92996468187502</v>
      </c>
      <c r="H33" s="640">
        <f t="shared" si="17"/>
        <v>39.406550085000028</v>
      </c>
      <c r="I33" s="640">
        <f t="shared" si="17"/>
        <v>39.619597710000036</v>
      </c>
      <c r="J33" s="640">
        <f t="shared" si="17"/>
        <v>39.703432335000031</v>
      </c>
      <c r="K33" s="640">
        <f t="shared" si="17"/>
        <v>54.730404303750021</v>
      </c>
      <c r="L33" s="640">
        <f t="shared" si="17"/>
        <v>56.750318835000023</v>
      </c>
      <c r="M33" s="640">
        <f t="shared" si="17"/>
        <v>57.630005553750024</v>
      </c>
      <c r="N33" s="640">
        <f t="shared" si="17"/>
        <v>59.50282492875003</v>
      </c>
      <c r="O33" s="640">
        <f t="shared" si="17"/>
        <v>61.616188147500033</v>
      </c>
      <c r="P33" s="640">
        <f t="shared" si="17"/>
        <v>66.36455631093753</v>
      </c>
      <c r="Q33" s="640">
        <f t="shared" si="17"/>
        <v>3.3990588121923789E-14</v>
      </c>
    </row>
    <row r="34" spans="1:17" hidden="1">
      <c r="A34" s="639" t="s">
        <v>237</v>
      </c>
      <c r="B34" s="639"/>
      <c r="C34" s="640">
        <f t="shared" ref="C34:Q34" si="18">+C33/12</f>
        <v>1.991036414748165</v>
      </c>
      <c r="D34" s="640">
        <f t="shared" si="18"/>
        <v>2.7807873007031243</v>
      </c>
      <c r="E34" s="640">
        <f t="shared" si="18"/>
        <v>2.9129657582812496</v>
      </c>
      <c r="F34" s="640">
        <f t="shared" si="18"/>
        <v>3.0455661129687512</v>
      </c>
      <c r="G34" s="640">
        <f t="shared" si="18"/>
        <v>3.1608303901562516</v>
      </c>
      <c r="H34" s="640">
        <f t="shared" si="18"/>
        <v>3.2838791737500022</v>
      </c>
      <c r="I34" s="640">
        <f t="shared" si="18"/>
        <v>3.3016331425000032</v>
      </c>
      <c r="J34" s="640">
        <f t="shared" si="18"/>
        <v>3.3086193612500026</v>
      </c>
      <c r="K34" s="640">
        <f t="shared" si="18"/>
        <v>4.5608670253125014</v>
      </c>
      <c r="L34" s="640">
        <f t="shared" si="18"/>
        <v>4.7291932362500022</v>
      </c>
      <c r="M34" s="640">
        <f t="shared" si="18"/>
        <v>4.8025004628125023</v>
      </c>
      <c r="N34" s="640">
        <f t="shared" si="18"/>
        <v>4.9585687440625028</v>
      </c>
      <c r="O34" s="640">
        <f t="shared" si="18"/>
        <v>5.134682345625003</v>
      </c>
      <c r="P34" s="640">
        <f t="shared" si="18"/>
        <v>5.5303796925781272</v>
      </c>
      <c r="Q34" s="640">
        <f t="shared" si="18"/>
        <v>2.8325490101603159E-15</v>
      </c>
    </row>
    <row r="35" spans="1:17" hidden="1">
      <c r="C35" s="636">
        <f t="shared" ref="C35:Q35" si="19">+C34*3</f>
        <v>5.9731092442444949</v>
      </c>
      <c r="D35" s="636">
        <f t="shared" si="19"/>
        <v>8.3423619021093725</v>
      </c>
      <c r="E35" s="636">
        <f t="shared" si="19"/>
        <v>8.7388972748437492</v>
      </c>
      <c r="F35" s="636">
        <f t="shared" si="19"/>
        <v>9.1366983389062533</v>
      </c>
      <c r="G35" s="636">
        <f t="shared" si="19"/>
        <v>9.4824911704687551</v>
      </c>
      <c r="H35" s="636">
        <f t="shared" si="19"/>
        <v>9.8516375212500069</v>
      </c>
      <c r="I35" s="636">
        <f t="shared" si="19"/>
        <v>9.9048994275000091</v>
      </c>
      <c r="J35" s="636">
        <f t="shared" si="19"/>
        <v>9.9258580837500077</v>
      </c>
      <c r="K35" s="636">
        <f t="shared" si="19"/>
        <v>13.682601075937505</v>
      </c>
      <c r="L35" s="636">
        <f t="shared" si="19"/>
        <v>14.187579708750008</v>
      </c>
      <c r="M35" s="636">
        <f t="shared" si="19"/>
        <v>14.407501388437506</v>
      </c>
      <c r="N35" s="636">
        <f t="shared" si="19"/>
        <v>14.875706232187508</v>
      </c>
      <c r="O35" s="636">
        <f t="shared" si="19"/>
        <v>15.40404703687501</v>
      </c>
      <c r="P35" s="636">
        <f t="shared" si="19"/>
        <v>16.591139077734383</v>
      </c>
      <c r="Q35" s="636">
        <f t="shared" si="19"/>
        <v>8.4976470304809473E-15</v>
      </c>
    </row>
    <row r="39" spans="1:17" ht="25.5" customHeight="1"/>
    <row r="40" spans="1:17" s="641" customFormat="1" ht="32.25" customHeight="1">
      <c r="C40" s="466"/>
    </row>
  </sheetData>
  <mergeCells count="2">
    <mergeCell ref="A1:Q1"/>
    <mergeCell ref="A3:Q3"/>
  </mergeCells>
  <pageMargins left="0.70866141732283472" right="0.70866141732283472" top="0.74803149606299213" bottom="0.74803149606299213" header="0.31496062992125984" footer="0.31496062992125984"/>
  <pageSetup scale="7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tabColor theme="2" tint="-0.499984740745262"/>
    <pageSetUpPr fitToPage="1"/>
  </sheetPr>
  <dimension ref="A1:T62"/>
  <sheetViews>
    <sheetView showGridLines="0" zoomScaleSheetLayoutView="100" workbookViewId="0">
      <pane xSplit="5" ySplit="4" topLeftCell="F5" activePane="bottomRight" state="frozen"/>
      <selection activeCell="F28" sqref="F28"/>
      <selection pane="topRight" activeCell="F28" sqref="F28"/>
      <selection pane="bottomLeft" activeCell="F28" sqref="F28"/>
      <selection pane="bottomRight" activeCell="F28" sqref="F28"/>
    </sheetView>
  </sheetViews>
  <sheetFormatPr defaultColWidth="7.875" defaultRowHeight="15"/>
  <cols>
    <col min="1" max="1" width="26.875" style="9" bestFit="1" customWidth="1"/>
    <col min="2" max="2" width="6.25" style="9" customWidth="1"/>
    <col min="3" max="3" width="5.25" style="12" hidden="1" customWidth="1"/>
    <col min="4" max="4" width="7.25" style="12" hidden="1" customWidth="1"/>
    <col min="5" max="11" width="5.25" style="12" bestFit="1" customWidth="1"/>
    <col min="12" max="16" width="6.125" style="12" bestFit="1" customWidth="1"/>
    <col min="17" max="17" width="6.875" style="9" bestFit="1" customWidth="1"/>
    <col min="18" max="16384" width="7.875" style="9"/>
  </cols>
  <sheetData>
    <row r="1" spans="1:20" ht="18.75">
      <c r="A1" s="1253" t="s">
        <v>238</v>
      </c>
      <c r="B1" s="1253"/>
      <c r="C1" s="1253"/>
      <c r="D1" s="1253"/>
      <c r="E1" s="1253"/>
      <c r="F1" s="1253"/>
      <c r="G1" s="1253"/>
      <c r="H1" s="1253"/>
      <c r="I1" s="1253"/>
      <c r="J1" s="1253"/>
      <c r="K1" s="1253"/>
      <c r="L1" s="1253"/>
      <c r="M1" s="1253"/>
      <c r="N1" s="1253"/>
      <c r="O1" s="1253"/>
      <c r="P1" s="1253"/>
      <c r="Q1" s="1253"/>
    </row>
    <row r="2" spans="1:20" hidden="1">
      <c r="A2" s="642"/>
      <c r="B2" s="642"/>
      <c r="C2" s="643">
        <f>AVERAGE(D2:Q2)</f>
        <v>1.3222099719172502</v>
      </c>
      <c r="D2" s="644">
        <f>'[55]Fin. Ratio'!D14</f>
        <v>1.3446040436292095</v>
      </c>
      <c r="E2" s="644">
        <f>'[55]Fin. Ratio'!E14</f>
        <v>1.2772265202040005</v>
      </c>
      <c r="F2" s="644">
        <f>'[55]Fin. Ratio'!F14</f>
        <v>1.2228689333465075</v>
      </c>
      <c r="G2" s="644">
        <f>'[55]Fin. Ratio'!G14</f>
        <v>1.2545469534100671</v>
      </c>
      <c r="H2" s="644">
        <f>'[55]Fin. Ratio'!H14</f>
        <v>1.2619414343694084</v>
      </c>
      <c r="I2" s="644">
        <f>'[55]Fin. Ratio'!I14</f>
        <v>1.2742699283509817</v>
      </c>
      <c r="J2" s="644">
        <f>'[55]Fin. Ratio'!J14</f>
        <v>1.2673664999600143</v>
      </c>
      <c r="K2" s="644">
        <f>'[55]Fin. Ratio'!K14</f>
        <v>1.2936375306810359</v>
      </c>
      <c r="L2" s="644">
        <f>'[55]Fin. Ratio'!L14</f>
        <v>1.2726797089117503</v>
      </c>
      <c r="M2" s="644">
        <f>'[55]Fin. Ratio'!M14</f>
        <v>1.370353313954257</v>
      </c>
      <c r="N2" s="644">
        <f>'[55]Fin. Ratio'!N14</f>
        <v>1.4197276087071655</v>
      </c>
      <c r="O2" s="644">
        <f>'[55]Fin. Ratio'!O14</f>
        <v>1.4795663745000827</v>
      </c>
      <c r="P2" s="644">
        <f>'[55]Fin. Ratio'!P14</f>
        <v>1.4165871012632352</v>
      </c>
      <c r="Q2" s="644">
        <f>'[55]Fin. Ratio'!Q14</f>
        <v>1.3555636555537902</v>
      </c>
    </row>
    <row r="3" spans="1:20">
      <c r="A3" s="1254" t="s">
        <v>232</v>
      </c>
      <c r="B3" s="1254"/>
      <c r="C3" s="1254"/>
      <c r="D3" s="1254"/>
      <c r="E3" s="1254"/>
      <c r="F3" s="1254"/>
      <c r="G3" s="1254"/>
      <c r="H3" s="1254"/>
      <c r="I3" s="1254"/>
      <c r="J3" s="1254"/>
      <c r="K3" s="1254"/>
      <c r="L3" s="1254"/>
      <c r="M3" s="1254"/>
      <c r="N3" s="1254"/>
      <c r="O3" s="1254"/>
      <c r="P3" s="1254"/>
      <c r="Q3" s="1254"/>
    </row>
    <row r="4" spans="1:20">
      <c r="A4" s="645" t="s">
        <v>11</v>
      </c>
      <c r="B4" s="646"/>
      <c r="C4" s="647">
        <f>'[55]P&amp;L'!C4</f>
        <v>2013</v>
      </c>
      <c r="D4" s="647">
        <f t="shared" ref="D4:Q4" si="0">C4+1</f>
        <v>2014</v>
      </c>
      <c r="E4" s="647">
        <f t="shared" si="0"/>
        <v>2015</v>
      </c>
      <c r="F4" s="647">
        <f t="shared" si="0"/>
        <v>2016</v>
      </c>
      <c r="G4" s="647">
        <f t="shared" si="0"/>
        <v>2017</v>
      </c>
      <c r="H4" s="647">
        <f t="shared" si="0"/>
        <v>2018</v>
      </c>
      <c r="I4" s="647">
        <f t="shared" si="0"/>
        <v>2019</v>
      </c>
      <c r="J4" s="647">
        <f t="shared" si="0"/>
        <v>2020</v>
      </c>
      <c r="K4" s="647">
        <f t="shared" si="0"/>
        <v>2021</v>
      </c>
      <c r="L4" s="647">
        <f t="shared" si="0"/>
        <v>2022</v>
      </c>
      <c r="M4" s="647">
        <f t="shared" si="0"/>
        <v>2023</v>
      </c>
      <c r="N4" s="647">
        <f t="shared" si="0"/>
        <v>2024</v>
      </c>
      <c r="O4" s="647">
        <f t="shared" si="0"/>
        <v>2025</v>
      </c>
      <c r="P4" s="647">
        <f t="shared" si="0"/>
        <v>2026</v>
      </c>
      <c r="Q4" s="648">
        <f t="shared" si="0"/>
        <v>2027</v>
      </c>
    </row>
    <row r="5" spans="1:20">
      <c r="A5" s="649" t="s">
        <v>12</v>
      </c>
      <c r="B5" s="650"/>
      <c r="C5" s="650"/>
      <c r="D5" s="650"/>
      <c r="E5" s="650"/>
      <c r="F5" s="650"/>
      <c r="G5" s="650"/>
      <c r="H5" s="650"/>
      <c r="I5" s="650"/>
      <c r="J5" s="650"/>
      <c r="K5" s="650"/>
      <c r="L5" s="650"/>
      <c r="M5" s="650"/>
      <c r="N5" s="650"/>
      <c r="O5" s="650"/>
      <c r="P5" s="650"/>
      <c r="Q5" s="651"/>
    </row>
    <row r="6" spans="1:20">
      <c r="A6" s="652" t="s">
        <v>2</v>
      </c>
      <c r="B6" s="653"/>
      <c r="C6" s="654"/>
      <c r="D6" s="655">
        <f t="shared" ref="D6:Q6" si="1">C23</f>
        <v>16.500614238719251</v>
      </c>
      <c r="E6" s="655">
        <f t="shared" si="1"/>
        <v>16.100614238719253</v>
      </c>
      <c r="F6" s="655">
        <f t="shared" si="1"/>
        <v>15.500614238719251</v>
      </c>
      <c r="G6" s="655">
        <f t="shared" si="1"/>
        <v>14.700614238719254</v>
      </c>
      <c r="H6" s="655">
        <f t="shared" si="1"/>
        <v>13.850614238719253</v>
      </c>
      <c r="I6" s="655">
        <f t="shared" si="1"/>
        <v>12.90061423871925</v>
      </c>
      <c r="J6" s="655">
        <f t="shared" si="1"/>
        <v>11.850614238719253</v>
      </c>
      <c r="K6" s="655">
        <f t="shared" si="1"/>
        <v>10.65061423871925</v>
      </c>
      <c r="L6" s="655">
        <f t="shared" si="1"/>
        <v>9.3506142387192526</v>
      </c>
      <c r="M6" s="655">
        <f t="shared" si="1"/>
        <v>7.8506142387192526</v>
      </c>
      <c r="N6" s="655">
        <f t="shared" si="1"/>
        <v>6.3506142387192526</v>
      </c>
      <c r="O6" s="655">
        <f t="shared" si="1"/>
        <v>4.7506142387192511</v>
      </c>
      <c r="P6" s="655">
        <f t="shared" si="1"/>
        <v>3.0506142387192519</v>
      </c>
      <c r="Q6" s="656">
        <f t="shared" si="1"/>
        <v>1.0506142387192519</v>
      </c>
    </row>
    <row r="7" spans="1:20">
      <c r="A7" s="652" t="s">
        <v>0</v>
      </c>
      <c r="B7" s="653"/>
      <c r="C7" s="654"/>
      <c r="D7" s="655">
        <v>0</v>
      </c>
      <c r="E7" s="655">
        <f t="shared" ref="E7:P7" si="2">E26/4</f>
        <v>0.15</v>
      </c>
      <c r="F7" s="655">
        <f t="shared" si="2"/>
        <v>0.2</v>
      </c>
      <c r="G7" s="655">
        <f t="shared" si="2"/>
        <v>0.21249999999999999</v>
      </c>
      <c r="H7" s="655">
        <f t="shared" si="2"/>
        <v>0.23749999999999999</v>
      </c>
      <c r="I7" s="655">
        <f t="shared" si="2"/>
        <v>0.26250000000000001</v>
      </c>
      <c r="J7" s="655">
        <f t="shared" si="2"/>
        <v>0.3</v>
      </c>
      <c r="K7" s="655">
        <f t="shared" si="2"/>
        <v>0.32500000000000001</v>
      </c>
      <c r="L7" s="655">
        <f t="shared" si="2"/>
        <v>0.375</v>
      </c>
      <c r="M7" s="655">
        <f t="shared" si="2"/>
        <v>0.375</v>
      </c>
      <c r="N7" s="655">
        <f t="shared" si="2"/>
        <v>0.4</v>
      </c>
      <c r="O7" s="655">
        <f t="shared" si="2"/>
        <v>0.42499999999999999</v>
      </c>
      <c r="P7" s="655">
        <f t="shared" si="2"/>
        <v>0.5</v>
      </c>
      <c r="Q7" s="656">
        <f>Q26/3</f>
        <v>0.35000000000000081</v>
      </c>
    </row>
    <row r="8" spans="1:20">
      <c r="A8" s="652" t="s">
        <v>4</v>
      </c>
      <c r="B8" s="653"/>
      <c r="C8" s="654"/>
      <c r="D8" s="655">
        <f t="shared" ref="D8:Q8" si="3">D6-D7</f>
        <v>16.500614238719251</v>
      </c>
      <c r="E8" s="655">
        <f t="shared" si="3"/>
        <v>15.950614238719252</v>
      </c>
      <c r="F8" s="655">
        <f t="shared" si="3"/>
        <v>15.300614238719252</v>
      </c>
      <c r="G8" s="655">
        <f t="shared" si="3"/>
        <v>14.488114238719254</v>
      </c>
      <c r="H8" s="655">
        <f t="shared" si="3"/>
        <v>13.613114238719252</v>
      </c>
      <c r="I8" s="655">
        <f t="shared" si="3"/>
        <v>12.63811423871925</v>
      </c>
      <c r="J8" s="655">
        <f t="shared" si="3"/>
        <v>11.550614238719252</v>
      </c>
      <c r="K8" s="655">
        <f t="shared" si="3"/>
        <v>10.32561423871925</v>
      </c>
      <c r="L8" s="655">
        <f t="shared" si="3"/>
        <v>8.9756142387192526</v>
      </c>
      <c r="M8" s="655">
        <f t="shared" si="3"/>
        <v>7.4756142387192526</v>
      </c>
      <c r="N8" s="655">
        <f t="shared" si="3"/>
        <v>5.9506142387192522</v>
      </c>
      <c r="O8" s="655">
        <f t="shared" si="3"/>
        <v>4.3256142387192513</v>
      </c>
      <c r="P8" s="655">
        <f t="shared" si="3"/>
        <v>2.5506142387192519</v>
      </c>
      <c r="Q8" s="656">
        <f t="shared" si="3"/>
        <v>0.7006142387192511</v>
      </c>
    </row>
    <row r="9" spans="1:20">
      <c r="A9" s="652" t="s">
        <v>5</v>
      </c>
      <c r="B9" s="653"/>
      <c r="C9" s="654"/>
      <c r="D9" s="655">
        <f>D6*[55]Input!$B$51*3/12</f>
        <v>0.43314112376638031</v>
      </c>
      <c r="E9" s="655">
        <f>E6*[55]Input!$B$51*3/12</f>
        <v>0.42264112376638036</v>
      </c>
      <c r="F9" s="655">
        <f>F6*[55]Input!$B$51*3/12</f>
        <v>0.40689112376638031</v>
      </c>
      <c r="G9" s="655">
        <f>G6*[55]Input!$B$51*3/12</f>
        <v>0.38589112376638041</v>
      </c>
      <c r="H9" s="655">
        <f>H6*[55]Input!$B$51*3/12</f>
        <v>0.36357862376638045</v>
      </c>
      <c r="I9" s="655">
        <f>I6*[55]Input!$B$51*3/12</f>
        <v>0.33864112376638028</v>
      </c>
      <c r="J9" s="655">
        <f>J6*[55]Input!$B$51*3/12</f>
        <v>0.31107862376638035</v>
      </c>
      <c r="K9" s="655">
        <f>K6*[55]Input!$B$51*3/12</f>
        <v>0.27957862376638032</v>
      </c>
      <c r="L9" s="655">
        <f>L6*[55]Input!$B$51*3/12</f>
        <v>0.24545362376638036</v>
      </c>
      <c r="M9" s="655">
        <f>M6*[55]Input!$B$51*3/12</f>
        <v>0.20607862376638039</v>
      </c>
      <c r="N9" s="655">
        <f>N6*[55]Input!$B$51*3/12</f>
        <v>0.16670362376638037</v>
      </c>
      <c r="O9" s="655">
        <f>O6*[55]Input!$B$51*3/12</f>
        <v>0.12470362376638033</v>
      </c>
      <c r="P9" s="655">
        <f>P6*[55]Input!$B$51*3/12</f>
        <v>8.0078623766380364E-2</v>
      </c>
      <c r="Q9" s="656">
        <f>Q6*[55]Input!$B$51*3/12</f>
        <v>2.7578623766380362E-2</v>
      </c>
    </row>
    <row r="10" spans="1:20">
      <c r="A10" s="649" t="s">
        <v>13</v>
      </c>
      <c r="B10" s="650"/>
      <c r="C10" s="650"/>
      <c r="D10" s="650"/>
      <c r="E10" s="650"/>
      <c r="F10" s="650"/>
      <c r="G10" s="650"/>
      <c r="H10" s="650"/>
      <c r="I10" s="650"/>
      <c r="J10" s="650"/>
      <c r="K10" s="650"/>
      <c r="L10" s="650"/>
      <c r="M10" s="650"/>
      <c r="N10" s="650"/>
      <c r="O10" s="650"/>
      <c r="P10" s="650"/>
      <c r="Q10" s="657"/>
    </row>
    <row r="11" spans="1:20">
      <c r="A11" s="652" t="s">
        <v>2</v>
      </c>
      <c r="B11" s="653"/>
      <c r="C11" s="654"/>
      <c r="D11" s="655">
        <f t="shared" ref="D11:Q11" si="4">D8</f>
        <v>16.500614238719251</v>
      </c>
      <c r="E11" s="655">
        <f t="shared" si="4"/>
        <v>15.950614238719252</v>
      </c>
      <c r="F11" s="655">
        <f t="shared" si="4"/>
        <v>15.300614238719252</v>
      </c>
      <c r="G11" s="655">
        <f t="shared" si="4"/>
        <v>14.488114238719254</v>
      </c>
      <c r="H11" s="655">
        <f t="shared" si="4"/>
        <v>13.613114238719252</v>
      </c>
      <c r="I11" s="655">
        <f t="shared" si="4"/>
        <v>12.63811423871925</v>
      </c>
      <c r="J11" s="655">
        <f t="shared" si="4"/>
        <v>11.550614238719252</v>
      </c>
      <c r="K11" s="655">
        <f t="shared" si="4"/>
        <v>10.32561423871925</v>
      </c>
      <c r="L11" s="655">
        <f t="shared" si="4"/>
        <v>8.9756142387192526</v>
      </c>
      <c r="M11" s="655">
        <f t="shared" si="4"/>
        <v>7.4756142387192526</v>
      </c>
      <c r="N11" s="655">
        <f t="shared" si="4"/>
        <v>5.9506142387192522</v>
      </c>
      <c r="O11" s="655">
        <f t="shared" si="4"/>
        <v>4.3256142387192513</v>
      </c>
      <c r="P11" s="655">
        <f t="shared" si="4"/>
        <v>2.5506142387192519</v>
      </c>
      <c r="Q11" s="656">
        <f t="shared" si="4"/>
        <v>0.7006142387192511</v>
      </c>
      <c r="T11" s="9">
        <f>306+125+14.7</f>
        <v>445.7</v>
      </c>
    </row>
    <row r="12" spans="1:20">
      <c r="A12" s="652" t="s">
        <v>0</v>
      </c>
      <c r="B12" s="653"/>
      <c r="C12" s="654"/>
      <c r="D12" s="655">
        <f>D26/3</f>
        <v>0.13333333333333333</v>
      </c>
      <c r="E12" s="655">
        <f t="shared" ref="E12:Q12" si="5">E7</f>
        <v>0.15</v>
      </c>
      <c r="F12" s="655">
        <f t="shared" si="5"/>
        <v>0.2</v>
      </c>
      <c r="G12" s="655">
        <f t="shared" si="5"/>
        <v>0.21249999999999999</v>
      </c>
      <c r="H12" s="655">
        <f t="shared" si="5"/>
        <v>0.23749999999999999</v>
      </c>
      <c r="I12" s="655">
        <f t="shared" si="5"/>
        <v>0.26250000000000001</v>
      </c>
      <c r="J12" s="655">
        <f t="shared" si="5"/>
        <v>0.3</v>
      </c>
      <c r="K12" s="655">
        <f t="shared" si="5"/>
        <v>0.32500000000000001</v>
      </c>
      <c r="L12" s="655">
        <f t="shared" si="5"/>
        <v>0.375</v>
      </c>
      <c r="M12" s="655">
        <f t="shared" si="5"/>
        <v>0.375</v>
      </c>
      <c r="N12" s="655">
        <f t="shared" si="5"/>
        <v>0.4</v>
      </c>
      <c r="O12" s="655">
        <f t="shared" si="5"/>
        <v>0.42499999999999999</v>
      </c>
      <c r="P12" s="655">
        <f t="shared" si="5"/>
        <v>0.5</v>
      </c>
      <c r="Q12" s="656">
        <f t="shared" si="5"/>
        <v>0.35000000000000081</v>
      </c>
    </row>
    <row r="13" spans="1:20">
      <c r="A13" s="652" t="s">
        <v>4</v>
      </c>
      <c r="B13" s="653"/>
      <c r="C13" s="654"/>
      <c r="D13" s="655">
        <f t="shared" ref="D13:Q13" si="6">D11-D12</f>
        <v>16.367280905385918</v>
      </c>
      <c r="E13" s="655">
        <f t="shared" si="6"/>
        <v>15.800614238719252</v>
      </c>
      <c r="F13" s="655">
        <f t="shared" si="6"/>
        <v>15.100614238719253</v>
      </c>
      <c r="G13" s="655">
        <f t="shared" si="6"/>
        <v>14.275614238719253</v>
      </c>
      <c r="H13" s="655">
        <f t="shared" si="6"/>
        <v>13.375614238719251</v>
      </c>
      <c r="I13" s="655">
        <f t="shared" si="6"/>
        <v>12.375614238719251</v>
      </c>
      <c r="J13" s="655">
        <f t="shared" si="6"/>
        <v>11.250614238719251</v>
      </c>
      <c r="K13" s="655">
        <f t="shared" si="6"/>
        <v>10.000614238719251</v>
      </c>
      <c r="L13" s="655">
        <f t="shared" si="6"/>
        <v>8.6006142387192526</v>
      </c>
      <c r="M13" s="655">
        <f t="shared" si="6"/>
        <v>7.1006142387192526</v>
      </c>
      <c r="N13" s="655">
        <f t="shared" si="6"/>
        <v>5.5506142387192519</v>
      </c>
      <c r="O13" s="655">
        <f t="shared" si="6"/>
        <v>3.9006142387192515</v>
      </c>
      <c r="P13" s="655">
        <f t="shared" si="6"/>
        <v>2.0506142387192519</v>
      </c>
      <c r="Q13" s="656">
        <f t="shared" si="6"/>
        <v>0.35061423871925029</v>
      </c>
    </row>
    <row r="14" spans="1:20">
      <c r="A14" s="652" t="s">
        <v>5</v>
      </c>
      <c r="B14" s="653"/>
      <c r="C14" s="654"/>
      <c r="D14" s="655">
        <f>D11*[55]Input!$B$51*3/12</f>
        <v>0.43314112376638031</v>
      </c>
      <c r="E14" s="655">
        <f>E11*[55]Input!$B$51*3/12</f>
        <v>0.41870362376638037</v>
      </c>
      <c r="F14" s="655">
        <f>F11*[55]Input!$B$51*3/12</f>
        <v>0.40164112376638034</v>
      </c>
      <c r="G14" s="655">
        <f>G11*[55]Input!$B$51*3/12</f>
        <v>0.38031299876638042</v>
      </c>
      <c r="H14" s="655">
        <f>H11*[55]Input!$B$51*3/12</f>
        <v>0.35734424876638032</v>
      </c>
      <c r="I14" s="655">
        <f>I11*[55]Input!$B$51*3/12</f>
        <v>0.3317504987663803</v>
      </c>
      <c r="J14" s="655">
        <f>J11*[55]Input!$B$51*3/12</f>
        <v>0.30320362376638033</v>
      </c>
      <c r="K14" s="655">
        <f>K11*[55]Input!$B$51*3/12</f>
        <v>0.27104737376638033</v>
      </c>
      <c r="L14" s="655">
        <f>L11*[55]Input!$B$51*3/12</f>
        <v>0.2356098737663804</v>
      </c>
      <c r="M14" s="655">
        <f>M11*[55]Input!$B$51*3/12</f>
        <v>0.19623487376638038</v>
      </c>
      <c r="N14" s="655">
        <f>N11*[55]Input!$B$51*3/12</f>
        <v>0.15620362376638036</v>
      </c>
      <c r="O14" s="655">
        <f>O11*[55]Input!$B$51*3/12</f>
        <v>0.11354737376638034</v>
      </c>
      <c r="P14" s="655">
        <f>P11*[55]Input!$B$51*3/12</f>
        <v>6.6953623766380366E-2</v>
      </c>
      <c r="Q14" s="656">
        <f>Q11*[55]Input!$B$51*3/12</f>
        <v>1.839112376638034E-2</v>
      </c>
    </row>
    <row r="15" spans="1:20">
      <c r="A15" s="649" t="s">
        <v>14</v>
      </c>
      <c r="B15" s="650"/>
      <c r="C15" s="650"/>
      <c r="D15" s="650"/>
      <c r="E15" s="650"/>
      <c r="F15" s="650"/>
      <c r="G15" s="650"/>
      <c r="H15" s="650"/>
      <c r="I15" s="650"/>
      <c r="J15" s="650"/>
      <c r="K15" s="650"/>
      <c r="L15" s="650"/>
      <c r="M15" s="650"/>
      <c r="N15" s="650"/>
      <c r="O15" s="650"/>
      <c r="P15" s="650"/>
      <c r="Q15" s="657"/>
    </row>
    <row r="16" spans="1:20">
      <c r="A16" s="652" t="s">
        <v>2</v>
      </c>
      <c r="B16" s="653"/>
      <c r="C16" s="655"/>
      <c r="D16" s="655">
        <f t="shared" ref="D16:Q16" si="7">D13</f>
        <v>16.367280905385918</v>
      </c>
      <c r="E16" s="655">
        <f t="shared" si="7"/>
        <v>15.800614238719252</v>
      </c>
      <c r="F16" s="655">
        <f t="shared" si="7"/>
        <v>15.100614238719253</v>
      </c>
      <c r="G16" s="655">
        <f t="shared" si="7"/>
        <v>14.275614238719253</v>
      </c>
      <c r="H16" s="655">
        <f t="shared" si="7"/>
        <v>13.375614238719251</v>
      </c>
      <c r="I16" s="655">
        <f t="shared" si="7"/>
        <v>12.375614238719251</v>
      </c>
      <c r="J16" s="655">
        <f t="shared" si="7"/>
        <v>11.250614238719251</v>
      </c>
      <c r="K16" s="655">
        <f t="shared" si="7"/>
        <v>10.000614238719251</v>
      </c>
      <c r="L16" s="655">
        <f t="shared" si="7"/>
        <v>8.6006142387192526</v>
      </c>
      <c r="M16" s="655">
        <f t="shared" si="7"/>
        <v>7.1006142387192526</v>
      </c>
      <c r="N16" s="655">
        <f t="shared" si="7"/>
        <v>5.5506142387192519</v>
      </c>
      <c r="O16" s="655">
        <f t="shared" si="7"/>
        <v>3.9006142387192515</v>
      </c>
      <c r="P16" s="655">
        <f t="shared" si="7"/>
        <v>2.0506142387192519</v>
      </c>
      <c r="Q16" s="656">
        <f t="shared" si="7"/>
        <v>0.35061423871925029</v>
      </c>
    </row>
    <row r="17" spans="1:17">
      <c r="A17" s="652" t="s">
        <v>0</v>
      </c>
      <c r="B17" s="653"/>
      <c r="C17" s="655"/>
      <c r="D17" s="655">
        <f t="shared" ref="D17:Q17" si="8">D12</f>
        <v>0.13333333333333333</v>
      </c>
      <c r="E17" s="655">
        <f t="shared" si="8"/>
        <v>0.15</v>
      </c>
      <c r="F17" s="655">
        <f t="shared" si="8"/>
        <v>0.2</v>
      </c>
      <c r="G17" s="655">
        <f t="shared" si="8"/>
        <v>0.21249999999999999</v>
      </c>
      <c r="H17" s="655">
        <f t="shared" si="8"/>
        <v>0.23749999999999999</v>
      </c>
      <c r="I17" s="655">
        <f t="shared" si="8"/>
        <v>0.26250000000000001</v>
      </c>
      <c r="J17" s="655">
        <f t="shared" si="8"/>
        <v>0.3</v>
      </c>
      <c r="K17" s="655">
        <f t="shared" si="8"/>
        <v>0.32500000000000001</v>
      </c>
      <c r="L17" s="655">
        <f t="shared" si="8"/>
        <v>0.375</v>
      </c>
      <c r="M17" s="655">
        <f t="shared" si="8"/>
        <v>0.375</v>
      </c>
      <c r="N17" s="655">
        <f t="shared" si="8"/>
        <v>0.4</v>
      </c>
      <c r="O17" s="655">
        <f t="shared" si="8"/>
        <v>0.42499999999999999</v>
      </c>
      <c r="P17" s="655">
        <f t="shared" si="8"/>
        <v>0.5</v>
      </c>
      <c r="Q17" s="656">
        <f t="shared" si="8"/>
        <v>0.35000000000000081</v>
      </c>
    </row>
    <row r="18" spans="1:17">
      <c r="A18" s="652" t="s">
        <v>4</v>
      </c>
      <c r="B18" s="653"/>
      <c r="C18" s="655"/>
      <c r="D18" s="655">
        <f t="shared" ref="D18:Q18" si="9">D16-D17</f>
        <v>16.233947572052585</v>
      </c>
      <c r="E18" s="655">
        <f t="shared" si="9"/>
        <v>15.650614238719252</v>
      </c>
      <c r="F18" s="655">
        <f t="shared" si="9"/>
        <v>14.900614238719253</v>
      </c>
      <c r="G18" s="655">
        <f t="shared" si="9"/>
        <v>14.063114238719253</v>
      </c>
      <c r="H18" s="655">
        <f t="shared" si="9"/>
        <v>13.13811423871925</v>
      </c>
      <c r="I18" s="655">
        <f t="shared" si="9"/>
        <v>12.113114238719252</v>
      </c>
      <c r="J18" s="655">
        <f t="shared" si="9"/>
        <v>10.95061423871925</v>
      </c>
      <c r="K18" s="655">
        <f t="shared" si="9"/>
        <v>9.6756142387192519</v>
      </c>
      <c r="L18" s="655">
        <f t="shared" si="9"/>
        <v>8.2256142387192526</v>
      </c>
      <c r="M18" s="655">
        <f t="shared" si="9"/>
        <v>6.7256142387192526</v>
      </c>
      <c r="N18" s="655">
        <f t="shared" si="9"/>
        <v>5.1506142387192515</v>
      </c>
      <c r="O18" s="655">
        <f t="shared" si="9"/>
        <v>3.4756142387192517</v>
      </c>
      <c r="P18" s="655">
        <f t="shared" si="9"/>
        <v>1.5506142387192519</v>
      </c>
      <c r="Q18" s="656">
        <f t="shared" si="9"/>
        <v>6.1423871924948248E-4</v>
      </c>
    </row>
    <row r="19" spans="1:17">
      <c r="A19" s="652" t="s">
        <v>5</v>
      </c>
      <c r="B19" s="653"/>
      <c r="C19" s="655"/>
      <c r="D19" s="655">
        <f>D16*[55]Input!$B$51*3/12</f>
        <v>0.42964112376638036</v>
      </c>
      <c r="E19" s="655">
        <f>E16*[55]Input!$B$51*3/12</f>
        <v>0.41476612376638028</v>
      </c>
      <c r="F19" s="655">
        <f>F16*[55]Input!$B$51*3/12</f>
        <v>0.39639112376638036</v>
      </c>
      <c r="G19" s="655">
        <f>G16*[55]Input!$B$51*3/12</f>
        <v>0.37473487376638043</v>
      </c>
      <c r="H19" s="655">
        <f>H16*[55]Input!$B$51*3/12</f>
        <v>0.35110987376638031</v>
      </c>
      <c r="I19" s="655">
        <f>I16*[55]Input!$B$51*3/12</f>
        <v>0.32485987376638031</v>
      </c>
      <c r="J19" s="655">
        <f>J16*[55]Input!$B$51*3/12</f>
        <v>0.2953286237663803</v>
      </c>
      <c r="K19" s="655">
        <f>K16*[55]Input!$B$51*3/12</f>
        <v>0.26251612376638034</v>
      </c>
      <c r="L19" s="655">
        <f>L16*[55]Input!$B$51*3/12</f>
        <v>0.22576612376638036</v>
      </c>
      <c r="M19" s="655">
        <f>M16*[55]Input!$B$51*3/12</f>
        <v>0.18639112376638037</v>
      </c>
      <c r="N19" s="655">
        <f>N16*[55]Input!$B$51*3/12</f>
        <v>0.14570362376638035</v>
      </c>
      <c r="O19" s="655">
        <f>O16*[55]Input!$B$51*3/12</f>
        <v>0.10239112376638033</v>
      </c>
      <c r="P19" s="655">
        <f>P16*[55]Input!$B$51*3/12</f>
        <v>5.3828623766380361E-2</v>
      </c>
      <c r="Q19" s="656">
        <f>Q16*[55]Input!$B$51*3/12</f>
        <v>9.2036237663803196E-3</v>
      </c>
    </row>
    <row r="20" spans="1:17">
      <c r="A20" s="649" t="s">
        <v>15</v>
      </c>
      <c r="B20" s="650"/>
      <c r="C20" s="650"/>
      <c r="D20" s="650"/>
      <c r="E20" s="650"/>
      <c r="F20" s="650"/>
      <c r="G20" s="650"/>
      <c r="H20" s="650"/>
      <c r="I20" s="650"/>
      <c r="J20" s="650"/>
      <c r="K20" s="650"/>
      <c r="L20" s="650"/>
      <c r="M20" s="650"/>
      <c r="N20" s="650"/>
      <c r="O20" s="650"/>
      <c r="P20" s="650"/>
      <c r="Q20" s="657"/>
    </row>
    <row r="21" spans="1:17">
      <c r="A21" s="652" t="s">
        <v>2</v>
      </c>
      <c r="B21" s="653"/>
      <c r="C21" s="655">
        <f>'[55]MoF and Capex'!D83</f>
        <v>16.500614238719251</v>
      </c>
      <c r="D21" s="655">
        <f t="shared" ref="D21:P21" si="10">D18</f>
        <v>16.233947572052585</v>
      </c>
      <c r="E21" s="655">
        <f t="shared" si="10"/>
        <v>15.650614238719252</v>
      </c>
      <c r="F21" s="655">
        <f t="shared" si="10"/>
        <v>14.900614238719253</v>
      </c>
      <c r="G21" s="655">
        <f t="shared" si="10"/>
        <v>14.063114238719253</v>
      </c>
      <c r="H21" s="655">
        <f t="shared" si="10"/>
        <v>13.13811423871925</v>
      </c>
      <c r="I21" s="655">
        <f t="shared" si="10"/>
        <v>12.113114238719252</v>
      </c>
      <c r="J21" s="655">
        <f t="shared" si="10"/>
        <v>10.95061423871925</v>
      </c>
      <c r="K21" s="655">
        <f t="shared" si="10"/>
        <v>9.6756142387192519</v>
      </c>
      <c r="L21" s="655">
        <f t="shared" si="10"/>
        <v>8.2256142387192526</v>
      </c>
      <c r="M21" s="655">
        <f t="shared" si="10"/>
        <v>6.7256142387192526</v>
      </c>
      <c r="N21" s="655">
        <f t="shared" si="10"/>
        <v>5.1506142387192515</v>
      </c>
      <c r="O21" s="655">
        <f t="shared" si="10"/>
        <v>3.4756142387192517</v>
      </c>
      <c r="P21" s="655">
        <f t="shared" si="10"/>
        <v>1.5506142387192519</v>
      </c>
      <c r="Q21" s="658"/>
    </row>
    <row r="22" spans="1:17">
      <c r="A22" s="652" t="s">
        <v>0</v>
      </c>
      <c r="B22" s="653"/>
      <c r="C22" s="655">
        <f>C26</f>
        <v>0</v>
      </c>
      <c r="D22" s="655">
        <f t="shared" ref="D22:P22" si="11">D17</f>
        <v>0.13333333333333333</v>
      </c>
      <c r="E22" s="655">
        <f t="shared" si="11"/>
        <v>0.15</v>
      </c>
      <c r="F22" s="655">
        <f t="shared" si="11"/>
        <v>0.2</v>
      </c>
      <c r="G22" s="655">
        <f t="shared" si="11"/>
        <v>0.21249999999999999</v>
      </c>
      <c r="H22" s="655">
        <f t="shared" si="11"/>
        <v>0.23749999999999999</v>
      </c>
      <c r="I22" s="655">
        <f t="shared" si="11"/>
        <v>0.26250000000000001</v>
      </c>
      <c r="J22" s="655">
        <f t="shared" si="11"/>
        <v>0.3</v>
      </c>
      <c r="K22" s="655">
        <f t="shared" si="11"/>
        <v>0.32500000000000001</v>
      </c>
      <c r="L22" s="655">
        <f t="shared" si="11"/>
        <v>0.375</v>
      </c>
      <c r="M22" s="655">
        <f t="shared" si="11"/>
        <v>0.375</v>
      </c>
      <c r="N22" s="655">
        <f t="shared" si="11"/>
        <v>0.4</v>
      </c>
      <c r="O22" s="655">
        <f t="shared" si="11"/>
        <v>0.42499999999999999</v>
      </c>
      <c r="P22" s="655">
        <f t="shared" si="11"/>
        <v>0.5</v>
      </c>
      <c r="Q22" s="658"/>
    </row>
    <row r="23" spans="1:17">
      <c r="A23" s="652" t="s">
        <v>4</v>
      </c>
      <c r="B23" s="653"/>
      <c r="C23" s="655">
        <f t="shared" ref="C23:P23" si="12">C21-C22</f>
        <v>16.500614238719251</v>
      </c>
      <c r="D23" s="655">
        <f t="shared" si="12"/>
        <v>16.100614238719253</v>
      </c>
      <c r="E23" s="655">
        <f t="shared" si="12"/>
        <v>15.500614238719251</v>
      </c>
      <c r="F23" s="655">
        <f t="shared" si="12"/>
        <v>14.700614238719254</v>
      </c>
      <c r="G23" s="655">
        <f t="shared" si="12"/>
        <v>13.850614238719253</v>
      </c>
      <c r="H23" s="655">
        <f t="shared" si="12"/>
        <v>12.90061423871925</v>
      </c>
      <c r="I23" s="655">
        <f t="shared" si="12"/>
        <v>11.850614238719253</v>
      </c>
      <c r="J23" s="655">
        <f t="shared" si="12"/>
        <v>10.65061423871925</v>
      </c>
      <c r="K23" s="655">
        <f t="shared" si="12"/>
        <v>9.3506142387192526</v>
      </c>
      <c r="L23" s="655">
        <f t="shared" si="12"/>
        <v>7.8506142387192526</v>
      </c>
      <c r="M23" s="655">
        <f t="shared" si="12"/>
        <v>6.3506142387192526</v>
      </c>
      <c r="N23" s="655">
        <f t="shared" si="12"/>
        <v>4.7506142387192511</v>
      </c>
      <c r="O23" s="655">
        <f t="shared" si="12"/>
        <v>3.0506142387192519</v>
      </c>
      <c r="P23" s="655">
        <f t="shared" si="12"/>
        <v>1.0506142387192519</v>
      </c>
      <c r="Q23" s="658"/>
    </row>
    <row r="24" spans="1:17">
      <c r="A24" s="652" t="s">
        <v>5</v>
      </c>
      <c r="B24" s="653"/>
      <c r="C24" s="659">
        <f>C21*[55]Input!$B$51*2/12</f>
        <v>0.28876074917758687</v>
      </c>
      <c r="D24" s="655">
        <f>D21*[55]Input!$B$51*3/12</f>
        <v>0.42614112376638036</v>
      </c>
      <c r="E24" s="655">
        <f>E21*[55]Input!$B$51*3/12</f>
        <v>0.41082862376638035</v>
      </c>
      <c r="F24" s="655">
        <f>F21*[55]Input!$B$51*3/12</f>
        <v>0.39114112376638038</v>
      </c>
      <c r="G24" s="655">
        <f>G21*[55]Input!$B$51*3/12</f>
        <v>0.36915674876638044</v>
      </c>
      <c r="H24" s="655">
        <f>H21*[55]Input!$B$51*3/12</f>
        <v>0.3448754987663803</v>
      </c>
      <c r="I24" s="655">
        <f>I21*[55]Input!$B$51*3/12</f>
        <v>0.31796924876638033</v>
      </c>
      <c r="J24" s="655">
        <f>J21*[55]Input!$B$51*3/12</f>
        <v>0.28745362376638034</v>
      </c>
      <c r="K24" s="655">
        <f>K21*[55]Input!$B$51*3/12</f>
        <v>0.25398487376638035</v>
      </c>
      <c r="L24" s="655">
        <f>L21*[55]Input!$B$51*3/12</f>
        <v>0.21592237376638038</v>
      </c>
      <c r="M24" s="655">
        <f>M21*[55]Input!$B$51*3/12</f>
        <v>0.17654737376638038</v>
      </c>
      <c r="N24" s="655">
        <f>N21*[55]Input!$B$51*3/12</f>
        <v>0.13520362376638034</v>
      </c>
      <c r="O24" s="655">
        <f>O21*[55]Input!$B$51*3/12</f>
        <v>9.1234873766380356E-2</v>
      </c>
      <c r="P24" s="655">
        <f>P21*[55]Input!$B$51*3/12</f>
        <v>4.0703623766380363E-2</v>
      </c>
      <c r="Q24" s="658"/>
    </row>
    <row r="25" spans="1:17">
      <c r="A25" s="660" t="s">
        <v>16</v>
      </c>
      <c r="B25" s="661">
        <f>SUM(C25:P25)</f>
        <v>14.743505435029364</v>
      </c>
      <c r="C25" s="662">
        <f t="shared" ref="C25:Q25" si="13">C9+C14+C19+C24</f>
        <v>0.28876074917758687</v>
      </c>
      <c r="D25" s="662">
        <f t="shared" si="13"/>
        <v>1.7220644950655213</v>
      </c>
      <c r="E25" s="662">
        <f t="shared" si="13"/>
        <v>1.6669394950655212</v>
      </c>
      <c r="F25" s="662">
        <f t="shared" si="13"/>
        <v>1.5960644950655214</v>
      </c>
      <c r="G25" s="662">
        <f t="shared" si="13"/>
        <v>1.5100957450655217</v>
      </c>
      <c r="H25" s="662">
        <f t="shared" si="13"/>
        <v>1.4169082450655213</v>
      </c>
      <c r="I25" s="662">
        <f t="shared" si="13"/>
        <v>1.3132207450655213</v>
      </c>
      <c r="J25" s="662">
        <f t="shared" si="13"/>
        <v>1.1970644950655214</v>
      </c>
      <c r="K25" s="662">
        <f t="shared" si="13"/>
        <v>1.0671269950655213</v>
      </c>
      <c r="L25" s="662">
        <f t="shared" si="13"/>
        <v>0.92275199506552152</v>
      </c>
      <c r="M25" s="662">
        <f t="shared" si="13"/>
        <v>0.76525199506552155</v>
      </c>
      <c r="N25" s="662">
        <f t="shared" si="13"/>
        <v>0.60381449506552143</v>
      </c>
      <c r="O25" s="662">
        <f t="shared" si="13"/>
        <v>0.43187699506552135</v>
      </c>
      <c r="P25" s="662">
        <f t="shared" si="13"/>
        <v>0.24156449506552147</v>
      </c>
      <c r="Q25" s="663">
        <f t="shared" si="13"/>
        <v>5.5173371299141023E-2</v>
      </c>
    </row>
    <row r="26" spans="1:17">
      <c r="A26" s="664" t="s">
        <v>17</v>
      </c>
      <c r="B26" s="665">
        <f>'[55]MoF and Capex'!F6</f>
        <v>16.5</v>
      </c>
      <c r="C26" s="666">
        <v>0</v>
      </c>
      <c r="D26" s="666">
        <v>0.4</v>
      </c>
      <c r="E26" s="666">
        <v>0.6</v>
      </c>
      <c r="F26" s="666">
        <v>0.8</v>
      </c>
      <c r="G26" s="666">
        <v>0.85</v>
      </c>
      <c r="H26" s="666">
        <v>0.95</v>
      </c>
      <c r="I26" s="666">
        <v>1.05</v>
      </c>
      <c r="J26" s="666">
        <v>1.2</v>
      </c>
      <c r="K26" s="666">
        <v>1.3</v>
      </c>
      <c r="L26" s="666">
        <v>1.5</v>
      </c>
      <c r="M26" s="666">
        <v>1.5</v>
      </c>
      <c r="N26" s="666">
        <v>1.6</v>
      </c>
      <c r="O26" s="666">
        <v>1.7</v>
      </c>
      <c r="P26" s="666">
        <v>2</v>
      </c>
      <c r="Q26" s="667">
        <f>B26-SUM(C26:P26)</f>
        <v>1.0500000000000025</v>
      </c>
    </row>
    <row r="27" spans="1:17" hidden="1">
      <c r="A27" s="668" t="s">
        <v>18</v>
      </c>
      <c r="B27" s="661">
        <f>SUM(C27:N27)</f>
        <v>6.819271443941104</v>
      </c>
      <c r="C27" s="662">
        <f t="shared" ref="C27:P27" si="14">MAX(C7+C9,C12+C14,C17+C19,C22+C24)</f>
        <v>0.28876074917758687</v>
      </c>
      <c r="D27" s="662">
        <f t="shared" si="14"/>
        <v>0.56647445709971367</v>
      </c>
      <c r="E27" s="662">
        <f t="shared" si="14"/>
        <v>0.57264112376638032</v>
      </c>
      <c r="F27" s="662">
        <f t="shared" si="14"/>
        <v>0.60689112376638032</v>
      </c>
      <c r="G27" s="662">
        <f t="shared" si="14"/>
        <v>0.59839112376638037</v>
      </c>
      <c r="H27" s="662">
        <f t="shared" si="14"/>
        <v>0.60107862376638044</v>
      </c>
      <c r="I27" s="662">
        <f t="shared" si="14"/>
        <v>0.60114112376638029</v>
      </c>
      <c r="J27" s="662">
        <f t="shared" si="14"/>
        <v>0.61107862376638034</v>
      </c>
      <c r="K27" s="662">
        <f t="shared" si="14"/>
        <v>0.60457862376638039</v>
      </c>
      <c r="L27" s="662">
        <f t="shared" si="14"/>
        <v>0.62045362376638036</v>
      </c>
      <c r="M27" s="662">
        <f t="shared" si="14"/>
        <v>0.58107862376638042</v>
      </c>
      <c r="N27" s="662">
        <f t="shared" si="14"/>
        <v>0.56670362376638039</v>
      </c>
      <c r="O27" s="662">
        <f t="shared" si="14"/>
        <v>0.54970362376638038</v>
      </c>
      <c r="P27" s="662">
        <f t="shared" si="14"/>
        <v>0.58007862376638042</v>
      </c>
      <c r="Q27" s="653"/>
    </row>
    <row r="28" spans="1:17" hidden="1">
      <c r="A28" s="668" t="s">
        <v>19</v>
      </c>
      <c r="B28" s="669">
        <f>SUM(C28:Q28)</f>
        <v>1.0000000000000002</v>
      </c>
      <c r="C28" s="670">
        <f>C26/'[55]MoF and Capex'!$F$6</f>
        <v>0</v>
      </c>
      <c r="D28" s="670">
        <f t="shared" ref="D28:Q28" si="15">D26/$B$26</f>
        <v>2.4242424242424242E-2</v>
      </c>
      <c r="E28" s="670">
        <f t="shared" si="15"/>
        <v>3.6363636363636362E-2</v>
      </c>
      <c r="F28" s="670">
        <f t="shared" si="15"/>
        <v>4.8484848484848485E-2</v>
      </c>
      <c r="G28" s="670">
        <f t="shared" si="15"/>
        <v>5.1515151515151514E-2</v>
      </c>
      <c r="H28" s="670">
        <f t="shared" si="15"/>
        <v>5.7575757575757572E-2</v>
      </c>
      <c r="I28" s="670">
        <f t="shared" si="15"/>
        <v>6.3636363636363644E-2</v>
      </c>
      <c r="J28" s="670">
        <f t="shared" si="15"/>
        <v>7.2727272727272724E-2</v>
      </c>
      <c r="K28" s="670">
        <f t="shared" si="15"/>
        <v>7.8787878787878796E-2</v>
      </c>
      <c r="L28" s="670">
        <f t="shared" si="15"/>
        <v>9.0909090909090912E-2</v>
      </c>
      <c r="M28" s="670">
        <f t="shared" si="15"/>
        <v>9.0909090909090912E-2</v>
      </c>
      <c r="N28" s="670">
        <f t="shared" si="15"/>
        <v>9.696969696969697E-2</v>
      </c>
      <c r="O28" s="670">
        <f t="shared" si="15"/>
        <v>0.10303030303030303</v>
      </c>
      <c r="P28" s="670">
        <f t="shared" si="15"/>
        <v>0.12121212121212122</v>
      </c>
      <c r="Q28" s="670">
        <f t="shared" si="15"/>
        <v>6.3636363636363782E-2</v>
      </c>
    </row>
    <row r="29" spans="1:17">
      <c r="A29" s="6"/>
      <c r="B29" s="7"/>
      <c r="C29" s="8"/>
      <c r="D29" s="662"/>
      <c r="E29" s="662"/>
      <c r="F29" s="662"/>
      <c r="G29" s="662"/>
      <c r="H29" s="662"/>
      <c r="I29" s="662"/>
      <c r="J29" s="662"/>
      <c r="K29" s="662"/>
      <c r="L29" s="662"/>
      <c r="M29" s="662"/>
      <c r="N29" s="662"/>
      <c r="O29" s="662"/>
      <c r="P29" s="662"/>
      <c r="Q29" s="662"/>
    </row>
    <row r="30" spans="1:17">
      <c r="A30" s="6"/>
      <c r="B30" s="7"/>
      <c r="C30" s="8"/>
      <c r="D30" s="8"/>
      <c r="E30" s="8"/>
      <c r="F30" s="8"/>
      <c r="G30" s="8"/>
      <c r="H30" s="8"/>
      <c r="I30" s="8"/>
      <c r="J30" s="8"/>
      <c r="K30" s="8"/>
      <c r="L30" s="8"/>
      <c r="M30" s="8"/>
      <c r="N30" s="8"/>
      <c r="O30" s="8"/>
      <c r="P30" s="8"/>
      <c r="Q30" s="8"/>
    </row>
    <row r="32" spans="1:17" hidden="1">
      <c r="A32" s="653"/>
      <c r="B32" s="653"/>
      <c r="C32" s="671"/>
      <c r="D32" s="671"/>
      <c r="E32" s="671"/>
      <c r="F32" s="671"/>
      <c r="G32" s="671"/>
      <c r="H32" s="671"/>
      <c r="I32" s="671"/>
      <c r="J32" s="671"/>
      <c r="K32" s="671"/>
      <c r="L32" s="671"/>
      <c r="M32" s="671"/>
      <c r="N32" s="671"/>
      <c r="O32" s="671"/>
      <c r="P32" s="671"/>
      <c r="Q32" s="653"/>
    </row>
    <row r="33" spans="1:17" hidden="1">
      <c r="A33" s="1255" t="s">
        <v>239</v>
      </c>
      <c r="B33" s="1255"/>
      <c r="C33" s="1255"/>
      <c r="D33" s="1255"/>
      <c r="E33" s="671"/>
      <c r="F33" s="671"/>
      <c r="G33" s="671"/>
      <c r="H33" s="671"/>
      <c r="I33" s="671"/>
      <c r="J33" s="671"/>
      <c r="K33" s="671"/>
      <c r="L33" s="671"/>
      <c r="M33" s="671"/>
      <c r="N33" s="671"/>
      <c r="O33" s="671"/>
      <c r="P33" s="671"/>
      <c r="Q33" s="653"/>
    </row>
    <row r="34" spans="1:17" hidden="1">
      <c r="A34" s="668" t="s">
        <v>11</v>
      </c>
      <c r="B34" s="653"/>
      <c r="C34" s="672">
        <f t="shared" ref="C34:P34" si="16">C4</f>
        <v>2013</v>
      </c>
      <c r="D34" s="672">
        <f t="shared" si="16"/>
        <v>2014</v>
      </c>
      <c r="E34" s="672">
        <f t="shared" si="16"/>
        <v>2015</v>
      </c>
      <c r="F34" s="672">
        <f t="shared" si="16"/>
        <v>2016</v>
      </c>
      <c r="G34" s="672">
        <f t="shared" si="16"/>
        <v>2017</v>
      </c>
      <c r="H34" s="672">
        <f t="shared" si="16"/>
        <v>2018</v>
      </c>
      <c r="I34" s="672">
        <f t="shared" si="16"/>
        <v>2019</v>
      </c>
      <c r="J34" s="672">
        <f t="shared" si="16"/>
        <v>2020</v>
      </c>
      <c r="K34" s="672">
        <f t="shared" si="16"/>
        <v>2021</v>
      </c>
      <c r="L34" s="672">
        <f t="shared" si="16"/>
        <v>2022</v>
      </c>
      <c r="M34" s="672">
        <f t="shared" si="16"/>
        <v>2023</v>
      </c>
      <c r="N34" s="672">
        <f t="shared" si="16"/>
        <v>2024</v>
      </c>
      <c r="O34" s="672">
        <f t="shared" si="16"/>
        <v>2025</v>
      </c>
      <c r="P34" s="672">
        <f t="shared" si="16"/>
        <v>2026</v>
      </c>
      <c r="Q34" s="653"/>
    </row>
    <row r="35" spans="1:17" hidden="1">
      <c r="A35" s="668" t="s">
        <v>12</v>
      </c>
      <c r="B35" s="653"/>
      <c r="C35" s="671"/>
      <c r="D35" s="671"/>
      <c r="E35" s="671"/>
      <c r="F35" s="671"/>
      <c r="G35" s="671"/>
      <c r="H35" s="671"/>
      <c r="I35" s="671"/>
      <c r="J35" s="671"/>
      <c r="K35" s="671"/>
      <c r="L35" s="671"/>
      <c r="M35" s="671"/>
      <c r="N35" s="671"/>
      <c r="O35" s="671"/>
      <c r="P35" s="671"/>
      <c r="Q35" s="653"/>
    </row>
    <row r="36" spans="1:17" hidden="1">
      <c r="A36" s="653" t="s">
        <v>2</v>
      </c>
      <c r="B36" s="653"/>
      <c r="C36" s="673"/>
      <c r="D36" s="655" t="e">
        <f t="shared" ref="D36:P36" si="17">C56</f>
        <v>#REF!</v>
      </c>
      <c r="E36" s="655" t="e">
        <f t="shared" si="17"/>
        <v>#REF!</v>
      </c>
      <c r="F36" s="655" t="e">
        <f t="shared" si="17"/>
        <v>#REF!</v>
      </c>
      <c r="G36" s="655" t="e">
        <f t="shared" si="17"/>
        <v>#REF!</v>
      </c>
      <c r="H36" s="655" t="e">
        <f t="shared" si="17"/>
        <v>#REF!</v>
      </c>
      <c r="I36" s="655" t="e">
        <f t="shared" si="17"/>
        <v>#REF!</v>
      </c>
      <c r="J36" s="655" t="e">
        <f t="shared" si="17"/>
        <v>#REF!</v>
      </c>
      <c r="K36" s="655" t="e">
        <f t="shared" si="17"/>
        <v>#REF!</v>
      </c>
      <c r="L36" s="655" t="e">
        <f t="shared" si="17"/>
        <v>#REF!</v>
      </c>
      <c r="M36" s="655" t="e">
        <f t="shared" si="17"/>
        <v>#REF!</v>
      </c>
      <c r="N36" s="655" t="e">
        <f t="shared" si="17"/>
        <v>#REF!</v>
      </c>
      <c r="O36" s="655" t="e">
        <f t="shared" si="17"/>
        <v>#REF!</v>
      </c>
      <c r="P36" s="655" t="e">
        <f t="shared" si="17"/>
        <v>#REF!</v>
      </c>
      <c r="Q36" s="653"/>
    </row>
    <row r="37" spans="1:17" hidden="1">
      <c r="A37" s="653" t="s">
        <v>0</v>
      </c>
      <c r="B37" s="653"/>
      <c r="C37" s="673"/>
      <c r="D37" s="655">
        <f t="shared" ref="D37:O37" si="18">C55</f>
        <v>0</v>
      </c>
      <c r="E37" s="655">
        <f t="shared" si="18"/>
        <v>0</v>
      </c>
      <c r="F37" s="655">
        <f t="shared" si="18"/>
        <v>0</v>
      </c>
      <c r="G37" s="655">
        <f t="shared" si="18"/>
        <v>0</v>
      </c>
      <c r="H37" s="655">
        <f t="shared" si="18"/>
        <v>0</v>
      </c>
      <c r="I37" s="655">
        <f t="shared" si="18"/>
        <v>0</v>
      </c>
      <c r="J37" s="655">
        <f t="shared" si="18"/>
        <v>0</v>
      </c>
      <c r="K37" s="655">
        <f t="shared" si="18"/>
        <v>0</v>
      </c>
      <c r="L37" s="655">
        <f t="shared" si="18"/>
        <v>0</v>
      </c>
      <c r="M37" s="655">
        <f t="shared" si="18"/>
        <v>0</v>
      </c>
      <c r="N37" s="655">
        <f t="shared" si="18"/>
        <v>0</v>
      </c>
      <c r="O37" s="655">
        <f t="shared" si="18"/>
        <v>0</v>
      </c>
      <c r="P37" s="655" t="e">
        <f>P36/8</f>
        <v>#REF!</v>
      </c>
      <c r="Q37" s="653"/>
    </row>
    <row r="38" spans="1:17" hidden="1">
      <c r="A38" s="653" t="s">
        <v>4</v>
      </c>
      <c r="B38" s="653"/>
      <c r="C38" s="673"/>
      <c r="D38" s="655" t="e">
        <f t="shared" ref="D38:P38" si="19">D36-D37</f>
        <v>#REF!</v>
      </c>
      <c r="E38" s="655" t="e">
        <f t="shared" si="19"/>
        <v>#REF!</v>
      </c>
      <c r="F38" s="655" t="e">
        <f t="shared" si="19"/>
        <v>#REF!</v>
      </c>
      <c r="G38" s="655" t="e">
        <f t="shared" si="19"/>
        <v>#REF!</v>
      </c>
      <c r="H38" s="655" t="e">
        <f t="shared" si="19"/>
        <v>#REF!</v>
      </c>
      <c r="I38" s="655" t="e">
        <f t="shared" si="19"/>
        <v>#REF!</v>
      </c>
      <c r="J38" s="655" t="e">
        <f t="shared" si="19"/>
        <v>#REF!</v>
      </c>
      <c r="K38" s="655" t="e">
        <f t="shared" si="19"/>
        <v>#REF!</v>
      </c>
      <c r="L38" s="655" t="e">
        <f t="shared" si="19"/>
        <v>#REF!</v>
      </c>
      <c r="M38" s="655" t="e">
        <f t="shared" si="19"/>
        <v>#REF!</v>
      </c>
      <c r="N38" s="655" t="e">
        <f t="shared" si="19"/>
        <v>#REF!</v>
      </c>
      <c r="O38" s="655" t="e">
        <f t="shared" si="19"/>
        <v>#REF!</v>
      </c>
      <c r="P38" s="655" t="e">
        <f t="shared" si="19"/>
        <v>#REF!</v>
      </c>
      <c r="Q38" s="653"/>
    </row>
    <row r="39" spans="1:17" hidden="1">
      <c r="A39" s="653" t="s">
        <v>5</v>
      </c>
      <c r="B39" s="653"/>
      <c r="C39" s="673"/>
      <c r="D39" s="655" t="e">
        <f>D36*[55]Input!#REF!*3/12</f>
        <v>#REF!</v>
      </c>
      <c r="E39" s="655" t="e">
        <f>E36*[55]Input!#REF!*3/12</f>
        <v>#REF!</v>
      </c>
      <c r="F39" s="655" t="e">
        <f>F36*[55]Input!#REF!*3/12</f>
        <v>#REF!</v>
      </c>
      <c r="G39" s="655" t="e">
        <f>G36*[55]Input!#REF!*3/12</f>
        <v>#REF!</v>
      </c>
      <c r="H39" s="655" t="e">
        <f>H36*[55]Input!#REF!*3/12</f>
        <v>#REF!</v>
      </c>
      <c r="I39" s="655" t="e">
        <f>I36*[55]Input!#REF!*3/12</f>
        <v>#REF!</v>
      </c>
      <c r="J39" s="655" t="e">
        <f>J36*[55]Input!#REF!*3/12</f>
        <v>#REF!</v>
      </c>
      <c r="K39" s="655" t="e">
        <f>K36*[55]Input!#REF!*3/12</f>
        <v>#REF!</v>
      </c>
      <c r="L39" s="655" t="e">
        <f>L36*[55]Input!#REF!*3/12</f>
        <v>#REF!</v>
      </c>
      <c r="M39" s="655" t="e">
        <f>M36*[55]Input!#REF!*3/12</f>
        <v>#REF!</v>
      </c>
      <c r="N39" s="655" t="e">
        <f>N36*[55]Input!#REF!*3/12</f>
        <v>#REF!</v>
      </c>
      <c r="O39" s="655" t="e">
        <f>O36*[55]Input!#REF!*3/12</f>
        <v>#REF!</v>
      </c>
      <c r="P39" s="655" t="e">
        <f>P36*[55]Input!#REF!*3/12</f>
        <v>#REF!</v>
      </c>
      <c r="Q39" s="653"/>
    </row>
    <row r="40" spans="1:17" hidden="1">
      <c r="A40" s="653"/>
      <c r="B40" s="653"/>
      <c r="C40" s="671"/>
      <c r="D40" s="671"/>
      <c r="E40" s="671"/>
      <c r="F40" s="671"/>
      <c r="G40" s="671"/>
      <c r="H40" s="671"/>
      <c r="I40" s="671"/>
      <c r="J40" s="671"/>
      <c r="K40" s="671"/>
      <c r="L40" s="671"/>
      <c r="M40" s="671"/>
      <c r="N40" s="671"/>
      <c r="O40" s="671"/>
      <c r="P40" s="671"/>
      <c r="Q40" s="653"/>
    </row>
    <row r="41" spans="1:17" hidden="1">
      <c r="A41" s="668" t="s">
        <v>13</v>
      </c>
      <c r="B41" s="653"/>
      <c r="C41" s="671"/>
      <c r="D41" s="671"/>
      <c r="E41" s="671"/>
      <c r="F41" s="671"/>
      <c r="G41" s="671"/>
      <c r="H41" s="671"/>
      <c r="I41" s="671"/>
      <c r="J41" s="671"/>
      <c r="K41" s="671"/>
      <c r="L41" s="671"/>
      <c r="M41" s="671"/>
      <c r="N41" s="671"/>
      <c r="O41" s="671"/>
      <c r="P41" s="671"/>
      <c r="Q41" s="653"/>
    </row>
    <row r="42" spans="1:17" hidden="1">
      <c r="A42" s="653" t="s">
        <v>2</v>
      </c>
      <c r="B42" s="653"/>
      <c r="C42" s="673"/>
      <c r="D42" s="655" t="e">
        <f t="shared" ref="D42:P42" si="20">D38</f>
        <v>#REF!</v>
      </c>
      <c r="E42" s="655" t="e">
        <f t="shared" si="20"/>
        <v>#REF!</v>
      </c>
      <c r="F42" s="655" t="e">
        <f t="shared" si="20"/>
        <v>#REF!</v>
      </c>
      <c r="G42" s="655" t="e">
        <f t="shared" si="20"/>
        <v>#REF!</v>
      </c>
      <c r="H42" s="655" t="e">
        <f t="shared" si="20"/>
        <v>#REF!</v>
      </c>
      <c r="I42" s="655" t="e">
        <f t="shared" si="20"/>
        <v>#REF!</v>
      </c>
      <c r="J42" s="655" t="e">
        <f t="shared" si="20"/>
        <v>#REF!</v>
      </c>
      <c r="K42" s="655" t="e">
        <f t="shared" si="20"/>
        <v>#REF!</v>
      </c>
      <c r="L42" s="655" t="e">
        <f t="shared" si="20"/>
        <v>#REF!</v>
      </c>
      <c r="M42" s="655" t="e">
        <f t="shared" si="20"/>
        <v>#REF!</v>
      </c>
      <c r="N42" s="655" t="e">
        <f t="shared" si="20"/>
        <v>#REF!</v>
      </c>
      <c r="O42" s="655" t="e">
        <f t="shared" si="20"/>
        <v>#REF!</v>
      </c>
      <c r="P42" s="655" t="e">
        <f t="shared" si="20"/>
        <v>#REF!</v>
      </c>
      <c r="Q42" s="653"/>
    </row>
    <row r="43" spans="1:17" hidden="1">
      <c r="A43" s="653" t="s">
        <v>0</v>
      </c>
      <c r="B43" s="653"/>
      <c r="C43" s="673"/>
      <c r="D43" s="655">
        <f t="shared" ref="D43:P43" si="21">D37</f>
        <v>0</v>
      </c>
      <c r="E43" s="655">
        <f t="shared" si="21"/>
        <v>0</v>
      </c>
      <c r="F43" s="655">
        <f t="shared" si="21"/>
        <v>0</v>
      </c>
      <c r="G43" s="655">
        <f t="shared" si="21"/>
        <v>0</v>
      </c>
      <c r="H43" s="655">
        <f t="shared" si="21"/>
        <v>0</v>
      </c>
      <c r="I43" s="655">
        <f t="shared" si="21"/>
        <v>0</v>
      </c>
      <c r="J43" s="655">
        <f t="shared" si="21"/>
        <v>0</v>
      </c>
      <c r="K43" s="655">
        <f t="shared" si="21"/>
        <v>0</v>
      </c>
      <c r="L43" s="655">
        <f t="shared" si="21"/>
        <v>0</v>
      </c>
      <c r="M43" s="655">
        <f t="shared" si="21"/>
        <v>0</v>
      </c>
      <c r="N43" s="655">
        <f t="shared" si="21"/>
        <v>0</v>
      </c>
      <c r="O43" s="655">
        <f t="shared" si="21"/>
        <v>0</v>
      </c>
      <c r="P43" s="655" t="e">
        <f t="shared" si="21"/>
        <v>#REF!</v>
      </c>
      <c r="Q43" s="653"/>
    </row>
    <row r="44" spans="1:17" hidden="1">
      <c r="A44" s="653" t="s">
        <v>4</v>
      </c>
      <c r="B44" s="653"/>
      <c r="C44" s="673"/>
      <c r="D44" s="655" t="e">
        <f t="shared" ref="D44:P44" si="22">D42-D43</f>
        <v>#REF!</v>
      </c>
      <c r="E44" s="655" t="e">
        <f t="shared" si="22"/>
        <v>#REF!</v>
      </c>
      <c r="F44" s="655" t="e">
        <f t="shared" si="22"/>
        <v>#REF!</v>
      </c>
      <c r="G44" s="655" t="e">
        <f t="shared" si="22"/>
        <v>#REF!</v>
      </c>
      <c r="H44" s="655" t="e">
        <f t="shared" si="22"/>
        <v>#REF!</v>
      </c>
      <c r="I44" s="655" t="e">
        <f t="shared" si="22"/>
        <v>#REF!</v>
      </c>
      <c r="J44" s="655" t="e">
        <f t="shared" si="22"/>
        <v>#REF!</v>
      </c>
      <c r="K44" s="655" t="e">
        <f t="shared" si="22"/>
        <v>#REF!</v>
      </c>
      <c r="L44" s="655" t="e">
        <f t="shared" si="22"/>
        <v>#REF!</v>
      </c>
      <c r="M44" s="655" t="e">
        <f t="shared" si="22"/>
        <v>#REF!</v>
      </c>
      <c r="N44" s="655" t="e">
        <f t="shared" si="22"/>
        <v>#REF!</v>
      </c>
      <c r="O44" s="655" t="e">
        <f t="shared" si="22"/>
        <v>#REF!</v>
      </c>
      <c r="P44" s="655" t="e">
        <f t="shared" si="22"/>
        <v>#REF!</v>
      </c>
      <c r="Q44" s="653"/>
    </row>
    <row r="45" spans="1:17" hidden="1">
      <c r="A45" s="653" t="s">
        <v>5</v>
      </c>
      <c r="B45" s="653"/>
      <c r="C45" s="673"/>
      <c r="D45" s="655" t="e">
        <f>D42*[55]Input!#REF!*3/12</f>
        <v>#REF!</v>
      </c>
      <c r="E45" s="655" t="e">
        <f>E42*[55]Input!#REF!*3/12</f>
        <v>#REF!</v>
      </c>
      <c r="F45" s="655" t="e">
        <f>F42*[55]Input!#REF!*3/12</f>
        <v>#REF!</v>
      </c>
      <c r="G45" s="655" t="e">
        <f>G42*[55]Input!#REF!*3/12</f>
        <v>#REF!</v>
      </c>
      <c r="H45" s="655" t="e">
        <f>H42*[55]Input!#REF!*3/12</f>
        <v>#REF!</v>
      </c>
      <c r="I45" s="655" t="e">
        <f>I42*[55]Input!#REF!*3/12</f>
        <v>#REF!</v>
      </c>
      <c r="J45" s="655" t="e">
        <f>J42*[55]Input!#REF!*3/12</f>
        <v>#REF!</v>
      </c>
      <c r="K45" s="655" t="e">
        <f>K42*[55]Input!#REF!*3/12</f>
        <v>#REF!</v>
      </c>
      <c r="L45" s="655" t="e">
        <f>L42*[55]Input!#REF!*3/12</f>
        <v>#REF!</v>
      </c>
      <c r="M45" s="655" t="e">
        <f>M42*[55]Input!#REF!*3/12</f>
        <v>#REF!</v>
      </c>
      <c r="N45" s="655" t="e">
        <f>N42*[55]Input!#REF!*3/12</f>
        <v>#REF!</v>
      </c>
      <c r="O45" s="655" t="e">
        <f>O42*[55]Input!#REF!*3/12</f>
        <v>#REF!</v>
      </c>
      <c r="P45" s="655" t="e">
        <f>P42*[55]Input!#REF!*3/12</f>
        <v>#REF!</v>
      </c>
      <c r="Q45" s="653"/>
    </row>
    <row r="46" spans="1:17" hidden="1">
      <c r="A46" s="653"/>
      <c r="B46" s="653"/>
      <c r="C46" s="671"/>
      <c r="D46" s="671"/>
      <c r="E46" s="671"/>
      <c r="F46" s="671"/>
      <c r="G46" s="671"/>
      <c r="H46" s="671"/>
      <c r="I46" s="671"/>
      <c r="J46" s="671"/>
      <c r="K46" s="671"/>
      <c r="L46" s="671"/>
      <c r="M46" s="671"/>
      <c r="N46" s="671"/>
      <c r="O46" s="671"/>
      <c r="P46" s="671"/>
      <c r="Q46" s="653"/>
    </row>
    <row r="47" spans="1:17" hidden="1">
      <c r="A47" s="668" t="s">
        <v>14</v>
      </c>
      <c r="B47" s="653"/>
      <c r="C47" s="671"/>
      <c r="D47" s="671"/>
      <c r="E47" s="671"/>
      <c r="F47" s="671"/>
      <c r="G47" s="671"/>
      <c r="H47" s="671"/>
      <c r="I47" s="671"/>
      <c r="J47" s="671"/>
      <c r="K47" s="671"/>
      <c r="L47" s="671"/>
      <c r="M47" s="671"/>
      <c r="N47" s="671"/>
      <c r="O47" s="671"/>
      <c r="P47" s="671"/>
      <c r="Q47" s="653"/>
    </row>
    <row r="48" spans="1:17" hidden="1">
      <c r="A48" s="653" t="s">
        <v>2</v>
      </c>
      <c r="B48" s="653"/>
      <c r="C48" s="655" t="e">
        <f>'[55]MoF and Capex'!#REF!</f>
        <v>#REF!</v>
      </c>
      <c r="D48" s="655" t="e">
        <f t="shared" ref="D48:P48" si="23">D44</f>
        <v>#REF!</v>
      </c>
      <c r="E48" s="655" t="e">
        <f t="shared" si="23"/>
        <v>#REF!</v>
      </c>
      <c r="F48" s="655" t="e">
        <f t="shared" si="23"/>
        <v>#REF!</v>
      </c>
      <c r="G48" s="655" t="e">
        <f t="shared" si="23"/>
        <v>#REF!</v>
      </c>
      <c r="H48" s="655" t="e">
        <f t="shared" si="23"/>
        <v>#REF!</v>
      </c>
      <c r="I48" s="655" t="e">
        <f t="shared" si="23"/>
        <v>#REF!</v>
      </c>
      <c r="J48" s="655" t="e">
        <f t="shared" si="23"/>
        <v>#REF!</v>
      </c>
      <c r="K48" s="655" t="e">
        <f t="shared" si="23"/>
        <v>#REF!</v>
      </c>
      <c r="L48" s="655" t="e">
        <f t="shared" si="23"/>
        <v>#REF!</v>
      </c>
      <c r="M48" s="655" t="e">
        <f t="shared" si="23"/>
        <v>#REF!</v>
      </c>
      <c r="N48" s="655" t="e">
        <f t="shared" si="23"/>
        <v>#REF!</v>
      </c>
      <c r="O48" s="655" t="e">
        <f t="shared" si="23"/>
        <v>#REF!</v>
      </c>
      <c r="P48" s="655" t="e">
        <f t="shared" si="23"/>
        <v>#REF!</v>
      </c>
      <c r="Q48" s="653"/>
    </row>
    <row r="49" spans="1:17" hidden="1">
      <c r="A49" s="653" t="s">
        <v>0</v>
      </c>
      <c r="B49" s="653"/>
      <c r="C49" s="655">
        <v>0</v>
      </c>
      <c r="D49" s="655">
        <f t="shared" ref="D49:P49" si="24">D43</f>
        <v>0</v>
      </c>
      <c r="E49" s="655">
        <f t="shared" si="24"/>
        <v>0</v>
      </c>
      <c r="F49" s="655">
        <f t="shared" si="24"/>
        <v>0</v>
      </c>
      <c r="G49" s="655">
        <f t="shared" si="24"/>
        <v>0</v>
      </c>
      <c r="H49" s="655">
        <f t="shared" si="24"/>
        <v>0</v>
      </c>
      <c r="I49" s="655">
        <f t="shared" si="24"/>
        <v>0</v>
      </c>
      <c r="J49" s="655">
        <f t="shared" si="24"/>
        <v>0</v>
      </c>
      <c r="K49" s="655">
        <f t="shared" si="24"/>
        <v>0</v>
      </c>
      <c r="L49" s="655">
        <f t="shared" si="24"/>
        <v>0</v>
      </c>
      <c r="M49" s="655">
        <f t="shared" si="24"/>
        <v>0</v>
      </c>
      <c r="N49" s="655">
        <f t="shared" si="24"/>
        <v>0</v>
      </c>
      <c r="O49" s="655">
        <f t="shared" si="24"/>
        <v>0</v>
      </c>
      <c r="P49" s="655" t="e">
        <f t="shared" si="24"/>
        <v>#REF!</v>
      </c>
      <c r="Q49" s="653"/>
    </row>
    <row r="50" spans="1:17" hidden="1">
      <c r="A50" s="653" t="s">
        <v>4</v>
      </c>
      <c r="B50" s="653"/>
      <c r="C50" s="655" t="e">
        <f t="shared" ref="C50:P50" si="25">C48-C49</f>
        <v>#REF!</v>
      </c>
      <c r="D50" s="655" t="e">
        <f t="shared" si="25"/>
        <v>#REF!</v>
      </c>
      <c r="E50" s="655" t="e">
        <f t="shared" si="25"/>
        <v>#REF!</v>
      </c>
      <c r="F50" s="655" t="e">
        <f t="shared" si="25"/>
        <v>#REF!</v>
      </c>
      <c r="G50" s="655" t="e">
        <f t="shared" si="25"/>
        <v>#REF!</v>
      </c>
      <c r="H50" s="655" t="e">
        <f t="shared" si="25"/>
        <v>#REF!</v>
      </c>
      <c r="I50" s="655" t="e">
        <f t="shared" si="25"/>
        <v>#REF!</v>
      </c>
      <c r="J50" s="655" t="e">
        <f t="shared" si="25"/>
        <v>#REF!</v>
      </c>
      <c r="K50" s="655" t="e">
        <f t="shared" si="25"/>
        <v>#REF!</v>
      </c>
      <c r="L50" s="655" t="e">
        <f t="shared" si="25"/>
        <v>#REF!</v>
      </c>
      <c r="M50" s="655" t="e">
        <f t="shared" si="25"/>
        <v>#REF!</v>
      </c>
      <c r="N50" s="655" t="e">
        <f t="shared" si="25"/>
        <v>#REF!</v>
      </c>
      <c r="O50" s="655" t="e">
        <f t="shared" si="25"/>
        <v>#REF!</v>
      </c>
      <c r="P50" s="655" t="e">
        <f t="shared" si="25"/>
        <v>#REF!</v>
      </c>
      <c r="Q50" s="653"/>
    </row>
    <row r="51" spans="1:17" hidden="1">
      <c r="A51" s="653" t="s">
        <v>5</v>
      </c>
      <c r="B51" s="653"/>
      <c r="C51" s="655" t="e">
        <f>C48*[55]Input!#REF!*1/12</f>
        <v>#REF!</v>
      </c>
      <c r="D51" s="655" t="e">
        <f>D48*[55]Input!#REF!*3/12</f>
        <v>#REF!</v>
      </c>
      <c r="E51" s="655" t="e">
        <f>E48*[55]Input!#REF!*3/12</f>
        <v>#REF!</v>
      </c>
      <c r="F51" s="655" t="e">
        <f>F48*[55]Input!#REF!*3/12</f>
        <v>#REF!</v>
      </c>
      <c r="G51" s="655" t="e">
        <f>G48*[55]Input!#REF!*3/12</f>
        <v>#REF!</v>
      </c>
      <c r="H51" s="655" t="e">
        <f>H48*[55]Input!#REF!*3/12</f>
        <v>#REF!</v>
      </c>
      <c r="I51" s="655" t="e">
        <f>I48*[55]Input!#REF!*3/12</f>
        <v>#REF!</v>
      </c>
      <c r="J51" s="655" t="e">
        <f>J48*[55]Input!#REF!*3/12</f>
        <v>#REF!</v>
      </c>
      <c r="K51" s="655" t="e">
        <f>K48*[55]Input!#REF!*3/12</f>
        <v>#REF!</v>
      </c>
      <c r="L51" s="655" t="e">
        <f>L48*[55]Input!#REF!*3/12</f>
        <v>#REF!</v>
      </c>
      <c r="M51" s="655" t="e">
        <f>M48*[55]Input!#REF!*3/12</f>
        <v>#REF!</v>
      </c>
      <c r="N51" s="655" t="e">
        <f>N48*[55]Input!#REF!*3/12</f>
        <v>#REF!</v>
      </c>
      <c r="O51" s="655" t="e">
        <f>O48*[55]Input!#REF!*3/12</f>
        <v>#REF!</v>
      </c>
      <c r="P51" s="655" t="e">
        <f>P48*[55]Input!#REF!*3/12</f>
        <v>#REF!</v>
      </c>
      <c r="Q51" s="653"/>
    </row>
    <row r="52" spans="1:17" hidden="1">
      <c r="A52" s="653"/>
      <c r="B52" s="653"/>
      <c r="C52" s="671"/>
      <c r="D52" s="671"/>
      <c r="E52" s="671"/>
      <c r="F52" s="671"/>
      <c r="G52" s="671"/>
      <c r="H52" s="671"/>
      <c r="I52" s="671"/>
      <c r="J52" s="671"/>
      <c r="K52" s="671"/>
      <c r="L52" s="671"/>
      <c r="M52" s="671"/>
      <c r="N52" s="671"/>
      <c r="O52" s="671"/>
      <c r="P52" s="671"/>
      <c r="Q52" s="653"/>
    </row>
    <row r="53" spans="1:17" hidden="1">
      <c r="A53" s="668" t="s">
        <v>15</v>
      </c>
      <c r="B53" s="653"/>
      <c r="C53" s="671"/>
      <c r="D53" s="671"/>
      <c r="E53" s="671"/>
      <c r="F53" s="671"/>
      <c r="G53" s="671"/>
      <c r="H53" s="671"/>
      <c r="I53" s="671"/>
      <c r="J53" s="671"/>
      <c r="K53" s="671"/>
      <c r="L53" s="671"/>
      <c r="M53" s="671"/>
      <c r="N53" s="671"/>
      <c r="O53" s="671"/>
      <c r="P53" s="671"/>
      <c r="Q53" s="653"/>
    </row>
    <row r="54" spans="1:17" hidden="1">
      <c r="A54" s="653" t="s">
        <v>2</v>
      </c>
      <c r="B54" s="653"/>
      <c r="C54" s="655" t="e">
        <f t="shared" ref="C54:P54" si="26">C50</f>
        <v>#REF!</v>
      </c>
      <c r="D54" s="655" t="e">
        <f t="shared" si="26"/>
        <v>#REF!</v>
      </c>
      <c r="E54" s="655" t="e">
        <f t="shared" si="26"/>
        <v>#REF!</v>
      </c>
      <c r="F54" s="655" t="e">
        <f t="shared" si="26"/>
        <v>#REF!</v>
      </c>
      <c r="G54" s="655" t="e">
        <f t="shared" si="26"/>
        <v>#REF!</v>
      </c>
      <c r="H54" s="655" t="e">
        <f t="shared" si="26"/>
        <v>#REF!</v>
      </c>
      <c r="I54" s="655" t="e">
        <f t="shared" si="26"/>
        <v>#REF!</v>
      </c>
      <c r="J54" s="655" t="e">
        <f t="shared" si="26"/>
        <v>#REF!</v>
      </c>
      <c r="K54" s="655" t="e">
        <f t="shared" si="26"/>
        <v>#REF!</v>
      </c>
      <c r="L54" s="655" t="e">
        <f t="shared" si="26"/>
        <v>#REF!</v>
      </c>
      <c r="M54" s="655" t="e">
        <f t="shared" si="26"/>
        <v>#REF!</v>
      </c>
      <c r="N54" s="655" t="e">
        <f t="shared" si="26"/>
        <v>#REF!</v>
      </c>
      <c r="O54" s="655" t="e">
        <f t="shared" si="26"/>
        <v>#REF!</v>
      </c>
      <c r="P54" s="655" t="e">
        <f t="shared" si="26"/>
        <v>#REF!</v>
      </c>
      <c r="Q54" s="653"/>
    </row>
    <row r="55" spans="1:17" hidden="1">
      <c r="A55" s="653" t="s">
        <v>0</v>
      </c>
      <c r="B55" s="653"/>
      <c r="C55" s="655">
        <f t="shared" ref="C55:P56" si="27">C49</f>
        <v>0</v>
      </c>
      <c r="D55" s="655">
        <f t="shared" si="27"/>
        <v>0</v>
      </c>
      <c r="E55" s="655">
        <f t="shared" si="27"/>
        <v>0</v>
      </c>
      <c r="F55" s="655">
        <f t="shared" si="27"/>
        <v>0</v>
      </c>
      <c r="G55" s="655">
        <f t="shared" si="27"/>
        <v>0</v>
      </c>
      <c r="H55" s="655">
        <f t="shared" si="27"/>
        <v>0</v>
      </c>
      <c r="I55" s="655">
        <f t="shared" si="27"/>
        <v>0</v>
      </c>
      <c r="J55" s="655">
        <f t="shared" si="27"/>
        <v>0</v>
      </c>
      <c r="K55" s="655">
        <f t="shared" si="27"/>
        <v>0</v>
      </c>
      <c r="L55" s="655">
        <f t="shared" si="27"/>
        <v>0</v>
      </c>
      <c r="M55" s="655">
        <f t="shared" si="27"/>
        <v>0</v>
      </c>
      <c r="N55" s="655">
        <f t="shared" si="27"/>
        <v>0</v>
      </c>
      <c r="O55" s="655">
        <f t="shared" si="27"/>
        <v>0</v>
      </c>
      <c r="P55" s="655" t="e">
        <f t="shared" si="27"/>
        <v>#REF!</v>
      </c>
      <c r="Q55" s="653"/>
    </row>
    <row r="56" spans="1:17" hidden="1">
      <c r="A56" s="653" t="s">
        <v>4</v>
      </c>
      <c r="B56" s="653"/>
      <c r="C56" s="655" t="e">
        <f t="shared" si="27"/>
        <v>#REF!</v>
      </c>
      <c r="D56" s="655" t="e">
        <f t="shared" si="27"/>
        <v>#REF!</v>
      </c>
      <c r="E56" s="655" t="e">
        <f t="shared" si="27"/>
        <v>#REF!</v>
      </c>
      <c r="F56" s="655" t="e">
        <f t="shared" si="27"/>
        <v>#REF!</v>
      </c>
      <c r="G56" s="655" t="e">
        <f t="shared" si="27"/>
        <v>#REF!</v>
      </c>
      <c r="H56" s="655" t="e">
        <f t="shared" si="27"/>
        <v>#REF!</v>
      </c>
      <c r="I56" s="655" t="e">
        <f t="shared" si="27"/>
        <v>#REF!</v>
      </c>
      <c r="J56" s="655" t="e">
        <f t="shared" si="27"/>
        <v>#REF!</v>
      </c>
      <c r="K56" s="655" t="e">
        <f t="shared" si="27"/>
        <v>#REF!</v>
      </c>
      <c r="L56" s="655" t="e">
        <f t="shared" si="27"/>
        <v>#REF!</v>
      </c>
      <c r="M56" s="655" t="e">
        <f t="shared" si="27"/>
        <v>#REF!</v>
      </c>
      <c r="N56" s="655" t="e">
        <f t="shared" si="27"/>
        <v>#REF!</v>
      </c>
      <c r="O56" s="655" t="e">
        <f t="shared" si="27"/>
        <v>#REF!</v>
      </c>
      <c r="P56" s="655" t="e">
        <f>P54-P55</f>
        <v>#REF!</v>
      </c>
      <c r="Q56" s="653"/>
    </row>
    <row r="57" spans="1:17" hidden="1">
      <c r="A57" s="653" t="s">
        <v>5</v>
      </c>
      <c r="B57" s="653"/>
      <c r="C57" s="655" t="e">
        <f>C54*[55]Input!#REF!*3/12</f>
        <v>#REF!</v>
      </c>
      <c r="D57" s="655" t="e">
        <f>D54*[55]Input!#REF!*3/12</f>
        <v>#REF!</v>
      </c>
      <c r="E57" s="655" t="e">
        <f>E54*[55]Input!#REF!*3/12</f>
        <v>#REF!</v>
      </c>
      <c r="F57" s="655" t="e">
        <f>F54*[55]Input!#REF!*3/12</f>
        <v>#REF!</v>
      </c>
      <c r="G57" s="655" t="e">
        <f>G54*[55]Input!#REF!*3/12</f>
        <v>#REF!</v>
      </c>
      <c r="H57" s="655" t="e">
        <f>H54*[55]Input!#REF!*3/12</f>
        <v>#REF!</v>
      </c>
      <c r="I57" s="655" t="e">
        <f>I54*[55]Input!#REF!*3/12</f>
        <v>#REF!</v>
      </c>
      <c r="J57" s="655" t="e">
        <f>J54*[55]Input!#REF!*3/12</f>
        <v>#REF!</v>
      </c>
      <c r="K57" s="655" t="e">
        <f>K54*[55]Input!#REF!*3/12</f>
        <v>#REF!</v>
      </c>
      <c r="L57" s="655" t="e">
        <f>L54*[55]Input!#REF!*3/12</f>
        <v>#REF!</v>
      </c>
      <c r="M57" s="655" t="e">
        <f>M54*[55]Input!#REF!*3/12</f>
        <v>#REF!</v>
      </c>
      <c r="N57" s="655" t="e">
        <f>N54*[55]Input!#REF!*3/12</f>
        <v>#REF!</v>
      </c>
      <c r="O57" s="655" t="e">
        <f>O54*[55]Input!#REF!*3/12</f>
        <v>#REF!</v>
      </c>
      <c r="P57" s="655" t="e">
        <f>P54*[55]Input!#REF!*3/12</f>
        <v>#REF!</v>
      </c>
      <c r="Q57" s="653"/>
    </row>
    <row r="58" spans="1:17" hidden="1">
      <c r="A58" s="653"/>
      <c r="B58" s="653"/>
      <c r="C58" s="671"/>
      <c r="D58" s="671"/>
      <c r="E58" s="671"/>
      <c r="F58" s="671"/>
      <c r="G58" s="671"/>
      <c r="H58" s="671"/>
      <c r="I58" s="671"/>
      <c r="J58" s="671"/>
      <c r="K58" s="671"/>
      <c r="L58" s="671"/>
      <c r="M58" s="671"/>
      <c r="N58" s="671"/>
      <c r="O58" s="671"/>
      <c r="P58" s="671"/>
      <c r="Q58" s="653"/>
    </row>
    <row r="59" spans="1:17" hidden="1">
      <c r="A59" s="668" t="s">
        <v>16</v>
      </c>
      <c r="B59" s="653"/>
      <c r="C59" s="662" t="e">
        <f t="shared" ref="C59:P59" si="28">C39+C45+C51+C57</f>
        <v>#REF!</v>
      </c>
      <c r="D59" s="662" t="e">
        <f t="shared" si="28"/>
        <v>#REF!</v>
      </c>
      <c r="E59" s="662" t="e">
        <f t="shared" si="28"/>
        <v>#REF!</v>
      </c>
      <c r="F59" s="662" t="e">
        <f t="shared" si="28"/>
        <v>#REF!</v>
      </c>
      <c r="G59" s="662" t="e">
        <f t="shared" si="28"/>
        <v>#REF!</v>
      </c>
      <c r="H59" s="662" t="e">
        <f t="shared" si="28"/>
        <v>#REF!</v>
      </c>
      <c r="I59" s="662" t="e">
        <f t="shared" si="28"/>
        <v>#REF!</v>
      </c>
      <c r="J59" s="662" t="e">
        <f t="shared" si="28"/>
        <v>#REF!</v>
      </c>
      <c r="K59" s="662" t="e">
        <f t="shared" si="28"/>
        <v>#REF!</v>
      </c>
      <c r="L59" s="662" t="e">
        <f t="shared" si="28"/>
        <v>#REF!</v>
      </c>
      <c r="M59" s="662" t="e">
        <f t="shared" si="28"/>
        <v>#REF!</v>
      </c>
      <c r="N59" s="662" t="e">
        <f t="shared" si="28"/>
        <v>#REF!</v>
      </c>
      <c r="O59" s="662" t="e">
        <f t="shared" si="28"/>
        <v>#REF!</v>
      </c>
      <c r="P59" s="662" t="e">
        <f t="shared" si="28"/>
        <v>#REF!</v>
      </c>
      <c r="Q59" s="653"/>
    </row>
    <row r="60" spans="1:17" hidden="1">
      <c r="A60" s="668" t="s">
        <v>17</v>
      </c>
      <c r="B60" s="653"/>
      <c r="C60" s="662">
        <f t="shared" ref="C60:P60" si="29">C37+C43+C49+C55</f>
        <v>0</v>
      </c>
      <c r="D60" s="662">
        <f t="shared" si="29"/>
        <v>0</v>
      </c>
      <c r="E60" s="662">
        <f t="shared" si="29"/>
        <v>0</v>
      </c>
      <c r="F60" s="662">
        <f t="shared" si="29"/>
        <v>0</v>
      </c>
      <c r="G60" s="662">
        <f t="shared" si="29"/>
        <v>0</v>
      </c>
      <c r="H60" s="662">
        <f t="shared" si="29"/>
        <v>0</v>
      </c>
      <c r="I60" s="662">
        <f t="shared" si="29"/>
        <v>0</v>
      </c>
      <c r="J60" s="662">
        <f t="shared" si="29"/>
        <v>0</v>
      </c>
      <c r="K60" s="662">
        <f t="shared" si="29"/>
        <v>0</v>
      </c>
      <c r="L60" s="662">
        <f t="shared" si="29"/>
        <v>0</v>
      </c>
      <c r="M60" s="662">
        <f t="shared" si="29"/>
        <v>0</v>
      </c>
      <c r="N60" s="662">
        <f t="shared" si="29"/>
        <v>0</v>
      </c>
      <c r="O60" s="662">
        <f t="shared" si="29"/>
        <v>0</v>
      </c>
      <c r="P60" s="662" t="e">
        <f t="shared" si="29"/>
        <v>#REF!</v>
      </c>
      <c r="Q60" s="653"/>
    </row>
    <row r="61" spans="1:17" hidden="1">
      <c r="A61" s="668" t="s">
        <v>19</v>
      </c>
      <c r="B61" s="653"/>
      <c r="C61" s="670" t="e">
        <f t="shared" ref="C61:P61" si="30">C60/$C$48</f>
        <v>#REF!</v>
      </c>
      <c r="D61" s="670" t="e">
        <f t="shared" si="30"/>
        <v>#REF!</v>
      </c>
      <c r="E61" s="670" t="e">
        <f t="shared" si="30"/>
        <v>#REF!</v>
      </c>
      <c r="F61" s="670" t="e">
        <f t="shared" si="30"/>
        <v>#REF!</v>
      </c>
      <c r="G61" s="670" t="e">
        <f t="shared" si="30"/>
        <v>#REF!</v>
      </c>
      <c r="H61" s="670" t="e">
        <f t="shared" si="30"/>
        <v>#REF!</v>
      </c>
      <c r="I61" s="670" t="e">
        <f t="shared" si="30"/>
        <v>#REF!</v>
      </c>
      <c r="J61" s="670" t="e">
        <f t="shared" si="30"/>
        <v>#REF!</v>
      </c>
      <c r="K61" s="670" t="e">
        <f t="shared" si="30"/>
        <v>#REF!</v>
      </c>
      <c r="L61" s="670" t="e">
        <f t="shared" si="30"/>
        <v>#REF!</v>
      </c>
      <c r="M61" s="670" t="e">
        <f t="shared" si="30"/>
        <v>#REF!</v>
      </c>
      <c r="N61" s="670" t="e">
        <f t="shared" si="30"/>
        <v>#REF!</v>
      </c>
      <c r="O61" s="670" t="e">
        <f t="shared" si="30"/>
        <v>#REF!</v>
      </c>
      <c r="P61" s="670" t="e">
        <f t="shared" si="30"/>
        <v>#REF!</v>
      </c>
      <c r="Q61" s="653"/>
    </row>
    <row r="62" spans="1:17">
      <c r="B62" s="674"/>
      <c r="C62" s="33"/>
      <c r="D62" s="33"/>
      <c r="E62" s="33"/>
      <c r="F62" s="33"/>
      <c r="G62" s="33"/>
      <c r="H62" s="33"/>
      <c r="I62" s="33"/>
      <c r="J62" s="33"/>
      <c r="K62" s="33"/>
      <c r="L62" s="33"/>
      <c r="M62" s="33"/>
      <c r="N62" s="33"/>
      <c r="O62" s="33"/>
      <c r="P62" s="33"/>
      <c r="Q62" s="33"/>
    </row>
  </sheetData>
  <mergeCells count="3">
    <mergeCell ref="A1:Q1"/>
    <mergeCell ref="A3:Q3"/>
    <mergeCell ref="A33:D33"/>
  </mergeCells>
  <pageMargins left="0.70866141732283472" right="0.70866141732283472" top="0.74803149606299213" bottom="0.74803149606299213" header="0.31496062992125984" footer="0.31496062992125984"/>
  <pageSetup paperSize="9" orientation="landscape"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tabColor theme="2" tint="-0.499984740745262"/>
  </sheetPr>
  <dimension ref="A1:Z20"/>
  <sheetViews>
    <sheetView zoomScaleSheetLayoutView="100" workbookViewId="0">
      <selection activeCell="F28" sqref="F28"/>
    </sheetView>
  </sheetViews>
  <sheetFormatPr defaultColWidth="7.875" defaultRowHeight="15"/>
  <cols>
    <col min="1" max="1" width="39.5" style="9" bestFit="1" customWidth="1"/>
    <col min="2" max="2" width="6.125" style="9" bestFit="1" customWidth="1"/>
    <col min="3" max="3" width="6.75" style="9" bestFit="1" customWidth="1"/>
    <col min="4" max="4" width="6.25" style="9" bestFit="1" customWidth="1"/>
    <col min="5" max="13" width="7.5" style="9" bestFit="1" customWidth="1"/>
    <col min="14" max="26" width="6.25" style="9" bestFit="1" customWidth="1"/>
    <col min="27" max="16384" width="7.875" style="9"/>
  </cols>
  <sheetData>
    <row r="1" spans="1:26">
      <c r="A1" s="6" t="s">
        <v>92</v>
      </c>
      <c r="B1" s="6"/>
      <c r="C1" s="6"/>
      <c r="D1" s="6"/>
      <c r="E1" s="6"/>
      <c r="F1" s="6"/>
      <c r="G1" s="6"/>
      <c r="H1" s="6"/>
      <c r="I1" s="6"/>
      <c r="J1" s="6"/>
      <c r="K1" s="6"/>
      <c r="L1" s="6"/>
      <c r="M1" s="6"/>
      <c r="N1" s="6"/>
      <c r="O1" s="6"/>
      <c r="P1" s="6"/>
      <c r="Q1" s="6"/>
    </row>
    <row r="2" spans="1:26">
      <c r="A2" s="22" t="s">
        <v>21</v>
      </c>
      <c r="B2" s="675"/>
      <c r="C2" s="117">
        <f>'Project Cash Flows'!E2</f>
        <v>42430</v>
      </c>
      <c r="D2" s="117">
        <f>'Project Cash Flows'!F2</f>
        <v>42825</v>
      </c>
      <c r="E2" s="117">
        <f>'Project Cash Flows'!G2</f>
        <v>43190</v>
      </c>
      <c r="F2" s="117">
        <f>'Project Cash Flows'!H2</f>
        <v>43555</v>
      </c>
      <c r="G2" s="117">
        <f>'Project Cash Flows'!I2</f>
        <v>43921</v>
      </c>
      <c r="H2" s="117">
        <f>'Project Cash Flows'!J2</f>
        <v>44286</v>
      </c>
      <c r="I2" s="117">
        <f>'Project Cash Flows'!K2</f>
        <v>44651</v>
      </c>
      <c r="J2" s="117">
        <f>'Project Cash Flows'!L2</f>
        <v>45016</v>
      </c>
      <c r="K2" s="117">
        <f>'Project Cash Flows'!M2</f>
        <v>45382</v>
      </c>
      <c r="L2" s="117">
        <f>'Project Cash Flows'!N2</f>
        <v>45747</v>
      </c>
      <c r="M2" s="117">
        <f>'Project Cash Flows'!O2</f>
        <v>46112</v>
      </c>
      <c r="N2" s="117">
        <f>'Project Cash Flows'!P2</f>
        <v>46477</v>
      </c>
      <c r="O2" s="117">
        <f>'Project Cash Flows'!Q2</f>
        <v>46843</v>
      </c>
      <c r="P2" s="117">
        <f>'Project Cash Flows'!R2</f>
        <v>47208</v>
      </c>
      <c r="Q2" s="117">
        <f>'Project Cash Flows'!S2</f>
        <v>47573</v>
      </c>
      <c r="R2" s="117">
        <f>'Project Cash Flows'!T2</f>
        <v>47938</v>
      </c>
      <c r="S2" s="117">
        <f>'Project Cash Flows'!U2</f>
        <v>48304</v>
      </c>
      <c r="T2" s="117">
        <f>'Project Cash Flows'!V2</f>
        <v>48669</v>
      </c>
      <c r="U2" s="117">
        <f>'Project Cash Flows'!W2</f>
        <v>49034</v>
      </c>
      <c r="V2" s="117">
        <f>'Project Cash Flows'!X2</f>
        <v>49399</v>
      </c>
      <c r="W2" s="117">
        <f>'Project Cash Flows'!Y2</f>
        <v>49765</v>
      </c>
      <c r="X2" s="117">
        <f>'Project Cash Flows'!Z2</f>
        <v>50130</v>
      </c>
      <c r="Y2" s="117">
        <f>'Project Cash Flows'!AA2</f>
        <v>50495</v>
      </c>
      <c r="Z2" s="25">
        <f>'Project Cash Flows'!AB2</f>
        <v>50860</v>
      </c>
    </row>
    <row r="3" spans="1:26">
      <c r="A3" s="26" t="s">
        <v>25</v>
      </c>
      <c r="B3" s="676"/>
      <c r="C3" s="28">
        <v>1</v>
      </c>
      <c r="D3" s="28">
        <f>C3+1</f>
        <v>2</v>
      </c>
      <c r="E3" s="28">
        <f t="shared" ref="E3:Z3" si="0">D3+1</f>
        <v>3</v>
      </c>
      <c r="F3" s="28">
        <f t="shared" si="0"/>
        <v>4</v>
      </c>
      <c r="G3" s="28">
        <f t="shared" si="0"/>
        <v>5</v>
      </c>
      <c r="H3" s="28">
        <f t="shared" si="0"/>
        <v>6</v>
      </c>
      <c r="I3" s="28">
        <f t="shared" si="0"/>
        <v>7</v>
      </c>
      <c r="J3" s="28">
        <f t="shared" si="0"/>
        <v>8</v>
      </c>
      <c r="K3" s="28">
        <f t="shared" si="0"/>
        <v>9</v>
      </c>
      <c r="L3" s="28">
        <f t="shared" si="0"/>
        <v>10</v>
      </c>
      <c r="M3" s="28">
        <f t="shared" si="0"/>
        <v>11</v>
      </c>
      <c r="N3" s="28">
        <f t="shared" si="0"/>
        <v>12</v>
      </c>
      <c r="O3" s="28">
        <f t="shared" si="0"/>
        <v>13</v>
      </c>
      <c r="P3" s="28">
        <f t="shared" si="0"/>
        <v>14</v>
      </c>
      <c r="Q3" s="28">
        <f t="shared" si="0"/>
        <v>15</v>
      </c>
      <c r="R3" s="28">
        <f t="shared" si="0"/>
        <v>16</v>
      </c>
      <c r="S3" s="28">
        <f t="shared" si="0"/>
        <v>17</v>
      </c>
      <c r="T3" s="28">
        <f t="shared" si="0"/>
        <v>18</v>
      </c>
      <c r="U3" s="28">
        <f t="shared" si="0"/>
        <v>19</v>
      </c>
      <c r="V3" s="28">
        <f t="shared" si="0"/>
        <v>20</v>
      </c>
      <c r="W3" s="28">
        <f t="shared" si="0"/>
        <v>21</v>
      </c>
      <c r="X3" s="28">
        <f t="shared" si="0"/>
        <v>22</v>
      </c>
      <c r="Y3" s="28">
        <f t="shared" si="0"/>
        <v>23</v>
      </c>
      <c r="Z3" s="29">
        <f t="shared" si="0"/>
        <v>24</v>
      </c>
    </row>
    <row r="4" spans="1:26">
      <c r="A4" s="56"/>
      <c r="B4" s="677"/>
      <c r="C4" s="236"/>
      <c r="D4" s="236"/>
      <c r="E4" s="236"/>
      <c r="F4" s="236"/>
      <c r="G4" s="236"/>
      <c r="H4" s="236"/>
      <c r="I4" s="236"/>
      <c r="J4" s="236"/>
      <c r="K4" s="236"/>
      <c r="L4" s="236"/>
      <c r="M4" s="236"/>
      <c r="N4" s="236"/>
      <c r="O4" s="236"/>
      <c r="P4" s="236"/>
      <c r="Q4" s="236"/>
      <c r="R4" s="236"/>
      <c r="S4" s="236"/>
      <c r="T4" s="236"/>
      <c r="U4" s="236"/>
      <c r="V4" s="236"/>
      <c r="W4" s="236"/>
      <c r="X4" s="236"/>
      <c r="Y4" s="236"/>
      <c r="Z4" s="236"/>
    </row>
    <row r="5" spans="1:26">
      <c r="A5" s="22" t="s">
        <v>26</v>
      </c>
      <c r="B5" s="675"/>
      <c r="C5" s="232">
        <f t="shared" ref="C5:Z5" si="1">SUM(C6:C7)</f>
        <v>615.14714285714285</v>
      </c>
      <c r="D5" s="232">
        <f t="shared" si="1"/>
        <v>550.86426642857145</v>
      </c>
      <c r="E5" s="232">
        <f t="shared" si="1"/>
        <v>493.29895058678574</v>
      </c>
      <c r="F5" s="232">
        <f t="shared" si="1"/>
        <v>441.74921025046666</v>
      </c>
      <c r="G5" s="232">
        <f t="shared" si="1"/>
        <v>395.5864177792929</v>
      </c>
      <c r="H5" s="232">
        <f t="shared" si="1"/>
        <v>354.24763712135677</v>
      </c>
      <c r="I5" s="232">
        <f t="shared" si="1"/>
        <v>317.228759042175</v>
      </c>
      <c r="J5" s="232">
        <f t="shared" si="1"/>
        <v>284.07835372226771</v>
      </c>
      <c r="K5" s="232">
        <f t="shared" si="1"/>
        <v>254.39216575829073</v>
      </c>
      <c r="L5" s="232">
        <f t="shared" si="1"/>
        <v>227.80818443654934</v>
      </c>
      <c r="M5" s="232">
        <f t="shared" si="1"/>
        <v>204.00222916292995</v>
      </c>
      <c r="N5" s="232">
        <f t="shared" si="1"/>
        <v>182.68399621540377</v>
      </c>
      <c r="O5" s="232">
        <f t="shared" si="1"/>
        <v>163.59351861089408</v>
      </c>
      <c r="P5" s="232">
        <f t="shared" si="1"/>
        <v>146.49799591605563</v>
      </c>
      <c r="Q5" s="232">
        <f t="shared" si="1"/>
        <v>131.18895534282785</v>
      </c>
      <c r="R5" s="232">
        <f t="shared" si="1"/>
        <v>117.47970950950234</v>
      </c>
      <c r="S5" s="232">
        <f t="shared" si="1"/>
        <v>105.20307986575935</v>
      </c>
      <c r="T5" s="232">
        <f t="shared" si="1"/>
        <v>94.209358019787501</v>
      </c>
      <c r="U5" s="232">
        <f t="shared" si="1"/>
        <v>84.364480106719711</v>
      </c>
      <c r="V5" s="232">
        <f t="shared" si="1"/>
        <v>75.548391935567508</v>
      </c>
      <c r="W5" s="232">
        <f t="shared" si="1"/>
        <v>67.6535849783007</v>
      </c>
      <c r="X5" s="232">
        <f t="shared" si="1"/>
        <v>60.583785348068275</v>
      </c>
      <c r="Y5" s="232">
        <f t="shared" si="1"/>
        <v>54.252779779195144</v>
      </c>
      <c r="Z5" s="678">
        <f t="shared" si="1"/>
        <v>48.583364292269252</v>
      </c>
    </row>
    <row r="6" spans="1:26">
      <c r="A6" s="679" t="s">
        <v>175</v>
      </c>
      <c r="B6" s="680"/>
      <c r="C6" s="681">
        <f>(142/0.7)-47.71</f>
        <v>155.14714285714285</v>
      </c>
      <c r="D6" s="235">
        <f t="shared" ref="D6:Z7" si="2">+C14</f>
        <v>138.93426642857142</v>
      </c>
      <c r="E6" s="235">
        <f t="shared" si="2"/>
        <v>124.41563558678571</v>
      </c>
      <c r="F6" s="235">
        <f t="shared" si="2"/>
        <v>111.41420166796661</v>
      </c>
      <c r="G6" s="235">
        <f t="shared" si="2"/>
        <v>99.771417593664097</v>
      </c>
      <c r="H6" s="235">
        <f t="shared" si="2"/>
        <v>89.345304455126197</v>
      </c>
      <c r="I6" s="235">
        <f t="shared" si="2"/>
        <v>80.008720139565511</v>
      </c>
      <c r="J6" s="235">
        <f t="shared" si="2"/>
        <v>71.647808884980918</v>
      </c>
      <c r="K6" s="235">
        <f t="shared" si="2"/>
        <v>64.160612856500407</v>
      </c>
      <c r="L6" s="235">
        <f t="shared" si="2"/>
        <v>57.455828812996117</v>
      </c>
      <c r="M6" s="235">
        <f t="shared" si="2"/>
        <v>51.451694702038026</v>
      </c>
      <c r="N6" s="235">
        <f t="shared" si="2"/>
        <v>46.07499260567505</v>
      </c>
      <c r="O6" s="235">
        <f t="shared" si="2"/>
        <v>41.260155878382008</v>
      </c>
      <c r="P6" s="235">
        <f t="shared" si="2"/>
        <v>36.94846958909109</v>
      </c>
      <c r="Q6" s="235">
        <f t="shared" si="2"/>
        <v>33.087354517031073</v>
      </c>
      <c r="R6" s="235">
        <f t="shared" si="2"/>
        <v>29.629725970001328</v>
      </c>
      <c r="S6" s="235">
        <f t="shared" si="2"/>
        <v>26.533419606136189</v>
      </c>
      <c r="T6" s="235">
        <f t="shared" si="2"/>
        <v>23.760677257294958</v>
      </c>
      <c r="U6" s="235">
        <f t="shared" si="2"/>
        <v>21.277686483907637</v>
      </c>
      <c r="V6" s="235">
        <f t="shared" si="2"/>
        <v>19.054168246339287</v>
      </c>
      <c r="W6" s="235">
        <f t="shared" si="2"/>
        <v>17.063007664596832</v>
      </c>
      <c r="X6" s="235">
        <f t="shared" si="2"/>
        <v>15.279923363646462</v>
      </c>
      <c r="Y6" s="235">
        <f t="shared" si="2"/>
        <v>13.683171372145408</v>
      </c>
      <c r="Z6" s="237">
        <f t="shared" si="2"/>
        <v>12.253279963756214</v>
      </c>
    </row>
    <row r="7" spans="1:26">
      <c r="A7" s="679" t="s">
        <v>176</v>
      </c>
      <c r="B7" s="680"/>
      <c r="C7" s="681">
        <v>460</v>
      </c>
      <c r="D7" s="235">
        <f t="shared" si="2"/>
        <v>411.93</v>
      </c>
      <c r="E7" s="235">
        <f t="shared" si="2"/>
        <v>368.88331500000004</v>
      </c>
      <c r="F7" s="235">
        <f t="shared" si="2"/>
        <v>330.33500858250005</v>
      </c>
      <c r="G7" s="235">
        <f t="shared" si="2"/>
        <v>295.81500018562878</v>
      </c>
      <c r="H7" s="235">
        <f t="shared" si="2"/>
        <v>264.90233266623056</v>
      </c>
      <c r="I7" s="235">
        <f t="shared" si="2"/>
        <v>237.22003890260947</v>
      </c>
      <c r="J7" s="235">
        <f t="shared" si="2"/>
        <v>212.43054483728679</v>
      </c>
      <c r="K7" s="235">
        <f t="shared" si="2"/>
        <v>190.23155290179031</v>
      </c>
      <c r="L7" s="235">
        <f t="shared" si="2"/>
        <v>170.35235562355322</v>
      </c>
      <c r="M7" s="235">
        <f t="shared" si="2"/>
        <v>152.55053446089192</v>
      </c>
      <c r="N7" s="235">
        <f t="shared" si="2"/>
        <v>136.60900360972872</v>
      </c>
      <c r="O7" s="235">
        <f t="shared" si="2"/>
        <v>122.33336273251207</v>
      </c>
      <c r="P7" s="235">
        <f t="shared" si="2"/>
        <v>109.54952632696455</v>
      </c>
      <c r="Q7" s="235">
        <f t="shared" si="2"/>
        <v>98.101600825796766</v>
      </c>
      <c r="R7" s="235">
        <f t="shared" si="2"/>
        <v>87.849983539501011</v>
      </c>
      <c r="S7" s="235">
        <f t="shared" si="2"/>
        <v>78.669660259623157</v>
      </c>
      <c r="T7" s="235">
        <f t="shared" si="2"/>
        <v>70.448680762492543</v>
      </c>
      <c r="U7" s="235">
        <f t="shared" si="2"/>
        <v>63.086793622812074</v>
      </c>
      <c r="V7" s="235">
        <f t="shared" si="2"/>
        <v>56.494223689228214</v>
      </c>
      <c r="W7" s="235">
        <f t="shared" si="2"/>
        <v>50.590577313703868</v>
      </c>
      <c r="X7" s="235">
        <f t="shared" si="2"/>
        <v>45.303861984421815</v>
      </c>
      <c r="Y7" s="235">
        <f t="shared" si="2"/>
        <v>40.569608407049735</v>
      </c>
      <c r="Z7" s="237">
        <f t="shared" si="2"/>
        <v>36.330084328513038</v>
      </c>
    </row>
    <row r="8" spans="1:26">
      <c r="A8" s="56"/>
      <c r="B8" s="677"/>
      <c r="C8" s="231"/>
      <c r="D8" s="231"/>
      <c r="E8" s="231"/>
      <c r="F8" s="231"/>
      <c r="G8" s="231"/>
      <c r="H8" s="231"/>
      <c r="I8" s="231"/>
      <c r="J8" s="231"/>
      <c r="K8" s="231"/>
      <c r="L8" s="231"/>
      <c r="M8" s="231"/>
      <c r="N8" s="231"/>
      <c r="O8" s="231"/>
      <c r="P8" s="231"/>
      <c r="Q8" s="231"/>
      <c r="R8" s="231"/>
      <c r="S8" s="231"/>
      <c r="T8" s="231"/>
      <c r="U8" s="231"/>
      <c r="V8" s="231"/>
      <c r="W8" s="231"/>
      <c r="X8" s="231"/>
      <c r="Y8" s="231"/>
      <c r="Z8" s="238"/>
    </row>
    <row r="9" spans="1:26">
      <c r="A9" s="233" t="s">
        <v>22</v>
      </c>
      <c r="B9" s="682"/>
      <c r="C9" s="683">
        <f t="shared" ref="C9:Z9" si="3">SUM(C10:C11)</f>
        <v>64.282876428571427</v>
      </c>
      <c r="D9" s="683">
        <f t="shared" si="3"/>
        <v>57.565315841785711</v>
      </c>
      <c r="E9" s="683">
        <f t="shared" si="3"/>
        <v>51.549740336319104</v>
      </c>
      <c r="F9" s="683">
        <f t="shared" si="3"/>
        <v>46.162792471173766</v>
      </c>
      <c r="G9" s="683">
        <f t="shared" si="3"/>
        <v>41.338780657936105</v>
      </c>
      <c r="H9" s="683">
        <f t="shared" si="3"/>
        <v>37.018878079181782</v>
      </c>
      <c r="I9" s="683">
        <f t="shared" si="3"/>
        <v>33.150405319907286</v>
      </c>
      <c r="J9" s="683">
        <f t="shared" si="3"/>
        <v>29.686187963976977</v>
      </c>
      <c r="K9" s="683">
        <f t="shared" si="3"/>
        <v>26.58398132174138</v>
      </c>
      <c r="L9" s="683">
        <f t="shared" si="3"/>
        <v>23.805955273619407</v>
      </c>
      <c r="M9" s="683">
        <f t="shared" si="3"/>
        <v>21.31823294752618</v>
      </c>
      <c r="N9" s="683">
        <f t="shared" si="3"/>
        <v>19.090477604509694</v>
      </c>
      <c r="O9" s="683">
        <f t="shared" si="3"/>
        <v>17.095522694838429</v>
      </c>
      <c r="P9" s="683">
        <f t="shared" si="3"/>
        <v>15.309040573227813</v>
      </c>
      <c r="Q9" s="683">
        <f t="shared" si="3"/>
        <v>13.709245833325509</v>
      </c>
      <c r="R9" s="683">
        <f t="shared" si="3"/>
        <v>12.276629643742995</v>
      </c>
      <c r="S9" s="683">
        <f t="shared" si="3"/>
        <v>10.993721845971852</v>
      </c>
      <c r="T9" s="683">
        <f t="shared" si="3"/>
        <v>9.8448779130677941</v>
      </c>
      <c r="U9" s="683">
        <f t="shared" si="3"/>
        <v>8.8160881711522094</v>
      </c>
      <c r="V9" s="683">
        <f t="shared" si="3"/>
        <v>7.8948069572668036</v>
      </c>
      <c r="W9" s="683">
        <f t="shared" si="3"/>
        <v>7.0697996302324224</v>
      </c>
      <c r="X9" s="683">
        <f t="shared" si="3"/>
        <v>6.3310055688731346</v>
      </c>
      <c r="Y9" s="683">
        <f t="shared" si="3"/>
        <v>5.6694154869258924</v>
      </c>
      <c r="Z9" s="684">
        <f t="shared" si="3"/>
        <v>5.0769615685421368</v>
      </c>
    </row>
    <row r="10" spans="1:26">
      <c r="A10" s="679" t="str">
        <f>+A6</f>
        <v>SNTPL</v>
      </c>
      <c r="B10" s="685">
        <v>0.1045</v>
      </c>
      <c r="C10" s="686">
        <f>+C6*$B$10</f>
        <v>16.212876428571427</v>
      </c>
      <c r="D10" s="686">
        <f>+D6*$B$10</f>
        <v>14.518630841785713</v>
      </c>
      <c r="E10" s="686">
        <f t="shared" ref="E10:Z10" si="4">+E6*$B$10</f>
        <v>13.001433918819107</v>
      </c>
      <c r="F10" s="686">
        <f t="shared" si="4"/>
        <v>11.64278407430251</v>
      </c>
      <c r="G10" s="686">
        <f t="shared" si="4"/>
        <v>10.426113138537898</v>
      </c>
      <c r="H10" s="686">
        <f t="shared" si="4"/>
        <v>9.3365843155606871</v>
      </c>
      <c r="I10" s="686">
        <f t="shared" si="4"/>
        <v>8.3609112545845949</v>
      </c>
      <c r="J10" s="686">
        <f t="shared" si="4"/>
        <v>7.4871960284805059</v>
      </c>
      <c r="K10" s="686">
        <f t="shared" si="4"/>
        <v>6.7047840435042927</v>
      </c>
      <c r="L10" s="686">
        <f t="shared" si="4"/>
        <v>6.0041341109580939</v>
      </c>
      <c r="M10" s="686">
        <f t="shared" si="4"/>
        <v>5.3767020963629735</v>
      </c>
      <c r="N10" s="686">
        <f t="shared" si="4"/>
        <v>4.8148367272930424</v>
      </c>
      <c r="O10" s="686">
        <f t="shared" si="4"/>
        <v>4.31168628929092</v>
      </c>
      <c r="P10" s="686">
        <f t="shared" si="4"/>
        <v>3.8611150720600187</v>
      </c>
      <c r="Q10" s="686">
        <f t="shared" si="4"/>
        <v>3.457628547029747</v>
      </c>
      <c r="R10" s="686">
        <f t="shared" si="4"/>
        <v>3.0963063638651387</v>
      </c>
      <c r="S10" s="686">
        <f t="shared" si="4"/>
        <v>2.7727423488412315</v>
      </c>
      <c r="T10" s="686">
        <f t="shared" si="4"/>
        <v>2.4829907733873231</v>
      </c>
      <c r="U10" s="686">
        <f t="shared" si="4"/>
        <v>2.223518237568348</v>
      </c>
      <c r="V10" s="686">
        <f t="shared" si="4"/>
        <v>1.9911605817424554</v>
      </c>
      <c r="W10" s="686">
        <f t="shared" si="4"/>
        <v>1.7830843009503687</v>
      </c>
      <c r="X10" s="686">
        <f t="shared" si="4"/>
        <v>1.5967519915010553</v>
      </c>
      <c r="Y10" s="686">
        <f t="shared" si="4"/>
        <v>1.4298914083891949</v>
      </c>
      <c r="Z10" s="687">
        <f t="shared" si="4"/>
        <v>1.2804677562125242</v>
      </c>
    </row>
    <row r="11" spans="1:26">
      <c r="A11" s="679" t="str">
        <f>+A7</f>
        <v>SPWPL</v>
      </c>
      <c r="B11" s="685">
        <f>+B10</f>
        <v>0.1045</v>
      </c>
      <c r="C11" s="686">
        <f t="shared" ref="C11:Z11" si="5">+C7*$B$11</f>
        <v>48.07</v>
      </c>
      <c r="D11" s="686">
        <f t="shared" si="5"/>
        <v>43.046684999999997</v>
      </c>
      <c r="E11" s="686">
        <f t="shared" si="5"/>
        <v>38.548306417500001</v>
      </c>
      <c r="F11" s="686">
        <f t="shared" si="5"/>
        <v>34.520008396871255</v>
      </c>
      <c r="G11" s="686">
        <f t="shared" si="5"/>
        <v>30.912667519398205</v>
      </c>
      <c r="H11" s="686">
        <f t="shared" si="5"/>
        <v>27.682293763621093</v>
      </c>
      <c r="I11" s="686">
        <f t="shared" si="5"/>
        <v>24.789494065322689</v>
      </c>
      <c r="J11" s="686">
        <f t="shared" si="5"/>
        <v>22.198991935496469</v>
      </c>
      <c r="K11" s="686">
        <f t="shared" si="5"/>
        <v>19.879197278237086</v>
      </c>
      <c r="L11" s="686">
        <f t="shared" si="5"/>
        <v>17.801821162661312</v>
      </c>
      <c r="M11" s="686">
        <f t="shared" si="5"/>
        <v>15.941530851163206</v>
      </c>
      <c r="N11" s="686">
        <f t="shared" si="5"/>
        <v>14.275640877216651</v>
      </c>
      <c r="O11" s="686">
        <f t="shared" si="5"/>
        <v>12.783836405547511</v>
      </c>
      <c r="P11" s="686">
        <f t="shared" si="5"/>
        <v>11.447925501167795</v>
      </c>
      <c r="Q11" s="686">
        <f t="shared" si="5"/>
        <v>10.251617286295762</v>
      </c>
      <c r="R11" s="686">
        <f t="shared" si="5"/>
        <v>9.1803232798778556</v>
      </c>
      <c r="S11" s="686">
        <f t="shared" si="5"/>
        <v>8.2209794971306192</v>
      </c>
      <c r="T11" s="686">
        <f t="shared" si="5"/>
        <v>7.3618871396804701</v>
      </c>
      <c r="U11" s="686">
        <f t="shared" si="5"/>
        <v>6.5925699335838619</v>
      </c>
      <c r="V11" s="686">
        <f t="shared" si="5"/>
        <v>5.9036463755243478</v>
      </c>
      <c r="W11" s="686">
        <f t="shared" si="5"/>
        <v>5.2867153292820541</v>
      </c>
      <c r="X11" s="686">
        <f t="shared" si="5"/>
        <v>4.7342535773720797</v>
      </c>
      <c r="Y11" s="686">
        <f t="shared" si="5"/>
        <v>4.2395240785366974</v>
      </c>
      <c r="Z11" s="687">
        <f t="shared" si="5"/>
        <v>3.7964938123296124</v>
      </c>
    </row>
    <row r="12" spans="1:26">
      <c r="A12" s="679"/>
      <c r="B12" s="680"/>
      <c r="C12" s="686"/>
      <c r="D12" s="686"/>
      <c r="E12" s="686"/>
      <c r="F12" s="686"/>
      <c r="G12" s="686"/>
      <c r="H12" s="686"/>
      <c r="I12" s="686"/>
      <c r="J12" s="686"/>
      <c r="K12" s="686"/>
      <c r="L12" s="686"/>
      <c r="M12" s="686"/>
      <c r="N12" s="686"/>
      <c r="O12" s="686"/>
      <c r="P12" s="686"/>
      <c r="Q12" s="686"/>
      <c r="R12" s="686"/>
      <c r="S12" s="686"/>
      <c r="T12" s="686"/>
      <c r="U12" s="686"/>
      <c r="V12" s="686"/>
      <c r="W12" s="686"/>
      <c r="X12" s="686"/>
      <c r="Y12" s="686"/>
      <c r="Z12" s="687"/>
    </row>
    <row r="13" spans="1:26">
      <c r="A13" s="233" t="s">
        <v>3</v>
      </c>
      <c r="B13" s="682"/>
      <c r="C13" s="683">
        <f t="shared" ref="C13:Z13" si="6">SUM(C14:C15)</f>
        <v>550.86426642857145</v>
      </c>
      <c r="D13" s="683">
        <f t="shared" si="6"/>
        <v>493.29895058678574</v>
      </c>
      <c r="E13" s="683">
        <f t="shared" si="6"/>
        <v>441.74921025046666</v>
      </c>
      <c r="F13" s="683">
        <f t="shared" si="6"/>
        <v>395.5864177792929</v>
      </c>
      <c r="G13" s="683">
        <f t="shared" si="6"/>
        <v>354.24763712135677</v>
      </c>
      <c r="H13" s="683">
        <f t="shared" si="6"/>
        <v>317.228759042175</v>
      </c>
      <c r="I13" s="683">
        <f t="shared" si="6"/>
        <v>284.07835372226771</v>
      </c>
      <c r="J13" s="683">
        <f t="shared" si="6"/>
        <v>254.39216575829073</v>
      </c>
      <c r="K13" s="683">
        <f t="shared" si="6"/>
        <v>227.80818443654934</v>
      </c>
      <c r="L13" s="683">
        <f t="shared" si="6"/>
        <v>204.00222916292995</v>
      </c>
      <c r="M13" s="683">
        <f t="shared" si="6"/>
        <v>182.68399621540377</v>
      </c>
      <c r="N13" s="683">
        <f t="shared" si="6"/>
        <v>163.59351861089408</v>
      </c>
      <c r="O13" s="683">
        <f t="shared" si="6"/>
        <v>146.49799591605563</v>
      </c>
      <c r="P13" s="683">
        <f t="shared" si="6"/>
        <v>131.18895534282785</v>
      </c>
      <c r="Q13" s="683">
        <f t="shared" si="6"/>
        <v>117.47970950950234</v>
      </c>
      <c r="R13" s="683">
        <f t="shared" si="6"/>
        <v>105.20307986575935</v>
      </c>
      <c r="S13" s="683">
        <f t="shared" si="6"/>
        <v>94.209358019787501</v>
      </c>
      <c r="T13" s="683">
        <f t="shared" si="6"/>
        <v>84.364480106719711</v>
      </c>
      <c r="U13" s="683">
        <f t="shared" si="6"/>
        <v>75.548391935567508</v>
      </c>
      <c r="V13" s="683">
        <f t="shared" si="6"/>
        <v>67.6535849783007</v>
      </c>
      <c r="W13" s="683">
        <f t="shared" si="6"/>
        <v>60.583785348068275</v>
      </c>
      <c r="X13" s="683">
        <f t="shared" si="6"/>
        <v>54.252779779195144</v>
      </c>
      <c r="Y13" s="683">
        <f t="shared" si="6"/>
        <v>48.583364292269252</v>
      </c>
      <c r="Z13" s="684">
        <f t="shared" si="6"/>
        <v>43.506402723727113</v>
      </c>
    </row>
    <row r="14" spans="1:26">
      <c r="A14" s="679" t="str">
        <f>+A10</f>
        <v>SNTPL</v>
      </c>
      <c r="B14" s="680"/>
      <c r="C14" s="686">
        <f>+C6-C10</f>
        <v>138.93426642857142</v>
      </c>
      <c r="D14" s="686">
        <f t="shared" ref="D14:Z15" si="7">+D6-D10</f>
        <v>124.41563558678571</v>
      </c>
      <c r="E14" s="686">
        <f t="shared" si="7"/>
        <v>111.41420166796661</v>
      </c>
      <c r="F14" s="686">
        <f t="shared" si="7"/>
        <v>99.771417593664097</v>
      </c>
      <c r="G14" s="686">
        <f t="shared" si="7"/>
        <v>89.345304455126197</v>
      </c>
      <c r="H14" s="686">
        <f t="shared" si="7"/>
        <v>80.008720139565511</v>
      </c>
      <c r="I14" s="686">
        <f t="shared" si="7"/>
        <v>71.647808884980918</v>
      </c>
      <c r="J14" s="686">
        <f t="shared" si="7"/>
        <v>64.160612856500407</v>
      </c>
      <c r="K14" s="686">
        <f t="shared" si="7"/>
        <v>57.455828812996117</v>
      </c>
      <c r="L14" s="686">
        <f t="shared" si="7"/>
        <v>51.451694702038026</v>
      </c>
      <c r="M14" s="686">
        <f t="shared" si="7"/>
        <v>46.07499260567505</v>
      </c>
      <c r="N14" s="686">
        <f t="shared" si="7"/>
        <v>41.260155878382008</v>
      </c>
      <c r="O14" s="686">
        <f t="shared" si="7"/>
        <v>36.94846958909109</v>
      </c>
      <c r="P14" s="686">
        <f t="shared" si="7"/>
        <v>33.087354517031073</v>
      </c>
      <c r="Q14" s="686">
        <f t="shared" si="7"/>
        <v>29.629725970001328</v>
      </c>
      <c r="R14" s="686">
        <f t="shared" si="7"/>
        <v>26.533419606136189</v>
      </c>
      <c r="S14" s="686">
        <f t="shared" si="7"/>
        <v>23.760677257294958</v>
      </c>
      <c r="T14" s="686">
        <f t="shared" si="7"/>
        <v>21.277686483907637</v>
      </c>
      <c r="U14" s="686">
        <f t="shared" si="7"/>
        <v>19.054168246339287</v>
      </c>
      <c r="V14" s="686">
        <f t="shared" si="7"/>
        <v>17.063007664596832</v>
      </c>
      <c r="W14" s="686">
        <f t="shared" si="7"/>
        <v>15.279923363646462</v>
      </c>
      <c r="X14" s="686">
        <f t="shared" si="7"/>
        <v>13.683171372145408</v>
      </c>
      <c r="Y14" s="686">
        <f t="shared" si="7"/>
        <v>12.253279963756214</v>
      </c>
      <c r="Z14" s="687">
        <f t="shared" si="7"/>
        <v>10.97281220754369</v>
      </c>
    </row>
    <row r="15" spans="1:26">
      <c r="A15" s="688" t="str">
        <f>+A11</f>
        <v>SPWPL</v>
      </c>
      <c r="B15" s="689"/>
      <c r="C15" s="690">
        <f>+C7-C11</f>
        <v>411.93</v>
      </c>
      <c r="D15" s="690">
        <f t="shared" si="7"/>
        <v>368.88331500000004</v>
      </c>
      <c r="E15" s="690">
        <f t="shared" si="7"/>
        <v>330.33500858250005</v>
      </c>
      <c r="F15" s="690">
        <f t="shared" si="7"/>
        <v>295.81500018562878</v>
      </c>
      <c r="G15" s="690">
        <f t="shared" si="7"/>
        <v>264.90233266623056</v>
      </c>
      <c r="H15" s="690">
        <f t="shared" si="7"/>
        <v>237.22003890260947</v>
      </c>
      <c r="I15" s="690">
        <f t="shared" si="7"/>
        <v>212.43054483728679</v>
      </c>
      <c r="J15" s="690">
        <f t="shared" si="7"/>
        <v>190.23155290179031</v>
      </c>
      <c r="K15" s="690">
        <f t="shared" si="7"/>
        <v>170.35235562355322</v>
      </c>
      <c r="L15" s="690">
        <f t="shared" si="7"/>
        <v>152.55053446089192</v>
      </c>
      <c r="M15" s="690">
        <f t="shared" si="7"/>
        <v>136.60900360972872</v>
      </c>
      <c r="N15" s="690">
        <f t="shared" si="7"/>
        <v>122.33336273251207</v>
      </c>
      <c r="O15" s="690">
        <f t="shared" si="7"/>
        <v>109.54952632696455</v>
      </c>
      <c r="P15" s="690">
        <f t="shared" si="7"/>
        <v>98.101600825796766</v>
      </c>
      <c r="Q15" s="690">
        <f t="shared" si="7"/>
        <v>87.849983539501011</v>
      </c>
      <c r="R15" s="690">
        <f t="shared" si="7"/>
        <v>78.669660259623157</v>
      </c>
      <c r="S15" s="690">
        <f t="shared" si="7"/>
        <v>70.448680762492543</v>
      </c>
      <c r="T15" s="690">
        <f t="shared" si="7"/>
        <v>63.086793622812074</v>
      </c>
      <c r="U15" s="690">
        <f t="shared" si="7"/>
        <v>56.494223689228214</v>
      </c>
      <c r="V15" s="690">
        <f t="shared" si="7"/>
        <v>50.590577313703868</v>
      </c>
      <c r="W15" s="690">
        <f t="shared" si="7"/>
        <v>45.303861984421815</v>
      </c>
      <c r="X15" s="690">
        <f t="shared" si="7"/>
        <v>40.569608407049735</v>
      </c>
      <c r="Y15" s="690">
        <f t="shared" si="7"/>
        <v>36.330084328513038</v>
      </c>
      <c r="Z15" s="691">
        <f t="shared" si="7"/>
        <v>32.533590516183423</v>
      </c>
    </row>
    <row r="16" spans="1:26">
      <c r="A16" s="679"/>
      <c r="B16" s="692"/>
    </row>
    <row r="17" spans="1:4">
      <c r="A17" s="679"/>
      <c r="B17" s="692"/>
    </row>
    <row r="19" spans="1:4">
      <c r="D19" s="693"/>
    </row>
    <row r="20" spans="1:4">
      <c r="D20" s="694"/>
    </row>
  </sheetData>
  <pageMargins left="0.7" right="0.7" top="0.75" bottom="0.75" header="0.3" footer="0.3"/>
  <pageSetup scale="5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0.499984740745262"/>
  </sheetPr>
  <dimension ref="A1:AC25"/>
  <sheetViews>
    <sheetView showGridLines="0" workbookViewId="0">
      <pane xSplit="2" ySplit="1" topLeftCell="C2" activePane="bottomRight" state="frozen"/>
      <selection activeCell="F28" sqref="F28"/>
      <selection pane="topRight" activeCell="F28" sqref="F28"/>
      <selection pane="bottomLeft" activeCell="F28" sqref="F28"/>
      <selection pane="bottomRight" activeCell="F28" sqref="F28"/>
    </sheetView>
  </sheetViews>
  <sheetFormatPr defaultColWidth="9" defaultRowHeight="12.75"/>
  <cols>
    <col min="1" max="1" width="36.5" style="700" customWidth="1"/>
    <col min="2" max="2" width="6.125" style="700" customWidth="1"/>
    <col min="3" max="12" width="9.5" style="700" customWidth="1"/>
    <col min="13" max="14" width="8.875" style="700" bestFit="1" customWidth="1"/>
    <col min="15" max="16384" width="9" style="700"/>
  </cols>
  <sheetData>
    <row r="1" spans="1:29" s="698" customFormat="1">
      <c r="A1" s="695" t="s">
        <v>105</v>
      </c>
      <c r="B1" s="696"/>
      <c r="C1" s="697">
        <f>'Project Cash Flows'!E14</f>
        <v>42430</v>
      </c>
      <c r="D1" s="697">
        <f>'Project Cash Flows'!F14</f>
        <v>42825</v>
      </c>
      <c r="E1" s="697">
        <f>'Project Cash Flows'!G14</f>
        <v>43190</v>
      </c>
      <c r="F1" s="697">
        <f>'Project Cash Flows'!H14</f>
        <v>43555</v>
      </c>
      <c r="G1" s="697">
        <f>'Project Cash Flows'!I14</f>
        <v>43921</v>
      </c>
      <c r="H1" s="697">
        <f>'Project Cash Flows'!J14</f>
        <v>44286</v>
      </c>
      <c r="I1" s="697">
        <f>'Project Cash Flows'!K14</f>
        <v>44651</v>
      </c>
      <c r="J1" s="697">
        <f>'Project Cash Flows'!L14</f>
        <v>45016</v>
      </c>
      <c r="K1" s="697">
        <f>'Project Cash Flows'!M14</f>
        <v>45382</v>
      </c>
      <c r="L1" s="697">
        <f>'Project Cash Flows'!N14</f>
        <v>45747</v>
      </c>
      <c r="M1" s="697">
        <f>'Project Cash Flows'!O14</f>
        <v>46112</v>
      </c>
      <c r="N1" s="697">
        <f>'Project Cash Flows'!P14</f>
        <v>46477</v>
      </c>
      <c r="O1" s="697">
        <f>'Project Cash Flows'!Q14</f>
        <v>46843</v>
      </c>
      <c r="P1" s="697">
        <f>'Project Cash Flows'!R14</f>
        <v>47208</v>
      </c>
      <c r="Q1" s="697">
        <f>'Project Cash Flows'!S14</f>
        <v>47573</v>
      </c>
      <c r="R1" s="697">
        <f>'Project Cash Flows'!T14</f>
        <v>47938</v>
      </c>
      <c r="S1" s="697">
        <f>'Project Cash Flows'!U14</f>
        <v>48304</v>
      </c>
      <c r="T1" s="697">
        <f>'Project Cash Flows'!V14</f>
        <v>48669</v>
      </c>
      <c r="U1" s="697">
        <f>'Project Cash Flows'!W14</f>
        <v>49034</v>
      </c>
      <c r="V1" s="697">
        <f>'Project Cash Flows'!X14</f>
        <v>49399</v>
      </c>
      <c r="W1" s="697">
        <f>'Project Cash Flows'!Y14</f>
        <v>49765</v>
      </c>
      <c r="X1" s="697">
        <f>'Project Cash Flows'!Z14</f>
        <v>50130</v>
      </c>
      <c r="Y1" s="697">
        <f>'Project Cash Flows'!AA14</f>
        <v>50495</v>
      </c>
      <c r="Z1" s="697">
        <f>'Project Cash Flows'!AB14</f>
        <v>50860</v>
      </c>
      <c r="AA1" s="697"/>
      <c r="AB1" s="697"/>
      <c r="AC1" s="697"/>
    </row>
    <row r="2" spans="1:29">
      <c r="A2" s="699" t="s">
        <v>107</v>
      </c>
      <c r="C2" s="701">
        <f>+'Project Cash Flows'!E22-'Dep. Cos Act (2)'!C9</f>
        <v>-49.939851592074433</v>
      </c>
      <c r="D2" s="701">
        <f>+'Project Cash Flows'!F22-'Dep. Cos Act (2)'!D9</f>
        <v>-39.596620420466223</v>
      </c>
      <c r="E2" s="701">
        <f>+'Project Cash Flows'!G22-'Dep. Cos Act (2)'!E9</f>
        <v>-31.983838544194604</v>
      </c>
      <c r="F2" s="701">
        <f>+'Project Cash Flows'!H22-'Dep. Cos Act (2)'!F9</f>
        <v>-24.716170497602633</v>
      </c>
      <c r="G2" s="701">
        <f>+'Project Cash Flows'!I22-'Dep. Cos Act (2)'!G9</f>
        <v>-17.717308720963423</v>
      </c>
      <c r="H2" s="701">
        <f>+'Project Cash Flows'!J22-'Dep. Cos Act (2)'!H9</f>
        <v>9.2925124065021905</v>
      </c>
      <c r="I2" s="701">
        <f>+'Project Cash Flows'!K22-'Dep. Cos Act (2)'!I9</f>
        <v>19.090308853072699</v>
      </c>
      <c r="J2" s="701">
        <f>+'Project Cash Flows'!L22-'Dep. Cos Act (2)'!J9</f>
        <v>29.738366160771335</v>
      </c>
      <c r="K2" s="701">
        <f>+'Project Cash Flows'!M22-'Dep. Cos Act (2)'!K9</f>
        <v>99.844697541920183</v>
      </c>
      <c r="L2" s="701">
        <f>+'Project Cash Flows'!N22-'Dep. Cos Act (2)'!L9</f>
        <v>120.17700609379592</v>
      </c>
      <c r="M2" s="701">
        <f>+'Project Cash Flows'!O22-'Dep. Cos Act (2)'!M9</f>
        <v>141.71985415989809</v>
      </c>
      <c r="N2" s="701">
        <f>+'Project Cash Flows'!P22-'Dep. Cos Act (2)'!N9</f>
        <v>164.00632044637882</v>
      </c>
      <c r="O2" s="701">
        <f>+'Project Cash Flows'!Q22-'Dep. Cos Act (2)'!O9</f>
        <v>186.74670243750165</v>
      </c>
      <c r="P2" s="701">
        <f>+'Project Cash Flows'!R22-'Dep. Cos Act (2)'!P9</f>
        <v>208.6006373457904</v>
      </c>
      <c r="Q2" s="701">
        <f>+'Project Cash Flows'!S22-'Dep. Cos Act (2)'!Q9</f>
        <v>227.4014046512616</v>
      </c>
      <c r="R2" s="701">
        <f>+'Project Cash Flows'!T22-'Dep. Cos Act (2)'!R9</f>
        <v>247.34824408425814</v>
      </c>
      <c r="S2" s="701">
        <f>+'Project Cash Flows'!U22-'Dep. Cos Act (2)'!S9</f>
        <v>268.55841417798462</v>
      </c>
      <c r="T2" s="701">
        <f>+'Project Cash Flows'!V22-'Dep. Cos Act (2)'!T9</f>
        <v>291.15490246268115</v>
      </c>
      <c r="U2" s="701">
        <f>+'Project Cash Flows'!W22-'Dep. Cos Act (2)'!U9</f>
        <v>315.26718653570413</v>
      </c>
      <c r="V2" s="701">
        <f>+'Project Cash Flows'!X22-'Dep. Cos Act (2)'!V9</f>
        <v>341.03201814880009</v>
      </c>
      <c r="W2" s="701">
        <f>+'Project Cash Flows'!Y22-'Dep. Cos Act (2)'!W9</f>
        <v>368.59423562535693</v>
      </c>
      <c r="X2" s="701">
        <f>+'Project Cash Flows'!Z22-'Dep. Cos Act (2)'!X9</f>
        <v>398.10760994516033</v>
      </c>
      <c r="Y2" s="701">
        <f>+'Project Cash Flows'!AA22-'Dep. Cos Act (2)'!Y9</f>
        <v>429.73572989986843</v>
      </c>
      <c r="Z2" s="701">
        <f>+'Project Cash Flows'!AB22-'Dep. Cos Act (2)'!Z9</f>
        <v>463.6529318280206</v>
      </c>
    </row>
    <row r="3" spans="1:29">
      <c r="A3" s="699" t="s">
        <v>24</v>
      </c>
      <c r="C3" s="701">
        <f>'Dep. Cos Act (2)'!C9</f>
        <v>64.282876428571427</v>
      </c>
      <c r="D3" s="701">
        <f>'Dep. Cos Act (2)'!D9</f>
        <v>57.565315841785711</v>
      </c>
      <c r="E3" s="701">
        <f>'Dep. Cos Act (2)'!E9</f>
        <v>51.549740336319104</v>
      </c>
      <c r="F3" s="701">
        <f>'Dep. Cos Act (2)'!F9</f>
        <v>46.162792471173766</v>
      </c>
      <c r="G3" s="701">
        <f>'Dep. Cos Act (2)'!G9</f>
        <v>41.338780657936105</v>
      </c>
      <c r="H3" s="701">
        <f>'Dep. Cos Act (2)'!H9</f>
        <v>37.018878079181782</v>
      </c>
      <c r="I3" s="701">
        <f>'Dep. Cos Act (2)'!I9</f>
        <v>33.150405319907286</v>
      </c>
      <c r="J3" s="701">
        <f>'Dep. Cos Act (2)'!J9</f>
        <v>29.686187963976977</v>
      </c>
      <c r="K3" s="701">
        <f>'Dep. Cos Act (2)'!K9</f>
        <v>26.58398132174138</v>
      </c>
      <c r="L3" s="701">
        <f>'Dep. Cos Act (2)'!L9</f>
        <v>23.805955273619407</v>
      </c>
      <c r="M3" s="701">
        <f>'Dep. Cos Act (2)'!M9</f>
        <v>21.31823294752618</v>
      </c>
      <c r="N3" s="701">
        <f>'Dep. Cos Act (2)'!N9</f>
        <v>19.090477604509694</v>
      </c>
      <c r="O3" s="701">
        <f>'Dep. Cos Act (2)'!O9</f>
        <v>17.095522694838429</v>
      </c>
      <c r="P3" s="701">
        <f>'Dep. Cos Act (2)'!P9</f>
        <v>15.309040573227813</v>
      </c>
      <c r="Q3" s="701">
        <f>'Dep. Cos Act (2)'!Q9</f>
        <v>13.709245833325509</v>
      </c>
      <c r="R3" s="701">
        <f>'Dep. Cos Act (2)'!R9</f>
        <v>12.276629643742995</v>
      </c>
      <c r="S3" s="701">
        <f>'Dep. Cos Act (2)'!S9</f>
        <v>10.993721845971852</v>
      </c>
      <c r="T3" s="701">
        <f>'Dep. Cos Act (2)'!T9</f>
        <v>9.8448779130677941</v>
      </c>
      <c r="U3" s="701">
        <f>'Dep. Cos Act (2)'!U9</f>
        <v>8.8160881711522094</v>
      </c>
      <c r="V3" s="701">
        <f>'Dep. Cos Act (2)'!V9</f>
        <v>7.8948069572668036</v>
      </c>
      <c r="W3" s="701">
        <f>'Dep. Cos Act (2)'!W9</f>
        <v>7.0697996302324224</v>
      </c>
      <c r="X3" s="701">
        <f>'Dep. Cos Act (2)'!X9</f>
        <v>6.3310055688731346</v>
      </c>
      <c r="Y3" s="701">
        <f>'Dep. Cos Act (2)'!Y9</f>
        <v>5.6694154869258924</v>
      </c>
      <c r="Z3" s="701">
        <f>'Dep. Cos Act (2)'!Z9</f>
        <v>5.0769615685421368</v>
      </c>
    </row>
    <row r="4" spans="1:29">
      <c r="A4" s="699" t="s">
        <v>108</v>
      </c>
      <c r="C4" s="701">
        <f>-'Tax (2)'!C24</f>
        <v>762.17082248228121</v>
      </c>
      <c r="D4" s="701"/>
      <c r="E4" s="701"/>
      <c r="F4" s="701"/>
      <c r="G4" s="701"/>
      <c r="H4" s="701"/>
      <c r="I4" s="701"/>
      <c r="J4" s="701"/>
      <c r="K4" s="701"/>
      <c r="L4" s="701"/>
      <c r="M4" s="701"/>
      <c r="N4" s="701"/>
      <c r="O4" s="701"/>
      <c r="P4" s="701"/>
      <c r="Q4" s="701"/>
      <c r="R4" s="701"/>
      <c r="S4" s="701"/>
      <c r="T4" s="701"/>
      <c r="U4" s="701"/>
      <c r="V4" s="701"/>
      <c r="W4" s="701"/>
      <c r="X4" s="701"/>
      <c r="Y4" s="701"/>
      <c r="Z4" s="701"/>
    </row>
    <row r="5" spans="1:29">
      <c r="A5" s="699" t="s">
        <v>94</v>
      </c>
      <c r="C5" s="701">
        <f>C2+C3-C4</f>
        <v>-747.82779764578424</v>
      </c>
      <c r="D5" s="701">
        <f t="shared" ref="D5:Z5" si="0">D2+D3-D4</f>
        <v>17.968695421319488</v>
      </c>
      <c r="E5" s="701">
        <f t="shared" si="0"/>
        <v>19.5659017921245</v>
      </c>
      <c r="F5" s="701">
        <f t="shared" si="0"/>
        <v>21.446621973571133</v>
      </c>
      <c r="G5" s="701">
        <f t="shared" si="0"/>
        <v>23.621471936972682</v>
      </c>
      <c r="H5" s="701">
        <f t="shared" si="0"/>
        <v>46.311390485683972</v>
      </c>
      <c r="I5" s="701">
        <f t="shared" si="0"/>
        <v>52.240714172979985</v>
      </c>
      <c r="J5" s="701">
        <f t="shared" si="0"/>
        <v>59.424554124748312</v>
      </c>
      <c r="K5" s="701">
        <f t="shared" si="0"/>
        <v>126.42867886366156</v>
      </c>
      <c r="L5" s="701">
        <f t="shared" si="0"/>
        <v>143.98296136741533</v>
      </c>
      <c r="M5" s="701">
        <f t="shared" si="0"/>
        <v>163.03808710742427</v>
      </c>
      <c r="N5" s="701">
        <f t="shared" si="0"/>
        <v>183.09679805088851</v>
      </c>
      <c r="O5" s="701">
        <f t="shared" si="0"/>
        <v>203.84222513234008</v>
      </c>
      <c r="P5" s="701">
        <f t="shared" si="0"/>
        <v>223.90967791901821</v>
      </c>
      <c r="Q5" s="701">
        <f t="shared" si="0"/>
        <v>241.1106504845871</v>
      </c>
      <c r="R5" s="701">
        <f t="shared" si="0"/>
        <v>259.62487372800115</v>
      </c>
      <c r="S5" s="701">
        <f t="shared" si="0"/>
        <v>279.55213602395645</v>
      </c>
      <c r="T5" s="701">
        <f t="shared" si="0"/>
        <v>300.99978037574897</v>
      </c>
      <c r="U5" s="701">
        <f t="shared" si="0"/>
        <v>324.08327470685634</v>
      </c>
      <c r="V5" s="701">
        <f t="shared" si="0"/>
        <v>348.92682510606687</v>
      </c>
      <c r="W5" s="701">
        <f t="shared" si="0"/>
        <v>375.66403525558934</v>
      </c>
      <c r="X5" s="701">
        <f t="shared" si="0"/>
        <v>404.43861551403347</v>
      </c>
      <c r="Y5" s="701">
        <f t="shared" si="0"/>
        <v>435.40514538679435</v>
      </c>
      <c r="Z5" s="701">
        <f t="shared" si="0"/>
        <v>468.72989339656272</v>
      </c>
    </row>
    <row r="6" spans="1:29">
      <c r="A6" s="699" t="s">
        <v>95</v>
      </c>
      <c r="C6" s="701">
        <f>IF(B7&lt;0,B7,0)</f>
        <v>0</v>
      </c>
      <c r="D6" s="701">
        <f t="shared" ref="D6:Z6" si="1">IF(C7&lt;0,C7,0)</f>
        <v>-747.82779764578424</v>
      </c>
      <c r="E6" s="701">
        <f t="shared" si="1"/>
        <v>-729.85910222446478</v>
      </c>
      <c r="F6" s="701">
        <f t="shared" si="1"/>
        <v>-710.29320043234031</v>
      </c>
      <c r="G6" s="701">
        <f t="shared" si="1"/>
        <v>-688.84657845876916</v>
      </c>
      <c r="H6" s="701">
        <f t="shared" si="1"/>
        <v>-665.22510652179653</v>
      </c>
      <c r="I6" s="701">
        <f t="shared" si="1"/>
        <v>-618.91371603611253</v>
      </c>
      <c r="J6" s="701">
        <f t="shared" si="1"/>
        <v>-566.67300186313253</v>
      </c>
      <c r="K6" s="701">
        <f t="shared" si="1"/>
        <v>-507.24844773838424</v>
      </c>
      <c r="L6" s="701">
        <f t="shared" si="1"/>
        <v>-380.81976887472268</v>
      </c>
      <c r="M6" s="701">
        <f t="shared" si="1"/>
        <v>-236.83680750730736</v>
      </c>
      <c r="N6" s="701">
        <f t="shared" si="1"/>
        <v>-73.798720399883081</v>
      </c>
      <c r="O6" s="701">
        <f t="shared" si="1"/>
        <v>0</v>
      </c>
      <c r="P6" s="701">
        <f t="shared" si="1"/>
        <v>0</v>
      </c>
      <c r="Q6" s="701">
        <f t="shared" si="1"/>
        <v>0</v>
      </c>
      <c r="R6" s="701">
        <f t="shared" si="1"/>
        <v>0</v>
      </c>
      <c r="S6" s="701">
        <f t="shared" si="1"/>
        <v>0</v>
      </c>
      <c r="T6" s="701">
        <f t="shared" si="1"/>
        <v>0</v>
      </c>
      <c r="U6" s="701">
        <f t="shared" si="1"/>
        <v>0</v>
      </c>
      <c r="V6" s="701">
        <f t="shared" si="1"/>
        <v>0</v>
      </c>
      <c r="W6" s="701">
        <f t="shared" si="1"/>
        <v>0</v>
      </c>
      <c r="X6" s="701">
        <f t="shared" si="1"/>
        <v>0</v>
      </c>
      <c r="Y6" s="701">
        <f t="shared" si="1"/>
        <v>0</v>
      </c>
      <c r="Z6" s="701">
        <f t="shared" si="1"/>
        <v>0</v>
      </c>
    </row>
    <row r="7" spans="1:29">
      <c r="A7" s="699" t="s">
        <v>96</v>
      </c>
      <c r="C7" s="701">
        <f>C5+C6</f>
        <v>-747.82779764578424</v>
      </c>
      <c r="D7" s="701">
        <f t="shared" ref="D7:Z7" si="2">D5+D6</f>
        <v>-729.85910222446478</v>
      </c>
      <c r="E7" s="701">
        <f t="shared" si="2"/>
        <v>-710.29320043234031</v>
      </c>
      <c r="F7" s="701">
        <f t="shared" si="2"/>
        <v>-688.84657845876916</v>
      </c>
      <c r="G7" s="701">
        <f t="shared" si="2"/>
        <v>-665.22510652179653</v>
      </c>
      <c r="H7" s="701">
        <f t="shared" si="2"/>
        <v>-618.91371603611253</v>
      </c>
      <c r="I7" s="701">
        <f t="shared" si="2"/>
        <v>-566.67300186313253</v>
      </c>
      <c r="J7" s="701">
        <f t="shared" si="2"/>
        <v>-507.24844773838424</v>
      </c>
      <c r="K7" s="701">
        <f t="shared" si="2"/>
        <v>-380.81976887472268</v>
      </c>
      <c r="L7" s="701">
        <f t="shared" si="2"/>
        <v>-236.83680750730736</v>
      </c>
      <c r="M7" s="701">
        <f t="shared" si="2"/>
        <v>-73.798720399883081</v>
      </c>
      <c r="N7" s="701">
        <f t="shared" si="2"/>
        <v>109.29807765100543</v>
      </c>
      <c r="O7" s="701">
        <f t="shared" si="2"/>
        <v>203.84222513234008</v>
      </c>
      <c r="P7" s="701">
        <f t="shared" si="2"/>
        <v>223.90967791901821</v>
      </c>
      <c r="Q7" s="701">
        <f t="shared" si="2"/>
        <v>241.1106504845871</v>
      </c>
      <c r="R7" s="701">
        <f t="shared" si="2"/>
        <v>259.62487372800115</v>
      </c>
      <c r="S7" s="701">
        <f t="shared" si="2"/>
        <v>279.55213602395645</v>
      </c>
      <c r="T7" s="701">
        <f t="shared" si="2"/>
        <v>300.99978037574897</v>
      </c>
      <c r="U7" s="701">
        <f t="shared" si="2"/>
        <v>324.08327470685634</v>
      </c>
      <c r="V7" s="701">
        <f t="shared" si="2"/>
        <v>348.92682510606687</v>
      </c>
      <c r="W7" s="701">
        <f t="shared" si="2"/>
        <v>375.66403525558934</v>
      </c>
      <c r="X7" s="701">
        <f t="shared" si="2"/>
        <v>404.43861551403347</v>
      </c>
      <c r="Y7" s="701">
        <f t="shared" si="2"/>
        <v>435.40514538679435</v>
      </c>
      <c r="Z7" s="701">
        <f t="shared" si="2"/>
        <v>468.72989339656272</v>
      </c>
    </row>
    <row r="8" spans="1:29">
      <c r="A8" s="699" t="s">
        <v>97</v>
      </c>
      <c r="B8" s="702">
        <f>(18.5*1.12%)*1.03</f>
        <v>0.21341600000000002</v>
      </c>
      <c r="C8" s="701">
        <f>MAX(C2*$B$8,0)</f>
        <v>0</v>
      </c>
      <c r="D8" s="701">
        <f>MAX(D2*$B$8,0)</f>
        <v>0</v>
      </c>
      <c r="E8" s="701">
        <f t="shared" ref="E8:Z8" si="3">MAX(E2*$B$8,0)</f>
        <v>0</v>
      </c>
      <c r="F8" s="701">
        <f t="shared" si="3"/>
        <v>0</v>
      </c>
      <c r="G8" s="701">
        <f t="shared" si="3"/>
        <v>0</v>
      </c>
      <c r="H8" s="701">
        <f t="shared" si="3"/>
        <v>1.9831708277460718</v>
      </c>
      <c r="I8" s="701">
        <f t="shared" si="3"/>
        <v>4.0741773541873636</v>
      </c>
      <c r="J8" s="701">
        <f t="shared" si="3"/>
        <v>6.346643152567176</v>
      </c>
      <c r="K8" s="701">
        <f t="shared" si="3"/>
        <v>21.308455970606442</v>
      </c>
      <c r="L8" s="701">
        <f t="shared" si="3"/>
        <v>25.647695932513553</v>
      </c>
      <c r="M8" s="701">
        <f t="shared" si="3"/>
        <v>30.245284395388815</v>
      </c>
      <c r="N8" s="701">
        <f t="shared" si="3"/>
        <v>35.001572884384387</v>
      </c>
      <c r="O8" s="701">
        <f t="shared" si="3"/>
        <v>39.854734247401858</v>
      </c>
      <c r="P8" s="701">
        <f t="shared" si="3"/>
        <v>44.51871361978921</v>
      </c>
      <c r="Q8" s="701">
        <f t="shared" si="3"/>
        <v>48.53109817505365</v>
      </c>
      <c r="R8" s="701">
        <f t="shared" si="3"/>
        <v>52.788072859486043</v>
      </c>
      <c r="S8" s="701">
        <f t="shared" si="3"/>
        <v>57.314662520208771</v>
      </c>
      <c r="T8" s="701">
        <f t="shared" si="3"/>
        <v>62.137114663975566</v>
      </c>
      <c r="U8" s="701">
        <f t="shared" si="3"/>
        <v>67.283061881703844</v>
      </c>
      <c r="V8" s="701">
        <f t="shared" si="3"/>
        <v>72.781689185244332</v>
      </c>
      <c r="W8" s="701">
        <f t="shared" si="3"/>
        <v>78.663907390221183</v>
      </c>
      <c r="X8" s="701">
        <f t="shared" si="3"/>
        <v>84.962533684056353</v>
      </c>
      <c r="Y8" s="701">
        <f t="shared" si="3"/>
        <v>91.712480532310337</v>
      </c>
      <c r="Z8" s="701">
        <f t="shared" si="3"/>
        <v>98.950954099008854</v>
      </c>
    </row>
    <row r="9" spans="1:29">
      <c r="A9" s="699" t="s">
        <v>98</v>
      </c>
      <c r="C9" s="701">
        <f>IF(C21&lt;0,0,C21)</f>
        <v>0</v>
      </c>
      <c r="D9" s="701">
        <f t="shared" ref="D9:Z9" si="4">IF(D21&lt;0,0,D21)</f>
        <v>0</v>
      </c>
      <c r="E9" s="701">
        <f t="shared" si="4"/>
        <v>0</v>
      </c>
      <c r="F9" s="701">
        <f t="shared" si="4"/>
        <v>0</v>
      </c>
      <c r="G9" s="701">
        <f t="shared" si="4"/>
        <v>0</v>
      </c>
      <c r="H9" s="701">
        <f t="shared" si="4"/>
        <v>0</v>
      </c>
      <c r="I9" s="701">
        <f t="shared" si="4"/>
        <v>0</v>
      </c>
      <c r="J9" s="701">
        <f t="shared" si="4"/>
        <v>0</v>
      </c>
      <c r="K9" s="701">
        <f t="shared" si="4"/>
        <v>0</v>
      </c>
      <c r="L9" s="701">
        <f t="shared" si="4"/>
        <v>0</v>
      </c>
      <c r="M9" s="701">
        <f t="shared" si="4"/>
        <v>0</v>
      </c>
      <c r="N9" s="701">
        <f t="shared" si="4"/>
        <v>37.825878713459964</v>
      </c>
      <c r="O9" s="701">
        <f t="shared" si="4"/>
        <v>70.545717273800264</v>
      </c>
      <c r="P9" s="701">
        <f t="shared" si="4"/>
        <v>77.49066133421384</v>
      </c>
      <c r="Q9" s="701">
        <f t="shared" si="4"/>
        <v>83.443573919705912</v>
      </c>
      <c r="R9" s="701">
        <f t="shared" si="4"/>
        <v>89.850976299786652</v>
      </c>
      <c r="S9" s="701">
        <f t="shared" si="4"/>
        <v>96.747403235170864</v>
      </c>
      <c r="T9" s="701">
        <f t="shared" si="4"/>
        <v>104.17000399243922</v>
      </c>
      <c r="U9" s="701">
        <f t="shared" si="4"/>
        <v>112.15873971054886</v>
      </c>
      <c r="V9" s="701">
        <f t="shared" si="4"/>
        <v>120.75659563270764</v>
      </c>
      <c r="W9" s="701">
        <f t="shared" si="4"/>
        <v>130.00980932125438</v>
      </c>
      <c r="X9" s="701">
        <f t="shared" si="4"/>
        <v>139.96811605709672</v>
      </c>
      <c r="Y9" s="701">
        <f t="shared" si="4"/>
        <v>150.68501271546182</v>
      </c>
      <c r="Z9" s="701">
        <f t="shared" si="4"/>
        <v>162.21804150668245</v>
      </c>
    </row>
    <row r="10" spans="1:29">
      <c r="A10" s="703" t="s">
        <v>99</v>
      </c>
      <c r="B10" s="704"/>
      <c r="C10" s="705">
        <f>IF((C8&gt;C9),C8,C9)</f>
        <v>0</v>
      </c>
      <c r="D10" s="705">
        <f t="shared" ref="D10:Z10" si="5">IF((D8&gt;D9),D8,D9)</f>
        <v>0</v>
      </c>
      <c r="E10" s="705">
        <f t="shared" si="5"/>
        <v>0</v>
      </c>
      <c r="F10" s="705">
        <f t="shared" si="5"/>
        <v>0</v>
      </c>
      <c r="G10" s="705">
        <f t="shared" si="5"/>
        <v>0</v>
      </c>
      <c r="H10" s="705">
        <f t="shared" si="5"/>
        <v>1.9831708277460718</v>
      </c>
      <c r="I10" s="705">
        <f t="shared" si="5"/>
        <v>4.0741773541873636</v>
      </c>
      <c r="J10" s="705">
        <f t="shared" si="5"/>
        <v>6.346643152567176</v>
      </c>
      <c r="K10" s="705">
        <f t="shared" si="5"/>
        <v>21.308455970606442</v>
      </c>
      <c r="L10" s="705">
        <f t="shared" si="5"/>
        <v>25.647695932513553</v>
      </c>
      <c r="M10" s="705">
        <f t="shared" si="5"/>
        <v>30.245284395388815</v>
      </c>
      <c r="N10" s="705">
        <f t="shared" si="5"/>
        <v>37.825878713459964</v>
      </c>
      <c r="O10" s="705">
        <f t="shared" si="5"/>
        <v>70.545717273800264</v>
      </c>
      <c r="P10" s="705">
        <f t="shared" si="5"/>
        <v>77.49066133421384</v>
      </c>
      <c r="Q10" s="705">
        <f t="shared" si="5"/>
        <v>83.443573919705912</v>
      </c>
      <c r="R10" s="705">
        <f t="shared" si="5"/>
        <v>89.850976299786652</v>
      </c>
      <c r="S10" s="705">
        <f t="shared" si="5"/>
        <v>96.747403235170864</v>
      </c>
      <c r="T10" s="705">
        <f t="shared" si="5"/>
        <v>104.17000399243922</v>
      </c>
      <c r="U10" s="705">
        <f t="shared" si="5"/>
        <v>112.15873971054886</v>
      </c>
      <c r="V10" s="705">
        <f t="shared" si="5"/>
        <v>120.75659563270764</v>
      </c>
      <c r="W10" s="705">
        <f t="shared" si="5"/>
        <v>130.00980932125438</v>
      </c>
      <c r="X10" s="705">
        <f t="shared" si="5"/>
        <v>139.96811605709672</v>
      </c>
      <c r="Y10" s="705">
        <f t="shared" si="5"/>
        <v>150.68501271546182</v>
      </c>
      <c r="Z10" s="705">
        <f t="shared" si="5"/>
        <v>162.21804150668245</v>
      </c>
    </row>
    <row r="11" spans="1:29">
      <c r="A11" s="699" t="s">
        <v>100</v>
      </c>
      <c r="C11" s="706">
        <f>IF(C8&gt;C9,C8,0)</f>
        <v>0</v>
      </c>
      <c r="D11" s="706">
        <f t="shared" ref="D11:Z11" si="6">IF(D8&gt;D9,D8,0)</f>
        <v>0</v>
      </c>
      <c r="E11" s="706">
        <f t="shared" si="6"/>
        <v>0</v>
      </c>
      <c r="F11" s="706">
        <f t="shared" si="6"/>
        <v>0</v>
      </c>
      <c r="G11" s="706">
        <f t="shared" si="6"/>
        <v>0</v>
      </c>
      <c r="H11" s="706">
        <f t="shared" si="6"/>
        <v>1.9831708277460718</v>
      </c>
      <c r="I11" s="706">
        <f t="shared" si="6"/>
        <v>4.0741773541873636</v>
      </c>
      <c r="J11" s="706">
        <f t="shared" si="6"/>
        <v>6.346643152567176</v>
      </c>
      <c r="K11" s="706">
        <f t="shared" si="6"/>
        <v>21.308455970606442</v>
      </c>
      <c r="L11" s="706">
        <f t="shared" si="6"/>
        <v>25.647695932513553</v>
      </c>
      <c r="M11" s="706">
        <f t="shared" si="6"/>
        <v>30.245284395388815</v>
      </c>
      <c r="N11" s="706">
        <f t="shared" si="6"/>
        <v>0</v>
      </c>
      <c r="O11" s="706">
        <f t="shared" si="6"/>
        <v>0</v>
      </c>
      <c r="P11" s="706">
        <f t="shared" si="6"/>
        <v>0</v>
      </c>
      <c r="Q11" s="706">
        <f t="shared" si="6"/>
        <v>0</v>
      </c>
      <c r="R11" s="706">
        <f t="shared" si="6"/>
        <v>0</v>
      </c>
      <c r="S11" s="706">
        <f t="shared" si="6"/>
        <v>0</v>
      </c>
      <c r="T11" s="706">
        <f t="shared" si="6"/>
        <v>0</v>
      </c>
      <c r="U11" s="706">
        <f t="shared" si="6"/>
        <v>0</v>
      </c>
      <c r="V11" s="706">
        <f t="shared" si="6"/>
        <v>0</v>
      </c>
      <c r="W11" s="706">
        <f t="shared" si="6"/>
        <v>0</v>
      </c>
      <c r="X11" s="706">
        <f t="shared" si="6"/>
        <v>0</v>
      </c>
      <c r="Y11" s="706">
        <f t="shared" si="6"/>
        <v>0</v>
      </c>
      <c r="Z11" s="706">
        <f t="shared" si="6"/>
        <v>0</v>
      </c>
    </row>
    <row r="12" spans="1:29">
      <c r="A12" s="699" t="s">
        <v>101</v>
      </c>
      <c r="C12" s="706">
        <f>(C11+B12-C13)</f>
        <v>0</v>
      </c>
      <c r="D12" s="706">
        <f t="shared" ref="D12:Z12" si="7">(D11+C12-D13)</f>
        <v>0</v>
      </c>
      <c r="E12" s="706">
        <f t="shared" si="7"/>
        <v>0</v>
      </c>
      <c r="F12" s="706">
        <f t="shared" si="7"/>
        <v>0</v>
      </c>
      <c r="G12" s="706">
        <f t="shared" si="7"/>
        <v>0</v>
      </c>
      <c r="H12" s="706">
        <f t="shared" si="7"/>
        <v>1.9831708277460718</v>
      </c>
      <c r="I12" s="706">
        <f t="shared" si="7"/>
        <v>6.0573481819334356</v>
      </c>
      <c r="J12" s="706">
        <f t="shared" si="7"/>
        <v>12.403991334500612</v>
      </c>
      <c r="K12" s="706">
        <f t="shared" si="7"/>
        <v>33.712447305107055</v>
      </c>
      <c r="L12" s="706">
        <f t="shared" si="7"/>
        <v>59.360143237620605</v>
      </c>
      <c r="M12" s="706">
        <f t="shared" si="7"/>
        <v>89.605427633009413</v>
      </c>
      <c r="N12" s="706">
        <f t="shared" si="7"/>
        <v>86.781121803933843</v>
      </c>
      <c r="O12" s="706">
        <f t="shared" si="7"/>
        <v>56.090138777535437</v>
      </c>
      <c r="P12" s="706">
        <f t="shared" si="7"/>
        <v>23.118191063110807</v>
      </c>
      <c r="Q12" s="706">
        <f t="shared" si="7"/>
        <v>0</v>
      </c>
      <c r="R12" s="706">
        <f t="shared" si="7"/>
        <v>0</v>
      </c>
      <c r="S12" s="706">
        <f t="shared" si="7"/>
        <v>0</v>
      </c>
      <c r="T12" s="706">
        <f t="shared" si="7"/>
        <v>0</v>
      </c>
      <c r="U12" s="706">
        <f t="shared" si="7"/>
        <v>0</v>
      </c>
      <c r="V12" s="706">
        <f t="shared" si="7"/>
        <v>0</v>
      </c>
      <c r="W12" s="706">
        <f t="shared" si="7"/>
        <v>0</v>
      </c>
      <c r="X12" s="706">
        <f t="shared" si="7"/>
        <v>0</v>
      </c>
      <c r="Y12" s="706">
        <f t="shared" si="7"/>
        <v>0</v>
      </c>
      <c r="Z12" s="706">
        <f t="shared" si="7"/>
        <v>0</v>
      </c>
    </row>
    <row r="13" spans="1:29">
      <c r="A13" s="703" t="s">
        <v>102</v>
      </c>
      <c r="B13" s="704"/>
      <c r="C13" s="705">
        <f>IF(C9&gt;C8,MIN(C9-C8,B12),0)</f>
        <v>0</v>
      </c>
      <c r="D13" s="705">
        <f t="shared" ref="D13:Z13" si="8">IF(D9&gt;D8,MIN(D9-D8,C12),0)</f>
        <v>0</v>
      </c>
      <c r="E13" s="705">
        <f t="shared" si="8"/>
        <v>0</v>
      </c>
      <c r="F13" s="705">
        <f t="shared" si="8"/>
        <v>0</v>
      </c>
      <c r="G13" s="705">
        <f t="shared" si="8"/>
        <v>0</v>
      </c>
      <c r="H13" s="705">
        <f t="shared" si="8"/>
        <v>0</v>
      </c>
      <c r="I13" s="705">
        <f t="shared" si="8"/>
        <v>0</v>
      </c>
      <c r="J13" s="705">
        <f t="shared" si="8"/>
        <v>0</v>
      </c>
      <c r="K13" s="705">
        <f t="shared" si="8"/>
        <v>0</v>
      </c>
      <c r="L13" s="705">
        <f t="shared" si="8"/>
        <v>0</v>
      </c>
      <c r="M13" s="705">
        <f t="shared" si="8"/>
        <v>0</v>
      </c>
      <c r="N13" s="705">
        <f t="shared" si="8"/>
        <v>2.8243058290755769</v>
      </c>
      <c r="O13" s="705">
        <f t="shared" si="8"/>
        <v>30.690983026398406</v>
      </c>
      <c r="P13" s="705">
        <f t="shared" si="8"/>
        <v>32.97194771442463</v>
      </c>
      <c r="Q13" s="705">
        <f t="shared" si="8"/>
        <v>23.118191063110807</v>
      </c>
      <c r="R13" s="705">
        <f t="shared" si="8"/>
        <v>0</v>
      </c>
      <c r="S13" s="705">
        <f t="shared" si="8"/>
        <v>0</v>
      </c>
      <c r="T13" s="705">
        <f t="shared" si="8"/>
        <v>0</v>
      </c>
      <c r="U13" s="705">
        <f t="shared" si="8"/>
        <v>0</v>
      </c>
      <c r="V13" s="705">
        <f t="shared" si="8"/>
        <v>0</v>
      </c>
      <c r="W13" s="705">
        <f t="shared" si="8"/>
        <v>0</v>
      </c>
      <c r="X13" s="705">
        <f t="shared" si="8"/>
        <v>0</v>
      </c>
      <c r="Y13" s="705">
        <f t="shared" si="8"/>
        <v>0</v>
      </c>
      <c r="Z13" s="705">
        <f t="shared" si="8"/>
        <v>0</v>
      </c>
    </row>
    <row r="14" spans="1:29">
      <c r="C14" s="706"/>
      <c r="D14" s="706"/>
      <c r="E14" s="706"/>
      <c r="F14" s="706"/>
      <c r="G14" s="706"/>
      <c r="H14" s="706"/>
      <c r="I14" s="706"/>
      <c r="J14" s="706"/>
      <c r="K14" s="706"/>
      <c r="L14" s="706"/>
      <c r="M14" s="706"/>
      <c r="N14" s="706"/>
      <c r="O14" s="701"/>
      <c r="P14" s="701"/>
      <c r="Q14" s="701"/>
      <c r="R14" s="701"/>
      <c r="S14" s="701"/>
      <c r="T14" s="701"/>
      <c r="U14" s="701"/>
      <c r="V14" s="701"/>
      <c r="W14" s="701"/>
      <c r="X14" s="701"/>
      <c r="Y14" s="701"/>
      <c r="Z14" s="701"/>
    </row>
    <row r="15" spans="1:29">
      <c r="A15" s="707" t="s">
        <v>91</v>
      </c>
      <c r="C15" s="706"/>
      <c r="D15" s="706"/>
      <c r="E15" s="706"/>
      <c r="F15" s="706"/>
      <c r="G15" s="706"/>
      <c r="H15" s="706"/>
      <c r="I15" s="706"/>
      <c r="J15" s="706"/>
      <c r="K15" s="706"/>
      <c r="L15" s="706"/>
      <c r="M15" s="706"/>
      <c r="N15" s="706"/>
      <c r="O15" s="701"/>
      <c r="P15" s="701"/>
      <c r="Q15" s="701"/>
      <c r="R15" s="701"/>
      <c r="S15" s="701"/>
      <c r="T15" s="701"/>
      <c r="U15" s="701"/>
      <c r="V15" s="701"/>
      <c r="W15" s="701"/>
      <c r="X15" s="701"/>
      <c r="Y15" s="701"/>
      <c r="Z15" s="701"/>
    </row>
    <row r="16" spans="1:29">
      <c r="A16" s="699" t="s">
        <v>90</v>
      </c>
      <c r="C16" s="701">
        <f>C2</f>
        <v>-49.939851592074433</v>
      </c>
      <c r="D16" s="701">
        <f t="shared" ref="D16:Z16" si="9">D2</f>
        <v>-39.596620420466223</v>
      </c>
      <c r="E16" s="701">
        <f t="shared" si="9"/>
        <v>-31.983838544194604</v>
      </c>
      <c r="F16" s="701">
        <f t="shared" si="9"/>
        <v>-24.716170497602633</v>
      </c>
      <c r="G16" s="701">
        <f t="shared" si="9"/>
        <v>-17.717308720963423</v>
      </c>
      <c r="H16" s="701">
        <f t="shared" si="9"/>
        <v>9.2925124065021905</v>
      </c>
      <c r="I16" s="701">
        <f t="shared" si="9"/>
        <v>19.090308853072699</v>
      </c>
      <c r="J16" s="701">
        <f t="shared" si="9"/>
        <v>29.738366160771335</v>
      </c>
      <c r="K16" s="701">
        <f t="shared" si="9"/>
        <v>99.844697541920183</v>
      </c>
      <c r="L16" s="701">
        <f t="shared" si="9"/>
        <v>120.17700609379592</v>
      </c>
      <c r="M16" s="701">
        <f t="shared" si="9"/>
        <v>141.71985415989809</v>
      </c>
      <c r="N16" s="701">
        <f t="shared" si="9"/>
        <v>164.00632044637882</v>
      </c>
      <c r="O16" s="701">
        <f t="shared" si="9"/>
        <v>186.74670243750165</v>
      </c>
      <c r="P16" s="701">
        <f t="shared" si="9"/>
        <v>208.6006373457904</v>
      </c>
      <c r="Q16" s="701">
        <f t="shared" si="9"/>
        <v>227.4014046512616</v>
      </c>
      <c r="R16" s="701">
        <f t="shared" si="9"/>
        <v>247.34824408425814</v>
      </c>
      <c r="S16" s="701">
        <f t="shared" si="9"/>
        <v>268.55841417798462</v>
      </c>
      <c r="T16" s="701">
        <f t="shared" si="9"/>
        <v>291.15490246268115</v>
      </c>
      <c r="U16" s="701">
        <f t="shared" si="9"/>
        <v>315.26718653570413</v>
      </c>
      <c r="V16" s="701">
        <f t="shared" si="9"/>
        <v>341.03201814880009</v>
      </c>
      <c r="W16" s="701">
        <f t="shared" si="9"/>
        <v>368.59423562535693</v>
      </c>
      <c r="X16" s="701">
        <f t="shared" si="9"/>
        <v>398.10760994516033</v>
      </c>
      <c r="Y16" s="701">
        <f t="shared" si="9"/>
        <v>429.73572989986843</v>
      </c>
      <c r="Z16" s="701">
        <f t="shared" si="9"/>
        <v>463.6529318280206</v>
      </c>
    </row>
    <row r="17" spans="1:28">
      <c r="A17" s="699" t="s">
        <v>91</v>
      </c>
      <c r="C17" s="701">
        <f>C16*$B$8</f>
        <v>-10.657963367374158</v>
      </c>
      <c r="D17" s="701">
        <f t="shared" ref="D17:Z17" si="10">D16*$B$8</f>
        <v>-8.4505523436542198</v>
      </c>
      <c r="E17" s="701">
        <f t="shared" si="10"/>
        <v>-6.8258628867478368</v>
      </c>
      <c r="F17" s="701">
        <f t="shared" si="10"/>
        <v>-5.2748262429163644</v>
      </c>
      <c r="G17" s="701">
        <f t="shared" si="10"/>
        <v>-3.7811571579931305</v>
      </c>
      <c r="H17" s="701">
        <f t="shared" si="10"/>
        <v>1.9831708277460718</v>
      </c>
      <c r="I17" s="701">
        <f t="shared" si="10"/>
        <v>4.0741773541873636</v>
      </c>
      <c r="J17" s="701">
        <f t="shared" si="10"/>
        <v>6.346643152567176</v>
      </c>
      <c r="K17" s="701">
        <f t="shared" si="10"/>
        <v>21.308455970606442</v>
      </c>
      <c r="L17" s="701">
        <f t="shared" si="10"/>
        <v>25.647695932513553</v>
      </c>
      <c r="M17" s="701">
        <f t="shared" si="10"/>
        <v>30.245284395388815</v>
      </c>
      <c r="N17" s="701">
        <f t="shared" si="10"/>
        <v>35.001572884384387</v>
      </c>
      <c r="O17" s="701">
        <f t="shared" si="10"/>
        <v>39.854734247401858</v>
      </c>
      <c r="P17" s="701">
        <f t="shared" si="10"/>
        <v>44.51871361978921</v>
      </c>
      <c r="Q17" s="701">
        <f t="shared" si="10"/>
        <v>48.53109817505365</v>
      </c>
      <c r="R17" s="701">
        <f t="shared" si="10"/>
        <v>52.788072859486043</v>
      </c>
      <c r="S17" s="701">
        <f t="shared" si="10"/>
        <v>57.314662520208771</v>
      </c>
      <c r="T17" s="701">
        <f t="shared" si="10"/>
        <v>62.137114663975566</v>
      </c>
      <c r="U17" s="701">
        <f t="shared" si="10"/>
        <v>67.283061881703844</v>
      </c>
      <c r="V17" s="701">
        <f t="shared" si="10"/>
        <v>72.781689185244332</v>
      </c>
      <c r="W17" s="701">
        <f t="shared" si="10"/>
        <v>78.663907390221183</v>
      </c>
      <c r="X17" s="701">
        <f t="shared" si="10"/>
        <v>84.962533684056353</v>
      </c>
      <c r="Y17" s="701">
        <f t="shared" si="10"/>
        <v>91.712480532310337</v>
      </c>
      <c r="Z17" s="701">
        <f t="shared" si="10"/>
        <v>98.950954099008854</v>
      </c>
    </row>
    <row r="18" spans="1:28">
      <c r="C18" s="701"/>
      <c r="D18" s="701"/>
      <c r="E18" s="701"/>
      <c r="F18" s="701"/>
      <c r="G18" s="701"/>
      <c r="H18" s="701"/>
      <c r="I18" s="701"/>
      <c r="J18" s="701"/>
      <c r="K18" s="701"/>
      <c r="L18" s="701"/>
      <c r="M18" s="701"/>
      <c r="N18" s="701"/>
      <c r="O18" s="701"/>
      <c r="P18" s="701"/>
      <c r="Q18" s="701"/>
      <c r="R18" s="701"/>
      <c r="S18" s="701"/>
      <c r="T18" s="701"/>
      <c r="U18" s="701"/>
      <c r="V18" s="701"/>
      <c r="W18" s="701"/>
      <c r="X18" s="701"/>
      <c r="Y18" s="701"/>
      <c r="Z18" s="701"/>
    </row>
    <row r="19" spans="1:28">
      <c r="A19" s="698" t="s">
        <v>103</v>
      </c>
      <c r="C19" s="701"/>
      <c r="D19" s="701"/>
      <c r="E19" s="701"/>
      <c r="F19" s="701"/>
      <c r="G19" s="701"/>
      <c r="H19" s="701"/>
      <c r="I19" s="701"/>
      <c r="J19" s="701"/>
      <c r="K19" s="701"/>
      <c r="L19" s="701"/>
      <c r="M19" s="701"/>
      <c r="N19" s="701"/>
      <c r="O19" s="701"/>
      <c r="P19" s="701"/>
      <c r="Q19" s="701"/>
      <c r="R19" s="701"/>
      <c r="S19" s="701"/>
      <c r="T19" s="701"/>
      <c r="U19" s="701"/>
      <c r="V19" s="701"/>
      <c r="W19" s="701"/>
      <c r="X19" s="701"/>
      <c r="Y19" s="701"/>
      <c r="Z19" s="701"/>
    </row>
    <row r="20" spans="1:28">
      <c r="A20" s="699" t="s">
        <v>104</v>
      </c>
      <c r="C20" s="701">
        <f>C7</f>
        <v>-747.82779764578424</v>
      </c>
      <c r="D20" s="701">
        <f t="shared" ref="D20:Z20" si="11">D7</f>
        <v>-729.85910222446478</v>
      </c>
      <c r="E20" s="701">
        <f t="shared" si="11"/>
        <v>-710.29320043234031</v>
      </c>
      <c r="F20" s="701">
        <f t="shared" si="11"/>
        <v>-688.84657845876916</v>
      </c>
      <c r="G20" s="701">
        <f t="shared" si="11"/>
        <v>-665.22510652179653</v>
      </c>
      <c r="H20" s="701">
        <f t="shared" si="11"/>
        <v>-618.91371603611253</v>
      </c>
      <c r="I20" s="701">
        <f t="shared" si="11"/>
        <v>-566.67300186313253</v>
      </c>
      <c r="J20" s="701">
        <f t="shared" si="11"/>
        <v>-507.24844773838424</v>
      </c>
      <c r="K20" s="701">
        <f t="shared" si="11"/>
        <v>-380.81976887472268</v>
      </c>
      <c r="L20" s="701">
        <f t="shared" si="11"/>
        <v>-236.83680750730736</v>
      </c>
      <c r="M20" s="701">
        <f t="shared" si="11"/>
        <v>-73.798720399883081</v>
      </c>
      <c r="N20" s="701">
        <f t="shared" si="11"/>
        <v>109.29807765100543</v>
      </c>
      <c r="O20" s="701">
        <f t="shared" si="11"/>
        <v>203.84222513234008</v>
      </c>
      <c r="P20" s="701">
        <f t="shared" si="11"/>
        <v>223.90967791901821</v>
      </c>
      <c r="Q20" s="701">
        <f t="shared" si="11"/>
        <v>241.1106504845871</v>
      </c>
      <c r="R20" s="701">
        <f t="shared" si="11"/>
        <v>259.62487372800115</v>
      </c>
      <c r="S20" s="701">
        <f t="shared" si="11"/>
        <v>279.55213602395645</v>
      </c>
      <c r="T20" s="701">
        <f t="shared" si="11"/>
        <v>300.99978037574897</v>
      </c>
      <c r="U20" s="701">
        <f t="shared" si="11"/>
        <v>324.08327470685634</v>
      </c>
      <c r="V20" s="701">
        <f t="shared" si="11"/>
        <v>348.92682510606687</v>
      </c>
      <c r="W20" s="701">
        <f t="shared" si="11"/>
        <v>375.66403525558934</v>
      </c>
      <c r="X20" s="701">
        <f t="shared" si="11"/>
        <v>404.43861551403347</v>
      </c>
      <c r="Y20" s="701">
        <f t="shared" si="11"/>
        <v>435.40514538679435</v>
      </c>
      <c r="Z20" s="701">
        <f t="shared" si="11"/>
        <v>468.72989339656272</v>
      </c>
    </row>
    <row r="21" spans="1:28">
      <c r="A21" s="699" t="s">
        <v>240</v>
      </c>
      <c r="B21" s="702">
        <f>(30%*1.12)*1.03</f>
        <v>0.34608000000000005</v>
      </c>
      <c r="C21" s="701">
        <f>C20*$B$21</f>
        <v>-258.80824420925308</v>
      </c>
      <c r="D21" s="701">
        <f t="shared" ref="D21:Z21" si="12">D20*$B$21</f>
        <v>-252.58963809784282</v>
      </c>
      <c r="E21" s="701">
        <f t="shared" si="12"/>
        <v>-245.81827080562437</v>
      </c>
      <c r="F21" s="701">
        <f t="shared" si="12"/>
        <v>-238.39602387301088</v>
      </c>
      <c r="G21" s="701">
        <f t="shared" si="12"/>
        <v>-230.22110486506338</v>
      </c>
      <c r="H21" s="701">
        <f t="shared" si="12"/>
        <v>-214.19365884577786</v>
      </c>
      <c r="I21" s="701">
        <f t="shared" si="12"/>
        <v>-196.11419248479294</v>
      </c>
      <c r="J21" s="701">
        <f t="shared" si="12"/>
        <v>-175.54854279330004</v>
      </c>
      <c r="K21" s="701">
        <f t="shared" si="12"/>
        <v>-131.79410561216406</v>
      </c>
      <c r="L21" s="701">
        <f t="shared" si="12"/>
        <v>-81.964482342128946</v>
      </c>
      <c r="M21" s="701">
        <f t="shared" si="12"/>
        <v>-25.540261155991541</v>
      </c>
      <c r="N21" s="701">
        <f t="shared" si="12"/>
        <v>37.825878713459964</v>
      </c>
      <c r="O21" s="701">
        <f t="shared" si="12"/>
        <v>70.545717273800264</v>
      </c>
      <c r="P21" s="701">
        <f t="shared" si="12"/>
        <v>77.49066133421384</v>
      </c>
      <c r="Q21" s="701">
        <f t="shared" si="12"/>
        <v>83.443573919705912</v>
      </c>
      <c r="R21" s="701">
        <f t="shared" si="12"/>
        <v>89.850976299786652</v>
      </c>
      <c r="S21" s="701">
        <f t="shared" si="12"/>
        <v>96.747403235170864</v>
      </c>
      <c r="T21" s="701">
        <f t="shared" si="12"/>
        <v>104.17000399243922</v>
      </c>
      <c r="U21" s="701">
        <f t="shared" si="12"/>
        <v>112.15873971054886</v>
      </c>
      <c r="V21" s="701">
        <f t="shared" si="12"/>
        <v>120.75659563270764</v>
      </c>
      <c r="W21" s="701">
        <f t="shared" si="12"/>
        <v>130.00980932125438</v>
      </c>
      <c r="X21" s="701">
        <f t="shared" si="12"/>
        <v>139.96811605709672</v>
      </c>
      <c r="Y21" s="701">
        <f t="shared" si="12"/>
        <v>150.68501271546182</v>
      </c>
      <c r="Z21" s="701">
        <f t="shared" si="12"/>
        <v>162.21804150668245</v>
      </c>
    </row>
    <row r="22" spans="1:28">
      <c r="A22" s="699"/>
      <c r="C22" s="708"/>
      <c r="D22" s="708"/>
      <c r="E22" s="708"/>
      <c r="F22" s="708"/>
      <c r="G22" s="708"/>
      <c r="H22" s="708"/>
      <c r="I22" s="708"/>
      <c r="J22" s="708"/>
      <c r="K22" s="708"/>
      <c r="L22" s="708"/>
      <c r="M22" s="708"/>
      <c r="N22" s="708"/>
      <c r="O22" s="708"/>
      <c r="P22" s="708"/>
      <c r="Q22" s="708"/>
      <c r="R22" s="708"/>
      <c r="S22" s="708"/>
      <c r="T22" s="708"/>
      <c r="U22" s="708"/>
      <c r="V22" s="708"/>
    </row>
    <row r="24" spans="1:28" s="713" customFormat="1" ht="15">
      <c r="A24" s="709" t="s">
        <v>241</v>
      </c>
      <c r="B24" s="567"/>
      <c r="C24" s="710">
        <f>-(227.35+30.59)/364020*1075620</f>
        <v>-762.17082248228121</v>
      </c>
      <c r="D24" s="711">
        <f t="shared" ref="D24:Z24" si="13">+C25</f>
        <v>-747.82779764578424</v>
      </c>
      <c r="E24" s="711">
        <f t="shared" si="13"/>
        <v>-729.85910222446478</v>
      </c>
      <c r="F24" s="711">
        <f t="shared" si="13"/>
        <v>-710.29320043234031</v>
      </c>
      <c r="G24" s="711">
        <f t="shared" si="13"/>
        <v>-688.84657845876916</v>
      </c>
      <c r="H24" s="711">
        <f t="shared" si="13"/>
        <v>-665.22510652179653</v>
      </c>
      <c r="I24" s="711">
        <f t="shared" si="13"/>
        <v>-618.91371603611253</v>
      </c>
      <c r="J24" s="711">
        <f t="shared" si="13"/>
        <v>-566.67300186313253</v>
      </c>
      <c r="K24" s="711">
        <f t="shared" si="13"/>
        <v>-507.24844773838424</v>
      </c>
      <c r="L24" s="711">
        <f t="shared" si="13"/>
        <v>-380.81976887472268</v>
      </c>
      <c r="M24" s="711">
        <f t="shared" si="13"/>
        <v>-236.83680750730736</v>
      </c>
      <c r="N24" s="711">
        <f t="shared" si="13"/>
        <v>-73.798720399883081</v>
      </c>
      <c r="O24" s="711">
        <f t="shared" si="13"/>
        <v>109.29807765100543</v>
      </c>
      <c r="P24" s="711">
        <f t="shared" si="13"/>
        <v>313.14030278334553</v>
      </c>
      <c r="Q24" s="711">
        <f t="shared" si="13"/>
        <v>537.04998070236377</v>
      </c>
      <c r="R24" s="711">
        <f t="shared" si="13"/>
        <v>778.16063118695092</v>
      </c>
      <c r="S24" s="711">
        <f t="shared" si="13"/>
        <v>1037.7855049149521</v>
      </c>
      <c r="T24" s="711">
        <f t="shared" si="13"/>
        <v>1317.3376409389084</v>
      </c>
      <c r="U24" s="711">
        <f t="shared" si="13"/>
        <v>1618.3374213146574</v>
      </c>
      <c r="V24" s="711">
        <f t="shared" si="13"/>
        <v>1942.4206960215138</v>
      </c>
      <c r="W24" s="711">
        <f t="shared" si="13"/>
        <v>2291.3475211275809</v>
      </c>
      <c r="X24" s="711">
        <f t="shared" si="13"/>
        <v>2667.01155638317</v>
      </c>
      <c r="Y24" s="711">
        <f t="shared" si="13"/>
        <v>3071.4501718972033</v>
      </c>
      <c r="Z24" s="712">
        <f t="shared" si="13"/>
        <v>3506.8553172839975</v>
      </c>
      <c r="AA24" s="698"/>
      <c r="AB24" s="698"/>
    </row>
    <row r="25" spans="1:28" s="713" customFormat="1" ht="15">
      <c r="A25" s="709" t="s">
        <v>242</v>
      </c>
      <c r="B25" s="567"/>
      <c r="C25" s="710">
        <f>+'Project Cash Flows'!E22+C24</f>
        <v>-747.82779764578424</v>
      </c>
      <c r="D25" s="711">
        <f>+'Project Cash Flows'!F22+D24</f>
        <v>-729.85910222446478</v>
      </c>
      <c r="E25" s="711">
        <f>+'Project Cash Flows'!G22+E24</f>
        <v>-710.29320043234031</v>
      </c>
      <c r="F25" s="711">
        <f>+'Project Cash Flows'!H22+F24</f>
        <v>-688.84657845876916</v>
      </c>
      <c r="G25" s="711">
        <f>+'Project Cash Flows'!I22+G24</f>
        <v>-665.22510652179653</v>
      </c>
      <c r="H25" s="711">
        <f>+'Project Cash Flows'!J22+H24</f>
        <v>-618.91371603611253</v>
      </c>
      <c r="I25" s="711">
        <f>+'Project Cash Flows'!K22+I24</f>
        <v>-566.67300186313253</v>
      </c>
      <c r="J25" s="711">
        <f>+'Project Cash Flows'!L22+J24</f>
        <v>-507.24844773838424</v>
      </c>
      <c r="K25" s="711">
        <f>+'Project Cash Flows'!M22+K24</f>
        <v>-380.81976887472268</v>
      </c>
      <c r="L25" s="711">
        <f>+'Project Cash Flows'!N22+L24</f>
        <v>-236.83680750730736</v>
      </c>
      <c r="M25" s="711">
        <f>+'Project Cash Flows'!O22+M24</f>
        <v>-73.798720399883081</v>
      </c>
      <c r="N25" s="711">
        <f>+'Project Cash Flows'!P22+N24</f>
        <v>109.29807765100543</v>
      </c>
      <c r="O25" s="711">
        <f>+'Project Cash Flows'!Q22+O24</f>
        <v>313.14030278334553</v>
      </c>
      <c r="P25" s="711">
        <f>+'Project Cash Flows'!R22+P24</f>
        <v>537.04998070236377</v>
      </c>
      <c r="Q25" s="711">
        <f>+'Project Cash Flows'!S22+Q24</f>
        <v>778.16063118695092</v>
      </c>
      <c r="R25" s="711">
        <f>+'Project Cash Flows'!T22+R24</f>
        <v>1037.7855049149521</v>
      </c>
      <c r="S25" s="711">
        <f>+'Project Cash Flows'!U22+S24</f>
        <v>1317.3376409389084</v>
      </c>
      <c r="T25" s="711">
        <f>+'Project Cash Flows'!V22+T24</f>
        <v>1618.3374213146574</v>
      </c>
      <c r="U25" s="711">
        <f>+'Project Cash Flows'!W22+U24</f>
        <v>1942.4206960215138</v>
      </c>
      <c r="V25" s="711">
        <f>+'Project Cash Flows'!X22+V24</f>
        <v>2291.3475211275809</v>
      </c>
      <c r="W25" s="711">
        <f>+'Project Cash Flows'!Y22+W24</f>
        <v>2667.01155638317</v>
      </c>
      <c r="X25" s="711">
        <f>+'Project Cash Flows'!Z22+X24</f>
        <v>3071.4501718972033</v>
      </c>
      <c r="Y25" s="711">
        <f>+'Project Cash Flows'!AA22+Y24</f>
        <v>3506.8553172839975</v>
      </c>
      <c r="Z25" s="712">
        <f>+'Project Cash Flows'!AB22+Z24</f>
        <v>3975.5852106805601</v>
      </c>
      <c r="AA25" s="698"/>
      <c r="AB25" s="698"/>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499984740745262"/>
  </sheetPr>
  <dimension ref="A1:J27"/>
  <sheetViews>
    <sheetView zoomScaleNormal="100" workbookViewId="0">
      <selection activeCell="AB3" sqref="AB3"/>
    </sheetView>
  </sheetViews>
  <sheetFormatPr defaultColWidth="10.875" defaultRowHeight="15.75"/>
  <cols>
    <col min="1" max="1" width="4.25" style="714" customWidth="1"/>
    <col min="2" max="2" width="16.125" style="717" customWidth="1"/>
    <col min="3" max="3" width="9.875" style="717" bestFit="1" customWidth="1"/>
    <col min="4" max="4" width="10.25" style="717" customWidth="1"/>
    <col min="5" max="5" width="8.125" style="717" customWidth="1"/>
    <col min="6" max="6" width="9.125" style="717" customWidth="1"/>
    <col min="7" max="16384" width="10.875" style="717"/>
  </cols>
  <sheetData>
    <row r="1" spans="1:10">
      <c r="B1" s="714"/>
      <c r="C1" s="714"/>
      <c r="D1" s="715"/>
      <c r="E1" s="716"/>
      <c r="G1" s="715"/>
    </row>
    <row r="3" spans="1:10">
      <c r="B3" s="718" t="s">
        <v>243</v>
      </c>
      <c r="C3" s="719"/>
      <c r="D3" s="719"/>
      <c r="E3" s="720"/>
    </row>
    <row r="4" spans="1:10" ht="45.75" customHeight="1">
      <c r="B4" s="721" t="s">
        <v>244</v>
      </c>
      <c r="C4" s="722" t="s">
        <v>245</v>
      </c>
      <c r="D4" s="722" t="s">
        <v>246</v>
      </c>
      <c r="E4" s="723" t="s">
        <v>247</v>
      </c>
    </row>
    <row r="5" spans="1:10">
      <c r="A5" s="714">
        <v>0</v>
      </c>
      <c r="B5" s="724" t="s">
        <v>248</v>
      </c>
      <c r="C5" s="725" t="s">
        <v>249</v>
      </c>
      <c r="D5" s="726">
        <f>1.9*20</f>
        <v>38</v>
      </c>
      <c r="E5" s="727"/>
      <c r="F5" s="728"/>
    </row>
    <row r="6" spans="1:10" s="733" customFormat="1">
      <c r="A6" s="729">
        <f>+A5+1</f>
        <v>1</v>
      </c>
      <c r="B6" s="730" t="s">
        <v>250</v>
      </c>
      <c r="C6" s="729" t="s">
        <v>251</v>
      </c>
      <c r="D6" s="731">
        <f>2.06*20</f>
        <v>41.2</v>
      </c>
      <c r="E6" s="727">
        <f t="shared" ref="E6:E13" si="0">+(D6-D5)/D5</f>
        <v>8.4210526315789555E-2</v>
      </c>
      <c r="F6" s="732"/>
    </row>
    <row r="7" spans="1:10">
      <c r="A7" s="729">
        <f t="shared" ref="A7:A13" si="1">+A6+1</f>
        <v>2</v>
      </c>
      <c r="B7" s="730" t="s">
        <v>252</v>
      </c>
      <c r="C7" s="729" t="s">
        <v>253</v>
      </c>
      <c r="D7" s="731">
        <f>2.07*20</f>
        <v>41.4</v>
      </c>
      <c r="E7" s="727">
        <f t="shared" si="0"/>
        <v>4.8543689320387313E-3</v>
      </c>
      <c r="J7" s="728"/>
    </row>
    <row r="8" spans="1:10">
      <c r="A8" s="729">
        <f t="shared" si="1"/>
        <v>3</v>
      </c>
      <c r="B8" s="734" t="s">
        <v>254</v>
      </c>
      <c r="C8" s="729" t="s">
        <v>255</v>
      </c>
      <c r="D8" s="715">
        <f>2.13*20</f>
        <v>42.599999999999994</v>
      </c>
      <c r="E8" s="727">
        <f t="shared" si="0"/>
        <v>2.8985507246376711E-2</v>
      </c>
    </row>
    <row r="9" spans="1:10">
      <c r="A9" s="729">
        <f t="shared" si="1"/>
        <v>4</v>
      </c>
      <c r="B9" s="734" t="s">
        <v>256</v>
      </c>
      <c r="C9" s="714" t="s">
        <v>257</v>
      </c>
      <c r="D9" s="715">
        <f>2.45*20</f>
        <v>49</v>
      </c>
      <c r="E9" s="727">
        <f t="shared" si="0"/>
        <v>0.1502347417840377</v>
      </c>
    </row>
    <row r="10" spans="1:10">
      <c r="A10" s="729">
        <f t="shared" si="1"/>
        <v>5</v>
      </c>
      <c r="B10" s="734" t="s">
        <v>258</v>
      </c>
      <c r="C10" s="714"/>
      <c r="D10" s="715">
        <f>2.73/50*1000</f>
        <v>54.6</v>
      </c>
      <c r="E10" s="727">
        <f t="shared" si="0"/>
        <v>0.11428571428571431</v>
      </c>
      <c r="G10" s="735"/>
    </row>
    <row r="11" spans="1:10">
      <c r="A11" s="729">
        <f t="shared" si="1"/>
        <v>6</v>
      </c>
      <c r="B11" s="734" t="s">
        <v>259</v>
      </c>
      <c r="C11" s="714" t="s">
        <v>260</v>
      </c>
      <c r="D11" s="715">
        <f>2.92/50*1000</f>
        <v>58.4</v>
      </c>
      <c r="E11" s="727">
        <f t="shared" si="0"/>
        <v>6.9597069597069544E-2</v>
      </c>
      <c r="G11" s="735"/>
    </row>
    <row r="12" spans="1:10">
      <c r="A12" s="729">
        <f t="shared" si="1"/>
        <v>7</v>
      </c>
      <c r="B12" s="734" t="s">
        <v>261</v>
      </c>
      <c r="C12" s="714" t="s">
        <v>260</v>
      </c>
      <c r="D12" s="715">
        <f>3.07/50*1000</f>
        <v>61.4</v>
      </c>
      <c r="E12" s="727">
        <f t="shared" si="0"/>
        <v>5.1369863013698634E-2</v>
      </c>
      <c r="G12" s="735"/>
    </row>
    <row r="13" spans="1:10">
      <c r="A13" s="729">
        <f t="shared" si="1"/>
        <v>8</v>
      </c>
      <c r="B13" s="736" t="s">
        <v>262</v>
      </c>
      <c r="C13" s="737" t="s">
        <v>263</v>
      </c>
      <c r="D13" s="738">
        <f>3.38/50*1000</f>
        <v>67.599999999999994</v>
      </c>
      <c r="E13" s="739">
        <f t="shared" si="0"/>
        <v>0.10097719869706834</v>
      </c>
      <c r="G13" s="735"/>
    </row>
    <row r="14" spans="1:10">
      <c r="B14" s="714"/>
      <c r="C14" s="714"/>
      <c r="D14" s="735"/>
      <c r="E14" s="740"/>
      <c r="G14" s="735"/>
    </row>
    <row r="15" spans="1:10">
      <c r="B15" s="741" t="s">
        <v>264</v>
      </c>
      <c r="C15" s="742"/>
      <c r="D15" s="742"/>
      <c r="E15" s="743">
        <f>(D13/D5)^(1/8)-1</f>
        <v>7.4658275636585225E-2</v>
      </c>
      <c r="F15" s="744"/>
    </row>
    <row r="16" spans="1:10">
      <c r="B16" s="745">
        <v>2014</v>
      </c>
      <c r="C16" s="746"/>
      <c r="D16" s="747">
        <f>+D13*(1+$E$15)</f>
        <v>72.646899433033155</v>
      </c>
      <c r="E16" s="748">
        <f>+(D16-D13)/D13</f>
        <v>7.4658275636585225E-2</v>
      </c>
    </row>
    <row r="17" spans="2:5">
      <c r="B17" s="734">
        <f>+B16+1</f>
        <v>2015</v>
      </c>
      <c r="D17" s="749">
        <f>D16*(1+E17)</f>
        <v>78.070591675047837</v>
      </c>
      <c r="E17" s="750">
        <f>+E16</f>
        <v>7.4658275636585225E-2</v>
      </c>
    </row>
    <row r="18" spans="2:5">
      <c r="B18" s="734">
        <f>+B17+1</f>
        <v>2016</v>
      </c>
      <c r="D18" s="749">
        <f>D17*(1+E18)</f>
        <v>83.89920742743486</v>
      </c>
      <c r="E18" s="750">
        <f>+E17</f>
        <v>7.4658275636585225E-2</v>
      </c>
    </row>
    <row r="19" spans="2:5">
      <c r="B19" s="734">
        <f>+B18+1</f>
        <v>2017</v>
      </c>
      <c r="D19" s="749">
        <f>D18*(1+E19)</f>
        <v>90.162977581243325</v>
      </c>
      <c r="E19" s="750">
        <f>+E18</f>
        <v>7.4658275636585225E-2</v>
      </c>
    </row>
    <row r="20" spans="2:5">
      <c r="B20" s="734">
        <f t="shared" ref="B20:B26" si="2">+B19+1</f>
        <v>2018</v>
      </c>
      <c r="D20" s="749">
        <f t="shared" ref="D20:D26" si="3">D19*(1+E20)</f>
        <v>96.894390013719047</v>
      </c>
      <c r="E20" s="750">
        <f t="shared" ref="E20:E26" si="4">+E19</f>
        <v>7.4658275636585225E-2</v>
      </c>
    </row>
    <row r="21" spans="2:5">
      <c r="B21" s="734">
        <f t="shared" si="2"/>
        <v>2019</v>
      </c>
      <c r="D21" s="749">
        <f t="shared" si="3"/>
        <v>104.12835809100207</v>
      </c>
      <c r="E21" s="750">
        <f t="shared" si="4"/>
        <v>7.4658275636585225E-2</v>
      </c>
    </row>
    <row r="22" spans="2:5">
      <c r="B22" s="751">
        <f t="shared" si="2"/>
        <v>2020</v>
      </c>
      <c r="C22" s="752"/>
      <c r="D22" s="753">
        <f t="shared" si="3"/>
        <v>111.90240175094515</v>
      </c>
      <c r="E22" s="754">
        <f t="shared" si="4"/>
        <v>7.4658275636585225E-2</v>
      </c>
    </row>
    <row r="23" spans="2:5">
      <c r="B23" s="734">
        <f t="shared" si="2"/>
        <v>2021</v>
      </c>
      <c r="D23" s="749">
        <f t="shared" si="3"/>
        <v>120.2568421052631</v>
      </c>
      <c r="E23" s="750">
        <f t="shared" si="4"/>
        <v>7.4658275636585225E-2</v>
      </c>
    </row>
    <row r="24" spans="2:5">
      <c r="B24" s="734">
        <f t="shared" si="2"/>
        <v>2022</v>
      </c>
      <c r="D24" s="749">
        <f t="shared" si="3"/>
        <v>129.23501057034315</v>
      </c>
      <c r="E24" s="750">
        <f t="shared" si="4"/>
        <v>7.4658275636585225E-2</v>
      </c>
    </row>
    <row r="25" spans="2:5">
      <c r="B25" s="751">
        <f t="shared" si="2"/>
        <v>2023</v>
      </c>
      <c r="C25" s="752"/>
      <c r="D25" s="753">
        <f t="shared" si="3"/>
        <v>138.88347361140083</v>
      </c>
      <c r="E25" s="754">
        <f t="shared" si="4"/>
        <v>7.4658275636585225E-2</v>
      </c>
    </row>
    <row r="26" spans="2:5">
      <c r="B26" s="736">
        <f t="shared" si="2"/>
        <v>2024</v>
      </c>
      <c r="C26" s="755"/>
      <c r="D26" s="756">
        <f t="shared" si="3"/>
        <v>149.2522742656472</v>
      </c>
      <c r="E26" s="757">
        <f t="shared" si="4"/>
        <v>7.4658275636585225E-2</v>
      </c>
    </row>
    <row r="27" spans="2:5">
      <c r="B27" s="714"/>
      <c r="D27" s="749"/>
      <c r="E27" s="758"/>
    </row>
  </sheetData>
  <pageMargins left="0.75" right="0.75" top="1" bottom="1" header="0.5" footer="0.5"/>
  <pageSetup paperSize="9"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C8469-DBAB-43E7-81A2-5863E55E7C04}">
  <dimension ref="A1:BC73"/>
  <sheetViews>
    <sheetView zoomScaleNormal="100" zoomScaleSheetLayoutView="100" workbookViewId="0">
      <pane xSplit="2" ySplit="5" topLeftCell="C6" activePane="bottomRight" state="frozen"/>
      <selection pane="topRight"/>
      <selection pane="bottomLeft"/>
      <selection pane="bottomRight" activeCell="C51" sqref="C51"/>
    </sheetView>
  </sheetViews>
  <sheetFormatPr defaultColWidth="7.875" defaultRowHeight="15"/>
  <cols>
    <col min="1" max="1" width="4.25" style="1205" customWidth="1"/>
    <col min="2" max="2" width="46.125" style="1191" customWidth="1"/>
    <col min="3" max="3" width="10.75" style="1207" customWidth="1"/>
    <col min="4" max="4" width="12.25" style="1207" customWidth="1"/>
    <col min="5" max="5" width="12.5" style="1207" customWidth="1"/>
    <col min="6" max="6" width="12.125" style="1207" customWidth="1"/>
    <col min="7" max="7" width="12.5" style="1207" customWidth="1"/>
    <col min="8" max="8" width="13.25" style="1207" customWidth="1"/>
    <col min="9" max="9" width="11.875" style="1207" customWidth="1"/>
    <col min="10" max="10" width="11.625" style="1207" customWidth="1"/>
    <col min="11" max="11" width="12" style="1207" customWidth="1"/>
    <col min="12" max="12" width="12.125" style="1207" customWidth="1"/>
    <col min="13" max="13" width="14" style="1207" customWidth="1"/>
    <col min="14" max="14" width="13.25" style="1207" customWidth="1"/>
    <col min="15" max="15" width="14" style="1207" customWidth="1"/>
    <col min="16" max="16" width="12.5" style="1207" customWidth="1"/>
    <col min="17" max="17" width="12.875" style="1207" customWidth="1"/>
    <col min="18" max="18" width="12.25" style="1207" customWidth="1"/>
    <col min="19" max="19" width="12.5" style="1207" customWidth="1"/>
    <col min="20" max="21" width="12.875" style="1207" customWidth="1"/>
    <col min="22" max="22" width="12.25" style="1207" customWidth="1"/>
    <col min="23" max="23" width="12.875" style="1207" customWidth="1"/>
    <col min="24" max="25" width="12.25" style="1207" customWidth="1"/>
    <col min="26" max="26" width="12.5" style="1207" customWidth="1"/>
    <col min="27" max="29" width="13.25" style="1207" customWidth="1"/>
    <col min="30" max="30" width="14.5" style="1207" customWidth="1"/>
    <col min="31" max="54" width="7.875" style="1191"/>
    <col min="55" max="55" width="11.625" style="1142" customWidth="1"/>
    <col min="56" max="256" width="7.875" style="1191"/>
    <col min="257" max="257" width="4.25" style="1191" customWidth="1"/>
    <col min="258" max="258" width="46.125" style="1191" customWidth="1"/>
    <col min="259" max="259" width="10.75" style="1191" customWidth="1"/>
    <col min="260" max="260" width="12.25" style="1191" customWidth="1"/>
    <col min="261" max="261" width="12.5" style="1191" customWidth="1"/>
    <col min="262" max="262" width="12.125" style="1191" customWidth="1"/>
    <col min="263" max="263" width="12.5" style="1191" customWidth="1"/>
    <col min="264" max="264" width="13.25" style="1191" customWidth="1"/>
    <col min="265" max="265" width="11.875" style="1191" customWidth="1"/>
    <col min="266" max="266" width="11.625" style="1191" customWidth="1"/>
    <col min="267" max="267" width="12" style="1191" customWidth="1"/>
    <col min="268" max="268" width="12.125" style="1191" customWidth="1"/>
    <col min="269" max="269" width="14" style="1191" customWidth="1"/>
    <col min="270" max="270" width="13.25" style="1191" customWidth="1"/>
    <col min="271" max="271" width="14" style="1191" customWidth="1"/>
    <col min="272" max="272" width="12.5" style="1191" customWidth="1"/>
    <col min="273" max="273" width="12.875" style="1191" customWidth="1"/>
    <col min="274" max="274" width="12.25" style="1191" customWidth="1"/>
    <col min="275" max="275" width="12.5" style="1191" customWidth="1"/>
    <col min="276" max="277" width="12.875" style="1191" customWidth="1"/>
    <col min="278" max="278" width="12.25" style="1191" customWidth="1"/>
    <col min="279" max="279" width="12.875" style="1191" customWidth="1"/>
    <col min="280" max="281" width="12.25" style="1191" customWidth="1"/>
    <col min="282" max="282" width="12.5" style="1191" customWidth="1"/>
    <col min="283" max="285" width="13.25" style="1191" customWidth="1"/>
    <col min="286" max="286" width="14.5" style="1191" customWidth="1"/>
    <col min="287" max="310" width="7.875" style="1191"/>
    <col min="311" max="311" width="11.625" style="1191" customWidth="1"/>
    <col min="312" max="512" width="7.875" style="1191"/>
    <col min="513" max="513" width="4.25" style="1191" customWidth="1"/>
    <col min="514" max="514" width="46.125" style="1191" customWidth="1"/>
    <col min="515" max="515" width="10.75" style="1191" customWidth="1"/>
    <col min="516" max="516" width="12.25" style="1191" customWidth="1"/>
    <col min="517" max="517" width="12.5" style="1191" customWidth="1"/>
    <col min="518" max="518" width="12.125" style="1191" customWidth="1"/>
    <col min="519" max="519" width="12.5" style="1191" customWidth="1"/>
    <col min="520" max="520" width="13.25" style="1191" customWidth="1"/>
    <col min="521" max="521" width="11.875" style="1191" customWidth="1"/>
    <col min="522" max="522" width="11.625" style="1191" customWidth="1"/>
    <col min="523" max="523" width="12" style="1191" customWidth="1"/>
    <col min="524" max="524" width="12.125" style="1191" customWidth="1"/>
    <col min="525" max="525" width="14" style="1191" customWidth="1"/>
    <col min="526" max="526" width="13.25" style="1191" customWidth="1"/>
    <col min="527" max="527" width="14" style="1191" customWidth="1"/>
    <col min="528" max="528" width="12.5" style="1191" customWidth="1"/>
    <col min="529" max="529" width="12.875" style="1191" customWidth="1"/>
    <col min="530" max="530" width="12.25" style="1191" customWidth="1"/>
    <col min="531" max="531" width="12.5" style="1191" customWidth="1"/>
    <col min="532" max="533" width="12.875" style="1191" customWidth="1"/>
    <col min="534" max="534" width="12.25" style="1191" customWidth="1"/>
    <col min="535" max="535" width="12.875" style="1191" customWidth="1"/>
    <col min="536" max="537" width="12.25" style="1191" customWidth="1"/>
    <col min="538" max="538" width="12.5" style="1191" customWidth="1"/>
    <col min="539" max="541" width="13.25" style="1191" customWidth="1"/>
    <col min="542" max="542" width="14.5" style="1191" customWidth="1"/>
    <col min="543" max="566" width="7.875" style="1191"/>
    <col min="567" max="567" width="11.625" style="1191" customWidth="1"/>
    <col min="568" max="768" width="7.875" style="1191"/>
    <col min="769" max="769" width="4.25" style="1191" customWidth="1"/>
    <col min="770" max="770" width="46.125" style="1191" customWidth="1"/>
    <col min="771" max="771" width="10.75" style="1191" customWidth="1"/>
    <col min="772" max="772" width="12.25" style="1191" customWidth="1"/>
    <col min="773" max="773" width="12.5" style="1191" customWidth="1"/>
    <col min="774" max="774" width="12.125" style="1191" customWidth="1"/>
    <col min="775" max="775" width="12.5" style="1191" customWidth="1"/>
    <col min="776" max="776" width="13.25" style="1191" customWidth="1"/>
    <col min="777" max="777" width="11.875" style="1191" customWidth="1"/>
    <col min="778" max="778" width="11.625" style="1191" customWidth="1"/>
    <col min="779" max="779" width="12" style="1191" customWidth="1"/>
    <col min="780" max="780" width="12.125" style="1191" customWidth="1"/>
    <col min="781" max="781" width="14" style="1191" customWidth="1"/>
    <col min="782" max="782" width="13.25" style="1191" customWidth="1"/>
    <col min="783" max="783" width="14" style="1191" customWidth="1"/>
    <col min="784" max="784" width="12.5" style="1191" customWidth="1"/>
    <col min="785" max="785" width="12.875" style="1191" customWidth="1"/>
    <col min="786" max="786" width="12.25" style="1191" customWidth="1"/>
    <col min="787" max="787" width="12.5" style="1191" customWidth="1"/>
    <col min="788" max="789" width="12.875" style="1191" customWidth="1"/>
    <col min="790" max="790" width="12.25" style="1191" customWidth="1"/>
    <col min="791" max="791" width="12.875" style="1191" customWidth="1"/>
    <col min="792" max="793" width="12.25" style="1191" customWidth="1"/>
    <col min="794" max="794" width="12.5" style="1191" customWidth="1"/>
    <col min="795" max="797" width="13.25" style="1191" customWidth="1"/>
    <col min="798" max="798" width="14.5" style="1191" customWidth="1"/>
    <col min="799" max="822" width="7.875" style="1191"/>
    <col min="823" max="823" width="11.625" style="1191" customWidth="1"/>
    <col min="824" max="1024" width="7.875" style="1191"/>
    <col min="1025" max="1025" width="4.25" style="1191" customWidth="1"/>
    <col min="1026" max="1026" width="46.125" style="1191" customWidth="1"/>
    <col min="1027" max="1027" width="10.75" style="1191" customWidth="1"/>
    <col min="1028" max="1028" width="12.25" style="1191" customWidth="1"/>
    <col min="1029" max="1029" width="12.5" style="1191" customWidth="1"/>
    <col min="1030" max="1030" width="12.125" style="1191" customWidth="1"/>
    <col min="1031" max="1031" width="12.5" style="1191" customWidth="1"/>
    <col min="1032" max="1032" width="13.25" style="1191" customWidth="1"/>
    <col min="1033" max="1033" width="11.875" style="1191" customWidth="1"/>
    <col min="1034" max="1034" width="11.625" style="1191" customWidth="1"/>
    <col min="1035" max="1035" width="12" style="1191" customWidth="1"/>
    <col min="1036" max="1036" width="12.125" style="1191" customWidth="1"/>
    <col min="1037" max="1037" width="14" style="1191" customWidth="1"/>
    <col min="1038" max="1038" width="13.25" style="1191" customWidth="1"/>
    <col min="1039" max="1039" width="14" style="1191" customWidth="1"/>
    <col min="1040" max="1040" width="12.5" style="1191" customWidth="1"/>
    <col min="1041" max="1041" width="12.875" style="1191" customWidth="1"/>
    <col min="1042" max="1042" width="12.25" style="1191" customWidth="1"/>
    <col min="1043" max="1043" width="12.5" style="1191" customWidth="1"/>
    <col min="1044" max="1045" width="12.875" style="1191" customWidth="1"/>
    <col min="1046" max="1046" width="12.25" style="1191" customWidth="1"/>
    <col min="1047" max="1047" width="12.875" style="1191" customWidth="1"/>
    <col min="1048" max="1049" width="12.25" style="1191" customWidth="1"/>
    <col min="1050" max="1050" width="12.5" style="1191" customWidth="1"/>
    <col min="1051" max="1053" width="13.25" style="1191" customWidth="1"/>
    <col min="1054" max="1054" width="14.5" style="1191" customWidth="1"/>
    <col min="1055" max="1078" width="7.875" style="1191"/>
    <col min="1079" max="1079" width="11.625" style="1191" customWidth="1"/>
    <col min="1080" max="1280" width="7.875" style="1191"/>
    <col min="1281" max="1281" width="4.25" style="1191" customWidth="1"/>
    <col min="1282" max="1282" width="46.125" style="1191" customWidth="1"/>
    <col min="1283" max="1283" width="10.75" style="1191" customWidth="1"/>
    <col min="1284" max="1284" width="12.25" style="1191" customWidth="1"/>
    <col min="1285" max="1285" width="12.5" style="1191" customWidth="1"/>
    <col min="1286" max="1286" width="12.125" style="1191" customWidth="1"/>
    <col min="1287" max="1287" width="12.5" style="1191" customWidth="1"/>
    <col min="1288" max="1288" width="13.25" style="1191" customWidth="1"/>
    <col min="1289" max="1289" width="11.875" style="1191" customWidth="1"/>
    <col min="1290" max="1290" width="11.625" style="1191" customWidth="1"/>
    <col min="1291" max="1291" width="12" style="1191" customWidth="1"/>
    <col min="1292" max="1292" width="12.125" style="1191" customWidth="1"/>
    <col min="1293" max="1293" width="14" style="1191" customWidth="1"/>
    <col min="1294" max="1294" width="13.25" style="1191" customWidth="1"/>
    <col min="1295" max="1295" width="14" style="1191" customWidth="1"/>
    <col min="1296" max="1296" width="12.5" style="1191" customWidth="1"/>
    <col min="1297" max="1297" width="12.875" style="1191" customWidth="1"/>
    <col min="1298" max="1298" width="12.25" style="1191" customWidth="1"/>
    <col min="1299" max="1299" width="12.5" style="1191" customWidth="1"/>
    <col min="1300" max="1301" width="12.875" style="1191" customWidth="1"/>
    <col min="1302" max="1302" width="12.25" style="1191" customWidth="1"/>
    <col min="1303" max="1303" width="12.875" style="1191" customWidth="1"/>
    <col min="1304" max="1305" width="12.25" style="1191" customWidth="1"/>
    <col min="1306" max="1306" width="12.5" style="1191" customWidth="1"/>
    <col min="1307" max="1309" width="13.25" style="1191" customWidth="1"/>
    <col min="1310" max="1310" width="14.5" style="1191" customWidth="1"/>
    <col min="1311" max="1334" width="7.875" style="1191"/>
    <col min="1335" max="1335" width="11.625" style="1191" customWidth="1"/>
    <col min="1336" max="1536" width="7.875" style="1191"/>
    <col min="1537" max="1537" width="4.25" style="1191" customWidth="1"/>
    <col min="1538" max="1538" width="46.125" style="1191" customWidth="1"/>
    <col min="1539" max="1539" width="10.75" style="1191" customWidth="1"/>
    <col min="1540" max="1540" width="12.25" style="1191" customWidth="1"/>
    <col min="1541" max="1541" width="12.5" style="1191" customWidth="1"/>
    <col min="1542" max="1542" width="12.125" style="1191" customWidth="1"/>
    <col min="1543" max="1543" width="12.5" style="1191" customWidth="1"/>
    <col min="1544" max="1544" width="13.25" style="1191" customWidth="1"/>
    <col min="1545" max="1545" width="11.875" style="1191" customWidth="1"/>
    <col min="1546" max="1546" width="11.625" style="1191" customWidth="1"/>
    <col min="1547" max="1547" width="12" style="1191" customWidth="1"/>
    <col min="1548" max="1548" width="12.125" style="1191" customWidth="1"/>
    <col min="1549" max="1549" width="14" style="1191" customWidth="1"/>
    <col min="1550" max="1550" width="13.25" style="1191" customWidth="1"/>
    <col min="1551" max="1551" width="14" style="1191" customWidth="1"/>
    <col min="1552" max="1552" width="12.5" style="1191" customWidth="1"/>
    <col min="1553" max="1553" width="12.875" style="1191" customWidth="1"/>
    <col min="1554" max="1554" width="12.25" style="1191" customWidth="1"/>
    <col min="1555" max="1555" width="12.5" style="1191" customWidth="1"/>
    <col min="1556" max="1557" width="12.875" style="1191" customWidth="1"/>
    <col min="1558" max="1558" width="12.25" style="1191" customWidth="1"/>
    <col min="1559" max="1559" width="12.875" style="1191" customWidth="1"/>
    <col min="1560" max="1561" width="12.25" style="1191" customWidth="1"/>
    <col min="1562" max="1562" width="12.5" style="1191" customWidth="1"/>
    <col min="1563" max="1565" width="13.25" style="1191" customWidth="1"/>
    <col min="1566" max="1566" width="14.5" style="1191" customWidth="1"/>
    <col min="1567" max="1590" width="7.875" style="1191"/>
    <col min="1591" max="1591" width="11.625" style="1191" customWidth="1"/>
    <col min="1592" max="1792" width="7.875" style="1191"/>
    <col min="1793" max="1793" width="4.25" style="1191" customWidth="1"/>
    <col min="1794" max="1794" width="46.125" style="1191" customWidth="1"/>
    <col min="1795" max="1795" width="10.75" style="1191" customWidth="1"/>
    <col min="1796" max="1796" width="12.25" style="1191" customWidth="1"/>
    <col min="1797" max="1797" width="12.5" style="1191" customWidth="1"/>
    <col min="1798" max="1798" width="12.125" style="1191" customWidth="1"/>
    <col min="1799" max="1799" width="12.5" style="1191" customWidth="1"/>
    <col min="1800" max="1800" width="13.25" style="1191" customWidth="1"/>
    <col min="1801" max="1801" width="11.875" style="1191" customWidth="1"/>
    <col min="1802" max="1802" width="11.625" style="1191" customWidth="1"/>
    <col min="1803" max="1803" width="12" style="1191" customWidth="1"/>
    <col min="1804" max="1804" width="12.125" style="1191" customWidth="1"/>
    <col min="1805" max="1805" width="14" style="1191" customWidth="1"/>
    <col min="1806" max="1806" width="13.25" style="1191" customWidth="1"/>
    <col min="1807" max="1807" width="14" style="1191" customWidth="1"/>
    <col min="1808" max="1808" width="12.5" style="1191" customWidth="1"/>
    <col min="1809" max="1809" width="12.875" style="1191" customWidth="1"/>
    <col min="1810" max="1810" width="12.25" style="1191" customWidth="1"/>
    <col min="1811" max="1811" width="12.5" style="1191" customWidth="1"/>
    <col min="1812" max="1813" width="12.875" style="1191" customWidth="1"/>
    <col min="1814" max="1814" width="12.25" style="1191" customWidth="1"/>
    <col min="1815" max="1815" width="12.875" style="1191" customWidth="1"/>
    <col min="1816" max="1817" width="12.25" style="1191" customWidth="1"/>
    <col min="1818" max="1818" width="12.5" style="1191" customWidth="1"/>
    <col min="1819" max="1821" width="13.25" style="1191" customWidth="1"/>
    <col min="1822" max="1822" width="14.5" style="1191" customWidth="1"/>
    <col min="1823" max="1846" width="7.875" style="1191"/>
    <col min="1847" max="1847" width="11.625" style="1191" customWidth="1"/>
    <col min="1848" max="2048" width="7.875" style="1191"/>
    <col min="2049" max="2049" width="4.25" style="1191" customWidth="1"/>
    <col min="2050" max="2050" width="46.125" style="1191" customWidth="1"/>
    <col min="2051" max="2051" width="10.75" style="1191" customWidth="1"/>
    <col min="2052" max="2052" width="12.25" style="1191" customWidth="1"/>
    <col min="2053" max="2053" width="12.5" style="1191" customWidth="1"/>
    <col min="2054" max="2054" width="12.125" style="1191" customWidth="1"/>
    <col min="2055" max="2055" width="12.5" style="1191" customWidth="1"/>
    <col min="2056" max="2056" width="13.25" style="1191" customWidth="1"/>
    <col min="2057" max="2057" width="11.875" style="1191" customWidth="1"/>
    <col min="2058" max="2058" width="11.625" style="1191" customWidth="1"/>
    <col min="2059" max="2059" width="12" style="1191" customWidth="1"/>
    <col min="2060" max="2060" width="12.125" style="1191" customWidth="1"/>
    <col min="2061" max="2061" width="14" style="1191" customWidth="1"/>
    <col min="2062" max="2062" width="13.25" style="1191" customWidth="1"/>
    <col min="2063" max="2063" width="14" style="1191" customWidth="1"/>
    <col min="2064" max="2064" width="12.5" style="1191" customWidth="1"/>
    <col min="2065" max="2065" width="12.875" style="1191" customWidth="1"/>
    <col min="2066" max="2066" width="12.25" style="1191" customWidth="1"/>
    <col min="2067" max="2067" width="12.5" style="1191" customWidth="1"/>
    <col min="2068" max="2069" width="12.875" style="1191" customWidth="1"/>
    <col min="2070" max="2070" width="12.25" style="1191" customWidth="1"/>
    <col min="2071" max="2071" width="12.875" style="1191" customWidth="1"/>
    <col min="2072" max="2073" width="12.25" style="1191" customWidth="1"/>
    <col min="2074" max="2074" width="12.5" style="1191" customWidth="1"/>
    <col min="2075" max="2077" width="13.25" style="1191" customWidth="1"/>
    <col min="2078" max="2078" width="14.5" style="1191" customWidth="1"/>
    <col min="2079" max="2102" width="7.875" style="1191"/>
    <col min="2103" max="2103" width="11.625" style="1191" customWidth="1"/>
    <col min="2104" max="2304" width="7.875" style="1191"/>
    <col min="2305" max="2305" width="4.25" style="1191" customWidth="1"/>
    <col min="2306" max="2306" width="46.125" style="1191" customWidth="1"/>
    <col min="2307" max="2307" width="10.75" style="1191" customWidth="1"/>
    <col min="2308" max="2308" width="12.25" style="1191" customWidth="1"/>
    <col min="2309" max="2309" width="12.5" style="1191" customWidth="1"/>
    <col min="2310" max="2310" width="12.125" style="1191" customWidth="1"/>
    <col min="2311" max="2311" width="12.5" style="1191" customWidth="1"/>
    <col min="2312" max="2312" width="13.25" style="1191" customWidth="1"/>
    <col min="2313" max="2313" width="11.875" style="1191" customWidth="1"/>
    <col min="2314" max="2314" width="11.625" style="1191" customWidth="1"/>
    <col min="2315" max="2315" width="12" style="1191" customWidth="1"/>
    <col min="2316" max="2316" width="12.125" style="1191" customWidth="1"/>
    <col min="2317" max="2317" width="14" style="1191" customWidth="1"/>
    <col min="2318" max="2318" width="13.25" style="1191" customWidth="1"/>
    <col min="2319" max="2319" width="14" style="1191" customWidth="1"/>
    <col min="2320" max="2320" width="12.5" style="1191" customWidth="1"/>
    <col min="2321" max="2321" width="12.875" style="1191" customWidth="1"/>
    <col min="2322" max="2322" width="12.25" style="1191" customWidth="1"/>
    <col min="2323" max="2323" width="12.5" style="1191" customWidth="1"/>
    <col min="2324" max="2325" width="12.875" style="1191" customWidth="1"/>
    <col min="2326" max="2326" width="12.25" style="1191" customWidth="1"/>
    <col min="2327" max="2327" width="12.875" style="1191" customWidth="1"/>
    <col min="2328" max="2329" width="12.25" style="1191" customWidth="1"/>
    <col min="2330" max="2330" width="12.5" style="1191" customWidth="1"/>
    <col min="2331" max="2333" width="13.25" style="1191" customWidth="1"/>
    <col min="2334" max="2334" width="14.5" style="1191" customWidth="1"/>
    <col min="2335" max="2358" width="7.875" style="1191"/>
    <col min="2359" max="2359" width="11.625" style="1191" customWidth="1"/>
    <col min="2360" max="2560" width="7.875" style="1191"/>
    <col min="2561" max="2561" width="4.25" style="1191" customWidth="1"/>
    <col min="2562" max="2562" width="46.125" style="1191" customWidth="1"/>
    <col min="2563" max="2563" width="10.75" style="1191" customWidth="1"/>
    <col min="2564" max="2564" width="12.25" style="1191" customWidth="1"/>
    <col min="2565" max="2565" width="12.5" style="1191" customWidth="1"/>
    <col min="2566" max="2566" width="12.125" style="1191" customWidth="1"/>
    <col min="2567" max="2567" width="12.5" style="1191" customWidth="1"/>
    <col min="2568" max="2568" width="13.25" style="1191" customWidth="1"/>
    <col min="2569" max="2569" width="11.875" style="1191" customWidth="1"/>
    <col min="2570" max="2570" width="11.625" style="1191" customWidth="1"/>
    <col min="2571" max="2571" width="12" style="1191" customWidth="1"/>
    <col min="2572" max="2572" width="12.125" style="1191" customWidth="1"/>
    <col min="2573" max="2573" width="14" style="1191" customWidth="1"/>
    <col min="2574" max="2574" width="13.25" style="1191" customWidth="1"/>
    <col min="2575" max="2575" width="14" style="1191" customWidth="1"/>
    <col min="2576" max="2576" width="12.5" style="1191" customWidth="1"/>
    <col min="2577" max="2577" width="12.875" style="1191" customWidth="1"/>
    <col min="2578" max="2578" width="12.25" style="1191" customWidth="1"/>
    <col min="2579" max="2579" width="12.5" style="1191" customWidth="1"/>
    <col min="2580" max="2581" width="12.875" style="1191" customWidth="1"/>
    <col min="2582" max="2582" width="12.25" style="1191" customWidth="1"/>
    <col min="2583" max="2583" width="12.875" style="1191" customWidth="1"/>
    <col min="2584" max="2585" width="12.25" style="1191" customWidth="1"/>
    <col min="2586" max="2586" width="12.5" style="1191" customWidth="1"/>
    <col min="2587" max="2589" width="13.25" style="1191" customWidth="1"/>
    <col min="2590" max="2590" width="14.5" style="1191" customWidth="1"/>
    <col min="2591" max="2614" width="7.875" style="1191"/>
    <col min="2615" max="2615" width="11.625" style="1191" customWidth="1"/>
    <col min="2616" max="2816" width="7.875" style="1191"/>
    <col min="2817" max="2817" width="4.25" style="1191" customWidth="1"/>
    <col min="2818" max="2818" width="46.125" style="1191" customWidth="1"/>
    <col min="2819" max="2819" width="10.75" style="1191" customWidth="1"/>
    <col min="2820" max="2820" width="12.25" style="1191" customWidth="1"/>
    <col min="2821" max="2821" width="12.5" style="1191" customWidth="1"/>
    <col min="2822" max="2822" width="12.125" style="1191" customWidth="1"/>
    <col min="2823" max="2823" width="12.5" style="1191" customWidth="1"/>
    <col min="2824" max="2824" width="13.25" style="1191" customWidth="1"/>
    <col min="2825" max="2825" width="11.875" style="1191" customWidth="1"/>
    <col min="2826" max="2826" width="11.625" style="1191" customWidth="1"/>
    <col min="2827" max="2827" width="12" style="1191" customWidth="1"/>
    <col min="2828" max="2828" width="12.125" style="1191" customWidth="1"/>
    <col min="2829" max="2829" width="14" style="1191" customWidth="1"/>
    <col min="2830" max="2830" width="13.25" style="1191" customWidth="1"/>
    <col min="2831" max="2831" width="14" style="1191" customWidth="1"/>
    <col min="2832" max="2832" width="12.5" style="1191" customWidth="1"/>
    <col min="2833" max="2833" width="12.875" style="1191" customWidth="1"/>
    <col min="2834" max="2834" width="12.25" style="1191" customWidth="1"/>
    <col min="2835" max="2835" width="12.5" style="1191" customWidth="1"/>
    <col min="2836" max="2837" width="12.875" style="1191" customWidth="1"/>
    <col min="2838" max="2838" width="12.25" style="1191" customWidth="1"/>
    <col min="2839" max="2839" width="12.875" style="1191" customWidth="1"/>
    <col min="2840" max="2841" width="12.25" style="1191" customWidth="1"/>
    <col min="2842" max="2842" width="12.5" style="1191" customWidth="1"/>
    <col min="2843" max="2845" width="13.25" style="1191" customWidth="1"/>
    <col min="2846" max="2846" width="14.5" style="1191" customWidth="1"/>
    <col min="2847" max="2870" width="7.875" style="1191"/>
    <col min="2871" max="2871" width="11.625" style="1191" customWidth="1"/>
    <col min="2872" max="3072" width="7.875" style="1191"/>
    <col min="3073" max="3073" width="4.25" style="1191" customWidth="1"/>
    <col min="3074" max="3074" width="46.125" style="1191" customWidth="1"/>
    <col min="3075" max="3075" width="10.75" style="1191" customWidth="1"/>
    <col min="3076" max="3076" width="12.25" style="1191" customWidth="1"/>
    <col min="3077" max="3077" width="12.5" style="1191" customWidth="1"/>
    <col min="3078" max="3078" width="12.125" style="1191" customWidth="1"/>
    <col min="3079" max="3079" width="12.5" style="1191" customWidth="1"/>
    <col min="3080" max="3080" width="13.25" style="1191" customWidth="1"/>
    <col min="3081" max="3081" width="11.875" style="1191" customWidth="1"/>
    <col min="3082" max="3082" width="11.625" style="1191" customWidth="1"/>
    <col min="3083" max="3083" width="12" style="1191" customWidth="1"/>
    <col min="3084" max="3084" width="12.125" style="1191" customWidth="1"/>
    <col min="3085" max="3085" width="14" style="1191" customWidth="1"/>
    <col min="3086" max="3086" width="13.25" style="1191" customWidth="1"/>
    <col min="3087" max="3087" width="14" style="1191" customWidth="1"/>
    <col min="3088" max="3088" width="12.5" style="1191" customWidth="1"/>
    <col min="3089" max="3089" width="12.875" style="1191" customWidth="1"/>
    <col min="3090" max="3090" width="12.25" style="1191" customWidth="1"/>
    <col min="3091" max="3091" width="12.5" style="1191" customWidth="1"/>
    <col min="3092" max="3093" width="12.875" style="1191" customWidth="1"/>
    <col min="3094" max="3094" width="12.25" style="1191" customWidth="1"/>
    <col min="3095" max="3095" width="12.875" style="1191" customWidth="1"/>
    <col min="3096" max="3097" width="12.25" style="1191" customWidth="1"/>
    <col min="3098" max="3098" width="12.5" style="1191" customWidth="1"/>
    <col min="3099" max="3101" width="13.25" style="1191" customWidth="1"/>
    <col min="3102" max="3102" width="14.5" style="1191" customWidth="1"/>
    <col min="3103" max="3126" width="7.875" style="1191"/>
    <col min="3127" max="3127" width="11.625" style="1191" customWidth="1"/>
    <col min="3128" max="3328" width="7.875" style="1191"/>
    <col min="3329" max="3329" width="4.25" style="1191" customWidth="1"/>
    <col min="3330" max="3330" width="46.125" style="1191" customWidth="1"/>
    <col min="3331" max="3331" width="10.75" style="1191" customWidth="1"/>
    <col min="3332" max="3332" width="12.25" style="1191" customWidth="1"/>
    <col min="3333" max="3333" width="12.5" style="1191" customWidth="1"/>
    <col min="3334" max="3334" width="12.125" style="1191" customWidth="1"/>
    <col min="3335" max="3335" width="12.5" style="1191" customWidth="1"/>
    <col min="3336" max="3336" width="13.25" style="1191" customWidth="1"/>
    <col min="3337" max="3337" width="11.875" style="1191" customWidth="1"/>
    <col min="3338" max="3338" width="11.625" style="1191" customWidth="1"/>
    <col min="3339" max="3339" width="12" style="1191" customWidth="1"/>
    <col min="3340" max="3340" width="12.125" style="1191" customWidth="1"/>
    <col min="3341" max="3341" width="14" style="1191" customWidth="1"/>
    <col min="3342" max="3342" width="13.25" style="1191" customWidth="1"/>
    <col min="3343" max="3343" width="14" style="1191" customWidth="1"/>
    <col min="3344" max="3344" width="12.5" style="1191" customWidth="1"/>
    <col min="3345" max="3345" width="12.875" style="1191" customWidth="1"/>
    <col min="3346" max="3346" width="12.25" style="1191" customWidth="1"/>
    <col min="3347" max="3347" width="12.5" style="1191" customWidth="1"/>
    <col min="3348" max="3349" width="12.875" style="1191" customWidth="1"/>
    <col min="3350" max="3350" width="12.25" style="1191" customWidth="1"/>
    <col min="3351" max="3351" width="12.875" style="1191" customWidth="1"/>
    <col min="3352" max="3353" width="12.25" style="1191" customWidth="1"/>
    <col min="3354" max="3354" width="12.5" style="1191" customWidth="1"/>
    <col min="3355" max="3357" width="13.25" style="1191" customWidth="1"/>
    <col min="3358" max="3358" width="14.5" style="1191" customWidth="1"/>
    <col min="3359" max="3382" width="7.875" style="1191"/>
    <col min="3383" max="3383" width="11.625" style="1191" customWidth="1"/>
    <col min="3384" max="3584" width="7.875" style="1191"/>
    <col min="3585" max="3585" width="4.25" style="1191" customWidth="1"/>
    <col min="3586" max="3586" width="46.125" style="1191" customWidth="1"/>
    <col min="3587" max="3587" width="10.75" style="1191" customWidth="1"/>
    <col min="3588" max="3588" width="12.25" style="1191" customWidth="1"/>
    <col min="3589" max="3589" width="12.5" style="1191" customWidth="1"/>
    <col min="3590" max="3590" width="12.125" style="1191" customWidth="1"/>
    <col min="3591" max="3591" width="12.5" style="1191" customWidth="1"/>
    <col min="3592" max="3592" width="13.25" style="1191" customWidth="1"/>
    <col min="3593" max="3593" width="11.875" style="1191" customWidth="1"/>
    <col min="3594" max="3594" width="11.625" style="1191" customWidth="1"/>
    <col min="3595" max="3595" width="12" style="1191" customWidth="1"/>
    <col min="3596" max="3596" width="12.125" style="1191" customWidth="1"/>
    <col min="3597" max="3597" width="14" style="1191" customWidth="1"/>
    <col min="3598" max="3598" width="13.25" style="1191" customWidth="1"/>
    <col min="3599" max="3599" width="14" style="1191" customWidth="1"/>
    <col min="3600" max="3600" width="12.5" style="1191" customWidth="1"/>
    <col min="3601" max="3601" width="12.875" style="1191" customWidth="1"/>
    <col min="3602" max="3602" width="12.25" style="1191" customWidth="1"/>
    <col min="3603" max="3603" width="12.5" style="1191" customWidth="1"/>
    <col min="3604" max="3605" width="12.875" style="1191" customWidth="1"/>
    <col min="3606" max="3606" width="12.25" style="1191" customWidth="1"/>
    <col min="3607" max="3607" width="12.875" style="1191" customWidth="1"/>
    <col min="3608" max="3609" width="12.25" style="1191" customWidth="1"/>
    <col min="3610" max="3610" width="12.5" style="1191" customWidth="1"/>
    <col min="3611" max="3613" width="13.25" style="1191" customWidth="1"/>
    <col min="3614" max="3614" width="14.5" style="1191" customWidth="1"/>
    <col min="3615" max="3638" width="7.875" style="1191"/>
    <col min="3639" max="3639" width="11.625" style="1191" customWidth="1"/>
    <col min="3640" max="3840" width="7.875" style="1191"/>
    <col min="3841" max="3841" width="4.25" style="1191" customWidth="1"/>
    <col min="3842" max="3842" width="46.125" style="1191" customWidth="1"/>
    <col min="3843" max="3843" width="10.75" style="1191" customWidth="1"/>
    <col min="3844" max="3844" width="12.25" style="1191" customWidth="1"/>
    <col min="3845" max="3845" width="12.5" style="1191" customWidth="1"/>
    <col min="3846" max="3846" width="12.125" style="1191" customWidth="1"/>
    <col min="3847" max="3847" width="12.5" style="1191" customWidth="1"/>
    <col min="3848" max="3848" width="13.25" style="1191" customWidth="1"/>
    <col min="3849" max="3849" width="11.875" style="1191" customWidth="1"/>
    <col min="3850" max="3850" width="11.625" style="1191" customWidth="1"/>
    <col min="3851" max="3851" width="12" style="1191" customWidth="1"/>
    <col min="3852" max="3852" width="12.125" style="1191" customWidth="1"/>
    <col min="3853" max="3853" width="14" style="1191" customWidth="1"/>
    <col min="3854" max="3854" width="13.25" style="1191" customWidth="1"/>
    <col min="3855" max="3855" width="14" style="1191" customWidth="1"/>
    <col min="3856" max="3856" width="12.5" style="1191" customWidth="1"/>
    <col min="3857" max="3857" width="12.875" style="1191" customWidth="1"/>
    <col min="3858" max="3858" width="12.25" style="1191" customWidth="1"/>
    <col min="3859" max="3859" width="12.5" style="1191" customWidth="1"/>
    <col min="3860" max="3861" width="12.875" style="1191" customWidth="1"/>
    <col min="3862" max="3862" width="12.25" style="1191" customWidth="1"/>
    <col min="3863" max="3863" width="12.875" style="1191" customWidth="1"/>
    <col min="3864" max="3865" width="12.25" style="1191" customWidth="1"/>
    <col min="3866" max="3866" width="12.5" style="1191" customWidth="1"/>
    <col min="3867" max="3869" width="13.25" style="1191" customWidth="1"/>
    <col min="3870" max="3870" width="14.5" style="1191" customWidth="1"/>
    <col min="3871" max="3894" width="7.875" style="1191"/>
    <col min="3895" max="3895" width="11.625" style="1191" customWidth="1"/>
    <col min="3896" max="4096" width="7.875" style="1191"/>
    <col min="4097" max="4097" width="4.25" style="1191" customWidth="1"/>
    <col min="4098" max="4098" width="46.125" style="1191" customWidth="1"/>
    <col min="4099" max="4099" width="10.75" style="1191" customWidth="1"/>
    <col min="4100" max="4100" width="12.25" style="1191" customWidth="1"/>
    <col min="4101" max="4101" width="12.5" style="1191" customWidth="1"/>
    <col min="4102" max="4102" width="12.125" style="1191" customWidth="1"/>
    <col min="4103" max="4103" width="12.5" style="1191" customWidth="1"/>
    <col min="4104" max="4104" width="13.25" style="1191" customWidth="1"/>
    <col min="4105" max="4105" width="11.875" style="1191" customWidth="1"/>
    <col min="4106" max="4106" width="11.625" style="1191" customWidth="1"/>
    <col min="4107" max="4107" width="12" style="1191" customWidth="1"/>
    <col min="4108" max="4108" width="12.125" style="1191" customWidth="1"/>
    <col min="4109" max="4109" width="14" style="1191" customWidth="1"/>
    <col min="4110" max="4110" width="13.25" style="1191" customWidth="1"/>
    <col min="4111" max="4111" width="14" style="1191" customWidth="1"/>
    <col min="4112" max="4112" width="12.5" style="1191" customWidth="1"/>
    <col min="4113" max="4113" width="12.875" style="1191" customWidth="1"/>
    <col min="4114" max="4114" width="12.25" style="1191" customWidth="1"/>
    <col min="4115" max="4115" width="12.5" style="1191" customWidth="1"/>
    <col min="4116" max="4117" width="12.875" style="1191" customWidth="1"/>
    <col min="4118" max="4118" width="12.25" style="1191" customWidth="1"/>
    <col min="4119" max="4119" width="12.875" style="1191" customWidth="1"/>
    <col min="4120" max="4121" width="12.25" style="1191" customWidth="1"/>
    <col min="4122" max="4122" width="12.5" style="1191" customWidth="1"/>
    <col min="4123" max="4125" width="13.25" style="1191" customWidth="1"/>
    <col min="4126" max="4126" width="14.5" style="1191" customWidth="1"/>
    <col min="4127" max="4150" width="7.875" style="1191"/>
    <col min="4151" max="4151" width="11.625" style="1191" customWidth="1"/>
    <col min="4152" max="4352" width="7.875" style="1191"/>
    <col min="4353" max="4353" width="4.25" style="1191" customWidth="1"/>
    <col min="4354" max="4354" width="46.125" style="1191" customWidth="1"/>
    <col min="4355" max="4355" width="10.75" style="1191" customWidth="1"/>
    <col min="4356" max="4356" width="12.25" style="1191" customWidth="1"/>
    <col min="4357" max="4357" width="12.5" style="1191" customWidth="1"/>
    <col min="4358" max="4358" width="12.125" style="1191" customWidth="1"/>
    <col min="4359" max="4359" width="12.5" style="1191" customWidth="1"/>
    <col min="4360" max="4360" width="13.25" style="1191" customWidth="1"/>
    <col min="4361" max="4361" width="11.875" style="1191" customWidth="1"/>
    <col min="4362" max="4362" width="11.625" style="1191" customWidth="1"/>
    <col min="4363" max="4363" width="12" style="1191" customWidth="1"/>
    <col min="4364" max="4364" width="12.125" style="1191" customWidth="1"/>
    <col min="4365" max="4365" width="14" style="1191" customWidth="1"/>
    <col min="4366" max="4366" width="13.25" style="1191" customWidth="1"/>
    <col min="4367" max="4367" width="14" style="1191" customWidth="1"/>
    <col min="4368" max="4368" width="12.5" style="1191" customWidth="1"/>
    <col min="4369" max="4369" width="12.875" style="1191" customWidth="1"/>
    <col min="4370" max="4370" width="12.25" style="1191" customWidth="1"/>
    <col min="4371" max="4371" width="12.5" style="1191" customWidth="1"/>
    <col min="4372" max="4373" width="12.875" style="1191" customWidth="1"/>
    <col min="4374" max="4374" width="12.25" style="1191" customWidth="1"/>
    <col min="4375" max="4375" width="12.875" style="1191" customWidth="1"/>
    <col min="4376" max="4377" width="12.25" style="1191" customWidth="1"/>
    <col min="4378" max="4378" width="12.5" style="1191" customWidth="1"/>
    <col min="4379" max="4381" width="13.25" style="1191" customWidth="1"/>
    <col min="4382" max="4382" width="14.5" style="1191" customWidth="1"/>
    <col min="4383" max="4406" width="7.875" style="1191"/>
    <col min="4407" max="4407" width="11.625" style="1191" customWidth="1"/>
    <col min="4408" max="4608" width="7.875" style="1191"/>
    <col min="4609" max="4609" width="4.25" style="1191" customWidth="1"/>
    <col min="4610" max="4610" width="46.125" style="1191" customWidth="1"/>
    <col min="4611" max="4611" width="10.75" style="1191" customWidth="1"/>
    <col min="4612" max="4612" width="12.25" style="1191" customWidth="1"/>
    <col min="4613" max="4613" width="12.5" style="1191" customWidth="1"/>
    <col min="4614" max="4614" width="12.125" style="1191" customWidth="1"/>
    <col min="4615" max="4615" width="12.5" style="1191" customWidth="1"/>
    <col min="4616" max="4616" width="13.25" style="1191" customWidth="1"/>
    <col min="4617" max="4617" width="11.875" style="1191" customWidth="1"/>
    <col min="4618" max="4618" width="11.625" style="1191" customWidth="1"/>
    <col min="4619" max="4619" width="12" style="1191" customWidth="1"/>
    <col min="4620" max="4620" width="12.125" style="1191" customWidth="1"/>
    <col min="4621" max="4621" width="14" style="1191" customWidth="1"/>
    <col min="4622" max="4622" width="13.25" style="1191" customWidth="1"/>
    <col min="4623" max="4623" width="14" style="1191" customWidth="1"/>
    <col min="4624" max="4624" width="12.5" style="1191" customWidth="1"/>
    <col min="4625" max="4625" width="12.875" style="1191" customWidth="1"/>
    <col min="4626" max="4626" width="12.25" style="1191" customWidth="1"/>
    <col min="4627" max="4627" width="12.5" style="1191" customWidth="1"/>
    <col min="4628" max="4629" width="12.875" style="1191" customWidth="1"/>
    <col min="4630" max="4630" width="12.25" style="1191" customWidth="1"/>
    <col min="4631" max="4631" width="12.875" style="1191" customWidth="1"/>
    <col min="4632" max="4633" width="12.25" style="1191" customWidth="1"/>
    <col min="4634" max="4634" width="12.5" style="1191" customWidth="1"/>
    <col min="4635" max="4637" width="13.25" style="1191" customWidth="1"/>
    <col min="4638" max="4638" width="14.5" style="1191" customWidth="1"/>
    <col min="4639" max="4662" width="7.875" style="1191"/>
    <col min="4663" max="4663" width="11.625" style="1191" customWidth="1"/>
    <col min="4664" max="4864" width="7.875" style="1191"/>
    <col min="4865" max="4865" width="4.25" style="1191" customWidth="1"/>
    <col min="4866" max="4866" width="46.125" style="1191" customWidth="1"/>
    <col min="4867" max="4867" width="10.75" style="1191" customWidth="1"/>
    <col min="4868" max="4868" width="12.25" style="1191" customWidth="1"/>
    <col min="4869" max="4869" width="12.5" style="1191" customWidth="1"/>
    <col min="4870" max="4870" width="12.125" style="1191" customWidth="1"/>
    <col min="4871" max="4871" width="12.5" style="1191" customWidth="1"/>
    <col min="4872" max="4872" width="13.25" style="1191" customWidth="1"/>
    <col min="4873" max="4873" width="11.875" style="1191" customWidth="1"/>
    <col min="4874" max="4874" width="11.625" style="1191" customWidth="1"/>
    <col min="4875" max="4875" width="12" style="1191" customWidth="1"/>
    <col min="4876" max="4876" width="12.125" style="1191" customWidth="1"/>
    <col min="4877" max="4877" width="14" style="1191" customWidth="1"/>
    <col min="4878" max="4878" width="13.25" style="1191" customWidth="1"/>
    <col min="4879" max="4879" width="14" style="1191" customWidth="1"/>
    <col min="4880" max="4880" width="12.5" style="1191" customWidth="1"/>
    <col min="4881" max="4881" width="12.875" style="1191" customWidth="1"/>
    <col min="4882" max="4882" width="12.25" style="1191" customWidth="1"/>
    <col min="4883" max="4883" width="12.5" style="1191" customWidth="1"/>
    <col min="4884" max="4885" width="12.875" style="1191" customWidth="1"/>
    <col min="4886" max="4886" width="12.25" style="1191" customWidth="1"/>
    <col min="4887" max="4887" width="12.875" style="1191" customWidth="1"/>
    <col min="4888" max="4889" width="12.25" style="1191" customWidth="1"/>
    <col min="4890" max="4890" width="12.5" style="1191" customWidth="1"/>
    <col min="4891" max="4893" width="13.25" style="1191" customWidth="1"/>
    <col min="4894" max="4894" width="14.5" style="1191" customWidth="1"/>
    <col min="4895" max="4918" width="7.875" style="1191"/>
    <col min="4919" max="4919" width="11.625" style="1191" customWidth="1"/>
    <col min="4920" max="5120" width="7.875" style="1191"/>
    <col min="5121" max="5121" width="4.25" style="1191" customWidth="1"/>
    <col min="5122" max="5122" width="46.125" style="1191" customWidth="1"/>
    <col min="5123" max="5123" width="10.75" style="1191" customWidth="1"/>
    <col min="5124" max="5124" width="12.25" style="1191" customWidth="1"/>
    <col min="5125" max="5125" width="12.5" style="1191" customWidth="1"/>
    <col min="5126" max="5126" width="12.125" style="1191" customWidth="1"/>
    <col min="5127" max="5127" width="12.5" style="1191" customWidth="1"/>
    <col min="5128" max="5128" width="13.25" style="1191" customWidth="1"/>
    <col min="5129" max="5129" width="11.875" style="1191" customWidth="1"/>
    <col min="5130" max="5130" width="11.625" style="1191" customWidth="1"/>
    <col min="5131" max="5131" width="12" style="1191" customWidth="1"/>
    <col min="5132" max="5132" width="12.125" style="1191" customWidth="1"/>
    <col min="5133" max="5133" width="14" style="1191" customWidth="1"/>
    <col min="5134" max="5134" width="13.25" style="1191" customWidth="1"/>
    <col min="5135" max="5135" width="14" style="1191" customWidth="1"/>
    <col min="5136" max="5136" width="12.5" style="1191" customWidth="1"/>
    <col min="5137" max="5137" width="12.875" style="1191" customWidth="1"/>
    <col min="5138" max="5138" width="12.25" style="1191" customWidth="1"/>
    <col min="5139" max="5139" width="12.5" style="1191" customWidth="1"/>
    <col min="5140" max="5141" width="12.875" style="1191" customWidth="1"/>
    <col min="5142" max="5142" width="12.25" style="1191" customWidth="1"/>
    <col min="5143" max="5143" width="12.875" style="1191" customWidth="1"/>
    <col min="5144" max="5145" width="12.25" style="1191" customWidth="1"/>
    <col min="5146" max="5146" width="12.5" style="1191" customWidth="1"/>
    <col min="5147" max="5149" width="13.25" style="1191" customWidth="1"/>
    <col min="5150" max="5150" width="14.5" style="1191" customWidth="1"/>
    <col min="5151" max="5174" width="7.875" style="1191"/>
    <col min="5175" max="5175" width="11.625" style="1191" customWidth="1"/>
    <col min="5176" max="5376" width="7.875" style="1191"/>
    <col min="5377" max="5377" width="4.25" style="1191" customWidth="1"/>
    <col min="5378" max="5378" width="46.125" style="1191" customWidth="1"/>
    <col min="5379" max="5379" width="10.75" style="1191" customWidth="1"/>
    <col min="5380" max="5380" width="12.25" style="1191" customWidth="1"/>
    <col min="5381" max="5381" width="12.5" style="1191" customWidth="1"/>
    <col min="5382" max="5382" width="12.125" style="1191" customWidth="1"/>
    <col min="5383" max="5383" width="12.5" style="1191" customWidth="1"/>
    <col min="5384" max="5384" width="13.25" style="1191" customWidth="1"/>
    <col min="5385" max="5385" width="11.875" style="1191" customWidth="1"/>
    <col min="5386" max="5386" width="11.625" style="1191" customWidth="1"/>
    <col min="5387" max="5387" width="12" style="1191" customWidth="1"/>
    <col min="5388" max="5388" width="12.125" style="1191" customWidth="1"/>
    <col min="5389" max="5389" width="14" style="1191" customWidth="1"/>
    <col min="5390" max="5390" width="13.25" style="1191" customWidth="1"/>
    <col min="5391" max="5391" width="14" style="1191" customWidth="1"/>
    <col min="5392" max="5392" width="12.5" style="1191" customWidth="1"/>
    <col min="5393" max="5393" width="12.875" style="1191" customWidth="1"/>
    <col min="5394" max="5394" width="12.25" style="1191" customWidth="1"/>
    <col min="5395" max="5395" width="12.5" style="1191" customWidth="1"/>
    <col min="5396" max="5397" width="12.875" style="1191" customWidth="1"/>
    <col min="5398" max="5398" width="12.25" style="1191" customWidth="1"/>
    <col min="5399" max="5399" width="12.875" style="1191" customWidth="1"/>
    <col min="5400" max="5401" width="12.25" style="1191" customWidth="1"/>
    <col min="5402" max="5402" width="12.5" style="1191" customWidth="1"/>
    <col min="5403" max="5405" width="13.25" style="1191" customWidth="1"/>
    <col min="5406" max="5406" width="14.5" style="1191" customWidth="1"/>
    <col min="5407" max="5430" width="7.875" style="1191"/>
    <col min="5431" max="5431" width="11.625" style="1191" customWidth="1"/>
    <col min="5432" max="5632" width="7.875" style="1191"/>
    <col min="5633" max="5633" width="4.25" style="1191" customWidth="1"/>
    <col min="5634" max="5634" width="46.125" style="1191" customWidth="1"/>
    <col min="5635" max="5635" width="10.75" style="1191" customWidth="1"/>
    <col min="5636" max="5636" width="12.25" style="1191" customWidth="1"/>
    <col min="5637" max="5637" width="12.5" style="1191" customWidth="1"/>
    <col min="5638" max="5638" width="12.125" style="1191" customWidth="1"/>
    <col min="5639" max="5639" width="12.5" style="1191" customWidth="1"/>
    <col min="5640" max="5640" width="13.25" style="1191" customWidth="1"/>
    <col min="5641" max="5641" width="11.875" style="1191" customWidth="1"/>
    <col min="5642" max="5642" width="11.625" style="1191" customWidth="1"/>
    <col min="5643" max="5643" width="12" style="1191" customWidth="1"/>
    <col min="5644" max="5644" width="12.125" style="1191" customWidth="1"/>
    <col min="5645" max="5645" width="14" style="1191" customWidth="1"/>
    <col min="5646" max="5646" width="13.25" style="1191" customWidth="1"/>
    <col min="5647" max="5647" width="14" style="1191" customWidth="1"/>
    <col min="5648" max="5648" width="12.5" style="1191" customWidth="1"/>
    <col min="5649" max="5649" width="12.875" style="1191" customWidth="1"/>
    <col min="5650" max="5650" width="12.25" style="1191" customWidth="1"/>
    <col min="5651" max="5651" width="12.5" style="1191" customWidth="1"/>
    <col min="5652" max="5653" width="12.875" style="1191" customWidth="1"/>
    <col min="5654" max="5654" width="12.25" style="1191" customWidth="1"/>
    <col min="5655" max="5655" width="12.875" style="1191" customWidth="1"/>
    <col min="5656" max="5657" width="12.25" style="1191" customWidth="1"/>
    <col min="5658" max="5658" width="12.5" style="1191" customWidth="1"/>
    <col min="5659" max="5661" width="13.25" style="1191" customWidth="1"/>
    <col min="5662" max="5662" width="14.5" style="1191" customWidth="1"/>
    <col min="5663" max="5686" width="7.875" style="1191"/>
    <col min="5687" max="5687" width="11.625" style="1191" customWidth="1"/>
    <col min="5688" max="5888" width="7.875" style="1191"/>
    <col min="5889" max="5889" width="4.25" style="1191" customWidth="1"/>
    <col min="5890" max="5890" width="46.125" style="1191" customWidth="1"/>
    <col min="5891" max="5891" width="10.75" style="1191" customWidth="1"/>
    <col min="5892" max="5892" width="12.25" style="1191" customWidth="1"/>
    <col min="5893" max="5893" width="12.5" style="1191" customWidth="1"/>
    <col min="5894" max="5894" width="12.125" style="1191" customWidth="1"/>
    <col min="5895" max="5895" width="12.5" style="1191" customWidth="1"/>
    <col min="5896" max="5896" width="13.25" style="1191" customWidth="1"/>
    <col min="5897" max="5897" width="11.875" style="1191" customWidth="1"/>
    <col min="5898" max="5898" width="11.625" style="1191" customWidth="1"/>
    <col min="5899" max="5899" width="12" style="1191" customWidth="1"/>
    <col min="5900" max="5900" width="12.125" style="1191" customWidth="1"/>
    <col min="5901" max="5901" width="14" style="1191" customWidth="1"/>
    <col min="5902" max="5902" width="13.25" style="1191" customWidth="1"/>
    <col min="5903" max="5903" width="14" style="1191" customWidth="1"/>
    <col min="5904" max="5904" width="12.5" style="1191" customWidth="1"/>
    <col min="5905" max="5905" width="12.875" style="1191" customWidth="1"/>
    <col min="5906" max="5906" width="12.25" style="1191" customWidth="1"/>
    <col min="5907" max="5907" width="12.5" style="1191" customWidth="1"/>
    <col min="5908" max="5909" width="12.875" style="1191" customWidth="1"/>
    <col min="5910" max="5910" width="12.25" style="1191" customWidth="1"/>
    <col min="5911" max="5911" width="12.875" style="1191" customWidth="1"/>
    <col min="5912" max="5913" width="12.25" style="1191" customWidth="1"/>
    <col min="5914" max="5914" width="12.5" style="1191" customWidth="1"/>
    <col min="5915" max="5917" width="13.25" style="1191" customWidth="1"/>
    <col min="5918" max="5918" width="14.5" style="1191" customWidth="1"/>
    <col min="5919" max="5942" width="7.875" style="1191"/>
    <col min="5943" max="5943" width="11.625" style="1191" customWidth="1"/>
    <col min="5944" max="6144" width="7.875" style="1191"/>
    <col min="6145" max="6145" width="4.25" style="1191" customWidth="1"/>
    <col min="6146" max="6146" width="46.125" style="1191" customWidth="1"/>
    <col min="6147" max="6147" width="10.75" style="1191" customWidth="1"/>
    <col min="6148" max="6148" width="12.25" style="1191" customWidth="1"/>
    <col min="6149" max="6149" width="12.5" style="1191" customWidth="1"/>
    <col min="6150" max="6150" width="12.125" style="1191" customWidth="1"/>
    <col min="6151" max="6151" width="12.5" style="1191" customWidth="1"/>
    <col min="6152" max="6152" width="13.25" style="1191" customWidth="1"/>
    <col min="6153" max="6153" width="11.875" style="1191" customWidth="1"/>
    <col min="6154" max="6154" width="11.625" style="1191" customWidth="1"/>
    <col min="6155" max="6155" width="12" style="1191" customWidth="1"/>
    <col min="6156" max="6156" width="12.125" style="1191" customWidth="1"/>
    <col min="6157" max="6157" width="14" style="1191" customWidth="1"/>
    <col min="6158" max="6158" width="13.25" style="1191" customWidth="1"/>
    <col min="6159" max="6159" width="14" style="1191" customWidth="1"/>
    <col min="6160" max="6160" width="12.5" style="1191" customWidth="1"/>
    <col min="6161" max="6161" width="12.875" style="1191" customWidth="1"/>
    <col min="6162" max="6162" width="12.25" style="1191" customWidth="1"/>
    <col min="6163" max="6163" width="12.5" style="1191" customWidth="1"/>
    <col min="6164" max="6165" width="12.875" style="1191" customWidth="1"/>
    <col min="6166" max="6166" width="12.25" style="1191" customWidth="1"/>
    <col min="6167" max="6167" width="12.875" style="1191" customWidth="1"/>
    <col min="6168" max="6169" width="12.25" style="1191" customWidth="1"/>
    <col min="6170" max="6170" width="12.5" style="1191" customWidth="1"/>
    <col min="6171" max="6173" width="13.25" style="1191" customWidth="1"/>
    <col min="6174" max="6174" width="14.5" style="1191" customWidth="1"/>
    <col min="6175" max="6198" width="7.875" style="1191"/>
    <col min="6199" max="6199" width="11.625" style="1191" customWidth="1"/>
    <col min="6200" max="6400" width="7.875" style="1191"/>
    <col min="6401" max="6401" width="4.25" style="1191" customWidth="1"/>
    <col min="6402" max="6402" width="46.125" style="1191" customWidth="1"/>
    <col min="6403" max="6403" width="10.75" style="1191" customWidth="1"/>
    <col min="6404" max="6404" width="12.25" style="1191" customWidth="1"/>
    <col min="6405" max="6405" width="12.5" style="1191" customWidth="1"/>
    <col min="6406" max="6406" width="12.125" style="1191" customWidth="1"/>
    <col min="6407" max="6407" width="12.5" style="1191" customWidth="1"/>
    <col min="6408" max="6408" width="13.25" style="1191" customWidth="1"/>
    <col min="6409" max="6409" width="11.875" style="1191" customWidth="1"/>
    <col min="6410" max="6410" width="11.625" style="1191" customWidth="1"/>
    <col min="6411" max="6411" width="12" style="1191" customWidth="1"/>
    <col min="6412" max="6412" width="12.125" style="1191" customWidth="1"/>
    <col min="6413" max="6413" width="14" style="1191" customWidth="1"/>
    <col min="6414" max="6414" width="13.25" style="1191" customWidth="1"/>
    <col min="6415" max="6415" width="14" style="1191" customWidth="1"/>
    <col min="6416" max="6416" width="12.5" style="1191" customWidth="1"/>
    <col min="6417" max="6417" width="12.875" style="1191" customWidth="1"/>
    <col min="6418" max="6418" width="12.25" style="1191" customWidth="1"/>
    <col min="6419" max="6419" width="12.5" style="1191" customWidth="1"/>
    <col min="6420" max="6421" width="12.875" style="1191" customWidth="1"/>
    <col min="6422" max="6422" width="12.25" style="1191" customWidth="1"/>
    <col min="6423" max="6423" width="12.875" style="1191" customWidth="1"/>
    <col min="6424" max="6425" width="12.25" style="1191" customWidth="1"/>
    <col min="6426" max="6426" width="12.5" style="1191" customWidth="1"/>
    <col min="6427" max="6429" width="13.25" style="1191" customWidth="1"/>
    <col min="6430" max="6430" width="14.5" style="1191" customWidth="1"/>
    <col min="6431" max="6454" width="7.875" style="1191"/>
    <col min="6455" max="6455" width="11.625" style="1191" customWidth="1"/>
    <col min="6456" max="6656" width="7.875" style="1191"/>
    <col min="6657" max="6657" width="4.25" style="1191" customWidth="1"/>
    <col min="6658" max="6658" width="46.125" style="1191" customWidth="1"/>
    <col min="6659" max="6659" width="10.75" style="1191" customWidth="1"/>
    <col min="6660" max="6660" width="12.25" style="1191" customWidth="1"/>
    <col min="6661" max="6661" width="12.5" style="1191" customWidth="1"/>
    <col min="6662" max="6662" width="12.125" style="1191" customWidth="1"/>
    <col min="6663" max="6663" width="12.5" style="1191" customWidth="1"/>
    <col min="6664" max="6664" width="13.25" style="1191" customWidth="1"/>
    <col min="6665" max="6665" width="11.875" style="1191" customWidth="1"/>
    <col min="6666" max="6666" width="11.625" style="1191" customWidth="1"/>
    <col min="6667" max="6667" width="12" style="1191" customWidth="1"/>
    <col min="6668" max="6668" width="12.125" style="1191" customWidth="1"/>
    <col min="6669" max="6669" width="14" style="1191" customWidth="1"/>
    <col min="6670" max="6670" width="13.25" style="1191" customWidth="1"/>
    <col min="6671" max="6671" width="14" style="1191" customWidth="1"/>
    <col min="6672" max="6672" width="12.5" style="1191" customWidth="1"/>
    <col min="6673" max="6673" width="12.875" style="1191" customWidth="1"/>
    <col min="6674" max="6674" width="12.25" style="1191" customWidth="1"/>
    <col min="6675" max="6675" width="12.5" style="1191" customWidth="1"/>
    <col min="6676" max="6677" width="12.875" style="1191" customWidth="1"/>
    <col min="6678" max="6678" width="12.25" style="1191" customWidth="1"/>
    <col min="6679" max="6679" width="12.875" style="1191" customWidth="1"/>
    <col min="6680" max="6681" width="12.25" style="1191" customWidth="1"/>
    <col min="6682" max="6682" width="12.5" style="1191" customWidth="1"/>
    <col min="6683" max="6685" width="13.25" style="1191" customWidth="1"/>
    <col min="6686" max="6686" width="14.5" style="1191" customWidth="1"/>
    <col min="6687" max="6710" width="7.875" style="1191"/>
    <col min="6711" max="6711" width="11.625" style="1191" customWidth="1"/>
    <col min="6712" max="6912" width="7.875" style="1191"/>
    <col min="6913" max="6913" width="4.25" style="1191" customWidth="1"/>
    <col min="6914" max="6914" width="46.125" style="1191" customWidth="1"/>
    <col min="6915" max="6915" width="10.75" style="1191" customWidth="1"/>
    <col min="6916" max="6916" width="12.25" style="1191" customWidth="1"/>
    <col min="6917" max="6917" width="12.5" style="1191" customWidth="1"/>
    <col min="6918" max="6918" width="12.125" style="1191" customWidth="1"/>
    <col min="6919" max="6919" width="12.5" style="1191" customWidth="1"/>
    <col min="6920" max="6920" width="13.25" style="1191" customWidth="1"/>
    <col min="6921" max="6921" width="11.875" style="1191" customWidth="1"/>
    <col min="6922" max="6922" width="11.625" style="1191" customWidth="1"/>
    <col min="6923" max="6923" width="12" style="1191" customWidth="1"/>
    <col min="6924" max="6924" width="12.125" style="1191" customWidth="1"/>
    <col min="6925" max="6925" width="14" style="1191" customWidth="1"/>
    <col min="6926" max="6926" width="13.25" style="1191" customWidth="1"/>
    <col min="6927" max="6927" width="14" style="1191" customWidth="1"/>
    <col min="6928" max="6928" width="12.5" style="1191" customWidth="1"/>
    <col min="6929" max="6929" width="12.875" style="1191" customWidth="1"/>
    <col min="6930" max="6930" width="12.25" style="1191" customWidth="1"/>
    <col min="6931" max="6931" width="12.5" style="1191" customWidth="1"/>
    <col min="6932" max="6933" width="12.875" style="1191" customWidth="1"/>
    <col min="6934" max="6934" width="12.25" style="1191" customWidth="1"/>
    <col min="6935" max="6935" width="12.875" style="1191" customWidth="1"/>
    <col min="6936" max="6937" width="12.25" style="1191" customWidth="1"/>
    <col min="6938" max="6938" width="12.5" style="1191" customWidth="1"/>
    <col min="6939" max="6941" width="13.25" style="1191" customWidth="1"/>
    <col min="6942" max="6942" width="14.5" style="1191" customWidth="1"/>
    <col min="6943" max="6966" width="7.875" style="1191"/>
    <col min="6967" max="6967" width="11.625" style="1191" customWidth="1"/>
    <col min="6968" max="7168" width="7.875" style="1191"/>
    <col min="7169" max="7169" width="4.25" style="1191" customWidth="1"/>
    <col min="7170" max="7170" width="46.125" style="1191" customWidth="1"/>
    <col min="7171" max="7171" width="10.75" style="1191" customWidth="1"/>
    <col min="7172" max="7172" width="12.25" style="1191" customWidth="1"/>
    <col min="7173" max="7173" width="12.5" style="1191" customWidth="1"/>
    <col min="7174" max="7174" width="12.125" style="1191" customWidth="1"/>
    <col min="7175" max="7175" width="12.5" style="1191" customWidth="1"/>
    <col min="7176" max="7176" width="13.25" style="1191" customWidth="1"/>
    <col min="7177" max="7177" width="11.875" style="1191" customWidth="1"/>
    <col min="7178" max="7178" width="11.625" style="1191" customWidth="1"/>
    <col min="7179" max="7179" width="12" style="1191" customWidth="1"/>
    <col min="7180" max="7180" width="12.125" style="1191" customWidth="1"/>
    <col min="7181" max="7181" width="14" style="1191" customWidth="1"/>
    <col min="7182" max="7182" width="13.25" style="1191" customWidth="1"/>
    <col min="7183" max="7183" width="14" style="1191" customWidth="1"/>
    <col min="7184" max="7184" width="12.5" style="1191" customWidth="1"/>
    <col min="7185" max="7185" width="12.875" style="1191" customWidth="1"/>
    <col min="7186" max="7186" width="12.25" style="1191" customWidth="1"/>
    <col min="7187" max="7187" width="12.5" style="1191" customWidth="1"/>
    <col min="7188" max="7189" width="12.875" style="1191" customWidth="1"/>
    <col min="7190" max="7190" width="12.25" style="1191" customWidth="1"/>
    <col min="7191" max="7191" width="12.875" style="1191" customWidth="1"/>
    <col min="7192" max="7193" width="12.25" style="1191" customWidth="1"/>
    <col min="7194" max="7194" width="12.5" style="1191" customWidth="1"/>
    <col min="7195" max="7197" width="13.25" style="1191" customWidth="1"/>
    <col min="7198" max="7198" width="14.5" style="1191" customWidth="1"/>
    <col min="7199" max="7222" width="7.875" style="1191"/>
    <col min="7223" max="7223" width="11.625" style="1191" customWidth="1"/>
    <col min="7224" max="7424" width="7.875" style="1191"/>
    <col min="7425" max="7425" width="4.25" style="1191" customWidth="1"/>
    <col min="7426" max="7426" width="46.125" style="1191" customWidth="1"/>
    <col min="7427" max="7427" width="10.75" style="1191" customWidth="1"/>
    <col min="7428" max="7428" width="12.25" style="1191" customWidth="1"/>
    <col min="7429" max="7429" width="12.5" style="1191" customWidth="1"/>
    <col min="7430" max="7430" width="12.125" style="1191" customWidth="1"/>
    <col min="7431" max="7431" width="12.5" style="1191" customWidth="1"/>
    <col min="7432" max="7432" width="13.25" style="1191" customWidth="1"/>
    <col min="7433" max="7433" width="11.875" style="1191" customWidth="1"/>
    <col min="7434" max="7434" width="11.625" style="1191" customWidth="1"/>
    <col min="7435" max="7435" width="12" style="1191" customWidth="1"/>
    <col min="7436" max="7436" width="12.125" style="1191" customWidth="1"/>
    <col min="7437" max="7437" width="14" style="1191" customWidth="1"/>
    <col min="7438" max="7438" width="13.25" style="1191" customWidth="1"/>
    <col min="7439" max="7439" width="14" style="1191" customWidth="1"/>
    <col min="7440" max="7440" width="12.5" style="1191" customWidth="1"/>
    <col min="7441" max="7441" width="12.875" style="1191" customWidth="1"/>
    <col min="7442" max="7442" width="12.25" style="1191" customWidth="1"/>
    <col min="7443" max="7443" width="12.5" style="1191" customWidth="1"/>
    <col min="7444" max="7445" width="12.875" style="1191" customWidth="1"/>
    <col min="7446" max="7446" width="12.25" style="1191" customWidth="1"/>
    <col min="7447" max="7447" width="12.875" style="1191" customWidth="1"/>
    <col min="7448" max="7449" width="12.25" style="1191" customWidth="1"/>
    <col min="7450" max="7450" width="12.5" style="1191" customWidth="1"/>
    <col min="7451" max="7453" width="13.25" style="1191" customWidth="1"/>
    <col min="7454" max="7454" width="14.5" style="1191" customWidth="1"/>
    <col min="7455" max="7478" width="7.875" style="1191"/>
    <col min="7479" max="7479" width="11.625" style="1191" customWidth="1"/>
    <col min="7480" max="7680" width="7.875" style="1191"/>
    <col min="7681" max="7681" width="4.25" style="1191" customWidth="1"/>
    <col min="7682" max="7682" width="46.125" style="1191" customWidth="1"/>
    <col min="7683" max="7683" width="10.75" style="1191" customWidth="1"/>
    <col min="7684" max="7684" width="12.25" style="1191" customWidth="1"/>
    <col min="7685" max="7685" width="12.5" style="1191" customWidth="1"/>
    <col min="7686" max="7686" width="12.125" style="1191" customWidth="1"/>
    <col min="7687" max="7687" width="12.5" style="1191" customWidth="1"/>
    <col min="7688" max="7688" width="13.25" style="1191" customWidth="1"/>
    <col min="7689" max="7689" width="11.875" style="1191" customWidth="1"/>
    <col min="7690" max="7690" width="11.625" style="1191" customWidth="1"/>
    <col min="7691" max="7691" width="12" style="1191" customWidth="1"/>
    <col min="7692" max="7692" width="12.125" style="1191" customWidth="1"/>
    <col min="7693" max="7693" width="14" style="1191" customWidth="1"/>
    <col min="7694" max="7694" width="13.25" style="1191" customWidth="1"/>
    <col min="7695" max="7695" width="14" style="1191" customWidth="1"/>
    <col min="7696" max="7696" width="12.5" style="1191" customWidth="1"/>
    <col min="7697" max="7697" width="12.875" style="1191" customWidth="1"/>
    <col min="7698" max="7698" width="12.25" style="1191" customWidth="1"/>
    <col min="7699" max="7699" width="12.5" style="1191" customWidth="1"/>
    <col min="7700" max="7701" width="12.875" style="1191" customWidth="1"/>
    <col min="7702" max="7702" width="12.25" style="1191" customWidth="1"/>
    <col min="7703" max="7703" width="12.875" style="1191" customWidth="1"/>
    <col min="7704" max="7705" width="12.25" style="1191" customWidth="1"/>
    <col min="7706" max="7706" width="12.5" style="1191" customWidth="1"/>
    <col min="7707" max="7709" width="13.25" style="1191" customWidth="1"/>
    <col min="7710" max="7710" width="14.5" style="1191" customWidth="1"/>
    <col min="7711" max="7734" width="7.875" style="1191"/>
    <col min="7735" max="7735" width="11.625" style="1191" customWidth="1"/>
    <col min="7736" max="7936" width="7.875" style="1191"/>
    <col min="7937" max="7937" width="4.25" style="1191" customWidth="1"/>
    <col min="7938" max="7938" width="46.125" style="1191" customWidth="1"/>
    <col min="7939" max="7939" width="10.75" style="1191" customWidth="1"/>
    <col min="7940" max="7940" width="12.25" style="1191" customWidth="1"/>
    <col min="7941" max="7941" width="12.5" style="1191" customWidth="1"/>
    <col min="7942" max="7942" width="12.125" style="1191" customWidth="1"/>
    <col min="7943" max="7943" width="12.5" style="1191" customWidth="1"/>
    <col min="7944" max="7944" width="13.25" style="1191" customWidth="1"/>
    <col min="7945" max="7945" width="11.875" style="1191" customWidth="1"/>
    <col min="7946" max="7946" width="11.625" style="1191" customWidth="1"/>
    <col min="7947" max="7947" width="12" style="1191" customWidth="1"/>
    <col min="7948" max="7948" width="12.125" style="1191" customWidth="1"/>
    <col min="7949" max="7949" width="14" style="1191" customWidth="1"/>
    <col min="7950" max="7950" width="13.25" style="1191" customWidth="1"/>
    <col min="7951" max="7951" width="14" style="1191" customWidth="1"/>
    <col min="7952" max="7952" width="12.5" style="1191" customWidth="1"/>
    <col min="7953" max="7953" width="12.875" style="1191" customWidth="1"/>
    <col min="7954" max="7954" width="12.25" style="1191" customWidth="1"/>
    <col min="7955" max="7955" width="12.5" style="1191" customWidth="1"/>
    <col min="7956" max="7957" width="12.875" style="1191" customWidth="1"/>
    <col min="7958" max="7958" width="12.25" style="1191" customWidth="1"/>
    <col min="7959" max="7959" width="12.875" style="1191" customWidth="1"/>
    <col min="7960" max="7961" width="12.25" style="1191" customWidth="1"/>
    <col min="7962" max="7962" width="12.5" style="1191" customWidth="1"/>
    <col min="7963" max="7965" width="13.25" style="1191" customWidth="1"/>
    <col min="7966" max="7966" width="14.5" style="1191" customWidth="1"/>
    <col min="7967" max="7990" width="7.875" style="1191"/>
    <col min="7991" max="7991" width="11.625" style="1191" customWidth="1"/>
    <col min="7992" max="8192" width="7.875" style="1191"/>
    <col min="8193" max="8193" width="4.25" style="1191" customWidth="1"/>
    <col min="8194" max="8194" width="46.125" style="1191" customWidth="1"/>
    <col min="8195" max="8195" width="10.75" style="1191" customWidth="1"/>
    <col min="8196" max="8196" width="12.25" style="1191" customWidth="1"/>
    <col min="8197" max="8197" width="12.5" style="1191" customWidth="1"/>
    <col min="8198" max="8198" width="12.125" style="1191" customWidth="1"/>
    <col min="8199" max="8199" width="12.5" style="1191" customWidth="1"/>
    <col min="8200" max="8200" width="13.25" style="1191" customWidth="1"/>
    <col min="8201" max="8201" width="11.875" style="1191" customWidth="1"/>
    <col min="8202" max="8202" width="11.625" style="1191" customWidth="1"/>
    <col min="8203" max="8203" width="12" style="1191" customWidth="1"/>
    <col min="8204" max="8204" width="12.125" style="1191" customWidth="1"/>
    <col min="8205" max="8205" width="14" style="1191" customWidth="1"/>
    <col min="8206" max="8206" width="13.25" style="1191" customWidth="1"/>
    <col min="8207" max="8207" width="14" style="1191" customWidth="1"/>
    <col min="8208" max="8208" width="12.5" style="1191" customWidth="1"/>
    <col min="8209" max="8209" width="12.875" style="1191" customWidth="1"/>
    <col min="8210" max="8210" width="12.25" style="1191" customWidth="1"/>
    <col min="8211" max="8211" width="12.5" style="1191" customWidth="1"/>
    <col min="8212" max="8213" width="12.875" style="1191" customWidth="1"/>
    <col min="8214" max="8214" width="12.25" style="1191" customWidth="1"/>
    <col min="8215" max="8215" width="12.875" style="1191" customWidth="1"/>
    <col min="8216" max="8217" width="12.25" style="1191" customWidth="1"/>
    <col min="8218" max="8218" width="12.5" style="1191" customWidth="1"/>
    <col min="8219" max="8221" width="13.25" style="1191" customWidth="1"/>
    <col min="8222" max="8222" width="14.5" style="1191" customWidth="1"/>
    <col min="8223" max="8246" width="7.875" style="1191"/>
    <col min="8247" max="8247" width="11.625" style="1191" customWidth="1"/>
    <col min="8248" max="8448" width="7.875" style="1191"/>
    <col min="8449" max="8449" width="4.25" style="1191" customWidth="1"/>
    <col min="8450" max="8450" width="46.125" style="1191" customWidth="1"/>
    <col min="8451" max="8451" width="10.75" style="1191" customWidth="1"/>
    <col min="8452" max="8452" width="12.25" style="1191" customWidth="1"/>
    <col min="8453" max="8453" width="12.5" style="1191" customWidth="1"/>
    <col min="8454" max="8454" width="12.125" style="1191" customWidth="1"/>
    <col min="8455" max="8455" width="12.5" style="1191" customWidth="1"/>
    <col min="8456" max="8456" width="13.25" style="1191" customWidth="1"/>
    <col min="8457" max="8457" width="11.875" style="1191" customWidth="1"/>
    <col min="8458" max="8458" width="11.625" style="1191" customWidth="1"/>
    <col min="8459" max="8459" width="12" style="1191" customWidth="1"/>
    <col min="8460" max="8460" width="12.125" style="1191" customWidth="1"/>
    <col min="8461" max="8461" width="14" style="1191" customWidth="1"/>
    <col min="8462" max="8462" width="13.25" style="1191" customWidth="1"/>
    <col min="8463" max="8463" width="14" style="1191" customWidth="1"/>
    <col min="8464" max="8464" width="12.5" style="1191" customWidth="1"/>
    <col min="8465" max="8465" width="12.875" style="1191" customWidth="1"/>
    <col min="8466" max="8466" width="12.25" style="1191" customWidth="1"/>
    <col min="8467" max="8467" width="12.5" style="1191" customWidth="1"/>
    <col min="8468" max="8469" width="12.875" style="1191" customWidth="1"/>
    <col min="8470" max="8470" width="12.25" style="1191" customWidth="1"/>
    <col min="8471" max="8471" width="12.875" style="1191" customWidth="1"/>
    <col min="8472" max="8473" width="12.25" style="1191" customWidth="1"/>
    <col min="8474" max="8474" width="12.5" style="1191" customWidth="1"/>
    <col min="8475" max="8477" width="13.25" style="1191" customWidth="1"/>
    <col min="8478" max="8478" width="14.5" style="1191" customWidth="1"/>
    <col min="8479" max="8502" width="7.875" style="1191"/>
    <col min="8503" max="8503" width="11.625" style="1191" customWidth="1"/>
    <col min="8504" max="8704" width="7.875" style="1191"/>
    <col min="8705" max="8705" width="4.25" style="1191" customWidth="1"/>
    <col min="8706" max="8706" width="46.125" style="1191" customWidth="1"/>
    <col min="8707" max="8707" width="10.75" style="1191" customWidth="1"/>
    <col min="8708" max="8708" width="12.25" style="1191" customWidth="1"/>
    <col min="8709" max="8709" width="12.5" style="1191" customWidth="1"/>
    <col min="8710" max="8710" width="12.125" style="1191" customWidth="1"/>
    <col min="8711" max="8711" width="12.5" style="1191" customWidth="1"/>
    <col min="8712" max="8712" width="13.25" style="1191" customWidth="1"/>
    <col min="8713" max="8713" width="11.875" style="1191" customWidth="1"/>
    <col min="8714" max="8714" width="11.625" style="1191" customWidth="1"/>
    <col min="8715" max="8715" width="12" style="1191" customWidth="1"/>
    <col min="8716" max="8716" width="12.125" style="1191" customWidth="1"/>
    <col min="8717" max="8717" width="14" style="1191" customWidth="1"/>
    <col min="8718" max="8718" width="13.25" style="1191" customWidth="1"/>
    <col min="8719" max="8719" width="14" style="1191" customWidth="1"/>
    <col min="8720" max="8720" width="12.5" style="1191" customWidth="1"/>
    <col min="8721" max="8721" width="12.875" style="1191" customWidth="1"/>
    <col min="8722" max="8722" width="12.25" style="1191" customWidth="1"/>
    <col min="8723" max="8723" width="12.5" style="1191" customWidth="1"/>
    <col min="8724" max="8725" width="12.875" style="1191" customWidth="1"/>
    <col min="8726" max="8726" width="12.25" style="1191" customWidth="1"/>
    <col min="8727" max="8727" width="12.875" style="1191" customWidth="1"/>
    <col min="8728" max="8729" width="12.25" style="1191" customWidth="1"/>
    <col min="8730" max="8730" width="12.5" style="1191" customWidth="1"/>
    <col min="8731" max="8733" width="13.25" style="1191" customWidth="1"/>
    <col min="8734" max="8734" width="14.5" style="1191" customWidth="1"/>
    <col min="8735" max="8758" width="7.875" style="1191"/>
    <col min="8759" max="8759" width="11.625" style="1191" customWidth="1"/>
    <col min="8760" max="8960" width="7.875" style="1191"/>
    <col min="8961" max="8961" width="4.25" style="1191" customWidth="1"/>
    <col min="8962" max="8962" width="46.125" style="1191" customWidth="1"/>
    <col min="8963" max="8963" width="10.75" style="1191" customWidth="1"/>
    <col min="8964" max="8964" width="12.25" style="1191" customWidth="1"/>
    <col min="8965" max="8965" width="12.5" style="1191" customWidth="1"/>
    <col min="8966" max="8966" width="12.125" style="1191" customWidth="1"/>
    <col min="8967" max="8967" width="12.5" style="1191" customWidth="1"/>
    <col min="8968" max="8968" width="13.25" style="1191" customWidth="1"/>
    <col min="8969" max="8969" width="11.875" style="1191" customWidth="1"/>
    <col min="8970" max="8970" width="11.625" style="1191" customWidth="1"/>
    <col min="8971" max="8971" width="12" style="1191" customWidth="1"/>
    <col min="8972" max="8972" width="12.125" style="1191" customWidth="1"/>
    <col min="8973" max="8973" width="14" style="1191" customWidth="1"/>
    <col min="8974" max="8974" width="13.25" style="1191" customWidth="1"/>
    <col min="8975" max="8975" width="14" style="1191" customWidth="1"/>
    <col min="8976" max="8976" width="12.5" style="1191" customWidth="1"/>
    <col min="8977" max="8977" width="12.875" style="1191" customWidth="1"/>
    <col min="8978" max="8978" width="12.25" style="1191" customWidth="1"/>
    <col min="8979" max="8979" width="12.5" style="1191" customWidth="1"/>
    <col min="8980" max="8981" width="12.875" style="1191" customWidth="1"/>
    <col min="8982" max="8982" width="12.25" style="1191" customWidth="1"/>
    <col min="8983" max="8983" width="12.875" style="1191" customWidth="1"/>
    <col min="8984" max="8985" width="12.25" style="1191" customWidth="1"/>
    <col min="8986" max="8986" width="12.5" style="1191" customWidth="1"/>
    <col min="8987" max="8989" width="13.25" style="1191" customWidth="1"/>
    <col min="8990" max="8990" width="14.5" style="1191" customWidth="1"/>
    <col min="8991" max="9014" width="7.875" style="1191"/>
    <col min="9015" max="9015" width="11.625" style="1191" customWidth="1"/>
    <col min="9016" max="9216" width="7.875" style="1191"/>
    <col min="9217" max="9217" width="4.25" style="1191" customWidth="1"/>
    <col min="9218" max="9218" width="46.125" style="1191" customWidth="1"/>
    <col min="9219" max="9219" width="10.75" style="1191" customWidth="1"/>
    <col min="9220" max="9220" width="12.25" style="1191" customWidth="1"/>
    <col min="9221" max="9221" width="12.5" style="1191" customWidth="1"/>
    <col min="9222" max="9222" width="12.125" style="1191" customWidth="1"/>
    <col min="9223" max="9223" width="12.5" style="1191" customWidth="1"/>
    <col min="9224" max="9224" width="13.25" style="1191" customWidth="1"/>
    <col min="9225" max="9225" width="11.875" style="1191" customWidth="1"/>
    <col min="9226" max="9226" width="11.625" style="1191" customWidth="1"/>
    <col min="9227" max="9227" width="12" style="1191" customWidth="1"/>
    <col min="9228" max="9228" width="12.125" style="1191" customWidth="1"/>
    <col min="9229" max="9229" width="14" style="1191" customWidth="1"/>
    <col min="9230" max="9230" width="13.25" style="1191" customWidth="1"/>
    <col min="9231" max="9231" width="14" style="1191" customWidth="1"/>
    <col min="9232" max="9232" width="12.5" style="1191" customWidth="1"/>
    <col min="9233" max="9233" width="12.875" style="1191" customWidth="1"/>
    <col min="9234" max="9234" width="12.25" style="1191" customWidth="1"/>
    <col min="9235" max="9235" width="12.5" style="1191" customWidth="1"/>
    <col min="9236" max="9237" width="12.875" style="1191" customWidth="1"/>
    <col min="9238" max="9238" width="12.25" style="1191" customWidth="1"/>
    <col min="9239" max="9239" width="12.875" style="1191" customWidth="1"/>
    <col min="9240" max="9241" width="12.25" style="1191" customWidth="1"/>
    <col min="9242" max="9242" width="12.5" style="1191" customWidth="1"/>
    <col min="9243" max="9245" width="13.25" style="1191" customWidth="1"/>
    <col min="9246" max="9246" width="14.5" style="1191" customWidth="1"/>
    <col min="9247" max="9270" width="7.875" style="1191"/>
    <col min="9271" max="9271" width="11.625" style="1191" customWidth="1"/>
    <col min="9272" max="9472" width="7.875" style="1191"/>
    <col min="9473" max="9473" width="4.25" style="1191" customWidth="1"/>
    <col min="9474" max="9474" width="46.125" style="1191" customWidth="1"/>
    <col min="9475" max="9475" width="10.75" style="1191" customWidth="1"/>
    <col min="9476" max="9476" width="12.25" style="1191" customWidth="1"/>
    <col min="9477" max="9477" width="12.5" style="1191" customWidth="1"/>
    <col min="9478" max="9478" width="12.125" style="1191" customWidth="1"/>
    <col min="9479" max="9479" width="12.5" style="1191" customWidth="1"/>
    <col min="9480" max="9480" width="13.25" style="1191" customWidth="1"/>
    <col min="9481" max="9481" width="11.875" style="1191" customWidth="1"/>
    <col min="9482" max="9482" width="11.625" style="1191" customWidth="1"/>
    <col min="9483" max="9483" width="12" style="1191" customWidth="1"/>
    <col min="9484" max="9484" width="12.125" style="1191" customWidth="1"/>
    <col min="9485" max="9485" width="14" style="1191" customWidth="1"/>
    <col min="9486" max="9486" width="13.25" style="1191" customWidth="1"/>
    <col min="9487" max="9487" width="14" style="1191" customWidth="1"/>
    <col min="9488" max="9488" width="12.5" style="1191" customWidth="1"/>
    <col min="9489" max="9489" width="12.875" style="1191" customWidth="1"/>
    <col min="9490" max="9490" width="12.25" style="1191" customWidth="1"/>
    <col min="9491" max="9491" width="12.5" style="1191" customWidth="1"/>
    <col min="9492" max="9493" width="12.875" style="1191" customWidth="1"/>
    <col min="9494" max="9494" width="12.25" style="1191" customWidth="1"/>
    <col min="9495" max="9495" width="12.875" style="1191" customWidth="1"/>
    <col min="9496" max="9497" width="12.25" style="1191" customWidth="1"/>
    <col min="9498" max="9498" width="12.5" style="1191" customWidth="1"/>
    <col min="9499" max="9501" width="13.25" style="1191" customWidth="1"/>
    <col min="9502" max="9502" width="14.5" style="1191" customWidth="1"/>
    <col min="9503" max="9526" width="7.875" style="1191"/>
    <col min="9527" max="9527" width="11.625" style="1191" customWidth="1"/>
    <col min="9528" max="9728" width="7.875" style="1191"/>
    <col min="9729" max="9729" width="4.25" style="1191" customWidth="1"/>
    <col min="9730" max="9730" width="46.125" style="1191" customWidth="1"/>
    <col min="9731" max="9731" width="10.75" style="1191" customWidth="1"/>
    <col min="9732" max="9732" width="12.25" style="1191" customWidth="1"/>
    <col min="9733" max="9733" width="12.5" style="1191" customWidth="1"/>
    <col min="9734" max="9734" width="12.125" style="1191" customWidth="1"/>
    <col min="9735" max="9735" width="12.5" style="1191" customWidth="1"/>
    <col min="9736" max="9736" width="13.25" style="1191" customWidth="1"/>
    <col min="9737" max="9737" width="11.875" style="1191" customWidth="1"/>
    <col min="9738" max="9738" width="11.625" style="1191" customWidth="1"/>
    <col min="9739" max="9739" width="12" style="1191" customWidth="1"/>
    <col min="9740" max="9740" width="12.125" style="1191" customWidth="1"/>
    <col min="9741" max="9741" width="14" style="1191" customWidth="1"/>
    <col min="9742" max="9742" width="13.25" style="1191" customWidth="1"/>
    <col min="9743" max="9743" width="14" style="1191" customWidth="1"/>
    <col min="9744" max="9744" width="12.5" style="1191" customWidth="1"/>
    <col min="9745" max="9745" width="12.875" style="1191" customWidth="1"/>
    <col min="9746" max="9746" width="12.25" style="1191" customWidth="1"/>
    <col min="9747" max="9747" width="12.5" style="1191" customWidth="1"/>
    <col min="9748" max="9749" width="12.875" style="1191" customWidth="1"/>
    <col min="9750" max="9750" width="12.25" style="1191" customWidth="1"/>
    <col min="9751" max="9751" width="12.875" style="1191" customWidth="1"/>
    <col min="9752" max="9753" width="12.25" style="1191" customWidth="1"/>
    <col min="9754" max="9754" width="12.5" style="1191" customWidth="1"/>
    <col min="9755" max="9757" width="13.25" style="1191" customWidth="1"/>
    <col min="9758" max="9758" width="14.5" style="1191" customWidth="1"/>
    <col min="9759" max="9782" width="7.875" style="1191"/>
    <col min="9783" max="9783" width="11.625" style="1191" customWidth="1"/>
    <col min="9784" max="9984" width="7.875" style="1191"/>
    <col min="9985" max="9985" width="4.25" style="1191" customWidth="1"/>
    <col min="9986" max="9986" width="46.125" style="1191" customWidth="1"/>
    <col min="9987" max="9987" width="10.75" style="1191" customWidth="1"/>
    <col min="9988" max="9988" width="12.25" style="1191" customWidth="1"/>
    <col min="9989" max="9989" width="12.5" style="1191" customWidth="1"/>
    <col min="9990" max="9990" width="12.125" style="1191" customWidth="1"/>
    <col min="9991" max="9991" width="12.5" style="1191" customWidth="1"/>
    <col min="9992" max="9992" width="13.25" style="1191" customWidth="1"/>
    <col min="9993" max="9993" width="11.875" style="1191" customWidth="1"/>
    <col min="9994" max="9994" width="11.625" style="1191" customWidth="1"/>
    <col min="9995" max="9995" width="12" style="1191" customWidth="1"/>
    <col min="9996" max="9996" width="12.125" style="1191" customWidth="1"/>
    <col min="9997" max="9997" width="14" style="1191" customWidth="1"/>
    <col min="9998" max="9998" width="13.25" style="1191" customWidth="1"/>
    <col min="9999" max="9999" width="14" style="1191" customWidth="1"/>
    <col min="10000" max="10000" width="12.5" style="1191" customWidth="1"/>
    <col min="10001" max="10001" width="12.875" style="1191" customWidth="1"/>
    <col min="10002" max="10002" width="12.25" style="1191" customWidth="1"/>
    <col min="10003" max="10003" width="12.5" style="1191" customWidth="1"/>
    <col min="10004" max="10005" width="12.875" style="1191" customWidth="1"/>
    <col min="10006" max="10006" width="12.25" style="1191" customWidth="1"/>
    <col min="10007" max="10007" width="12.875" style="1191" customWidth="1"/>
    <col min="10008" max="10009" width="12.25" style="1191" customWidth="1"/>
    <col min="10010" max="10010" width="12.5" style="1191" customWidth="1"/>
    <col min="10011" max="10013" width="13.25" style="1191" customWidth="1"/>
    <col min="10014" max="10014" width="14.5" style="1191" customWidth="1"/>
    <col min="10015" max="10038" width="7.875" style="1191"/>
    <col min="10039" max="10039" width="11.625" style="1191" customWidth="1"/>
    <col min="10040" max="10240" width="7.875" style="1191"/>
    <col min="10241" max="10241" width="4.25" style="1191" customWidth="1"/>
    <col min="10242" max="10242" width="46.125" style="1191" customWidth="1"/>
    <col min="10243" max="10243" width="10.75" style="1191" customWidth="1"/>
    <col min="10244" max="10244" width="12.25" style="1191" customWidth="1"/>
    <col min="10245" max="10245" width="12.5" style="1191" customWidth="1"/>
    <col min="10246" max="10246" width="12.125" style="1191" customWidth="1"/>
    <col min="10247" max="10247" width="12.5" style="1191" customWidth="1"/>
    <col min="10248" max="10248" width="13.25" style="1191" customWidth="1"/>
    <col min="10249" max="10249" width="11.875" style="1191" customWidth="1"/>
    <col min="10250" max="10250" width="11.625" style="1191" customWidth="1"/>
    <col min="10251" max="10251" width="12" style="1191" customWidth="1"/>
    <col min="10252" max="10252" width="12.125" style="1191" customWidth="1"/>
    <col min="10253" max="10253" width="14" style="1191" customWidth="1"/>
    <col min="10254" max="10254" width="13.25" style="1191" customWidth="1"/>
    <col min="10255" max="10255" width="14" style="1191" customWidth="1"/>
    <col min="10256" max="10256" width="12.5" style="1191" customWidth="1"/>
    <col min="10257" max="10257" width="12.875" style="1191" customWidth="1"/>
    <col min="10258" max="10258" width="12.25" style="1191" customWidth="1"/>
    <col min="10259" max="10259" width="12.5" style="1191" customWidth="1"/>
    <col min="10260" max="10261" width="12.875" style="1191" customWidth="1"/>
    <col min="10262" max="10262" width="12.25" style="1191" customWidth="1"/>
    <col min="10263" max="10263" width="12.875" style="1191" customWidth="1"/>
    <col min="10264" max="10265" width="12.25" style="1191" customWidth="1"/>
    <col min="10266" max="10266" width="12.5" style="1191" customWidth="1"/>
    <col min="10267" max="10269" width="13.25" style="1191" customWidth="1"/>
    <col min="10270" max="10270" width="14.5" style="1191" customWidth="1"/>
    <col min="10271" max="10294" width="7.875" style="1191"/>
    <col min="10295" max="10295" width="11.625" style="1191" customWidth="1"/>
    <col min="10296" max="10496" width="7.875" style="1191"/>
    <col min="10497" max="10497" width="4.25" style="1191" customWidth="1"/>
    <col min="10498" max="10498" width="46.125" style="1191" customWidth="1"/>
    <col min="10499" max="10499" width="10.75" style="1191" customWidth="1"/>
    <col min="10500" max="10500" width="12.25" style="1191" customWidth="1"/>
    <col min="10501" max="10501" width="12.5" style="1191" customWidth="1"/>
    <col min="10502" max="10502" width="12.125" style="1191" customWidth="1"/>
    <col min="10503" max="10503" width="12.5" style="1191" customWidth="1"/>
    <col min="10504" max="10504" width="13.25" style="1191" customWidth="1"/>
    <col min="10505" max="10505" width="11.875" style="1191" customWidth="1"/>
    <col min="10506" max="10506" width="11.625" style="1191" customWidth="1"/>
    <col min="10507" max="10507" width="12" style="1191" customWidth="1"/>
    <col min="10508" max="10508" width="12.125" style="1191" customWidth="1"/>
    <col min="10509" max="10509" width="14" style="1191" customWidth="1"/>
    <col min="10510" max="10510" width="13.25" style="1191" customWidth="1"/>
    <col min="10511" max="10511" width="14" style="1191" customWidth="1"/>
    <col min="10512" max="10512" width="12.5" style="1191" customWidth="1"/>
    <col min="10513" max="10513" width="12.875" style="1191" customWidth="1"/>
    <col min="10514" max="10514" width="12.25" style="1191" customWidth="1"/>
    <col min="10515" max="10515" width="12.5" style="1191" customWidth="1"/>
    <col min="10516" max="10517" width="12.875" style="1191" customWidth="1"/>
    <col min="10518" max="10518" width="12.25" style="1191" customWidth="1"/>
    <col min="10519" max="10519" width="12.875" style="1191" customWidth="1"/>
    <col min="10520" max="10521" width="12.25" style="1191" customWidth="1"/>
    <col min="10522" max="10522" width="12.5" style="1191" customWidth="1"/>
    <col min="10523" max="10525" width="13.25" style="1191" customWidth="1"/>
    <col min="10526" max="10526" width="14.5" style="1191" customWidth="1"/>
    <col min="10527" max="10550" width="7.875" style="1191"/>
    <col min="10551" max="10551" width="11.625" style="1191" customWidth="1"/>
    <col min="10552" max="10752" width="7.875" style="1191"/>
    <col min="10753" max="10753" width="4.25" style="1191" customWidth="1"/>
    <col min="10754" max="10754" width="46.125" style="1191" customWidth="1"/>
    <col min="10755" max="10755" width="10.75" style="1191" customWidth="1"/>
    <col min="10756" max="10756" width="12.25" style="1191" customWidth="1"/>
    <col min="10757" max="10757" width="12.5" style="1191" customWidth="1"/>
    <col min="10758" max="10758" width="12.125" style="1191" customWidth="1"/>
    <col min="10759" max="10759" width="12.5" style="1191" customWidth="1"/>
    <col min="10760" max="10760" width="13.25" style="1191" customWidth="1"/>
    <col min="10761" max="10761" width="11.875" style="1191" customWidth="1"/>
    <col min="10762" max="10762" width="11.625" style="1191" customWidth="1"/>
    <col min="10763" max="10763" width="12" style="1191" customWidth="1"/>
    <col min="10764" max="10764" width="12.125" style="1191" customWidth="1"/>
    <col min="10765" max="10765" width="14" style="1191" customWidth="1"/>
    <col min="10766" max="10766" width="13.25" style="1191" customWidth="1"/>
    <col min="10767" max="10767" width="14" style="1191" customWidth="1"/>
    <col min="10768" max="10768" width="12.5" style="1191" customWidth="1"/>
    <col min="10769" max="10769" width="12.875" style="1191" customWidth="1"/>
    <col min="10770" max="10770" width="12.25" style="1191" customWidth="1"/>
    <col min="10771" max="10771" width="12.5" style="1191" customWidth="1"/>
    <col min="10772" max="10773" width="12.875" style="1191" customWidth="1"/>
    <col min="10774" max="10774" width="12.25" style="1191" customWidth="1"/>
    <col min="10775" max="10775" width="12.875" style="1191" customWidth="1"/>
    <col min="10776" max="10777" width="12.25" style="1191" customWidth="1"/>
    <col min="10778" max="10778" width="12.5" style="1191" customWidth="1"/>
    <col min="10779" max="10781" width="13.25" style="1191" customWidth="1"/>
    <col min="10782" max="10782" width="14.5" style="1191" customWidth="1"/>
    <col min="10783" max="10806" width="7.875" style="1191"/>
    <col min="10807" max="10807" width="11.625" style="1191" customWidth="1"/>
    <col min="10808" max="11008" width="7.875" style="1191"/>
    <col min="11009" max="11009" width="4.25" style="1191" customWidth="1"/>
    <col min="11010" max="11010" width="46.125" style="1191" customWidth="1"/>
    <col min="11011" max="11011" width="10.75" style="1191" customWidth="1"/>
    <col min="11012" max="11012" width="12.25" style="1191" customWidth="1"/>
    <col min="11013" max="11013" width="12.5" style="1191" customWidth="1"/>
    <col min="11014" max="11014" width="12.125" style="1191" customWidth="1"/>
    <col min="11015" max="11015" width="12.5" style="1191" customWidth="1"/>
    <col min="11016" max="11016" width="13.25" style="1191" customWidth="1"/>
    <col min="11017" max="11017" width="11.875" style="1191" customWidth="1"/>
    <col min="11018" max="11018" width="11.625" style="1191" customWidth="1"/>
    <col min="11019" max="11019" width="12" style="1191" customWidth="1"/>
    <col min="11020" max="11020" width="12.125" style="1191" customWidth="1"/>
    <col min="11021" max="11021" width="14" style="1191" customWidth="1"/>
    <col min="11022" max="11022" width="13.25" style="1191" customWidth="1"/>
    <col min="11023" max="11023" width="14" style="1191" customWidth="1"/>
    <col min="11024" max="11024" width="12.5" style="1191" customWidth="1"/>
    <col min="11025" max="11025" width="12.875" style="1191" customWidth="1"/>
    <col min="11026" max="11026" width="12.25" style="1191" customWidth="1"/>
    <col min="11027" max="11027" width="12.5" style="1191" customWidth="1"/>
    <col min="11028" max="11029" width="12.875" style="1191" customWidth="1"/>
    <col min="11030" max="11030" width="12.25" style="1191" customWidth="1"/>
    <col min="11031" max="11031" width="12.875" style="1191" customWidth="1"/>
    <col min="11032" max="11033" width="12.25" style="1191" customWidth="1"/>
    <col min="11034" max="11034" width="12.5" style="1191" customWidth="1"/>
    <col min="11035" max="11037" width="13.25" style="1191" customWidth="1"/>
    <col min="11038" max="11038" width="14.5" style="1191" customWidth="1"/>
    <col min="11039" max="11062" width="7.875" style="1191"/>
    <col min="11063" max="11063" width="11.625" style="1191" customWidth="1"/>
    <col min="11064" max="11264" width="7.875" style="1191"/>
    <col min="11265" max="11265" width="4.25" style="1191" customWidth="1"/>
    <col min="11266" max="11266" width="46.125" style="1191" customWidth="1"/>
    <col min="11267" max="11267" width="10.75" style="1191" customWidth="1"/>
    <col min="11268" max="11268" width="12.25" style="1191" customWidth="1"/>
    <col min="11269" max="11269" width="12.5" style="1191" customWidth="1"/>
    <col min="11270" max="11270" width="12.125" style="1191" customWidth="1"/>
    <col min="11271" max="11271" width="12.5" style="1191" customWidth="1"/>
    <col min="11272" max="11272" width="13.25" style="1191" customWidth="1"/>
    <col min="11273" max="11273" width="11.875" style="1191" customWidth="1"/>
    <col min="11274" max="11274" width="11.625" style="1191" customWidth="1"/>
    <col min="11275" max="11275" width="12" style="1191" customWidth="1"/>
    <col min="11276" max="11276" width="12.125" style="1191" customWidth="1"/>
    <col min="11277" max="11277" width="14" style="1191" customWidth="1"/>
    <col min="11278" max="11278" width="13.25" style="1191" customWidth="1"/>
    <col min="11279" max="11279" width="14" style="1191" customWidth="1"/>
    <col min="11280" max="11280" width="12.5" style="1191" customWidth="1"/>
    <col min="11281" max="11281" width="12.875" style="1191" customWidth="1"/>
    <col min="11282" max="11282" width="12.25" style="1191" customWidth="1"/>
    <col min="11283" max="11283" width="12.5" style="1191" customWidth="1"/>
    <col min="11284" max="11285" width="12.875" style="1191" customWidth="1"/>
    <col min="11286" max="11286" width="12.25" style="1191" customWidth="1"/>
    <col min="11287" max="11287" width="12.875" style="1191" customWidth="1"/>
    <col min="11288" max="11289" width="12.25" style="1191" customWidth="1"/>
    <col min="11290" max="11290" width="12.5" style="1191" customWidth="1"/>
    <col min="11291" max="11293" width="13.25" style="1191" customWidth="1"/>
    <col min="11294" max="11294" width="14.5" style="1191" customWidth="1"/>
    <col min="11295" max="11318" width="7.875" style="1191"/>
    <col min="11319" max="11319" width="11.625" style="1191" customWidth="1"/>
    <col min="11320" max="11520" width="7.875" style="1191"/>
    <col min="11521" max="11521" width="4.25" style="1191" customWidth="1"/>
    <col min="11522" max="11522" width="46.125" style="1191" customWidth="1"/>
    <col min="11523" max="11523" width="10.75" style="1191" customWidth="1"/>
    <col min="11524" max="11524" width="12.25" style="1191" customWidth="1"/>
    <col min="11525" max="11525" width="12.5" style="1191" customWidth="1"/>
    <col min="11526" max="11526" width="12.125" style="1191" customWidth="1"/>
    <col min="11527" max="11527" width="12.5" style="1191" customWidth="1"/>
    <col min="11528" max="11528" width="13.25" style="1191" customWidth="1"/>
    <col min="11529" max="11529" width="11.875" style="1191" customWidth="1"/>
    <col min="11530" max="11530" width="11.625" style="1191" customWidth="1"/>
    <col min="11531" max="11531" width="12" style="1191" customWidth="1"/>
    <col min="11532" max="11532" width="12.125" style="1191" customWidth="1"/>
    <col min="11533" max="11533" width="14" style="1191" customWidth="1"/>
    <col min="11534" max="11534" width="13.25" style="1191" customWidth="1"/>
    <col min="11535" max="11535" width="14" style="1191" customWidth="1"/>
    <col min="11536" max="11536" width="12.5" style="1191" customWidth="1"/>
    <col min="11537" max="11537" width="12.875" style="1191" customWidth="1"/>
    <col min="11538" max="11538" width="12.25" style="1191" customWidth="1"/>
    <col min="11539" max="11539" width="12.5" style="1191" customWidth="1"/>
    <col min="11540" max="11541" width="12.875" style="1191" customWidth="1"/>
    <col min="11542" max="11542" width="12.25" style="1191" customWidth="1"/>
    <col min="11543" max="11543" width="12.875" style="1191" customWidth="1"/>
    <col min="11544" max="11545" width="12.25" style="1191" customWidth="1"/>
    <col min="11546" max="11546" width="12.5" style="1191" customWidth="1"/>
    <col min="11547" max="11549" width="13.25" style="1191" customWidth="1"/>
    <col min="11550" max="11550" width="14.5" style="1191" customWidth="1"/>
    <col min="11551" max="11574" width="7.875" style="1191"/>
    <col min="11575" max="11575" width="11.625" style="1191" customWidth="1"/>
    <col min="11576" max="11776" width="7.875" style="1191"/>
    <col min="11777" max="11777" width="4.25" style="1191" customWidth="1"/>
    <col min="11778" max="11778" width="46.125" style="1191" customWidth="1"/>
    <col min="11779" max="11779" width="10.75" style="1191" customWidth="1"/>
    <col min="11780" max="11780" width="12.25" style="1191" customWidth="1"/>
    <col min="11781" max="11781" width="12.5" style="1191" customWidth="1"/>
    <col min="11782" max="11782" width="12.125" style="1191" customWidth="1"/>
    <col min="11783" max="11783" width="12.5" style="1191" customWidth="1"/>
    <col min="11784" max="11784" width="13.25" style="1191" customWidth="1"/>
    <col min="11785" max="11785" width="11.875" style="1191" customWidth="1"/>
    <col min="11786" max="11786" width="11.625" style="1191" customWidth="1"/>
    <col min="11787" max="11787" width="12" style="1191" customWidth="1"/>
    <col min="11788" max="11788" width="12.125" style="1191" customWidth="1"/>
    <col min="11789" max="11789" width="14" style="1191" customWidth="1"/>
    <col min="11790" max="11790" width="13.25" style="1191" customWidth="1"/>
    <col min="11791" max="11791" width="14" style="1191" customWidth="1"/>
    <col min="11792" max="11792" width="12.5" style="1191" customWidth="1"/>
    <col min="11793" max="11793" width="12.875" style="1191" customWidth="1"/>
    <col min="11794" max="11794" width="12.25" style="1191" customWidth="1"/>
    <col min="11795" max="11795" width="12.5" style="1191" customWidth="1"/>
    <col min="11796" max="11797" width="12.875" style="1191" customWidth="1"/>
    <col min="11798" max="11798" width="12.25" style="1191" customWidth="1"/>
    <col min="11799" max="11799" width="12.875" style="1191" customWidth="1"/>
    <col min="11800" max="11801" width="12.25" style="1191" customWidth="1"/>
    <col min="11802" max="11802" width="12.5" style="1191" customWidth="1"/>
    <col min="11803" max="11805" width="13.25" style="1191" customWidth="1"/>
    <col min="11806" max="11806" width="14.5" style="1191" customWidth="1"/>
    <col min="11807" max="11830" width="7.875" style="1191"/>
    <col min="11831" max="11831" width="11.625" style="1191" customWidth="1"/>
    <col min="11832" max="12032" width="7.875" style="1191"/>
    <col min="12033" max="12033" width="4.25" style="1191" customWidth="1"/>
    <col min="12034" max="12034" width="46.125" style="1191" customWidth="1"/>
    <col min="12035" max="12035" width="10.75" style="1191" customWidth="1"/>
    <col min="12036" max="12036" width="12.25" style="1191" customWidth="1"/>
    <col min="12037" max="12037" width="12.5" style="1191" customWidth="1"/>
    <col min="12038" max="12038" width="12.125" style="1191" customWidth="1"/>
    <col min="12039" max="12039" width="12.5" style="1191" customWidth="1"/>
    <col min="12040" max="12040" width="13.25" style="1191" customWidth="1"/>
    <col min="12041" max="12041" width="11.875" style="1191" customWidth="1"/>
    <col min="12042" max="12042" width="11.625" style="1191" customWidth="1"/>
    <col min="12043" max="12043" width="12" style="1191" customWidth="1"/>
    <col min="12044" max="12044" width="12.125" style="1191" customWidth="1"/>
    <col min="12045" max="12045" width="14" style="1191" customWidth="1"/>
    <col min="12046" max="12046" width="13.25" style="1191" customWidth="1"/>
    <col min="12047" max="12047" width="14" style="1191" customWidth="1"/>
    <col min="12048" max="12048" width="12.5" style="1191" customWidth="1"/>
    <col min="12049" max="12049" width="12.875" style="1191" customWidth="1"/>
    <col min="12050" max="12050" width="12.25" style="1191" customWidth="1"/>
    <col min="12051" max="12051" width="12.5" style="1191" customWidth="1"/>
    <col min="12052" max="12053" width="12.875" style="1191" customWidth="1"/>
    <col min="12054" max="12054" width="12.25" style="1191" customWidth="1"/>
    <col min="12055" max="12055" width="12.875" style="1191" customWidth="1"/>
    <col min="12056" max="12057" width="12.25" style="1191" customWidth="1"/>
    <col min="12058" max="12058" width="12.5" style="1191" customWidth="1"/>
    <col min="12059" max="12061" width="13.25" style="1191" customWidth="1"/>
    <col min="12062" max="12062" width="14.5" style="1191" customWidth="1"/>
    <col min="12063" max="12086" width="7.875" style="1191"/>
    <col min="12087" max="12087" width="11.625" style="1191" customWidth="1"/>
    <col min="12088" max="12288" width="7.875" style="1191"/>
    <col min="12289" max="12289" width="4.25" style="1191" customWidth="1"/>
    <col min="12290" max="12290" width="46.125" style="1191" customWidth="1"/>
    <col min="12291" max="12291" width="10.75" style="1191" customWidth="1"/>
    <col min="12292" max="12292" width="12.25" style="1191" customWidth="1"/>
    <col min="12293" max="12293" width="12.5" style="1191" customWidth="1"/>
    <col min="12294" max="12294" width="12.125" style="1191" customWidth="1"/>
    <col min="12295" max="12295" width="12.5" style="1191" customWidth="1"/>
    <col min="12296" max="12296" width="13.25" style="1191" customWidth="1"/>
    <col min="12297" max="12297" width="11.875" style="1191" customWidth="1"/>
    <col min="12298" max="12298" width="11.625" style="1191" customWidth="1"/>
    <col min="12299" max="12299" width="12" style="1191" customWidth="1"/>
    <col min="12300" max="12300" width="12.125" style="1191" customWidth="1"/>
    <col min="12301" max="12301" width="14" style="1191" customWidth="1"/>
    <col min="12302" max="12302" width="13.25" style="1191" customWidth="1"/>
    <col min="12303" max="12303" width="14" style="1191" customWidth="1"/>
    <col min="12304" max="12304" width="12.5" style="1191" customWidth="1"/>
    <col min="12305" max="12305" width="12.875" style="1191" customWidth="1"/>
    <col min="12306" max="12306" width="12.25" style="1191" customWidth="1"/>
    <col min="12307" max="12307" width="12.5" style="1191" customWidth="1"/>
    <col min="12308" max="12309" width="12.875" style="1191" customWidth="1"/>
    <col min="12310" max="12310" width="12.25" style="1191" customWidth="1"/>
    <col min="12311" max="12311" width="12.875" style="1191" customWidth="1"/>
    <col min="12312" max="12313" width="12.25" style="1191" customWidth="1"/>
    <col min="12314" max="12314" width="12.5" style="1191" customWidth="1"/>
    <col min="12315" max="12317" width="13.25" style="1191" customWidth="1"/>
    <col min="12318" max="12318" width="14.5" style="1191" customWidth="1"/>
    <col min="12319" max="12342" width="7.875" style="1191"/>
    <col min="12343" max="12343" width="11.625" style="1191" customWidth="1"/>
    <col min="12344" max="12544" width="7.875" style="1191"/>
    <col min="12545" max="12545" width="4.25" style="1191" customWidth="1"/>
    <col min="12546" max="12546" width="46.125" style="1191" customWidth="1"/>
    <col min="12547" max="12547" width="10.75" style="1191" customWidth="1"/>
    <col min="12548" max="12548" width="12.25" style="1191" customWidth="1"/>
    <col min="12549" max="12549" width="12.5" style="1191" customWidth="1"/>
    <col min="12550" max="12550" width="12.125" style="1191" customWidth="1"/>
    <col min="12551" max="12551" width="12.5" style="1191" customWidth="1"/>
    <col min="12552" max="12552" width="13.25" style="1191" customWidth="1"/>
    <col min="12553" max="12553" width="11.875" style="1191" customWidth="1"/>
    <col min="12554" max="12554" width="11.625" style="1191" customWidth="1"/>
    <col min="12555" max="12555" width="12" style="1191" customWidth="1"/>
    <col min="12556" max="12556" width="12.125" style="1191" customWidth="1"/>
    <col min="12557" max="12557" width="14" style="1191" customWidth="1"/>
    <col min="12558" max="12558" width="13.25" style="1191" customWidth="1"/>
    <col min="12559" max="12559" width="14" style="1191" customWidth="1"/>
    <col min="12560" max="12560" width="12.5" style="1191" customWidth="1"/>
    <col min="12561" max="12561" width="12.875" style="1191" customWidth="1"/>
    <col min="12562" max="12562" width="12.25" style="1191" customWidth="1"/>
    <col min="12563" max="12563" width="12.5" style="1191" customWidth="1"/>
    <col min="12564" max="12565" width="12.875" style="1191" customWidth="1"/>
    <col min="12566" max="12566" width="12.25" style="1191" customWidth="1"/>
    <col min="12567" max="12567" width="12.875" style="1191" customWidth="1"/>
    <col min="12568" max="12569" width="12.25" style="1191" customWidth="1"/>
    <col min="12570" max="12570" width="12.5" style="1191" customWidth="1"/>
    <col min="12571" max="12573" width="13.25" style="1191" customWidth="1"/>
    <col min="12574" max="12574" width="14.5" style="1191" customWidth="1"/>
    <col min="12575" max="12598" width="7.875" style="1191"/>
    <col min="12599" max="12599" width="11.625" style="1191" customWidth="1"/>
    <col min="12600" max="12800" width="7.875" style="1191"/>
    <col min="12801" max="12801" width="4.25" style="1191" customWidth="1"/>
    <col min="12802" max="12802" width="46.125" style="1191" customWidth="1"/>
    <col min="12803" max="12803" width="10.75" style="1191" customWidth="1"/>
    <col min="12804" max="12804" width="12.25" style="1191" customWidth="1"/>
    <col min="12805" max="12805" width="12.5" style="1191" customWidth="1"/>
    <col min="12806" max="12806" width="12.125" style="1191" customWidth="1"/>
    <col min="12807" max="12807" width="12.5" style="1191" customWidth="1"/>
    <col min="12808" max="12808" width="13.25" style="1191" customWidth="1"/>
    <col min="12809" max="12809" width="11.875" style="1191" customWidth="1"/>
    <col min="12810" max="12810" width="11.625" style="1191" customWidth="1"/>
    <col min="12811" max="12811" width="12" style="1191" customWidth="1"/>
    <col min="12812" max="12812" width="12.125" style="1191" customWidth="1"/>
    <col min="12813" max="12813" width="14" style="1191" customWidth="1"/>
    <col min="12814" max="12814" width="13.25" style="1191" customWidth="1"/>
    <col min="12815" max="12815" width="14" style="1191" customWidth="1"/>
    <col min="12816" max="12816" width="12.5" style="1191" customWidth="1"/>
    <col min="12817" max="12817" width="12.875" style="1191" customWidth="1"/>
    <col min="12818" max="12818" width="12.25" style="1191" customWidth="1"/>
    <col min="12819" max="12819" width="12.5" style="1191" customWidth="1"/>
    <col min="12820" max="12821" width="12.875" style="1191" customWidth="1"/>
    <col min="12822" max="12822" width="12.25" style="1191" customWidth="1"/>
    <col min="12823" max="12823" width="12.875" style="1191" customWidth="1"/>
    <col min="12824" max="12825" width="12.25" style="1191" customWidth="1"/>
    <col min="12826" max="12826" width="12.5" style="1191" customWidth="1"/>
    <col min="12827" max="12829" width="13.25" style="1191" customWidth="1"/>
    <col min="12830" max="12830" width="14.5" style="1191" customWidth="1"/>
    <col min="12831" max="12854" width="7.875" style="1191"/>
    <col min="12855" max="12855" width="11.625" style="1191" customWidth="1"/>
    <col min="12856" max="13056" width="7.875" style="1191"/>
    <col min="13057" max="13057" width="4.25" style="1191" customWidth="1"/>
    <col min="13058" max="13058" width="46.125" style="1191" customWidth="1"/>
    <col min="13059" max="13059" width="10.75" style="1191" customWidth="1"/>
    <col min="13060" max="13060" width="12.25" style="1191" customWidth="1"/>
    <col min="13061" max="13061" width="12.5" style="1191" customWidth="1"/>
    <col min="13062" max="13062" width="12.125" style="1191" customWidth="1"/>
    <col min="13063" max="13063" width="12.5" style="1191" customWidth="1"/>
    <col min="13064" max="13064" width="13.25" style="1191" customWidth="1"/>
    <col min="13065" max="13065" width="11.875" style="1191" customWidth="1"/>
    <col min="13066" max="13066" width="11.625" style="1191" customWidth="1"/>
    <col min="13067" max="13067" width="12" style="1191" customWidth="1"/>
    <col min="13068" max="13068" width="12.125" style="1191" customWidth="1"/>
    <col min="13069" max="13069" width="14" style="1191" customWidth="1"/>
    <col min="13070" max="13070" width="13.25" style="1191" customWidth="1"/>
    <col min="13071" max="13071" width="14" style="1191" customWidth="1"/>
    <col min="13072" max="13072" width="12.5" style="1191" customWidth="1"/>
    <col min="13073" max="13073" width="12.875" style="1191" customWidth="1"/>
    <col min="13074" max="13074" width="12.25" style="1191" customWidth="1"/>
    <col min="13075" max="13075" width="12.5" style="1191" customWidth="1"/>
    <col min="13076" max="13077" width="12.875" style="1191" customWidth="1"/>
    <col min="13078" max="13078" width="12.25" style="1191" customWidth="1"/>
    <col min="13079" max="13079" width="12.875" style="1191" customWidth="1"/>
    <col min="13080" max="13081" width="12.25" style="1191" customWidth="1"/>
    <col min="13082" max="13082" width="12.5" style="1191" customWidth="1"/>
    <col min="13083" max="13085" width="13.25" style="1191" customWidth="1"/>
    <col min="13086" max="13086" width="14.5" style="1191" customWidth="1"/>
    <col min="13087" max="13110" width="7.875" style="1191"/>
    <col min="13111" max="13111" width="11.625" style="1191" customWidth="1"/>
    <col min="13112" max="13312" width="7.875" style="1191"/>
    <col min="13313" max="13313" width="4.25" style="1191" customWidth="1"/>
    <col min="13314" max="13314" width="46.125" style="1191" customWidth="1"/>
    <col min="13315" max="13315" width="10.75" style="1191" customWidth="1"/>
    <col min="13316" max="13316" width="12.25" style="1191" customWidth="1"/>
    <col min="13317" max="13317" width="12.5" style="1191" customWidth="1"/>
    <col min="13318" max="13318" width="12.125" style="1191" customWidth="1"/>
    <col min="13319" max="13319" width="12.5" style="1191" customWidth="1"/>
    <col min="13320" max="13320" width="13.25" style="1191" customWidth="1"/>
    <col min="13321" max="13321" width="11.875" style="1191" customWidth="1"/>
    <col min="13322" max="13322" width="11.625" style="1191" customWidth="1"/>
    <col min="13323" max="13323" width="12" style="1191" customWidth="1"/>
    <col min="13324" max="13324" width="12.125" style="1191" customWidth="1"/>
    <col min="13325" max="13325" width="14" style="1191" customWidth="1"/>
    <col min="13326" max="13326" width="13.25" style="1191" customWidth="1"/>
    <col min="13327" max="13327" width="14" style="1191" customWidth="1"/>
    <col min="13328" max="13328" width="12.5" style="1191" customWidth="1"/>
    <col min="13329" max="13329" width="12.875" style="1191" customWidth="1"/>
    <col min="13330" max="13330" width="12.25" style="1191" customWidth="1"/>
    <col min="13331" max="13331" width="12.5" style="1191" customWidth="1"/>
    <col min="13332" max="13333" width="12.875" style="1191" customWidth="1"/>
    <col min="13334" max="13334" width="12.25" style="1191" customWidth="1"/>
    <col min="13335" max="13335" width="12.875" style="1191" customWidth="1"/>
    <col min="13336" max="13337" width="12.25" style="1191" customWidth="1"/>
    <col min="13338" max="13338" width="12.5" style="1191" customWidth="1"/>
    <col min="13339" max="13341" width="13.25" style="1191" customWidth="1"/>
    <col min="13342" max="13342" width="14.5" style="1191" customWidth="1"/>
    <col min="13343" max="13366" width="7.875" style="1191"/>
    <col min="13367" max="13367" width="11.625" style="1191" customWidth="1"/>
    <col min="13368" max="13568" width="7.875" style="1191"/>
    <col min="13569" max="13569" width="4.25" style="1191" customWidth="1"/>
    <col min="13570" max="13570" width="46.125" style="1191" customWidth="1"/>
    <col min="13571" max="13571" width="10.75" style="1191" customWidth="1"/>
    <col min="13572" max="13572" width="12.25" style="1191" customWidth="1"/>
    <col min="13573" max="13573" width="12.5" style="1191" customWidth="1"/>
    <col min="13574" max="13574" width="12.125" style="1191" customWidth="1"/>
    <col min="13575" max="13575" width="12.5" style="1191" customWidth="1"/>
    <col min="13576" max="13576" width="13.25" style="1191" customWidth="1"/>
    <col min="13577" max="13577" width="11.875" style="1191" customWidth="1"/>
    <col min="13578" max="13578" width="11.625" style="1191" customWidth="1"/>
    <col min="13579" max="13579" width="12" style="1191" customWidth="1"/>
    <col min="13580" max="13580" width="12.125" style="1191" customWidth="1"/>
    <col min="13581" max="13581" width="14" style="1191" customWidth="1"/>
    <col min="13582" max="13582" width="13.25" style="1191" customWidth="1"/>
    <col min="13583" max="13583" width="14" style="1191" customWidth="1"/>
    <col min="13584" max="13584" width="12.5" style="1191" customWidth="1"/>
    <col min="13585" max="13585" width="12.875" style="1191" customWidth="1"/>
    <col min="13586" max="13586" width="12.25" style="1191" customWidth="1"/>
    <col min="13587" max="13587" width="12.5" style="1191" customWidth="1"/>
    <col min="13588" max="13589" width="12.875" style="1191" customWidth="1"/>
    <col min="13590" max="13590" width="12.25" style="1191" customWidth="1"/>
    <col min="13591" max="13591" width="12.875" style="1191" customWidth="1"/>
    <col min="13592" max="13593" width="12.25" style="1191" customWidth="1"/>
    <col min="13594" max="13594" width="12.5" style="1191" customWidth="1"/>
    <col min="13595" max="13597" width="13.25" style="1191" customWidth="1"/>
    <col min="13598" max="13598" width="14.5" style="1191" customWidth="1"/>
    <col min="13599" max="13622" width="7.875" style="1191"/>
    <col min="13623" max="13623" width="11.625" style="1191" customWidth="1"/>
    <col min="13624" max="13824" width="7.875" style="1191"/>
    <col min="13825" max="13825" width="4.25" style="1191" customWidth="1"/>
    <col min="13826" max="13826" width="46.125" style="1191" customWidth="1"/>
    <col min="13827" max="13827" width="10.75" style="1191" customWidth="1"/>
    <col min="13828" max="13828" width="12.25" style="1191" customWidth="1"/>
    <col min="13829" max="13829" width="12.5" style="1191" customWidth="1"/>
    <col min="13830" max="13830" width="12.125" style="1191" customWidth="1"/>
    <col min="13831" max="13831" width="12.5" style="1191" customWidth="1"/>
    <col min="13832" max="13832" width="13.25" style="1191" customWidth="1"/>
    <col min="13833" max="13833" width="11.875" style="1191" customWidth="1"/>
    <col min="13834" max="13834" width="11.625" style="1191" customWidth="1"/>
    <col min="13835" max="13835" width="12" style="1191" customWidth="1"/>
    <col min="13836" max="13836" width="12.125" style="1191" customWidth="1"/>
    <col min="13837" max="13837" width="14" style="1191" customWidth="1"/>
    <col min="13838" max="13838" width="13.25" style="1191" customWidth="1"/>
    <col min="13839" max="13839" width="14" style="1191" customWidth="1"/>
    <col min="13840" max="13840" width="12.5" style="1191" customWidth="1"/>
    <col min="13841" max="13841" width="12.875" style="1191" customWidth="1"/>
    <col min="13842" max="13842" width="12.25" style="1191" customWidth="1"/>
    <col min="13843" max="13843" width="12.5" style="1191" customWidth="1"/>
    <col min="13844" max="13845" width="12.875" style="1191" customWidth="1"/>
    <col min="13846" max="13846" width="12.25" style="1191" customWidth="1"/>
    <col min="13847" max="13847" width="12.875" style="1191" customWidth="1"/>
    <col min="13848" max="13849" width="12.25" style="1191" customWidth="1"/>
    <col min="13850" max="13850" width="12.5" style="1191" customWidth="1"/>
    <col min="13851" max="13853" width="13.25" style="1191" customWidth="1"/>
    <col min="13854" max="13854" width="14.5" style="1191" customWidth="1"/>
    <col min="13855" max="13878" width="7.875" style="1191"/>
    <col min="13879" max="13879" width="11.625" style="1191" customWidth="1"/>
    <col min="13880" max="14080" width="7.875" style="1191"/>
    <col min="14081" max="14081" width="4.25" style="1191" customWidth="1"/>
    <col min="14082" max="14082" width="46.125" style="1191" customWidth="1"/>
    <col min="14083" max="14083" width="10.75" style="1191" customWidth="1"/>
    <col min="14084" max="14084" width="12.25" style="1191" customWidth="1"/>
    <col min="14085" max="14085" width="12.5" style="1191" customWidth="1"/>
    <col min="14086" max="14086" width="12.125" style="1191" customWidth="1"/>
    <col min="14087" max="14087" width="12.5" style="1191" customWidth="1"/>
    <col min="14088" max="14088" width="13.25" style="1191" customWidth="1"/>
    <col min="14089" max="14089" width="11.875" style="1191" customWidth="1"/>
    <col min="14090" max="14090" width="11.625" style="1191" customWidth="1"/>
    <col min="14091" max="14091" width="12" style="1191" customWidth="1"/>
    <col min="14092" max="14092" width="12.125" style="1191" customWidth="1"/>
    <col min="14093" max="14093" width="14" style="1191" customWidth="1"/>
    <col min="14094" max="14094" width="13.25" style="1191" customWidth="1"/>
    <col min="14095" max="14095" width="14" style="1191" customWidth="1"/>
    <col min="14096" max="14096" width="12.5" style="1191" customWidth="1"/>
    <col min="14097" max="14097" width="12.875" style="1191" customWidth="1"/>
    <col min="14098" max="14098" width="12.25" style="1191" customWidth="1"/>
    <col min="14099" max="14099" width="12.5" style="1191" customWidth="1"/>
    <col min="14100" max="14101" width="12.875" style="1191" customWidth="1"/>
    <col min="14102" max="14102" width="12.25" style="1191" customWidth="1"/>
    <col min="14103" max="14103" width="12.875" style="1191" customWidth="1"/>
    <col min="14104" max="14105" width="12.25" style="1191" customWidth="1"/>
    <col min="14106" max="14106" width="12.5" style="1191" customWidth="1"/>
    <col min="14107" max="14109" width="13.25" style="1191" customWidth="1"/>
    <col min="14110" max="14110" width="14.5" style="1191" customWidth="1"/>
    <col min="14111" max="14134" width="7.875" style="1191"/>
    <col min="14135" max="14135" width="11.625" style="1191" customWidth="1"/>
    <col min="14136" max="14336" width="7.875" style="1191"/>
    <col min="14337" max="14337" width="4.25" style="1191" customWidth="1"/>
    <col min="14338" max="14338" width="46.125" style="1191" customWidth="1"/>
    <col min="14339" max="14339" width="10.75" style="1191" customWidth="1"/>
    <col min="14340" max="14340" width="12.25" style="1191" customWidth="1"/>
    <col min="14341" max="14341" width="12.5" style="1191" customWidth="1"/>
    <col min="14342" max="14342" width="12.125" style="1191" customWidth="1"/>
    <col min="14343" max="14343" width="12.5" style="1191" customWidth="1"/>
    <col min="14344" max="14344" width="13.25" style="1191" customWidth="1"/>
    <col min="14345" max="14345" width="11.875" style="1191" customWidth="1"/>
    <col min="14346" max="14346" width="11.625" style="1191" customWidth="1"/>
    <col min="14347" max="14347" width="12" style="1191" customWidth="1"/>
    <col min="14348" max="14348" width="12.125" style="1191" customWidth="1"/>
    <col min="14349" max="14349" width="14" style="1191" customWidth="1"/>
    <col min="14350" max="14350" width="13.25" style="1191" customWidth="1"/>
    <col min="14351" max="14351" width="14" style="1191" customWidth="1"/>
    <col min="14352" max="14352" width="12.5" style="1191" customWidth="1"/>
    <col min="14353" max="14353" width="12.875" style="1191" customWidth="1"/>
    <col min="14354" max="14354" width="12.25" style="1191" customWidth="1"/>
    <col min="14355" max="14355" width="12.5" style="1191" customWidth="1"/>
    <col min="14356" max="14357" width="12.875" style="1191" customWidth="1"/>
    <col min="14358" max="14358" width="12.25" style="1191" customWidth="1"/>
    <col min="14359" max="14359" width="12.875" style="1191" customWidth="1"/>
    <col min="14360" max="14361" width="12.25" style="1191" customWidth="1"/>
    <col min="14362" max="14362" width="12.5" style="1191" customWidth="1"/>
    <col min="14363" max="14365" width="13.25" style="1191" customWidth="1"/>
    <col min="14366" max="14366" width="14.5" style="1191" customWidth="1"/>
    <col min="14367" max="14390" width="7.875" style="1191"/>
    <col min="14391" max="14391" width="11.625" style="1191" customWidth="1"/>
    <col min="14392" max="14592" width="7.875" style="1191"/>
    <col min="14593" max="14593" width="4.25" style="1191" customWidth="1"/>
    <col min="14594" max="14594" width="46.125" style="1191" customWidth="1"/>
    <col min="14595" max="14595" width="10.75" style="1191" customWidth="1"/>
    <col min="14596" max="14596" width="12.25" style="1191" customWidth="1"/>
    <col min="14597" max="14597" width="12.5" style="1191" customWidth="1"/>
    <col min="14598" max="14598" width="12.125" style="1191" customWidth="1"/>
    <col min="14599" max="14599" width="12.5" style="1191" customWidth="1"/>
    <col min="14600" max="14600" width="13.25" style="1191" customWidth="1"/>
    <col min="14601" max="14601" width="11.875" style="1191" customWidth="1"/>
    <col min="14602" max="14602" width="11.625" style="1191" customWidth="1"/>
    <col min="14603" max="14603" width="12" style="1191" customWidth="1"/>
    <col min="14604" max="14604" width="12.125" style="1191" customWidth="1"/>
    <col min="14605" max="14605" width="14" style="1191" customWidth="1"/>
    <col min="14606" max="14606" width="13.25" style="1191" customWidth="1"/>
    <col min="14607" max="14607" width="14" style="1191" customWidth="1"/>
    <col min="14608" max="14608" width="12.5" style="1191" customWidth="1"/>
    <col min="14609" max="14609" width="12.875" style="1191" customWidth="1"/>
    <col min="14610" max="14610" width="12.25" style="1191" customWidth="1"/>
    <col min="14611" max="14611" width="12.5" style="1191" customWidth="1"/>
    <col min="14612" max="14613" width="12.875" style="1191" customWidth="1"/>
    <col min="14614" max="14614" width="12.25" style="1191" customWidth="1"/>
    <col min="14615" max="14615" width="12.875" style="1191" customWidth="1"/>
    <col min="14616" max="14617" width="12.25" style="1191" customWidth="1"/>
    <col min="14618" max="14618" width="12.5" style="1191" customWidth="1"/>
    <col min="14619" max="14621" width="13.25" style="1191" customWidth="1"/>
    <col min="14622" max="14622" width="14.5" style="1191" customWidth="1"/>
    <col min="14623" max="14646" width="7.875" style="1191"/>
    <col min="14647" max="14647" width="11.625" style="1191" customWidth="1"/>
    <col min="14648" max="14848" width="7.875" style="1191"/>
    <col min="14849" max="14849" width="4.25" style="1191" customWidth="1"/>
    <col min="14850" max="14850" width="46.125" style="1191" customWidth="1"/>
    <col min="14851" max="14851" width="10.75" style="1191" customWidth="1"/>
    <col min="14852" max="14852" width="12.25" style="1191" customWidth="1"/>
    <col min="14853" max="14853" width="12.5" style="1191" customWidth="1"/>
    <col min="14854" max="14854" width="12.125" style="1191" customWidth="1"/>
    <col min="14855" max="14855" width="12.5" style="1191" customWidth="1"/>
    <col min="14856" max="14856" width="13.25" style="1191" customWidth="1"/>
    <col min="14857" max="14857" width="11.875" style="1191" customWidth="1"/>
    <col min="14858" max="14858" width="11.625" style="1191" customWidth="1"/>
    <col min="14859" max="14859" width="12" style="1191" customWidth="1"/>
    <col min="14860" max="14860" width="12.125" style="1191" customWidth="1"/>
    <col min="14861" max="14861" width="14" style="1191" customWidth="1"/>
    <col min="14862" max="14862" width="13.25" style="1191" customWidth="1"/>
    <col min="14863" max="14863" width="14" style="1191" customWidth="1"/>
    <col min="14864" max="14864" width="12.5" style="1191" customWidth="1"/>
    <col min="14865" max="14865" width="12.875" style="1191" customWidth="1"/>
    <col min="14866" max="14866" width="12.25" style="1191" customWidth="1"/>
    <col min="14867" max="14867" width="12.5" style="1191" customWidth="1"/>
    <col min="14868" max="14869" width="12.875" style="1191" customWidth="1"/>
    <col min="14870" max="14870" width="12.25" style="1191" customWidth="1"/>
    <col min="14871" max="14871" width="12.875" style="1191" customWidth="1"/>
    <col min="14872" max="14873" width="12.25" style="1191" customWidth="1"/>
    <col min="14874" max="14874" width="12.5" style="1191" customWidth="1"/>
    <col min="14875" max="14877" width="13.25" style="1191" customWidth="1"/>
    <col min="14878" max="14878" width="14.5" style="1191" customWidth="1"/>
    <col min="14879" max="14902" width="7.875" style="1191"/>
    <col min="14903" max="14903" width="11.625" style="1191" customWidth="1"/>
    <col min="14904" max="15104" width="7.875" style="1191"/>
    <col min="15105" max="15105" width="4.25" style="1191" customWidth="1"/>
    <col min="15106" max="15106" width="46.125" style="1191" customWidth="1"/>
    <col min="15107" max="15107" width="10.75" style="1191" customWidth="1"/>
    <col min="15108" max="15108" width="12.25" style="1191" customWidth="1"/>
    <col min="15109" max="15109" width="12.5" style="1191" customWidth="1"/>
    <col min="15110" max="15110" width="12.125" style="1191" customWidth="1"/>
    <col min="15111" max="15111" width="12.5" style="1191" customWidth="1"/>
    <col min="15112" max="15112" width="13.25" style="1191" customWidth="1"/>
    <col min="15113" max="15113" width="11.875" style="1191" customWidth="1"/>
    <col min="15114" max="15114" width="11.625" style="1191" customWidth="1"/>
    <col min="15115" max="15115" width="12" style="1191" customWidth="1"/>
    <col min="15116" max="15116" width="12.125" style="1191" customWidth="1"/>
    <col min="15117" max="15117" width="14" style="1191" customWidth="1"/>
    <col min="15118" max="15118" width="13.25" style="1191" customWidth="1"/>
    <col min="15119" max="15119" width="14" style="1191" customWidth="1"/>
    <col min="15120" max="15120" width="12.5" style="1191" customWidth="1"/>
    <col min="15121" max="15121" width="12.875" style="1191" customWidth="1"/>
    <col min="15122" max="15122" width="12.25" style="1191" customWidth="1"/>
    <col min="15123" max="15123" width="12.5" style="1191" customWidth="1"/>
    <col min="15124" max="15125" width="12.875" style="1191" customWidth="1"/>
    <col min="15126" max="15126" width="12.25" style="1191" customWidth="1"/>
    <col min="15127" max="15127" width="12.875" style="1191" customWidth="1"/>
    <col min="15128" max="15129" width="12.25" style="1191" customWidth="1"/>
    <col min="15130" max="15130" width="12.5" style="1191" customWidth="1"/>
    <col min="15131" max="15133" width="13.25" style="1191" customWidth="1"/>
    <col min="15134" max="15134" width="14.5" style="1191" customWidth="1"/>
    <col min="15135" max="15158" width="7.875" style="1191"/>
    <col min="15159" max="15159" width="11.625" style="1191" customWidth="1"/>
    <col min="15160" max="15360" width="7.875" style="1191"/>
    <col min="15361" max="15361" width="4.25" style="1191" customWidth="1"/>
    <col min="15362" max="15362" width="46.125" style="1191" customWidth="1"/>
    <col min="15363" max="15363" width="10.75" style="1191" customWidth="1"/>
    <col min="15364" max="15364" width="12.25" style="1191" customWidth="1"/>
    <col min="15365" max="15365" width="12.5" style="1191" customWidth="1"/>
    <col min="15366" max="15366" width="12.125" style="1191" customWidth="1"/>
    <col min="15367" max="15367" width="12.5" style="1191" customWidth="1"/>
    <col min="15368" max="15368" width="13.25" style="1191" customWidth="1"/>
    <col min="15369" max="15369" width="11.875" style="1191" customWidth="1"/>
    <col min="15370" max="15370" width="11.625" style="1191" customWidth="1"/>
    <col min="15371" max="15371" width="12" style="1191" customWidth="1"/>
    <col min="15372" max="15372" width="12.125" style="1191" customWidth="1"/>
    <col min="15373" max="15373" width="14" style="1191" customWidth="1"/>
    <col min="15374" max="15374" width="13.25" style="1191" customWidth="1"/>
    <col min="15375" max="15375" width="14" style="1191" customWidth="1"/>
    <col min="15376" max="15376" width="12.5" style="1191" customWidth="1"/>
    <col min="15377" max="15377" width="12.875" style="1191" customWidth="1"/>
    <col min="15378" max="15378" width="12.25" style="1191" customWidth="1"/>
    <col min="15379" max="15379" width="12.5" style="1191" customWidth="1"/>
    <col min="15380" max="15381" width="12.875" style="1191" customWidth="1"/>
    <col min="15382" max="15382" width="12.25" style="1191" customWidth="1"/>
    <col min="15383" max="15383" width="12.875" style="1191" customWidth="1"/>
    <col min="15384" max="15385" width="12.25" style="1191" customWidth="1"/>
    <col min="15386" max="15386" width="12.5" style="1191" customWidth="1"/>
    <col min="15387" max="15389" width="13.25" style="1191" customWidth="1"/>
    <col min="15390" max="15390" width="14.5" style="1191" customWidth="1"/>
    <col min="15391" max="15414" width="7.875" style="1191"/>
    <col min="15415" max="15415" width="11.625" style="1191" customWidth="1"/>
    <col min="15416" max="15616" width="7.875" style="1191"/>
    <col min="15617" max="15617" width="4.25" style="1191" customWidth="1"/>
    <col min="15618" max="15618" width="46.125" style="1191" customWidth="1"/>
    <col min="15619" max="15619" width="10.75" style="1191" customWidth="1"/>
    <col min="15620" max="15620" width="12.25" style="1191" customWidth="1"/>
    <col min="15621" max="15621" width="12.5" style="1191" customWidth="1"/>
    <col min="15622" max="15622" width="12.125" style="1191" customWidth="1"/>
    <col min="15623" max="15623" width="12.5" style="1191" customWidth="1"/>
    <col min="15624" max="15624" width="13.25" style="1191" customWidth="1"/>
    <col min="15625" max="15625" width="11.875" style="1191" customWidth="1"/>
    <col min="15626" max="15626" width="11.625" style="1191" customWidth="1"/>
    <col min="15627" max="15627" width="12" style="1191" customWidth="1"/>
    <col min="15628" max="15628" width="12.125" style="1191" customWidth="1"/>
    <col min="15629" max="15629" width="14" style="1191" customWidth="1"/>
    <col min="15630" max="15630" width="13.25" style="1191" customWidth="1"/>
    <col min="15631" max="15631" width="14" style="1191" customWidth="1"/>
    <col min="15632" max="15632" width="12.5" style="1191" customWidth="1"/>
    <col min="15633" max="15633" width="12.875" style="1191" customWidth="1"/>
    <col min="15634" max="15634" width="12.25" style="1191" customWidth="1"/>
    <col min="15635" max="15635" width="12.5" style="1191" customWidth="1"/>
    <col min="15636" max="15637" width="12.875" style="1191" customWidth="1"/>
    <col min="15638" max="15638" width="12.25" style="1191" customWidth="1"/>
    <col min="15639" max="15639" width="12.875" style="1191" customWidth="1"/>
    <col min="15640" max="15641" width="12.25" style="1191" customWidth="1"/>
    <col min="15642" max="15642" width="12.5" style="1191" customWidth="1"/>
    <col min="15643" max="15645" width="13.25" style="1191" customWidth="1"/>
    <col min="15646" max="15646" width="14.5" style="1191" customWidth="1"/>
    <col min="15647" max="15670" width="7.875" style="1191"/>
    <col min="15671" max="15671" width="11.625" style="1191" customWidth="1"/>
    <col min="15672" max="15872" width="7.875" style="1191"/>
    <col min="15873" max="15873" width="4.25" style="1191" customWidth="1"/>
    <col min="15874" max="15874" width="46.125" style="1191" customWidth="1"/>
    <col min="15875" max="15875" width="10.75" style="1191" customWidth="1"/>
    <col min="15876" max="15876" width="12.25" style="1191" customWidth="1"/>
    <col min="15877" max="15877" width="12.5" style="1191" customWidth="1"/>
    <col min="15878" max="15878" width="12.125" style="1191" customWidth="1"/>
    <col min="15879" max="15879" width="12.5" style="1191" customWidth="1"/>
    <col min="15880" max="15880" width="13.25" style="1191" customWidth="1"/>
    <col min="15881" max="15881" width="11.875" style="1191" customWidth="1"/>
    <col min="15882" max="15882" width="11.625" style="1191" customWidth="1"/>
    <col min="15883" max="15883" width="12" style="1191" customWidth="1"/>
    <col min="15884" max="15884" width="12.125" style="1191" customWidth="1"/>
    <col min="15885" max="15885" width="14" style="1191" customWidth="1"/>
    <col min="15886" max="15886" width="13.25" style="1191" customWidth="1"/>
    <col min="15887" max="15887" width="14" style="1191" customWidth="1"/>
    <col min="15888" max="15888" width="12.5" style="1191" customWidth="1"/>
    <col min="15889" max="15889" width="12.875" style="1191" customWidth="1"/>
    <col min="15890" max="15890" width="12.25" style="1191" customWidth="1"/>
    <col min="15891" max="15891" width="12.5" style="1191" customWidth="1"/>
    <col min="15892" max="15893" width="12.875" style="1191" customWidth="1"/>
    <col min="15894" max="15894" width="12.25" style="1191" customWidth="1"/>
    <col min="15895" max="15895" width="12.875" style="1191" customWidth="1"/>
    <col min="15896" max="15897" width="12.25" style="1191" customWidth="1"/>
    <col min="15898" max="15898" width="12.5" style="1191" customWidth="1"/>
    <col min="15899" max="15901" width="13.25" style="1191" customWidth="1"/>
    <col min="15902" max="15902" width="14.5" style="1191" customWidth="1"/>
    <col min="15903" max="15926" width="7.875" style="1191"/>
    <col min="15927" max="15927" width="11.625" style="1191" customWidth="1"/>
    <col min="15928" max="16128" width="7.875" style="1191"/>
    <col min="16129" max="16129" width="4.25" style="1191" customWidth="1"/>
    <col min="16130" max="16130" width="46.125" style="1191" customWidth="1"/>
    <col min="16131" max="16131" width="10.75" style="1191" customWidth="1"/>
    <col min="16132" max="16132" width="12.25" style="1191" customWidth="1"/>
    <col min="16133" max="16133" width="12.5" style="1191" customWidth="1"/>
    <col min="16134" max="16134" width="12.125" style="1191" customWidth="1"/>
    <col min="16135" max="16135" width="12.5" style="1191" customWidth="1"/>
    <col min="16136" max="16136" width="13.25" style="1191" customWidth="1"/>
    <col min="16137" max="16137" width="11.875" style="1191" customWidth="1"/>
    <col min="16138" max="16138" width="11.625" style="1191" customWidth="1"/>
    <col min="16139" max="16139" width="12" style="1191" customWidth="1"/>
    <col min="16140" max="16140" width="12.125" style="1191" customWidth="1"/>
    <col min="16141" max="16141" width="14" style="1191" customWidth="1"/>
    <col min="16142" max="16142" width="13.25" style="1191" customWidth="1"/>
    <col min="16143" max="16143" width="14" style="1191" customWidth="1"/>
    <col min="16144" max="16144" width="12.5" style="1191" customWidth="1"/>
    <col min="16145" max="16145" width="12.875" style="1191" customWidth="1"/>
    <col min="16146" max="16146" width="12.25" style="1191" customWidth="1"/>
    <col min="16147" max="16147" width="12.5" style="1191" customWidth="1"/>
    <col min="16148" max="16149" width="12.875" style="1191" customWidth="1"/>
    <col min="16150" max="16150" width="12.25" style="1191" customWidth="1"/>
    <col min="16151" max="16151" width="12.875" style="1191" customWidth="1"/>
    <col min="16152" max="16153" width="12.25" style="1191" customWidth="1"/>
    <col min="16154" max="16154" width="12.5" style="1191" customWidth="1"/>
    <col min="16155" max="16157" width="13.25" style="1191" customWidth="1"/>
    <col min="16158" max="16158" width="14.5" style="1191" customWidth="1"/>
    <col min="16159" max="16182" width="7.875" style="1191"/>
    <col min="16183" max="16183" width="11.625" style="1191" customWidth="1"/>
    <col min="16184" max="16384" width="7.875" style="1191"/>
  </cols>
  <sheetData>
    <row r="1" spans="1:55" s="1141" customFormat="1" ht="18.75" customHeight="1">
      <c r="A1" s="1138"/>
      <c r="B1" s="1139" t="s">
        <v>374</v>
      </c>
      <c r="C1" s="1164" t="str">
        <f>IF('Operating Statement'!C1=0," ",'Operating Statement'!C1)</f>
        <v>01/04/2023</v>
      </c>
      <c r="D1" s="1164" t="str">
        <f>IF('Operating Statement'!D1=0," ",'Operating Statement'!D1)</f>
        <v>01/04/2024</v>
      </c>
      <c r="E1" s="1164" t="str">
        <f>IF('Operating Statement'!E1=0," ",'Operating Statement'!E1)</f>
        <v>01/04/2025</v>
      </c>
      <c r="F1" s="1164" t="str">
        <f>IF('Operating Statement'!F1=0," ",'Operating Statement'!F1)</f>
        <v>01/04/2026</v>
      </c>
      <c r="G1" s="1164" t="str">
        <f>IF('Operating Statement'!G1=0," ",'Operating Statement'!G1)</f>
        <v>01/04/2027</v>
      </c>
      <c r="H1" s="1164" t="str">
        <f>IF('Operating Statement'!H1=0," ",'Operating Statement'!H1)</f>
        <v>01/04/2028</v>
      </c>
      <c r="I1" s="1164" t="str">
        <f>IF('Operating Statement'!I1=0," ",'Operating Statement'!I1)</f>
        <v>01/04/2029</v>
      </c>
      <c r="J1" s="1164" t="str">
        <f>IF('Operating Statement'!J1=0," ",'Operating Statement'!J1)</f>
        <v>01/04/2030</v>
      </c>
      <c r="K1" s="1164" t="str">
        <f>IF('Operating Statement'!K1=0," ",'Operating Statement'!K1)</f>
        <v>01/04/2031</v>
      </c>
      <c r="L1" s="1164" t="str">
        <f>IF('Operating Statement'!L1=0," ",'Operating Statement'!L1)</f>
        <v>01/04/2032</v>
      </c>
      <c r="M1" s="1164" t="str">
        <f>IF('Operating Statement'!M1=0," ",'Operating Statement'!M1)</f>
        <v>01/04/2033</v>
      </c>
      <c r="N1" s="1164" t="str">
        <f>IF('Operating Statement'!N1=0," ",'Operating Statement'!N1)</f>
        <v>01/04/2034</v>
      </c>
      <c r="O1" s="1164" t="str">
        <f>IF('Operating Statement'!O1=0," ",'Operating Statement'!O1)</f>
        <v>01/04/2035</v>
      </c>
      <c r="P1" s="1164" t="str">
        <f>IF('Operating Statement'!P1=0," ",'Operating Statement'!P1)</f>
        <v>01/04/2036</v>
      </c>
      <c r="Q1" s="1164" t="str">
        <f>IF('Operating Statement'!Q1=0," ",'Operating Statement'!Q1)</f>
        <v>01/04/2037</v>
      </c>
      <c r="R1" s="1164" t="str">
        <f>IF('Operating Statement'!R1=0," ",'Operating Statement'!R1)</f>
        <v>01/04/2038</v>
      </c>
      <c r="S1" s="1164" t="str">
        <f>IF('Operating Statement'!S1=0," ",'Operating Statement'!S1)</f>
        <v>01/04/2039</v>
      </c>
      <c r="T1" s="1164" t="str">
        <f>IF('Operating Statement'!T1=0," ",'Operating Statement'!T1)</f>
        <v>01/04/2040</v>
      </c>
      <c r="U1" s="1164" t="str">
        <f>IF('Operating Statement'!U1=0," ",'Operating Statement'!U1)</f>
        <v>01/04/2041</v>
      </c>
      <c r="V1" s="1164" t="str">
        <f>IF('Operating Statement'!V1=0," ",'Operating Statement'!V1)</f>
        <v>01/04/2042</v>
      </c>
      <c r="W1" s="1164" t="str">
        <f>IF('Operating Statement'!W1=0," ",'Operating Statement'!W1)</f>
        <v>01/04/2043</v>
      </c>
      <c r="X1" s="1164" t="str">
        <f>IF('Operating Statement'!X1=0," ",'Operating Statement'!X1)</f>
        <v>01/04/2044</v>
      </c>
      <c r="Y1" s="1164" t="str">
        <f>IF('Operating Statement'!Y1=0," ",'Operating Statement'!Y1)</f>
        <v>01/04/2045</v>
      </c>
      <c r="Z1" s="1164" t="str">
        <f>IF('Operating Statement'!Z1=0," ",'Operating Statement'!Z1)</f>
        <v>01/04/2046</v>
      </c>
      <c r="AA1" s="1164" t="str">
        <f>IF('Operating Statement'!AA1=0," ",'Operating Statement'!AA1)</f>
        <v>01/04/2047</v>
      </c>
      <c r="AB1" s="1164" t="str">
        <f>IF('Operating Statement'!AB1=0," ",'Operating Statement'!AB1)</f>
        <v>01/04/2048</v>
      </c>
      <c r="AC1" s="1164" t="str">
        <f>IF('Operating Statement'!AC1=0," ",'Operating Statement'!AC1)</f>
        <v>01/04/2049</v>
      </c>
      <c r="AD1" s="1164" t="str">
        <f>IF('Operating Statement'!AD1=0," ",'Operating Statement'!AD1)</f>
        <v>01/04/2050</v>
      </c>
      <c r="BB1" s="1142"/>
      <c r="BC1" s="1142" t="s">
        <v>375</v>
      </c>
    </row>
    <row r="2" spans="1:55" s="1141" customFormat="1">
      <c r="A2" s="1138"/>
      <c r="B2" s="1139" t="s">
        <v>376</v>
      </c>
      <c r="C2" s="1164" t="str">
        <f>IF('Operating Statement'!C2=0," ",'Operating Statement'!C2)</f>
        <v>31/03/2024</v>
      </c>
      <c r="D2" s="1164" t="str">
        <f>IF('Operating Statement'!D2=0," ",'Operating Statement'!D2)</f>
        <v>31-03-2025</v>
      </c>
      <c r="E2" s="1164" t="str">
        <f>IF('Operating Statement'!E2=0," ",'Operating Statement'!E2)</f>
        <v>31-03-2026</v>
      </c>
      <c r="F2" s="1164" t="str">
        <f>IF('Operating Statement'!F2=0," ",'Operating Statement'!F2)</f>
        <v>31-03-2027</v>
      </c>
      <c r="G2" s="1164" t="str">
        <f>IF('Operating Statement'!G2=0," ",'Operating Statement'!G2)</f>
        <v>31-03-2028</v>
      </c>
      <c r="H2" s="1164" t="str">
        <f>IF('Operating Statement'!H2=0," ",'Operating Statement'!H2)</f>
        <v>31-03-2029</v>
      </c>
      <c r="I2" s="1164" t="str">
        <f>IF('Operating Statement'!I2=0," ",'Operating Statement'!I2)</f>
        <v>31-03-2030</v>
      </c>
      <c r="J2" s="1164" t="str">
        <f>IF('Operating Statement'!J2=0," ",'Operating Statement'!J2)</f>
        <v>31-03-2031</v>
      </c>
      <c r="K2" s="1164" t="str">
        <f>IF('Operating Statement'!K2=0," ",'Operating Statement'!K2)</f>
        <v>31-03-2032</v>
      </c>
      <c r="L2" s="1164" t="str">
        <f>IF('Operating Statement'!L2=0," ",'Operating Statement'!L2)</f>
        <v>31-03-2033</v>
      </c>
      <c r="M2" s="1164" t="str">
        <f>IF('Operating Statement'!M2=0," ",'Operating Statement'!M2)</f>
        <v>31-03-2034</v>
      </c>
      <c r="N2" s="1164" t="str">
        <f>IF('Operating Statement'!N2=0," ",'Operating Statement'!N2)</f>
        <v>31-03-2035</v>
      </c>
      <c r="O2" s="1164" t="str">
        <f>IF('Operating Statement'!O2=0," ",'Operating Statement'!O2)</f>
        <v>31-03-2036</v>
      </c>
      <c r="P2" s="1164" t="str">
        <f>IF('Operating Statement'!P2=0," ",'Operating Statement'!P2)</f>
        <v>31-03-2037</v>
      </c>
      <c r="Q2" s="1164" t="str">
        <f>IF('Operating Statement'!Q2=0," ",'Operating Statement'!Q2)</f>
        <v>31-03-2038</v>
      </c>
      <c r="R2" s="1164" t="str">
        <f>IF('Operating Statement'!R2=0," ",'Operating Statement'!R2)</f>
        <v>31-03-2039</v>
      </c>
      <c r="S2" s="1164" t="str">
        <f>IF('Operating Statement'!S2=0," ",'Operating Statement'!S2)</f>
        <v>31-03-2040</v>
      </c>
      <c r="T2" s="1164" t="str">
        <f>IF('Operating Statement'!T2=0," ",'Operating Statement'!T2)</f>
        <v>31-03-2041</v>
      </c>
      <c r="U2" s="1164" t="str">
        <f>IF('Operating Statement'!U2=0," ",'Operating Statement'!U2)</f>
        <v>31-03-2042</v>
      </c>
      <c r="V2" s="1164" t="str">
        <f>IF('Operating Statement'!V2=0," ",'Operating Statement'!V2)</f>
        <v>31-03-2043</v>
      </c>
      <c r="W2" s="1164" t="str">
        <f>IF('Operating Statement'!W2=0," ",'Operating Statement'!W2)</f>
        <v>31-03-2044</v>
      </c>
      <c r="X2" s="1164" t="str">
        <f>IF('Operating Statement'!X2=0," ",'Operating Statement'!X2)</f>
        <v>31-03-2045</v>
      </c>
      <c r="Y2" s="1164" t="str">
        <f>IF('Operating Statement'!Y2=0," ",'Operating Statement'!Y2)</f>
        <v>31-03-2046</v>
      </c>
      <c r="Z2" s="1164" t="str">
        <f>IF('Operating Statement'!Z2=0," ",'Operating Statement'!Z2)</f>
        <v>31-03-2047</v>
      </c>
      <c r="AA2" s="1164" t="str">
        <f>IF('Operating Statement'!AA2=0," ",'Operating Statement'!AA2)</f>
        <v>31-03-2048</v>
      </c>
      <c r="AB2" s="1164" t="str">
        <f>IF('Operating Statement'!AB2=0," ",'Operating Statement'!AB2)</f>
        <v>31-03-2049</v>
      </c>
      <c r="AC2" s="1164" t="str">
        <f>IF('Operating Statement'!AC2=0," ",'Operating Statement'!AC2)</f>
        <v>31-03-2050</v>
      </c>
      <c r="AD2" s="1164" t="str">
        <f>IF('Operating Statement'!AD2=0," ",'Operating Statement'!AD2)</f>
        <v>31-03-2051</v>
      </c>
      <c r="BB2" s="1142"/>
      <c r="BC2" s="1142" t="s">
        <v>377</v>
      </c>
    </row>
    <row r="3" spans="1:55" s="1141" customFormat="1">
      <c r="A3" s="1138"/>
      <c r="B3" s="1143" t="s">
        <v>378</v>
      </c>
      <c r="C3" s="1164" t="str">
        <f>IF('Operating Statement'!C3=0," ",'Operating Statement'!C3)</f>
        <v>Provisional</v>
      </c>
      <c r="D3" s="1164" t="str">
        <f>IF('Operating Statement'!D3=0," ",'Operating Statement'!D3)</f>
        <v>Projected</v>
      </c>
      <c r="E3" s="1164" t="str">
        <f>IF('Operating Statement'!E3=0," ",'Operating Statement'!E3)</f>
        <v>Projected</v>
      </c>
      <c r="F3" s="1164" t="str">
        <f>IF('Operating Statement'!F3=0," ",'Operating Statement'!F3)</f>
        <v>Projected</v>
      </c>
      <c r="G3" s="1164" t="str">
        <f>IF('Operating Statement'!G3=0," ",'Operating Statement'!G3)</f>
        <v>Projected</v>
      </c>
      <c r="H3" s="1164" t="str">
        <f>IF('Operating Statement'!H3=0," ",'Operating Statement'!H3)</f>
        <v>Projected</v>
      </c>
      <c r="I3" s="1164" t="str">
        <f>IF('Operating Statement'!I3=0," ",'Operating Statement'!I3)</f>
        <v>Projected</v>
      </c>
      <c r="J3" s="1164" t="str">
        <f>IF('Operating Statement'!J3=0," ",'Operating Statement'!J3)</f>
        <v>Projected</v>
      </c>
      <c r="K3" s="1164" t="str">
        <f>IF('Operating Statement'!K3=0," ",'Operating Statement'!K3)</f>
        <v>Projected</v>
      </c>
      <c r="L3" s="1164" t="str">
        <f>IF('Operating Statement'!L3=0," ",'Operating Statement'!L3)</f>
        <v>Projected</v>
      </c>
      <c r="M3" s="1164" t="str">
        <f>IF('Operating Statement'!M3=0," ",'Operating Statement'!M3)</f>
        <v>Projected</v>
      </c>
      <c r="N3" s="1164" t="str">
        <f>IF('Operating Statement'!N3=0," ",'Operating Statement'!N3)</f>
        <v>Projected</v>
      </c>
      <c r="O3" s="1164" t="str">
        <f>IF('Operating Statement'!O3=0," ",'Operating Statement'!O3)</f>
        <v>Projected</v>
      </c>
      <c r="P3" s="1164" t="str">
        <f>IF('Operating Statement'!P3=0," ",'Operating Statement'!P3)</f>
        <v>Projected</v>
      </c>
      <c r="Q3" s="1164" t="str">
        <f>IF('Operating Statement'!Q3=0," ",'Operating Statement'!Q3)</f>
        <v>Projected</v>
      </c>
      <c r="R3" s="1164" t="str">
        <f>IF('Operating Statement'!R3=0," ",'Operating Statement'!R3)</f>
        <v>Projected</v>
      </c>
      <c r="S3" s="1164" t="str">
        <f>IF('Operating Statement'!S3=0," ",'Operating Statement'!S3)</f>
        <v>Projected</v>
      </c>
      <c r="T3" s="1164" t="str">
        <f>IF('Operating Statement'!T3=0," ",'Operating Statement'!T3)</f>
        <v>Projected</v>
      </c>
      <c r="U3" s="1164" t="str">
        <f>IF('Operating Statement'!U3=0," ",'Operating Statement'!U3)</f>
        <v>Projected</v>
      </c>
      <c r="V3" s="1164" t="str">
        <f>IF('Operating Statement'!V3=0," ",'Operating Statement'!V3)</f>
        <v>Projected</v>
      </c>
      <c r="W3" s="1164" t="str">
        <f>IF('Operating Statement'!W3=0," ",'Operating Statement'!W3)</f>
        <v>Projected</v>
      </c>
      <c r="X3" s="1164" t="str">
        <f>IF('Operating Statement'!X3=0," ",'Operating Statement'!X3)</f>
        <v>Projected</v>
      </c>
      <c r="Y3" s="1164" t="str">
        <f>IF('Operating Statement'!Y3=0," ",'Operating Statement'!Y3)</f>
        <v>Projected</v>
      </c>
      <c r="Z3" s="1164" t="str">
        <f>IF('Operating Statement'!Z3=0," ",'Operating Statement'!Z3)</f>
        <v>Projected</v>
      </c>
      <c r="AA3" s="1164" t="str">
        <f>IF('Operating Statement'!AA3=0," ",'Operating Statement'!AA3)</f>
        <v>Projected</v>
      </c>
      <c r="AB3" s="1164" t="str">
        <f>IF('Operating Statement'!AB3=0," ",'Operating Statement'!AB3)</f>
        <v>Projected</v>
      </c>
      <c r="AC3" s="1164" t="str">
        <f>IF('Operating Statement'!AC3=0," ",'Operating Statement'!AC3)</f>
        <v>Projected</v>
      </c>
      <c r="AD3" s="1164" t="str">
        <f>IF('Operating Statement'!AD3=0," ",'Operating Statement'!AD3)</f>
        <v>Projected</v>
      </c>
      <c r="BB3" s="1142"/>
      <c r="BC3" s="1145" t="s">
        <v>379</v>
      </c>
    </row>
    <row r="4" spans="1:55" s="1141" customFormat="1">
      <c r="A4" s="1138"/>
      <c r="B4" s="1143" t="s">
        <v>380</v>
      </c>
      <c r="C4" s="1164" t="str">
        <f>IF('Operating Statement'!C4="-"," ",'Operating Statement'!C4)</f>
        <v>2023-24</v>
      </c>
      <c r="D4" s="1164" t="str">
        <f>IF('Operating Statement'!D4="-"," ",'Operating Statement'!D4)</f>
        <v>2024-25</v>
      </c>
      <c r="E4" s="1164" t="str">
        <f>IF('Operating Statement'!E4="-"," ",'Operating Statement'!E4)</f>
        <v>2025-26</v>
      </c>
      <c r="F4" s="1164" t="str">
        <f>IF('Operating Statement'!F4="-"," ",'Operating Statement'!F4)</f>
        <v>2026-27</v>
      </c>
      <c r="G4" s="1164" t="str">
        <f>IF('Operating Statement'!G4="-"," ",'Operating Statement'!G4)</f>
        <v>2027-28</v>
      </c>
      <c r="H4" s="1164" t="str">
        <f>IF('Operating Statement'!H4="-"," ",'Operating Statement'!H4)</f>
        <v>2028-29</v>
      </c>
      <c r="I4" s="1164" t="str">
        <f>IF('Operating Statement'!I4="-"," ",'Operating Statement'!I4)</f>
        <v>2029-30</v>
      </c>
      <c r="J4" s="1164" t="str">
        <f>IF('Operating Statement'!J4="-"," ",'Operating Statement'!J4)</f>
        <v>2030-31</v>
      </c>
      <c r="K4" s="1164" t="str">
        <f>IF('Operating Statement'!K4="-"," ",'Operating Statement'!K4)</f>
        <v>2031-32</v>
      </c>
      <c r="L4" s="1164" t="str">
        <f>IF('Operating Statement'!L4="-"," ",'Operating Statement'!L4)</f>
        <v>2032-33</v>
      </c>
      <c r="M4" s="1164" t="str">
        <f>IF('Operating Statement'!M4="-"," ",'Operating Statement'!M4)</f>
        <v>2033-34</v>
      </c>
      <c r="N4" s="1164" t="str">
        <f>IF('Operating Statement'!N4="-"," ",'Operating Statement'!N4)</f>
        <v>2034-35</v>
      </c>
      <c r="O4" s="1164" t="str">
        <f>IF('Operating Statement'!O4="-"," ",'Operating Statement'!O4)</f>
        <v>2035-36</v>
      </c>
      <c r="P4" s="1164" t="str">
        <f>IF('Operating Statement'!P4="-"," ",'Operating Statement'!P4)</f>
        <v>2036-37</v>
      </c>
      <c r="Q4" s="1164" t="str">
        <f>IF('Operating Statement'!Q4="-"," ",'Operating Statement'!Q4)</f>
        <v>2037-38</v>
      </c>
      <c r="R4" s="1164" t="str">
        <f>IF('Operating Statement'!R4="-"," ",'Operating Statement'!R4)</f>
        <v>2038-39</v>
      </c>
      <c r="S4" s="1164" t="str">
        <f>IF('Operating Statement'!S4="-"," ",'Operating Statement'!S4)</f>
        <v>2039-40</v>
      </c>
      <c r="T4" s="1164" t="str">
        <f>IF('Operating Statement'!T4="-"," ",'Operating Statement'!T4)</f>
        <v>2040-41</v>
      </c>
      <c r="U4" s="1164" t="str">
        <f>IF('Operating Statement'!U4="-"," ",'Operating Statement'!U4)</f>
        <v>2041-42</v>
      </c>
      <c r="V4" s="1164" t="str">
        <f>IF('Operating Statement'!V4="-"," ",'Operating Statement'!V4)</f>
        <v>2042-43</v>
      </c>
      <c r="W4" s="1164" t="str">
        <f>IF('Operating Statement'!W4="-"," ",'Operating Statement'!W4)</f>
        <v>2043-44</v>
      </c>
      <c r="X4" s="1164" t="str">
        <f>IF('Operating Statement'!X4="-"," ",'Operating Statement'!X4)</f>
        <v>2044-45</v>
      </c>
      <c r="Y4" s="1164" t="str">
        <f>IF('Operating Statement'!Y4="-"," ",'Operating Statement'!Y4)</f>
        <v>2045-46</v>
      </c>
      <c r="Z4" s="1164" t="str">
        <f>IF('Operating Statement'!Z4="-"," ",'Operating Statement'!Z4)</f>
        <v>2046-47</v>
      </c>
      <c r="AA4" s="1164" t="str">
        <f>IF('Operating Statement'!AA4="-"," ",'Operating Statement'!AA4)</f>
        <v>2047-48</v>
      </c>
      <c r="AB4" s="1164" t="str">
        <f>IF('Operating Statement'!AB4="-"," ",'Operating Statement'!AB4)</f>
        <v>2048-49</v>
      </c>
      <c r="AC4" s="1164" t="str">
        <f>IF('Operating Statement'!AC4="-"," ",'Operating Statement'!AC4)</f>
        <v>2049-50</v>
      </c>
      <c r="AD4" s="1164" t="str">
        <f>IF('Operating Statement'!AD4="-"," ",'Operating Statement'!AD4)</f>
        <v>2050-51</v>
      </c>
      <c r="BB4" s="1142"/>
      <c r="BC4" s="1142" t="s">
        <v>381</v>
      </c>
    </row>
    <row r="5" spans="1:55" s="1152" customFormat="1" ht="30">
      <c r="A5" s="1147" t="s">
        <v>382</v>
      </c>
      <c r="B5" s="1147" t="s">
        <v>383</v>
      </c>
      <c r="C5" s="1165" t="s">
        <v>384</v>
      </c>
      <c r="D5" s="1165" t="s">
        <v>384</v>
      </c>
      <c r="E5" s="1165" t="s">
        <v>384</v>
      </c>
      <c r="F5" s="1165" t="s">
        <v>384</v>
      </c>
      <c r="G5" s="1165" t="s">
        <v>384</v>
      </c>
      <c r="H5" s="1165" t="s">
        <v>384</v>
      </c>
      <c r="I5" s="1165" t="s">
        <v>384</v>
      </c>
      <c r="J5" s="1165" t="s">
        <v>384</v>
      </c>
      <c r="K5" s="1165" t="s">
        <v>384</v>
      </c>
      <c r="L5" s="1165" t="s">
        <v>384</v>
      </c>
      <c r="M5" s="1165" t="s">
        <v>384</v>
      </c>
      <c r="N5" s="1165" t="s">
        <v>384</v>
      </c>
      <c r="O5" s="1165" t="s">
        <v>384</v>
      </c>
      <c r="P5" s="1165" t="s">
        <v>384</v>
      </c>
      <c r="Q5" s="1165" t="s">
        <v>384</v>
      </c>
      <c r="R5" s="1165" t="s">
        <v>384</v>
      </c>
      <c r="S5" s="1165" t="s">
        <v>384</v>
      </c>
      <c r="T5" s="1165" t="s">
        <v>384</v>
      </c>
      <c r="U5" s="1165" t="s">
        <v>384</v>
      </c>
      <c r="V5" s="1165" t="s">
        <v>384</v>
      </c>
      <c r="W5" s="1165" t="s">
        <v>384</v>
      </c>
      <c r="X5" s="1165" t="s">
        <v>384</v>
      </c>
      <c r="Y5" s="1165" t="s">
        <v>384</v>
      </c>
      <c r="Z5" s="1165" t="s">
        <v>384</v>
      </c>
      <c r="AA5" s="1165" t="s">
        <v>384</v>
      </c>
      <c r="AB5" s="1165" t="s">
        <v>384</v>
      </c>
      <c r="AC5" s="1165" t="s">
        <v>384</v>
      </c>
      <c r="AD5" s="1165" t="s">
        <v>384</v>
      </c>
      <c r="BA5" s="1141"/>
      <c r="BB5" s="1145"/>
    </row>
    <row r="6" spans="1:55" s="1187" customFormat="1" ht="30">
      <c r="A6" s="1184" t="s">
        <v>607</v>
      </c>
      <c r="B6" s="1185" t="s">
        <v>608</v>
      </c>
      <c r="C6" s="1186"/>
      <c r="D6" s="1186"/>
      <c r="E6" s="1186"/>
      <c r="F6" s="1186"/>
      <c r="G6" s="1186"/>
      <c r="H6" s="1186"/>
      <c r="I6" s="1186"/>
      <c r="J6" s="1186"/>
      <c r="K6" s="1186"/>
      <c r="L6" s="1186"/>
      <c r="M6" s="1186"/>
      <c r="N6" s="1186"/>
      <c r="O6" s="1186"/>
      <c r="P6" s="1186"/>
      <c r="Q6" s="1186"/>
      <c r="R6" s="1186"/>
      <c r="S6" s="1186"/>
      <c r="T6" s="1186"/>
      <c r="U6" s="1186"/>
      <c r="V6" s="1186"/>
      <c r="W6" s="1186"/>
      <c r="X6" s="1186"/>
      <c r="Y6" s="1186"/>
      <c r="Z6" s="1186"/>
      <c r="AA6" s="1186"/>
      <c r="AB6" s="1186"/>
      <c r="AC6" s="1186"/>
      <c r="AD6" s="1186"/>
    </row>
    <row r="7" spans="1:55">
      <c r="A7" s="1188"/>
      <c r="B7" s="1189" t="s">
        <v>609</v>
      </c>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BC7" s="1141"/>
    </row>
    <row r="8" spans="1:55">
      <c r="A8" s="1188">
        <v>1</v>
      </c>
      <c r="B8" s="1192" t="s">
        <v>610</v>
      </c>
      <c r="C8" s="1193"/>
      <c r="D8" s="1193">
        <f>CFS!D15</f>
        <v>0</v>
      </c>
      <c r="E8" s="1193">
        <f>CFS!E15</f>
        <v>4.6060063699999994</v>
      </c>
      <c r="F8" s="1193">
        <f>CFS!F15</f>
        <v>4.5613069480999995</v>
      </c>
      <c r="G8" s="1193">
        <f>CFS!G15</f>
        <v>4.5161955872180002</v>
      </c>
      <c r="H8" s="1193">
        <f>CFS!H15</f>
        <v>4.4706556501064156</v>
      </c>
      <c r="I8" s="1193">
        <f>CFS!I15</f>
        <v>4.4246700309491285</v>
      </c>
      <c r="J8" s="1193">
        <f>CFS!J15</f>
        <v>4.3782211413805339</v>
      </c>
      <c r="K8" s="1193">
        <f>CFS!K15</f>
        <v>4.3312908960904739</v>
      </c>
      <c r="L8" s="1193">
        <f>CFS!L15</f>
        <v>4.2838606980028082</v>
      </c>
      <c r="M8" s="1193">
        <f>CFS!M15</f>
        <v>4.2359114230148869</v>
      </c>
      <c r="N8" s="1193">
        <f>CFS!N15</f>
        <v>4.1874234042849281</v>
      </c>
      <c r="O8" s="1193">
        <f>CFS!O15</f>
        <v>4.1383764160538314</v>
      </c>
      <c r="P8" s="1193">
        <f>CFS!P15</f>
        <v>4.0887496569876038</v>
      </c>
      <c r="Q8" s="1193">
        <f>CFS!Q15</f>
        <v>4.038521733026128</v>
      </c>
      <c r="R8" s="1193">
        <f>CFS!R15</f>
        <v>3.987670639723639</v>
      </c>
      <c r="S8" s="1193">
        <f>CFS!S15</f>
        <v>3.9361737440657572</v>
      </c>
      <c r="T8" s="1193">
        <f>CFS!T15</f>
        <v>3.8840077657475294</v>
      </c>
      <c r="U8" s="1193">
        <f>CFS!U15</f>
        <v>3.8311487578964774</v>
      </c>
      <c r="V8" s="1193">
        <f>CFS!V15</f>
        <v>3.7775720872241214</v>
      </c>
      <c r="W8" s="1193">
        <f>CFS!W15</f>
        <v>3.7232524135890053</v>
      </c>
      <c r="X8" s="1193">
        <f>CFS!X15</f>
        <v>3.6681636689537163</v>
      </c>
      <c r="Y8" s="1193">
        <f>CFS!Y15</f>
        <v>3.6122790357178971</v>
      </c>
      <c r="Z8" s="1193">
        <f>CFS!Z15</f>
        <v>3.5555709244086691</v>
      </c>
      <c r="AA8" s="1193">
        <f>CFS!AA15</f>
        <v>3.6661007058834798</v>
      </c>
      <c r="AB8" s="1193">
        <f>CFS!AB15</f>
        <v>0</v>
      </c>
      <c r="AC8" s="1193">
        <f>CFS!AC15</f>
        <v>0</v>
      </c>
      <c r="AD8" s="1193">
        <f>CFS!AD15</f>
        <v>0</v>
      </c>
    </row>
    <row r="9" spans="1:55">
      <c r="A9" s="1188"/>
      <c r="B9" s="1194" t="s">
        <v>611</v>
      </c>
      <c r="C9" s="1195"/>
      <c r="D9" s="1195"/>
      <c r="E9" s="1195"/>
      <c r="F9" s="1195"/>
      <c r="G9" s="1195"/>
      <c r="H9" s="1195"/>
      <c r="I9" s="1195"/>
      <c r="J9" s="1195"/>
      <c r="K9" s="1195"/>
      <c r="L9" s="1195"/>
      <c r="M9" s="1195"/>
      <c r="N9" s="1195"/>
      <c r="O9" s="1195"/>
      <c r="P9" s="1195"/>
      <c r="Q9" s="1195"/>
      <c r="R9" s="1195"/>
      <c r="S9" s="1195"/>
      <c r="T9" s="1195"/>
      <c r="U9" s="1195"/>
      <c r="V9" s="1195"/>
      <c r="W9" s="1195"/>
      <c r="X9" s="1195"/>
      <c r="Y9" s="1195"/>
      <c r="Z9" s="1195"/>
      <c r="AA9" s="1195"/>
      <c r="AB9" s="1195"/>
      <c r="AC9" s="1195"/>
      <c r="AD9" s="1195"/>
    </row>
    <row r="10" spans="1:55">
      <c r="A10" s="1188">
        <v>2</v>
      </c>
      <c r="B10" s="1192" t="s">
        <v>612</v>
      </c>
      <c r="C10" s="1196"/>
      <c r="D10" s="1196"/>
      <c r="E10" s="1196"/>
      <c r="F10" s="1196"/>
      <c r="G10" s="1196"/>
      <c r="H10" s="1196"/>
      <c r="I10" s="1196"/>
      <c r="J10" s="1196"/>
      <c r="K10" s="1196"/>
      <c r="L10" s="1196"/>
      <c r="M10" s="1196"/>
      <c r="N10" s="1196"/>
      <c r="O10" s="1196"/>
      <c r="P10" s="1196"/>
      <c r="Q10" s="1196"/>
      <c r="R10" s="1196"/>
      <c r="S10" s="1196"/>
      <c r="T10" s="1196"/>
      <c r="U10" s="1196"/>
      <c r="V10" s="1196"/>
      <c r="W10" s="1196"/>
      <c r="X10" s="1196"/>
      <c r="Y10" s="1196"/>
      <c r="Z10" s="1196"/>
      <c r="AA10" s="1196"/>
      <c r="AB10" s="1196"/>
      <c r="AC10" s="1196"/>
      <c r="AD10" s="1196"/>
    </row>
    <row r="11" spans="1:55">
      <c r="A11" s="1188">
        <v>3</v>
      </c>
      <c r="B11" s="1192" t="s">
        <v>613</v>
      </c>
      <c r="C11" s="1196"/>
      <c r="D11" s="1196">
        <f ca="1">CFS!D107</f>
        <v>24.806249999999995</v>
      </c>
      <c r="E11" s="1196">
        <f ca="1">CFS!E107</f>
        <v>23.292480635325578</v>
      </c>
      <c r="F11" s="1196">
        <f ca="1">CFS!F107</f>
        <v>21.668109175081298</v>
      </c>
      <c r="G11" s="1196">
        <f ca="1">CFS!G107</f>
        <v>19.922666113590985</v>
      </c>
      <c r="H11" s="1196">
        <f ca="1">CFS!H107</f>
        <v>18.072892933282937</v>
      </c>
      <c r="I11" s="1196">
        <f ca="1">CFS!I107</f>
        <v>16.139879089019438</v>
      </c>
      <c r="J11" s="1196">
        <f ca="1">CFS!J107</f>
        <v>14.087651137822023</v>
      </c>
      <c r="K11" s="1196">
        <f ca="1">CFS!K107</f>
        <v>11.873524544553522</v>
      </c>
      <c r="L11" s="1196">
        <f ca="1">CFS!L107</f>
        <v>9.4810324899080562</v>
      </c>
      <c r="M11" s="1196">
        <f ca="1">CFS!M107</f>
        <v>6.8916689963701021</v>
      </c>
      <c r="N11" s="1196">
        <f ca="1">CFS!N107</f>
        <v>4.1228411609665168</v>
      </c>
      <c r="O11" s="1196">
        <f ca="1">CFS!O107</f>
        <v>1.1986594961022128</v>
      </c>
      <c r="P11" s="1196">
        <f ca="1">CFS!P107</f>
        <v>0</v>
      </c>
      <c r="Q11" s="1196">
        <f ca="1">CFS!Q107</f>
        <v>0</v>
      </c>
      <c r="R11" s="1196">
        <f ca="1">CFS!R107</f>
        <v>0</v>
      </c>
      <c r="S11" s="1196">
        <f ca="1">CFS!S107</f>
        <v>0</v>
      </c>
      <c r="T11" s="1196">
        <f ca="1">CFS!T107</f>
        <v>0</v>
      </c>
      <c r="U11" s="1196">
        <f ca="1">CFS!U107</f>
        <v>0</v>
      </c>
      <c r="V11" s="1196">
        <f ca="1">CFS!V107</f>
        <v>0</v>
      </c>
      <c r="W11" s="1196">
        <f ca="1">CFS!W107</f>
        <v>0</v>
      </c>
      <c r="X11" s="1196">
        <f ca="1">CFS!X107</f>
        <v>0</v>
      </c>
      <c r="Y11" s="1196">
        <f ca="1">CFS!Y107</f>
        <v>0</v>
      </c>
      <c r="Z11" s="1196">
        <f ca="1">CFS!Z107</f>
        <v>0</v>
      </c>
      <c r="AA11" s="1196">
        <f ca="1">CFS!AA107</f>
        <v>0</v>
      </c>
      <c r="AB11" s="1196">
        <f>CFS!AB107</f>
        <v>0</v>
      </c>
      <c r="AC11" s="1196">
        <f>CFS!AC107</f>
        <v>0</v>
      </c>
      <c r="AD11" s="1196">
        <f>CFS!AD107</f>
        <v>0</v>
      </c>
    </row>
    <row r="12" spans="1:55">
      <c r="A12" s="1188">
        <v>4</v>
      </c>
      <c r="B12" s="1197" t="s">
        <v>614</v>
      </c>
      <c r="C12" s="1198">
        <f t="shared" ref="C12:AD12" si="0">C10+C11</f>
        <v>0</v>
      </c>
      <c r="D12" s="1198">
        <f t="shared" ca="1" si="0"/>
        <v>24.806249999999995</v>
      </c>
      <c r="E12" s="1198">
        <f t="shared" ca="1" si="0"/>
        <v>23.292480635325578</v>
      </c>
      <c r="F12" s="1198">
        <f t="shared" ca="1" si="0"/>
        <v>21.668109175081298</v>
      </c>
      <c r="G12" s="1198">
        <f t="shared" ca="1" si="0"/>
        <v>19.922666113590985</v>
      </c>
      <c r="H12" s="1198">
        <f t="shared" ca="1" si="0"/>
        <v>18.072892933282937</v>
      </c>
      <c r="I12" s="1198">
        <f t="shared" ca="1" si="0"/>
        <v>16.139879089019438</v>
      </c>
      <c r="J12" s="1198">
        <f t="shared" ca="1" si="0"/>
        <v>14.087651137822023</v>
      </c>
      <c r="K12" s="1198">
        <f t="shared" ca="1" si="0"/>
        <v>11.873524544553522</v>
      </c>
      <c r="L12" s="1198">
        <f t="shared" ca="1" si="0"/>
        <v>9.4810324899080562</v>
      </c>
      <c r="M12" s="1198">
        <f t="shared" ca="1" si="0"/>
        <v>6.8916689963701021</v>
      </c>
      <c r="N12" s="1198">
        <f t="shared" ca="1" si="0"/>
        <v>4.1228411609665168</v>
      </c>
      <c r="O12" s="1198">
        <f t="shared" ca="1" si="0"/>
        <v>1.1986594961022128</v>
      </c>
      <c r="P12" s="1198">
        <f t="shared" ca="1" si="0"/>
        <v>0</v>
      </c>
      <c r="Q12" s="1198">
        <f t="shared" ca="1" si="0"/>
        <v>0</v>
      </c>
      <c r="R12" s="1198">
        <f t="shared" ca="1" si="0"/>
        <v>0</v>
      </c>
      <c r="S12" s="1198">
        <f t="shared" ca="1" si="0"/>
        <v>0</v>
      </c>
      <c r="T12" s="1198">
        <f t="shared" ca="1" si="0"/>
        <v>0</v>
      </c>
      <c r="U12" s="1198">
        <f t="shared" ca="1" si="0"/>
        <v>0</v>
      </c>
      <c r="V12" s="1198">
        <f t="shared" ca="1" si="0"/>
        <v>0</v>
      </c>
      <c r="W12" s="1198">
        <f t="shared" ca="1" si="0"/>
        <v>0</v>
      </c>
      <c r="X12" s="1198">
        <f t="shared" ca="1" si="0"/>
        <v>0</v>
      </c>
      <c r="Y12" s="1198">
        <f t="shared" ca="1" si="0"/>
        <v>0</v>
      </c>
      <c r="Z12" s="1198">
        <f t="shared" ca="1" si="0"/>
        <v>0</v>
      </c>
      <c r="AA12" s="1198">
        <f t="shared" ca="1" si="0"/>
        <v>0</v>
      </c>
      <c r="AB12" s="1198">
        <f t="shared" si="0"/>
        <v>0</v>
      </c>
      <c r="AC12" s="1198">
        <f t="shared" si="0"/>
        <v>0</v>
      </c>
      <c r="AD12" s="1198">
        <f t="shared" si="0"/>
        <v>0</v>
      </c>
    </row>
    <row r="13" spans="1:55">
      <c r="A13" s="1188">
        <v>5</v>
      </c>
      <c r="B13" s="1192" t="s">
        <v>615</v>
      </c>
      <c r="C13" s="1196"/>
      <c r="D13" s="1196"/>
      <c r="E13" s="1196"/>
      <c r="F13" s="1196"/>
      <c r="G13" s="1196"/>
      <c r="H13" s="1196"/>
      <c r="I13" s="1196"/>
      <c r="J13" s="1196"/>
      <c r="K13" s="1196"/>
      <c r="L13" s="1196"/>
      <c r="M13" s="1196"/>
      <c r="N13" s="1196"/>
      <c r="O13" s="1196"/>
      <c r="P13" s="1196"/>
      <c r="Q13" s="1196"/>
      <c r="R13" s="1196"/>
      <c r="S13" s="1196"/>
      <c r="T13" s="1196"/>
      <c r="U13" s="1196"/>
      <c r="V13" s="1196"/>
      <c r="W13" s="1196"/>
      <c r="X13" s="1196"/>
      <c r="Y13" s="1196"/>
      <c r="Z13" s="1196"/>
      <c r="AA13" s="1196"/>
      <c r="AB13" s="1196"/>
      <c r="AC13" s="1196"/>
      <c r="AD13" s="1196"/>
    </row>
    <row r="14" spans="1:55">
      <c r="A14" s="1188">
        <v>6</v>
      </c>
      <c r="B14" s="1192" t="s">
        <v>616</v>
      </c>
      <c r="C14" s="1196"/>
      <c r="D14" s="1196">
        <f ca="1">CFS!D18</f>
        <v>0</v>
      </c>
      <c r="E14" s="1196">
        <f ca="1">CFS!E18</f>
        <v>2.1644428785896506</v>
      </c>
      <c r="F14" s="1196">
        <f ca="1">CFS!F18</f>
        <v>2.023226541468309</v>
      </c>
      <c r="G14" s="1196">
        <f ca="1">CFS!G18</f>
        <v>1.8715848879902526</v>
      </c>
      <c r="H14" s="1196">
        <f ca="1">CFS!H18</f>
        <v>1.7098001571093264</v>
      </c>
      <c r="I14" s="1196">
        <f ca="1">CFS!I18</f>
        <v>1.5395747410036067</v>
      </c>
      <c r="J14" s="1196">
        <f ca="1">CFS!J18</f>
        <v>1.3602388602078657</v>
      </c>
      <c r="K14" s="1196">
        <f ca="1">CFS!K18</f>
        <v>1.1682529057068995</v>
      </c>
      <c r="L14" s="1196">
        <f ca="1">CFS!L18</f>
        <v>0.96095506655077101</v>
      </c>
      <c r="M14" s="1196">
        <f ca="1">CFS!M18</f>
        <v>0.73677156688251721</v>
      </c>
      <c r="N14" s="1196">
        <f ca="1">CFS!N18</f>
        <v>0.49565295708014789</v>
      </c>
      <c r="O14" s="1196">
        <f ca="1">CFS!O18</f>
        <v>0.23946752956809281</v>
      </c>
      <c r="P14" s="1196">
        <f ca="1">CFS!P18</f>
        <v>5.3939677324599575E-2</v>
      </c>
      <c r="Q14" s="1196">
        <f ca="1">CFS!Q18</f>
        <v>0</v>
      </c>
      <c r="R14" s="1196">
        <f ca="1">CFS!R18</f>
        <v>0</v>
      </c>
      <c r="S14" s="1196">
        <f ca="1">CFS!S18</f>
        <v>0</v>
      </c>
      <c r="T14" s="1196">
        <f ca="1">CFS!T18</f>
        <v>0</v>
      </c>
      <c r="U14" s="1196">
        <f ca="1">CFS!U18</f>
        <v>1.5987211554602254E-16</v>
      </c>
      <c r="V14" s="1196">
        <f ca="1">CFS!V18</f>
        <v>4.7961634663806766E-16</v>
      </c>
      <c r="W14" s="1196">
        <f ca="1">CFS!W18</f>
        <v>4.5963233219481479E-15</v>
      </c>
      <c r="X14" s="1196">
        <f ca="1">CFS!X18</f>
        <v>7.9696249599692228E-14</v>
      </c>
      <c r="Y14" s="1196">
        <f ca="1">CFS!Y18</f>
        <v>1.3276579835519442E-12</v>
      </c>
      <c r="Z14" s="1196">
        <f ca="1">CFS!Z18</f>
        <v>2.1019466167615518E-11</v>
      </c>
      <c r="AA14" s="1196">
        <f ca="1">CFS!AA18</f>
        <v>3.144318805325952E-10</v>
      </c>
      <c r="AB14" s="1196">
        <f>CFS!AB18</f>
        <v>0</v>
      </c>
      <c r="AC14" s="1196">
        <f>CFS!AC18</f>
        <v>0</v>
      </c>
      <c r="AD14" s="1196">
        <f>CFS!AD18</f>
        <v>0</v>
      </c>
    </row>
    <row r="15" spans="1:55">
      <c r="A15" s="1188">
        <v>7</v>
      </c>
      <c r="B15" s="1199" t="s">
        <v>617</v>
      </c>
      <c r="C15" s="1200">
        <f t="shared" ref="C15:AD15" si="1">C13+C14</f>
        <v>0</v>
      </c>
      <c r="D15" s="1200">
        <f t="shared" ca="1" si="1"/>
        <v>0</v>
      </c>
      <c r="E15" s="1200">
        <f t="shared" ca="1" si="1"/>
        <v>2.1644428785896506</v>
      </c>
      <c r="F15" s="1200">
        <f t="shared" ca="1" si="1"/>
        <v>2.023226541468309</v>
      </c>
      <c r="G15" s="1200">
        <f t="shared" ca="1" si="1"/>
        <v>1.8715848879902526</v>
      </c>
      <c r="H15" s="1200">
        <f t="shared" ca="1" si="1"/>
        <v>1.7098001571093264</v>
      </c>
      <c r="I15" s="1200">
        <f t="shared" ca="1" si="1"/>
        <v>1.5395747410036067</v>
      </c>
      <c r="J15" s="1200">
        <f t="shared" ca="1" si="1"/>
        <v>1.3602388602078657</v>
      </c>
      <c r="K15" s="1200">
        <f t="shared" ca="1" si="1"/>
        <v>1.1682529057068995</v>
      </c>
      <c r="L15" s="1200">
        <f t="shared" ca="1" si="1"/>
        <v>0.96095506655077101</v>
      </c>
      <c r="M15" s="1200">
        <f t="shared" ca="1" si="1"/>
        <v>0.73677156688251721</v>
      </c>
      <c r="N15" s="1200">
        <f t="shared" ca="1" si="1"/>
        <v>0.49565295708014789</v>
      </c>
      <c r="O15" s="1200">
        <f t="shared" ca="1" si="1"/>
        <v>0.23946752956809281</v>
      </c>
      <c r="P15" s="1200">
        <f t="shared" ca="1" si="1"/>
        <v>5.3939677324599575E-2</v>
      </c>
      <c r="Q15" s="1200">
        <f t="shared" ca="1" si="1"/>
        <v>0</v>
      </c>
      <c r="R15" s="1200">
        <f t="shared" ca="1" si="1"/>
        <v>0</v>
      </c>
      <c r="S15" s="1200">
        <f t="shared" ca="1" si="1"/>
        <v>0</v>
      </c>
      <c r="T15" s="1200">
        <f t="shared" ca="1" si="1"/>
        <v>0</v>
      </c>
      <c r="U15" s="1200">
        <f t="shared" ca="1" si="1"/>
        <v>1.5987211554602254E-16</v>
      </c>
      <c r="V15" s="1200">
        <f t="shared" ca="1" si="1"/>
        <v>4.7961634663806766E-16</v>
      </c>
      <c r="W15" s="1200">
        <f t="shared" ca="1" si="1"/>
        <v>4.5963233219481479E-15</v>
      </c>
      <c r="X15" s="1200">
        <f t="shared" ca="1" si="1"/>
        <v>7.9696249599692228E-14</v>
      </c>
      <c r="Y15" s="1200">
        <f t="shared" ca="1" si="1"/>
        <v>1.3276579835519442E-12</v>
      </c>
      <c r="Z15" s="1200">
        <f t="shared" ca="1" si="1"/>
        <v>2.1019466167615518E-11</v>
      </c>
      <c r="AA15" s="1200">
        <f t="shared" ca="1" si="1"/>
        <v>3.144318805325952E-10</v>
      </c>
      <c r="AB15" s="1200">
        <f t="shared" si="1"/>
        <v>0</v>
      </c>
      <c r="AC15" s="1200">
        <f t="shared" si="1"/>
        <v>0</v>
      </c>
      <c r="AD15" s="1200">
        <f t="shared" si="1"/>
        <v>0</v>
      </c>
    </row>
    <row r="16" spans="1:55">
      <c r="A16" s="1188">
        <v>8</v>
      </c>
      <c r="B16" s="1192" t="s">
        <v>618</v>
      </c>
      <c r="C16" s="1201"/>
      <c r="D16" s="1201"/>
      <c r="E16" s="1201">
        <f ca="1">CFS!E42</f>
        <v>1.2522405085337334</v>
      </c>
      <c r="F16" s="1201">
        <f ca="1">CFS!F42</f>
        <v>1.2504960650703316</v>
      </c>
      <c r="G16" s="1201">
        <f ca="1">CFS!G42</f>
        <v>1.2485929471091206</v>
      </c>
      <c r="H16" s="1201">
        <f ca="1">CFS!H42</f>
        <v>1.2559526736285953</v>
      </c>
      <c r="I16" s="1201">
        <f ca="1">CFS!I42</f>
        <v>1.2741705279229874</v>
      </c>
      <c r="J16" s="1201">
        <f ca="1">CFS!J42</f>
        <v>1.2830076842791471</v>
      </c>
      <c r="K16" s="1201">
        <f ca="1">CFS!K42</f>
        <v>1.2805455146007476</v>
      </c>
      <c r="L16" s="1201">
        <f ca="1">CFS!L42</f>
        <v>1.2774499024975454</v>
      </c>
      <c r="M16" s="1201">
        <f ca="1">CFS!M42</f>
        <v>1.2735235779870608</v>
      </c>
      <c r="N16" s="1201">
        <f ca="1">CFS!N42</f>
        <v>1.2827226350745313</v>
      </c>
      <c r="O16" s="1201">
        <f ca="1">CFS!O42</f>
        <v>1.3081021825481869</v>
      </c>
      <c r="P16" s="1201">
        <f ca="1">CFS!P42</f>
        <v>3.012833898579947</v>
      </c>
      <c r="Q16" s="1201" t="e">
        <f ca="1">CFS!Q42</f>
        <v>#DIV/0!</v>
      </c>
      <c r="R16" s="1201">
        <f>CFS!R42</f>
        <v>0</v>
      </c>
      <c r="S16" s="1201">
        <f>CFS!S42</f>
        <v>0</v>
      </c>
      <c r="T16" s="1201">
        <f>CFS!T42</f>
        <v>0</v>
      </c>
      <c r="U16" s="1201">
        <f>CFS!U42</f>
        <v>0</v>
      </c>
      <c r="V16" s="1201">
        <f>CFS!V42</f>
        <v>0</v>
      </c>
      <c r="W16" s="1201">
        <f>CFS!W42</f>
        <v>0</v>
      </c>
      <c r="X16" s="1201">
        <f>CFS!X42</f>
        <v>0</v>
      </c>
      <c r="Y16" s="1201">
        <f>CFS!Y42</f>
        <v>0</v>
      </c>
      <c r="Z16" s="1201">
        <f>CFS!Z42</f>
        <v>0</v>
      </c>
      <c r="AA16" s="1201">
        <f>CFS!AA42</f>
        <v>0</v>
      </c>
      <c r="AB16" s="1201">
        <f>CFS!AB42</f>
        <v>0</v>
      </c>
      <c r="AC16" s="1201">
        <f>CFS!AC42</f>
        <v>0</v>
      </c>
      <c r="AD16" s="1201">
        <f>CFS!AD42</f>
        <v>0</v>
      </c>
    </row>
    <row r="17" spans="1:30">
      <c r="A17" s="1188">
        <v>9</v>
      </c>
      <c r="B17" s="1192" t="s">
        <v>619</v>
      </c>
      <c r="C17" s="1201"/>
      <c r="D17" s="1201"/>
      <c r="E17" s="1201">
        <f ca="1">CFS!E42</f>
        <v>1.2522405085337334</v>
      </c>
      <c r="F17" s="1201">
        <f ca="1">CFS!F42</f>
        <v>1.2504960650703316</v>
      </c>
      <c r="G17" s="1201">
        <f ca="1">CFS!G42</f>
        <v>1.2485929471091206</v>
      </c>
      <c r="H17" s="1201">
        <f ca="1">CFS!H42</f>
        <v>1.2559526736285953</v>
      </c>
      <c r="I17" s="1201">
        <f ca="1">CFS!I42</f>
        <v>1.2741705279229874</v>
      </c>
      <c r="J17" s="1201">
        <f ca="1">CFS!J42</f>
        <v>1.2830076842791471</v>
      </c>
      <c r="K17" s="1201">
        <f ca="1">CFS!K42</f>
        <v>1.2805455146007476</v>
      </c>
      <c r="L17" s="1201">
        <f ca="1">CFS!L42</f>
        <v>1.2774499024975454</v>
      </c>
      <c r="M17" s="1201">
        <f ca="1">CFS!M42</f>
        <v>1.2735235779870608</v>
      </c>
      <c r="N17" s="1201">
        <f ca="1">CFS!N42</f>
        <v>1.2827226350745313</v>
      </c>
      <c r="O17" s="1201">
        <f ca="1">CFS!O42</f>
        <v>1.3081021825481869</v>
      </c>
      <c r="P17" s="1201">
        <f ca="1">CFS!P42</f>
        <v>3.012833898579947</v>
      </c>
      <c r="Q17" s="1201" t="e">
        <f ca="1">CFS!Q42</f>
        <v>#DIV/0!</v>
      </c>
      <c r="R17" s="1201">
        <f>CFS!R42</f>
        <v>0</v>
      </c>
      <c r="S17" s="1201">
        <f>CFS!S42</f>
        <v>0</v>
      </c>
      <c r="T17" s="1201">
        <f>CFS!T42</f>
        <v>0</v>
      </c>
      <c r="U17" s="1201">
        <f>CFS!U42</f>
        <v>0</v>
      </c>
      <c r="V17" s="1201">
        <f>CFS!V42</f>
        <v>0</v>
      </c>
      <c r="W17" s="1201">
        <f>CFS!W42</f>
        <v>0</v>
      </c>
      <c r="X17" s="1201">
        <f>CFS!X42</f>
        <v>0</v>
      </c>
      <c r="Y17" s="1201">
        <f>CFS!Y42</f>
        <v>0</v>
      </c>
      <c r="Z17" s="1201">
        <f>CFS!Z42</f>
        <v>0</v>
      </c>
      <c r="AA17" s="1201">
        <f>CFS!AA42</f>
        <v>0</v>
      </c>
      <c r="AB17" s="1201">
        <f>CFS!AB42</f>
        <v>0</v>
      </c>
      <c r="AC17" s="1201">
        <f>CFS!AC42</f>
        <v>0</v>
      </c>
      <c r="AD17" s="1201">
        <f>CFS!AD42</f>
        <v>0</v>
      </c>
    </row>
    <row r="18" spans="1:30">
      <c r="A18" s="1188"/>
      <c r="B18" s="1189" t="s">
        <v>620</v>
      </c>
      <c r="C18" s="1190"/>
      <c r="D18" s="1190"/>
      <c r="E18" s="1190"/>
      <c r="F18" s="1190"/>
      <c r="G18" s="1190"/>
      <c r="H18" s="1190"/>
      <c r="I18" s="1190"/>
      <c r="J18" s="1190"/>
      <c r="K18" s="1190"/>
      <c r="L18" s="1190"/>
      <c r="M18" s="1190"/>
      <c r="N18" s="1190"/>
      <c r="O18" s="1190"/>
      <c r="P18" s="1190"/>
      <c r="Q18" s="1190"/>
      <c r="R18" s="1190"/>
      <c r="S18" s="1190"/>
      <c r="T18" s="1190"/>
      <c r="U18" s="1190"/>
      <c r="V18" s="1190"/>
      <c r="W18" s="1190"/>
      <c r="X18" s="1190"/>
      <c r="Y18" s="1190"/>
      <c r="Z18" s="1190"/>
      <c r="AA18" s="1190"/>
      <c r="AB18" s="1190"/>
      <c r="AC18" s="1190"/>
      <c r="AD18" s="1190"/>
    </row>
    <row r="19" spans="1:30">
      <c r="A19" s="1188">
        <v>10</v>
      </c>
      <c r="B19" s="1192" t="s">
        <v>621</v>
      </c>
      <c r="C19" s="1196"/>
      <c r="D19" s="1196"/>
      <c r="E19" s="1196"/>
      <c r="F19" s="1196"/>
      <c r="G19" s="1196"/>
      <c r="H19" s="1196"/>
      <c r="I19" s="1196"/>
      <c r="J19" s="1196"/>
      <c r="K19" s="1196"/>
      <c r="L19" s="1196"/>
      <c r="M19" s="1196"/>
      <c r="N19" s="1196"/>
      <c r="O19" s="1196"/>
      <c r="P19" s="1196"/>
      <c r="Q19" s="1196"/>
      <c r="R19" s="1196"/>
      <c r="S19" s="1196"/>
      <c r="T19" s="1196"/>
      <c r="U19" s="1196"/>
      <c r="V19" s="1196"/>
      <c r="W19" s="1196"/>
      <c r="X19" s="1196"/>
      <c r="Y19" s="1196"/>
      <c r="Z19" s="1196"/>
      <c r="AA19" s="1196"/>
      <c r="AB19" s="1196"/>
      <c r="AC19" s="1196"/>
      <c r="AD19" s="1196"/>
    </row>
    <row r="20" spans="1:30">
      <c r="A20" s="1188">
        <v>11</v>
      </c>
      <c r="B20" s="1192" t="s">
        <v>622</v>
      </c>
      <c r="C20" s="1196"/>
      <c r="D20" s="1196"/>
      <c r="E20" s="1196">
        <f>'CFS Raj'!F11</f>
        <v>1.7639999999999998</v>
      </c>
      <c r="F20" s="1196">
        <f>'CFS Raj'!G11</f>
        <v>1.7551799999999997</v>
      </c>
      <c r="G20" s="1196">
        <f>'CFS Raj'!H11</f>
        <v>1.7464040999999999</v>
      </c>
      <c r="H20" s="1196">
        <f>'CFS Raj'!I11</f>
        <v>1.7376720794999998</v>
      </c>
      <c r="I20" s="1196">
        <f>'CFS Raj'!J11</f>
        <v>1.7289837191024997</v>
      </c>
      <c r="J20" s="1196">
        <f>'CFS Raj'!K11</f>
        <v>1.7203388005069873</v>
      </c>
      <c r="K20" s="1196">
        <f>'CFS Raj'!L11</f>
        <v>1.7117371065044522</v>
      </c>
      <c r="L20" s="1196">
        <f>'CFS Raj'!M11</f>
        <v>1.7031784209719301</v>
      </c>
      <c r="M20" s="1196">
        <f>'CFS Raj'!N11</f>
        <v>1.6946625288670707</v>
      </c>
      <c r="N20" s="1196">
        <f>'CFS Raj'!O11</f>
        <v>1.6861892162227352</v>
      </c>
      <c r="O20" s="1196">
        <f>'CFS Raj'!P11</f>
        <v>1.6777582701416214</v>
      </c>
      <c r="P20" s="1196">
        <f>'CFS Raj'!Q11</f>
        <v>1.6693694787909135</v>
      </c>
      <c r="Q20" s="1196">
        <f>'CFS Raj'!R11</f>
        <v>1.6610226313969587</v>
      </c>
      <c r="R20" s="1196">
        <f>'CFS Raj'!S11</f>
        <v>1.6527175182399738</v>
      </c>
      <c r="S20" s="1196">
        <f>'CFS Raj'!T11</f>
        <v>1.644453930648774</v>
      </c>
      <c r="T20" s="1196">
        <f>'CFS Raj'!U11</f>
        <v>1.6362316609955301</v>
      </c>
      <c r="U20" s="1196">
        <f>'CFS Raj'!V11</f>
        <v>1.6280505026905523</v>
      </c>
      <c r="V20" s="1196">
        <f>'CFS Raj'!W11</f>
        <v>1.6199102501770994</v>
      </c>
      <c r="W20" s="1196">
        <f>'CFS Raj'!X11</f>
        <v>1.6118106989262138</v>
      </c>
      <c r="X20" s="1196">
        <f>'CFS Raj'!Y11</f>
        <v>1.6037516454315828</v>
      </c>
      <c r="Y20" s="1196">
        <f>'CFS Raj'!Z11</f>
        <v>1.595732887204425</v>
      </c>
      <c r="Z20" s="1196">
        <f>'CFS Raj'!AA11</f>
        <v>1.5877542227684027</v>
      </c>
      <c r="AA20" s="1196">
        <f>'CFS Raj'!AB11</f>
        <v>1.5798154516545608</v>
      </c>
      <c r="AB20" s="1196">
        <f>'CFS Raj'!AC11</f>
        <v>0</v>
      </c>
      <c r="AC20" s="1196">
        <f>'CFS Raj'!AD11</f>
        <v>0</v>
      </c>
      <c r="AD20" s="1196">
        <f>'CFS Raj'!AE11</f>
        <v>0</v>
      </c>
    </row>
    <row r="21" spans="1:30">
      <c r="A21" s="1188">
        <v>12</v>
      </c>
      <c r="B21" s="1192" t="s">
        <v>623</v>
      </c>
      <c r="C21" s="1196"/>
      <c r="D21" s="1196"/>
      <c r="E21" s="1196">
        <f>'Key Assumptions &amp; Proj IRR'!$B$17</f>
        <v>2.97</v>
      </c>
      <c r="F21" s="1196">
        <f>'Key Assumptions &amp; Proj IRR'!$B$17</f>
        <v>2.97</v>
      </c>
      <c r="G21" s="1196">
        <f>'Key Assumptions &amp; Proj IRR'!$B$17</f>
        <v>2.97</v>
      </c>
      <c r="H21" s="1196">
        <f>'Key Assumptions &amp; Proj IRR'!$B$17</f>
        <v>2.97</v>
      </c>
      <c r="I21" s="1196">
        <f>'Key Assumptions &amp; Proj IRR'!$B$17</f>
        <v>2.97</v>
      </c>
      <c r="J21" s="1196">
        <f>'Key Assumptions &amp; Proj IRR'!$B$17</f>
        <v>2.97</v>
      </c>
      <c r="K21" s="1196">
        <f>'Key Assumptions &amp; Proj IRR'!$B$17</f>
        <v>2.97</v>
      </c>
      <c r="L21" s="1196">
        <f>'Key Assumptions &amp; Proj IRR'!$B$17</f>
        <v>2.97</v>
      </c>
      <c r="M21" s="1196">
        <f>'Key Assumptions &amp; Proj IRR'!$B$17</f>
        <v>2.97</v>
      </c>
      <c r="N21" s="1196">
        <f>'Key Assumptions &amp; Proj IRR'!$B$17</f>
        <v>2.97</v>
      </c>
      <c r="O21" s="1196">
        <f>'Key Assumptions &amp; Proj IRR'!$B$17</f>
        <v>2.97</v>
      </c>
      <c r="P21" s="1196">
        <f>'Key Assumptions &amp; Proj IRR'!$B$17</f>
        <v>2.97</v>
      </c>
      <c r="Q21" s="1196">
        <f>'Key Assumptions &amp; Proj IRR'!$B$17</f>
        <v>2.97</v>
      </c>
      <c r="R21" s="1196">
        <f>'Key Assumptions &amp; Proj IRR'!$B$17</f>
        <v>2.97</v>
      </c>
      <c r="S21" s="1196">
        <f>'Key Assumptions &amp; Proj IRR'!$B$17</f>
        <v>2.97</v>
      </c>
      <c r="T21" s="1196">
        <f>'Key Assumptions &amp; Proj IRR'!$B$17</f>
        <v>2.97</v>
      </c>
      <c r="U21" s="1196">
        <f>'Key Assumptions &amp; Proj IRR'!$B$17</f>
        <v>2.97</v>
      </c>
      <c r="V21" s="1196">
        <f>'Key Assumptions &amp; Proj IRR'!$B$17</f>
        <v>2.97</v>
      </c>
      <c r="W21" s="1196">
        <f>'Key Assumptions &amp; Proj IRR'!$B$17</f>
        <v>2.97</v>
      </c>
      <c r="X21" s="1196">
        <f>'Key Assumptions &amp; Proj IRR'!$B$17</f>
        <v>2.97</v>
      </c>
      <c r="Y21" s="1196">
        <f>'Key Assumptions &amp; Proj IRR'!$B$17</f>
        <v>2.97</v>
      </c>
      <c r="Z21" s="1196">
        <f>'Key Assumptions &amp; Proj IRR'!$B$17</f>
        <v>2.97</v>
      </c>
      <c r="AA21" s="1196">
        <f>'Key Assumptions &amp; Proj IRR'!$B$17</f>
        <v>2.97</v>
      </c>
      <c r="AB21" s="1196">
        <f>'Key Assumptions &amp; Proj IRR'!$B$17</f>
        <v>2.97</v>
      </c>
      <c r="AC21" s="1196">
        <f>'Key Assumptions &amp; Proj IRR'!$B$17</f>
        <v>2.97</v>
      </c>
      <c r="AD21" s="1196">
        <f>'Key Assumptions &amp; Proj IRR'!$B$17</f>
        <v>2.97</v>
      </c>
    </row>
    <row r="22" spans="1:30">
      <c r="A22" s="1188">
        <v>13</v>
      </c>
      <c r="B22" s="1192" t="s">
        <v>624</v>
      </c>
      <c r="C22" s="1196"/>
      <c r="D22" s="1196"/>
      <c r="E22" s="1196">
        <f>CFS!E11*0.8</f>
        <v>0.50645890399999993</v>
      </c>
      <c r="F22" s="1196">
        <f>CFS!F11*0.8</f>
        <v>0.52126212151999995</v>
      </c>
      <c r="G22" s="1196">
        <f>CFS!G11*0.8</f>
        <v>0.53649967182559999</v>
      </c>
      <c r="H22" s="1196">
        <f>CFS!H11*0.8</f>
        <v>0.55218434080686796</v>
      </c>
      <c r="I22" s="1196">
        <f>CFS!I11*0.8</f>
        <v>0.56832929182823655</v>
      </c>
      <c r="J22" s="1196">
        <f>CFS!J11*0.8</f>
        <v>0.58494807690017525</v>
      </c>
      <c r="K22" s="1196">
        <f>CFS!K11*0.8</f>
        <v>0.60205464818219934</v>
      </c>
      <c r="L22" s="1196">
        <f>CFS!L11*0.8</f>
        <v>0.61966336982705972</v>
      </c>
      <c r="M22" s="1196">
        <f>CFS!M11*0.8</f>
        <v>0.63778903017625055</v>
      </c>
      <c r="N22" s="1196">
        <f>CFS!N11*0.8</f>
        <v>0.6564468543172769</v>
      </c>
      <c r="O22" s="1196">
        <f>CFS!O11*0.8</f>
        <v>0.67565251701342721</v>
      </c>
      <c r="P22" s="1196">
        <f>CFS!P11*0.8</f>
        <v>0.69542215601712809</v>
      </c>
      <c r="Q22" s="1196">
        <f>CFS!Q11*0.8</f>
        <v>0.71577238577827229</v>
      </c>
      <c r="R22" s="1196">
        <f>CFS!R11*0.8</f>
        <v>0.73672031155926654</v>
      </c>
      <c r="S22" s="1196">
        <f>CFS!S11*0.8</f>
        <v>0.75828354396888187</v>
      </c>
      <c r="T22" s="1196">
        <f>CFS!T11*0.8</f>
        <v>0.78048021392735656</v>
      </c>
      <c r="U22" s="1196">
        <f>CFS!U11*0.8</f>
        <v>0.80332898807557074</v>
      </c>
      <c r="V22" s="1196">
        <f>CFS!V11*0.8</f>
        <v>0.82684908464149121</v>
      </c>
      <c r="W22" s="1196">
        <f>CFS!W11*0.8</f>
        <v>0.85106028977748049</v>
      </c>
      <c r="X22" s="1196">
        <f>CFS!X11*0.8</f>
        <v>0.87598297438246808</v>
      </c>
      <c r="Y22" s="1196">
        <f>CFS!Y11*0.8</f>
        <v>0.90163811142339678</v>
      </c>
      <c r="Z22" s="1196">
        <f>CFS!Z11*0.8</f>
        <v>0.92804729377078976</v>
      </c>
      <c r="AA22" s="1196">
        <f>CFS!AA11*0.8</f>
        <v>0.82076094842445269</v>
      </c>
      <c r="AB22" s="1196">
        <f>CFS!AB11*0.8</f>
        <v>0</v>
      </c>
      <c r="AC22" s="1196">
        <f>CFS!AC11*0.8</f>
        <v>0</v>
      </c>
      <c r="AD22" s="1196">
        <f>CFS!AD11*0.8</f>
        <v>0</v>
      </c>
    </row>
    <row r="23" spans="1:30">
      <c r="A23" s="1188">
        <v>14</v>
      </c>
      <c r="B23" s="1192" t="s">
        <v>625</v>
      </c>
      <c r="C23" s="1196"/>
      <c r="D23" s="1196"/>
      <c r="E23" s="1196">
        <f>CFS!E11-'Additional Information'!E22</f>
        <v>0.12661472600000001</v>
      </c>
      <c r="F23" s="1196">
        <f>CFS!F11-'Additional Information'!F22</f>
        <v>0.13031553037999999</v>
      </c>
      <c r="G23" s="1196">
        <f>CFS!G11-'Additional Information'!G22</f>
        <v>0.13412491795640002</v>
      </c>
      <c r="H23" s="1196">
        <f>CFS!H11-'Additional Information'!H22</f>
        <v>0.13804608520171702</v>
      </c>
      <c r="I23" s="1196">
        <f>CFS!I11-'Additional Information'!I22</f>
        <v>0.14208232295705914</v>
      </c>
      <c r="J23" s="1196">
        <f>CFS!J11-'Additional Information'!J22</f>
        <v>0.14623701922504384</v>
      </c>
      <c r="K23" s="1196">
        <f>CFS!K11-'Additional Information'!K22</f>
        <v>0.15051366204554983</v>
      </c>
      <c r="L23" s="1196">
        <f>CFS!L11-'Additional Information'!L22</f>
        <v>0.15491584245676493</v>
      </c>
      <c r="M23" s="1196">
        <f>CFS!M11-'Additional Information'!M22</f>
        <v>0.15944725754406264</v>
      </c>
      <c r="N23" s="1196">
        <f>CFS!N11-'Additional Information'!N22</f>
        <v>0.1641117135793192</v>
      </c>
      <c r="O23" s="1196">
        <f>CFS!O11-'Additional Information'!O22</f>
        <v>0.16891312925335678</v>
      </c>
      <c r="P23" s="1196">
        <f>CFS!P11-'Additional Information'!P22</f>
        <v>0.17385553900428197</v>
      </c>
      <c r="Q23" s="1196">
        <f>CFS!Q11-'Additional Information'!Q22</f>
        <v>0.17894309644456796</v>
      </c>
      <c r="R23" s="1196">
        <f>CFS!R11-'Additional Information'!R22</f>
        <v>0.18418007788981661</v>
      </c>
      <c r="S23" s="1196">
        <f>CFS!S11-'Additional Information'!S22</f>
        <v>0.18957088599222038</v>
      </c>
      <c r="T23" s="1196">
        <f>CFS!T11-'Additional Information'!T22</f>
        <v>0.19512005348183903</v>
      </c>
      <c r="U23" s="1196">
        <f>CFS!U11-'Additional Information'!U22</f>
        <v>0.20083224701889257</v>
      </c>
      <c r="V23" s="1196">
        <f>CFS!V11-'Additional Information'!V22</f>
        <v>0.20671227116037272</v>
      </c>
      <c r="W23" s="1196">
        <f>CFS!W11-'Additional Information'!W22</f>
        <v>0.21276507244437004</v>
      </c>
      <c r="X23" s="1196">
        <f>CFS!X11-'Additional Information'!X22</f>
        <v>0.21899574359561691</v>
      </c>
      <c r="Y23" s="1196">
        <f>CFS!Y11-'Additional Information'!Y22</f>
        <v>0.22540952785584911</v>
      </c>
      <c r="Z23" s="1196">
        <f>CFS!Z11-'Additional Information'!Z22</f>
        <v>0.23201182344269733</v>
      </c>
      <c r="AA23" s="1196">
        <f>CFS!AA11-'Additional Information'!AA22</f>
        <v>0.20519023710611317</v>
      </c>
      <c r="AB23" s="1196">
        <f>CFS!AB11-'Additional Information'!AB22</f>
        <v>0</v>
      </c>
      <c r="AC23" s="1196">
        <f>CFS!AC11-'Additional Information'!AC22</f>
        <v>0</v>
      </c>
      <c r="AD23" s="1196">
        <f>CFS!AD11-'Additional Information'!AD22</f>
        <v>0</v>
      </c>
    </row>
    <row r="24" spans="1:30">
      <c r="A24" s="1188">
        <v>15</v>
      </c>
      <c r="B24" s="1192" t="s">
        <v>626</v>
      </c>
      <c r="C24" s="1196"/>
      <c r="D24" s="1196"/>
      <c r="E24" s="1196"/>
      <c r="F24" s="1196"/>
      <c r="G24" s="1196"/>
      <c r="H24" s="1196"/>
      <c r="I24" s="1196"/>
      <c r="J24" s="1196"/>
      <c r="K24" s="1196"/>
      <c r="L24" s="1196"/>
      <c r="M24" s="1196"/>
      <c r="N24" s="1196"/>
      <c r="O24" s="1196"/>
      <c r="P24" s="1196"/>
      <c r="Q24" s="1196"/>
      <c r="R24" s="1196"/>
      <c r="S24" s="1196"/>
      <c r="T24" s="1196"/>
      <c r="U24" s="1196"/>
      <c r="V24" s="1196"/>
      <c r="W24" s="1196"/>
      <c r="X24" s="1196"/>
      <c r="Y24" s="1196"/>
      <c r="Z24" s="1196"/>
      <c r="AA24" s="1196"/>
      <c r="AB24" s="1196"/>
      <c r="AC24" s="1196"/>
      <c r="AD24" s="1196"/>
    </row>
    <row r="25" spans="1:30">
      <c r="A25" s="1188">
        <v>16</v>
      </c>
      <c r="B25" s="1192" t="s">
        <v>627</v>
      </c>
      <c r="C25" s="1196"/>
      <c r="D25" s="1196"/>
      <c r="E25" s="1196">
        <f ca="1">CFS!E31</f>
        <v>0</v>
      </c>
      <c r="F25" s="1196">
        <f ca="1">CFS!F31</f>
        <v>0</v>
      </c>
      <c r="G25" s="1196">
        <f ca="1">CFS!G31</f>
        <v>0</v>
      </c>
      <c r="H25" s="1196">
        <f ca="1">CFS!H31</f>
        <v>0</v>
      </c>
      <c r="I25" s="1196">
        <f ca="1">CFS!I31</f>
        <v>0</v>
      </c>
      <c r="J25" s="1196">
        <f ca="1">CFS!J31</f>
        <v>0</v>
      </c>
      <c r="K25" s="1196">
        <f ca="1">CFS!K31</f>
        <v>0</v>
      </c>
      <c r="L25" s="1196">
        <f ca="1">CFS!L31</f>
        <v>0</v>
      </c>
      <c r="M25" s="1196">
        <f ca="1">CFS!M31</f>
        <v>0</v>
      </c>
      <c r="N25" s="1196">
        <f ca="1">CFS!N31</f>
        <v>0</v>
      </c>
      <c r="O25" s="1196">
        <f ca="1">CFS!O31</f>
        <v>0</v>
      </c>
      <c r="P25" s="1196">
        <f ca="1">CFS!P31</f>
        <v>0.31487640595408195</v>
      </c>
      <c r="Q25" s="1196">
        <f ca="1">CFS!Q31</f>
        <v>1.0266955662642216</v>
      </c>
      <c r="R25" s="1196">
        <f ca="1">CFS!R31</f>
        <v>1.0169446120805479</v>
      </c>
      <c r="S25" s="1196">
        <f ca="1">CFS!S31</f>
        <v>1.0057161897358309</v>
      </c>
      <c r="T25" s="1196">
        <f ca="1">CFS!T31</f>
        <v>0.9935291244853085</v>
      </c>
      <c r="U25" s="1196">
        <f ca="1">CFS!U31</f>
        <v>0.98069215438306445</v>
      </c>
      <c r="V25" s="1196">
        <f ca="1">CFS!V31</f>
        <v>0.96738789175141182</v>
      </c>
      <c r="W25" s="1196">
        <f ca="1">CFS!W31</f>
        <v>0.95372319787696047</v>
      </c>
      <c r="X25" s="1196">
        <f ca="1">CFS!X31</f>
        <v>0.93975940557439908</v>
      </c>
      <c r="Y25" s="1196">
        <f ca="1">CFS!Y31</f>
        <v>0.92553045035337966</v>
      </c>
      <c r="Z25" s="1196">
        <f ca="1">CFS!Z31</f>
        <v>0.91105374599009692</v>
      </c>
      <c r="AA25" s="1196">
        <f ca="1">CFS!AA31</f>
        <v>0.93941070640326685</v>
      </c>
      <c r="AB25" s="1196">
        <f>CFS!AB31</f>
        <v>0</v>
      </c>
      <c r="AC25" s="1196">
        <f>CFS!AC31</f>
        <v>0</v>
      </c>
      <c r="AD25" s="1196">
        <f>CFS!AD31</f>
        <v>0</v>
      </c>
    </row>
    <row r="26" spans="1:30">
      <c r="A26" s="1188">
        <v>17</v>
      </c>
      <c r="B26" s="1192" t="s">
        <v>628</v>
      </c>
      <c r="C26" s="1196"/>
      <c r="D26" s="1196"/>
      <c r="E26" s="1196">
        <f ca="1">CFS!E25</f>
        <v>5.5124999999999984</v>
      </c>
      <c r="F26" s="1196">
        <f ca="1">CFS!F25</f>
        <v>4.685624999999999</v>
      </c>
      <c r="G26" s="1196">
        <f ca="1">CFS!G25</f>
        <v>3.9827812499999991</v>
      </c>
      <c r="H26" s="1196">
        <f ca="1">CFS!H25</f>
        <v>3.3853640624999994</v>
      </c>
      <c r="I26" s="1196">
        <f ca="1">CFS!I25</f>
        <v>2.8775594531249995</v>
      </c>
      <c r="J26" s="1196">
        <f ca="1">CFS!J25</f>
        <v>2.4459255351562499</v>
      </c>
      <c r="K26" s="1196">
        <f ca="1">CFS!K25</f>
        <v>2.0790367048828124</v>
      </c>
      <c r="L26" s="1196">
        <f ca="1">CFS!L25</f>
        <v>1.7671811991503907</v>
      </c>
      <c r="M26" s="1196">
        <f ca="1">CFS!M25</f>
        <v>1.5021040192778321</v>
      </c>
      <c r="N26" s="1196">
        <f ca="1">CFS!N25</f>
        <v>1.2767884163861571</v>
      </c>
      <c r="O26" s="1196">
        <f ca="1">CFS!O25</f>
        <v>1.0852701539282337</v>
      </c>
      <c r="P26" s="1196">
        <f ca="1">CFS!P25</f>
        <v>0.92247963083899864</v>
      </c>
      <c r="Q26" s="1196">
        <f ca="1">CFS!Q25</f>
        <v>0.78410768621314886</v>
      </c>
      <c r="R26" s="1196">
        <f ca="1">CFS!R25</f>
        <v>0.6664915332811765</v>
      </c>
      <c r="S26" s="1196">
        <f ca="1">CFS!S25</f>
        <v>0.56651780328900003</v>
      </c>
      <c r="T26" s="1196">
        <f ca="1">CFS!T25</f>
        <v>0.48154013279565006</v>
      </c>
      <c r="U26" s="1196">
        <f ca="1">CFS!U25</f>
        <v>0.40930911287630256</v>
      </c>
      <c r="V26" s="1196">
        <f ca="1">CFS!V25</f>
        <v>0.34791274594485722</v>
      </c>
      <c r="W26" s="1196">
        <f ca="1">CFS!W25</f>
        <v>0.29572583405312863</v>
      </c>
      <c r="X26" s="1196">
        <f ca="1">CFS!X25</f>
        <v>0.25136695894515931</v>
      </c>
      <c r="Y26" s="1196">
        <f ca="1">CFS!Y25</f>
        <v>0.21366191510338545</v>
      </c>
      <c r="Z26" s="1196">
        <f ca="1">CFS!Z25</f>
        <v>0.18161262783787765</v>
      </c>
      <c r="AA26" s="1196">
        <f ca="1">CFS!AA25</f>
        <v>0.154370733662196</v>
      </c>
      <c r="AB26" s="1196">
        <f>CFS!AB25</f>
        <v>0</v>
      </c>
      <c r="AC26" s="1196">
        <f>CFS!AC25</f>
        <v>0</v>
      </c>
      <c r="AD26" s="1196">
        <f>CFS!AD25</f>
        <v>0</v>
      </c>
    </row>
    <row r="27" spans="1:30">
      <c r="A27" s="1188">
        <v>18</v>
      </c>
      <c r="B27" s="1192" t="s">
        <v>629</v>
      </c>
      <c r="C27" s="1196"/>
      <c r="D27" s="1196">
        <v>0</v>
      </c>
      <c r="E27" s="1196">
        <v>0</v>
      </c>
      <c r="F27" s="1196">
        <v>0</v>
      </c>
      <c r="G27" s="1196">
        <v>0</v>
      </c>
      <c r="H27" s="1196">
        <v>0</v>
      </c>
      <c r="I27" s="1196">
        <v>0</v>
      </c>
      <c r="J27" s="1196">
        <v>0</v>
      </c>
      <c r="K27" s="1196">
        <v>0</v>
      </c>
      <c r="L27" s="1196">
        <v>0</v>
      </c>
      <c r="M27" s="1196">
        <v>0</v>
      </c>
      <c r="N27" s="1196">
        <v>0</v>
      </c>
      <c r="O27" s="1196">
        <v>0</v>
      </c>
      <c r="P27" s="1196">
        <v>0</v>
      </c>
      <c r="Q27" s="1196">
        <v>0</v>
      </c>
      <c r="R27" s="1196">
        <v>0</v>
      </c>
      <c r="S27" s="1196">
        <v>0</v>
      </c>
      <c r="T27" s="1196">
        <v>0</v>
      </c>
      <c r="U27" s="1196">
        <v>0</v>
      </c>
      <c r="V27" s="1196">
        <v>0</v>
      </c>
      <c r="W27" s="1196">
        <v>0</v>
      </c>
      <c r="X27" s="1196">
        <v>0</v>
      </c>
      <c r="Y27" s="1196">
        <v>0</v>
      </c>
      <c r="Z27" s="1196">
        <v>0</v>
      </c>
      <c r="AA27" s="1196">
        <v>0</v>
      </c>
      <c r="AB27" s="1196">
        <v>0</v>
      </c>
      <c r="AC27" s="1196">
        <v>0</v>
      </c>
      <c r="AD27" s="1196">
        <v>0</v>
      </c>
    </row>
    <row r="28" spans="1:30">
      <c r="A28" s="1188">
        <v>19</v>
      </c>
      <c r="B28" s="1192" t="s">
        <v>630</v>
      </c>
      <c r="C28" s="1196"/>
      <c r="D28" s="1196">
        <f ca="1">D14</f>
        <v>0</v>
      </c>
      <c r="E28" s="1196">
        <f t="shared" ref="E28:AD28" ca="1" si="2">E14</f>
        <v>2.1644428785896506</v>
      </c>
      <c r="F28" s="1196">
        <f t="shared" ca="1" si="2"/>
        <v>2.023226541468309</v>
      </c>
      <c r="G28" s="1196">
        <f t="shared" ca="1" si="2"/>
        <v>1.8715848879902526</v>
      </c>
      <c r="H28" s="1196">
        <f t="shared" ca="1" si="2"/>
        <v>1.7098001571093264</v>
      </c>
      <c r="I28" s="1196">
        <f t="shared" ca="1" si="2"/>
        <v>1.5395747410036067</v>
      </c>
      <c r="J28" s="1196">
        <f t="shared" ca="1" si="2"/>
        <v>1.3602388602078657</v>
      </c>
      <c r="K28" s="1196">
        <f t="shared" ca="1" si="2"/>
        <v>1.1682529057068995</v>
      </c>
      <c r="L28" s="1196">
        <f t="shared" ca="1" si="2"/>
        <v>0.96095506655077101</v>
      </c>
      <c r="M28" s="1196">
        <f t="shared" ca="1" si="2"/>
        <v>0.73677156688251721</v>
      </c>
      <c r="N28" s="1196">
        <f t="shared" ca="1" si="2"/>
        <v>0.49565295708014789</v>
      </c>
      <c r="O28" s="1196">
        <f t="shared" ca="1" si="2"/>
        <v>0.23946752956809281</v>
      </c>
      <c r="P28" s="1196">
        <f t="shared" ca="1" si="2"/>
        <v>5.3939677324599575E-2</v>
      </c>
      <c r="Q28" s="1196">
        <f t="shared" ca="1" si="2"/>
        <v>0</v>
      </c>
      <c r="R28" s="1196">
        <f t="shared" ca="1" si="2"/>
        <v>0</v>
      </c>
      <c r="S28" s="1196">
        <f t="shared" ca="1" si="2"/>
        <v>0</v>
      </c>
      <c r="T28" s="1196">
        <f t="shared" ca="1" si="2"/>
        <v>0</v>
      </c>
      <c r="U28" s="1196">
        <f t="shared" ca="1" si="2"/>
        <v>1.5987211554602254E-16</v>
      </c>
      <c r="V28" s="1196">
        <f t="shared" ca="1" si="2"/>
        <v>4.7961634663806766E-16</v>
      </c>
      <c r="W28" s="1196">
        <f t="shared" ca="1" si="2"/>
        <v>4.5963233219481479E-15</v>
      </c>
      <c r="X28" s="1196">
        <f t="shared" ca="1" si="2"/>
        <v>7.9696249599692228E-14</v>
      </c>
      <c r="Y28" s="1196">
        <f t="shared" ca="1" si="2"/>
        <v>1.3276579835519442E-12</v>
      </c>
      <c r="Z28" s="1196">
        <f t="shared" ca="1" si="2"/>
        <v>2.1019466167615518E-11</v>
      </c>
      <c r="AA28" s="1196">
        <f t="shared" ca="1" si="2"/>
        <v>3.144318805325952E-10</v>
      </c>
      <c r="AB28" s="1196">
        <f t="shared" si="2"/>
        <v>0</v>
      </c>
      <c r="AC28" s="1196">
        <f t="shared" si="2"/>
        <v>0</v>
      </c>
      <c r="AD28" s="1196">
        <f t="shared" si="2"/>
        <v>0</v>
      </c>
    </row>
    <row r="29" spans="1:30">
      <c r="A29" s="1188"/>
      <c r="B29" s="1194" t="s">
        <v>611</v>
      </c>
      <c r="C29" s="1195"/>
      <c r="D29" s="1195"/>
      <c r="E29" s="1195"/>
      <c r="F29" s="1195"/>
      <c r="G29" s="1195"/>
      <c r="H29" s="1195"/>
      <c r="I29" s="1195"/>
      <c r="J29" s="1195"/>
      <c r="K29" s="1195"/>
      <c r="L29" s="1195"/>
      <c r="M29" s="1195"/>
      <c r="N29" s="1195"/>
      <c r="O29" s="1195"/>
      <c r="P29" s="1195"/>
      <c r="Q29" s="1195"/>
      <c r="R29" s="1195"/>
      <c r="S29" s="1195"/>
      <c r="T29" s="1195"/>
      <c r="U29" s="1195"/>
      <c r="V29" s="1195"/>
      <c r="W29" s="1195"/>
      <c r="X29" s="1195"/>
      <c r="Y29" s="1195"/>
      <c r="Z29" s="1195"/>
      <c r="AA29" s="1195"/>
      <c r="AB29" s="1195"/>
      <c r="AC29" s="1195"/>
      <c r="AD29" s="1195"/>
    </row>
    <row r="30" spans="1:30">
      <c r="A30" s="1188">
        <v>20</v>
      </c>
      <c r="B30" s="1192" t="s">
        <v>631</v>
      </c>
      <c r="C30" s="1196"/>
      <c r="D30" s="1196"/>
      <c r="E30" s="1196"/>
      <c r="F30" s="1196"/>
      <c r="G30" s="1196"/>
      <c r="H30" s="1196"/>
      <c r="I30" s="1196"/>
      <c r="J30" s="1196"/>
      <c r="K30" s="1196"/>
      <c r="L30" s="1196"/>
      <c r="M30" s="1196"/>
      <c r="N30" s="1196"/>
      <c r="O30" s="1196"/>
      <c r="P30" s="1196"/>
      <c r="Q30" s="1196"/>
      <c r="R30" s="1196"/>
      <c r="S30" s="1196"/>
      <c r="T30" s="1196"/>
      <c r="U30" s="1196"/>
      <c r="V30" s="1196"/>
      <c r="W30" s="1196"/>
      <c r="X30" s="1196"/>
      <c r="Y30" s="1196"/>
      <c r="Z30" s="1196"/>
      <c r="AA30" s="1196"/>
      <c r="AB30" s="1196"/>
      <c r="AC30" s="1196"/>
      <c r="AD30" s="1196"/>
    </row>
    <row r="31" spans="1:30">
      <c r="A31" s="1188">
        <v>21</v>
      </c>
      <c r="B31" s="1192" t="s">
        <v>632</v>
      </c>
      <c r="C31" s="1196"/>
      <c r="D31" s="1196">
        <f ca="1">CFS!D82+CFS!D87</f>
        <v>24.806249999999995</v>
      </c>
      <c r="E31" s="1196">
        <f ca="1">CFS!E82+CFS!E87</f>
        <v>23.292480635325582</v>
      </c>
      <c r="F31" s="1196">
        <f ca="1">CFS!F82+CFS!F87</f>
        <v>21.668109175081298</v>
      </c>
      <c r="G31" s="1196">
        <f ca="1">CFS!G82+CFS!G87</f>
        <v>19.922666113590985</v>
      </c>
      <c r="H31" s="1196">
        <f ca="1">CFS!H82+CFS!H87</f>
        <v>18.072892933282937</v>
      </c>
      <c r="I31" s="1196">
        <f ca="1">CFS!I82+CFS!I87</f>
        <v>16.139879089019438</v>
      </c>
      <c r="J31" s="1196">
        <f ca="1">CFS!J82+CFS!J87</f>
        <v>14.087651137822023</v>
      </c>
      <c r="K31" s="1196">
        <f ca="1">CFS!K82+CFS!K87</f>
        <v>11.873524544553522</v>
      </c>
      <c r="L31" s="1196">
        <f ca="1">CFS!L82+CFS!L87</f>
        <v>9.4810324899080562</v>
      </c>
      <c r="M31" s="1196">
        <f ca="1">CFS!M82+CFS!M87</f>
        <v>6.8916689963701021</v>
      </c>
      <c r="N31" s="1196">
        <f ca="1">CFS!N82+CFS!N87</f>
        <v>4.1228411609665168</v>
      </c>
      <c r="O31" s="1196">
        <f ca="1">CFS!O82+CFS!O87</f>
        <v>1.1986594961022128</v>
      </c>
      <c r="P31" s="1196">
        <f ca="1">CFS!P82+CFS!P87</f>
        <v>0</v>
      </c>
      <c r="Q31" s="1196">
        <f ca="1">CFS!Q82+CFS!Q87</f>
        <v>0</v>
      </c>
      <c r="R31" s="1196">
        <f ca="1">CFS!R82+CFS!R87</f>
        <v>0</v>
      </c>
      <c r="S31" s="1196">
        <f ca="1">CFS!S82+CFS!S87</f>
        <v>0</v>
      </c>
      <c r="T31" s="1196">
        <f ca="1">CFS!T82+CFS!T87</f>
        <v>0</v>
      </c>
      <c r="U31" s="1196">
        <f ca="1">CFS!U82+CFS!U87</f>
        <v>0</v>
      </c>
      <c r="V31" s="1196">
        <f ca="1">CFS!V82+CFS!V87</f>
        <v>0</v>
      </c>
      <c r="W31" s="1196">
        <f ca="1">CFS!W82+CFS!W87</f>
        <v>0</v>
      </c>
      <c r="X31" s="1196">
        <f ca="1">CFS!X82+CFS!X87</f>
        <v>0</v>
      </c>
      <c r="Y31" s="1196">
        <f ca="1">CFS!Y82+CFS!Y87</f>
        <v>0</v>
      </c>
      <c r="Z31" s="1196">
        <f ca="1">CFS!Z82+CFS!Z87</f>
        <v>0</v>
      </c>
      <c r="AA31" s="1196">
        <f ca="1">CFS!AA82+CFS!AA87</f>
        <v>0</v>
      </c>
      <c r="AB31" s="1196">
        <f>CFS!AB82+CFS!AB87</f>
        <v>0</v>
      </c>
      <c r="AC31" s="1196">
        <f>CFS!AC82+CFS!AC87</f>
        <v>0</v>
      </c>
      <c r="AD31" s="1196">
        <f>CFS!AD82+CFS!AD87</f>
        <v>0</v>
      </c>
    </row>
    <row r="32" spans="1:30">
      <c r="A32" s="1188">
        <v>22</v>
      </c>
      <c r="B32" s="1197" t="s">
        <v>614</v>
      </c>
      <c r="C32" s="1198">
        <f t="shared" ref="C32:AD32" si="3">C30+C31</f>
        <v>0</v>
      </c>
      <c r="D32" s="1198">
        <f t="shared" ca="1" si="3"/>
        <v>24.806249999999995</v>
      </c>
      <c r="E32" s="1198">
        <f t="shared" ca="1" si="3"/>
        <v>23.292480635325582</v>
      </c>
      <c r="F32" s="1198">
        <f t="shared" ca="1" si="3"/>
        <v>21.668109175081298</v>
      </c>
      <c r="G32" s="1198">
        <f t="shared" ca="1" si="3"/>
        <v>19.922666113590985</v>
      </c>
      <c r="H32" s="1198">
        <f t="shared" ca="1" si="3"/>
        <v>18.072892933282937</v>
      </c>
      <c r="I32" s="1198">
        <f t="shared" ca="1" si="3"/>
        <v>16.139879089019438</v>
      </c>
      <c r="J32" s="1198">
        <f t="shared" ca="1" si="3"/>
        <v>14.087651137822023</v>
      </c>
      <c r="K32" s="1198">
        <f t="shared" ca="1" si="3"/>
        <v>11.873524544553522</v>
      </c>
      <c r="L32" s="1198">
        <f t="shared" ca="1" si="3"/>
        <v>9.4810324899080562</v>
      </c>
      <c r="M32" s="1198">
        <f t="shared" ca="1" si="3"/>
        <v>6.8916689963701021</v>
      </c>
      <c r="N32" s="1198">
        <f t="shared" ca="1" si="3"/>
        <v>4.1228411609665168</v>
      </c>
      <c r="O32" s="1198">
        <f t="shared" ca="1" si="3"/>
        <v>1.1986594961022128</v>
      </c>
      <c r="P32" s="1198">
        <f t="shared" ca="1" si="3"/>
        <v>0</v>
      </c>
      <c r="Q32" s="1198">
        <f t="shared" ca="1" si="3"/>
        <v>0</v>
      </c>
      <c r="R32" s="1198">
        <f t="shared" ca="1" si="3"/>
        <v>0</v>
      </c>
      <c r="S32" s="1198">
        <f t="shared" ca="1" si="3"/>
        <v>0</v>
      </c>
      <c r="T32" s="1198">
        <f t="shared" ca="1" si="3"/>
        <v>0</v>
      </c>
      <c r="U32" s="1198">
        <f t="shared" ca="1" si="3"/>
        <v>0</v>
      </c>
      <c r="V32" s="1198">
        <f t="shared" ca="1" si="3"/>
        <v>0</v>
      </c>
      <c r="W32" s="1198">
        <f t="shared" ca="1" si="3"/>
        <v>0</v>
      </c>
      <c r="X32" s="1198">
        <f t="shared" ca="1" si="3"/>
        <v>0</v>
      </c>
      <c r="Y32" s="1198">
        <f t="shared" ca="1" si="3"/>
        <v>0</v>
      </c>
      <c r="Z32" s="1198">
        <f t="shared" ca="1" si="3"/>
        <v>0</v>
      </c>
      <c r="AA32" s="1198">
        <f t="shared" ca="1" si="3"/>
        <v>0</v>
      </c>
      <c r="AB32" s="1198">
        <f t="shared" si="3"/>
        <v>0</v>
      </c>
      <c r="AC32" s="1198">
        <f t="shared" si="3"/>
        <v>0</v>
      </c>
      <c r="AD32" s="1198">
        <f t="shared" si="3"/>
        <v>0</v>
      </c>
    </row>
    <row r="33" spans="1:55">
      <c r="A33" s="1188"/>
      <c r="B33" s="1192"/>
      <c r="C33" s="1202"/>
      <c r="D33" s="1202"/>
      <c r="E33" s="1202"/>
      <c r="F33" s="1202"/>
      <c r="G33" s="1202"/>
      <c r="H33" s="1202"/>
      <c r="I33" s="1202"/>
      <c r="J33" s="1202"/>
      <c r="K33" s="1202"/>
      <c r="L33" s="1202"/>
      <c r="M33" s="1202"/>
      <c r="N33" s="1202"/>
      <c r="O33" s="1202"/>
      <c r="P33" s="1202"/>
      <c r="Q33" s="1202"/>
      <c r="R33" s="1202"/>
      <c r="S33" s="1202"/>
      <c r="T33" s="1202"/>
      <c r="U33" s="1202"/>
      <c r="V33" s="1202"/>
      <c r="W33" s="1202"/>
      <c r="X33" s="1202"/>
      <c r="Y33" s="1202"/>
      <c r="Z33" s="1202"/>
      <c r="AA33" s="1202"/>
      <c r="AB33" s="1202"/>
      <c r="AC33" s="1202"/>
      <c r="AD33" s="1202"/>
    </row>
    <row r="34" spans="1:55" s="1187" customFormat="1" ht="45">
      <c r="A34" s="1184" t="s">
        <v>633</v>
      </c>
      <c r="B34" s="1203" t="s">
        <v>634</v>
      </c>
      <c r="C34" s="1204"/>
      <c r="D34" s="1204"/>
      <c r="E34" s="1204"/>
      <c r="F34" s="1204"/>
      <c r="G34" s="1204"/>
      <c r="H34" s="1204"/>
      <c r="I34" s="1204"/>
      <c r="J34" s="1204"/>
      <c r="K34" s="1204"/>
      <c r="L34" s="1204"/>
      <c r="M34" s="1204"/>
      <c r="N34" s="1204"/>
      <c r="O34" s="1204"/>
      <c r="P34" s="1204"/>
      <c r="Q34" s="1204"/>
      <c r="R34" s="1204"/>
      <c r="S34" s="1204"/>
      <c r="T34" s="1204"/>
      <c r="U34" s="1204"/>
      <c r="V34" s="1204"/>
      <c r="W34" s="1204"/>
      <c r="X34" s="1204"/>
      <c r="Y34" s="1204"/>
      <c r="Z34" s="1204"/>
      <c r="AA34" s="1204"/>
      <c r="AB34" s="1204"/>
      <c r="AC34" s="1204"/>
      <c r="AD34" s="1204"/>
      <c r="BC34" s="1142"/>
    </row>
    <row r="35" spans="1:55" ht="30">
      <c r="B35" s="1206" t="s">
        <v>635</v>
      </c>
    </row>
    <row r="36" spans="1:55" ht="15.75">
      <c r="A36" s="1188">
        <v>23</v>
      </c>
      <c r="B36" s="1192" t="s">
        <v>636</v>
      </c>
      <c r="C36" s="1208"/>
      <c r="D36" s="1208"/>
      <c r="E36" s="1208"/>
      <c r="F36" s="1208"/>
      <c r="G36" s="1208"/>
      <c r="H36" s="1208"/>
      <c r="I36" s="1208"/>
      <c r="J36" s="1208"/>
      <c r="K36" s="1208"/>
      <c r="L36" s="1208"/>
      <c r="M36" s="1208"/>
      <c r="N36" s="1208"/>
      <c r="O36" s="1208"/>
      <c r="P36" s="1208"/>
      <c r="Q36" s="1208"/>
      <c r="R36" s="1208"/>
      <c r="S36" s="1208"/>
      <c r="T36" s="1208"/>
      <c r="U36" s="1208"/>
      <c r="V36" s="1208"/>
      <c r="W36" s="1208"/>
      <c r="X36" s="1208"/>
      <c r="Y36" s="1208"/>
      <c r="Z36" s="1208"/>
      <c r="AA36" s="1208"/>
      <c r="AB36" s="1208"/>
      <c r="AC36" s="1208"/>
      <c r="AD36" s="1208"/>
    </row>
    <row r="37" spans="1:55" ht="15.75">
      <c r="A37" s="1188">
        <v>24</v>
      </c>
      <c r="B37" s="1192" t="s">
        <v>637</v>
      </c>
      <c r="C37" s="1208"/>
      <c r="D37" s="1208"/>
      <c r="E37" s="1208"/>
      <c r="F37" s="1208"/>
      <c r="G37" s="1208"/>
      <c r="H37" s="1208"/>
      <c r="I37" s="1208"/>
      <c r="J37" s="1208"/>
      <c r="K37" s="1208"/>
      <c r="L37" s="1208"/>
      <c r="M37" s="1208"/>
      <c r="N37" s="1208"/>
      <c r="O37" s="1208"/>
      <c r="P37" s="1208"/>
      <c r="Q37" s="1208"/>
      <c r="R37" s="1208"/>
      <c r="S37" s="1208"/>
      <c r="T37" s="1208"/>
      <c r="U37" s="1208"/>
      <c r="V37" s="1208"/>
      <c r="W37" s="1208"/>
      <c r="X37" s="1208"/>
      <c r="Y37" s="1208"/>
      <c r="Z37" s="1208"/>
      <c r="AA37" s="1208"/>
      <c r="AB37" s="1208"/>
      <c r="AC37" s="1208"/>
      <c r="AD37" s="1208"/>
    </row>
    <row r="38" spans="1:55">
      <c r="A38" s="1188">
        <v>25</v>
      </c>
      <c r="B38" s="1192" t="s">
        <v>638</v>
      </c>
      <c r="C38" s="1196"/>
      <c r="D38" s="1196"/>
      <c r="E38" s="1196"/>
      <c r="F38" s="1196"/>
      <c r="G38" s="1196"/>
      <c r="H38" s="1196"/>
      <c r="I38" s="1196"/>
      <c r="J38" s="1196"/>
      <c r="K38" s="1196"/>
      <c r="L38" s="1196"/>
      <c r="M38" s="1196"/>
      <c r="N38" s="1196"/>
      <c r="O38" s="1196"/>
      <c r="P38" s="1196"/>
      <c r="Q38" s="1196"/>
      <c r="R38" s="1196"/>
      <c r="S38" s="1196"/>
      <c r="T38" s="1196"/>
      <c r="U38" s="1196"/>
      <c r="V38" s="1196"/>
      <c r="W38" s="1196"/>
      <c r="X38" s="1196"/>
      <c r="Y38" s="1196"/>
      <c r="Z38" s="1196"/>
      <c r="AA38" s="1196"/>
      <c r="AB38" s="1196"/>
      <c r="AC38" s="1196"/>
      <c r="AD38" s="1196"/>
    </row>
    <row r="39" spans="1:55">
      <c r="A39" s="1188">
        <v>26</v>
      </c>
      <c r="B39" s="1192" t="s">
        <v>639</v>
      </c>
      <c r="C39" s="1196"/>
      <c r="D39" s="1196"/>
      <c r="E39" s="1196"/>
      <c r="F39" s="1196"/>
      <c r="G39" s="1196"/>
      <c r="H39" s="1196"/>
      <c r="I39" s="1196"/>
      <c r="J39" s="1196"/>
      <c r="K39" s="1196"/>
      <c r="L39" s="1196"/>
      <c r="M39" s="1196"/>
      <c r="N39" s="1196"/>
      <c r="O39" s="1196"/>
      <c r="P39" s="1196"/>
      <c r="Q39" s="1196"/>
      <c r="R39" s="1196"/>
      <c r="S39" s="1196"/>
      <c r="T39" s="1196"/>
      <c r="U39" s="1196"/>
      <c r="V39" s="1196"/>
      <c r="W39" s="1196"/>
      <c r="X39" s="1196"/>
      <c r="Y39" s="1196"/>
      <c r="Z39" s="1196"/>
      <c r="AA39" s="1196"/>
      <c r="AB39" s="1196"/>
      <c r="AC39" s="1196"/>
      <c r="AD39" s="1196"/>
    </row>
    <row r="40" spans="1:55">
      <c r="A40" s="1188">
        <v>27</v>
      </c>
      <c r="B40" s="1199" t="s">
        <v>640</v>
      </c>
      <c r="C40" s="1200">
        <f t="shared" ref="C40:AD40" si="4">C39-C38</f>
        <v>0</v>
      </c>
      <c r="D40" s="1200">
        <f t="shared" si="4"/>
        <v>0</v>
      </c>
      <c r="E40" s="1200">
        <f t="shared" si="4"/>
        <v>0</v>
      </c>
      <c r="F40" s="1200">
        <f t="shared" si="4"/>
        <v>0</v>
      </c>
      <c r="G40" s="1200">
        <f t="shared" si="4"/>
        <v>0</v>
      </c>
      <c r="H40" s="1200">
        <f t="shared" si="4"/>
        <v>0</v>
      </c>
      <c r="I40" s="1200">
        <f t="shared" si="4"/>
        <v>0</v>
      </c>
      <c r="J40" s="1200">
        <f t="shared" si="4"/>
        <v>0</v>
      </c>
      <c r="K40" s="1200">
        <f t="shared" si="4"/>
        <v>0</v>
      </c>
      <c r="L40" s="1200">
        <f t="shared" si="4"/>
        <v>0</v>
      </c>
      <c r="M40" s="1200">
        <f t="shared" si="4"/>
        <v>0</v>
      </c>
      <c r="N40" s="1200">
        <f t="shared" si="4"/>
        <v>0</v>
      </c>
      <c r="O40" s="1200">
        <f t="shared" si="4"/>
        <v>0</v>
      </c>
      <c r="P40" s="1200">
        <f t="shared" si="4"/>
        <v>0</v>
      </c>
      <c r="Q40" s="1200">
        <f t="shared" si="4"/>
        <v>0</v>
      </c>
      <c r="R40" s="1200">
        <f t="shared" si="4"/>
        <v>0</v>
      </c>
      <c r="S40" s="1200">
        <f t="shared" si="4"/>
        <v>0</v>
      </c>
      <c r="T40" s="1200">
        <f t="shared" si="4"/>
        <v>0</v>
      </c>
      <c r="U40" s="1200">
        <f t="shared" si="4"/>
        <v>0</v>
      </c>
      <c r="V40" s="1200">
        <f t="shared" si="4"/>
        <v>0</v>
      </c>
      <c r="W40" s="1200">
        <f t="shared" si="4"/>
        <v>0</v>
      </c>
      <c r="X40" s="1200">
        <f t="shared" si="4"/>
        <v>0</v>
      </c>
      <c r="Y40" s="1200">
        <f t="shared" si="4"/>
        <v>0</v>
      </c>
      <c r="Z40" s="1200">
        <f t="shared" si="4"/>
        <v>0</v>
      </c>
      <c r="AA40" s="1200">
        <f t="shared" si="4"/>
        <v>0</v>
      </c>
      <c r="AB40" s="1200">
        <f t="shared" si="4"/>
        <v>0</v>
      </c>
      <c r="AC40" s="1200">
        <f t="shared" si="4"/>
        <v>0</v>
      </c>
      <c r="AD40" s="1200">
        <f t="shared" si="4"/>
        <v>0</v>
      </c>
    </row>
    <row r="41" spans="1:55">
      <c r="A41" s="1188">
        <v>28</v>
      </c>
      <c r="B41" s="1199" t="s">
        <v>641</v>
      </c>
      <c r="C41" s="1200" t="e">
        <f t="shared" ref="C41:AD41" si="5">C40/C38*100</f>
        <v>#DIV/0!</v>
      </c>
      <c r="D41" s="1200" t="e">
        <f t="shared" si="5"/>
        <v>#DIV/0!</v>
      </c>
      <c r="E41" s="1200" t="e">
        <f t="shared" si="5"/>
        <v>#DIV/0!</v>
      </c>
      <c r="F41" s="1200" t="e">
        <f t="shared" si="5"/>
        <v>#DIV/0!</v>
      </c>
      <c r="G41" s="1200" t="e">
        <f t="shared" si="5"/>
        <v>#DIV/0!</v>
      </c>
      <c r="H41" s="1200" t="e">
        <f t="shared" si="5"/>
        <v>#DIV/0!</v>
      </c>
      <c r="I41" s="1200" t="e">
        <f t="shared" si="5"/>
        <v>#DIV/0!</v>
      </c>
      <c r="J41" s="1200" t="e">
        <f t="shared" si="5"/>
        <v>#DIV/0!</v>
      </c>
      <c r="K41" s="1200" t="e">
        <f t="shared" si="5"/>
        <v>#DIV/0!</v>
      </c>
      <c r="L41" s="1200" t="e">
        <f t="shared" si="5"/>
        <v>#DIV/0!</v>
      </c>
      <c r="M41" s="1200" t="e">
        <f t="shared" si="5"/>
        <v>#DIV/0!</v>
      </c>
      <c r="N41" s="1200" t="e">
        <f t="shared" si="5"/>
        <v>#DIV/0!</v>
      </c>
      <c r="O41" s="1200" t="e">
        <f t="shared" si="5"/>
        <v>#DIV/0!</v>
      </c>
      <c r="P41" s="1200" t="e">
        <f t="shared" si="5"/>
        <v>#DIV/0!</v>
      </c>
      <c r="Q41" s="1200" t="e">
        <f t="shared" si="5"/>
        <v>#DIV/0!</v>
      </c>
      <c r="R41" s="1200" t="e">
        <f t="shared" si="5"/>
        <v>#DIV/0!</v>
      </c>
      <c r="S41" s="1200" t="e">
        <f t="shared" si="5"/>
        <v>#DIV/0!</v>
      </c>
      <c r="T41" s="1200" t="e">
        <f t="shared" si="5"/>
        <v>#DIV/0!</v>
      </c>
      <c r="U41" s="1200" t="e">
        <f t="shared" si="5"/>
        <v>#DIV/0!</v>
      </c>
      <c r="V41" s="1200" t="e">
        <f t="shared" si="5"/>
        <v>#DIV/0!</v>
      </c>
      <c r="W41" s="1200" t="e">
        <f t="shared" si="5"/>
        <v>#DIV/0!</v>
      </c>
      <c r="X41" s="1200" t="e">
        <f t="shared" si="5"/>
        <v>#DIV/0!</v>
      </c>
      <c r="Y41" s="1200" t="e">
        <f t="shared" si="5"/>
        <v>#DIV/0!</v>
      </c>
      <c r="Z41" s="1200" t="e">
        <f t="shared" si="5"/>
        <v>#DIV/0!</v>
      </c>
      <c r="AA41" s="1200" t="e">
        <f t="shared" si="5"/>
        <v>#DIV/0!</v>
      </c>
      <c r="AB41" s="1200" t="e">
        <f t="shared" si="5"/>
        <v>#DIV/0!</v>
      </c>
      <c r="AC41" s="1200" t="e">
        <f t="shared" si="5"/>
        <v>#DIV/0!</v>
      </c>
      <c r="AD41" s="1200" t="e">
        <f t="shared" si="5"/>
        <v>#DIV/0!</v>
      </c>
    </row>
    <row r="42" spans="1:55" ht="15.75">
      <c r="A42" s="1188">
        <v>29</v>
      </c>
      <c r="B42" s="1192" t="s">
        <v>642</v>
      </c>
      <c r="C42" s="1208"/>
      <c r="D42" s="1208"/>
      <c r="E42" s="1208"/>
      <c r="F42" s="1208"/>
      <c r="G42" s="1208"/>
      <c r="H42" s="1208"/>
      <c r="I42" s="1208"/>
      <c r="J42" s="1208"/>
      <c r="K42" s="1208"/>
      <c r="L42" s="1208"/>
      <c r="M42" s="1208"/>
      <c r="N42" s="1208"/>
      <c r="O42" s="1208"/>
      <c r="P42" s="1208"/>
      <c r="Q42" s="1208"/>
      <c r="R42" s="1208"/>
      <c r="S42" s="1208"/>
      <c r="T42" s="1208"/>
      <c r="U42" s="1208"/>
      <c r="V42" s="1208"/>
      <c r="W42" s="1208"/>
      <c r="X42" s="1208"/>
      <c r="Y42" s="1208"/>
      <c r="Z42" s="1208"/>
      <c r="AA42" s="1208"/>
      <c r="AB42" s="1208"/>
      <c r="AC42" s="1208"/>
      <c r="AD42" s="1208"/>
    </row>
    <row r="43" spans="1:55" ht="15.75">
      <c r="A43" s="1188">
        <v>30</v>
      </c>
      <c r="B43" s="1192" t="s">
        <v>643</v>
      </c>
      <c r="C43" s="1208"/>
      <c r="D43" s="1208"/>
      <c r="E43" s="1208"/>
      <c r="F43" s="1208"/>
      <c r="G43" s="1208"/>
      <c r="H43" s="1208"/>
      <c r="I43" s="1208"/>
      <c r="J43" s="1208"/>
      <c r="K43" s="1208"/>
      <c r="L43" s="1208"/>
      <c r="M43" s="1208"/>
      <c r="N43" s="1208"/>
      <c r="O43" s="1208"/>
      <c r="P43" s="1208"/>
      <c r="Q43" s="1208"/>
      <c r="R43" s="1208"/>
      <c r="S43" s="1208"/>
      <c r="T43" s="1208"/>
      <c r="U43" s="1208"/>
      <c r="V43" s="1208"/>
      <c r="W43" s="1208"/>
      <c r="X43" s="1208"/>
      <c r="Y43" s="1208"/>
      <c r="Z43" s="1208"/>
      <c r="AA43" s="1208"/>
      <c r="AB43" s="1208"/>
      <c r="AC43" s="1208"/>
      <c r="AD43" s="1208"/>
    </row>
    <row r="44" spans="1:55">
      <c r="A44" s="1188">
        <v>31</v>
      </c>
      <c r="B44" s="1192" t="s">
        <v>644</v>
      </c>
      <c r="C44" s="1196"/>
      <c r="D44" s="1196"/>
      <c r="E44" s="1196"/>
      <c r="F44" s="1196"/>
      <c r="G44" s="1196"/>
      <c r="H44" s="1196"/>
      <c r="I44" s="1196"/>
      <c r="J44" s="1196"/>
      <c r="K44" s="1196"/>
      <c r="L44" s="1196"/>
      <c r="M44" s="1196"/>
      <c r="N44" s="1196"/>
      <c r="O44" s="1196"/>
      <c r="P44" s="1196"/>
      <c r="Q44" s="1196"/>
      <c r="R44" s="1196"/>
      <c r="S44" s="1196"/>
      <c r="T44" s="1196"/>
      <c r="U44" s="1196"/>
      <c r="V44" s="1196"/>
      <c r="W44" s="1196"/>
      <c r="X44" s="1196"/>
      <c r="Y44" s="1196"/>
      <c r="Z44" s="1196"/>
      <c r="AA44" s="1196"/>
      <c r="AB44" s="1196"/>
      <c r="AC44" s="1196"/>
      <c r="AD44" s="1196"/>
    </row>
    <row r="45" spans="1:55">
      <c r="A45" s="1188">
        <v>32</v>
      </c>
      <c r="B45" s="1192" t="s">
        <v>645</v>
      </c>
      <c r="C45" s="1196"/>
      <c r="D45" s="1196"/>
      <c r="E45" s="1196"/>
      <c r="F45" s="1196"/>
      <c r="G45" s="1196"/>
      <c r="H45" s="1196"/>
      <c r="I45" s="1196"/>
      <c r="J45" s="1196"/>
      <c r="K45" s="1196"/>
      <c r="L45" s="1196"/>
      <c r="M45" s="1196"/>
      <c r="N45" s="1196"/>
      <c r="O45" s="1196"/>
      <c r="P45" s="1196"/>
      <c r="Q45" s="1196"/>
      <c r="R45" s="1196"/>
      <c r="S45" s="1196"/>
      <c r="T45" s="1196"/>
      <c r="U45" s="1196"/>
      <c r="V45" s="1196"/>
      <c r="W45" s="1196"/>
      <c r="X45" s="1196"/>
      <c r="Y45" s="1196"/>
      <c r="Z45" s="1196"/>
      <c r="AA45" s="1196"/>
      <c r="AB45" s="1196"/>
      <c r="AC45" s="1196"/>
      <c r="AD45" s="1196"/>
    </row>
    <row r="46" spans="1:55">
      <c r="A46" s="1188">
        <v>33</v>
      </c>
      <c r="B46" s="1199" t="s">
        <v>646</v>
      </c>
      <c r="C46" s="1200">
        <f t="shared" ref="C46:AD46" si="6">C45-C44</f>
        <v>0</v>
      </c>
      <c r="D46" s="1200">
        <f t="shared" si="6"/>
        <v>0</v>
      </c>
      <c r="E46" s="1200">
        <f t="shared" si="6"/>
        <v>0</v>
      </c>
      <c r="F46" s="1200">
        <f t="shared" si="6"/>
        <v>0</v>
      </c>
      <c r="G46" s="1200">
        <f t="shared" si="6"/>
        <v>0</v>
      </c>
      <c r="H46" s="1200">
        <f t="shared" si="6"/>
        <v>0</v>
      </c>
      <c r="I46" s="1200">
        <f t="shared" si="6"/>
        <v>0</v>
      </c>
      <c r="J46" s="1200">
        <f t="shared" si="6"/>
        <v>0</v>
      </c>
      <c r="K46" s="1200">
        <f t="shared" si="6"/>
        <v>0</v>
      </c>
      <c r="L46" s="1200">
        <f t="shared" si="6"/>
        <v>0</v>
      </c>
      <c r="M46" s="1200">
        <f t="shared" si="6"/>
        <v>0</v>
      </c>
      <c r="N46" s="1200">
        <f t="shared" si="6"/>
        <v>0</v>
      </c>
      <c r="O46" s="1200">
        <f t="shared" si="6"/>
        <v>0</v>
      </c>
      <c r="P46" s="1200">
        <f t="shared" si="6"/>
        <v>0</v>
      </c>
      <c r="Q46" s="1200">
        <f t="shared" si="6"/>
        <v>0</v>
      </c>
      <c r="R46" s="1200">
        <f t="shared" si="6"/>
        <v>0</v>
      </c>
      <c r="S46" s="1200">
        <f t="shared" si="6"/>
        <v>0</v>
      </c>
      <c r="T46" s="1200">
        <f t="shared" si="6"/>
        <v>0</v>
      </c>
      <c r="U46" s="1200">
        <f t="shared" si="6"/>
        <v>0</v>
      </c>
      <c r="V46" s="1200">
        <f t="shared" si="6"/>
        <v>0</v>
      </c>
      <c r="W46" s="1200">
        <f t="shared" si="6"/>
        <v>0</v>
      </c>
      <c r="X46" s="1200">
        <f t="shared" si="6"/>
        <v>0</v>
      </c>
      <c r="Y46" s="1200">
        <f t="shared" si="6"/>
        <v>0</v>
      </c>
      <c r="Z46" s="1200">
        <f t="shared" si="6"/>
        <v>0</v>
      </c>
      <c r="AA46" s="1200">
        <f t="shared" si="6"/>
        <v>0</v>
      </c>
      <c r="AB46" s="1200">
        <f t="shared" si="6"/>
        <v>0</v>
      </c>
      <c r="AC46" s="1200">
        <f t="shared" si="6"/>
        <v>0</v>
      </c>
      <c r="AD46" s="1200">
        <f t="shared" si="6"/>
        <v>0</v>
      </c>
    </row>
    <row r="47" spans="1:55">
      <c r="A47" s="1188">
        <v>34</v>
      </c>
      <c r="B47" s="1199" t="s">
        <v>647</v>
      </c>
      <c r="C47" s="1200" t="e">
        <f t="shared" ref="C47:AD47" si="7">C46/C44*100</f>
        <v>#DIV/0!</v>
      </c>
      <c r="D47" s="1200" t="e">
        <f t="shared" si="7"/>
        <v>#DIV/0!</v>
      </c>
      <c r="E47" s="1200" t="e">
        <f t="shared" si="7"/>
        <v>#DIV/0!</v>
      </c>
      <c r="F47" s="1200" t="e">
        <f t="shared" si="7"/>
        <v>#DIV/0!</v>
      </c>
      <c r="G47" s="1200" t="e">
        <f t="shared" si="7"/>
        <v>#DIV/0!</v>
      </c>
      <c r="H47" s="1200" t="e">
        <f t="shared" si="7"/>
        <v>#DIV/0!</v>
      </c>
      <c r="I47" s="1200" t="e">
        <f t="shared" si="7"/>
        <v>#DIV/0!</v>
      </c>
      <c r="J47" s="1200" t="e">
        <f t="shared" si="7"/>
        <v>#DIV/0!</v>
      </c>
      <c r="K47" s="1200" t="e">
        <f t="shared" si="7"/>
        <v>#DIV/0!</v>
      </c>
      <c r="L47" s="1200" t="e">
        <f t="shared" si="7"/>
        <v>#DIV/0!</v>
      </c>
      <c r="M47" s="1200" t="e">
        <f t="shared" si="7"/>
        <v>#DIV/0!</v>
      </c>
      <c r="N47" s="1200" t="e">
        <f t="shared" si="7"/>
        <v>#DIV/0!</v>
      </c>
      <c r="O47" s="1200" t="e">
        <f t="shared" si="7"/>
        <v>#DIV/0!</v>
      </c>
      <c r="P47" s="1200" t="e">
        <f t="shared" si="7"/>
        <v>#DIV/0!</v>
      </c>
      <c r="Q47" s="1200" t="e">
        <f t="shared" si="7"/>
        <v>#DIV/0!</v>
      </c>
      <c r="R47" s="1200" t="e">
        <f t="shared" si="7"/>
        <v>#DIV/0!</v>
      </c>
      <c r="S47" s="1200" t="e">
        <f t="shared" si="7"/>
        <v>#DIV/0!</v>
      </c>
      <c r="T47" s="1200" t="e">
        <f t="shared" si="7"/>
        <v>#DIV/0!</v>
      </c>
      <c r="U47" s="1200" t="e">
        <f t="shared" si="7"/>
        <v>#DIV/0!</v>
      </c>
      <c r="V47" s="1200" t="e">
        <f t="shared" si="7"/>
        <v>#DIV/0!</v>
      </c>
      <c r="W47" s="1200" t="e">
        <f t="shared" si="7"/>
        <v>#DIV/0!</v>
      </c>
      <c r="X47" s="1200" t="e">
        <f t="shared" si="7"/>
        <v>#DIV/0!</v>
      </c>
      <c r="Y47" s="1200" t="e">
        <f t="shared" si="7"/>
        <v>#DIV/0!</v>
      </c>
      <c r="Z47" s="1200" t="e">
        <f t="shared" si="7"/>
        <v>#DIV/0!</v>
      </c>
      <c r="AA47" s="1200" t="e">
        <f t="shared" si="7"/>
        <v>#DIV/0!</v>
      </c>
      <c r="AB47" s="1200" t="e">
        <f t="shared" si="7"/>
        <v>#DIV/0!</v>
      </c>
      <c r="AC47" s="1200" t="e">
        <f t="shared" si="7"/>
        <v>#DIV/0!</v>
      </c>
      <c r="AD47" s="1200" t="e">
        <f t="shared" si="7"/>
        <v>#DIV/0!</v>
      </c>
    </row>
    <row r="48" spans="1:55">
      <c r="A48" s="1188">
        <v>35</v>
      </c>
      <c r="B48" s="1199" t="s">
        <v>648</v>
      </c>
      <c r="C48" s="1200" t="e">
        <f t="shared" ref="C48:AD48" si="8">(C41+C47)/2</f>
        <v>#DIV/0!</v>
      </c>
      <c r="D48" s="1200" t="e">
        <f t="shared" si="8"/>
        <v>#DIV/0!</v>
      </c>
      <c r="E48" s="1200" t="e">
        <f t="shared" si="8"/>
        <v>#DIV/0!</v>
      </c>
      <c r="F48" s="1200" t="e">
        <f t="shared" si="8"/>
        <v>#DIV/0!</v>
      </c>
      <c r="G48" s="1200" t="e">
        <f t="shared" si="8"/>
        <v>#DIV/0!</v>
      </c>
      <c r="H48" s="1200" t="e">
        <f t="shared" si="8"/>
        <v>#DIV/0!</v>
      </c>
      <c r="I48" s="1200" t="e">
        <f t="shared" si="8"/>
        <v>#DIV/0!</v>
      </c>
      <c r="J48" s="1200" t="e">
        <f t="shared" si="8"/>
        <v>#DIV/0!</v>
      </c>
      <c r="K48" s="1200" t="e">
        <f t="shared" si="8"/>
        <v>#DIV/0!</v>
      </c>
      <c r="L48" s="1200" t="e">
        <f t="shared" si="8"/>
        <v>#DIV/0!</v>
      </c>
      <c r="M48" s="1200" t="e">
        <f t="shared" si="8"/>
        <v>#DIV/0!</v>
      </c>
      <c r="N48" s="1200" t="e">
        <f t="shared" si="8"/>
        <v>#DIV/0!</v>
      </c>
      <c r="O48" s="1200" t="e">
        <f t="shared" si="8"/>
        <v>#DIV/0!</v>
      </c>
      <c r="P48" s="1200" t="e">
        <f t="shared" si="8"/>
        <v>#DIV/0!</v>
      </c>
      <c r="Q48" s="1200" t="e">
        <f t="shared" si="8"/>
        <v>#DIV/0!</v>
      </c>
      <c r="R48" s="1200" t="e">
        <f t="shared" si="8"/>
        <v>#DIV/0!</v>
      </c>
      <c r="S48" s="1200" t="e">
        <f t="shared" si="8"/>
        <v>#DIV/0!</v>
      </c>
      <c r="T48" s="1200" t="e">
        <f t="shared" si="8"/>
        <v>#DIV/0!</v>
      </c>
      <c r="U48" s="1200" t="e">
        <f t="shared" si="8"/>
        <v>#DIV/0!</v>
      </c>
      <c r="V48" s="1200" t="e">
        <f t="shared" si="8"/>
        <v>#DIV/0!</v>
      </c>
      <c r="W48" s="1200" t="e">
        <f t="shared" si="8"/>
        <v>#DIV/0!</v>
      </c>
      <c r="X48" s="1200" t="e">
        <f t="shared" si="8"/>
        <v>#DIV/0!</v>
      </c>
      <c r="Y48" s="1200" t="e">
        <f t="shared" si="8"/>
        <v>#DIV/0!</v>
      </c>
      <c r="Z48" s="1200" t="e">
        <f t="shared" si="8"/>
        <v>#DIV/0!</v>
      </c>
      <c r="AA48" s="1200" t="e">
        <f t="shared" si="8"/>
        <v>#DIV/0!</v>
      </c>
      <c r="AB48" s="1200" t="e">
        <f t="shared" si="8"/>
        <v>#DIV/0!</v>
      </c>
      <c r="AC48" s="1200" t="e">
        <f t="shared" si="8"/>
        <v>#DIV/0!</v>
      </c>
      <c r="AD48" s="1200" t="e">
        <f t="shared" si="8"/>
        <v>#DIV/0!</v>
      </c>
    </row>
    <row r="49" spans="1:55" s="1187" customFormat="1" ht="30">
      <c r="A49" s="1184" t="s">
        <v>649</v>
      </c>
      <c r="B49" s="1203" t="s">
        <v>650</v>
      </c>
      <c r="C49" s="1209"/>
      <c r="D49" s="1210"/>
      <c r="E49" s="1210"/>
      <c r="F49" s="1210"/>
      <c r="G49" s="1210"/>
      <c r="H49" s="1210"/>
      <c r="I49" s="1210"/>
      <c r="J49" s="1210"/>
      <c r="K49" s="1210"/>
      <c r="L49" s="1210"/>
      <c r="M49" s="1210"/>
      <c r="N49" s="1210"/>
      <c r="O49" s="1210"/>
      <c r="P49" s="1210"/>
      <c r="Q49" s="1210"/>
      <c r="R49" s="1210"/>
      <c r="S49" s="1210"/>
      <c r="T49" s="1210"/>
      <c r="U49" s="1210"/>
      <c r="V49" s="1210"/>
      <c r="W49" s="1210"/>
      <c r="X49" s="1210"/>
      <c r="Y49" s="1210"/>
      <c r="Z49" s="1210"/>
      <c r="AA49" s="1210"/>
      <c r="AB49" s="1210"/>
      <c r="AC49" s="1210"/>
      <c r="AD49" s="1210"/>
      <c r="BC49" s="1142"/>
    </row>
    <row r="50" spans="1:55">
      <c r="A50" s="1188"/>
      <c r="B50" s="1189" t="s">
        <v>651</v>
      </c>
      <c r="C50" s="1211"/>
      <c r="D50" s="1211"/>
      <c r="E50" s="1211"/>
      <c r="F50" s="1211"/>
      <c r="G50" s="1211"/>
      <c r="H50" s="1211"/>
      <c r="I50" s="1211"/>
      <c r="J50" s="1211"/>
      <c r="K50" s="1211"/>
      <c r="L50" s="1211"/>
      <c r="M50" s="1211"/>
      <c r="N50" s="1211"/>
      <c r="O50" s="1211"/>
      <c r="P50" s="1211"/>
      <c r="Q50" s="1211"/>
      <c r="R50" s="1211"/>
      <c r="S50" s="1211"/>
      <c r="T50" s="1211"/>
      <c r="U50" s="1211"/>
      <c r="V50" s="1211"/>
      <c r="W50" s="1211"/>
      <c r="X50" s="1211"/>
      <c r="Y50" s="1211"/>
      <c r="Z50" s="1211"/>
      <c r="AA50" s="1211"/>
      <c r="AB50" s="1211"/>
      <c r="AC50" s="1211"/>
      <c r="AD50" s="1211"/>
    </row>
    <row r="51" spans="1:55">
      <c r="A51" s="1188">
        <v>36</v>
      </c>
      <c r="B51" s="1192" t="s">
        <v>652</v>
      </c>
      <c r="C51" s="1196"/>
      <c r="D51" s="1196"/>
      <c r="E51" s="1196"/>
      <c r="F51" s="1196"/>
      <c r="G51" s="1196"/>
      <c r="H51" s="1196"/>
      <c r="I51" s="1196"/>
      <c r="J51" s="1196"/>
      <c r="K51" s="1196"/>
      <c r="L51" s="1196"/>
      <c r="M51" s="1196"/>
      <c r="N51" s="1196"/>
      <c r="O51" s="1196"/>
      <c r="P51" s="1196"/>
      <c r="Q51" s="1196"/>
      <c r="R51" s="1196"/>
      <c r="S51" s="1196"/>
      <c r="T51" s="1196"/>
      <c r="U51" s="1196"/>
      <c r="V51" s="1196"/>
      <c r="W51" s="1196"/>
      <c r="X51" s="1196"/>
      <c r="Y51" s="1196"/>
      <c r="Z51" s="1196"/>
      <c r="AA51" s="1196"/>
      <c r="AB51" s="1196"/>
      <c r="AC51" s="1196"/>
      <c r="AD51" s="1196"/>
    </row>
    <row r="52" spans="1:55">
      <c r="A52" s="1188">
        <v>37</v>
      </c>
      <c r="B52" s="1192" t="s">
        <v>653</v>
      </c>
      <c r="C52" s="1196"/>
      <c r="D52" s="1196"/>
      <c r="E52" s="1196"/>
      <c r="F52" s="1196"/>
      <c r="G52" s="1196"/>
      <c r="H52" s="1196"/>
      <c r="I52" s="1196"/>
      <c r="J52" s="1196"/>
      <c r="K52" s="1196"/>
      <c r="L52" s="1196"/>
      <c r="M52" s="1196"/>
      <c r="N52" s="1196"/>
      <c r="O52" s="1196"/>
      <c r="P52" s="1196"/>
      <c r="Q52" s="1196"/>
      <c r="R52" s="1196"/>
      <c r="S52" s="1196"/>
      <c r="T52" s="1196"/>
      <c r="U52" s="1196"/>
      <c r="V52" s="1196"/>
      <c r="W52" s="1196"/>
      <c r="X52" s="1196"/>
      <c r="Y52" s="1196"/>
      <c r="Z52" s="1196"/>
      <c r="AA52" s="1196"/>
      <c r="AB52" s="1196"/>
      <c r="AC52" s="1196"/>
      <c r="AD52" s="1196"/>
    </row>
    <row r="53" spans="1:55">
      <c r="A53" s="1188">
        <v>38</v>
      </c>
      <c r="B53" s="1192" t="s">
        <v>654</v>
      </c>
      <c r="C53" s="1196"/>
      <c r="D53" s="1196"/>
      <c r="E53" s="1196"/>
      <c r="F53" s="1196"/>
      <c r="G53" s="1196"/>
      <c r="H53" s="1196"/>
      <c r="I53" s="1196"/>
      <c r="J53" s="1196"/>
      <c r="K53" s="1196"/>
      <c r="L53" s="1196"/>
      <c r="M53" s="1196"/>
      <c r="N53" s="1196"/>
      <c r="O53" s="1196"/>
      <c r="P53" s="1196"/>
      <c r="Q53" s="1196"/>
      <c r="R53" s="1196"/>
      <c r="S53" s="1196"/>
      <c r="T53" s="1196"/>
      <c r="U53" s="1196"/>
      <c r="V53" s="1196"/>
      <c r="W53" s="1196"/>
      <c r="X53" s="1196"/>
      <c r="Y53" s="1196"/>
      <c r="Z53" s="1196"/>
      <c r="AA53" s="1196"/>
      <c r="AB53" s="1196"/>
      <c r="AC53" s="1196"/>
      <c r="AD53" s="1196"/>
    </row>
    <row r="54" spans="1:55" s="1187" customFormat="1" ht="30" hidden="1">
      <c r="A54" s="1184" t="s">
        <v>655</v>
      </c>
      <c r="B54" s="1203" t="s">
        <v>656</v>
      </c>
      <c r="C54" s="1209"/>
      <c r="D54" s="1210"/>
      <c r="E54" s="1210"/>
      <c r="F54" s="1210"/>
      <c r="G54" s="1210"/>
      <c r="H54" s="1210"/>
      <c r="I54" s="1210"/>
      <c r="J54" s="1210"/>
      <c r="K54" s="1210"/>
      <c r="L54" s="1210"/>
      <c r="M54" s="1210"/>
      <c r="N54" s="1210"/>
      <c r="O54" s="1210"/>
      <c r="P54" s="1210"/>
      <c r="Q54" s="1210"/>
      <c r="R54" s="1210"/>
      <c r="S54" s="1210"/>
      <c r="T54" s="1210"/>
      <c r="U54" s="1210"/>
      <c r="V54" s="1210"/>
      <c r="W54" s="1210"/>
      <c r="X54" s="1210"/>
      <c r="Y54" s="1210"/>
      <c r="Z54" s="1210"/>
      <c r="AA54" s="1210"/>
      <c r="AB54" s="1210"/>
      <c r="AC54" s="1210"/>
      <c r="AD54" s="1210"/>
      <c r="BC54" s="1142"/>
    </row>
    <row r="55" spans="1:55" hidden="1">
      <c r="A55" s="1188">
        <v>39</v>
      </c>
      <c r="B55" s="1212" t="s">
        <v>657</v>
      </c>
      <c r="C55" s="1196"/>
      <c r="D55" s="1196"/>
      <c r="E55" s="1196"/>
      <c r="F55" s="1196"/>
      <c r="G55" s="1196"/>
      <c r="H55" s="1196"/>
      <c r="I55" s="1196"/>
      <c r="J55" s="1196"/>
      <c r="K55" s="1196"/>
      <c r="L55" s="1196"/>
      <c r="M55" s="1196"/>
      <c r="N55" s="1196"/>
      <c r="O55" s="1196"/>
      <c r="P55" s="1196"/>
      <c r="Q55" s="1196"/>
      <c r="R55" s="1196"/>
      <c r="S55" s="1196"/>
      <c r="T55" s="1196"/>
      <c r="U55" s="1196"/>
      <c r="V55" s="1196"/>
      <c r="W55" s="1196"/>
      <c r="X55" s="1196"/>
      <c r="Y55" s="1196"/>
      <c r="Z55" s="1196"/>
      <c r="AA55" s="1196"/>
      <c r="AB55" s="1196"/>
      <c r="AC55" s="1196"/>
      <c r="AD55" s="1196"/>
    </row>
    <row r="56" spans="1:55" hidden="1">
      <c r="A56" s="1188">
        <v>40</v>
      </c>
      <c r="B56" s="1212" t="s">
        <v>658</v>
      </c>
      <c r="C56" s="1196"/>
      <c r="D56" s="1196"/>
      <c r="E56" s="1196"/>
      <c r="F56" s="1196"/>
      <c r="G56" s="1196"/>
      <c r="H56" s="1196"/>
      <c r="I56" s="1196"/>
      <c r="J56" s="1196"/>
      <c r="K56" s="1196"/>
      <c r="L56" s="1196"/>
      <c r="M56" s="1196"/>
      <c r="N56" s="1196"/>
      <c r="O56" s="1196"/>
      <c r="P56" s="1196"/>
      <c r="Q56" s="1196"/>
      <c r="R56" s="1196"/>
      <c r="S56" s="1196"/>
      <c r="T56" s="1196"/>
      <c r="U56" s="1196"/>
      <c r="V56" s="1196"/>
      <c r="W56" s="1196"/>
      <c r="X56" s="1196"/>
      <c r="Y56" s="1196"/>
      <c r="Z56" s="1196"/>
      <c r="AA56" s="1196"/>
      <c r="AB56" s="1196"/>
      <c r="AC56" s="1196"/>
      <c r="AD56" s="1196"/>
    </row>
    <row r="57" spans="1:55" hidden="1">
      <c r="A57" s="1188">
        <v>41</v>
      </c>
      <c r="B57" s="1212" t="s">
        <v>659</v>
      </c>
      <c r="C57" s="1196"/>
      <c r="D57" s="1196"/>
      <c r="E57" s="1196"/>
      <c r="F57" s="1196"/>
      <c r="G57" s="1196"/>
      <c r="H57" s="1196"/>
      <c r="I57" s="1196"/>
      <c r="J57" s="1196"/>
      <c r="K57" s="1196"/>
      <c r="L57" s="1196"/>
      <c r="M57" s="1196"/>
      <c r="N57" s="1196"/>
      <c r="O57" s="1196"/>
      <c r="P57" s="1196"/>
      <c r="Q57" s="1196"/>
      <c r="R57" s="1196"/>
      <c r="S57" s="1196"/>
      <c r="T57" s="1196"/>
      <c r="U57" s="1196"/>
      <c r="V57" s="1196"/>
      <c r="W57" s="1196"/>
      <c r="X57" s="1196"/>
      <c r="Y57" s="1196"/>
      <c r="Z57" s="1196"/>
      <c r="AA57" s="1196"/>
      <c r="AB57" s="1196"/>
      <c r="AC57" s="1196"/>
      <c r="AD57" s="1196"/>
    </row>
    <row r="58" spans="1:55" hidden="1">
      <c r="A58" s="1188">
        <v>42</v>
      </c>
      <c r="B58" s="1212" t="s">
        <v>660</v>
      </c>
      <c r="C58" s="1196"/>
      <c r="D58" s="1196"/>
      <c r="E58" s="1196"/>
      <c r="F58" s="1196"/>
      <c r="G58" s="1196"/>
      <c r="H58" s="1196"/>
      <c r="I58" s="1196"/>
      <c r="J58" s="1196"/>
      <c r="K58" s="1196"/>
      <c r="L58" s="1196"/>
      <c r="M58" s="1196"/>
      <c r="N58" s="1196"/>
      <c r="O58" s="1196"/>
      <c r="P58" s="1196"/>
      <c r="Q58" s="1196"/>
      <c r="R58" s="1196"/>
      <c r="S58" s="1196"/>
      <c r="T58" s="1196"/>
      <c r="U58" s="1196"/>
      <c r="V58" s="1196"/>
      <c r="W58" s="1196"/>
      <c r="X58" s="1196"/>
      <c r="Y58" s="1196"/>
      <c r="Z58" s="1196"/>
      <c r="AA58" s="1196"/>
      <c r="AB58" s="1196"/>
      <c r="AC58" s="1196"/>
      <c r="AD58" s="1196"/>
    </row>
    <row r="59" spans="1:55" ht="30" hidden="1">
      <c r="A59" s="1188">
        <v>43</v>
      </c>
      <c r="B59" s="1212" t="s">
        <v>661</v>
      </c>
      <c r="C59" s="1196"/>
      <c r="D59" s="1196"/>
      <c r="E59" s="1196"/>
      <c r="F59" s="1196"/>
      <c r="G59" s="1196"/>
      <c r="H59" s="1196"/>
      <c r="I59" s="1196"/>
      <c r="J59" s="1196"/>
      <c r="K59" s="1196"/>
      <c r="L59" s="1196"/>
      <c r="M59" s="1196"/>
      <c r="N59" s="1196"/>
      <c r="O59" s="1196"/>
      <c r="P59" s="1196"/>
      <c r="Q59" s="1196"/>
      <c r="R59" s="1196"/>
      <c r="S59" s="1196"/>
      <c r="T59" s="1196"/>
      <c r="U59" s="1196"/>
      <c r="V59" s="1196"/>
      <c r="W59" s="1196"/>
      <c r="X59" s="1196"/>
      <c r="Y59" s="1196"/>
      <c r="Z59" s="1196"/>
      <c r="AA59" s="1196"/>
      <c r="AB59" s="1196"/>
      <c r="AC59" s="1196"/>
      <c r="AD59" s="1196"/>
    </row>
    <row r="60" spans="1:55" hidden="1">
      <c r="A60" s="1188">
        <v>44</v>
      </c>
      <c r="B60" s="1212" t="s">
        <v>662</v>
      </c>
      <c r="C60" s="1196"/>
      <c r="D60" s="1196"/>
      <c r="E60" s="1196"/>
      <c r="F60" s="1196"/>
      <c r="G60" s="1196"/>
      <c r="H60" s="1196"/>
      <c r="I60" s="1196"/>
      <c r="J60" s="1196"/>
      <c r="K60" s="1196"/>
      <c r="L60" s="1196"/>
      <c r="M60" s="1196"/>
      <c r="N60" s="1196"/>
      <c r="O60" s="1196"/>
      <c r="P60" s="1196"/>
      <c r="Q60" s="1196"/>
      <c r="R60" s="1196"/>
      <c r="S60" s="1196"/>
      <c r="T60" s="1196"/>
      <c r="U60" s="1196"/>
      <c r="V60" s="1196"/>
      <c r="W60" s="1196"/>
      <c r="X60" s="1196"/>
      <c r="Y60" s="1196"/>
      <c r="Z60" s="1196"/>
      <c r="AA60" s="1196"/>
      <c r="AB60" s="1196"/>
      <c r="AC60" s="1196"/>
      <c r="AD60" s="1196"/>
    </row>
    <row r="61" spans="1:55" hidden="1">
      <c r="A61" s="1188">
        <v>45</v>
      </c>
      <c r="B61" s="1212" t="s">
        <v>663</v>
      </c>
      <c r="C61" s="1196"/>
      <c r="D61" s="1196"/>
      <c r="E61" s="1196"/>
      <c r="F61" s="1196"/>
      <c r="G61" s="1196"/>
      <c r="H61" s="1196"/>
      <c r="I61" s="1196"/>
      <c r="J61" s="1196"/>
      <c r="K61" s="1196"/>
      <c r="L61" s="1196"/>
      <c r="M61" s="1196"/>
      <c r="N61" s="1196"/>
      <c r="O61" s="1196"/>
      <c r="P61" s="1196"/>
      <c r="Q61" s="1196"/>
      <c r="R61" s="1196"/>
      <c r="S61" s="1196"/>
      <c r="T61" s="1196"/>
      <c r="U61" s="1196"/>
      <c r="V61" s="1196"/>
      <c r="W61" s="1196"/>
      <c r="X61" s="1196"/>
      <c r="Y61" s="1196"/>
      <c r="Z61" s="1196"/>
      <c r="AA61" s="1196"/>
      <c r="AB61" s="1196"/>
      <c r="AC61" s="1196"/>
      <c r="AD61" s="1196"/>
    </row>
    <row r="62" spans="1:55" hidden="1">
      <c r="A62" s="1188">
        <v>46</v>
      </c>
      <c r="B62" s="1212" t="s">
        <v>664</v>
      </c>
      <c r="C62" s="1196"/>
      <c r="D62" s="1196"/>
      <c r="E62" s="1196"/>
      <c r="F62" s="1196"/>
      <c r="G62" s="1196"/>
      <c r="H62" s="1196"/>
      <c r="I62" s="1196"/>
      <c r="J62" s="1196"/>
      <c r="K62" s="1196"/>
      <c r="L62" s="1196"/>
      <c r="M62" s="1196"/>
      <c r="N62" s="1196"/>
      <c r="O62" s="1196"/>
      <c r="P62" s="1196"/>
      <c r="Q62" s="1196"/>
      <c r="R62" s="1196"/>
      <c r="S62" s="1196"/>
      <c r="T62" s="1196"/>
      <c r="U62" s="1196"/>
      <c r="V62" s="1196"/>
      <c r="W62" s="1196"/>
      <c r="X62" s="1196"/>
      <c r="Y62" s="1196"/>
      <c r="Z62" s="1196"/>
      <c r="AA62" s="1196"/>
      <c r="AB62" s="1196"/>
      <c r="AC62" s="1196"/>
      <c r="AD62" s="1196"/>
    </row>
    <row r="63" spans="1:55" hidden="1">
      <c r="A63" s="1188">
        <v>47</v>
      </c>
      <c r="B63" s="1212" t="s">
        <v>665</v>
      </c>
      <c r="C63" s="1196"/>
      <c r="D63" s="1196"/>
      <c r="E63" s="1196"/>
      <c r="F63" s="1196"/>
      <c r="G63" s="1196"/>
      <c r="H63" s="1196"/>
      <c r="I63" s="1196"/>
      <c r="J63" s="1196"/>
      <c r="K63" s="1196"/>
      <c r="L63" s="1196"/>
      <c r="M63" s="1196"/>
      <c r="N63" s="1196"/>
      <c r="O63" s="1196"/>
      <c r="P63" s="1196"/>
      <c r="Q63" s="1196"/>
      <c r="R63" s="1196"/>
      <c r="S63" s="1196"/>
      <c r="T63" s="1196"/>
      <c r="U63" s="1196"/>
      <c r="V63" s="1196"/>
      <c r="W63" s="1196"/>
      <c r="X63" s="1196"/>
      <c r="Y63" s="1196"/>
      <c r="Z63" s="1196"/>
      <c r="AA63" s="1196"/>
      <c r="AB63" s="1196"/>
      <c r="AC63" s="1196"/>
      <c r="AD63" s="1196"/>
    </row>
    <row r="64" spans="1:55" ht="30" hidden="1">
      <c r="A64" s="1188">
        <v>48</v>
      </c>
      <c r="B64" s="1212" t="s">
        <v>666</v>
      </c>
      <c r="C64" s="1196"/>
      <c r="D64" s="1196"/>
      <c r="E64" s="1196"/>
      <c r="F64" s="1196"/>
      <c r="G64" s="1196"/>
      <c r="H64" s="1196"/>
      <c r="I64" s="1196"/>
      <c r="J64" s="1196"/>
      <c r="K64" s="1196"/>
      <c r="L64" s="1196"/>
      <c r="M64" s="1196"/>
      <c r="N64" s="1196"/>
      <c r="O64" s="1196"/>
      <c r="P64" s="1196"/>
      <c r="Q64" s="1196"/>
      <c r="R64" s="1196"/>
      <c r="S64" s="1196"/>
      <c r="T64" s="1196"/>
      <c r="U64" s="1196"/>
      <c r="V64" s="1196"/>
      <c r="W64" s="1196"/>
      <c r="X64" s="1196"/>
      <c r="Y64" s="1196"/>
      <c r="Z64" s="1196"/>
      <c r="AA64" s="1196"/>
      <c r="AB64" s="1196"/>
      <c r="AC64" s="1196"/>
      <c r="AD64" s="1196"/>
    </row>
    <row r="65" spans="1:55" hidden="1">
      <c r="A65" s="1188">
        <v>49</v>
      </c>
      <c r="B65" s="1212" t="s">
        <v>667</v>
      </c>
      <c r="C65" s="1196"/>
      <c r="D65" s="1196"/>
      <c r="E65" s="1196"/>
      <c r="F65" s="1196"/>
      <c r="G65" s="1196"/>
      <c r="H65" s="1196"/>
      <c r="I65" s="1196"/>
      <c r="J65" s="1196"/>
      <c r="K65" s="1196"/>
      <c r="L65" s="1196"/>
      <c r="M65" s="1196"/>
      <c r="N65" s="1196"/>
      <c r="O65" s="1196"/>
      <c r="P65" s="1196"/>
      <c r="Q65" s="1196"/>
      <c r="R65" s="1196"/>
      <c r="S65" s="1196"/>
      <c r="T65" s="1196"/>
      <c r="U65" s="1196"/>
      <c r="V65" s="1196"/>
      <c r="W65" s="1196"/>
      <c r="X65" s="1196"/>
      <c r="Y65" s="1196"/>
      <c r="Z65" s="1196"/>
      <c r="AA65" s="1196"/>
      <c r="AB65" s="1196"/>
      <c r="AC65" s="1196"/>
      <c r="AD65" s="1196"/>
    </row>
    <row r="66" spans="1:55" ht="30" hidden="1">
      <c r="A66" s="1188">
        <v>50</v>
      </c>
      <c r="B66" s="1212" t="s">
        <v>668</v>
      </c>
      <c r="C66" s="1196"/>
      <c r="D66" s="1196"/>
      <c r="E66" s="1196"/>
      <c r="F66" s="1196"/>
      <c r="G66" s="1196"/>
      <c r="H66" s="1196"/>
      <c r="I66" s="1196"/>
      <c r="J66" s="1196"/>
      <c r="K66" s="1196"/>
      <c r="L66" s="1196"/>
      <c r="M66" s="1196"/>
      <c r="N66" s="1196"/>
      <c r="O66" s="1196"/>
      <c r="P66" s="1196"/>
      <c r="Q66" s="1196"/>
      <c r="R66" s="1196"/>
      <c r="S66" s="1196"/>
      <c r="T66" s="1196"/>
      <c r="U66" s="1196"/>
      <c r="V66" s="1196"/>
      <c r="W66" s="1196"/>
      <c r="X66" s="1196"/>
      <c r="Y66" s="1196"/>
      <c r="Z66" s="1196"/>
      <c r="AA66" s="1196"/>
      <c r="AB66" s="1196"/>
      <c r="AC66" s="1196"/>
      <c r="AD66" s="1196"/>
    </row>
    <row r="67" spans="1:55" hidden="1">
      <c r="A67" s="1188">
        <v>51</v>
      </c>
      <c r="B67" s="1212" t="s">
        <v>669</v>
      </c>
      <c r="C67" s="1196"/>
      <c r="D67" s="1196"/>
      <c r="E67" s="1196"/>
      <c r="F67" s="1196"/>
      <c r="G67" s="1196"/>
      <c r="H67" s="1196"/>
      <c r="I67" s="1196"/>
      <c r="J67" s="1196"/>
      <c r="K67" s="1196"/>
      <c r="L67" s="1196"/>
      <c r="M67" s="1196"/>
      <c r="N67" s="1196"/>
      <c r="O67" s="1196"/>
      <c r="P67" s="1196"/>
      <c r="Q67" s="1196"/>
      <c r="R67" s="1196"/>
      <c r="S67" s="1196"/>
      <c r="T67" s="1196"/>
      <c r="U67" s="1196"/>
      <c r="V67" s="1196"/>
      <c r="W67" s="1196"/>
      <c r="X67" s="1196"/>
      <c r="Y67" s="1196"/>
      <c r="Z67" s="1196"/>
      <c r="AA67" s="1196"/>
      <c r="AB67" s="1196"/>
      <c r="AC67" s="1196"/>
      <c r="AD67" s="1196"/>
    </row>
    <row r="68" spans="1:55" hidden="1">
      <c r="A68" s="1188">
        <v>52</v>
      </c>
      <c r="B68" s="1212" t="s">
        <v>670</v>
      </c>
      <c r="C68" s="1196"/>
      <c r="D68" s="1196"/>
      <c r="E68" s="1196"/>
      <c r="F68" s="1196"/>
      <c r="G68" s="1196"/>
      <c r="H68" s="1196"/>
      <c r="I68" s="1196"/>
      <c r="J68" s="1196"/>
      <c r="K68" s="1196"/>
      <c r="L68" s="1196"/>
      <c r="M68" s="1196"/>
      <c r="N68" s="1196"/>
      <c r="O68" s="1196"/>
      <c r="P68" s="1196"/>
      <c r="Q68" s="1196"/>
      <c r="R68" s="1196"/>
      <c r="S68" s="1196"/>
      <c r="T68" s="1196"/>
      <c r="U68" s="1196"/>
      <c r="V68" s="1196"/>
      <c r="W68" s="1196"/>
      <c r="X68" s="1196"/>
      <c r="Y68" s="1196"/>
      <c r="Z68" s="1196"/>
      <c r="AA68" s="1196"/>
      <c r="AB68" s="1196"/>
      <c r="AC68" s="1196"/>
      <c r="AD68" s="1196"/>
    </row>
    <row r="69" spans="1:55" hidden="1">
      <c r="A69" s="1188">
        <v>53</v>
      </c>
      <c r="B69" s="1212" t="s">
        <v>671</v>
      </c>
      <c r="C69" s="1196"/>
      <c r="D69" s="1196"/>
      <c r="E69" s="1196"/>
      <c r="F69" s="1196"/>
      <c r="G69" s="1196"/>
      <c r="H69" s="1196"/>
      <c r="I69" s="1196"/>
      <c r="J69" s="1196"/>
      <c r="K69" s="1196"/>
      <c r="L69" s="1196"/>
      <c r="M69" s="1196"/>
      <c r="N69" s="1196"/>
      <c r="O69" s="1196"/>
      <c r="P69" s="1196"/>
      <c r="Q69" s="1196"/>
      <c r="R69" s="1196"/>
      <c r="S69" s="1196"/>
      <c r="T69" s="1196"/>
      <c r="U69" s="1196"/>
      <c r="V69" s="1196"/>
      <c r="W69" s="1196"/>
      <c r="X69" s="1196"/>
      <c r="Y69" s="1196"/>
      <c r="Z69" s="1196"/>
      <c r="AA69" s="1196"/>
      <c r="AB69" s="1196"/>
      <c r="AC69" s="1196"/>
      <c r="AD69" s="1196"/>
    </row>
    <row r="70" spans="1:55" hidden="1">
      <c r="A70" s="1188">
        <v>54</v>
      </c>
      <c r="B70" s="1212" t="s">
        <v>672</v>
      </c>
      <c r="C70" s="1196"/>
      <c r="D70" s="1196"/>
      <c r="E70" s="1196"/>
      <c r="F70" s="1196"/>
      <c r="G70" s="1196"/>
      <c r="H70" s="1196"/>
      <c r="I70" s="1196"/>
      <c r="J70" s="1196"/>
      <c r="K70" s="1196"/>
      <c r="L70" s="1196"/>
      <c r="M70" s="1196"/>
      <c r="N70" s="1196"/>
      <c r="O70" s="1196"/>
      <c r="P70" s="1196"/>
      <c r="Q70" s="1196"/>
      <c r="R70" s="1196"/>
      <c r="S70" s="1196"/>
      <c r="T70" s="1196"/>
      <c r="U70" s="1196"/>
      <c r="V70" s="1196"/>
      <c r="W70" s="1196"/>
      <c r="X70" s="1196"/>
      <c r="Y70" s="1196"/>
      <c r="Z70" s="1196"/>
      <c r="AA70" s="1196"/>
      <c r="AB70" s="1196"/>
      <c r="AC70" s="1196"/>
      <c r="AD70" s="1196"/>
    </row>
    <row r="71" spans="1:55" s="1187" customFormat="1" ht="30" hidden="1">
      <c r="A71" s="1184" t="s">
        <v>673</v>
      </c>
      <c r="B71" s="1203" t="s">
        <v>674</v>
      </c>
      <c r="C71" s="1209"/>
      <c r="D71" s="1210"/>
      <c r="E71" s="1210"/>
      <c r="F71" s="1210"/>
      <c r="G71" s="1210"/>
      <c r="H71" s="1210"/>
      <c r="I71" s="1210"/>
      <c r="J71" s="1210"/>
      <c r="K71" s="1210"/>
      <c r="L71" s="1210"/>
      <c r="M71" s="1210"/>
      <c r="N71" s="1210"/>
      <c r="O71" s="1210"/>
      <c r="P71" s="1210"/>
      <c r="Q71" s="1210"/>
      <c r="R71" s="1210"/>
      <c r="S71" s="1210"/>
      <c r="T71" s="1210"/>
      <c r="U71" s="1210"/>
      <c r="V71" s="1210"/>
      <c r="W71" s="1210"/>
      <c r="X71" s="1210"/>
      <c r="Y71" s="1210"/>
      <c r="Z71" s="1210"/>
      <c r="AA71" s="1210"/>
      <c r="AB71" s="1210"/>
      <c r="AC71" s="1210"/>
      <c r="AD71" s="1210"/>
      <c r="BC71" s="1142"/>
    </row>
    <row r="72" spans="1:55" hidden="1">
      <c r="A72" s="1188">
        <v>55</v>
      </c>
      <c r="B72" s="1212" t="s">
        <v>675</v>
      </c>
      <c r="C72" s="1196"/>
      <c r="D72" s="1196"/>
      <c r="E72" s="1196"/>
      <c r="F72" s="1196"/>
      <c r="G72" s="1196"/>
      <c r="H72" s="1196"/>
      <c r="I72" s="1196"/>
      <c r="J72" s="1196"/>
      <c r="K72" s="1196"/>
      <c r="L72" s="1196"/>
      <c r="M72" s="1196"/>
      <c r="N72" s="1196"/>
      <c r="O72" s="1196"/>
      <c r="P72" s="1196"/>
      <c r="Q72" s="1196"/>
      <c r="R72" s="1196"/>
      <c r="S72" s="1196"/>
      <c r="T72" s="1196"/>
      <c r="U72" s="1196"/>
      <c r="V72" s="1196"/>
      <c r="W72" s="1196"/>
      <c r="X72" s="1196"/>
      <c r="Y72" s="1196"/>
      <c r="Z72" s="1196"/>
      <c r="AA72" s="1196"/>
      <c r="AB72" s="1196"/>
      <c r="AC72" s="1196"/>
      <c r="AD72" s="1196"/>
    </row>
    <row r="73" spans="1:55" hidden="1">
      <c r="A73" s="1188">
        <v>56</v>
      </c>
      <c r="B73" s="1212" t="s">
        <v>676</v>
      </c>
      <c r="C73" s="1196"/>
      <c r="D73" s="1196"/>
      <c r="E73" s="1196"/>
      <c r="F73" s="1196"/>
      <c r="G73" s="1196"/>
      <c r="H73" s="1196"/>
      <c r="I73" s="1196"/>
      <c r="J73" s="1196"/>
      <c r="K73" s="1196"/>
      <c r="L73" s="1196"/>
      <c r="M73" s="1196"/>
      <c r="N73" s="1196"/>
      <c r="O73" s="1196"/>
      <c r="P73" s="1196"/>
      <c r="Q73" s="1196"/>
      <c r="R73" s="1196"/>
      <c r="S73" s="1196"/>
      <c r="T73" s="1196"/>
      <c r="U73" s="1196"/>
      <c r="V73" s="1196"/>
      <c r="W73" s="1196"/>
      <c r="X73" s="1196"/>
      <c r="Y73" s="1196"/>
      <c r="Z73" s="1196"/>
      <c r="AA73" s="1196"/>
      <c r="AB73" s="1196"/>
      <c r="AC73" s="1196"/>
      <c r="AD73" s="1196"/>
    </row>
  </sheetData>
  <sheetProtection password="CE16" sheet="1" objects="1" scenarios="1"/>
  <protectedRanges>
    <protectedRange sqref="C16:AD17" name="Range11"/>
    <protectedRange sqref="C8:AD8" name="Range1"/>
    <protectedRange sqref="C10:AD11" name="Range2"/>
    <protectedRange sqref="C13:AD14" name="Range3"/>
    <protectedRange sqref="C19:AD28" name="Range4"/>
    <protectedRange sqref="C30:AD31" name="Range5"/>
    <protectedRange sqref="C36:AD39" name="Range6"/>
    <protectedRange sqref="C42:AD45" name="Range7"/>
    <protectedRange sqref="C51:AD53" name="Range8"/>
    <protectedRange sqref="C55:AD70" name="Range9"/>
    <protectedRange sqref="C72:AD73" name="Range10"/>
  </protectedRanges>
  <pageMargins left="0.70833333333333337" right="0.70833333333333337" top="0.74791666666666667" bottom="0.74791666666666667" header="0.51180555555555562" footer="0.51180555555555562"/>
  <pageSetup paperSize="9" firstPageNumber="0" orientation="landscape" horizontalDpi="300" verticalDpi="300"/>
  <headerFooter alignWithMargins="0"/>
  <rowBreaks count="1" manualBreakCount="1">
    <brk id="3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59A1-A203-43B2-9BC1-93D1CECF8721}">
  <sheetPr published="0">
    <tabColor theme="3"/>
  </sheetPr>
  <dimension ref="B19:Z29"/>
  <sheetViews>
    <sheetView showGridLines="0" topLeftCell="A5" workbookViewId="0">
      <selection activeCell="C29" sqref="C29"/>
    </sheetView>
  </sheetViews>
  <sheetFormatPr defaultColWidth="8.875" defaultRowHeight="12.75"/>
  <cols>
    <col min="1" max="1" width="2" customWidth="1"/>
    <col min="2" max="2" width="28" bestFit="1" customWidth="1"/>
    <col min="3" max="26" width="7.875" bestFit="1" customWidth="1"/>
  </cols>
  <sheetData>
    <row r="19" spans="2:26">
      <c r="B19" s="1127"/>
      <c r="C19" s="1128">
        <f>CFS!D2</f>
        <v>1</v>
      </c>
      <c r="D19" s="1128">
        <f>CFS!E2</f>
        <v>2</v>
      </c>
      <c r="E19" s="1128">
        <f>CFS!F2</f>
        <v>3</v>
      </c>
      <c r="F19" s="1128">
        <f>CFS!G2</f>
        <v>4</v>
      </c>
      <c r="G19" s="1128">
        <f>CFS!H2</f>
        <v>5</v>
      </c>
      <c r="H19" s="1128">
        <f>CFS!I2</f>
        <v>6</v>
      </c>
      <c r="I19" s="1128">
        <f>CFS!J2</f>
        <v>7</v>
      </c>
      <c r="J19" s="1128">
        <f>CFS!K2</f>
        <v>8</v>
      </c>
      <c r="K19" s="1128">
        <f>CFS!L2</f>
        <v>9</v>
      </c>
      <c r="L19" s="1128">
        <f>CFS!M2</f>
        <v>10</v>
      </c>
      <c r="M19" s="1128">
        <f>CFS!N2</f>
        <v>11</v>
      </c>
      <c r="N19" s="1128">
        <f>CFS!O2</f>
        <v>12</v>
      </c>
      <c r="O19" s="1128">
        <f>CFS!P2</f>
        <v>13</v>
      </c>
      <c r="P19" s="1128">
        <f>CFS!Q2</f>
        <v>14</v>
      </c>
      <c r="Q19" s="1128">
        <f>CFS!R2</f>
        <v>15</v>
      </c>
      <c r="R19" s="1128">
        <f>CFS!S2</f>
        <v>16</v>
      </c>
      <c r="S19" s="1128">
        <f>CFS!T2</f>
        <v>17</v>
      </c>
      <c r="T19" s="1128">
        <f>CFS!U2</f>
        <v>18</v>
      </c>
      <c r="U19" s="1128">
        <f>CFS!V2</f>
        <v>19</v>
      </c>
      <c r="V19" s="1128">
        <f>CFS!W2</f>
        <v>20</v>
      </c>
      <c r="W19" s="1128">
        <f>CFS!X2</f>
        <v>21</v>
      </c>
      <c r="X19" s="1128">
        <f>CFS!Y2</f>
        <v>22</v>
      </c>
      <c r="Y19" s="1128">
        <f>CFS!Z2</f>
        <v>23</v>
      </c>
      <c r="Z19" s="1128">
        <f>CFS!AA2</f>
        <v>24</v>
      </c>
    </row>
    <row r="20" spans="2:26">
      <c r="B20" s="1127"/>
      <c r="C20" s="1129">
        <f>CFS!D3</f>
        <v>45747</v>
      </c>
      <c r="D20" s="1129">
        <f>CFS!E3</f>
        <v>46112</v>
      </c>
      <c r="E20" s="1129">
        <f>CFS!F3</f>
        <v>46477</v>
      </c>
      <c r="F20" s="1129">
        <f>CFS!G3</f>
        <v>46843</v>
      </c>
      <c r="G20" s="1129">
        <f>CFS!H3</f>
        <v>47208</v>
      </c>
      <c r="H20" s="1129">
        <f>CFS!I3</f>
        <v>47573</v>
      </c>
      <c r="I20" s="1129">
        <f>CFS!J3</f>
        <v>47938</v>
      </c>
      <c r="J20" s="1129">
        <f>CFS!K3</f>
        <v>48304</v>
      </c>
      <c r="K20" s="1129">
        <f>CFS!L3</f>
        <v>48669</v>
      </c>
      <c r="L20" s="1129">
        <f>CFS!M3</f>
        <v>49034</v>
      </c>
      <c r="M20" s="1129">
        <f>CFS!N3</f>
        <v>49399</v>
      </c>
      <c r="N20" s="1129">
        <f>CFS!O3</f>
        <v>49765</v>
      </c>
      <c r="O20" s="1129">
        <f>CFS!P3</f>
        <v>50130</v>
      </c>
      <c r="P20" s="1129">
        <f>CFS!Q3</f>
        <v>50495</v>
      </c>
      <c r="Q20" s="1129">
        <f>CFS!R3</f>
        <v>50860</v>
      </c>
      <c r="R20" s="1129">
        <f>CFS!S3</f>
        <v>51226</v>
      </c>
      <c r="S20" s="1129">
        <f>CFS!T3</f>
        <v>51591</v>
      </c>
      <c r="T20" s="1129">
        <f>CFS!U3</f>
        <v>51956</v>
      </c>
      <c r="U20" s="1129">
        <f>CFS!V3</f>
        <v>52321</v>
      </c>
      <c r="V20" s="1129">
        <f>CFS!W3</f>
        <v>52687</v>
      </c>
      <c r="W20" s="1129">
        <f>CFS!X3</f>
        <v>53052</v>
      </c>
      <c r="X20" s="1129">
        <f>CFS!Y3</f>
        <v>53417</v>
      </c>
      <c r="Y20" s="1129">
        <f>CFS!Z3</f>
        <v>53782</v>
      </c>
      <c r="Z20" s="1129">
        <f>CFS!AA3</f>
        <v>54148</v>
      </c>
    </row>
    <row r="21" spans="2:26">
      <c r="B21" s="1125" t="s">
        <v>357</v>
      </c>
      <c r="C21" s="1126">
        <f>CFS!D15</f>
        <v>0</v>
      </c>
      <c r="D21" s="1126">
        <f>CFS!E15</f>
        <v>4.6060063699999994</v>
      </c>
      <c r="E21" s="1126">
        <f>CFS!F15</f>
        <v>4.5613069480999995</v>
      </c>
      <c r="F21" s="1126">
        <f>CFS!G15</f>
        <v>4.5161955872180002</v>
      </c>
      <c r="G21" s="1126">
        <f>CFS!H15</f>
        <v>4.4706556501064156</v>
      </c>
      <c r="H21" s="1126">
        <f>CFS!I15</f>
        <v>4.4246700309491285</v>
      </c>
      <c r="I21" s="1126">
        <f>CFS!J15</f>
        <v>4.3782211413805339</v>
      </c>
      <c r="J21" s="1126">
        <f>CFS!K15</f>
        <v>4.3312908960904739</v>
      </c>
      <c r="K21" s="1126">
        <f>CFS!L15</f>
        <v>4.2838606980028082</v>
      </c>
      <c r="L21" s="1126">
        <f>CFS!M15</f>
        <v>4.2359114230148869</v>
      </c>
      <c r="M21" s="1126">
        <f>CFS!N15</f>
        <v>4.1874234042849281</v>
      </c>
      <c r="N21" s="1126">
        <f>CFS!O15</f>
        <v>4.1383764160538314</v>
      </c>
      <c r="O21" s="1126">
        <f>CFS!P15</f>
        <v>4.0887496569876038</v>
      </c>
      <c r="P21" s="1126">
        <f>CFS!Q15</f>
        <v>4.038521733026128</v>
      </c>
      <c r="Q21" s="1126">
        <f>CFS!R15</f>
        <v>3.987670639723639</v>
      </c>
      <c r="R21" s="1126">
        <f>CFS!S15</f>
        <v>3.9361737440657572</v>
      </c>
      <c r="S21" s="1126">
        <f>CFS!T15</f>
        <v>3.8840077657475294</v>
      </c>
      <c r="T21" s="1126">
        <f>CFS!U15</f>
        <v>3.8311487578964774</v>
      </c>
      <c r="U21" s="1126">
        <f>CFS!V15</f>
        <v>3.7775720872241214</v>
      </c>
      <c r="V21" s="1126">
        <f>CFS!W15</f>
        <v>3.7232524135890053</v>
      </c>
      <c r="W21" s="1126">
        <f>CFS!X15</f>
        <v>3.6681636689537163</v>
      </c>
      <c r="X21" s="1126">
        <f>CFS!Y15</f>
        <v>3.6122790357178971</v>
      </c>
      <c r="Y21" s="1126">
        <f>CFS!Z15</f>
        <v>3.5555709244086691</v>
      </c>
      <c r="Z21" s="1126">
        <f>CFS!AA15</f>
        <v>3.6661007058834798</v>
      </c>
    </row>
    <row r="22" spans="2:26">
      <c r="B22" s="1125" t="s">
        <v>358</v>
      </c>
      <c r="C22" s="1126">
        <f ca="1">CFS!D40+CFS!D19</f>
        <v>0</v>
      </c>
      <c r="D22" s="1126">
        <f ca="1">CFS!E40+CFS!E19</f>
        <v>3.6782122432640669</v>
      </c>
      <c r="E22" s="1126">
        <f ca="1">CFS!F40+CFS!F19</f>
        <v>3.6475980017125909</v>
      </c>
      <c r="F22" s="1126">
        <f ca="1">CFS!G40+CFS!G19</f>
        <v>3.6170279494805664</v>
      </c>
      <c r="G22" s="1126">
        <f ca="1">CFS!H40+CFS!H19</f>
        <v>3.5595733374173761</v>
      </c>
      <c r="H22" s="1126">
        <f ca="1">CFS!I40+CFS!I19</f>
        <v>3.4725885852671063</v>
      </c>
      <c r="I22" s="1126">
        <f ca="1">CFS!J40+CFS!J19</f>
        <v>3.4124668114052801</v>
      </c>
      <c r="J22" s="1126">
        <f ca="1">CFS!K40+CFS!K19</f>
        <v>3.3823794989754012</v>
      </c>
      <c r="K22" s="1126">
        <f ca="1">CFS!L40+CFS!L19</f>
        <v>3.3534471211962376</v>
      </c>
      <c r="L22" s="1126">
        <f ca="1">CFS!M40+CFS!M19</f>
        <v>3.3261350604204711</v>
      </c>
      <c r="M22" s="1126">
        <f ca="1">CFS!N40+CFS!N19</f>
        <v>3.2644807924837331</v>
      </c>
      <c r="N22" s="1126">
        <f ca="1">CFS!O40+CFS!O19</f>
        <v>3.1636491944323968</v>
      </c>
      <c r="O22" s="1126">
        <f ca="1">CFS!P40+CFS!P19</f>
        <v>1.2525991734268123</v>
      </c>
      <c r="P22" s="1126">
        <f ca="1">CFS!Q40+CFS!Q19</f>
        <v>0</v>
      </c>
      <c r="Q22" s="1126">
        <f ca="1">CFS!R40+CFS!R19</f>
        <v>0</v>
      </c>
      <c r="R22" s="1126">
        <f ca="1">CFS!S40+CFS!S19</f>
        <v>0</v>
      </c>
      <c r="S22" s="1126">
        <f ca="1">CFS!T40+CFS!T19</f>
        <v>0</v>
      </c>
      <c r="T22" s="1126">
        <f ca="1">CFS!U40+CFS!U19</f>
        <v>0</v>
      </c>
      <c r="U22" s="1126">
        <f ca="1">CFS!V40+CFS!V19</f>
        <v>0</v>
      </c>
      <c r="V22" s="1126">
        <f ca="1">CFS!W40+CFS!W19</f>
        <v>1.5987211554602254E-16</v>
      </c>
      <c r="W22" s="1126">
        <f ca="1">CFS!X40+CFS!X19</f>
        <v>4.7961634663806766E-16</v>
      </c>
      <c r="X22" s="1126">
        <f ca="1">CFS!Y40+CFS!Y19</f>
        <v>4.5963233219481479E-15</v>
      </c>
      <c r="Y22" s="1126">
        <f ca="1">CFS!Z40+CFS!Z19</f>
        <v>7.9696249599692228E-14</v>
      </c>
      <c r="Z22" s="1126">
        <f ca="1">CFS!AA40+CFS!AA19</f>
        <v>1.3276579835519442E-12</v>
      </c>
    </row>
    <row r="25" spans="2:26" ht="15">
      <c r="B25" s="1121" t="s">
        <v>353</v>
      </c>
      <c r="C25" s="1121"/>
    </row>
    <row r="26" spans="2:26">
      <c r="B26" s="1122" t="s">
        <v>235</v>
      </c>
      <c r="C26" s="1123">
        <v>1.23</v>
      </c>
    </row>
    <row r="27" spans="2:26">
      <c r="B27" s="1122" t="s">
        <v>354</v>
      </c>
      <c r="C27" s="1123">
        <f ca="1">CFS!D43</f>
        <v>1.4377961440036242</v>
      </c>
    </row>
    <row r="28" spans="2:26">
      <c r="B28" s="1122" t="s">
        <v>356</v>
      </c>
      <c r="C28" s="1124">
        <f ca="1">C29-1</f>
        <v>12</v>
      </c>
    </row>
    <row r="29" spans="2:26">
      <c r="B29" s="1122" t="s">
        <v>355</v>
      </c>
      <c r="C29" s="1124">
        <f ca="1">Debt!B11</f>
        <v>13</v>
      </c>
    </row>
  </sheetData>
  <conditionalFormatting sqref="C26">
    <cfRule type="cellIs" dxfId="1" priority="1" operator="lessThan">
      <formula>1.000001</formula>
    </cfRule>
    <cfRule type="cellIs" dxfId="0" priority="2" operator="greaterThan">
      <formula>1</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59999389629810485"/>
  </sheetPr>
  <dimension ref="A2:I21"/>
  <sheetViews>
    <sheetView showGridLines="0" tabSelected="1" zoomScale="80" zoomScaleNormal="80" workbookViewId="0">
      <selection activeCell="E7" sqref="E7"/>
    </sheetView>
  </sheetViews>
  <sheetFormatPr defaultColWidth="8.875" defaultRowHeight="15"/>
  <cols>
    <col min="1" max="1" width="28.25" style="1034" bestFit="1" customWidth="1"/>
    <col min="2" max="2" width="10.875" style="1034" bestFit="1" customWidth="1"/>
    <col min="3" max="3" width="4" style="1034" bestFit="1" customWidth="1"/>
    <col min="4" max="4" width="6.125" style="1034" bestFit="1" customWidth="1"/>
    <col min="5" max="5" width="8.125" style="1034" customWidth="1"/>
    <col min="6" max="6" width="7.75" style="1034" customWidth="1"/>
    <col min="7" max="7" width="9.125" style="1034" bestFit="1" customWidth="1"/>
    <col min="8" max="8" width="7.875" style="1034" bestFit="1" customWidth="1"/>
    <col min="9" max="28" width="6.125" style="1034" bestFit="1" customWidth="1"/>
    <col min="29" max="255" width="9.125" style="1034"/>
    <col min="256" max="256" width="3.5" style="1034" customWidth="1"/>
    <col min="257" max="257" width="23.75" style="1034" bestFit="1" customWidth="1"/>
    <col min="258" max="258" width="5" style="1034" bestFit="1" customWidth="1"/>
    <col min="259" max="259" width="5.875" style="1034" bestFit="1" customWidth="1"/>
    <col min="260" max="511" width="9.125" style="1034"/>
    <col min="512" max="512" width="3.5" style="1034" customWidth="1"/>
    <col min="513" max="513" width="23.75" style="1034" bestFit="1" customWidth="1"/>
    <col min="514" max="514" width="5" style="1034" bestFit="1" customWidth="1"/>
    <col min="515" max="515" width="5.875" style="1034" bestFit="1" customWidth="1"/>
    <col min="516" max="767" width="9.125" style="1034"/>
    <col min="768" max="768" width="3.5" style="1034" customWidth="1"/>
    <col min="769" max="769" width="23.75" style="1034" bestFit="1" customWidth="1"/>
    <col min="770" max="770" width="5" style="1034" bestFit="1" customWidth="1"/>
    <col min="771" max="771" width="5.875" style="1034" bestFit="1" customWidth="1"/>
    <col min="772" max="1023" width="9.125" style="1034"/>
    <col min="1024" max="1024" width="3.5" style="1034" customWidth="1"/>
    <col min="1025" max="1025" width="23.75" style="1034" bestFit="1" customWidth="1"/>
    <col min="1026" max="1026" width="5" style="1034" bestFit="1" customWidth="1"/>
    <col min="1027" max="1027" width="5.875" style="1034" bestFit="1" customWidth="1"/>
    <col min="1028" max="1279" width="9.125" style="1034"/>
    <col min="1280" max="1280" width="3.5" style="1034" customWidth="1"/>
    <col min="1281" max="1281" width="23.75" style="1034" bestFit="1" customWidth="1"/>
    <col min="1282" max="1282" width="5" style="1034" bestFit="1" customWidth="1"/>
    <col min="1283" max="1283" width="5.875" style="1034" bestFit="1" customWidth="1"/>
    <col min="1284" max="1535" width="9.125" style="1034"/>
    <col min="1536" max="1536" width="3.5" style="1034" customWidth="1"/>
    <col min="1537" max="1537" width="23.75" style="1034" bestFit="1" customWidth="1"/>
    <col min="1538" max="1538" width="5" style="1034" bestFit="1" customWidth="1"/>
    <col min="1539" max="1539" width="5.875" style="1034" bestFit="1" customWidth="1"/>
    <col min="1540" max="1791" width="9.125" style="1034"/>
    <col min="1792" max="1792" width="3.5" style="1034" customWidth="1"/>
    <col min="1793" max="1793" width="23.75" style="1034" bestFit="1" customWidth="1"/>
    <col min="1794" max="1794" width="5" style="1034" bestFit="1" customWidth="1"/>
    <col min="1795" max="1795" width="5.875" style="1034" bestFit="1" customWidth="1"/>
    <col min="1796" max="2047" width="9.125" style="1034"/>
    <col min="2048" max="2048" width="3.5" style="1034" customWidth="1"/>
    <col min="2049" max="2049" width="23.75" style="1034" bestFit="1" customWidth="1"/>
    <col min="2050" max="2050" width="5" style="1034" bestFit="1" customWidth="1"/>
    <col min="2051" max="2051" width="5.875" style="1034" bestFit="1" customWidth="1"/>
    <col min="2052" max="2303" width="9.125" style="1034"/>
    <col min="2304" max="2304" width="3.5" style="1034" customWidth="1"/>
    <col min="2305" max="2305" width="23.75" style="1034" bestFit="1" customWidth="1"/>
    <col min="2306" max="2306" width="5" style="1034" bestFit="1" customWidth="1"/>
    <col min="2307" max="2307" width="5.875" style="1034" bestFit="1" customWidth="1"/>
    <col min="2308" max="2559" width="9.125" style="1034"/>
    <col min="2560" max="2560" width="3.5" style="1034" customWidth="1"/>
    <col min="2561" max="2561" width="23.75" style="1034" bestFit="1" customWidth="1"/>
    <col min="2562" max="2562" width="5" style="1034" bestFit="1" customWidth="1"/>
    <col min="2563" max="2563" width="5.875" style="1034" bestFit="1" customWidth="1"/>
    <col min="2564" max="2815" width="9.125" style="1034"/>
    <col min="2816" max="2816" width="3.5" style="1034" customWidth="1"/>
    <col min="2817" max="2817" width="23.75" style="1034" bestFit="1" customWidth="1"/>
    <col min="2818" max="2818" width="5" style="1034" bestFit="1" customWidth="1"/>
    <col min="2819" max="2819" width="5.875" style="1034" bestFit="1" customWidth="1"/>
    <col min="2820" max="3071" width="9.125" style="1034"/>
    <col min="3072" max="3072" width="3.5" style="1034" customWidth="1"/>
    <col min="3073" max="3073" width="23.75" style="1034" bestFit="1" customWidth="1"/>
    <col min="3074" max="3074" width="5" style="1034" bestFit="1" customWidth="1"/>
    <col min="3075" max="3075" width="5.875" style="1034" bestFit="1" customWidth="1"/>
    <col min="3076" max="3327" width="9.125" style="1034"/>
    <col min="3328" max="3328" width="3.5" style="1034" customWidth="1"/>
    <col min="3329" max="3329" width="23.75" style="1034" bestFit="1" customWidth="1"/>
    <col min="3330" max="3330" width="5" style="1034" bestFit="1" customWidth="1"/>
    <col min="3331" max="3331" width="5.875" style="1034" bestFit="1" customWidth="1"/>
    <col min="3332" max="3583" width="9.125" style="1034"/>
    <col min="3584" max="3584" width="3.5" style="1034" customWidth="1"/>
    <col min="3585" max="3585" width="23.75" style="1034" bestFit="1" customWidth="1"/>
    <col min="3586" max="3586" width="5" style="1034" bestFit="1" customWidth="1"/>
    <col min="3587" max="3587" width="5.875" style="1034" bestFit="1" customWidth="1"/>
    <col min="3588" max="3839" width="9.125" style="1034"/>
    <col min="3840" max="3840" width="3.5" style="1034" customWidth="1"/>
    <col min="3841" max="3841" width="23.75" style="1034" bestFit="1" customWidth="1"/>
    <col min="3842" max="3842" width="5" style="1034" bestFit="1" customWidth="1"/>
    <col min="3843" max="3843" width="5.875" style="1034" bestFit="1" customWidth="1"/>
    <col min="3844" max="4095" width="9.125" style="1034"/>
    <col min="4096" max="4096" width="3.5" style="1034" customWidth="1"/>
    <col min="4097" max="4097" width="23.75" style="1034" bestFit="1" customWidth="1"/>
    <col min="4098" max="4098" width="5" style="1034" bestFit="1" customWidth="1"/>
    <col min="4099" max="4099" width="5.875" style="1034" bestFit="1" customWidth="1"/>
    <col min="4100" max="4351" width="9.125" style="1034"/>
    <col min="4352" max="4352" width="3.5" style="1034" customWidth="1"/>
    <col min="4353" max="4353" width="23.75" style="1034" bestFit="1" customWidth="1"/>
    <col min="4354" max="4354" width="5" style="1034" bestFit="1" customWidth="1"/>
    <col min="4355" max="4355" width="5.875" style="1034" bestFit="1" customWidth="1"/>
    <col min="4356" max="4607" width="9.125" style="1034"/>
    <col min="4608" max="4608" width="3.5" style="1034" customWidth="1"/>
    <col min="4609" max="4609" width="23.75" style="1034" bestFit="1" customWidth="1"/>
    <col min="4610" max="4610" width="5" style="1034" bestFit="1" customWidth="1"/>
    <col min="4611" max="4611" width="5.875" style="1034" bestFit="1" customWidth="1"/>
    <col min="4612" max="4863" width="9.125" style="1034"/>
    <col min="4864" max="4864" width="3.5" style="1034" customWidth="1"/>
    <col min="4865" max="4865" width="23.75" style="1034" bestFit="1" customWidth="1"/>
    <col min="4866" max="4866" width="5" style="1034" bestFit="1" customWidth="1"/>
    <col min="4867" max="4867" width="5.875" style="1034" bestFit="1" customWidth="1"/>
    <col min="4868" max="5119" width="9.125" style="1034"/>
    <col min="5120" max="5120" width="3.5" style="1034" customWidth="1"/>
    <col min="5121" max="5121" width="23.75" style="1034" bestFit="1" customWidth="1"/>
    <col min="5122" max="5122" width="5" style="1034" bestFit="1" customWidth="1"/>
    <col min="5123" max="5123" width="5.875" style="1034" bestFit="1" customWidth="1"/>
    <col min="5124" max="5375" width="9.125" style="1034"/>
    <col min="5376" max="5376" width="3.5" style="1034" customWidth="1"/>
    <col min="5377" max="5377" width="23.75" style="1034" bestFit="1" customWidth="1"/>
    <col min="5378" max="5378" width="5" style="1034" bestFit="1" customWidth="1"/>
    <col min="5379" max="5379" width="5.875" style="1034" bestFit="1" customWidth="1"/>
    <col min="5380" max="5631" width="9.125" style="1034"/>
    <col min="5632" max="5632" width="3.5" style="1034" customWidth="1"/>
    <col min="5633" max="5633" width="23.75" style="1034" bestFit="1" customWidth="1"/>
    <col min="5634" max="5634" width="5" style="1034" bestFit="1" customWidth="1"/>
    <col min="5635" max="5635" width="5.875" style="1034" bestFit="1" customWidth="1"/>
    <col min="5636" max="5887" width="9.125" style="1034"/>
    <col min="5888" max="5888" width="3.5" style="1034" customWidth="1"/>
    <col min="5889" max="5889" width="23.75" style="1034" bestFit="1" customWidth="1"/>
    <col min="5890" max="5890" width="5" style="1034" bestFit="1" customWidth="1"/>
    <col min="5891" max="5891" width="5.875" style="1034" bestFit="1" customWidth="1"/>
    <col min="5892" max="6143" width="9.125" style="1034"/>
    <col min="6144" max="6144" width="3.5" style="1034" customWidth="1"/>
    <col min="6145" max="6145" width="23.75" style="1034" bestFit="1" customWidth="1"/>
    <col min="6146" max="6146" width="5" style="1034" bestFit="1" customWidth="1"/>
    <col min="6147" max="6147" width="5.875" style="1034" bestFit="1" customWidth="1"/>
    <col min="6148" max="6399" width="9.125" style="1034"/>
    <col min="6400" max="6400" width="3.5" style="1034" customWidth="1"/>
    <col min="6401" max="6401" width="23.75" style="1034" bestFit="1" customWidth="1"/>
    <col min="6402" max="6402" width="5" style="1034" bestFit="1" customWidth="1"/>
    <col min="6403" max="6403" width="5.875" style="1034" bestFit="1" customWidth="1"/>
    <col min="6404" max="6655" width="9.125" style="1034"/>
    <col min="6656" max="6656" width="3.5" style="1034" customWidth="1"/>
    <col min="6657" max="6657" width="23.75" style="1034" bestFit="1" customWidth="1"/>
    <col min="6658" max="6658" width="5" style="1034" bestFit="1" customWidth="1"/>
    <col min="6659" max="6659" width="5.875" style="1034" bestFit="1" customWidth="1"/>
    <col min="6660" max="6911" width="9.125" style="1034"/>
    <col min="6912" max="6912" width="3.5" style="1034" customWidth="1"/>
    <col min="6913" max="6913" width="23.75" style="1034" bestFit="1" customWidth="1"/>
    <col min="6914" max="6914" width="5" style="1034" bestFit="1" customWidth="1"/>
    <col min="6915" max="6915" width="5.875" style="1034" bestFit="1" customWidth="1"/>
    <col min="6916" max="7167" width="9.125" style="1034"/>
    <col min="7168" max="7168" width="3.5" style="1034" customWidth="1"/>
    <col min="7169" max="7169" width="23.75" style="1034" bestFit="1" customWidth="1"/>
    <col min="7170" max="7170" width="5" style="1034" bestFit="1" customWidth="1"/>
    <col min="7171" max="7171" width="5.875" style="1034" bestFit="1" customWidth="1"/>
    <col min="7172" max="7423" width="9.125" style="1034"/>
    <col min="7424" max="7424" width="3.5" style="1034" customWidth="1"/>
    <col min="7425" max="7425" width="23.75" style="1034" bestFit="1" customWidth="1"/>
    <col min="7426" max="7426" width="5" style="1034" bestFit="1" customWidth="1"/>
    <col min="7427" max="7427" width="5.875" style="1034" bestFit="1" customWidth="1"/>
    <col min="7428" max="7679" width="9.125" style="1034"/>
    <col min="7680" max="7680" width="3.5" style="1034" customWidth="1"/>
    <col min="7681" max="7681" width="23.75" style="1034" bestFit="1" customWidth="1"/>
    <col min="7682" max="7682" width="5" style="1034" bestFit="1" customWidth="1"/>
    <col min="7683" max="7683" width="5.875" style="1034" bestFit="1" customWidth="1"/>
    <col min="7684" max="7935" width="9.125" style="1034"/>
    <col min="7936" max="7936" width="3.5" style="1034" customWidth="1"/>
    <col min="7937" max="7937" width="23.75" style="1034" bestFit="1" customWidth="1"/>
    <col min="7938" max="7938" width="5" style="1034" bestFit="1" customWidth="1"/>
    <col min="7939" max="7939" width="5.875" style="1034" bestFit="1" customWidth="1"/>
    <col min="7940" max="8191" width="9.125" style="1034"/>
    <col min="8192" max="8192" width="3.5" style="1034" customWidth="1"/>
    <col min="8193" max="8193" width="23.75" style="1034" bestFit="1" customWidth="1"/>
    <col min="8194" max="8194" width="5" style="1034" bestFit="1" customWidth="1"/>
    <col min="8195" max="8195" width="5.875" style="1034" bestFit="1" customWidth="1"/>
    <col min="8196" max="8447" width="9.125" style="1034"/>
    <col min="8448" max="8448" width="3.5" style="1034" customWidth="1"/>
    <col min="8449" max="8449" width="23.75" style="1034" bestFit="1" customWidth="1"/>
    <col min="8450" max="8450" width="5" style="1034" bestFit="1" customWidth="1"/>
    <col min="8451" max="8451" width="5.875" style="1034" bestFit="1" customWidth="1"/>
    <col min="8452" max="8703" width="9.125" style="1034"/>
    <col min="8704" max="8704" width="3.5" style="1034" customWidth="1"/>
    <col min="8705" max="8705" width="23.75" style="1034" bestFit="1" customWidth="1"/>
    <col min="8706" max="8706" width="5" style="1034" bestFit="1" customWidth="1"/>
    <col min="8707" max="8707" width="5.875" style="1034" bestFit="1" customWidth="1"/>
    <col min="8708" max="8959" width="9.125" style="1034"/>
    <col min="8960" max="8960" width="3.5" style="1034" customWidth="1"/>
    <col min="8961" max="8961" width="23.75" style="1034" bestFit="1" customWidth="1"/>
    <col min="8962" max="8962" width="5" style="1034" bestFit="1" customWidth="1"/>
    <col min="8963" max="8963" width="5.875" style="1034" bestFit="1" customWidth="1"/>
    <col min="8964" max="9215" width="9.125" style="1034"/>
    <col min="9216" max="9216" width="3.5" style="1034" customWidth="1"/>
    <col min="9217" max="9217" width="23.75" style="1034" bestFit="1" customWidth="1"/>
    <col min="9218" max="9218" width="5" style="1034" bestFit="1" customWidth="1"/>
    <col min="9219" max="9219" width="5.875" style="1034" bestFit="1" customWidth="1"/>
    <col min="9220" max="9471" width="9.125" style="1034"/>
    <col min="9472" max="9472" width="3.5" style="1034" customWidth="1"/>
    <col min="9473" max="9473" width="23.75" style="1034" bestFit="1" customWidth="1"/>
    <col min="9474" max="9474" width="5" style="1034" bestFit="1" customWidth="1"/>
    <col min="9475" max="9475" width="5.875" style="1034" bestFit="1" customWidth="1"/>
    <col min="9476" max="9727" width="9.125" style="1034"/>
    <col min="9728" max="9728" width="3.5" style="1034" customWidth="1"/>
    <col min="9729" max="9729" width="23.75" style="1034" bestFit="1" customWidth="1"/>
    <col min="9730" max="9730" width="5" style="1034" bestFit="1" customWidth="1"/>
    <col min="9731" max="9731" width="5.875" style="1034" bestFit="1" customWidth="1"/>
    <col min="9732" max="9983" width="9.125" style="1034"/>
    <col min="9984" max="9984" width="3.5" style="1034" customWidth="1"/>
    <col min="9985" max="9985" width="23.75" style="1034" bestFit="1" customWidth="1"/>
    <col min="9986" max="9986" width="5" style="1034" bestFit="1" customWidth="1"/>
    <col min="9987" max="9987" width="5.875" style="1034" bestFit="1" customWidth="1"/>
    <col min="9988" max="10239" width="9.125" style="1034"/>
    <col min="10240" max="10240" width="3.5" style="1034" customWidth="1"/>
    <col min="10241" max="10241" width="23.75" style="1034" bestFit="1" customWidth="1"/>
    <col min="10242" max="10242" width="5" style="1034" bestFit="1" customWidth="1"/>
    <col min="10243" max="10243" width="5.875" style="1034" bestFit="1" customWidth="1"/>
    <col min="10244" max="10495" width="9.125" style="1034"/>
    <col min="10496" max="10496" width="3.5" style="1034" customWidth="1"/>
    <col min="10497" max="10497" width="23.75" style="1034" bestFit="1" customWidth="1"/>
    <col min="10498" max="10498" width="5" style="1034" bestFit="1" customWidth="1"/>
    <col min="10499" max="10499" width="5.875" style="1034" bestFit="1" customWidth="1"/>
    <col min="10500" max="10751" width="9.125" style="1034"/>
    <col min="10752" max="10752" width="3.5" style="1034" customWidth="1"/>
    <col min="10753" max="10753" width="23.75" style="1034" bestFit="1" customWidth="1"/>
    <col min="10754" max="10754" width="5" style="1034" bestFit="1" customWidth="1"/>
    <col min="10755" max="10755" width="5.875" style="1034" bestFit="1" customWidth="1"/>
    <col min="10756" max="11007" width="9.125" style="1034"/>
    <col min="11008" max="11008" width="3.5" style="1034" customWidth="1"/>
    <col min="11009" max="11009" width="23.75" style="1034" bestFit="1" customWidth="1"/>
    <col min="11010" max="11010" width="5" style="1034" bestFit="1" customWidth="1"/>
    <col min="11011" max="11011" width="5.875" style="1034" bestFit="1" customWidth="1"/>
    <col min="11012" max="11263" width="9.125" style="1034"/>
    <col min="11264" max="11264" width="3.5" style="1034" customWidth="1"/>
    <col min="11265" max="11265" width="23.75" style="1034" bestFit="1" customWidth="1"/>
    <col min="11266" max="11266" width="5" style="1034" bestFit="1" customWidth="1"/>
    <col min="11267" max="11267" width="5.875" style="1034" bestFit="1" customWidth="1"/>
    <col min="11268" max="11519" width="9.125" style="1034"/>
    <col min="11520" max="11520" width="3.5" style="1034" customWidth="1"/>
    <col min="11521" max="11521" width="23.75" style="1034" bestFit="1" customWidth="1"/>
    <col min="11522" max="11522" width="5" style="1034" bestFit="1" customWidth="1"/>
    <col min="11523" max="11523" width="5.875" style="1034" bestFit="1" customWidth="1"/>
    <col min="11524" max="11775" width="9.125" style="1034"/>
    <col min="11776" max="11776" width="3.5" style="1034" customWidth="1"/>
    <col min="11777" max="11777" width="23.75" style="1034" bestFit="1" customWidth="1"/>
    <col min="11778" max="11778" width="5" style="1034" bestFit="1" customWidth="1"/>
    <col min="11779" max="11779" width="5.875" style="1034" bestFit="1" customWidth="1"/>
    <col min="11780" max="12031" width="9.125" style="1034"/>
    <col min="12032" max="12032" width="3.5" style="1034" customWidth="1"/>
    <col min="12033" max="12033" width="23.75" style="1034" bestFit="1" customWidth="1"/>
    <col min="12034" max="12034" width="5" style="1034" bestFit="1" customWidth="1"/>
    <col min="12035" max="12035" width="5.875" style="1034" bestFit="1" customWidth="1"/>
    <col min="12036" max="12287" width="9.125" style="1034"/>
    <col min="12288" max="12288" width="3.5" style="1034" customWidth="1"/>
    <col min="12289" max="12289" width="23.75" style="1034" bestFit="1" customWidth="1"/>
    <col min="12290" max="12290" width="5" style="1034" bestFit="1" customWidth="1"/>
    <col min="12291" max="12291" width="5.875" style="1034" bestFit="1" customWidth="1"/>
    <col min="12292" max="12543" width="9.125" style="1034"/>
    <col min="12544" max="12544" width="3.5" style="1034" customWidth="1"/>
    <col min="12545" max="12545" width="23.75" style="1034" bestFit="1" customWidth="1"/>
    <col min="12546" max="12546" width="5" style="1034" bestFit="1" customWidth="1"/>
    <col min="12547" max="12547" width="5.875" style="1034" bestFit="1" customWidth="1"/>
    <col min="12548" max="12799" width="9.125" style="1034"/>
    <col min="12800" max="12800" width="3.5" style="1034" customWidth="1"/>
    <col min="12801" max="12801" width="23.75" style="1034" bestFit="1" customWidth="1"/>
    <col min="12802" max="12802" width="5" style="1034" bestFit="1" customWidth="1"/>
    <col min="12803" max="12803" width="5.875" style="1034" bestFit="1" customWidth="1"/>
    <col min="12804" max="13055" width="9.125" style="1034"/>
    <col min="13056" max="13056" width="3.5" style="1034" customWidth="1"/>
    <col min="13057" max="13057" width="23.75" style="1034" bestFit="1" customWidth="1"/>
    <col min="13058" max="13058" width="5" style="1034" bestFit="1" customWidth="1"/>
    <col min="13059" max="13059" width="5.875" style="1034" bestFit="1" customWidth="1"/>
    <col min="13060" max="13311" width="9.125" style="1034"/>
    <col min="13312" max="13312" width="3.5" style="1034" customWidth="1"/>
    <col min="13313" max="13313" width="23.75" style="1034" bestFit="1" customWidth="1"/>
    <col min="13314" max="13314" width="5" style="1034" bestFit="1" customWidth="1"/>
    <col min="13315" max="13315" width="5.875" style="1034" bestFit="1" customWidth="1"/>
    <col min="13316" max="13567" width="9.125" style="1034"/>
    <col min="13568" max="13568" width="3.5" style="1034" customWidth="1"/>
    <col min="13569" max="13569" width="23.75" style="1034" bestFit="1" customWidth="1"/>
    <col min="13570" max="13570" width="5" style="1034" bestFit="1" customWidth="1"/>
    <col min="13571" max="13571" width="5.875" style="1034" bestFit="1" customWidth="1"/>
    <col min="13572" max="13823" width="9.125" style="1034"/>
    <col min="13824" max="13824" width="3.5" style="1034" customWidth="1"/>
    <col min="13825" max="13825" width="23.75" style="1034" bestFit="1" customWidth="1"/>
    <col min="13826" max="13826" width="5" style="1034" bestFit="1" customWidth="1"/>
    <col min="13827" max="13827" width="5.875" style="1034" bestFit="1" customWidth="1"/>
    <col min="13828" max="14079" width="9.125" style="1034"/>
    <col min="14080" max="14080" width="3.5" style="1034" customWidth="1"/>
    <col min="14081" max="14081" width="23.75" style="1034" bestFit="1" customWidth="1"/>
    <col min="14082" max="14082" width="5" style="1034" bestFit="1" customWidth="1"/>
    <col min="14083" max="14083" width="5.875" style="1034" bestFit="1" customWidth="1"/>
    <col min="14084" max="14335" width="9.125" style="1034"/>
    <col min="14336" max="14336" width="3.5" style="1034" customWidth="1"/>
    <col min="14337" max="14337" width="23.75" style="1034" bestFit="1" customWidth="1"/>
    <col min="14338" max="14338" width="5" style="1034" bestFit="1" customWidth="1"/>
    <col min="14339" max="14339" width="5.875" style="1034" bestFit="1" customWidth="1"/>
    <col min="14340" max="14591" width="9.125" style="1034"/>
    <col min="14592" max="14592" width="3.5" style="1034" customWidth="1"/>
    <col min="14593" max="14593" width="23.75" style="1034" bestFit="1" customWidth="1"/>
    <col min="14594" max="14594" width="5" style="1034" bestFit="1" customWidth="1"/>
    <col min="14595" max="14595" width="5.875" style="1034" bestFit="1" customWidth="1"/>
    <col min="14596" max="14847" width="9.125" style="1034"/>
    <col min="14848" max="14848" width="3.5" style="1034" customWidth="1"/>
    <col min="14849" max="14849" width="23.75" style="1034" bestFit="1" customWidth="1"/>
    <col min="14850" max="14850" width="5" style="1034" bestFit="1" customWidth="1"/>
    <col min="14851" max="14851" width="5.875" style="1034" bestFit="1" customWidth="1"/>
    <col min="14852" max="15103" width="9.125" style="1034"/>
    <col min="15104" max="15104" width="3.5" style="1034" customWidth="1"/>
    <col min="15105" max="15105" width="23.75" style="1034" bestFit="1" customWidth="1"/>
    <col min="15106" max="15106" width="5" style="1034" bestFit="1" customWidth="1"/>
    <col min="15107" max="15107" width="5.875" style="1034" bestFit="1" customWidth="1"/>
    <col min="15108" max="15359" width="9.125" style="1034"/>
    <col min="15360" max="15360" width="3.5" style="1034" customWidth="1"/>
    <col min="15361" max="15361" width="23.75" style="1034" bestFit="1" customWidth="1"/>
    <col min="15362" max="15362" width="5" style="1034" bestFit="1" customWidth="1"/>
    <col min="15363" max="15363" width="5.875" style="1034" bestFit="1" customWidth="1"/>
    <col min="15364" max="15615" width="9.125" style="1034"/>
    <col min="15616" max="15616" width="3.5" style="1034" customWidth="1"/>
    <col min="15617" max="15617" width="23.75" style="1034" bestFit="1" customWidth="1"/>
    <col min="15618" max="15618" width="5" style="1034" bestFit="1" customWidth="1"/>
    <col min="15619" max="15619" width="5.875" style="1034" bestFit="1" customWidth="1"/>
    <col min="15620" max="15871" width="9.125" style="1034"/>
    <col min="15872" max="15872" width="3.5" style="1034" customWidth="1"/>
    <col min="15873" max="15873" width="23.75" style="1034" bestFit="1" customWidth="1"/>
    <col min="15874" max="15874" width="5" style="1034" bestFit="1" customWidth="1"/>
    <col min="15875" max="15875" width="5.875" style="1034" bestFit="1" customWidth="1"/>
    <col min="15876" max="16127" width="9.125" style="1034"/>
    <col min="16128" max="16128" width="3.5" style="1034" customWidth="1"/>
    <col min="16129" max="16129" width="23.75" style="1034" bestFit="1" customWidth="1"/>
    <col min="16130" max="16130" width="5" style="1034" bestFit="1" customWidth="1"/>
    <col min="16131" max="16131" width="5.875" style="1034" bestFit="1" customWidth="1"/>
    <col min="16132" max="16384" width="9.125" style="1034"/>
  </cols>
  <sheetData>
    <row r="2" spans="1:9" ht="18.75">
      <c r="A2" s="1112" t="s">
        <v>349</v>
      </c>
      <c r="H2" s="1106"/>
    </row>
    <row r="3" spans="1:9" ht="18.75">
      <c r="A3" s="1112"/>
      <c r="H3" s="1106" t="s">
        <v>342</v>
      </c>
    </row>
    <row r="4" spans="1:9">
      <c r="A4" s="1090" t="s">
        <v>328</v>
      </c>
      <c r="B4" s="1091" t="s">
        <v>333</v>
      </c>
      <c r="E4" s="1094" t="s">
        <v>340</v>
      </c>
      <c r="F4" s="1095"/>
      <c r="G4" s="1093" t="s">
        <v>343</v>
      </c>
      <c r="H4" s="1093" t="s">
        <v>341</v>
      </c>
    </row>
    <row r="5" spans="1:9">
      <c r="A5" s="1087" t="s">
        <v>329</v>
      </c>
      <c r="B5" s="1099">
        <v>9.7999999999999989</v>
      </c>
      <c r="E5" s="1096" t="s">
        <v>28</v>
      </c>
      <c r="F5" s="1097"/>
      <c r="G5" s="1103">
        <f>Inputs!$L$10</f>
        <v>11.943749999999996</v>
      </c>
      <c r="H5" s="1103">
        <f>G5/$B$5</f>
        <v>1.2187499999999998</v>
      </c>
      <c r="I5" s="1105"/>
    </row>
    <row r="6" spans="1:9">
      <c r="A6" s="1087" t="s">
        <v>330</v>
      </c>
      <c r="B6" s="1098">
        <v>1800000</v>
      </c>
      <c r="E6" s="1256" t="s">
        <v>29</v>
      </c>
      <c r="F6" s="1097"/>
      <c r="G6" s="1103">
        <f>Inputs!$M$10</f>
        <v>24.806249999999999</v>
      </c>
      <c r="H6" s="1103">
        <f>G6/$B$5</f>
        <v>2.53125</v>
      </c>
    </row>
    <row r="7" spans="1:9">
      <c r="A7" s="1087"/>
      <c r="B7" s="1089"/>
      <c r="E7" s="1094" t="s">
        <v>1</v>
      </c>
      <c r="F7" s="1095"/>
      <c r="G7" s="1104">
        <f>SUM(G5:G6)</f>
        <v>36.749999999999993</v>
      </c>
      <c r="H7" s="1104">
        <f>SUM(H5:H6)</f>
        <v>3.75</v>
      </c>
    </row>
    <row r="8" spans="1:9">
      <c r="A8" s="1087" t="s">
        <v>332</v>
      </c>
      <c r="B8" s="1099">
        <v>3.75</v>
      </c>
      <c r="C8" s="1102"/>
    </row>
    <row r="9" spans="1:9">
      <c r="A9" s="1087" t="s">
        <v>337</v>
      </c>
      <c r="B9" s="1100">
        <v>0.67500000000000004</v>
      </c>
    </row>
    <row r="10" spans="1:9">
      <c r="A10" s="1087" t="s">
        <v>339</v>
      </c>
      <c r="B10" s="1100">
        <v>0.09</v>
      </c>
    </row>
    <row r="11" spans="1:9">
      <c r="A11" s="1087" t="s">
        <v>338</v>
      </c>
      <c r="B11" s="1092">
        <f ca="1">Debt!$B$11</f>
        <v>13</v>
      </c>
    </row>
    <row r="12" spans="1:9">
      <c r="A12" s="1087"/>
      <c r="B12" s="1088"/>
    </row>
    <row r="13" spans="1:9">
      <c r="A13" s="1087" t="s">
        <v>346</v>
      </c>
      <c r="B13" s="1098">
        <v>3</v>
      </c>
    </row>
    <row r="14" spans="1:9">
      <c r="A14" s="1087" t="s">
        <v>347</v>
      </c>
      <c r="B14" s="1098">
        <v>32400</v>
      </c>
    </row>
    <row r="15" spans="1:9">
      <c r="A15" s="1087" t="s">
        <v>348</v>
      </c>
      <c r="B15" s="1101">
        <v>2.5000000000000001E-2</v>
      </c>
    </row>
    <row r="16" spans="1:9">
      <c r="A16" s="1087"/>
      <c r="B16" s="1111"/>
    </row>
    <row r="17" spans="1:2">
      <c r="A17" s="1087" t="s">
        <v>331</v>
      </c>
      <c r="B17" s="1099">
        <v>2.97</v>
      </c>
    </row>
    <row r="18" spans="1:2">
      <c r="A18" s="1087" t="s">
        <v>336</v>
      </c>
      <c r="B18" s="1100">
        <v>5.0000000000000001E-3</v>
      </c>
    </row>
    <row r="19" spans="1:2">
      <c r="A19" s="1087" t="s">
        <v>334</v>
      </c>
      <c r="B19" s="1098">
        <v>500000</v>
      </c>
    </row>
    <row r="20" spans="1:2">
      <c r="A20" s="1087" t="s">
        <v>335</v>
      </c>
      <c r="B20" s="1101">
        <v>0.03</v>
      </c>
    </row>
    <row r="21" spans="1:2">
      <c r="B21" s="1086"/>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Sheet5">
    <tabColor theme="3"/>
  </sheetPr>
  <dimension ref="A1:AB52"/>
  <sheetViews>
    <sheetView zoomScale="80" zoomScaleNormal="80" workbookViewId="0">
      <selection activeCell="C22" sqref="C22"/>
    </sheetView>
  </sheetViews>
  <sheetFormatPr defaultColWidth="9" defaultRowHeight="14.25" customHeight="1"/>
  <cols>
    <col min="1" max="1" width="34.875" style="2" customWidth="1"/>
    <col min="2" max="2" width="13" style="2" bestFit="1" customWidth="1"/>
    <col min="3" max="3" width="12.125" style="2" bestFit="1" customWidth="1"/>
    <col min="4" max="4" width="12.875" style="2" customWidth="1"/>
    <col min="5" max="5" width="11.25" style="2" customWidth="1"/>
    <col min="6" max="6" width="9" style="2" customWidth="1"/>
    <col min="7" max="7" width="9.25" style="2" bestFit="1" customWidth="1"/>
    <col min="8" max="8" width="10" style="2" customWidth="1"/>
    <col min="9" max="13" width="9.25" style="2" bestFit="1" customWidth="1"/>
    <col min="14" max="14" width="2" style="2" customWidth="1"/>
    <col min="15" max="26" width="9.25" style="2" bestFit="1" customWidth="1"/>
    <col min="27" max="27" width="8" style="2" bestFit="1" customWidth="1"/>
    <col min="28" max="16384" width="9" style="2"/>
  </cols>
  <sheetData>
    <row r="1" spans="1:21" ht="14.25" customHeight="1">
      <c r="A1" s="759" t="s">
        <v>315</v>
      </c>
      <c r="B1" s="1035"/>
      <c r="C1" s="759"/>
      <c r="D1" s="3"/>
      <c r="E1" s="765"/>
      <c r="F1" s="3"/>
      <c r="H1" s="771"/>
    </row>
    <row r="2" spans="1:21" ht="14.25" customHeight="1">
      <c r="A2" s="787" t="s">
        <v>325</v>
      </c>
      <c r="B2" s="788"/>
      <c r="C2" s="788"/>
      <c r="D2" s="788"/>
      <c r="E2" s="788"/>
      <c r="F2" s="789"/>
    </row>
    <row r="3" spans="1:21" ht="24" customHeight="1">
      <c r="A3" s="790"/>
      <c r="B3" s="797"/>
      <c r="C3" s="796"/>
      <c r="D3" s="797" t="s">
        <v>1</v>
      </c>
      <c r="E3" s="797" t="s">
        <v>295</v>
      </c>
    </row>
    <row r="4" spans="1:21" ht="14.25" customHeight="1">
      <c r="A4" s="791" t="s">
        <v>350</v>
      </c>
      <c r="B4" s="1113">
        <f>'Key Assumptions &amp; Proj IRR'!$B$5</f>
        <v>9.7999999999999989</v>
      </c>
      <c r="C4" s="1070"/>
      <c r="D4" s="1115">
        <f>SUM(B4:C4)</f>
        <v>9.7999999999999989</v>
      </c>
      <c r="E4" s="852">
        <f>D10/8760000</f>
        <v>0.20547945205479451</v>
      </c>
    </row>
    <row r="5" spans="1:21" ht="14.25" hidden="1" customHeight="1">
      <c r="A5" s="791" t="s">
        <v>266</v>
      </c>
      <c r="B5" s="1113"/>
      <c r="C5" s="792"/>
      <c r="D5" s="1115">
        <f>SUM(B5:C5)</f>
        <v>0</v>
      </c>
      <c r="E5" s="852">
        <f>D11/8760000</f>
        <v>0.18835616438356165</v>
      </c>
    </row>
    <row r="6" spans="1:21" ht="14.25" hidden="1" customHeight="1">
      <c r="A6" s="791" t="s">
        <v>265</v>
      </c>
      <c r="B6" s="1113"/>
      <c r="C6" s="792"/>
      <c r="D6" s="1115">
        <f>SUM(B6:C6)</f>
        <v>0</v>
      </c>
      <c r="E6" s="852">
        <f>D12/8760000</f>
        <v>0.17123287671232876</v>
      </c>
    </row>
    <row r="7" spans="1:21" ht="14.25" customHeight="1">
      <c r="A7" s="793" t="s">
        <v>1</v>
      </c>
      <c r="B7" s="1114">
        <f>SUM(B4:B6)</f>
        <v>9.7999999999999989</v>
      </c>
      <c r="C7" s="794"/>
      <c r="D7" s="1114">
        <f t="shared" ref="D7" si="0">SUM(D4:D6)</f>
        <v>9.7999999999999989</v>
      </c>
      <c r="E7" s="795"/>
    </row>
    <row r="8" spans="1:21" ht="14.25" customHeight="1">
      <c r="A8" s="759"/>
      <c r="B8" s="759"/>
      <c r="C8" s="759"/>
      <c r="D8" s="3"/>
      <c r="E8" s="765"/>
      <c r="F8" s="3"/>
    </row>
    <row r="9" spans="1:21" s="803" customFormat="1" ht="58.5" customHeight="1">
      <c r="A9" s="798" t="s">
        <v>7</v>
      </c>
      <c r="B9" s="800" t="s">
        <v>267</v>
      </c>
      <c r="C9" s="801" t="s">
        <v>269</v>
      </c>
      <c r="D9" s="801" t="s">
        <v>273</v>
      </c>
      <c r="E9" s="801" t="s">
        <v>272</v>
      </c>
      <c r="F9" s="801" t="s">
        <v>271</v>
      </c>
      <c r="G9" s="801" t="s">
        <v>326</v>
      </c>
      <c r="H9" s="799" t="s">
        <v>270</v>
      </c>
      <c r="I9" s="799" t="s">
        <v>42</v>
      </c>
      <c r="J9" s="801" t="s">
        <v>43</v>
      </c>
      <c r="K9" s="801" t="s">
        <v>34</v>
      </c>
      <c r="L9" s="801" t="s">
        <v>28</v>
      </c>
      <c r="M9" s="802" t="s">
        <v>29</v>
      </c>
      <c r="N9" s="1072"/>
      <c r="O9" s="1073">
        <f>'CFS Raj'!C2</f>
        <v>0</v>
      </c>
      <c r="P9" s="1073">
        <f>'CFS Raj'!D2</f>
        <v>45382</v>
      </c>
      <c r="Q9" s="1073">
        <f>'CFS Raj'!E2</f>
        <v>45747</v>
      </c>
      <c r="R9" s="1073">
        <f>'CFS Raj'!F2</f>
        <v>46112</v>
      </c>
      <c r="S9" s="1073">
        <f>'CFS Raj'!G2</f>
        <v>46477</v>
      </c>
      <c r="T9" s="1073">
        <f>'CFS Raj'!H2</f>
        <v>46843</v>
      </c>
      <c r="U9" s="1073">
        <f>'CFS Raj'!I2</f>
        <v>47208</v>
      </c>
    </row>
    <row r="10" spans="1:21" ht="14.25" customHeight="1">
      <c r="A10" s="97" t="str">
        <f>A4</f>
        <v>Solar Project - Kusum Scheme</v>
      </c>
      <c r="B10" s="1074">
        <f>D4</f>
        <v>9.7999999999999989</v>
      </c>
      <c r="C10" s="804">
        <f>'Key Assumptions &amp; Proj IRR'!$B$17</f>
        <v>2.97</v>
      </c>
      <c r="D10" s="760">
        <f>'Key Assumptions &amp; Proj IRR'!$B$6</f>
        <v>1800000</v>
      </c>
      <c r="E10" s="766">
        <f>D10*C10</f>
        <v>5346000</v>
      </c>
      <c r="F10" s="767">
        <f>E10*B10/10^7</f>
        <v>5.2390799999999995</v>
      </c>
      <c r="G10" s="762">
        <v>45505</v>
      </c>
      <c r="H10" s="764">
        <v>7</v>
      </c>
      <c r="I10" s="401">
        <f>EOMONTH(G10,H10)</f>
        <v>45747</v>
      </c>
      <c r="J10" s="401">
        <f t="shared" ref="J10:J12" si="1">EOMONTH(I10,1)</f>
        <v>45777</v>
      </c>
      <c r="K10" s="767">
        <f>F17</f>
        <v>36.749999999999993</v>
      </c>
      <c r="L10" s="767">
        <f>+J17</f>
        <v>11.943749999999996</v>
      </c>
      <c r="M10" s="1116">
        <f>+I17</f>
        <v>24.806249999999999</v>
      </c>
      <c r="O10" s="1071">
        <v>0</v>
      </c>
      <c r="P10" s="1071">
        <v>0</v>
      </c>
      <c r="Q10" s="1071">
        <v>0</v>
      </c>
      <c r="R10" s="1071">
        <v>12</v>
      </c>
      <c r="S10" s="1071">
        <v>12</v>
      </c>
      <c r="T10" s="1071">
        <v>12</v>
      </c>
      <c r="U10" s="1071">
        <v>12</v>
      </c>
    </row>
    <row r="11" spans="1:21" ht="14.25" hidden="1" customHeight="1">
      <c r="A11" s="85" t="str">
        <f t="shared" ref="A11:A12" si="2">A5</f>
        <v>Karnataka</v>
      </c>
      <c r="B11" s="1075">
        <f>D5</f>
        <v>0</v>
      </c>
      <c r="C11" s="808">
        <f>C10</f>
        <v>2.97</v>
      </c>
      <c r="D11" s="761">
        <v>1650000</v>
      </c>
      <c r="E11" s="250">
        <f>D11*C11</f>
        <v>4900500</v>
      </c>
      <c r="F11" s="195">
        <f>E11*B11/10^7</f>
        <v>0</v>
      </c>
      <c r="G11" s="763">
        <v>43556</v>
      </c>
      <c r="H11" s="764">
        <f>H10</f>
        <v>7</v>
      </c>
      <c r="I11" s="402">
        <f>EOMONTH(G11,(H11*B11/100))</f>
        <v>43585</v>
      </c>
      <c r="J11" s="402">
        <f t="shared" si="1"/>
        <v>43616</v>
      </c>
      <c r="K11" s="195">
        <f>F18</f>
        <v>0</v>
      </c>
      <c r="L11" s="195">
        <f>+J18</f>
        <v>0</v>
      </c>
      <c r="M11" s="303">
        <f>+I18</f>
        <v>0</v>
      </c>
      <c r="O11" s="764">
        <v>0</v>
      </c>
      <c r="P11" s="764">
        <v>0</v>
      </c>
      <c r="Q11" s="764">
        <v>0</v>
      </c>
      <c r="R11" s="764">
        <v>0</v>
      </c>
    </row>
    <row r="12" spans="1:21" ht="14.25" hidden="1" customHeight="1">
      <c r="A12" s="93" t="str">
        <f t="shared" si="2"/>
        <v>Uttar Pradesh</v>
      </c>
      <c r="B12" s="1075">
        <f>D6</f>
        <v>0</v>
      </c>
      <c r="C12" s="808">
        <f>C11</f>
        <v>2.97</v>
      </c>
      <c r="D12" s="761">
        <v>1500000</v>
      </c>
      <c r="E12" s="250">
        <f>D12*C12</f>
        <v>4455000</v>
      </c>
      <c r="F12" s="195">
        <f>E12*B12/10^7</f>
        <v>0</v>
      </c>
      <c r="G12" s="763">
        <v>43556</v>
      </c>
      <c r="H12" s="764">
        <f>H11</f>
        <v>7</v>
      </c>
      <c r="I12" s="402">
        <f>EOMONTH(G12,(H12*B12/100))</f>
        <v>43585</v>
      </c>
      <c r="J12" s="402">
        <f t="shared" si="1"/>
        <v>43616</v>
      </c>
      <c r="K12" s="195">
        <f>F19</f>
        <v>0</v>
      </c>
      <c r="L12" s="195">
        <f>+J19</f>
        <v>0</v>
      </c>
      <c r="M12" s="303">
        <f>+I19</f>
        <v>0</v>
      </c>
      <c r="O12" s="764">
        <v>0</v>
      </c>
      <c r="P12" s="764">
        <v>0</v>
      </c>
      <c r="Q12" s="764">
        <v>0</v>
      </c>
      <c r="R12" s="764">
        <v>0</v>
      </c>
    </row>
    <row r="13" spans="1:21" ht="14.25" customHeight="1">
      <c r="A13" s="113" t="s">
        <v>1</v>
      </c>
      <c r="B13" s="358">
        <f>SUM(B10:B12)</f>
        <v>9.7999999999999989</v>
      </c>
      <c r="C13" s="86"/>
      <c r="D13" s="87"/>
      <c r="E13" s="87"/>
      <c r="F13" s="358">
        <f>SUM(F10:F12)</f>
        <v>5.2390799999999995</v>
      </c>
      <c r="G13" s="769"/>
      <c r="H13" s="769"/>
      <c r="I13" s="409"/>
      <c r="J13" s="409"/>
      <c r="K13" s="358">
        <f>SUM(K10:K12)</f>
        <v>36.749999999999993</v>
      </c>
      <c r="L13" s="358">
        <f>SUM(L10:L12)</f>
        <v>11.943749999999996</v>
      </c>
      <c r="M13" s="1117">
        <f>SUM(M10:M12)</f>
        <v>24.806249999999999</v>
      </c>
    </row>
    <row r="14" spans="1:21" ht="14.25" customHeight="1">
      <c r="C14" s="770"/>
      <c r="D14" s="3"/>
      <c r="E14" s="3"/>
      <c r="F14" s="209"/>
      <c r="G14" s="771"/>
      <c r="H14" s="772"/>
      <c r="K14" s="770"/>
    </row>
    <row r="15" spans="1:21" ht="14.25" customHeight="1">
      <c r="A15" s="186" t="s">
        <v>268</v>
      </c>
      <c r="B15" s="187"/>
      <c r="C15" s="773"/>
      <c r="E15" s="3"/>
      <c r="F15" s="3"/>
      <c r="G15" s="771"/>
    </row>
    <row r="16" spans="1:21" s="803" customFormat="1" ht="48" customHeight="1">
      <c r="A16" s="798" t="s">
        <v>46</v>
      </c>
      <c r="B16" s="799" t="s">
        <v>274</v>
      </c>
      <c r="C16" s="801" t="s">
        <v>30</v>
      </c>
      <c r="D16" s="801" t="s">
        <v>275</v>
      </c>
      <c r="E16" s="801" t="s">
        <v>84</v>
      </c>
      <c r="F16" s="801" t="s">
        <v>314</v>
      </c>
      <c r="G16" s="799" t="s">
        <v>51</v>
      </c>
      <c r="H16" s="801" t="s">
        <v>52</v>
      </c>
      <c r="I16" s="801" t="s">
        <v>53</v>
      </c>
      <c r="J16" s="802" t="s">
        <v>54</v>
      </c>
      <c r="K16" s="1041" t="s">
        <v>45</v>
      </c>
      <c r="L16" s="802" t="s">
        <v>146</v>
      </c>
    </row>
    <row r="17" spans="1:16" ht="14.25" customHeight="1">
      <c r="A17" s="774" t="str">
        <f>A10</f>
        <v>Solar Project - Kusum Scheme</v>
      </c>
      <c r="B17" s="766">
        <f>B10*$B$22</f>
        <v>29.4</v>
      </c>
      <c r="C17" s="766">
        <f>+B10</f>
        <v>9.7999999999999989</v>
      </c>
      <c r="D17" s="804">
        <f>'Key Assumptions &amp; Proj IRR'!$B$8</f>
        <v>3.75</v>
      </c>
      <c r="E17" s="766">
        <f>C17*D17</f>
        <v>36.749999999999993</v>
      </c>
      <c r="F17" s="775">
        <f>+L17+E17</f>
        <v>36.749999999999993</v>
      </c>
      <c r="G17" s="1050">
        <f>1-H17</f>
        <v>0.32499999999999996</v>
      </c>
      <c r="H17" s="805">
        <f>'Key Assumptions &amp; Proj IRR'!$B$9</f>
        <v>0.67500000000000004</v>
      </c>
      <c r="I17" s="775">
        <f>+$F17*H17</f>
        <v>24.806249999999999</v>
      </c>
      <c r="J17" s="1040">
        <f>+$F17*G17</f>
        <v>11.943749999999996</v>
      </c>
      <c r="K17" s="1042"/>
      <c r="L17" s="1043">
        <f>B17*K17</f>
        <v>0</v>
      </c>
    </row>
    <row r="18" spans="1:16" ht="14.25" hidden="1" customHeight="1">
      <c r="A18" s="776" t="str">
        <f>A11</f>
        <v>Karnataka</v>
      </c>
      <c r="B18" s="250">
        <f t="shared" ref="B18:B19" si="3">B11*$B$22</f>
        <v>0</v>
      </c>
      <c r="C18" s="250">
        <f>+B11</f>
        <v>0</v>
      </c>
      <c r="D18" s="808">
        <f>D17</f>
        <v>3.75</v>
      </c>
      <c r="E18" s="250">
        <f t="shared" ref="E18:E19" si="4">C18*D18</f>
        <v>0</v>
      </c>
      <c r="F18" s="1036">
        <f>+L18+E18</f>
        <v>0</v>
      </c>
      <c r="G18" s="806">
        <f>G17</f>
        <v>0.32499999999999996</v>
      </c>
      <c r="H18" s="806">
        <f>H17</f>
        <v>0.67500000000000004</v>
      </c>
      <c r="I18" s="770">
        <f>+$F18*H18</f>
        <v>0</v>
      </c>
      <c r="J18" s="809">
        <f>+$F18*G18</f>
        <v>0</v>
      </c>
      <c r="K18" s="93">
        <f>K17</f>
        <v>0</v>
      </c>
      <c r="L18" s="303">
        <f>B18*K18</f>
        <v>0</v>
      </c>
    </row>
    <row r="19" spans="1:16" ht="14.25" hidden="1" customHeight="1">
      <c r="A19" s="777" t="str">
        <f>A12</f>
        <v>Uttar Pradesh</v>
      </c>
      <c r="B19" s="250">
        <f t="shared" si="3"/>
        <v>0</v>
      </c>
      <c r="C19" s="778">
        <f>+B12</f>
        <v>0</v>
      </c>
      <c r="D19" s="808">
        <f>D18</f>
        <v>3.75</v>
      </c>
      <c r="E19" s="250">
        <f t="shared" si="4"/>
        <v>0</v>
      </c>
      <c r="F19" s="1037">
        <f>+L19+E19</f>
        <v>0</v>
      </c>
      <c r="G19" s="806">
        <f>G18</f>
        <v>0.32499999999999996</v>
      </c>
      <c r="H19" s="807">
        <f>H18</f>
        <v>0.67500000000000004</v>
      </c>
      <c r="I19" s="779">
        <f>+$F19*H19</f>
        <v>0</v>
      </c>
      <c r="J19" s="810">
        <f>+$F19*G19</f>
        <v>0</v>
      </c>
      <c r="K19" s="93">
        <f>K18</f>
        <v>0</v>
      </c>
      <c r="L19" s="1044">
        <f>B19*K19</f>
        <v>0</v>
      </c>
    </row>
    <row r="20" spans="1:16" ht="14.25" customHeight="1">
      <c r="A20" s="384" t="s">
        <v>1</v>
      </c>
      <c r="B20" s="89">
        <f>SUM(B17:B19)</f>
        <v>29.4</v>
      </c>
      <c r="C20" s="356">
        <f>SUM(C17:C19)</f>
        <v>9.7999999999999989</v>
      </c>
      <c r="D20" s="781"/>
      <c r="E20" s="356">
        <f>SUM(E17:E19)</f>
        <v>36.749999999999993</v>
      </c>
      <c r="F20" s="356">
        <f>SUM(F17:F19)</f>
        <v>36.749999999999993</v>
      </c>
      <c r="G20" s="355"/>
      <c r="H20" s="355"/>
      <c r="I20" s="89">
        <f>SUM(I17:I19)</f>
        <v>24.806249999999999</v>
      </c>
      <c r="J20" s="346">
        <f>SUM(J17:J19)</f>
        <v>11.943749999999996</v>
      </c>
      <c r="K20" s="1045"/>
      <c r="L20" s="1046">
        <f>SUM(L17:L19)</f>
        <v>0</v>
      </c>
    </row>
    <row r="21" spans="1:16" ht="14.25" customHeight="1">
      <c r="C21" s="1085"/>
      <c r="D21" s="771"/>
      <c r="E21" s="3"/>
      <c r="F21" s="3"/>
      <c r="M21" s="782"/>
      <c r="O21" s="782"/>
      <c r="P21" s="782"/>
    </row>
    <row r="22" spans="1:16" ht="14.25" customHeight="1">
      <c r="A22" s="2" t="s">
        <v>321</v>
      </c>
      <c r="B22" s="1039">
        <f>'Key Assumptions &amp; Proj IRR'!$B$13</f>
        <v>3</v>
      </c>
      <c r="D22" s="771"/>
      <c r="E22" s="252"/>
      <c r="F22" s="3"/>
      <c r="M22" s="782"/>
      <c r="O22" s="782"/>
      <c r="P22" s="782"/>
    </row>
    <row r="23" spans="1:16" ht="14.25" customHeight="1">
      <c r="A23" s="2" t="s">
        <v>344</v>
      </c>
      <c r="B23" s="204">
        <f>'Key Assumptions &amp; Proj IRR'!$B$14</f>
        <v>32400</v>
      </c>
      <c r="D23" s="771"/>
      <c r="E23" s="252"/>
      <c r="F23" s="3"/>
      <c r="M23" s="782"/>
      <c r="O23" s="782"/>
      <c r="P23" s="782"/>
    </row>
    <row r="24" spans="1:16" ht="14.25" customHeight="1">
      <c r="A24" s="2" t="s">
        <v>322</v>
      </c>
      <c r="B24" s="204">
        <f>B22*B23</f>
        <v>97200</v>
      </c>
      <c r="C24" s="1110"/>
      <c r="D24" s="771"/>
      <c r="E24" s="252"/>
      <c r="F24" s="3"/>
      <c r="M24" s="782"/>
      <c r="O24" s="782"/>
      <c r="P24" s="782"/>
    </row>
    <row r="25" spans="1:16" ht="14.25" customHeight="1">
      <c r="A25" s="2" t="s">
        <v>323</v>
      </c>
      <c r="B25" s="218">
        <f>'Key Assumptions &amp; Proj IRR'!$B$15</f>
        <v>2.5000000000000001E-2</v>
      </c>
      <c r="D25" s="765"/>
      <c r="E25" s="252"/>
      <c r="F25" s="3"/>
      <c r="M25" s="782"/>
      <c r="O25" s="782"/>
      <c r="P25" s="782"/>
    </row>
    <row r="26" spans="1:16" ht="14.25" customHeight="1">
      <c r="A26" s="2" t="s">
        <v>276</v>
      </c>
      <c r="B26" s="204">
        <f>'Key Assumptions &amp; Proj IRR'!$B$19</f>
        <v>500000</v>
      </c>
      <c r="C26" s="1036"/>
      <c r="D26" s="765"/>
    </row>
    <row r="27" spans="1:16" ht="14.25" customHeight="1">
      <c r="A27" s="2" t="s">
        <v>296</v>
      </c>
      <c r="B27" s="218">
        <f>'Key Assumptions &amp; Proj IRR'!$B$18</f>
        <v>5.0000000000000001E-3</v>
      </c>
      <c r="D27" s="783"/>
    </row>
    <row r="28" spans="1:16" ht="14.25" customHeight="1">
      <c r="A28" s="2" t="s">
        <v>277</v>
      </c>
      <c r="B28" s="218">
        <f>'Key Assumptions &amp; Proj IRR'!$B$20</f>
        <v>0.03</v>
      </c>
    </row>
    <row r="29" spans="1:16" ht="14.25" hidden="1" customHeight="1">
      <c r="A29" s="2" t="s">
        <v>109</v>
      </c>
      <c r="B29" s="207">
        <v>0</v>
      </c>
      <c r="D29" s="217"/>
    </row>
    <row r="30" spans="1:16" ht="14.25" customHeight="1">
      <c r="A30" s="2" t="s">
        <v>110</v>
      </c>
      <c r="B30" s="207">
        <f>22%*(1.12)*1.04</f>
        <v>0.25625600000000004</v>
      </c>
      <c r="D30" s="217"/>
    </row>
    <row r="31" spans="1:16" ht="14.25" customHeight="1">
      <c r="A31" s="2" t="s">
        <v>307</v>
      </c>
      <c r="B31" s="207">
        <v>0.15</v>
      </c>
      <c r="D31" s="217"/>
    </row>
    <row r="32" spans="1:16" ht="14.25" customHeight="1">
      <c r="A32" s="2" t="s">
        <v>308</v>
      </c>
      <c r="B32" s="207">
        <v>0.4</v>
      </c>
      <c r="D32" s="217"/>
    </row>
    <row r="33" spans="1:28" ht="14.25" customHeight="1">
      <c r="C33" s="784"/>
      <c r="K33" s="782"/>
    </row>
    <row r="34" spans="1:28" ht="14.25" customHeight="1">
      <c r="A34" s="82" t="s">
        <v>86</v>
      </c>
      <c r="B34" s="212" t="s">
        <v>85</v>
      </c>
      <c r="C34" s="211" t="s">
        <v>29</v>
      </c>
    </row>
    <row r="35" spans="1:28" ht="14.25" customHeight="1">
      <c r="A35" s="3" t="str">
        <f>+A10</f>
        <v>Solar Project - Kusum Scheme</v>
      </c>
      <c r="B35" s="210">
        <f>'Key Assumptions &amp; Proj IRR'!$B$10</f>
        <v>0.09</v>
      </c>
      <c r="C35" s="115">
        <f>+I17</f>
        <v>24.806249999999999</v>
      </c>
      <c r="E35" s="772"/>
    </row>
    <row r="36" spans="1:28" ht="14.25" hidden="1" customHeight="1">
      <c r="A36" s="3" t="str">
        <f>+A11</f>
        <v>Karnataka</v>
      </c>
      <c r="B36" s="210">
        <f>+B35</f>
        <v>0.09</v>
      </c>
      <c r="C36" s="115">
        <f>+I18</f>
        <v>0</v>
      </c>
      <c r="E36" s="772"/>
    </row>
    <row r="37" spans="1:28" ht="14.25" hidden="1" customHeight="1">
      <c r="A37" s="3" t="str">
        <f>+A12</f>
        <v>Uttar Pradesh</v>
      </c>
      <c r="B37" s="210">
        <f>+B36</f>
        <v>0.09</v>
      </c>
      <c r="C37" s="115">
        <f>+I19</f>
        <v>0</v>
      </c>
      <c r="E37" s="772"/>
    </row>
    <row r="38" spans="1:28" ht="14.25" customHeight="1">
      <c r="A38" s="785"/>
      <c r="B38" s="786"/>
      <c r="C38" s="92">
        <f>SUM(C35:C37)</f>
        <v>24.806249999999999</v>
      </c>
    </row>
    <row r="39" spans="1:28" ht="14.25" customHeight="1">
      <c r="C39" s="209"/>
      <c r="D39" s="5"/>
    </row>
    <row r="40" spans="1:28" ht="14.25" hidden="1" customHeight="1">
      <c r="A40" s="82" t="s">
        <v>87</v>
      </c>
      <c r="B40" s="90"/>
      <c r="C40" s="207">
        <v>0.7</v>
      </c>
      <c r="D40" s="2">
        <f ca="1">'Key Assumptions &amp; Proj IRR'!B11</f>
        <v>13</v>
      </c>
    </row>
    <row r="41" spans="1:28" ht="14.25" customHeight="1">
      <c r="C41" s="209"/>
      <c r="I41" s="765"/>
    </row>
    <row r="42" spans="1:28" ht="14.25" customHeight="1">
      <c r="A42" s="1240" t="s">
        <v>111</v>
      </c>
      <c r="B42" s="202">
        <v>1</v>
      </c>
      <c r="C42" s="202">
        <f>B42+1</f>
        <v>2</v>
      </c>
      <c r="D42" s="202">
        <f t="shared" ref="D42:M42" si="5">C42+1</f>
        <v>3</v>
      </c>
      <c r="E42" s="202">
        <f t="shared" si="5"/>
        <v>4</v>
      </c>
      <c r="F42" s="202">
        <f t="shared" si="5"/>
        <v>5</v>
      </c>
      <c r="G42" s="202">
        <f t="shared" si="5"/>
        <v>6</v>
      </c>
      <c r="H42" s="202">
        <f t="shared" si="5"/>
        <v>7</v>
      </c>
      <c r="I42" s="202">
        <f t="shared" si="5"/>
        <v>8</v>
      </c>
      <c r="J42" s="202">
        <f t="shared" si="5"/>
        <v>9</v>
      </c>
      <c r="K42" s="202">
        <f t="shared" si="5"/>
        <v>10</v>
      </c>
      <c r="L42" s="202">
        <f t="shared" si="5"/>
        <v>11</v>
      </c>
      <c r="M42" s="202">
        <f t="shared" si="5"/>
        <v>12</v>
      </c>
      <c r="N42" s="202">
        <f t="shared" ref="N42:Z42" si="6">M42+1</f>
        <v>13</v>
      </c>
      <c r="O42" s="202">
        <f t="shared" si="6"/>
        <v>14</v>
      </c>
      <c r="P42" s="202">
        <f t="shared" si="6"/>
        <v>15</v>
      </c>
      <c r="Q42" s="202">
        <f t="shared" si="6"/>
        <v>16</v>
      </c>
      <c r="R42" s="202">
        <f t="shared" si="6"/>
        <v>17</v>
      </c>
      <c r="S42" s="202">
        <f t="shared" si="6"/>
        <v>18</v>
      </c>
      <c r="T42" s="202">
        <f t="shared" si="6"/>
        <v>19</v>
      </c>
      <c r="U42" s="202">
        <f t="shared" si="6"/>
        <v>20</v>
      </c>
      <c r="V42" s="202">
        <f t="shared" si="6"/>
        <v>21</v>
      </c>
      <c r="W42" s="202">
        <f t="shared" si="6"/>
        <v>22</v>
      </c>
      <c r="X42" s="202">
        <f t="shared" si="6"/>
        <v>23</v>
      </c>
      <c r="Y42" s="202">
        <f t="shared" si="6"/>
        <v>24</v>
      </c>
      <c r="Z42" s="203">
        <f t="shared" si="6"/>
        <v>25</v>
      </c>
    </row>
    <row r="43" spans="1:28" s="68" customFormat="1" ht="12.75">
      <c r="A43" s="1241"/>
      <c r="B43" s="214">
        <v>45016</v>
      </c>
      <c r="C43" s="214">
        <f>EDATE(B43,12)</f>
        <v>45382</v>
      </c>
      <c r="D43" s="214">
        <f t="shared" ref="D43:M43" si="7">EDATE(C43,12)</f>
        <v>45747</v>
      </c>
      <c r="E43" s="214">
        <f t="shared" si="7"/>
        <v>46112</v>
      </c>
      <c r="F43" s="214">
        <f t="shared" si="7"/>
        <v>46477</v>
      </c>
      <c r="G43" s="214">
        <f t="shared" si="7"/>
        <v>46843</v>
      </c>
      <c r="H43" s="214">
        <f t="shared" si="7"/>
        <v>47208</v>
      </c>
      <c r="I43" s="214">
        <f t="shared" si="7"/>
        <v>47573</v>
      </c>
      <c r="J43" s="214">
        <f t="shared" si="7"/>
        <v>47938</v>
      </c>
      <c r="K43" s="214">
        <f t="shared" si="7"/>
        <v>48304</v>
      </c>
      <c r="L43" s="214">
        <f t="shared" si="7"/>
        <v>48669</v>
      </c>
      <c r="M43" s="214">
        <f t="shared" si="7"/>
        <v>49034</v>
      </c>
      <c r="N43" s="214">
        <f t="shared" ref="N43:Z43" si="8">EDATE(M43,12)</f>
        <v>49399</v>
      </c>
      <c r="O43" s="214">
        <f t="shared" si="8"/>
        <v>49765</v>
      </c>
      <c r="P43" s="214">
        <f t="shared" si="8"/>
        <v>50130</v>
      </c>
      <c r="Q43" s="214">
        <f t="shared" si="8"/>
        <v>50495</v>
      </c>
      <c r="R43" s="214">
        <f t="shared" si="8"/>
        <v>50860</v>
      </c>
      <c r="S43" s="214">
        <f t="shared" si="8"/>
        <v>51226</v>
      </c>
      <c r="T43" s="214">
        <f t="shared" si="8"/>
        <v>51591</v>
      </c>
      <c r="U43" s="214">
        <f t="shared" si="8"/>
        <v>51956</v>
      </c>
      <c r="V43" s="214">
        <f t="shared" si="8"/>
        <v>52321</v>
      </c>
      <c r="W43" s="214">
        <f t="shared" si="8"/>
        <v>52687</v>
      </c>
      <c r="X43" s="214">
        <f t="shared" si="8"/>
        <v>53052</v>
      </c>
      <c r="Y43" s="214">
        <f t="shared" si="8"/>
        <v>53417</v>
      </c>
      <c r="Z43" s="215">
        <f t="shared" si="8"/>
        <v>53782</v>
      </c>
    </row>
    <row r="44" spans="1:28" s="68" customFormat="1" ht="12.75">
      <c r="A44" s="1109" t="str">
        <f>+A10</f>
        <v>Solar Project - Kusum Scheme</v>
      </c>
      <c r="B44" s="760">
        <f t="shared" ref="B44:E46" si="9">O10</f>
        <v>0</v>
      </c>
      <c r="C44" s="812">
        <f t="shared" si="9"/>
        <v>0</v>
      </c>
      <c r="D44" s="812">
        <f t="shared" si="9"/>
        <v>0</v>
      </c>
      <c r="E44" s="812">
        <f t="shared" si="9"/>
        <v>12</v>
      </c>
      <c r="F44" s="812">
        <f t="shared" ref="F44" si="10">S10</f>
        <v>12</v>
      </c>
      <c r="G44" s="812">
        <f t="shared" ref="G44" si="11">T10</f>
        <v>12</v>
      </c>
      <c r="H44" s="812">
        <f t="shared" ref="H44" si="12">U10</f>
        <v>12</v>
      </c>
      <c r="I44" s="766">
        <f t="shared" ref="I44:I46" si="13">H44</f>
        <v>12</v>
      </c>
      <c r="J44" s="766">
        <f t="shared" ref="J44:M46" si="14">I44</f>
        <v>12</v>
      </c>
      <c r="K44" s="766">
        <f t="shared" si="14"/>
        <v>12</v>
      </c>
      <c r="L44" s="766">
        <f t="shared" si="14"/>
        <v>12</v>
      </c>
      <c r="M44" s="766">
        <f t="shared" si="14"/>
        <v>12</v>
      </c>
      <c r="N44" s="766">
        <f t="shared" ref="N44:Z44" si="15">M44</f>
        <v>12</v>
      </c>
      <c r="O44" s="766">
        <f t="shared" si="15"/>
        <v>12</v>
      </c>
      <c r="P44" s="766">
        <f t="shared" si="15"/>
        <v>12</v>
      </c>
      <c r="Q44" s="766">
        <f t="shared" si="15"/>
        <v>12</v>
      </c>
      <c r="R44" s="766">
        <f t="shared" si="15"/>
        <v>12</v>
      </c>
      <c r="S44" s="766">
        <f t="shared" si="15"/>
        <v>12</v>
      </c>
      <c r="T44" s="766">
        <f t="shared" si="15"/>
        <v>12</v>
      </c>
      <c r="U44" s="766">
        <f t="shared" si="15"/>
        <v>12</v>
      </c>
      <c r="V44" s="766">
        <f t="shared" si="15"/>
        <v>12</v>
      </c>
      <c r="W44" s="766">
        <f t="shared" si="15"/>
        <v>12</v>
      </c>
      <c r="X44" s="766">
        <f t="shared" si="15"/>
        <v>12</v>
      </c>
      <c r="Y44" s="766">
        <f t="shared" si="15"/>
        <v>12</v>
      </c>
      <c r="Z44" s="768">
        <f t="shared" si="15"/>
        <v>12</v>
      </c>
    </row>
    <row r="45" spans="1:28" s="68" customFormat="1" ht="12.75" hidden="1">
      <c r="A45" s="95" t="str">
        <f>+A11</f>
        <v>Karnataka</v>
      </c>
      <c r="B45" s="761">
        <f t="shared" si="9"/>
        <v>0</v>
      </c>
      <c r="C45" s="813">
        <f t="shared" si="9"/>
        <v>0</v>
      </c>
      <c r="D45" s="813">
        <f t="shared" si="9"/>
        <v>0</v>
      </c>
      <c r="E45" s="813">
        <f t="shared" si="9"/>
        <v>0</v>
      </c>
      <c r="F45" s="250">
        <f t="shared" ref="F45:F46" si="16">E45</f>
        <v>0</v>
      </c>
      <c r="G45" s="250">
        <f t="shared" ref="G45:G46" si="17">F45</f>
        <v>0</v>
      </c>
      <c r="H45" s="250">
        <f t="shared" ref="H45:H46" si="18">G45</f>
        <v>0</v>
      </c>
      <c r="I45" s="250">
        <f t="shared" si="13"/>
        <v>0</v>
      </c>
      <c r="J45" s="250">
        <f t="shared" si="14"/>
        <v>0</v>
      </c>
      <c r="K45" s="250">
        <f t="shared" si="14"/>
        <v>0</v>
      </c>
      <c r="L45" s="250">
        <f t="shared" si="14"/>
        <v>0</v>
      </c>
      <c r="M45" s="250">
        <f t="shared" si="14"/>
        <v>0</v>
      </c>
      <c r="N45" s="250">
        <f t="shared" ref="N45:Z45" si="19">M45</f>
        <v>0</v>
      </c>
      <c r="O45" s="250">
        <f t="shared" si="19"/>
        <v>0</v>
      </c>
      <c r="P45" s="250">
        <f t="shared" si="19"/>
        <v>0</v>
      </c>
      <c r="Q45" s="250">
        <f t="shared" si="19"/>
        <v>0</v>
      </c>
      <c r="R45" s="250">
        <f t="shared" si="19"/>
        <v>0</v>
      </c>
      <c r="S45" s="250">
        <f t="shared" si="19"/>
        <v>0</v>
      </c>
      <c r="T45" s="250">
        <f t="shared" si="19"/>
        <v>0</v>
      </c>
      <c r="U45" s="250">
        <f t="shared" si="19"/>
        <v>0</v>
      </c>
      <c r="V45" s="250">
        <f t="shared" si="19"/>
        <v>0</v>
      </c>
      <c r="W45" s="250">
        <f t="shared" si="19"/>
        <v>0</v>
      </c>
      <c r="X45" s="250">
        <f t="shared" si="19"/>
        <v>0</v>
      </c>
      <c r="Y45" s="250">
        <f t="shared" si="19"/>
        <v>0</v>
      </c>
      <c r="Z45" s="310">
        <f t="shared" si="19"/>
        <v>0</v>
      </c>
    </row>
    <row r="46" spans="1:28" s="68" customFormat="1" ht="12.75" hidden="1">
      <c r="A46" s="96" t="str">
        <f>+A12</f>
        <v>Uttar Pradesh</v>
      </c>
      <c r="B46" s="811">
        <f t="shared" si="9"/>
        <v>0</v>
      </c>
      <c r="C46" s="811">
        <f t="shared" si="9"/>
        <v>0</v>
      </c>
      <c r="D46" s="811">
        <f t="shared" si="9"/>
        <v>0</v>
      </c>
      <c r="E46" s="811">
        <f t="shared" si="9"/>
        <v>0</v>
      </c>
      <c r="F46" s="778">
        <f t="shared" si="16"/>
        <v>0</v>
      </c>
      <c r="G46" s="778">
        <f t="shared" si="17"/>
        <v>0</v>
      </c>
      <c r="H46" s="778">
        <f t="shared" si="18"/>
        <v>0</v>
      </c>
      <c r="I46" s="778">
        <f t="shared" si="13"/>
        <v>0</v>
      </c>
      <c r="J46" s="778">
        <f t="shared" si="14"/>
        <v>0</v>
      </c>
      <c r="K46" s="778">
        <f t="shared" si="14"/>
        <v>0</v>
      </c>
      <c r="L46" s="778">
        <f t="shared" si="14"/>
        <v>0</v>
      </c>
      <c r="M46" s="778">
        <f t="shared" si="14"/>
        <v>0</v>
      </c>
      <c r="N46" s="778">
        <f t="shared" ref="N46:Z46" si="20">M46</f>
        <v>0</v>
      </c>
      <c r="O46" s="778">
        <f t="shared" si="20"/>
        <v>0</v>
      </c>
      <c r="P46" s="778">
        <f t="shared" si="20"/>
        <v>0</v>
      </c>
      <c r="Q46" s="778">
        <f t="shared" si="20"/>
        <v>0</v>
      </c>
      <c r="R46" s="778">
        <f t="shared" si="20"/>
        <v>0</v>
      </c>
      <c r="S46" s="778">
        <f t="shared" si="20"/>
        <v>0</v>
      </c>
      <c r="T46" s="778">
        <f t="shared" si="20"/>
        <v>0</v>
      </c>
      <c r="U46" s="778">
        <f t="shared" si="20"/>
        <v>0</v>
      </c>
      <c r="V46" s="778">
        <f t="shared" si="20"/>
        <v>0</v>
      </c>
      <c r="W46" s="778">
        <f t="shared" si="20"/>
        <v>0</v>
      </c>
      <c r="X46" s="778">
        <f t="shared" si="20"/>
        <v>0</v>
      </c>
      <c r="Y46" s="778">
        <f t="shared" si="20"/>
        <v>0</v>
      </c>
      <c r="Z46" s="780">
        <f t="shared" si="20"/>
        <v>0</v>
      </c>
      <c r="AB46" s="85"/>
    </row>
    <row r="47" spans="1:28" s="68" customFormat="1" ht="12.75">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row>
    <row r="48" spans="1:28" ht="14.25" customHeight="1">
      <c r="A48" s="1056"/>
      <c r="B48" s="1054">
        <v>45016</v>
      </c>
      <c r="C48" s="1054">
        <f>EDATE(B48,12)</f>
        <v>45382</v>
      </c>
      <c r="D48" s="1054">
        <f t="shared" ref="D48" si="21">EDATE(C48,12)</f>
        <v>45747</v>
      </c>
      <c r="E48" s="1054">
        <f t="shared" ref="E48" si="22">EDATE(D48,12)</f>
        <v>46112</v>
      </c>
      <c r="F48" s="1054">
        <f t="shared" ref="F48" si="23">EDATE(E48,12)</f>
        <v>46477</v>
      </c>
      <c r="G48" s="1054">
        <f t="shared" ref="G48" si="24">EDATE(F48,12)</f>
        <v>46843</v>
      </c>
      <c r="H48" s="1054">
        <f t="shared" ref="H48" si="25">EDATE(G48,12)</f>
        <v>47208</v>
      </c>
      <c r="I48" s="1054">
        <f t="shared" ref="I48" si="26">EDATE(H48,12)</f>
        <v>47573</v>
      </c>
      <c r="J48" s="1054">
        <f t="shared" ref="J48" si="27">EDATE(I48,12)</f>
        <v>47938</v>
      </c>
      <c r="K48" s="1054">
        <f t="shared" ref="K48" si="28">EDATE(J48,12)</f>
        <v>48304</v>
      </c>
      <c r="L48" s="1054">
        <f t="shared" ref="L48" si="29">EDATE(K48,12)</f>
        <v>48669</v>
      </c>
      <c r="M48" s="1054">
        <f t="shared" ref="M48" si="30">EDATE(L48,12)</f>
        <v>49034</v>
      </c>
      <c r="N48" s="1054">
        <f t="shared" ref="N48" si="31">EDATE(M48,12)</f>
        <v>49399</v>
      </c>
      <c r="O48" s="1054">
        <f t="shared" ref="O48" si="32">EDATE(N48,12)</f>
        <v>49765</v>
      </c>
      <c r="P48" s="1054">
        <f t="shared" ref="P48" si="33">EDATE(O48,12)</f>
        <v>50130</v>
      </c>
      <c r="Q48" s="1054">
        <f t="shared" ref="Q48" si="34">EDATE(P48,12)</f>
        <v>50495</v>
      </c>
      <c r="R48" s="1054">
        <f t="shared" ref="R48" si="35">EDATE(Q48,12)</f>
        <v>50860</v>
      </c>
      <c r="S48" s="1054">
        <f t="shared" ref="S48:U48" si="36">EDATE(R48,12)</f>
        <v>51226</v>
      </c>
      <c r="T48" s="1054">
        <f t="shared" si="36"/>
        <v>51591</v>
      </c>
      <c r="U48" s="1054">
        <f t="shared" si="36"/>
        <v>51956</v>
      </c>
      <c r="V48" s="1054">
        <f t="shared" ref="V48" si="37">EDATE(U48,12)</f>
        <v>52321</v>
      </c>
      <c r="W48" s="1054">
        <f t="shared" ref="W48" si="38">EDATE(V48,12)</f>
        <v>52687</v>
      </c>
      <c r="X48" s="1054">
        <f t="shared" ref="X48" si="39">EDATE(W48,12)</f>
        <v>53052</v>
      </c>
      <c r="Y48" s="1054">
        <f t="shared" ref="Y48" si="40">EDATE(X48,12)</f>
        <v>53417</v>
      </c>
      <c r="Z48" s="1055">
        <f t="shared" ref="Z48" si="41">EDATE(Y48,12)</f>
        <v>53782</v>
      </c>
    </row>
    <row r="49" spans="1:26" ht="14.25" customHeight="1">
      <c r="A49" s="1108" t="s">
        <v>320</v>
      </c>
      <c r="B49" s="778"/>
      <c r="C49" s="778"/>
      <c r="D49" s="1107">
        <f>$B$24</f>
        <v>97200</v>
      </c>
      <c r="E49" s="778">
        <f>D49*(1+$B$25)</f>
        <v>99629.999999999985</v>
      </c>
      <c r="F49" s="778">
        <f t="shared" ref="F49:Z49" si="42">E49*(1+$B$25)</f>
        <v>102120.74999999997</v>
      </c>
      <c r="G49" s="778">
        <f t="shared" si="42"/>
        <v>104673.76874999996</v>
      </c>
      <c r="H49" s="778">
        <f t="shared" si="42"/>
        <v>107290.61296874995</v>
      </c>
      <c r="I49" s="778">
        <f t="shared" si="42"/>
        <v>109972.87829296869</v>
      </c>
      <c r="J49" s="778">
        <f t="shared" si="42"/>
        <v>112722.2002502929</v>
      </c>
      <c r="K49" s="778">
        <f t="shared" si="42"/>
        <v>115540.25525655021</v>
      </c>
      <c r="L49" s="778">
        <f t="shared" si="42"/>
        <v>118428.76163796395</v>
      </c>
      <c r="M49" s="778">
        <f t="shared" si="42"/>
        <v>121389.48067891304</v>
      </c>
      <c r="N49" s="778">
        <f t="shared" si="42"/>
        <v>124424.21769588585</v>
      </c>
      <c r="O49" s="778">
        <f t="shared" si="42"/>
        <v>127534.82313828298</v>
      </c>
      <c r="P49" s="778">
        <f t="shared" si="42"/>
        <v>130723.19371674005</v>
      </c>
      <c r="Q49" s="778">
        <f t="shared" si="42"/>
        <v>133991.27355965853</v>
      </c>
      <c r="R49" s="778">
        <f t="shared" si="42"/>
        <v>137341.05539864997</v>
      </c>
      <c r="S49" s="778">
        <f t="shared" si="42"/>
        <v>140774.58178361622</v>
      </c>
      <c r="T49" s="778">
        <f t="shared" si="42"/>
        <v>144293.9463282066</v>
      </c>
      <c r="U49" s="778">
        <f t="shared" si="42"/>
        <v>147901.29498641175</v>
      </c>
      <c r="V49" s="778">
        <f t="shared" si="42"/>
        <v>151598.82736107204</v>
      </c>
      <c r="W49" s="778">
        <f t="shared" si="42"/>
        <v>155388.79804509881</v>
      </c>
      <c r="X49" s="778">
        <f t="shared" si="42"/>
        <v>159273.51799622626</v>
      </c>
      <c r="Y49" s="778">
        <f t="shared" si="42"/>
        <v>163255.35594613189</v>
      </c>
      <c r="Z49" s="780">
        <f t="shared" si="42"/>
        <v>167336.73984478519</v>
      </c>
    </row>
    <row r="50" spans="1:26" ht="14.25" customHeight="1">
      <c r="A50" s="782"/>
    </row>
    <row r="51" spans="1:26" ht="14.25" customHeight="1">
      <c r="A51" s="782"/>
    </row>
    <row r="52" spans="1:26" ht="14.25" customHeight="1">
      <c r="A52" s="782"/>
    </row>
  </sheetData>
  <mergeCells count="1">
    <mergeCell ref="A42:A43"/>
  </mergeCells>
  <pageMargins left="0.15748031496062992" right="0.15748031496062992" top="0.19685039370078741" bottom="0.19685039370078741" header="0.15748031496062992" footer="0.15748031496062992"/>
  <pageSetup paperSize="9" scale="69" orientation="landscape" r:id="rId1"/>
  <rowBreaks count="1" manualBreakCount="1">
    <brk id="33" max="15"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A1:D18"/>
  <sheetViews>
    <sheetView zoomScaleNormal="100" workbookViewId="0">
      <pane xSplit="2" ySplit="2" topLeftCell="C3" activePane="bottomRight" state="frozen"/>
      <selection activeCell="B19" sqref="B19"/>
      <selection pane="topRight" activeCell="B19" sqref="B19"/>
      <selection pane="bottomLeft" activeCell="B19" sqref="B19"/>
      <selection pane="bottomRight" activeCell="G8" sqref="G8"/>
    </sheetView>
  </sheetViews>
  <sheetFormatPr defaultColWidth="8.875" defaultRowHeight="18.75" customHeight="1"/>
  <cols>
    <col min="1" max="1" width="7.125" style="253" customWidth="1"/>
    <col min="2" max="2" width="14.125" style="253" customWidth="1"/>
    <col min="3" max="3" width="11.125" style="253" customWidth="1"/>
    <col min="4" max="4" width="8.25" style="253" bestFit="1" customWidth="1"/>
    <col min="5" max="16384" width="8.875" style="253"/>
  </cols>
  <sheetData>
    <row r="1" spans="1:4" ht="18.75" customHeight="1">
      <c r="A1" s="282" t="s">
        <v>203</v>
      </c>
    </row>
    <row r="2" spans="1:4" s="255" customFormat="1" ht="63">
      <c r="A2" s="254" t="s">
        <v>113</v>
      </c>
      <c r="B2" s="458" t="s">
        <v>114</v>
      </c>
      <c r="C2" s="462" t="s">
        <v>201</v>
      </c>
      <c r="D2" s="462" t="s">
        <v>202</v>
      </c>
    </row>
    <row r="3" spans="1:4" ht="15.75" customHeight="1">
      <c r="A3" s="256">
        <v>1</v>
      </c>
      <c r="B3" s="459" t="s">
        <v>115</v>
      </c>
      <c r="C3" s="463">
        <v>92000</v>
      </c>
      <c r="D3" s="463">
        <f>+'Proposed Silos'!C3</f>
        <v>50000</v>
      </c>
    </row>
    <row r="4" spans="1:4" ht="15.75">
      <c r="A4" s="256">
        <f t="shared" ref="A4:A13" si="0">+A3+1</f>
        <v>2</v>
      </c>
      <c r="B4" s="459" t="s">
        <v>35</v>
      </c>
      <c r="C4" s="463">
        <v>37500</v>
      </c>
      <c r="D4" s="463"/>
    </row>
    <row r="5" spans="1:4" ht="15.75">
      <c r="A5" s="256">
        <f t="shared" si="0"/>
        <v>3</v>
      </c>
      <c r="B5" s="459" t="s">
        <v>36</v>
      </c>
      <c r="C5" s="463">
        <f>130520-C6</f>
        <v>80500</v>
      </c>
      <c r="D5" s="463"/>
    </row>
    <row r="6" spans="1:4" ht="15.75">
      <c r="A6" s="256">
        <f t="shared" si="0"/>
        <v>4</v>
      </c>
      <c r="B6" s="459" t="s">
        <v>116</v>
      </c>
      <c r="C6" s="463">
        <v>50020</v>
      </c>
      <c r="D6" s="463"/>
    </row>
    <row r="7" spans="1:4" ht="15.75">
      <c r="A7" s="256">
        <f t="shared" si="0"/>
        <v>5</v>
      </c>
      <c r="B7" s="460" t="s">
        <v>117</v>
      </c>
      <c r="C7" s="463">
        <v>104000</v>
      </c>
      <c r="D7" s="463">
        <f>+'Proposed Silos'!C5</f>
        <v>50000</v>
      </c>
    </row>
    <row r="8" spans="1:4" ht="15.75" customHeight="1">
      <c r="A8" s="256">
        <f t="shared" si="0"/>
        <v>6</v>
      </c>
      <c r="B8" s="459" t="s">
        <v>38</v>
      </c>
      <c r="C8" s="463">
        <v>144510</v>
      </c>
      <c r="D8" s="463"/>
    </row>
    <row r="9" spans="1:4" ht="15.75">
      <c r="A9" s="256">
        <f t="shared" si="0"/>
        <v>7</v>
      </c>
      <c r="B9" s="459" t="s">
        <v>39</v>
      </c>
      <c r="C9" s="463">
        <v>78390</v>
      </c>
      <c r="D9" s="463"/>
    </row>
    <row r="10" spans="1:4" ht="15.75">
      <c r="A10" s="256">
        <f t="shared" si="0"/>
        <v>8</v>
      </c>
      <c r="B10" s="459" t="s">
        <v>37</v>
      </c>
      <c r="C10" s="463">
        <v>197500</v>
      </c>
      <c r="D10" s="463">
        <f>+'Proposed Silos'!C8</f>
        <v>100000</v>
      </c>
    </row>
    <row r="11" spans="1:4" ht="15.75">
      <c r="A11" s="256">
        <f t="shared" si="0"/>
        <v>9</v>
      </c>
      <c r="B11" s="459" t="s">
        <v>40</v>
      </c>
      <c r="C11" s="463">
        <v>244500</v>
      </c>
      <c r="D11" s="463"/>
    </row>
    <row r="12" spans="1:4" ht="15.75">
      <c r="A12" s="256">
        <f t="shared" si="0"/>
        <v>10</v>
      </c>
      <c r="B12" s="459" t="s">
        <v>118</v>
      </c>
      <c r="C12" s="463">
        <v>46700</v>
      </c>
      <c r="D12" s="463">
        <f>+'Proposed Silos'!C9</f>
        <v>50000</v>
      </c>
    </row>
    <row r="13" spans="1:4" ht="15.75">
      <c r="A13" s="256">
        <f t="shared" si="0"/>
        <v>11</v>
      </c>
      <c r="B13" s="459" t="s">
        <v>189</v>
      </c>
      <c r="C13" s="463"/>
      <c r="D13" s="463">
        <f>+'Proposed Silos'!C10</f>
        <v>50000</v>
      </c>
    </row>
    <row r="14" spans="1:4" ht="15.75">
      <c r="A14" s="257"/>
      <c r="B14" s="461" t="s">
        <v>1</v>
      </c>
      <c r="C14" s="464">
        <f>SUM(C3:C13)</f>
        <v>1075620</v>
      </c>
      <c r="D14" s="464">
        <f>SUM(D3:D13)</f>
        <v>300000</v>
      </c>
    </row>
    <row r="15" spans="1:4" ht="15.75">
      <c r="A15" s="258"/>
    </row>
    <row r="16" spans="1:4" ht="15.75">
      <c r="A16" s="258"/>
    </row>
    <row r="17" spans="3:4" ht="18.75" customHeight="1">
      <c r="C17" s="341"/>
      <c r="D17" s="341"/>
    </row>
    <row r="18" spans="3:4" ht="18.75" customHeight="1">
      <c r="C18" s="341"/>
      <c r="D18" s="341"/>
    </row>
  </sheetData>
  <pageMargins left="0.24" right="0.27" top="0.98425196850393704" bottom="0.98425196850393704" header="0.51181102362204722" footer="0.51181102362204722"/>
  <pageSetup paperSize="9" scale="85" orientation="landscape" horizontalDpi="4294967292" vertic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tabColor theme="3"/>
  </sheetPr>
  <dimension ref="B2:L12"/>
  <sheetViews>
    <sheetView workbookViewId="0">
      <selection activeCell="D16" sqref="D16"/>
    </sheetView>
  </sheetViews>
  <sheetFormatPr defaultColWidth="9" defaultRowHeight="12.75"/>
  <cols>
    <col min="1" max="1" width="3.5" style="1" customWidth="1"/>
    <col min="2" max="2" width="10.125" style="1" customWidth="1"/>
    <col min="3" max="5" width="9" style="1"/>
    <col min="6" max="6" width="12" style="1" bestFit="1" customWidth="1"/>
    <col min="7" max="16384" width="9" style="1"/>
  </cols>
  <sheetData>
    <row r="2" spans="2:12">
      <c r="B2" s="410" t="s">
        <v>183</v>
      </c>
    </row>
    <row r="3" spans="2:12" ht="63.75">
      <c r="B3" s="351" t="s">
        <v>7</v>
      </c>
      <c r="C3" s="352" t="e">
        <f>+#REF!</f>
        <v>#REF!</v>
      </c>
      <c r="D3" s="352" t="e">
        <f>+#REF!</f>
        <v>#REF!</v>
      </c>
      <c r="E3" s="352" t="e">
        <f>+#REF!</f>
        <v>#REF!</v>
      </c>
      <c r="F3" s="353" t="s">
        <v>30</v>
      </c>
      <c r="G3" s="354" t="s">
        <v>44</v>
      </c>
      <c r="H3" s="354" t="s">
        <v>31</v>
      </c>
      <c r="I3" s="354" t="s">
        <v>127</v>
      </c>
      <c r="J3" s="354" t="s">
        <v>34</v>
      </c>
      <c r="K3" s="354" t="s">
        <v>28</v>
      </c>
      <c r="L3" s="357" t="s">
        <v>29</v>
      </c>
    </row>
    <row r="4" spans="2:12">
      <c r="B4" s="93" t="s">
        <v>177</v>
      </c>
      <c r="C4" s="195" t="e">
        <f>+SUM(#REF!)</f>
        <v>#REF!</v>
      </c>
      <c r="D4" s="195" t="e">
        <f>+SUM(#REF!)</f>
        <v>#REF!</v>
      </c>
      <c r="E4" s="195" t="e">
        <f>+SUM(#REF!)</f>
        <v>#REF!</v>
      </c>
      <c r="F4" s="250" t="e">
        <f>SUM(#REF!)</f>
        <v>#REF!</v>
      </c>
      <c r="G4" s="195" t="e">
        <f>+Inputs!#REF!</f>
        <v>#REF!</v>
      </c>
      <c r="H4" s="195" t="e">
        <f>+Inputs!#REF!</f>
        <v>#REF!</v>
      </c>
      <c r="I4" s="195" t="e">
        <f t="shared" ref="I4:I5" si="0">+H4*12</f>
        <v>#REF!</v>
      </c>
      <c r="J4" s="250">
        <f>SUM(K4:L4)</f>
        <v>205</v>
      </c>
      <c r="K4" s="250">
        <v>63</v>
      </c>
      <c r="L4" s="310">
        <v>142</v>
      </c>
    </row>
    <row r="5" spans="2:12">
      <c r="B5" s="93" t="s">
        <v>178</v>
      </c>
      <c r="C5" s="195" t="e">
        <f>SUM(#REF!)</f>
        <v>#REF!</v>
      </c>
      <c r="D5" s="195" t="e">
        <f>SUM(#REF!)</f>
        <v>#REF!</v>
      </c>
      <c r="E5" s="195" t="e">
        <f>SUM(#REF!)</f>
        <v>#REF!</v>
      </c>
      <c r="F5" s="250" t="e">
        <f>SUM(#REF!)</f>
        <v>#REF!</v>
      </c>
      <c r="G5" s="195" t="e">
        <f>+Inputs!#REF!</f>
        <v>#REF!</v>
      </c>
      <c r="H5" s="195" t="e">
        <f>+Inputs!#REF!</f>
        <v>#REF!</v>
      </c>
      <c r="I5" s="195" t="e">
        <f t="shared" si="0"/>
        <v>#REF!</v>
      </c>
      <c r="J5" s="250">
        <f>SUM(K5:L5)</f>
        <v>403.76</v>
      </c>
      <c r="K5" s="250">
        <f>114.8+8.46</f>
        <v>123.25999999999999</v>
      </c>
      <c r="L5" s="310">
        <f>264+16.5</f>
        <v>280.5</v>
      </c>
    </row>
    <row r="6" spans="2:12">
      <c r="B6" s="384" t="s">
        <v>1</v>
      </c>
      <c r="C6" s="266" t="e">
        <f>SUM(C4:C5)</f>
        <v>#REF!</v>
      </c>
      <c r="D6" s="266" t="e">
        <f>SUM(D4:D5)</f>
        <v>#REF!</v>
      </c>
      <c r="E6" s="266" t="e">
        <f>SUM(E4:E5)</f>
        <v>#REF!</v>
      </c>
      <c r="F6" s="356" t="e">
        <f>SUM(F4:F5)</f>
        <v>#REF!</v>
      </c>
      <c r="G6" s="411"/>
      <c r="H6" s="266" t="e">
        <f>SUM(H4:H5)</f>
        <v>#REF!</v>
      </c>
      <c r="I6" s="266" t="e">
        <f>SUM(I4:I5)</f>
        <v>#REF!</v>
      </c>
      <c r="J6" s="356">
        <f t="shared" ref="J6:L6" si="1">SUM(J4:J5)</f>
        <v>608.76</v>
      </c>
      <c r="K6" s="356">
        <f t="shared" si="1"/>
        <v>186.26</v>
      </c>
      <c r="L6" s="412">
        <f t="shared" si="1"/>
        <v>422.5</v>
      </c>
    </row>
    <row r="7" spans="2:12">
      <c r="F7" s="4"/>
    </row>
    <row r="8" spans="2:12">
      <c r="B8" s="413" t="s">
        <v>179</v>
      </c>
    </row>
    <row r="9" spans="2:12">
      <c r="B9" s="1" t="s">
        <v>180</v>
      </c>
    </row>
    <row r="10" spans="2:12">
      <c r="B10" s="1" t="s">
        <v>181</v>
      </c>
    </row>
    <row r="11" spans="2:12">
      <c r="B11" s="1" t="s">
        <v>185</v>
      </c>
    </row>
    <row r="12" spans="2:12">
      <c r="B12" s="1" t="s">
        <v>182</v>
      </c>
    </row>
  </sheetData>
  <pageMargins left="0.7" right="0.7" top="0.75" bottom="0.75" header="0.3" footer="0.3"/>
  <pageSetup paperSize="9" orientation="portrait" horizontalDpi="0" verticalDpi="0" r:id="rId1"/>
  <ignoredErrors>
    <ignoredError sqref="C4:C5"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Instructions</vt:lpstr>
      <vt:lpstr>Operating Statement</vt:lpstr>
      <vt:lpstr>Balance Sheet</vt:lpstr>
      <vt:lpstr>Additional Information</vt:lpstr>
      <vt:lpstr>DSCR Parameters</vt:lpstr>
      <vt:lpstr>Key Assumptions &amp; Proj IRR</vt:lpstr>
      <vt:lpstr>Inputs</vt:lpstr>
      <vt:lpstr>WH Data Sheet with Silos</vt:lpstr>
      <vt:lpstr>Curr Proj Details</vt:lpstr>
      <vt:lpstr>Proposed Silos</vt:lpstr>
      <vt:lpstr>CFS</vt:lpstr>
      <vt:lpstr>Capex &amp; MoF</vt:lpstr>
      <vt:lpstr>P&amp;L</vt:lpstr>
      <vt:lpstr>BS</vt:lpstr>
      <vt:lpstr>Dep</vt:lpstr>
      <vt:lpstr>CFS Raj</vt:lpstr>
      <vt:lpstr>Debt</vt:lpstr>
      <vt:lpstr>Tax</vt:lpstr>
      <vt:lpstr>CFS K'ka</vt:lpstr>
      <vt:lpstr>Debt K'ka</vt:lpstr>
      <vt:lpstr>Tax K'ka</vt:lpstr>
      <vt:lpstr>CFS UP</vt:lpstr>
      <vt:lpstr>Debt UP</vt:lpstr>
      <vt:lpstr>Tax UP</vt:lpstr>
      <vt:lpstr>Additional Cash flows</vt:lpstr>
      <vt:lpstr>OBC Loan</vt:lpstr>
      <vt:lpstr>Cent Bank &amp; SBOP</vt:lpstr>
      <vt:lpstr>Project Cash Flows</vt:lpstr>
      <vt:lpstr>Ph-I Loan repayment</vt:lpstr>
      <vt:lpstr>Ph-II Loan repayment</vt:lpstr>
      <vt:lpstr>Tapamandi Loan repayment</vt:lpstr>
      <vt:lpstr>Dep. Cos Act (2)</vt:lpstr>
      <vt:lpstr>Tax (2)</vt:lpstr>
      <vt:lpstr>CWC Actual &amp; Proj. Rent </vt:lpstr>
      <vt:lpstr>__xlnm.Print_Area_2</vt:lpstr>
      <vt:lpstr>__xlnm.Print_Area_3</vt:lpstr>
      <vt:lpstr>__xlnm.Print_Area_4</vt:lpstr>
      <vt:lpstr>'Additional Information'!Print_Area</vt:lpstr>
      <vt:lpstr>'Balance Sheet'!Print_Area</vt:lpstr>
      <vt:lpstr>BS!Print_Area</vt:lpstr>
      <vt:lpstr>CFS!Print_Area</vt:lpstr>
      <vt:lpstr>'CFS K''ka'!Print_Area</vt:lpstr>
      <vt:lpstr>'CFS Raj'!Print_Area</vt:lpstr>
      <vt:lpstr>'CFS UP'!Print_Area</vt:lpstr>
      <vt:lpstr>'CWC Actual &amp; Proj. Rent '!Print_Area</vt:lpstr>
      <vt:lpstr>Inputs!Print_Area</vt:lpstr>
      <vt:lpstr>'Operating Statement'!Print_Area</vt:lpstr>
      <vt:lpstr>'P&amp;L'!Print_Area</vt:lpstr>
      <vt:lpstr>'Ph-I Loan repayment'!Print_Area</vt:lpstr>
      <vt:lpstr>'Ph-II Loan repayment'!Print_Area</vt:lpstr>
      <vt:lpstr>'Proposed Silos'!Print_Area</vt:lpstr>
      <vt:lpstr>'WH Data Sheet with Silos'!Print_Area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Ajay P</cp:lastModifiedBy>
  <cp:lastPrinted>2013-08-29T11:08:46Z</cp:lastPrinted>
  <dcterms:created xsi:type="dcterms:W3CDTF">2012-03-10T04:57:49Z</dcterms:created>
  <dcterms:modified xsi:type="dcterms:W3CDTF">2024-07-29T04:41:06Z</dcterms:modified>
</cp:coreProperties>
</file>